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drawings/drawing4.xml" ContentType="application/vnd.openxmlformats-officedocument.drawing+xml"/>
  <Override PartName="/xl/tables/table12.xml" ContentType="application/vnd.openxmlformats-officedocument.spreadsheetml.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drawings/drawing5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autoCompressPictures="0"/>
  <mc:AlternateContent xmlns:mc="http://schemas.openxmlformats.org/markup-compatibility/2006">
    <mc:Choice Requires="x15">
      <x15ac:absPath xmlns:x15ac="http://schemas.microsoft.com/office/spreadsheetml/2010/11/ac" url="D:\Data Analysis\Resources &amp; Projects\Projects\New Project\Marketing Analytics\Refinement\"/>
    </mc:Choice>
  </mc:AlternateContent>
  <xr:revisionPtr revIDLastSave="0" documentId="13_ncr:1_{A5D02CD8-C930-4480-BCB0-C046D4AD30AA}" xr6:coauthVersionLast="47" xr6:coauthVersionMax="47" xr10:uidLastSave="{00000000-0000-0000-0000-000000000000}"/>
  <bookViews>
    <workbookView xWindow="-120" yWindow="-120" windowWidth="29040" windowHeight="16440" tabRatio="672" xr2:uid="{00000000-000D-0000-FFFF-FFFF00000000}"/>
  </bookViews>
  <sheets>
    <sheet name="Project Overview" sheetId="17" r:id="rId1"/>
    <sheet name="Campaign Data" sheetId="2" r:id="rId2"/>
    <sheet name="Additional Data" sheetId="7" r:id="rId3"/>
    <sheet name="Conversion Analysis" sheetId="5" r:id="rId4"/>
    <sheet name="Customer Spending Segment" sheetId="11" r:id="rId5"/>
    <sheet name="Cmp Cost Analysis" sheetId="16" r:id="rId6"/>
    <sheet name="Customer Age Segment" sheetId="6" r:id="rId7"/>
    <sheet name="Channel Analysis" sheetId="13" r:id="rId8"/>
    <sheet name="Customer Recency Analysis" sheetId="14" r:id="rId9"/>
    <sheet name="Graphics" sheetId="15" r:id="rId10"/>
    <sheet name="Key Insight" sheetId="18" r:id="rId11"/>
  </sheets>
  <definedNames>
    <definedName name="income_quartile">Table4[#All]</definedName>
    <definedName name="Power_Query">#REF!</definedName>
    <definedName name="powerquery">#REF!</definedName>
  </definedNames>
  <calcPr calcId="191029"/>
  <pivotCaches>
    <pivotCache cacheId="0" r:id="rId12"/>
    <pivotCache cacheId="1" r:id="rId13"/>
  </pivotCaches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6" i="13" l="1"/>
  <c r="H57" i="13"/>
  <c r="H55" i="13"/>
  <c r="G56" i="13"/>
  <c r="G57" i="13"/>
  <c r="G55" i="13"/>
  <c r="F56" i="13"/>
  <c r="F57" i="13"/>
  <c r="F55" i="13"/>
  <c r="B57" i="13"/>
  <c r="B55" i="13"/>
  <c r="B56" i="13"/>
  <c r="K4" i="14" l="1"/>
  <c r="K5" i="14"/>
  <c r="K6" i="14"/>
  <c r="K7" i="14"/>
  <c r="B34" i="13"/>
  <c r="B33" i="13"/>
  <c r="B32" i="13"/>
  <c r="K12" i="11"/>
  <c r="K11" i="11"/>
  <c r="K13" i="11"/>
  <c r="K10" i="11"/>
  <c r="J12" i="11"/>
  <c r="J11" i="11"/>
  <c r="J13" i="11"/>
  <c r="J10" i="11"/>
  <c r="H15" i="6"/>
  <c r="H18" i="6"/>
  <c r="D57" i="13"/>
  <c r="D56" i="13"/>
  <c r="D55" i="13"/>
  <c r="C57" i="13"/>
  <c r="C56" i="13"/>
  <c r="C55" i="13"/>
  <c r="R7" i="16"/>
  <c r="R6" i="16"/>
  <c r="R5" i="16"/>
  <c r="R4" i="16"/>
  <c r="R3" i="16"/>
  <c r="Q4" i="16"/>
  <c r="Q5" i="16"/>
  <c r="Q6" i="16"/>
  <c r="Q7" i="16"/>
  <c r="Q3" i="16"/>
  <c r="P5" i="16"/>
  <c r="P6" i="16"/>
  <c r="P7" i="16"/>
  <c r="P4" i="16"/>
  <c r="P3" i="16"/>
  <c r="Q2" i="7"/>
  <c r="Q3" i="7"/>
  <c r="AA3" i="7"/>
  <c r="AA2" i="7"/>
  <c r="V2" i="7"/>
  <c r="V3" i="7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BD2" i="2"/>
  <c r="BD3" i="2"/>
  <c r="BD4" i="2"/>
  <c r="BD5" i="2"/>
  <c r="BD6" i="2"/>
  <c r="BD7" i="2"/>
  <c r="BD8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27" i="2"/>
  <c r="BD28" i="2"/>
  <c r="BD29" i="2"/>
  <c r="BD30" i="2"/>
  <c r="BD31" i="2"/>
  <c r="BD32" i="2"/>
  <c r="BD33" i="2"/>
  <c r="BD34" i="2"/>
  <c r="BD35" i="2"/>
  <c r="BD36" i="2"/>
  <c r="BD37" i="2"/>
  <c r="BD38" i="2"/>
  <c r="BD39" i="2"/>
  <c r="BD40" i="2"/>
  <c r="BD41" i="2"/>
  <c r="BD42" i="2"/>
  <c r="BD43" i="2"/>
  <c r="BD44" i="2"/>
  <c r="BD45" i="2"/>
  <c r="BD46" i="2"/>
  <c r="BD47" i="2"/>
  <c r="BD48" i="2"/>
  <c r="BD49" i="2"/>
  <c r="BD50" i="2"/>
  <c r="BD51" i="2"/>
  <c r="BD52" i="2"/>
  <c r="BD53" i="2"/>
  <c r="BD54" i="2"/>
  <c r="BD55" i="2"/>
  <c r="BD56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69" i="2"/>
  <c r="BD70" i="2"/>
  <c r="BD71" i="2"/>
  <c r="BD72" i="2"/>
  <c r="BD73" i="2"/>
  <c r="BD74" i="2"/>
  <c r="BD75" i="2"/>
  <c r="BD76" i="2"/>
  <c r="BD77" i="2"/>
  <c r="BD78" i="2"/>
  <c r="BD79" i="2"/>
  <c r="BD80" i="2"/>
  <c r="BD81" i="2"/>
  <c r="BD82" i="2"/>
  <c r="BD83" i="2"/>
  <c r="BD84" i="2"/>
  <c r="BD85" i="2"/>
  <c r="BD86" i="2"/>
  <c r="BD87" i="2"/>
  <c r="BD88" i="2"/>
  <c r="BD89" i="2"/>
  <c r="BD90" i="2"/>
  <c r="BD91" i="2"/>
  <c r="BD92" i="2"/>
  <c r="BD93" i="2"/>
  <c r="BD94" i="2"/>
  <c r="BD95" i="2"/>
  <c r="BD96" i="2"/>
  <c r="BD97" i="2"/>
  <c r="BD98" i="2"/>
  <c r="BD99" i="2"/>
  <c r="BD100" i="2"/>
  <c r="BD101" i="2"/>
  <c r="BD102" i="2"/>
  <c r="BD103" i="2"/>
  <c r="BD104" i="2"/>
  <c r="BD105" i="2"/>
  <c r="BD106" i="2"/>
  <c r="BD107" i="2"/>
  <c r="BD108" i="2"/>
  <c r="BD109" i="2"/>
  <c r="BD110" i="2"/>
  <c r="BD111" i="2"/>
  <c r="BD112" i="2"/>
  <c r="BD113" i="2"/>
  <c r="BD114" i="2"/>
  <c r="BD115" i="2"/>
  <c r="BD116" i="2"/>
  <c r="BD117" i="2"/>
  <c r="BD118" i="2"/>
  <c r="BD119" i="2"/>
  <c r="BD120" i="2"/>
  <c r="BD121" i="2"/>
  <c r="BD122" i="2"/>
  <c r="BD123" i="2"/>
  <c r="BD124" i="2"/>
  <c r="BD125" i="2"/>
  <c r="BD126" i="2"/>
  <c r="BD127" i="2"/>
  <c r="BD128" i="2"/>
  <c r="BD129" i="2"/>
  <c r="BD130" i="2"/>
  <c r="BD131" i="2"/>
  <c r="BD132" i="2"/>
  <c r="BD133" i="2"/>
  <c r="BD134" i="2"/>
  <c r="BD135" i="2"/>
  <c r="BD136" i="2"/>
  <c r="BD137" i="2"/>
  <c r="BD138" i="2"/>
  <c r="BD139" i="2"/>
  <c r="BD140" i="2"/>
  <c r="BD141" i="2"/>
  <c r="BD142" i="2"/>
  <c r="BD143" i="2"/>
  <c r="BD144" i="2"/>
  <c r="BD145" i="2"/>
  <c r="BD146" i="2"/>
  <c r="BD147" i="2"/>
  <c r="BD148" i="2"/>
  <c r="BD149" i="2"/>
  <c r="BD150" i="2"/>
  <c r="BD151" i="2"/>
  <c r="BD152" i="2"/>
  <c r="BD153" i="2"/>
  <c r="BD154" i="2"/>
  <c r="BD155" i="2"/>
  <c r="BD156" i="2"/>
  <c r="BD157" i="2"/>
  <c r="BD158" i="2"/>
  <c r="BD159" i="2"/>
  <c r="BD160" i="2"/>
  <c r="BD161" i="2"/>
  <c r="BD162" i="2"/>
  <c r="BD163" i="2"/>
  <c r="BD164" i="2"/>
  <c r="BD165" i="2"/>
  <c r="BD166" i="2"/>
  <c r="BD167" i="2"/>
  <c r="BD168" i="2"/>
  <c r="BD169" i="2"/>
  <c r="BD170" i="2"/>
  <c r="BD171" i="2"/>
  <c r="BD172" i="2"/>
  <c r="BD173" i="2"/>
  <c r="BD174" i="2"/>
  <c r="BD175" i="2"/>
  <c r="BD176" i="2"/>
  <c r="BD177" i="2"/>
  <c r="BD178" i="2"/>
  <c r="BD179" i="2"/>
  <c r="BD180" i="2"/>
  <c r="BD181" i="2"/>
  <c r="BD182" i="2"/>
  <c r="BD183" i="2"/>
  <c r="BD184" i="2"/>
  <c r="BD185" i="2"/>
  <c r="BD186" i="2"/>
  <c r="BD187" i="2"/>
  <c r="BD188" i="2"/>
  <c r="BD189" i="2"/>
  <c r="BD190" i="2"/>
  <c r="BD191" i="2"/>
  <c r="BD192" i="2"/>
  <c r="BD193" i="2"/>
  <c r="BD194" i="2"/>
  <c r="BD195" i="2"/>
  <c r="BD196" i="2"/>
  <c r="BD197" i="2"/>
  <c r="BD198" i="2"/>
  <c r="BD199" i="2"/>
  <c r="BD200" i="2"/>
  <c r="BD201" i="2"/>
  <c r="BD202" i="2"/>
  <c r="BD203" i="2"/>
  <c r="BD204" i="2"/>
  <c r="BD205" i="2"/>
  <c r="BD206" i="2"/>
  <c r="BD207" i="2"/>
  <c r="BD208" i="2"/>
  <c r="BD209" i="2"/>
  <c r="BD210" i="2"/>
  <c r="BD211" i="2"/>
  <c r="BD212" i="2"/>
  <c r="BD213" i="2"/>
  <c r="BD214" i="2"/>
  <c r="BD215" i="2"/>
  <c r="BD216" i="2"/>
  <c r="BD217" i="2"/>
  <c r="BD218" i="2"/>
  <c r="BD219" i="2"/>
  <c r="BD220" i="2"/>
  <c r="BD221" i="2"/>
  <c r="BD222" i="2"/>
  <c r="BD223" i="2"/>
  <c r="BD224" i="2"/>
  <c r="BD225" i="2"/>
  <c r="BD226" i="2"/>
  <c r="BD227" i="2"/>
  <c r="BD228" i="2"/>
  <c r="BD229" i="2"/>
  <c r="BD230" i="2"/>
  <c r="BD231" i="2"/>
  <c r="BD232" i="2"/>
  <c r="BD233" i="2"/>
  <c r="BD234" i="2"/>
  <c r="BD235" i="2"/>
  <c r="BD236" i="2"/>
  <c r="BD237" i="2"/>
  <c r="BD238" i="2"/>
  <c r="BD239" i="2"/>
  <c r="BD240" i="2"/>
  <c r="BD241" i="2"/>
  <c r="BD242" i="2"/>
  <c r="BD243" i="2"/>
  <c r="BD244" i="2"/>
  <c r="BD245" i="2"/>
  <c r="BD246" i="2"/>
  <c r="BD247" i="2"/>
  <c r="BD248" i="2"/>
  <c r="BD249" i="2"/>
  <c r="BD250" i="2"/>
  <c r="BD251" i="2"/>
  <c r="BD252" i="2"/>
  <c r="BD253" i="2"/>
  <c r="BD254" i="2"/>
  <c r="BD255" i="2"/>
  <c r="BD256" i="2"/>
  <c r="BD257" i="2"/>
  <c r="BD258" i="2"/>
  <c r="BD259" i="2"/>
  <c r="BD260" i="2"/>
  <c r="BD261" i="2"/>
  <c r="BD262" i="2"/>
  <c r="BD263" i="2"/>
  <c r="BD264" i="2"/>
  <c r="BD265" i="2"/>
  <c r="BD266" i="2"/>
  <c r="BD267" i="2"/>
  <c r="BD268" i="2"/>
  <c r="BD269" i="2"/>
  <c r="BD270" i="2"/>
  <c r="BD271" i="2"/>
  <c r="BD272" i="2"/>
  <c r="BD273" i="2"/>
  <c r="BD274" i="2"/>
  <c r="BD275" i="2"/>
  <c r="BD276" i="2"/>
  <c r="BD277" i="2"/>
  <c r="BD278" i="2"/>
  <c r="BD279" i="2"/>
  <c r="BD280" i="2"/>
  <c r="BD281" i="2"/>
  <c r="BD282" i="2"/>
  <c r="BD283" i="2"/>
  <c r="BD284" i="2"/>
  <c r="BD285" i="2"/>
  <c r="BD286" i="2"/>
  <c r="BD287" i="2"/>
  <c r="BD288" i="2"/>
  <c r="BD289" i="2"/>
  <c r="BD290" i="2"/>
  <c r="BD291" i="2"/>
  <c r="BD292" i="2"/>
  <c r="BD293" i="2"/>
  <c r="BD294" i="2"/>
  <c r="BD295" i="2"/>
  <c r="BD296" i="2"/>
  <c r="BD297" i="2"/>
  <c r="BD298" i="2"/>
  <c r="BD299" i="2"/>
  <c r="BD300" i="2"/>
  <c r="BD301" i="2"/>
  <c r="BD302" i="2"/>
  <c r="BD303" i="2"/>
  <c r="BD304" i="2"/>
  <c r="BD305" i="2"/>
  <c r="BD306" i="2"/>
  <c r="BD307" i="2"/>
  <c r="BD308" i="2"/>
  <c r="BD309" i="2"/>
  <c r="BD310" i="2"/>
  <c r="BD311" i="2"/>
  <c r="BD312" i="2"/>
  <c r="BD313" i="2"/>
  <c r="BD314" i="2"/>
  <c r="BD315" i="2"/>
  <c r="BD316" i="2"/>
  <c r="BD317" i="2"/>
  <c r="BD318" i="2"/>
  <c r="BD319" i="2"/>
  <c r="BD320" i="2"/>
  <c r="BD321" i="2"/>
  <c r="BD322" i="2"/>
  <c r="BD323" i="2"/>
  <c r="BD324" i="2"/>
  <c r="BD325" i="2"/>
  <c r="BD326" i="2"/>
  <c r="BD327" i="2"/>
  <c r="BD328" i="2"/>
  <c r="BD329" i="2"/>
  <c r="BD330" i="2"/>
  <c r="BD331" i="2"/>
  <c r="BD332" i="2"/>
  <c r="BD333" i="2"/>
  <c r="BD334" i="2"/>
  <c r="BD335" i="2"/>
  <c r="BD336" i="2"/>
  <c r="BD337" i="2"/>
  <c r="BD338" i="2"/>
  <c r="BD339" i="2"/>
  <c r="BD340" i="2"/>
  <c r="BD341" i="2"/>
  <c r="BD342" i="2"/>
  <c r="BD343" i="2"/>
  <c r="BD344" i="2"/>
  <c r="BD345" i="2"/>
  <c r="BD346" i="2"/>
  <c r="BD347" i="2"/>
  <c r="BD348" i="2"/>
  <c r="BD349" i="2"/>
  <c r="BD350" i="2"/>
  <c r="BD351" i="2"/>
  <c r="BD352" i="2"/>
  <c r="BD353" i="2"/>
  <c r="BD354" i="2"/>
  <c r="BD355" i="2"/>
  <c r="BD356" i="2"/>
  <c r="BD357" i="2"/>
  <c r="BD358" i="2"/>
  <c r="BD359" i="2"/>
  <c r="BD360" i="2"/>
  <c r="BD361" i="2"/>
  <c r="BD362" i="2"/>
  <c r="BD363" i="2"/>
  <c r="BD364" i="2"/>
  <c r="BD365" i="2"/>
  <c r="BD366" i="2"/>
  <c r="BD367" i="2"/>
  <c r="BD368" i="2"/>
  <c r="BD369" i="2"/>
  <c r="BD370" i="2"/>
  <c r="BD371" i="2"/>
  <c r="BD372" i="2"/>
  <c r="BD373" i="2"/>
  <c r="BD374" i="2"/>
  <c r="BD375" i="2"/>
  <c r="BD376" i="2"/>
  <c r="BD377" i="2"/>
  <c r="BD378" i="2"/>
  <c r="BD379" i="2"/>
  <c r="BD380" i="2"/>
  <c r="BD381" i="2"/>
  <c r="BD382" i="2"/>
  <c r="BD383" i="2"/>
  <c r="BD384" i="2"/>
  <c r="BD385" i="2"/>
  <c r="BD386" i="2"/>
  <c r="BD387" i="2"/>
  <c r="BD388" i="2"/>
  <c r="BD389" i="2"/>
  <c r="BD390" i="2"/>
  <c r="BD391" i="2"/>
  <c r="BD392" i="2"/>
  <c r="BD393" i="2"/>
  <c r="BD394" i="2"/>
  <c r="BD395" i="2"/>
  <c r="BD396" i="2"/>
  <c r="BD397" i="2"/>
  <c r="BD398" i="2"/>
  <c r="BD399" i="2"/>
  <c r="BD400" i="2"/>
  <c r="BD401" i="2"/>
  <c r="BD402" i="2"/>
  <c r="BD403" i="2"/>
  <c r="BD404" i="2"/>
  <c r="BD405" i="2"/>
  <c r="BD406" i="2"/>
  <c r="BD407" i="2"/>
  <c r="BD408" i="2"/>
  <c r="BD409" i="2"/>
  <c r="BD410" i="2"/>
  <c r="BD411" i="2"/>
  <c r="BD412" i="2"/>
  <c r="BD413" i="2"/>
  <c r="BD414" i="2"/>
  <c r="BD415" i="2"/>
  <c r="BD416" i="2"/>
  <c r="BD417" i="2"/>
  <c r="BD418" i="2"/>
  <c r="BD419" i="2"/>
  <c r="BD420" i="2"/>
  <c r="BD421" i="2"/>
  <c r="BD422" i="2"/>
  <c r="BD423" i="2"/>
  <c r="BD424" i="2"/>
  <c r="BD425" i="2"/>
  <c r="BD426" i="2"/>
  <c r="BD427" i="2"/>
  <c r="BD428" i="2"/>
  <c r="BD429" i="2"/>
  <c r="BD430" i="2"/>
  <c r="BD431" i="2"/>
  <c r="BD432" i="2"/>
  <c r="BD433" i="2"/>
  <c r="BD434" i="2"/>
  <c r="BD435" i="2"/>
  <c r="BD436" i="2"/>
  <c r="BD437" i="2"/>
  <c r="BD438" i="2"/>
  <c r="BD439" i="2"/>
  <c r="BD440" i="2"/>
  <c r="BD441" i="2"/>
  <c r="BD442" i="2"/>
  <c r="BD443" i="2"/>
  <c r="BD444" i="2"/>
  <c r="BD445" i="2"/>
  <c r="BD446" i="2"/>
  <c r="BD447" i="2"/>
  <c r="BD448" i="2"/>
  <c r="BD449" i="2"/>
  <c r="BD450" i="2"/>
  <c r="BD451" i="2"/>
  <c r="BD452" i="2"/>
  <c r="BD453" i="2"/>
  <c r="BD454" i="2"/>
  <c r="BD455" i="2"/>
  <c r="BD456" i="2"/>
  <c r="BD457" i="2"/>
  <c r="BD458" i="2"/>
  <c r="BD459" i="2"/>
  <c r="BD460" i="2"/>
  <c r="BD461" i="2"/>
  <c r="BD462" i="2"/>
  <c r="BD463" i="2"/>
  <c r="BD464" i="2"/>
  <c r="BD465" i="2"/>
  <c r="BD466" i="2"/>
  <c r="BD467" i="2"/>
  <c r="BD468" i="2"/>
  <c r="BD469" i="2"/>
  <c r="BD470" i="2"/>
  <c r="BD471" i="2"/>
  <c r="BD472" i="2"/>
  <c r="BD473" i="2"/>
  <c r="BD474" i="2"/>
  <c r="BD475" i="2"/>
  <c r="BD476" i="2"/>
  <c r="BD477" i="2"/>
  <c r="BD478" i="2"/>
  <c r="BD479" i="2"/>
  <c r="BD480" i="2"/>
  <c r="BD481" i="2"/>
  <c r="BD482" i="2"/>
  <c r="BD483" i="2"/>
  <c r="BD484" i="2"/>
  <c r="BD485" i="2"/>
  <c r="BD486" i="2"/>
  <c r="BD487" i="2"/>
  <c r="BD488" i="2"/>
  <c r="BD489" i="2"/>
  <c r="BD490" i="2"/>
  <c r="BD491" i="2"/>
  <c r="BD492" i="2"/>
  <c r="BD493" i="2"/>
  <c r="BD494" i="2"/>
  <c r="BD495" i="2"/>
  <c r="BD496" i="2"/>
  <c r="BD497" i="2"/>
  <c r="BD498" i="2"/>
  <c r="BD499" i="2"/>
  <c r="BD500" i="2"/>
  <c r="BD501" i="2"/>
  <c r="BD502" i="2"/>
  <c r="BD503" i="2"/>
  <c r="BD504" i="2"/>
  <c r="BD505" i="2"/>
  <c r="BD506" i="2"/>
  <c r="BD507" i="2"/>
  <c r="BD508" i="2"/>
  <c r="BD509" i="2"/>
  <c r="BD510" i="2"/>
  <c r="BD511" i="2"/>
  <c r="BD512" i="2"/>
  <c r="BD513" i="2"/>
  <c r="BD514" i="2"/>
  <c r="BD515" i="2"/>
  <c r="BD516" i="2"/>
  <c r="BD517" i="2"/>
  <c r="BD518" i="2"/>
  <c r="BD519" i="2"/>
  <c r="BD520" i="2"/>
  <c r="BD521" i="2"/>
  <c r="BD522" i="2"/>
  <c r="BD523" i="2"/>
  <c r="BD524" i="2"/>
  <c r="BD525" i="2"/>
  <c r="BD526" i="2"/>
  <c r="BD527" i="2"/>
  <c r="BD528" i="2"/>
  <c r="BD529" i="2"/>
  <c r="BD530" i="2"/>
  <c r="BD531" i="2"/>
  <c r="BD532" i="2"/>
  <c r="BD533" i="2"/>
  <c r="BD534" i="2"/>
  <c r="BD535" i="2"/>
  <c r="BD536" i="2"/>
  <c r="BD537" i="2"/>
  <c r="BD538" i="2"/>
  <c r="BD539" i="2"/>
  <c r="BD540" i="2"/>
  <c r="BD541" i="2"/>
  <c r="BD542" i="2"/>
  <c r="BD543" i="2"/>
  <c r="BD544" i="2"/>
  <c r="BD545" i="2"/>
  <c r="BD546" i="2"/>
  <c r="BD547" i="2"/>
  <c r="BD548" i="2"/>
  <c r="BD549" i="2"/>
  <c r="BD550" i="2"/>
  <c r="BD551" i="2"/>
  <c r="BD552" i="2"/>
  <c r="BD553" i="2"/>
  <c r="BD554" i="2"/>
  <c r="BD555" i="2"/>
  <c r="BD556" i="2"/>
  <c r="BD557" i="2"/>
  <c r="BD558" i="2"/>
  <c r="BD559" i="2"/>
  <c r="BD560" i="2"/>
  <c r="BD561" i="2"/>
  <c r="BD562" i="2"/>
  <c r="BD563" i="2"/>
  <c r="BD564" i="2"/>
  <c r="BD565" i="2"/>
  <c r="BD566" i="2"/>
  <c r="BD567" i="2"/>
  <c r="BD568" i="2"/>
  <c r="BD569" i="2"/>
  <c r="BD570" i="2"/>
  <c r="BD571" i="2"/>
  <c r="BD572" i="2"/>
  <c r="BD573" i="2"/>
  <c r="BD574" i="2"/>
  <c r="BD575" i="2"/>
  <c r="BD576" i="2"/>
  <c r="BD577" i="2"/>
  <c r="BD578" i="2"/>
  <c r="BD579" i="2"/>
  <c r="BD580" i="2"/>
  <c r="BD581" i="2"/>
  <c r="BD582" i="2"/>
  <c r="BD583" i="2"/>
  <c r="BD584" i="2"/>
  <c r="BD585" i="2"/>
  <c r="BD586" i="2"/>
  <c r="BD587" i="2"/>
  <c r="BD588" i="2"/>
  <c r="BD589" i="2"/>
  <c r="BD590" i="2"/>
  <c r="BD591" i="2"/>
  <c r="BD592" i="2"/>
  <c r="BD593" i="2"/>
  <c r="BD594" i="2"/>
  <c r="BD595" i="2"/>
  <c r="BD596" i="2"/>
  <c r="BD597" i="2"/>
  <c r="BD598" i="2"/>
  <c r="BD599" i="2"/>
  <c r="BD600" i="2"/>
  <c r="BD601" i="2"/>
  <c r="BD602" i="2"/>
  <c r="BD603" i="2"/>
  <c r="BD604" i="2"/>
  <c r="BD605" i="2"/>
  <c r="BD606" i="2"/>
  <c r="BD607" i="2"/>
  <c r="BD608" i="2"/>
  <c r="BD609" i="2"/>
  <c r="BD610" i="2"/>
  <c r="BD611" i="2"/>
  <c r="BD612" i="2"/>
  <c r="BD613" i="2"/>
  <c r="BD614" i="2"/>
  <c r="BD615" i="2"/>
  <c r="BD616" i="2"/>
  <c r="BD617" i="2"/>
  <c r="BD618" i="2"/>
  <c r="BD619" i="2"/>
  <c r="BD620" i="2"/>
  <c r="BD621" i="2"/>
  <c r="BD622" i="2"/>
  <c r="BD623" i="2"/>
  <c r="BD624" i="2"/>
  <c r="BD625" i="2"/>
  <c r="BD626" i="2"/>
  <c r="BD627" i="2"/>
  <c r="BD628" i="2"/>
  <c r="BD629" i="2"/>
  <c r="BD630" i="2"/>
  <c r="BD631" i="2"/>
  <c r="BD632" i="2"/>
  <c r="BD633" i="2"/>
  <c r="BD634" i="2"/>
  <c r="BD635" i="2"/>
  <c r="BD636" i="2"/>
  <c r="BD637" i="2"/>
  <c r="BD638" i="2"/>
  <c r="BD639" i="2"/>
  <c r="BD640" i="2"/>
  <c r="BD641" i="2"/>
  <c r="BD642" i="2"/>
  <c r="BD643" i="2"/>
  <c r="BD644" i="2"/>
  <c r="BD645" i="2"/>
  <c r="BD646" i="2"/>
  <c r="BD647" i="2"/>
  <c r="BD648" i="2"/>
  <c r="BD649" i="2"/>
  <c r="BD650" i="2"/>
  <c r="BD651" i="2"/>
  <c r="BD652" i="2"/>
  <c r="BD653" i="2"/>
  <c r="BD654" i="2"/>
  <c r="BD655" i="2"/>
  <c r="BD656" i="2"/>
  <c r="BD657" i="2"/>
  <c r="BD658" i="2"/>
  <c r="BD659" i="2"/>
  <c r="BD660" i="2"/>
  <c r="BD661" i="2"/>
  <c r="BD662" i="2"/>
  <c r="BD663" i="2"/>
  <c r="BD664" i="2"/>
  <c r="BD665" i="2"/>
  <c r="BD666" i="2"/>
  <c r="BD667" i="2"/>
  <c r="BD668" i="2"/>
  <c r="BD669" i="2"/>
  <c r="BD670" i="2"/>
  <c r="BD671" i="2"/>
  <c r="BD672" i="2"/>
  <c r="BD673" i="2"/>
  <c r="BD674" i="2"/>
  <c r="BD675" i="2"/>
  <c r="BD676" i="2"/>
  <c r="BD677" i="2"/>
  <c r="BD678" i="2"/>
  <c r="BD679" i="2"/>
  <c r="BD680" i="2"/>
  <c r="BD681" i="2"/>
  <c r="BD682" i="2"/>
  <c r="BD683" i="2"/>
  <c r="BD684" i="2"/>
  <c r="BD685" i="2"/>
  <c r="BD686" i="2"/>
  <c r="BD687" i="2"/>
  <c r="BD688" i="2"/>
  <c r="BD689" i="2"/>
  <c r="BD690" i="2"/>
  <c r="BD691" i="2"/>
  <c r="BD692" i="2"/>
  <c r="BD693" i="2"/>
  <c r="BD694" i="2"/>
  <c r="BD695" i="2"/>
  <c r="BD696" i="2"/>
  <c r="BD697" i="2"/>
  <c r="BD698" i="2"/>
  <c r="BD699" i="2"/>
  <c r="BD700" i="2"/>
  <c r="BD701" i="2"/>
  <c r="BD702" i="2"/>
  <c r="BD703" i="2"/>
  <c r="BD704" i="2"/>
  <c r="BD705" i="2"/>
  <c r="BD706" i="2"/>
  <c r="BD707" i="2"/>
  <c r="BD708" i="2"/>
  <c r="BD709" i="2"/>
  <c r="BD710" i="2"/>
  <c r="BD711" i="2"/>
  <c r="BD712" i="2"/>
  <c r="BD713" i="2"/>
  <c r="BD714" i="2"/>
  <c r="BD715" i="2"/>
  <c r="BD716" i="2"/>
  <c r="BD717" i="2"/>
  <c r="BD718" i="2"/>
  <c r="BD719" i="2"/>
  <c r="BD720" i="2"/>
  <c r="BD721" i="2"/>
  <c r="BD722" i="2"/>
  <c r="BD723" i="2"/>
  <c r="BD724" i="2"/>
  <c r="BD725" i="2"/>
  <c r="BD726" i="2"/>
  <c r="BD727" i="2"/>
  <c r="BD728" i="2"/>
  <c r="BD729" i="2"/>
  <c r="BD730" i="2"/>
  <c r="BD731" i="2"/>
  <c r="BD732" i="2"/>
  <c r="BD733" i="2"/>
  <c r="BD734" i="2"/>
  <c r="BD735" i="2"/>
  <c r="BD736" i="2"/>
  <c r="BD737" i="2"/>
  <c r="BD738" i="2"/>
  <c r="BD739" i="2"/>
  <c r="BD740" i="2"/>
  <c r="BD741" i="2"/>
  <c r="BD742" i="2"/>
  <c r="BD743" i="2"/>
  <c r="BD744" i="2"/>
  <c r="BD745" i="2"/>
  <c r="BD746" i="2"/>
  <c r="BD747" i="2"/>
  <c r="BD748" i="2"/>
  <c r="BD749" i="2"/>
  <c r="BD750" i="2"/>
  <c r="BD751" i="2"/>
  <c r="BD752" i="2"/>
  <c r="BD753" i="2"/>
  <c r="BD754" i="2"/>
  <c r="BD755" i="2"/>
  <c r="BD756" i="2"/>
  <c r="BD757" i="2"/>
  <c r="BD758" i="2"/>
  <c r="BD759" i="2"/>
  <c r="BD760" i="2"/>
  <c r="BD761" i="2"/>
  <c r="BD762" i="2"/>
  <c r="BD763" i="2"/>
  <c r="BD764" i="2"/>
  <c r="BD765" i="2"/>
  <c r="BD766" i="2"/>
  <c r="BD767" i="2"/>
  <c r="BD768" i="2"/>
  <c r="BD769" i="2"/>
  <c r="BD770" i="2"/>
  <c r="BD771" i="2"/>
  <c r="BD772" i="2"/>
  <c r="BD773" i="2"/>
  <c r="BD774" i="2"/>
  <c r="BD775" i="2"/>
  <c r="BD776" i="2"/>
  <c r="BD777" i="2"/>
  <c r="BD778" i="2"/>
  <c r="BD779" i="2"/>
  <c r="BD780" i="2"/>
  <c r="BD781" i="2"/>
  <c r="BD782" i="2"/>
  <c r="BD783" i="2"/>
  <c r="BD784" i="2"/>
  <c r="BD785" i="2"/>
  <c r="BD786" i="2"/>
  <c r="BD787" i="2"/>
  <c r="BD788" i="2"/>
  <c r="BD789" i="2"/>
  <c r="BD790" i="2"/>
  <c r="BD791" i="2"/>
  <c r="BD792" i="2"/>
  <c r="BD793" i="2"/>
  <c r="BD794" i="2"/>
  <c r="BD795" i="2"/>
  <c r="BD796" i="2"/>
  <c r="BD797" i="2"/>
  <c r="BD798" i="2"/>
  <c r="BD799" i="2"/>
  <c r="BD800" i="2"/>
  <c r="BD801" i="2"/>
  <c r="BD802" i="2"/>
  <c r="BD803" i="2"/>
  <c r="BD804" i="2"/>
  <c r="BD805" i="2"/>
  <c r="BD806" i="2"/>
  <c r="BD807" i="2"/>
  <c r="BD808" i="2"/>
  <c r="BD809" i="2"/>
  <c r="BD810" i="2"/>
  <c r="BD811" i="2"/>
  <c r="BD812" i="2"/>
  <c r="BD813" i="2"/>
  <c r="BD814" i="2"/>
  <c r="BD815" i="2"/>
  <c r="BD816" i="2"/>
  <c r="BD817" i="2"/>
  <c r="BD818" i="2"/>
  <c r="BD819" i="2"/>
  <c r="BD820" i="2"/>
  <c r="BD821" i="2"/>
  <c r="BD822" i="2"/>
  <c r="BD823" i="2"/>
  <c r="BD824" i="2"/>
  <c r="BD825" i="2"/>
  <c r="BD826" i="2"/>
  <c r="BD827" i="2"/>
  <c r="BD828" i="2"/>
  <c r="BD829" i="2"/>
  <c r="BD830" i="2"/>
  <c r="BD831" i="2"/>
  <c r="BD832" i="2"/>
  <c r="BD833" i="2"/>
  <c r="BD834" i="2"/>
  <c r="BD835" i="2"/>
  <c r="BD836" i="2"/>
  <c r="BD837" i="2"/>
  <c r="BD838" i="2"/>
  <c r="BD839" i="2"/>
  <c r="BD840" i="2"/>
  <c r="BD841" i="2"/>
  <c r="BD842" i="2"/>
  <c r="BD843" i="2"/>
  <c r="BD844" i="2"/>
  <c r="BD845" i="2"/>
  <c r="BD846" i="2"/>
  <c r="BD847" i="2"/>
  <c r="BD848" i="2"/>
  <c r="BD849" i="2"/>
  <c r="BD850" i="2"/>
  <c r="BD851" i="2"/>
  <c r="BD852" i="2"/>
  <c r="BD853" i="2"/>
  <c r="BD854" i="2"/>
  <c r="BD855" i="2"/>
  <c r="BD856" i="2"/>
  <c r="BD857" i="2"/>
  <c r="BD858" i="2"/>
  <c r="BD859" i="2"/>
  <c r="BD860" i="2"/>
  <c r="BD861" i="2"/>
  <c r="BD862" i="2"/>
  <c r="BD863" i="2"/>
  <c r="BD864" i="2"/>
  <c r="BD865" i="2"/>
  <c r="BD866" i="2"/>
  <c r="BD867" i="2"/>
  <c r="BD868" i="2"/>
  <c r="BD869" i="2"/>
  <c r="BD870" i="2"/>
  <c r="BD871" i="2"/>
  <c r="BD872" i="2"/>
  <c r="BD873" i="2"/>
  <c r="BD874" i="2"/>
  <c r="BD875" i="2"/>
  <c r="BD876" i="2"/>
  <c r="BD877" i="2"/>
  <c r="BD878" i="2"/>
  <c r="BD879" i="2"/>
  <c r="BD880" i="2"/>
  <c r="BD881" i="2"/>
  <c r="BD882" i="2"/>
  <c r="BD883" i="2"/>
  <c r="BD884" i="2"/>
  <c r="BD885" i="2"/>
  <c r="BD886" i="2"/>
  <c r="BD887" i="2"/>
  <c r="BD888" i="2"/>
  <c r="BD889" i="2"/>
  <c r="BD890" i="2"/>
  <c r="BD891" i="2"/>
  <c r="BD892" i="2"/>
  <c r="BD893" i="2"/>
  <c r="BD894" i="2"/>
  <c r="BD895" i="2"/>
  <c r="BD896" i="2"/>
  <c r="BD897" i="2"/>
  <c r="BD898" i="2"/>
  <c r="BD899" i="2"/>
  <c r="BD900" i="2"/>
  <c r="BD901" i="2"/>
  <c r="BD902" i="2"/>
  <c r="BD903" i="2"/>
  <c r="BD904" i="2"/>
  <c r="BD905" i="2"/>
  <c r="BD906" i="2"/>
  <c r="BD907" i="2"/>
  <c r="BD908" i="2"/>
  <c r="BD909" i="2"/>
  <c r="BD910" i="2"/>
  <c r="BD911" i="2"/>
  <c r="BD912" i="2"/>
  <c r="BD913" i="2"/>
  <c r="BD914" i="2"/>
  <c r="BD915" i="2"/>
  <c r="BD916" i="2"/>
  <c r="BD917" i="2"/>
  <c r="BD918" i="2"/>
  <c r="BD919" i="2"/>
  <c r="BD920" i="2"/>
  <c r="BD921" i="2"/>
  <c r="BD922" i="2"/>
  <c r="BD923" i="2"/>
  <c r="BD924" i="2"/>
  <c r="BD925" i="2"/>
  <c r="BD926" i="2"/>
  <c r="BD927" i="2"/>
  <c r="BD928" i="2"/>
  <c r="BD929" i="2"/>
  <c r="BD930" i="2"/>
  <c r="BD931" i="2"/>
  <c r="BD932" i="2"/>
  <c r="BD933" i="2"/>
  <c r="BD934" i="2"/>
  <c r="BD935" i="2"/>
  <c r="BD936" i="2"/>
  <c r="BD937" i="2"/>
  <c r="BD938" i="2"/>
  <c r="BD939" i="2"/>
  <c r="BD940" i="2"/>
  <c r="BD941" i="2"/>
  <c r="BD942" i="2"/>
  <c r="BD943" i="2"/>
  <c r="BD944" i="2"/>
  <c r="BD945" i="2"/>
  <c r="BD946" i="2"/>
  <c r="BD947" i="2"/>
  <c r="BD948" i="2"/>
  <c r="BD949" i="2"/>
  <c r="BD950" i="2"/>
  <c r="BD951" i="2"/>
  <c r="BD952" i="2"/>
  <c r="BD953" i="2"/>
  <c r="BD954" i="2"/>
  <c r="BD955" i="2"/>
  <c r="BD956" i="2"/>
  <c r="BD957" i="2"/>
  <c r="BD958" i="2"/>
  <c r="BD959" i="2"/>
  <c r="BD960" i="2"/>
  <c r="BD961" i="2"/>
  <c r="BD962" i="2"/>
  <c r="BD963" i="2"/>
  <c r="BD964" i="2"/>
  <c r="BD965" i="2"/>
  <c r="BD966" i="2"/>
  <c r="BD967" i="2"/>
  <c r="BD968" i="2"/>
  <c r="BD969" i="2"/>
  <c r="BD970" i="2"/>
  <c r="BD971" i="2"/>
  <c r="BD972" i="2"/>
  <c r="BD973" i="2"/>
  <c r="BD974" i="2"/>
  <c r="BD975" i="2"/>
  <c r="BD976" i="2"/>
  <c r="BD977" i="2"/>
  <c r="BD978" i="2"/>
  <c r="BD979" i="2"/>
  <c r="BD980" i="2"/>
  <c r="BD981" i="2"/>
  <c r="BD982" i="2"/>
  <c r="BD983" i="2"/>
  <c r="BD984" i="2"/>
  <c r="BD985" i="2"/>
  <c r="BD986" i="2"/>
  <c r="BD987" i="2"/>
  <c r="BD988" i="2"/>
  <c r="BD989" i="2"/>
  <c r="BD990" i="2"/>
  <c r="BD991" i="2"/>
  <c r="BD992" i="2"/>
  <c r="BD993" i="2"/>
  <c r="BD994" i="2"/>
  <c r="BD995" i="2"/>
  <c r="BD996" i="2"/>
  <c r="BD997" i="2"/>
  <c r="BD998" i="2"/>
  <c r="BD999" i="2"/>
  <c r="BD1000" i="2"/>
  <c r="BD1001" i="2"/>
  <c r="BD1002" i="2"/>
  <c r="BD1003" i="2"/>
  <c r="BD1004" i="2"/>
  <c r="BD1005" i="2"/>
  <c r="BD1006" i="2"/>
  <c r="BD1007" i="2"/>
  <c r="BD1008" i="2"/>
  <c r="BD1009" i="2"/>
  <c r="BD1010" i="2"/>
  <c r="BD1011" i="2"/>
  <c r="BD1012" i="2"/>
  <c r="BD1013" i="2"/>
  <c r="BD1014" i="2"/>
  <c r="BD1015" i="2"/>
  <c r="BD1016" i="2"/>
  <c r="BD1017" i="2"/>
  <c r="BD1018" i="2"/>
  <c r="BD1019" i="2"/>
  <c r="BD1020" i="2"/>
  <c r="BD1021" i="2"/>
  <c r="BD1022" i="2"/>
  <c r="BD1023" i="2"/>
  <c r="BD1024" i="2"/>
  <c r="BD1025" i="2"/>
  <c r="BD1026" i="2"/>
  <c r="BD1027" i="2"/>
  <c r="BD1028" i="2"/>
  <c r="BD1029" i="2"/>
  <c r="BD1030" i="2"/>
  <c r="BD1031" i="2"/>
  <c r="BD1032" i="2"/>
  <c r="BD1033" i="2"/>
  <c r="BD1034" i="2"/>
  <c r="BD1035" i="2"/>
  <c r="BD1036" i="2"/>
  <c r="BD1037" i="2"/>
  <c r="BD1038" i="2"/>
  <c r="BD1039" i="2"/>
  <c r="BD1040" i="2"/>
  <c r="BD1041" i="2"/>
  <c r="BD1042" i="2"/>
  <c r="BD1043" i="2"/>
  <c r="BD1044" i="2"/>
  <c r="BD1045" i="2"/>
  <c r="BD1046" i="2"/>
  <c r="BD1047" i="2"/>
  <c r="BD1048" i="2"/>
  <c r="BD1049" i="2"/>
  <c r="BD1050" i="2"/>
  <c r="BD1051" i="2"/>
  <c r="BD1052" i="2"/>
  <c r="BD1053" i="2"/>
  <c r="BD1054" i="2"/>
  <c r="BD1055" i="2"/>
  <c r="BD1056" i="2"/>
  <c r="BD1057" i="2"/>
  <c r="BD1058" i="2"/>
  <c r="BD1059" i="2"/>
  <c r="BD1060" i="2"/>
  <c r="BD1061" i="2"/>
  <c r="BD1062" i="2"/>
  <c r="BD1063" i="2"/>
  <c r="BD1064" i="2"/>
  <c r="BD1065" i="2"/>
  <c r="BD1066" i="2"/>
  <c r="BD1067" i="2"/>
  <c r="BD1068" i="2"/>
  <c r="BD1069" i="2"/>
  <c r="BD1070" i="2"/>
  <c r="BD1071" i="2"/>
  <c r="BD1072" i="2"/>
  <c r="BD1073" i="2"/>
  <c r="BD1074" i="2"/>
  <c r="BD1075" i="2"/>
  <c r="BD1076" i="2"/>
  <c r="BD1077" i="2"/>
  <c r="BD1078" i="2"/>
  <c r="BD1079" i="2"/>
  <c r="BD1080" i="2"/>
  <c r="BD1081" i="2"/>
  <c r="BD1082" i="2"/>
  <c r="BD1083" i="2"/>
  <c r="BD1084" i="2"/>
  <c r="BD1085" i="2"/>
  <c r="BD1086" i="2"/>
  <c r="BD1087" i="2"/>
  <c r="BD1088" i="2"/>
  <c r="BD1089" i="2"/>
  <c r="BD1090" i="2"/>
  <c r="BD1091" i="2"/>
  <c r="BD1092" i="2"/>
  <c r="BD1093" i="2"/>
  <c r="BD1094" i="2"/>
  <c r="BD1095" i="2"/>
  <c r="BD1096" i="2"/>
  <c r="BD1097" i="2"/>
  <c r="BD1098" i="2"/>
  <c r="BD1099" i="2"/>
  <c r="BD1100" i="2"/>
  <c r="BD1101" i="2"/>
  <c r="BD1102" i="2"/>
  <c r="BD1103" i="2"/>
  <c r="BD1104" i="2"/>
  <c r="BD1105" i="2"/>
  <c r="BD1106" i="2"/>
  <c r="BD1107" i="2"/>
  <c r="BD1108" i="2"/>
  <c r="BD1109" i="2"/>
  <c r="BD1110" i="2"/>
  <c r="BD1111" i="2"/>
  <c r="BD1112" i="2"/>
  <c r="BD1113" i="2"/>
  <c r="BD1114" i="2"/>
  <c r="BD1115" i="2"/>
  <c r="BD1116" i="2"/>
  <c r="BD1117" i="2"/>
  <c r="BD1118" i="2"/>
  <c r="BD1119" i="2"/>
  <c r="BD1120" i="2"/>
  <c r="BD1121" i="2"/>
  <c r="BD1122" i="2"/>
  <c r="BD1123" i="2"/>
  <c r="BD1124" i="2"/>
  <c r="BD1125" i="2"/>
  <c r="BD1126" i="2"/>
  <c r="BD1127" i="2"/>
  <c r="BD1128" i="2"/>
  <c r="BD1129" i="2"/>
  <c r="BD1130" i="2"/>
  <c r="BD1131" i="2"/>
  <c r="BD1132" i="2"/>
  <c r="BD1133" i="2"/>
  <c r="BD1134" i="2"/>
  <c r="BD1135" i="2"/>
  <c r="BD1136" i="2"/>
  <c r="BD1137" i="2"/>
  <c r="BD1138" i="2"/>
  <c r="BD1139" i="2"/>
  <c r="BD1140" i="2"/>
  <c r="BD1141" i="2"/>
  <c r="BD1142" i="2"/>
  <c r="BD1143" i="2"/>
  <c r="BD1144" i="2"/>
  <c r="BD1145" i="2"/>
  <c r="BD1146" i="2"/>
  <c r="BD1147" i="2"/>
  <c r="BD1148" i="2"/>
  <c r="BD1149" i="2"/>
  <c r="BD1150" i="2"/>
  <c r="BD1151" i="2"/>
  <c r="BD1152" i="2"/>
  <c r="BD1153" i="2"/>
  <c r="BD1154" i="2"/>
  <c r="BD1155" i="2"/>
  <c r="BD1156" i="2"/>
  <c r="BD1157" i="2"/>
  <c r="BD1158" i="2"/>
  <c r="BD1159" i="2"/>
  <c r="BD1160" i="2"/>
  <c r="BD1161" i="2"/>
  <c r="BD1162" i="2"/>
  <c r="BD1163" i="2"/>
  <c r="BD1164" i="2"/>
  <c r="BD1165" i="2"/>
  <c r="BD1166" i="2"/>
  <c r="BD1167" i="2"/>
  <c r="BD1168" i="2"/>
  <c r="BD1169" i="2"/>
  <c r="BD1170" i="2"/>
  <c r="BD1171" i="2"/>
  <c r="BD1172" i="2"/>
  <c r="BD1173" i="2"/>
  <c r="BD1174" i="2"/>
  <c r="BD1175" i="2"/>
  <c r="BD1176" i="2"/>
  <c r="BD1177" i="2"/>
  <c r="BD1178" i="2"/>
  <c r="BD1179" i="2"/>
  <c r="BD1180" i="2"/>
  <c r="BD1181" i="2"/>
  <c r="BD1182" i="2"/>
  <c r="BD1183" i="2"/>
  <c r="BD1184" i="2"/>
  <c r="BD1185" i="2"/>
  <c r="BD1186" i="2"/>
  <c r="BD1187" i="2"/>
  <c r="BD1188" i="2"/>
  <c r="BD1189" i="2"/>
  <c r="BD1190" i="2"/>
  <c r="BD1191" i="2"/>
  <c r="BD1192" i="2"/>
  <c r="BD1193" i="2"/>
  <c r="BD1194" i="2"/>
  <c r="BD1195" i="2"/>
  <c r="BD1196" i="2"/>
  <c r="BD1197" i="2"/>
  <c r="BD1198" i="2"/>
  <c r="BD1199" i="2"/>
  <c r="BD1200" i="2"/>
  <c r="BD1201" i="2"/>
  <c r="BD1202" i="2"/>
  <c r="BD1203" i="2"/>
  <c r="BD1204" i="2"/>
  <c r="BD1205" i="2"/>
  <c r="BD1206" i="2"/>
  <c r="BD1207" i="2"/>
  <c r="BD1208" i="2"/>
  <c r="BD1209" i="2"/>
  <c r="BD1210" i="2"/>
  <c r="BD1211" i="2"/>
  <c r="BD1212" i="2"/>
  <c r="BD1213" i="2"/>
  <c r="BD1214" i="2"/>
  <c r="BD1215" i="2"/>
  <c r="BD1216" i="2"/>
  <c r="BD1217" i="2"/>
  <c r="BD1218" i="2"/>
  <c r="BD1219" i="2"/>
  <c r="BD1220" i="2"/>
  <c r="BD1221" i="2"/>
  <c r="BD1222" i="2"/>
  <c r="BD1223" i="2"/>
  <c r="BD1224" i="2"/>
  <c r="BD1225" i="2"/>
  <c r="BD1226" i="2"/>
  <c r="BD1227" i="2"/>
  <c r="BD1228" i="2"/>
  <c r="BD1229" i="2"/>
  <c r="BD1230" i="2"/>
  <c r="BD1231" i="2"/>
  <c r="BD1232" i="2"/>
  <c r="BD1233" i="2"/>
  <c r="BD1234" i="2"/>
  <c r="BD1235" i="2"/>
  <c r="BD1236" i="2"/>
  <c r="BD1237" i="2"/>
  <c r="BD1238" i="2"/>
  <c r="BD1239" i="2"/>
  <c r="BD1240" i="2"/>
  <c r="BD1241" i="2"/>
  <c r="BD1242" i="2"/>
  <c r="BD1243" i="2"/>
  <c r="BD1244" i="2"/>
  <c r="BD1245" i="2"/>
  <c r="BD1246" i="2"/>
  <c r="BD1247" i="2"/>
  <c r="BD1248" i="2"/>
  <c r="BD1249" i="2"/>
  <c r="BD1250" i="2"/>
  <c r="BD1251" i="2"/>
  <c r="BD1252" i="2"/>
  <c r="BD1253" i="2"/>
  <c r="BD1254" i="2"/>
  <c r="BD1255" i="2"/>
  <c r="BD1256" i="2"/>
  <c r="BD1257" i="2"/>
  <c r="BD1258" i="2"/>
  <c r="BD1259" i="2"/>
  <c r="BD1260" i="2"/>
  <c r="BD1261" i="2"/>
  <c r="BD1262" i="2"/>
  <c r="BD1263" i="2"/>
  <c r="BD1264" i="2"/>
  <c r="BD1265" i="2"/>
  <c r="BD1266" i="2"/>
  <c r="BD1267" i="2"/>
  <c r="BD1268" i="2"/>
  <c r="BD1269" i="2"/>
  <c r="BD1270" i="2"/>
  <c r="BD1271" i="2"/>
  <c r="BD1272" i="2"/>
  <c r="BD1273" i="2"/>
  <c r="BD1274" i="2"/>
  <c r="BD1275" i="2"/>
  <c r="BD1276" i="2"/>
  <c r="BD1277" i="2"/>
  <c r="BD1278" i="2"/>
  <c r="BD1279" i="2"/>
  <c r="BD1280" i="2"/>
  <c r="BD1281" i="2"/>
  <c r="BD1282" i="2"/>
  <c r="BD1283" i="2"/>
  <c r="BD1284" i="2"/>
  <c r="BD1285" i="2"/>
  <c r="BD1286" i="2"/>
  <c r="BD1287" i="2"/>
  <c r="BD1288" i="2"/>
  <c r="BD1289" i="2"/>
  <c r="BD1290" i="2"/>
  <c r="BD1291" i="2"/>
  <c r="BD1292" i="2"/>
  <c r="BD1293" i="2"/>
  <c r="BD1294" i="2"/>
  <c r="BD1295" i="2"/>
  <c r="BD1296" i="2"/>
  <c r="BD1297" i="2"/>
  <c r="BD1298" i="2"/>
  <c r="BD1299" i="2"/>
  <c r="BD1300" i="2"/>
  <c r="BD1301" i="2"/>
  <c r="BD1302" i="2"/>
  <c r="BD1303" i="2"/>
  <c r="BD1304" i="2"/>
  <c r="BD1305" i="2"/>
  <c r="BD1306" i="2"/>
  <c r="BD1307" i="2"/>
  <c r="BD1308" i="2"/>
  <c r="BD1309" i="2"/>
  <c r="BD1310" i="2"/>
  <c r="BD1311" i="2"/>
  <c r="BD1312" i="2"/>
  <c r="BD1313" i="2"/>
  <c r="BD1314" i="2"/>
  <c r="BD1315" i="2"/>
  <c r="BD1316" i="2"/>
  <c r="BD1317" i="2"/>
  <c r="BD1318" i="2"/>
  <c r="BD1319" i="2"/>
  <c r="BD1320" i="2"/>
  <c r="BD1321" i="2"/>
  <c r="BD1322" i="2"/>
  <c r="BD1323" i="2"/>
  <c r="BD1324" i="2"/>
  <c r="BD1325" i="2"/>
  <c r="BD1326" i="2"/>
  <c r="BD1327" i="2"/>
  <c r="BD1328" i="2"/>
  <c r="BD1329" i="2"/>
  <c r="BD1330" i="2"/>
  <c r="BD1331" i="2"/>
  <c r="BD1332" i="2"/>
  <c r="BD1333" i="2"/>
  <c r="BD1334" i="2"/>
  <c r="BD1335" i="2"/>
  <c r="BD1336" i="2"/>
  <c r="BD1337" i="2"/>
  <c r="BD1338" i="2"/>
  <c r="BD1339" i="2"/>
  <c r="BD1340" i="2"/>
  <c r="BD1341" i="2"/>
  <c r="BD1342" i="2"/>
  <c r="BD1343" i="2"/>
  <c r="BD1344" i="2"/>
  <c r="BD1345" i="2"/>
  <c r="BD1346" i="2"/>
  <c r="BD1347" i="2"/>
  <c r="BD1348" i="2"/>
  <c r="BD1349" i="2"/>
  <c r="BD1350" i="2"/>
  <c r="BD1351" i="2"/>
  <c r="BD1352" i="2"/>
  <c r="BD1353" i="2"/>
  <c r="BD1354" i="2"/>
  <c r="BD1355" i="2"/>
  <c r="BD1356" i="2"/>
  <c r="BD1357" i="2"/>
  <c r="BD1358" i="2"/>
  <c r="BD1359" i="2"/>
  <c r="BD1360" i="2"/>
  <c r="BD1361" i="2"/>
  <c r="BD1362" i="2"/>
  <c r="BD1363" i="2"/>
  <c r="BD1364" i="2"/>
  <c r="BD1365" i="2"/>
  <c r="BD1366" i="2"/>
  <c r="BD1367" i="2"/>
  <c r="BD1368" i="2"/>
  <c r="BD1369" i="2"/>
  <c r="BD1370" i="2"/>
  <c r="BD1371" i="2"/>
  <c r="BD1372" i="2"/>
  <c r="BD1373" i="2"/>
  <c r="BD1374" i="2"/>
  <c r="BD1375" i="2"/>
  <c r="BD1376" i="2"/>
  <c r="BD1377" i="2"/>
  <c r="BD1378" i="2"/>
  <c r="BD1379" i="2"/>
  <c r="BD1380" i="2"/>
  <c r="BD1381" i="2"/>
  <c r="BD1382" i="2"/>
  <c r="BD1383" i="2"/>
  <c r="BD1384" i="2"/>
  <c r="BD1385" i="2"/>
  <c r="BD1386" i="2"/>
  <c r="BD1387" i="2"/>
  <c r="BD1388" i="2"/>
  <c r="BD1389" i="2"/>
  <c r="BD1390" i="2"/>
  <c r="BD1391" i="2"/>
  <c r="BD1392" i="2"/>
  <c r="BD1393" i="2"/>
  <c r="BD1394" i="2"/>
  <c r="BD1395" i="2"/>
  <c r="BD1396" i="2"/>
  <c r="BD1397" i="2"/>
  <c r="BD1398" i="2"/>
  <c r="BD1399" i="2"/>
  <c r="BD1400" i="2"/>
  <c r="BD1401" i="2"/>
  <c r="BD1402" i="2"/>
  <c r="BD1403" i="2"/>
  <c r="BD1404" i="2"/>
  <c r="BD1405" i="2"/>
  <c r="BD1406" i="2"/>
  <c r="BD1407" i="2"/>
  <c r="BD1408" i="2"/>
  <c r="BD1409" i="2"/>
  <c r="BD1410" i="2"/>
  <c r="BD1411" i="2"/>
  <c r="BD1412" i="2"/>
  <c r="BD1413" i="2"/>
  <c r="BD1414" i="2"/>
  <c r="BD1415" i="2"/>
  <c r="BD1416" i="2"/>
  <c r="BD1417" i="2"/>
  <c r="BD1418" i="2"/>
  <c r="BD1419" i="2"/>
  <c r="BD1420" i="2"/>
  <c r="BD1421" i="2"/>
  <c r="BD1422" i="2"/>
  <c r="BD1423" i="2"/>
  <c r="BD1424" i="2"/>
  <c r="BD1425" i="2"/>
  <c r="BD1426" i="2"/>
  <c r="BD1427" i="2"/>
  <c r="BD1428" i="2"/>
  <c r="BD1429" i="2"/>
  <c r="BD1430" i="2"/>
  <c r="BD1431" i="2"/>
  <c r="BD1432" i="2"/>
  <c r="BD1433" i="2"/>
  <c r="BD1434" i="2"/>
  <c r="BD1435" i="2"/>
  <c r="BD1436" i="2"/>
  <c r="BD1437" i="2"/>
  <c r="BD1438" i="2"/>
  <c r="BD1439" i="2"/>
  <c r="BD1440" i="2"/>
  <c r="BD1441" i="2"/>
  <c r="BD1442" i="2"/>
  <c r="BD1443" i="2"/>
  <c r="BD1444" i="2"/>
  <c r="BD1445" i="2"/>
  <c r="BD1446" i="2"/>
  <c r="BD1447" i="2"/>
  <c r="BD1448" i="2"/>
  <c r="BD1449" i="2"/>
  <c r="BD1450" i="2"/>
  <c r="BD1451" i="2"/>
  <c r="BD1452" i="2"/>
  <c r="BD1453" i="2"/>
  <c r="BD1454" i="2"/>
  <c r="BD1455" i="2"/>
  <c r="BD1456" i="2"/>
  <c r="BD1457" i="2"/>
  <c r="BD1458" i="2"/>
  <c r="BD1459" i="2"/>
  <c r="BD1460" i="2"/>
  <c r="BD1461" i="2"/>
  <c r="BD1462" i="2"/>
  <c r="BD1463" i="2"/>
  <c r="BD1464" i="2"/>
  <c r="BD1465" i="2"/>
  <c r="BD1466" i="2"/>
  <c r="BD1467" i="2"/>
  <c r="BD1468" i="2"/>
  <c r="BD1469" i="2"/>
  <c r="BD1470" i="2"/>
  <c r="BD1471" i="2"/>
  <c r="BD1472" i="2"/>
  <c r="BD1473" i="2"/>
  <c r="BD1474" i="2"/>
  <c r="BD1475" i="2"/>
  <c r="BD1476" i="2"/>
  <c r="BD1477" i="2"/>
  <c r="BD1478" i="2"/>
  <c r="BD1479" i="2"/>
  <c r="BD1480" i="2"/>
  <c r="BD1481" i="2"/>
  <c r="BD1482" i="2"/>
  <c r="BD1483" i="2"/>
  <c r="BD1484" i="2"/>
  <c r="BD1485" i="2"/>
  <c r="BD1486" i="2"/>
  <c r="BD1487" i="2"/>
  <c r="BD1488" i="2"/>
  <c r="BD1489" i="2"/>
  <c r="BD1490" i="2"/>
  <c r="BD1491" i="2"/>
  <c r="BD1492" i="2"/>
  <c r="BD1493" i="2"/>
  <c r="BD1494" i="2"/>
  <c r="BD1495" i="2"/>
  <c r="BD1496" i="2"/>
  <c r="BD1497" i="2"/>
  <c r="BD1498" i="2"/>
  <c r="BD1499" i="2"/>
  <c r="BD1500" i="2"/>
  <c r="BD1501" i="2"/>
  <c r="BD1502" i="2"/>
  <c r="BD1503" i="2"/>
  <c r="BD1504" i="2"/>
  <c r="BD1505" i="2"/>
  <c r="BD1506" i="2"/>
  <c r="BD1507" i="2"/>
  <c r="BD1508" i="2"/>
  <c r="BD1509" i="2"/>
  <c r="BD1510" i="2"/>
  <c r="BD1511" i="2"/>
  <c r="BD1512" i="2"/>
  <c r="BD1513" i="2"/>
  <c r="BD1514" i="2"/>
  <c r="BD1515" i="2"/>
  <c r="BD1516" i="2"/>
  <c r="BD1517" i="2"/>
  <c r="BD1518" i="2"/>
  <c r="BD1519" i="2"/>
  <c r="BD1520" i="2"/>
  <c r="BD1521" i="2"/>
  <c r="BD1522" i="2"/>
  <c r="BD1523" i="2"/>
  <c r="BD1524" i="2"/>
  <c r="BD1525" i="2"/>
  <c r="BD1526" i="2"/>
  <c r="BD1527" i="2"/>
  <c r="BD1528" i="2"/>
  <c r="BD1529" i="2"/>
  <c r="BD1530" i="2"/>
  <c r="BD1531" i="2"/>
  <c r="BD1532" i="2"/>
  <c r="BD1533" i="2"/>
  <c r="BD1534" i="2"/>
  <c r="BD1535" i="2"/>
  <c r="BD1536" i="2"/>
  <c r="BD1537" i="2"/>
  <c r="BD1538" i="2"/>
  <c r="BD1539" i="2"/>
  <c r="BD1540" i="2"/>
  <c r="BD1541" i="2"/>
  <c r="BD1542" i="2"/>
  <c r="BD1543" i="2"/>
  <c r="BD1544" i="2"/>
  <c r="BD1545" i="2"/>
  <c r="BD1546" i="2"/>
  <c r="BD1547" i="2"/>
  <c r="BD1548" i="2"/>
  <c r="BD1549" i="2"/>
  <c r="BD1550" i="2"/>
  <c r="BD1551" i="2"/>
  <c r="BD1552" i="2"/>
  <c r="BD1553" i="2"/>
  <c r="BD1554" i="2"/>
  <c r="BD1555" i="2"/>
  <c r="BD1556" i="2"/>
  <c r="BD1557" i="2"/>
  <c r="BD1558" i="2"/>
  <c r="BD1559" i="2"/>
  <c r="BD1560" i="2"/>
  <c r="BD1561" i="2"/>
  <c r="BD1562" i="2"/>
  <c r="BD1563" i="2"/>
  <c r="BD1564" i="2"/>
  <c r="BD1565" i="2"/>
  <c r="BD1566" i="2"/>
  <c r="BD1567" i="2"/>
  <c r="BD1568" i="2"/>
  <c r="BD1569" i="2"/>
  <c r="BD1570" i="2"/>
  <c r="BD1571" i="2"/>
  <c r="BD1572" i="2"/>
  <c r="BD1573" i="2"/>
  <c r="BD1574" i="2"/>
  <c r="BD1575" i="2"/>
  <c r="BD1576" i="2"/>
  <c r="BD1577" i="2"/>
  <c r="BD1578" i="2"/>
  <c r="BD1579" i="2"/>
  <c r="BD1580" i="2"/>
  <c r="BD1581" i="2"/>
  <c r="BD1582" i="2"/>
  <c r="BD1583" i="2"/>
  <c r="BD1584" i="2"/>
  <c r="BD1585" i="2"/>
  <c r="BD1586" i="2"/>
  <c r="BD1587" i="2"/>
  <c r="BD1588" i="2"/>
  <c r="BD1589" i="2"/>
  <c r="BD1590" i="2"/>
  <c r="BD1591" i="2"/>
  <c r="BD1592" i="2"/>
  <c r="BD1593" i="2"/>
  <c r="BD1594" i="2"/>
  <c r="BD1595" i="2"/>
  <c r="BD1596" i="2"/>
  <c r="BD1597" i="2"/>
  <c r="BD1598" i="2"/>
  <c r="BD1599" i="2"/>
  <c r="BD1600" i="2"/>
  <c r="BD1601" i="2"/>
  <c r="BD1602" i="2"/>
  <c r="BD1603" i="2"/>
  <c r="BD1604" i="2"/>
  <c r="BD1605" i="2"/>
  <c r="BD1606" i="2"/>
  <c r="BD1607" i="2"/>
  <c r="BD1608" i="2"/>
  <c r="BD1609" i="2"/>
  <c r="BD1610" i="2"/>
  <c r="BD1611" i="2"/>
  <c r="BD1612" i="2"/>
  <c r="BD1613" i="2"/>
  <c r="BD1614" i="2"/>
  <c r="BD1615" i="2"/>
  <c r="BD1616" i="2"/>
  <c r="BD1617" i="2"/>
  <c r="BD1618" i="2"/>
  <c r="BD1619" i="2"/>
  <c r="BD1620" i="2"/>
  <c r="BD1621" i="2"/>
  <c r="BD1622" i="2"/>
  <c r="BD1623" i="2"/>
  <c r="BD1624" i="2"/>
  <c r="BD1625" i="2"/>
  <c r="BD1626" i="2"/>
  <c r="BD1627" i="2"/>
  <c r="BD1628" i="2"/>
  <c r="BD1629" i="2"/>
  <c r="BD1630" i="2"/>
  <c r="BD1631" i="2"/>
  <c r="BD1632" i="2"/>
  <c r="BD1633" i="2"/>
  <c r="BD1634" i="2"/>
  <c r="BD1635" i="2"/>
  <c r="BD1636" i="2"/>
  <c r="BD1637" i="2"/>
  <c r="BD1638" i="2"/>
  <c r="BD1639" i="2"/>
  <c r="BD1640" i="2"/>
  <c r="BD1641" i="2"/>
  <c r="BD1642" i="2"/>
  <c r="BD1643" i="2"/>
  <c r="BD1644" i="2"/>
  <c r="BD1645" i="2"/>
  <c r="BD1646" i="2"/>
  <c r="BD1647" i="2"/>
  <c r="BD1648" i="2"/>
  <c r="BD1649" i="2"/>
  <c r="BD1650" i="2"/>
  <c r="BD1651" i="2"/>
  <c r="BD1652" i="2"/>
  <c r="BD1653" i="2"/>
  <c r="BD1654" i="2"/>
  <c r="BD1655" i="2"/>
  <c r="BD1656" i="2"/>
  <c r="BD1657" i="2"/>
  <c r="BD1658" i="2"/>
  <c r="BD1659" i="2"/>
  <c r="BD1660" i="2"/>
  <c r="BD1661" i="2"/>
  <c r="BD1662" i="2"/>
  <c r="BD1663" i="2"/>
  <c r="BD1664" i="2"/>
  <c r="BD1665" i="2"/>
  <c r="BD1666" i="2"/>
  <c r="BD1667" i="2"/>
  <c r="BD1668" i="2"/>
  <c r="BD1669" i="2"/>
  <c r="BD1670" i="2"/>
  <c r="BD1671" i="2"/>
  <c r="BD1672" i="2"/>
  <c r="BD1673" i="2"/>
  <c r="BD1674" i="2"/>
  <c r="BD1675" i="2"/>
  <c r="BD1676" i="2"/>
  <c r="BD1677" i="2"/>
  <c r="BD1678" i="2"/>
  <c r="BD1679" i="2"/>
  <c r="BD1680" i="2"/>
  <c r="BD1681" i="2"/>
  <c r="BD1682" i="2"/>
  <c r="BD1683" i="2"/>
  <c r="BD1684" i="2"/>
  <c r="BD1685" i="2"/>
  <c r="BD1686" i="2"/>
  <c r="BD1687" i="2"/>
  <c r="BD1688" i="2"/>
  <c r="BD1689" i="2"/>
  <c r="BD1690" i="2"/>
  <c r="BD1691" i="2"/>
  <c r="BD1692" i="2"/>
  <c r="BD1693" i="2"/>
  <c r="BD1694" i="2"/>
  <c r="BD1695" i="2"/>
  <c r="BD1696" i="2"/>
  <c r="BD1697" i="2"/>
  <c r="BD1698" i="2"/>
  <c r="BD1699" i="2"/>
  <c r="BD1700" i="2"/>
  <c r="BD1701" i="2"/>
  <c r="BD1702" i="2"/>
  <c r="BD1703" i="2"/>
  <c r="BD1704" i="2"/>
  <c r="BD1705" i="2"/>
  <c r="BD1706" i="2"/>
  <c r="BD1707" i="2"/>
  <c r="BD1708" i="2"/>
  <c r="BD1709" i="2"/>
  <c r="BD1710" i="2"/>
  <c r="BD1711" i="2"/>
  <c r="BD1712" i="2"/>
  <c r="BD1713" i="2"/>
  <c r="BD1714" i="2"/>
  <c r="BD1715" i="2"/>
  <c r="BD1716" i="2"/>
  <c r="BD1717" i="2"/>
  <c r="BD1718" i="2"/>
  <c r="BD1719" i="2"/>
  <c r="BD1720" i="2"/>
  <c r="BD1721" i="2"/>
  <c r="BD1722" i="2"/>
  <c r="BD1723" i="2"/>
  <c r="BD1724" i="2"/>
  <c r="BD1725" i="2"/>
  <c r="BD1726" i="2"/>
  <c r="BD1727" i="2"/>
  <c r="BD1728" i="2"/>
  <c r="BD1729" i="2"/>
  <c r="BD1730" i="2"/>
  <c r="BD1731" i="2"/>
  <c r="BD1732" i="2"/>
  <c r="BD1733" i="2"/>
  <c r="BD1734" i="2"/>
  <c r="BD1735" i="2"/>
  <c r="BD1736" i="2"/>
  <c r="BD1737" i="2"/>
  <c r="BD1738" i="2"/>
  <c r="BD1739" i="2"/>
  <c r="BD1740" i="2"/>
  <c r="BD1741" i="2"/>
  <c r="BD1742" i="2"/>
  <c r="BD1743" i="2"/>
  <c r="BD1744" i="2"/>
  <c r="BD1745" i="2"/>
  <c r="BD1746" i="2"/>
  <c r="BD1747" i="2"/>
  <c r="BD1748" i="2"/>
  <c r="BD1749" i="2"/>
  <c r="BD1750" i="2"/>
  <c r="BD1751" i="2"/>
  <c r="BD1752" i="2"/>
  <c r="BD1753" i="2"/>
  <c r="BD1754" i="2"/>
  <c r="BD1755" i="2"/>
  <c r="BD1756" i="2"/>
  <c r="BD1757" i="2"/>
  <c r="BD1758" i="2"/>
  <c r="BD1759" i="2"/>
  <c r="BD1760" i="2"/>
  <c r="BD1761" i="2"/>
  <c r="BD1762" i="2"/>
  <c r="BD1763" i="2"/>
  <c r="BD1764" i="2"/>
  <c r="BD1765" i="2"/>
  <c r="BD1766" i="2"/>
  <c r="BD1767" i="2"/>
  <c r="BD1768" i="2"/>
  <c r="BD1769" i="2"/>
  <c r="BD1770" i="2"/>
  <c r="BD1771" i="2"/>
  <c r="BD1772" i="2"/>
  <c r="BD1773" i="2"/>
  <c r="BD1774" i="2"/>
  <c r="BD1775" i="2"/>
  <c r="BD1776" i="2"/>
  <c r="BD1777" i="2"/>
  <c r="BD1778" i="2"/>
  <c r="BD1779" i="2"/>
  <c r="BD1780" i="2"/>
  <c r="BD1781" i="2"/>
  <c r="BD1782" i="2"/>
  <c r="BD1783" i="2"/>
  <c r="BD1784" i="2"/>
  <c r="BD1785" i="2"/>
  <c r="BD1786" i="2"/>
  <c r="BD1787" i="2"/>
  <c r="BD1788" i="2"/>
  <c r="BD1789" i="2"/>
  <c r="BD1790" i="2"/>
  <c r="BD1791" i="2"/>
  <c r="BD1792" i="2"/>
  <c r="BD1793" i="2"/>
  <c r="BD1794" i="2"/>
  <c r="BD1795" i="2"/>
  <c r="BD1796" i="2"/>
  <c r="BD1797" i="2"/>
  <c r="BD1798" i="2"/>
  <c r="BD1799" i="2"/>
  <c r="BD1800" i="2"/>
  <c r="BD1801" i="2"/>
  <c r="BD1802" i="2"/>
  <c r="BD1803" i="2"/>
  <c r="BD1804" i="2"/>
  <c r="BD1805" i="2"/>
  <c r="BD1806" i="2"/>
  <c r="BD1807" i="2"/>
  <c r="BD1808" i="2"/>
  <c r="BD1809" i="2"/>
  <c r="BD1810" i="2"/>
  <c r="BD1811" i="2"/>
  <c r="BD1812" i="2"/>
  <c r="BD1813" i="2"/>
  <c r="BD1814" i="2"/>
  <c r="BD1815" i="2"/>
  <c r="BD1816" i="2"/>
  <c r="BD1817" i="2"/>
  <c r="BD1818" i="2"/>
  <c r="BD1819" i="2"/>
  <c r="BD1820" i="2"/>
  <c r="BD1821" i="2"/>
  <c r="BD1822" i="2"/>
  <c r="BD1823" i="2"/>
  <c r="BD1824" i="2"/>
  <c r="BD1825" i="2"/>
  <c r="BD1826" i="2"/>
  <c r="BD1827" i="2"/>
  <c r="BD1828" i="2"/>
  <c r="BD1829" i="2"/>
  <c r="BD1830" i="2"/>
  <c r="BD1831" i="2"/>
  <c r="BD1832" i="2"/>
  <c r="BD1833" i="2"/>
  <c r="BD1834" i="2"/>
  <c r="BD1835" i="2"/>
  <c r="BD1836" i="2"/>
  <c r="BD1837" i="2"/>
  <c r="BD1838" i="2"/>
  <c r="BD1839" i="2"/>
  <c r="BD1840" i="2"/>
  <c r="BD1841" i="2"/>
  <c r="BD1842" i="2"/>
  <c r="BD1843" i="2"/>
  <c r="BD1844" i="2"/>
  <c r="BD1845" i="2"/>
  <c r="BD1846" i="2"/>
  <c r="BD1847" i="2"/>
  <c r="BD1848" i="2"/>
  <c r="BD1849" i="2"/>
  <c r="BD1850" i="2"/>
  <c r="BD1851" i="2"/>
  <c r="BD1852" i="2"/>
  <c r="BD1853" i="2"/>
  <c r="BD1854" i="2"/>
  <c r="BD1855" i="2"/>
  <c r="BD1856" i="2"/>
  <c r="BD1857" i="2"/>
  <c r="BD1858" i="2"/>
  <c r="BD1859" i="2"/>
  <c r="BD1860" i="2"/>
  <c r="BD1861" i="2"/>
  <c r="BD1862" i="2"/>
  <c r="BD1863" i="2"/>
  <c r="BD1864" i="2"/>
  <c r="BD1865" i="2"/>
  <c r="BD1866" i="2"/>
  <c r="BD1867" i="2"/>
  <c r="BD1868" i="2"/>
  <c r="BD1869" i="2"/>
  <c r="BD1870" i="2"/>
  <c r="BD1871" i="2"/>
  <c r="BD1872" i="2"/>
  <c r="BD1873" i="2"/>
  <c r="BD1874" i="2"/>
  <c r="BD1875" i="2"/>
  <c r="BD1876" i="2"/>
  <c r="BD1877" i="2"/>
  <c r="BD1878" i="2"/>
  <c r="BD1879" i="2"/>
  <c r="BD1880" i="2"/>
  <c r="BD1881" i="2"/>
  <c r="BD1882" i="2"/>
  <c r="BD1883" i="2"/>
  <c r="BD1884" i="2"/>
  <c r="BD1885" i="2"/>
  <c r="BD1886" i="2"/>
  <c r="BD1887" i="2"/>
  <c r="BD1888" i="2"/>
  <c r="BD1889" i="2"/>
  <c r="BD1890" i="2"/>
  <c r="BD1891" i="2"/>
  <c r="BD1892" i="2"/>
  <c r="BD1893" i="2"/>
  <c r="BD1894" i="2"/>
  <c r="BD1895" i="2"/>
  <c r="BD1896" i="2"/>
  <c r="BD1897" i="2"/>
  <c r="BD1898" i="2"/>
  <c r="BD1899" i="2"/>
  <c r="BD1900" i="2"/>
  <c r="BD1901" i="2"/>
  <c r="BD1902" i="2"/>
  <c r="BD1903" i="2"/>
  <c r="BD1904" i="2"/>
  <c r="BD1905" i="2"/>
  <c r="BD1906" i="2"/>
  <c r="BD1907" i="2"/>
  <c r="BD1908" i="2"/>
  <c r="BD1909" i="2"/>
  <c r="BD1910" i="2"/>
  <c r="BD1911" i="2"/>
  <c r="BD1912" i="2"/>
  <c r="BD1913" i="2"/>
  <c r="BD1914" i="2"/>
  <c r="BD1915" i="2"/>
  <c r="BD1916" i="2"/>
  <c r="BD1917" i="2"/>
  <c r="BD1918" i="2"/>
  <c r="BD1919" i="2"/>
  <c r="BD1920" i="2"/>
  <c r="BD1921" i="2"/>
  <c r="BD1922" i="2"/>
  <c r="BD1923" i="2"/>
  <c r="BD1924" i="2"/>
  <c r="BD1925" i="2"/>
  <c r="BD1926" i="2"/>
  <c r="BD1927" i="2"/>
  <c r="BD1928" i="2"/>
  <c r="BD1929" i="2"/>
  <c r="BD1930" i="2"/>
  <c r="BD1931" i="2"/>
  <c r="BD1932" i="2"/>
  <c r="BD1933" i="2"/>
  <c r="BD1934" i="2"/>
  <c r="BD1935" i="2"/>
  <c r="BD1936" i="2"/>
  <c r="BD1937" i="2"/>
  <c r="BD1938" i="2"/>
  <c r="BD1939" i="2"/>
  <c r="BD1940" i="2"/>
  <c r="BD1941" i="2"/>
  <c r="BD1942" i="2"/>
  <c r="BD1943" i="2"/>
  <c r="BD1944" i="2"/>
  <c r="BD1945" i="2"/>
  <c r="BD1946" i="2"/>
  <c r="BD1947" i="2"/>
  <c r="BD1948" i="2"/>
  <c r="BD1949" i="2"/>
  <c r="BD1950" i="2"/>
  <c r="BD1951" i="2"/>
  <c r="BD1952" i="2"/>
  <c r="BD1953" i="2"/>
  <c r="BD1954" i="2"/>
  <c r="BD1955" i="2"/>
  <c r="BD1956" i="2"/>
  <c r="BD1957" i="2"/>
  <c r="BD1958" i="2"/>
  <c r="BD1959" i="2"/>
  <c r="BD1960" i="2"/>
  <c r="BD1961" i="2"/>
  <c r="BD1962" i="2"/>
  <c r="BD1963" i="2"/>
  <c r="BD1964" i="2"/>
  <c r="BD1965" i="2"/>
  <c r="BD1966" i="2"/>
  <c r="BD1967" i="2"/>
  <c r="BD1968" i="2"/>
  <c r="BD1969" i="2"/>
  <c r="BD1970" i="2"/>
  <c r="BD1971" i="2"/>
  <c r="BD1972" i="2"/>
  <c r="BD1973" i="2"/>
  <c r="BD1974" i="2"/>
  <c r="BD1975" i="2"/>
  <c r="BD1976" i="2"/>
  <c r="BD1977" i="2"/>
  <c r="BD1978" i="2"/>
  <c r="BD1979" i="2"/>
  <c r="BD1980" i="2"/>
  <c r="BD1981" i="2"/>
  <c r="BD1982" i="2"/>
  <c r="BD1983" i="2"/>
  <c r="BD1984" i="2"/>
  <c r="BD1985" i="2"/>
  <c r="BD1986" i="2"/>
  <c r="BD1987" i="2"/>
  <c r="BD1988" i="2"/>
  <c r="BD1989" i="2"/>
  <c r="BD1990" i="2"/>
  <c r="BD1991" i="2"/>
  <c r="BD1992" i="2"/>
  <c r="BD1993" i="2"/>
  <c r="BD1994" i="2"/>
  <c r="BD1995" i="2"/>
  <c r="BD1996" i="2"/>
  <c r="BD1997" i="2"/>
  <c r="BD1998" i="2"/>
  <c r="BD1999" i="2"/>
  <c r="BD2000" i="2"/>
  <c r="BD2001" i="2"/>
  <c r="BD2002" i="2"/>
  <c r="BD2003" i="2"/>
  <c r="BD2004" i="2"/>
  <c r="BD2005" i="2"/>
  <c r="BD2006" i="2"/>
  <c r="BD2007" i="2"/>
  <c r="BD2008" i="2"/>
  <c r="BD2009" i="2"/>
  <c r="BD2010" i="2"/>
  <c r="BD2011" i="2"/>
  <c r="BD2012" i="2"/>
  <c r="BD2013" i="2"/>
  <c r="BD2014" i="2"/>
  <c r="BD2015" i="2"/>
  <c r="BD2016" i="2"/>
  <c r="BD2017" i="2"/>
  <c r="BD2018" i="2"/>
  <c r="BD2019" i="2"/>
  <c r="BD2020" i="2"/>
  <c r="BD2021" i="2"/>
  <c r="BD2022" i="2"/>
  <c r="BD2023" i="2"/>
  <c r="BD2024" i="2"/>
  <c r="BD2025" i="2"/>
  <c r="BD2026" i="2"/>
  <c r="BD2027" i="2"/>
  <c r="BD2028" i="2"/>
  <c r="BD2029" i="2"/>
  <c r="BD2030" i="2"/>
  <c r="BD2031" i="2"/>
  <c r="BD2032" i="2"/>
  <c r="BD2033" i="2"/>
  <c r="BD2034" i="2"/>
  <c r="BD2035" i="2"/>
  <c r="BD2036" i="2"/>
  <c r="BD2037" i="2"/>
  <c r="BD2038" i="2"/>
  <c r="BD2039" i="2"/>
  <c r="BD2040" i="2"/>
  <c r="BD2041" i="2"/>
  <c r="BD2042" i="2"/>
  <c r="BD2043" i="2"/>
  <c r="BD2044" i="2"/>
  <c r="BD2045" i="2"/>
  <c r="BD2046" i="2"/>
  <c r="BD2047" i="2"/>
  <c r="BD2048" i="2"/>
  <c r="BD2049" i="2"/>
  <c r="BD2050" i="2"/>
  <c r="BD2051" i="2"/>
  <c r="BD2052" i="2"/>
  <c r="BD2053" i="2"/>
  <c r="BD2054" i="2"/>
  <c r="BD2055" i="2"/>
  <c r="BD2056" i="2"/>
  <c r="BD2057" i="2"/>
  <c r="BD2058" i="2"/>
  <c r="BD2059" i="2"/>
  <c r="BD2060" i="2"/>
  <c r="BD2061" i="2"/>
  <c r="BD2062" i="2"/>
  <c r="BD2063" i="2"/>
  <c r="BD2064" i="2"/>
  <c r="BD2065" i="2"/>
  <c r="BD2066" i="2"/>
  <c r="BD2067" i="2"/>
  <c r="BD2068" i="2"/>
  <c r="BD2069" i="2"/>
  <c r="BD2070" i="2"/>
  <c r="BD2071" i="2"/>
  <c r="BD2072" i="2"/>
  <c r="BD2073" i="2"/>
  <c r="BD2074" i="2"/>
  <c r="BD2075" i="2"/>
  <c r="BD2076" i="2"/>
  <c r="BD2077" i="2"/>
  <c r="BD2078" i="2"/>
  <c r="BD2079" i="2"/>
  <c r="BD2080" i="2"/>
  <c r="BD2081" i="2"/>
  <c r="BD2082" i="2"/>
  <c r="BD2083" i="2"/>
  <c r="BD2084" i="2"/>
  <c r="BD2085" i="2"/>
  <c r="BD2086" i="2"/>
  <c r="BD2087" i="2"/>
  <c r="BD2088" i="2"/>
  <c r="BD2089" i="2"/>
  <c r="BD2090" i="2"/>
  <c r="BD2091" i="2"/>
  <c r="BD2092" i="2"/>
  <c r="BD2093" i="2"/>
  <c r="BD2094" i="2"/>
  <c r="BD2095" i="2"/>
  <c r="BD2096" i="2"/>
  <c r="BD2097" i="2"/>
  <c r="BD2098" i="2"/>
  <c r="BD2099" i="2"/>
  <c r="BD2100" i="2"/>
  <c r="BD2101" i="2"/>
  <c r="BD2102" i="2"/>
  <c r="BD2103" i="2"/>
  <c r="BD2104" i="2"/>
  <c r="BD2105" i="2"/>
  <c r="BD2106" i="2"/>
  <c r="BD2107" i="2"/>
  <c r="BD2108" i="2"/>
  <c r="BD2109" i="2"/>
  <c r="BD2110" i="2"/>
  <c r="BD2111" i="2"/>
  <c r="BD2112" i="2"/>
  <c r="BD2113" i="2"/>
  <c r="BD2114" i="2"/>
  <c r="BD2115" i="2"/>
  <c r="BD2116" i="2"/>
  <c r="BD2117" i="2"/>
  <c r="BD2118" i="2"/>
  <c r="BD2119" i="2"/>
  <c r="BD2120" i="2"/>
  <c r="BD2121" i="2"/>
  <c r="BD2122" i="2"/>
  <c r="BD2123" i="2"/>
  <c r="BD2124" i="2"/>
  <c r="BD2125" i="2"/>
  <c r="BD2126" i="2"/>
  <c r="BD2127" i="2"/>
  <c r="BD2128" i="2"/>
  <c r="BD2129" i="2"/>
  <c r="BD2130" i="2"/>
  <c r="BD2131" i="2"/>
  <c r="BD2132" i="2"/>
  <c r="BD2133" i="2"/>
  <c r="BD2134" i="2"/>
  <c r="BD2135" i="2"/>
  <c r="BD2136" i="2"/>
  <c r="BD2137" i="2"/>
  <c r="BD2138" i="2"/>
  <c r="BD2139" i="2"/>
  <c r="BD2140" i="2"/>
  <c r="BD2141" i="2"/>
  <c r="BD2142" i="2"/>
  <c r="BD2143" i="2"/>
  <c r="BD2144" i="2"/>
  <c r="BD2145" i="2"/>
  <c r="BD2146" i="2"/>
  <c r="BD2147" i="2"/>
  <c r="BD2148" i="2"/>
  <c r="BD2149" i="2"/>
  <c r="BD2150" i="2"/>
  <c r="BD2151" i="2"/>
  <c r="BD2152" i="2"/>
  <c r="BD2153" i="2"/>
  <c r="BD2154" i="2"/>
  <c r="BD2155" i="2"/>
  <c r="BD2156" i="2"/>
  <c r="BD2157" i="2"/>
  <c r="BD2158" i="2"/>
  <c r="BD2159" i="2"/>
  <c r="BD2160" i="2"/>
  <c r="BD2161" i="2"/>
  <c r="BD2162" i="2"/>
  <c r="BD2163" i="2"/>
  <c r="BD2164" i="2"/>
  <c r="BD2165" i="2"/>
  <c r="BD2166" i="2"/>
  <c r="BD2167" i="2"/>
  <c r="BD2168" i="2"/>
  <c r="BD2169" i="2"/>
  <c r="BD2170" i="2"/>
  <c r="BD2171" i="2"/>
  <c r="BD2172" i="2"/>
  <c r="BD2173" i="2"/>
  <c r="BD2174" i="2"/>
  <c r="BD2175" i="2"/>
  <c r="BD2176" i="2"/>
  <c r="BD2177" i="2"/>
  <c r="BD2178" i="2"/>
  <c r="BD2179" i="2"/>
  <c r="BD2180" i="2"/>
  <c r="BD2181" i="2"/>
  <c r="BD2182" i="2"/>
  <c r="BD2183" i="2"/>
  <c r="BD2184" i="2"/>
  <c r="BD2185" i="2"/>
  <c r="BD2186" i="2"/>
  <c r="BD2187" i="2"/>
  <c r="BD2188" i="2"/>
  <c r="BD2189" i="2"/>
  <c r="BD2190" i="2"/>
  <c r="BD2191" i="2"/>
  <c r="BD2192" i="2"/>
  <c r="BD2193" i="2"/>
  <c r="BD2194" i="2"/>
  <c r="BD2195" i="2"/>
  <c r="BD2196" i="2"/>
  <c r="BD2197" i="2"/>
  <c r="BD2198" i="2"/>
  <c r="BD2199" i="2"/>
  <c r="BD2200" i="2"/>
  <c r="BD2201" i="2"/>
  <c r="BD2202" i="2"/>
  <c r="BD2203" i="2"/>
  <c r="BD2204" i="2"/>
  <c r="BD2205" i="2"/>
  <c r="BD2206" i="2"/>
  <c r="AQ2" i="2" a="1"/>
  <c r="AQ2" i="2" s="1"/>
  <c r="AR2" i="2" s="1" a="1"/>
  <c r="AR2" i="2" s="1"/>
  <c r="AQ3" i="2" a="1"/>
  <c r="AQ3" i="2" s="1"/>
  <c r="AR3" i="2" s="1" a="1"/>
  <c r="AR3" i="2" s="1"/>
  <c r="AQ4" i="2" a="1"/>
  <c r="AQ4" i="2" s="1"/>
  <c r="AR4" i="2" s="1" a="1"/>
  <c r="AR4" i="2" s="1"/>
  <c r="AQ5" i="2" a="1"/>
  <c r="AQ5" i="2" s="1"/>
  <c r="AR5" i="2" s="1" a="1"/>
  <c r="AR5" i="2" s="1"/>
  <c r="AQ6" i="2" a="1"/>
  <c r="AQ6" i="2" s="1"/>
  <c r="AR6" i="2" s="1" a="1"/>
  <c r="AR6" i="2" s="1"/>
  <c r="AQ7" i="2" a="1"/>
  <c r="AQ7" i="2" s="1"/>
  <c r="AR7" i="2" s="1" a="1"/>
  <c r="AR7" i="2" s="1"/>
  <c r="AQ8" i="2" a="1"/>
  <c r="AQ8" i="2" s="1"/>
  <c r="AR8" i="2" s="1" a="1"/>
  <c r="AR8" i="2" s="1"/>
  <c r="AQ9" i="2" a="1"/>
  <c r="AQ9" i="2" s="1"/>
  <c r="AR9" i="2" s="1" a="1"/>
  <c r="AR9" i="2" s="1"/>
  <c r="AQ10" i="2" a="1"/>
  <c r="AQ10" i="2" s="1"/>
  <c r="AR10" i="2" s="1" a="1"/>
  <c r="AR10" i="2" s="1"/>
  <c r="AQ11" i="2" a="1"/>
  <c r="AQ11" i="2" s="1"/>
  <c r="AR11" i="2" s="1" a="1"/>
  <c r="AR11" i="2" s="1"/>
  <c r="AQ12" i="2" a="1"/>
  <c r="AQ12" i="2" s="1"/>
  <c r="AR12" i="2" s="1" a="1"/>
  <c r="AR12" i="2" s="1"/>
  <c r="AQ13" i="2" a="1"/>
  <c r="AQ13" i="2" s="1"/>
  <c r="AR13" i="2" s="1" a="1"/>
  <c r="AR13" i="2" s="1"/>
  <c r="AQ14" i="2" a="1"/>
  <c r="AQ14" i="2" s="1"/>
  <c r="AR14" i="2" s="1" a="1"/>
  <c r="AR14" i="2" s="1"/>
  <c r="AQ15" i="2" a="1"/>
  <c r="AQ15" i="2" s="1"/>
  <c r="AR15" i="2" s="1" a="1"/>
  <c r="AR15" i="2" s="1"/>
  <c r="AQ16" i="2" a="1"/>
  <c r="AQ16" i="2" s="1"/>
  <c r="AR16" i="2" s="1" a="1"/>
  <c r="AR16" i="2" s="1"/>
  <c r="AQ17" i="2" a="1"/>
  <c r="AQ17" i="2" s="1"/>
  <c r="AR17" i="2" s="1" a="1"/>
  <c r="AR17" i="2" s="1"/>
  <c r="AQ18" i="2" a="1"/>
  <c r="AQ18" i="2" s="1"/>
  <c r="AR18" i="2" s="1" a="1"/>
  <c r="AR18" i="2" s="1"/>
  <c r="AQ19" i="2" a="1"/>
  <c r="AQ19" i="2" s="1"/>
  <c r="AR19" i="2" s="1" a="1"/>
  <c r="AR19" i="2" s="1"/>
  <c r="AQ20" i="2" a="1"/>
  <c r="AQ20" i="2" s="1"/>
  <c r="AR20" i="2" s="1" a="1"/>
  <c r="AR20" i="2" s="1"/>
  <c r="AQ21" i="2" a="1"/>
  <c r="AQ21" i="2" s="1"/>
  <c r="AR21" i="2" s="1" a="1"/>
  <c r="AR21" i="2" s="1"/>
  <c r="AQ22" i="2" a="1"/>
  <c r="AQ22" i="2" s="1"/>
  <c r="AR22" i="2" s="1" a="1"/>
  <c r="AR22" i="2" s="1"/>
  <c r="AQ23" i="2" a="1"/>
  <c r="AQ23" i="2" s="1"/>
  <c r="AR23" i="2" s="1" a="1"/>
  <c r="AR23" i="2" s="1"/>
  <c r="AQ24" i="2" a="1"/>
  <c r="AQ24" i="2" s="1"/>
  <c r="AR24" i="2" s="1" a="1"/>
  <c r="AR24" i="2" s="1"/>
  <c r="AQ25" i="2" a="1"/>
  <c r="AQ25" i="2" s="1"/>
  <c r="AR25" i="2" s="1" a="1"/>
  <c r="AR25" i="2" s="1"/>
  <c r="AQ26" i="2" a="1"/>
  <c r="AQ26" i="2" s="1"/>
  <c r="AR26" i="2" s="1" a="1"/>
  <c r="AR26" i="2" s="1"/>
  <c r="AQ27" i="2" a="1"/>
  <c r="AQ27" i="2" s="1"/>
  <c r="AR27" i="2" s="1" a="1"/>
  <c r="AR27" i="2" s="1"/>
  <c r="AQ28" i="2" a="1"/>
  <c r="AQ28" i="2" s="1"/>
  <c r="AR28" i="2" s="1" a="1"/>
  <c r="AR28" i="2" s="1"/>
  <c r="AQ29" i="2" a="1"/>
  <c r="AQ29" i="2" s="1"/>
  <c r="AR29" i="2" s="1" a="1"/>
  <c r="AR29" i="2" s="1"/>
  <c r="AQ30" i="2" a="1"/>
  <c r="AQ30" i="2" s="1"/>
  <c r="AR30" i="2" s="1" a="1"/>
  <c r="AR30" i="2" s="1"/>
  <c r="AQ31" i="2" a="1"/>
  <c r="AQ31" i="2" s="1"/>
  <c r="AR31" i="2" s="1" a="1"/>
  <c r="AR31" i="2" s="1"/>
  <c r="AQ32" i="2" a="1"/>
  <c r="AQ32" i="2" s="1"/>
  <c r="AR32" i="2" s="1" a="1"/>
  <c r="AR32" i="2" s="1"/>
  <c r="AQ33" i="2" a="1"/>
  <c r="AQ33" i="2" s="1"/>
  <c r="AR33" i="2" s="1" a="1"/>
  <c r="AR33" i="2" s="1"/>
  <c r="AQ34" i="2" a="1"/>
  <c r="AQ34" i="2" s="1"/>
  <c r="AR34" i="2" s="1" a="1"/>
  <c r="AR34" i="2" s="1"/>
  <c r="AQ35" i="2" a="1"/>
  <c r="AQ35" i="2" s="1"/>
  <c r="AR35" i="2" s="1" a="1"/>
  <c r="AR35" i="2" s="1"/>
  <c r="AQ36" i="2" a="1"/>
  <c r="AQ36" i="2" s="1"/>
  <c r="AR36" i="2" s="1" a="1"/>
  <c r="AR36" i="2" s="1"/>
  <c r="AQ37" i="2" a="1"/>
  <c r="AQ37" i="2" s="1"/>
  <c r="AR37" i="2" s="1" a="1"/>
  <c r="AR37" i="2" s="1"/>
  <c r="AQ38" i="2" a="1"/>
  <c r="AQ38" i="2" s="1"/>
  <c r="AR38" i="2" s="1" a="1"/>
  <c r="AR38" i="2" s="1"/>
  <c r="AQ39" i="2" a="1"/>
  <c r="AQ39" i="2" s="1"/>
  <c r="AR39" i="2" s="1" a="1"/>
  <c r="AR39" i="2" s="1"/>
  <c r="AQ40" i="2" a="1"/>
  <c r="AQ40" i="2" s="1"/>
  <c r="AR40" i="2" s="1" a="1"/>
  <c r="AR40" i="2" s="1"/>
  <c r="AQ41" i="2" a="1"/>
  <c r="AQ41" i="2" s="1"/>
  <c r="AR41" i="2" s="1" a="1"/>
  <c r="AR41" i="2" s="1"/>
  <c r="AQ42" i="2" a="1"/>
  <c r="AQ42" i="2" s="1"/>
  <c r="AR42" i="2" s="1" a="1"/>
  <c r="AR42" i="2" s="1"/>
  <c r="AQ43" i="2" a="1"/>
  <c r="AQ43" i="2" s="1"/>
  <c r="AR43" i="2" s="1" a="1"/>
  <c r="AR43" i="2" s="1"/>
  <c r="AQ44" i="2" a="1"/>
  <c r="AQ44" i="2" s="1"/>
  <c r="AR44" i="2" s="1" a="1"/>
  <c r="AR44" i="2" s="1"/>
  <c r="AQ45" i="2" a="1"/>
  <c r="AQ45" i="2" s="1"/>
  <c r="AR45" i="2" s="1" a="1"/>
  <c r="AR45" i="2" s="1"/>
  <c r="AQ46" i="2" a="1"/>
  <c r="AQ46" i="2" s="1"/>
  <c r="AR46" i="2" s="1" a="1"/>
  <c r="AR46" i="2" s="1"/>
  <c r="AQ47" i="2" a="1"/>
  <c r="AQ47" i="2" s="1"/>
  <c r="AR47" i="2" s="1" a="1"/>
  <c r="AR47" i="2" s="1"/>
  <c r="AQ48" i="2" a="1"/>
  <c r="AQ48" i="2" s="1"/>
  <c r="AR48" i="2" s="1" a="1"/>
  <c r="AR48" i="2" s="1"/>
  <c r="AQ49" i="2" a="1"/>
  <c r="AQ49" i="2" s="1"/>
  <c r="AR49" i="2" s="1" a="1"/>
  <c r="AR49" i="2" s="1"/>
  <c r="AQ50" i="2" a="1"/>
  <c r="AQ50" i="2" s="1"/>
  <c r="AR50" i="2" s="1" a="1"/>
  <c r="AR50" i="2" s="1"/>
  <c r="AQ51" i="2" a="1"/>
  <c r="AQ51" i="2" s="1"/>
  <c r="AR51" i="2" s="1" a="1"/>
  <c r="AR51" i="2" s="1"/>
  <c r="AQ52" i="2" a="1"/>
  <c r="AQ52" i="2" s="1"/>
  <c r="AR52" i="2" s="1" a="1"/>
  <c r="AR52" i="2" s="1"/>
  <c r="AQ53" i="2" a="1"/>
  <c r="AQ53" i="2" s="1"/>
  <c r="AR53" i="2" s="1" a="1"/>
  <c r="AR53" i="2" s="1"/>
  <c r="AQ54" i="2" a="1"/>
  <c r="AQ54" i="2" s="1"/>
  <c r="AR54" i="2" s="1" a="1"/>
  <c r="AR54" i="2" s="1"/>
  <c r="AQ55" i="2" a="1"/>
  <c r="AQ55" i="2" s="1"/>
  <c r="AR55" i="2" s="1" a="1"/>
  <c r="AR55" i="2" s="1"/>
  <c r="AQ56" i="2" a="1"/>
  <c r="AQ56" i="2" s="1"/>
  <c r="AR56" i="2" s="1" a="1"/>
  <c r="AR56" i="2" s="1"/>
  <c r="AQ57" i="2" a="1"/>
  <c r="AQ57" i="2" s="1"/>
  <c r="AR57" i="2" s="1" a="1"/>
  <c r="AR57" i="2" s="1"/>
  <c r="AQ58" i="2" a="1"/>
  <c r="AQ58" i="2" s="1"/>
  <c r="AR58" i="2" s="1" a="1"/>
  <c r="AR58" i="2" s="1"/>
  <c r="AQ59" i="2" a="1"/>
  <c r="AQ59" i="2" s="1"/>
  <c r="AR59" i="2" s="1" a="1"/>
  <c r="AR59" i="2" s="1"/>
  <c r="AQ60" i="2" a="1"/>
  <c r="AQ60" i="2" s="1"/>
  <c r="AR60" i="2" s="1" a="1"/>
  <c r="AR60" i="2" s="1"/>
  <c r="AQ61" i="2" a="1"/>
  <c r="AQ61" i="2" s="1"/>
  <c r="AR61" i="2" s="1" a="1"/>
  <c r="AR61" i="2" s="1"/>
  <c r="AQ62" i="2" a="1"/>
  <c r="AQ62" i="2" s="1"/>
  <c r="AR62" i="2" s="1" a="1"/>
  <c r="AR62" i="2" s="1"/>
  <c r="AQ63" i="2" a="1"/>
  <c r="AQ63" i="2" s="1"/>
  <c r="AR63" i="2" s="1" a="1"/>
  <c r="AR63" i="2" s="1"/>
  <c r="AQ64" i="2" a="1"/>
  <c r="AQ64" i="2" s="1"/>
  <c r="AR64" i="2" s="1" a="1"/>
  <c r="AR64" i="2" s="1"/>
  <c r="AQ65" i="2" a="1"/>
  <c r="AQ65" i="2" s="1"/>
  <c r="AR65" i="2" s="1" a="1"/>
  <c r="AR65" i="2" s="1"/>
  <c r="AQ66" i="2" a="1"/>
  <c r="AQ66" i="2" s="1"/>
  <c r="AR66" i="2" s="1" a="1"/>
  <c r="AR66" i="2" s="1"/>
  <c r="AQ67" i="2" a="1"/>
  <c r="AQ67" i="2" s="1"/>
  <c r="AR67" i="2" s="1" a="1"/>
  <c r="AR67" i="2" s="1"/>
  <c r="AQ68" i="2" a="1"/>
  <c r="AQ68" i="2" s="1"/>
  <c r="AR68" i="2" s="1" a="1"/>
  <c r="AR68" i="2" s="1"/>
  <c r="AQ69" i="2" a="1"/>
  <c r="AQ69" i="2" s="1"/>
  <c r="AR69" i="2" s="1" a="1"/>
  <c r="AR69" i="2" s="1"/>
  <c r="AQ70" i="2" a="1"/>
  <c r="AQ70" i="2" s="1"/>
  <c r="AR70" i="2" s="1" a="1"/>
  <c r="AR70" i="2" s="1"/>
  <c r="AQ71" i="2" a="1"/>
  <c r="AQ71" i="2" s="1"/>
  <c r="AR71" i="2" s="1" a="1"/>
  <c r="AR71" i="2" s="1"/>
  <c r="AQ72" i="2" a="1"/>
  <c r="AQ72" i="2" s="1"/>
  <c r="AR72" i="2" s="1" a="1"/>
  <c r="AR72" i="2" s="1"/>
  <c r="AQ73" i="2" a="1"/>
  <c r="AQ73" i="2" s="1"/>
  <c r="AR73" i="2" s="1" a="1"/>
  <c r="AR73" i="2" s="1"/>
  <c r="AQ74" i="2" a="1"/>
  <c r="AQ74" i="2" s="1"/>
  <c r="AR74" i="2" s="1" a="1"/>
  <c r="AR74" i="2" s="1"/>
  <c r="AQ75" i="2" a="1"/>
  <c r="AQ75" i="2" s="1"/>
  <c r="AR75" i="2" s="1" a="1"/>
  <c r="AR75" i="2" s="1"/>
  <c r="AQ76" i="2" a="1"/>
  <c r="AQ76" i="2" s="1"/>
  <c r="AR76" i="2" s="1" a="1"/>
  <c r="AR76" i="2" s="1"/>
  <c r="AQ77" i="2" a="1"/>
  <c r="AQ77" i="2" s="1"/>
  <c r="AR77" i="2" s="1" a="1"/>
  <c r="AR77" i="2" s="1"/>
  <c r="AQ78" i="2" a="1"/>
  <c r="AQ78" i="2" s="1"/>
  <c r="AR78" i="2" s="1" a="1"/>
  <c r="AR78" i="2" s="1"/>
  <c r="AQ79" i="2" a="1"/>
  <c r="AQ79" i="2" s="1"/>
  <c r="AR79" i="2" s="1" a="1"/>
  <c r="AR79" i="2" s="1"/>
  <c r="AQ80" i="2" a="1"/>
  <c r="AQ80" i="2" s="1"/>
  <c r="AR80" i="2" s="1" a="1"/>
  <c r="AR80" i="2" s="1"/>
  <c r="AQ81" i="2" a="1"/>
  <c r="AQ81" i="2" s="1"/>
  <c r="AR81" i="2" s="1" a="1"/>
  <c r="AR81" i="2" s="1"/>
  <c r="AQ82" i="2" a="1"/>
  <c r="AQ82" i="2" s="1"/>
  <c r="AR82" i="2" s="1" a="1"/>
  <c r="AR82" i="2" s="1"/>
  <c r="AQ83" i="2" a="1"/>
  <c r="AQ83" i="2" s="1"/>
  <c r="AR83" i="2" s="1" a="1"/>
  <c r="AR83" i="2" s="1"/>
  <c r="AQ84" i="2" a="1"/>
  <c r="AQ84" i="2" s="1"/>
  <c r="AR84" i="2" s="1" a="1"/>
  <c r="AR84" i="2" s="1"/>
  <c r="AQ85" i="2" a="1"/>
  <c r="AQ85" i="2" s="1"/>
  <c r="AR85" i="2" s="1" a="1"/>
  <c r="AR85" i="2" s="1"/>
  <c r="AQ86" i="2" a="1"/>
  <c r="AQ86" i="2" s="1"/>
  <c r="AR86" i="2" s="1" a="1"/>
  <c r="AR86" i="2" s="1"/>
  <c r="AQ87" i="2" a="1"/>
  <c r="AQ87" i="2" s="1"/>
  <c r="AR87" i="2" s="1" a="1"/>
  <c r="AR87" i="2" s="1"/>
  <c r="AQ88" i="2" a="1"/>
  <c r="AQ88" i="2" s="1"/>
  <c r="AR88" i="2" s="1" a="1"/>
  <c r="AR88" i="2" s="1"/>
  <c r="AQ89" i="2" a="1"/>
  <c r="AQ89" i="2" s="1"/>
  <c r="AR89" i="2" s="1" a="1"/>
  <c r="AR89" i="2" s="1"/>
  <c r="AQ90" i="2" a="1"/>
  <c r="AQ90" i="2" s="1"/>
  <c r="AR90" i="2" s="1" a="1"/>
  <c r="AR90" i="2" s="1"/>
  <c r="AQ91" i="2" a="1"/>
  <c r="AQ91" i="2" s="1"/>
  <c r="AR91" i="2" s="1" a="1"/>
  <c r="AR91" i="2" s="1"/>
  <c r="AQ92" i="2" a="1"/>
  <c r="AQ92" i="2" s="1"/>
  <c r="AR92" i="2" s="1" a="1"/>
  <c r="AR92" i="2" s="1"/>
  <c r="AQ93" i="2" a="1"/>
  <c r="AQ93" i="2" s="1"/>
  <c r="AR93" i="2" s="1" a="1"/>
  <c r="AR93" i="2" s="1"/>
  <c r="AQ94" i="2" a="1"/>
  <c r="AQ94" i="2" s="1"/>
  <c r="AR94" i="2" s="1" a="1"/>
  <c r="AR94" i="2" s="1"/>
  <c r="AQ95" i="2" a="1"/>
  <c r="AQ95" i="2" s="1"/>
  <c r="AR95" i="2" s="1" a="1"/>
  <c r="AR95" i="2" s="1"/>
  <c r="AQ96" i="2" a="1"/>
  <c r="AQ96" i="2" s="1"/>
  <c r="AR96" i="2" s="1" a="1"/>
  <c r="AR96" i="2" s="1"/>
  <c r="AQ97" i="2" a="1"/>
  <c r="AQ97" i="2" s="1"/>
  <c r="AR97" i="2" s="1" a="1"/>
  <c r="AR97" i="2" s="1"/>
  <c r="AQ98" i="2" a="1"/>
  <c r="AQ98" i="2" s="1"/>
  <c r="AR98" i="2" s="1" a="1"/>
  <c r="AR98" i="2" s="1"/>
  <c r="AQ99" i="2" a="1"/>
  <c r="AQ99" i="2" s="1"/>
  <c r="AR99" i="2" s="1" a="1"/>
  <c r="AR99" i="2" s="1"/>
  <c r="AQ100" i="2" a="1"/>
  <c r="AQ100" i="2" s="1"/>
  <c r="AR100" i="2" s="1" a="1"/>
  <c r="AR100" i="2" s="1"/>
  <c r="AQ101" i="2" a="1"/>
  <c r="AQ101" i="2" s="1"/>
  <c r="AR101" i="2" s="1" a="1"/>
  <c r="AR101" i="2" s="1"/>
  <c r="AQ102" i="2" a="1"/>
  <c r="AQ102" i="2" s="1"/>
  <c r="AR102" i="2" s="1" a="1"/>
  <c r="AR102" i="2" s="1"/>
  <c r="AQ103" i="2" a="1"/>
  <c r="AQ103" i="2" s="1"/>
  <c r="AR103" i="2" s="1" a="1"/>
  <c r="AR103" i="2" s="1"/>
  <c r="AQ104" i="2" a="1"/>
  <c r="AQ104" i="2" s="1"/>
  <c r="AR104" i="2" s="1" a="1"/>
  <c r="AR104" i="2" s="1"/>
  <c r="AQ105" i="2" a="1"/>
  <c r="AQ105" i="2" s="1"/>
  <c r="AR105" i="2" s="1" a="1"/>
  <c r="AR105" i="2" s="1"/>
  <c r="AQ106" i="2" a="1"/>
  <c r="AQ106" i="2" s="1"/>
  <c r="AR106" i="2" s="1" a="1"/>
  <c r="AR106" i="2" s="1"/>
  <c r="AQ107" i="2" a="1"/>
  <c r="AQ107" i="2" s="1"/>
  <c r="AR107" i="2" s="1" a="1"/>
  <c r="AR107" i="2" s="1"/>
  <c r="AQ108" i="2" a="1"/>
  <c r="AQ108" i="2" s="1"/>
  <c r="AR108" i="2" s="1" a="1"/>
  <c r="AR108" i="2" s="1"/>
  <c r="AQ109" i="2" a="1"/>
  <c r="AQ109" i="2" s="1"/>
  <c r="AR109" i="2" s="1" a="1"/>
  <c r="AR109" i="2" s="1"/>
  <c r="AQ110" i="2" a="1"/>
  <c r="AQ110" i="2" s="1"/>
  <c r="AR110" i="2" s="1" a="1"/>
  <c r="AR110" i="2" s="1"/>
  <c r="AQ111" i="2" a="1"/>
  <c r="AQ111" i="2" s="1"/>
  <c r="AR111" i="2" s="1" a="1"/>
  <c r="AR111" i="2" s="1"/>
  <c r="AQ112" i="2" a="1"/>
  <c r="AQ112" i="2" s="1"/>
  <c r="AR112" i="2" s="1" a="1"/>
  <c r="AR112" i="2" s="1"/>
  <c r="AQ113" i="2" a="1"/>
  <c r="AQ113" i="2" s="1"/>
  <c r="AR113" i="2" s="1" a="1"/>
  <c r="AR113" i="2" s="1"/>
  <c r="AQ114" i="2" a="1"/>
  <c r="AQ114" i="2" s="1"/>
  <c r="AR114" i="2" s="1" a="1"/>
  <c r="AR114" i="2" s="1"/>
  <c r="AQ115" i="2" a="1"/>
  <c r="AQ115" i="2" s="1"/>
  <c r="AR115" i="2" s="1" a="1"/>
  <c r="AR115" i="2" s="1"/>
  <c r="AQ116" i="2" a="1"/>
  <c r="AQ116" i="2" s="1"/>
  <c r="AR116" i="2" s="1" a="1"/>
  <c r="AR116" i="2" s="1"/>
  <c r="AQ117" i="2" a="1"/>
  <c r="AQ117" i="2" s="1"/>
  <c r="AR117" i="2" s="1" a="1"/>
  <c r="AR117" i="2" s="1"/>
  <c r="AQ118" i="2" a="1"/>
  <c r="AQ118" i="2" s="1"/>
  <c r="AR118" i="2" s="1" a="1"/>
  <c r="AR118" i="2" s="1"/>
  <c r="AQ119" i="2" a="1"/>
  <c r="AQ119" i="2" s="1"/>
  <c r="AR119" i="2" s="1" a="1"/>
  <c r="AR119" i="2" s="1"/>
  <c r="AQ120" i="2" a="1"/>
  <c r="AQ120" i="2" s="1"/>
  <c r="AR120" i="2" s="1" a="1"/>
  <c r="AR120" i="2" s="1"/>
  <c r="AQ121" i="2" a="1"/>
  <c r="AQ121" i="2" s="1"/>
  <c r="AR121" i="2" s="1" a="1"/>
  <c r="AR121" i="2" s="1"/>
  <c r="AQ122" i="2" a="1"/>
  <c r="AQ122" i="2" s="1"/>
  <c r="AR122" i="2" s="1" a="1"/>
  <c r="AR122" i="2" s="1"/>
  <c r="AQ123" i="2" a="1"/>
  <c r="AQ123" i="2" s="1"/>
  <c r="AR123" i="2" s="1" a="1"/>
  <c r="AR123" i="2" s="1"/>
  <c r="AQ124" i="2" a="1"/>
  <c r="AQ124" i="2" s="1"/>
  <c r="AR124" i="2" s="1" a="1"/>
  <c r="AR124" i="2" s="1"/>
  <c r="AQ125" i="2" a="1"/>
  <c r="AQ125" i="2" s="1"/>
  <c r="AR125" i="2" s="1" a="1"/>
  <c r="AR125" i="2" s="1"/>
  <c r="AQ126" i="2" a="1"/>
  <c r="AQ126" i="2" s="1"/>
  <c r="AR126" i="2" s="1" a="1"/>
  <c r="AR126" i="2" s="1"/>
  <c r="AQ127" i="2" a="1"/>
  <c r="AQ127" i="2" s="1"/>
  <c r="AR127" i="2" s="1" a="1"/>
  <c r="AR127" i="2" s="1"/>
  <c r="AQ128" i="2" a="1"/>
  <c r="AQ128" i="2" s="1"/>
  <c r="AR128" i="2" s="1" a="1"/>
  <c r="AR128" i="2" s="1"/>
  <c r="AQ129" i="2" a="1"/>
  <c r="AQ129" i="2" s="1"/>
  <c r="AR129" i="2" s="1" a="1"/>
  <c r="AR129" i="2" s="1"/>
  <c r="AQ130" i="2" a="1"/>
  <c r="AQ130" i="2" s="1"/>
  <c r="AR130" i="2" s="1" a="1"/>
  <c r="AR130" i="2" s="1"/>
  <c r="AQ131" i="2" a="1"/>
  <c r="AQ131" i="2" s="1"/>
  <c r="AR131" i="2" s="1" a="1"/>
  <c r="AR131" i="2" s="1"/>
  <c r="AQ132" i="2" a="1"/>
  <c r="AQ132" i="2" s="1"/>
  <c r="AR132" i="2" s="1" a="1"/>
  <c r="AR132" i="2" s="1"/>
  <c r="AQ133" i="2" a="1"/>
  <c r="AQ133" i="2" s="1"/>
  <c r="AR133" i="2" s="1" a="1"/>
  <c r="AR133" i="2" s="1"/>
  <c r="AQ134" i="2" a="1"/>
  <c r="AQ134" i="2" s="1"/>
  <c r="AR134" i="2" s="1" a="1"/>
  <c r="AR134" i="2" s="1"/>
  <c r="AQ135" i="2" a="1"/>
  <c r="AQ135" i="2" s="1"/>
  <c r="AR135" i="2" s="1" a="1"/>
  <c r="AR135" i="2" s="1"/>
  <c r="AQ136" i="2" a="1"/>
  <c r="AQ136" i="2" s="1"/>
  <c r="AR136" i="2" s="1" a="1"/>
  <c r="AR136" i="2" s="1"/>
  <c r="AQ137" i="2" a="1"/>
  <c r="AQ137" i="2" s="1"/>
  <c r="AR137" i="2" s="1" a="1"/>
  <c r="AR137" i="2" s="1"/>
  <c r="AQ138" i="2" a="1"/>
  <c r="AQ138" i="2" s="1"/>
  <c r="AR138" i="2" s="1" a="1"/>
  <c r="AR138" i="2" s="1"/>
  <c r="AQ139" i="2" a="1"/>
  <c r="AQ139" i="2" s="1"/>
  <c r="AR139" i="2" s="1" a="1"/>
  <c r="AR139" i="2" s="1"/>
  <c r="AQ140" i="2" a="1"/>
  <c r="AQ140" i="2" s="1"/>
  <c r="AR140" i="2" s="1" a="1"/>
  <c r="AR140" i="2" s="1"/>
  <c r="AQ141" i="2" a="1"/>
  <c r="AQ141" i="2" s="1"/>
  <c r="AR141" i="2" s="1" a="1"/>
  <c r="AR141" i="2" s="1"/>
  <c r="AQ142" i="2" a="1"/>
  <c r="AQ142" i="2" s="1"/>
  <c r="AR142" i="2" s="1" a="1"/>
  <c r="AR142" i="2" s="1"/>
  <c r="AQ143" i="2" a="1"/>
  <c r="AQ143" i="2" s="1"/>
  <c r="AR143" i="2" s="1" a="1"/>
  <c r="AR143" i="2" s="1"/>
  <c r="AQ144" i="2" a="1"/>
  <c r="AQ144" i="2" s="1"/>
  <c r="AR144" i="2" s="1" a="1"/>
  <c r="AR144" i="2" s="1"/>
  <c r="AQ145" i="2" a="1"/>
  <c r="AQ145" i="2" s="1"/>
  <c r="AR145" i="2" s="1" a="1"/>
  <c r="AR145" i="2" s="1"/>
  <c r="AQ146" i="2" a="1"/>
  <c r="AQ146" i="2" s="1"/>
  <c r="AR146" i="2" s="1" a="1"/>
  <c r="AR146" i="2" s="1"/>
  <c r="AQ147" i="2" a="1"/>
  <c r="AQ147" i="2" s="1"/>
  <c r="AR147" i="2" s="1" a="1"/>
  <c r="AR147" i="2" s="1"/>
  <c r="AQ148" i="2" a="1"/>
  <c r="AQ148" i="2" s="1"/>
  <c r="AR148" i="2" s="1" a="1"/>
  <c r="AR148" i="2" s="1"/>
  <c r="AQ149" i="2" a="1"/>
  <c r="AQ149" i="2" s="1"/>
  <c r="AR149" i="2" s="1" a="1"/>
  <c r="AR149" i="2" s="1"/>
  <c r="AQ150" i="2" a="1"/>
  <c r="AQ150" i="2" s="1"/>
  <c r="AR150" i="2" s="1" a="1"/>
  <c r="AR150" i="2" s="1"/>
  <c r="AQ151" i="2" a="1"/>
  <c r="AQ151" i="2" s="1"/>
  <c r="AR151" i="2" s="1" a="1"/>
  <c r="AR151" i="2" s="1"/>
  <c r="AQ152" i="2" a="1"/>
  <c r="AQ152" i="2" s="1"/>
  <c r="AR152" i="2" s="1" a="1"/>
  <c r="AR152" i="2" s="1"/>
  <c r="AQ153" i="2" a="1"/>
  <c r="AQ153" i="2" s="1"/>
  <c r="AR153" i="2" s="1" a="1"/>
  <c r="AR153" i="2" s="1"/>
  <c r="AQ154" i="2" a="1"/>
  <c r="AQ154" i="2" s="1"/>
  <c r="AR154" i="2" s="1" a="1"/>
  <c r="AR154" i="2" s="1"/>
  <c r="AQ155" i="2" a="1"/>
  <c r="AQ155" i="2" s="1"/>
  <c r="AR155" i="2" s="1" a="1"/>
  <c r="AR155" i="2" s="1"/>
  <c r="AQ156" i="2" a="1"/>
  <c r="AQ156" i="2" s="1"/>
  <c r="AR156" i="2" s="1" a="1"/>
  <c r="AR156" i="2" s="1"/>
  <c r="AQ157" i="2" a="1"/>
  <c r="AQ157" i="2" s="1"/>
  <c r="AR157" i="2" s="1" a="1"/>
  <c r="AR157" i="2" s="1"/>
  <c r="AQ158" i="2" a="1"/>
  <c r="AQ158" i="2" s="1"/>
  <c r="AR158" i="2" s="1" a="1"/>
  <c r="AR158" i="2" s="1"/>
  <c r="AQ159" i="2" a="1"/>
  <c r="AQ159" i="2" s="1"/>
  <c r="AR159" i="2" s="1" a="1"/>
  <c r="AR159" i="2" s="1"/>
  <c r="AQ160" i="2" a="1"/>
  <c r="AQ160" i="2" s="1"/>
  <c r="AR160" i="2" s="1" a="1"/>
  <c r="AR160" i="2" s="1"/>
  <c r="AQ161" i="2" a="1"/>
  <c r="AQ161" i="2" s="1"/>
  <c r="AR161" i="2" s="1" a="1"/>
  <c r="AR161" i="2" s="1"/>
  <c r="AQ162" i="2" a="1"/>
  <c r="AQ162" i="2" s="1"/>
  <c r="AR162" i="2" s="1" a="1"/>
  <c r="AR162" i="2" s="1"/>
  <c r="AQ163" i="2" a="1"/>
  <c r="AQ163" i="2" s="1"/>
  <c r="AR163" i="2" s="1" a="1"/>
  <c r="AR163" i="2" s="1"/>
  <c r="AQ164" i="2" a="1"/>
  <c r="AQ164" i="2" s="1"/>
  <c r="AR164" i="2" s="1" a="1"/>
  <c r="AR164" i="2" s="1"/>
  <c r="AQ165" i="2" a="1"/>
  <c r="AQ165" i="2" s="1"/>
  <c r="AR165" i="2" s="1" a="1"/>
  <c r="AR165" i="2" s="1"/>
  <c r="AQ166" i="2" a="1"/>
  <c r="AQ166" i="2" s="1"/>
  <c r="AR166" i="2" s="1" a="1"/>
  <c r="AR166" i="2" s="1"/>
  <c r="AQ167" i="2" a="1"/>
  <c r="AQ167" i="2" s="1"/>
  <c r="AR167" i="2" s="1" a="1"/>
  <c r="AR167" i="2" s="1"/>
  <c r="AQ168" i="2" a="1"/>
  <c r="AQ168" i="2" s="1"/>
  <c r="AR168" i="2" s="1" a="1"/>
  <c r="AR168" i="2" s="1"/>
  <c r="AQ169" i="2" a="1"/>
  <c r="AQ169" i="2" s="1"/>
  <c r="AR169" i="2" s="1" a="1"/>
  <c r="AR169" i="2" s="1"/>
  <c r="AQ170" i="2" a="1"/>
  <c r="AQ170" i="2" s="1"/>
  <c r="AR170" i="2" s="1" a="1"/>
  <c r="AR170" i="2" s="1"/>
  <c r="AQ171" i="2" a="1"/>
  <c r="AQ171" i="2" s="1"/>
  <c r="AR171" i="2" s="1" a="1"/>
  <c r="AR171" i="2" s="1"/>
  <c r="AQ172" i="2" a="1"/>
  <c r="AQ172" i="2" s="1"/>
  <c r="AR172" i="2" s="1" a="1"/>
  <c r="AR172" i="2" s="1"/>
  <c r="AQ173" i="2" a="1"/>
  <c r="AQ173" i="2" s="1"/>
  <c r="AR173" i="2" s="1" a="1"/>
  <c r="AR173" i="2" s="1"/>
  <c r="AQ174" i="2" a="1"/>
  <c r="AQ174" i="2" s="1"/>
  <c r="AR174" i="2" s="1" a="1"/>
  <c r="AR174" i="2" s="1"/>
  <c r="AQ175" i="2" a="1"/>
  <c r="AQ175" i="2" s="1"/>
  <c r="AR175" i="2" s="1" a="1"/>
  <c r="AR175" i="2" s="1"/>
  <c r="AQ176" i="2" a="1"/>
  <c r="AQ176" i="2" s="1"/>
  <c r="AR176" i="2" s="1" a="1"/>
  <c r="AR176" i="2" s="1"/>
  <c r="AQ177" i="2" a="1"/>
  <c r="AQ177" i="2" s="1"/>
  <c r="AR177" i="2" s="1" a="1"/>
  <c r="AR177" i="2" s="1"/>
  <c r="AQ178" i="2" a="1"/>
  <c r="AQ178" i="2" s="1"/>
  <c r="AR178" i="2" s="1" a="1"/>
  <c r="AR178" i="2" s="1"/>
  <c r="AQ179" i="2" a="1"/>
  <c r="AQ179" i="2" s="1"/>
  <c r="AR179" i="2" s="1" a="1"/>
  <c r="AR179" i="2" s="1"/>
  <c r="AQ180" i="2" a="1"/>
  <c r="AQ180" i="2" s="1"/>
  <c r="AR180" i="2" s="1" a="1"/>
  <c r="AR180" i="2" s="1"/>
  <c r="AQ181" i="2" a="1"/>
  <c r="AQ181" i="2" s="1"/>
  <c r="AR181" i="2" s="1" a="1"/>
  <c r="AR181" i="2" s="1"/>
  <c r="AQ182" i="2" a="1"/>
  <c r="AQ182" i="2" s="1"/>
  <c r="AR182" i="2" s="1" a="1"/>
  <c r="AR182" i="2" s="1"/>
  <c r="AQ183" i="2" a="1"/>
  <c r="AQ183" i="2" s="1"/>
  <c r="AR183" i="2" s="1" a="1"/>
  <c r="AR183" i="2" s="1"/>
  <c r="AQ184" i="2" a="1"/>
  <c r="AQ184" i="2" s="1"/>
  <c r="AR184" i="2" s="1" a="1"/>
  <c r="AR184" i="2" s="1"/>
  <c r="AQ185" i="2" a="1"/>
  <c r="AQ185" i="2" s="1"/>
  <c r="AR185" i="2" s="1" a="1"/>
  <c r="AR185" i="2" s="1"/>
  <c r="AQ186" i="2" a="1"/>
  <c r="AQ186" i="2" s="1"/>
  <c r="AR186" i="2" s="1" a="1"/>
  <c r="AR186" i="2" s="1"/>
  <c r="AQ187" i="2" a="1"/>
  <c r="AQ187" i="2" s="1"/>
  <c r="AR187" i="2" s="1" a="1"/>
  <c r="AR187" i="2" s="1"/>
  <c r="AQ188" i="2" a="1"/>
  <c r="AQ188" i="2" s="1"/>
  <c r="AR188" i="2" s="1" a="1"/>
  <c r="AR188" i="2" s="1"/>
  <c r="AQ189" i="2" a="1"/>
  <c r="AQ189" i="2" s="1"/>
  <c r="AR189" i="2" s="1" a="1"/>
  <c r="AR189" i="2" s="1"/>
  <c r="AQ190" i="2" a="1"/>
  <c r="AQ190" i="2" s="1"/>
  <c r="AR190" i="2" s="1" a="1"/>
  <c r="AR190" i="2" s="1"/>
  <c r="AQ191" i="2" a="1"/>
  <c r="AQ191" i="2" s="1"/>
  <c r="AR191" i="2" s="1" a="1"/>
  <c r="AR191" i="2" s="1"/>
  <c r="AQ192" i="2" a="1"/>
  <c r="AQ192" i="2" s="1"/>
  <c r="AR192" i="2" s="1" a="1"/>
  <c r="AR192" i="2" s="1"/>
  <c r="AQ193" i="2" a="1"/>
  <c r="AQ193" i="2" s="1"/>
  <c r="AR193" i="2" s="1" a="1"/>
  <c r="AR193" i="2" s="1"/>
  <c r="AQ194" i="2" a="1"/>
  <c r="AQ194" i="2" s="1"/>
  <c r="AR194" i="2" s="1" a="1"/>
  <c r="AR194" i="2" s="1"/>
  <c r="AQ195" i="2" a="1"/>
  <c r="AQ195" i="2" s="1"/>
  <c r="AR195" i="2" s="1" a="1"/>
  <c r="AR195" i="2" s="1"/>
  <c r="AQ196" i="2" a="1"/>
  <c r="AQ196" i="2" s="1"/>
  <c r="AR196" i="2" s="1" a="1"/>
  <c r="AR196" i="2" s="1"/>
  <c r="AQ197" i="2" a="1"/>
  <c r="AQ197" i="2" s="1"/>
  <c r="AR197" i="2" s="1" a="1"/>
  <c r="AR197" i="2" s="1"/>
  <c r="AQ198" i="2" a="1"/>
  <c r="AQ198" i="2" s="1"/>
  <c r="AR198" i="2" s="1" a="1"/>
  <c r="AR198" i="2" s="1"/>
  <c r="AQ199" i="2" a="1"/>
  <c r="AQ199" i="2" s="1"/>
  <c r="AR199" i="2" s="1" a="1"/>
  <c r="AR199" i="2" s="1"/>
  <c r="AQ200" i="2" a="1"/>
  <c r="AQ200" i="2" s="1"/>
  <c r="AR200" i="2" s="1" a="1"/>
  <c r="AR200" i="2" s="1"/>
  <c r="AQ201" i="2" a="1"/>
  <c r="AQ201" i="2" s="1"/>
  <c r="AR201" i="2" s="1" a="1"/>
  <c r="AR201" i="2" s="1"/>
  <c r="AQ202" i="2" a="1"/>
  <c r="AQ202" i="2" s="1"/>
  <c r="AR202" i="2" s="1" a="1"/>
  <c r="AR202" i="2" s="1"/>
  <c r="AQ203" i="2" a="1"/>
  <c r="AQ203" i="2" s="1"/>
  <c r="AR203" i="2" s="1" a="1"/>
  <c r="AR203" i="2" s="1"/>
  <c r="AQ204" i="2" a="1"/>
  <c r="AQ204" i="2" s="1"/>
  <c r="AR204" i="2" s="1" a="1"/>
  <c r="AR204" i="2" s="1"/>
  <c r="AQ205" i="2" a="1"/>
  <c r="AQ205" i="2" s="1"/>
  <c r="AR205" i="2" s="1" a="1"/>
  <c r="AR205" i="2" s="1"/>
  <c r="AQ206" i="2" a="1"/>
  <c r="AQ206" i="2" s="1"/>
  <c r="AR206" i="2" s="1" a="1"/>
  <c r="AR206" i="2" s="1"/>
  <c r="AQ207" i="2" a="1"/>
  <c r="AQ207" i="2" s="1"/>
  <c r="AR207" i="2" s="1" a="1"/>
  <c r="AR207" i="2" s="1"/>
  <c r="AQ208" i="2" a="1"/>
  <c r="AQ208" i="2" s="1"/>
  <c r="AR208" i="2" s="1" a="1"/>
  <c r="AR208" i="2" s="1"/>
  <c r="AQ209" i="2" a="1"/>
  <c r="AQ209" i="2" s="1"/>
  <c r="AR209" i="2" s="1" a="1"/>
  <c r="AR209" i="2" s="1"/>
  <c r="AQ210" i="2" a="1"/>
  <c r="AQ210" i="2" s="1"/>
  <c r="AR210" i="2" s="1" a="1"/>
  <c r="AR210" i="2" s="1"/>
  <c r="AQ211" i="2" a="1"/>
  <c r="AQ211" i="2" s="1"/>
  <c r="AR211" i="2" s="1" a="1"/>
  <c r="AR211" i="2" s="1"/>
  <c r="AQ212" i="2" a="1"/>
  <c r="AQ212" i="2" s="1"/>
  <c r="AR212" i="2" s="1" a="1"/>
  <c r="AR212" i="2" s="1"/>
  <c r="AQ213" i="2" a="1"/>
  <c r="AQ213" i="2" s="1"/>
  <c r="AR213" i="2" s="1" a="1"/>
  <c r="AR213" i="2" s="1"/>
  <c r="AQ214" i="2" a="1"/>
  <c r="AQ214" i="2" s="1"/>
  <c r="AR214" i="2" s="1" a="1"/>
  <c r="AR214" i="2" s="1"/>
  <c r="AQ215" i="2" a="1"/>
  <c r="AQ215" i="2" s="1"/>
  <c r="AR215" i="2" s="1" a="1"/>
  <c r="AR215" i="2" s="1"/>
  <c r="AQ216" i="2" a="1"/>
  <c r="AQ216" i="2" s="1"/>
  <c r="AR216" i="2" s="1" a="1"/>
  <c r="AR216" i="2" s="1"/>
  <c r="AQ217" i="2" a="1"/>
  <c r="AQ217" i="2" s="1"/>
  <c r="AR217" i="2" s="1" a="1"/>
  <c r="AR217" i="2" s="1"/>
  <c r="AQ218" i="2" a="1"/>
  <c r="AQ218" i="2" s="1"/>
  <c r="AR218" i="2" s="1" a="1"/>
  <c r="AR218" i="2" s="1"/>
  <c r="AQ219" i="2" a="1"/>
  <c r="AQ219" i="2" s="1"/>
  <c r="AR219" i="2" s="1" a="1"/>
  <c r="AR219" i="2" s="1"/>
  <c r="AQ220" i="2" a="1"/>
  <c r="AQ220" i="2" s="1"/>
  <c r="AR220" i="2" s="1" a="1"/>
  <c r="AR220" i="2" s="1"/>
  <c r="AQ221" i="2" a="1"/>
  <c r="AQ221" i="2" s="1"/>
  <c r="AR221" i="2" s="1" a="1"/>
  <c r="AR221" i="2" s="1"/>
  <c r="AQ222" i="2" a="1"/>
  <c r="AQ222" i="2" s="1"/>
  <c r="AR222" i="2" s="1" a="1"/>
  <c r="AR222" i="2" s="1"/>
  <c r="AQ223" i="2" a="1"/>
  <c r="AQ223" i="2" s="1"/>
  <c r="AR223" i="2" s="1" a="1"/>
  <c r="AR223" i="2" s="1"/>
  <c r="AQ224" i="2" a="1"/>
  <c r="AQ224" i="2" s="1"/>
  <c r="AR224" i="2" s="1" a="1"/>
  <c r="AR224" i="2" s="1"/>
  <c r="AQ225" i="2" a="1"/>
  <c r="AQ225" i="2" s="1"/>
  <c r="AR225" i="2" s="1" a="1"/>
  <c r="AR225" i="2" s="1"/>
  <c r="AQ226" i="2" a="1"/>
  <c r="AQ226" i="2" s="1"/>
  <c r="AR226" i="2" s="1" a="1"/>
  <c r="AR226" i="2" s="1"/>
  <c r="AQ227" i="2" a="1"/>
  <c r="AQ227" i="2" s="1"/>
  <c r="AR227" i="2" s="1" a="1"/>
  <c r="AR227" i="2" s="1"/>
  <c r="AQ228" i="2" a="1"/>
  <c r="AQ228" i="2" s="1"/>
  <c r="AR228" i="2" s="1" a="1"/>
  <c r="AR228" i="2" s="1"/>
  <c r="AQ229" i="2" a="1"/>
  <c r="AQ229" i="2" s="1"/>
  <c r="AR229" i="2" s="1" a="1"/>
  <c r="AR229" i="2" s="1"/>
  <c r="AQ230" i="2" a="1"/>
  <c r="AQ230" i="2" s="1"/>
  <c r="AR230" i="2" s="1" a="1"/>
  <c r="AR230" i="2" s="1"/>
  <c r="AQ231" i="2" a="1"/>
  <c r="AQ231" i="2" s="1"/>
  <c r="AR231" i="2" s="1" a="1"/>
  <c r="AR231" i="2" s="1"/>
  <c r="AQ232" i="2" a="1"/>
  <c r="AQ232" i="2" s="1"/>
  <c r="AR232" i="2" s="1" a="1"/>
  <c r="AR232" i="2" s="1"/>
  <c r="AQ233" i="2" a="1"/>
  <c r="AQ233" i="2" s="1"/>
  <c r="AR233" i="2" s="1" a="1"/>
  <c r="AR233" i="2" s="1"/>
  <c r="AQ234" i="2" a="1"/>
  <c r="AQ234" i="2" s="1"/>
  <c r="AR234" i="2" s="1" a="1"/>
  <c r="AR234" i="2" s="1"/>
  <c r="AQ235" i="2" a="1"/>
  <c r="AQ235" i="2" s="1"/>
  <c r="AR235" i="2" s="1" a="1"/>
  <c r="AR235" i="2" s="1"/>
  <c r="AQ236" i="2" a="1"/>
  <c r="AQ236" i="2" s="1"/>
  <c r="AR236" i="2" s="1" a="1"/>
  <c r="AR236" i="2" s="1"/>
  <c r="AQ237" i="2" a="1"/>
  <c r="AQ237" i="2" s="1"/>
  <c r="AR237" i="2" s="1" a="1"/>
  <c r="AR237" i="2" s="1"/>
  <c r="AQ238" i="2" a="1"/>
  <c r="AQ238" i="2" s="1"/>
  <c r="AR238" i="2" s="1" a="1"/>
  <c r="AR238" i="2" s="1"/>
  <c r="AQ239" i="2" a="1"/>
  <c r="AQ239" i="2" s="1"/>
  <c r="AR239" i="2" s="1" a="1"/>
  <c r="AR239" i="2" s="1"/>
  <c r="AQ240" i="2" a="1"/>
  <c r="AQ240" i="2" s="1"/>
  <c r="AR240" i="2" s="1" a="1"/>
  <c r="AR240" i="2" s="1"/>
  <c r="AQ241" i="2" a="1"/>
  <c r="AQ241" i="2" s="1"/>
  <c r="AR241" i="2" s="1" a="1"/>
  <c r="AR241" i="2" s="1"/>
  <c r="AQ242" i="2" a="1"/>
  <c r="AQ242" i="2" s="1"/>
  <c r="AR242" i="2" s="1" a="1"/>
  <c r="AR242" i="2" s="1"/>
  <c r="AQ243" i="2" a="1"/>
  <c r="AQ243" i="2" s="1"/>
  <c r="AR243" i="2" s="1" a="1"/>
  <c r="AR243" i="2" s="1"/>
  <c r="AQ244" i="2" a="1"/>
  <c r="AQ244" i="2" s="1"/>
  <c r="AR244" i="2" s="1" a="1"/>
  <c r="AR244" i="2" s="1"/>
  <c r="AQ245" i="2" a="1"/>
  <c r="AQ245" i="2" s="1"/>
  <c r="AR245" i="2" s="1" a="1"/>
  <c r="AR245" i="2" s="1"/>
  <c r="AQ246" i="2" a="1"/>
  <c r="AQ246" i="2" s="1"/>
  <c r="AR246" i="2" s="1" a="1"/>
  <c r="AR246" i="2" s="1"/>
  <c r="AQ247" i="2" a="1"/>
  <c r="AQ247" i="2" s="1"/>
  <c r="AR247" i="2" s="1" a="1"/>
  <c r="AR247" i="2" s="1"/>
  <c r="AQ248" i="2" a="1"/>
  <c r="AQ248" i="2" s="1"/>
  <c r="AR248" i="2" s="1" a="1"/>
  <c r="AR248" i="2" s="1"/>
  <c r="AQ249" i="2" a="1"/>
  <c r="AQ249" i="2" s="1"/>
  <c r="AR249" i="2" s="1" a="1"/>
  <c r="AR249" i="2" s="1"/>
  <c r="AQ250" i="2" a="1"/>
  <c r="AQ250" i="2" s="1"/>
  <c r="AR250" i="2" s="1" a="1"/>
  <c r="AR250" i="2" s="1"/>
  <c r="AQ251" i="2" a="1"/>
  <c r="AQ251" i="2" s="1"/>
  <c r="AR251" i="2" s="1" a="1"/>
  <c r="AR251" i="2" s="1"/>
  <c r="AQ252" i="2" a="1"/>
  <c r="AQ252" i="2" s="1"/>
  <c r="AR252" i="2" s="1" a="1"/>
  <c r="AR252" i="2" s="1"/>
  <c r="AQ253" i="2" a="1"/>
  <c r="AQ253" i="2" s="1"/>
  <c r="AR253" i="2" s="1" a="1"/>
  <c r="AR253" i="2" s="1"/>
  <c r="AQ254" i="2" a="1"/>
  <c r="AQ254" i="2" s="1"/>
  <c r="AR254" i="2" s="1" a="1"/>
  <c r="AR254" i="2" s="1"/>
  <c r="AQ255" i="2" a="1"/>
  <c r="AQ255" i="2" s="1"/>
  <c r="AR255" i="2" s="1" a="1"/>
  <c r="AR255" i="2" s="1"/>
  <c r="AQ256" i="2" a="1"/>
  <c r="AQ256" i="2" s="1"/>
  <c r="AR256" i="2" s="1" a="1"/>
  <c r="AR256" i="2" s="1"/>
  <c r="AQ257" i="2" a="1"/>
  <c r="AQ257" i="2" s="1"/>
  <c r="AR257" i="2" s="1" a="1"/>
  <c r="AR257" i="2" s="1"/>
  <c r="AQ258" i="2" a="1"/>
  <c r="AQ258" i="2" s="1"/>
  <c r="AR258" i="2" s="1" a="1"/>
  <c r="AR258" i="2" s="1"/>
  <c r="AQ259" i="2" a="1"/>
  <c r="AQ259" i="2" s="1"/>
  <c r="AR259" i="2" s="1" a="1"/>
  <c r="AR259" i="2" s="1"/>
  <c r="AQ260" i="2" a="1"/>
  <c r="AQ260" i="2" s="1"/>
  <c r="AR260" i="2" s="1" a="1"/>
  <c r="AR260" i="2" s="1"/>
  <c r="AQ261" i="2" a="1"/>
  <c r="AQ261" i="2" s="1"/>
  <c r="AR261" i="2" s="1" a="1"/>
  <c r="AR261" i="2" s="1"/>
  <c r="AQ262" i="2" a="1"/>
  <c r="AQ262" i="2" s="1"/>
  <c r="AR262" i="2" s="1" a="1"/>
  <c r="AR262" i="2" s="1"/>
  <c r="AQ263" i="2" a="1"/>
  <c r="AQ263" i="2" s="1"/>
  <c r="AR263" i="2" s="1" a="1"/>
  <c r="AR263" i="2" s="1"/>
  <c r="AQ264" i="2" a="1"/>
  <c r="AQ264" i="2" s="1"/>
  <c r="AR264" i="2" s="1" a="1"/>
  <c r="AR264" i="2" s="1"/>
  <c r="AQ265" i="2" a="1"/>
  <c r="AQ265" i="2" s="1"/>
  <c r="AR265" i="2" s="1" a="1"/>
  <c r="AR265" i="2" s="1"/>
  <c r="AQ266" i="2" a="1"/>
  <c r="AQ266" i="2" s="1"/>
  <c r="AR266" i="2" s="1" a="1"/>
  <c r="AR266" i="2" s="1"/>
  <c r="AQ267" i="2" a="1"/>
  <c r="AQ267" i="2" s="1"/>
  <c r="AR267" i="2" s="1" a="1"/>
  <c r="AR267" i="2" s="1"/>
  <c r="AQ268" i="2" a="1"/>
  <c r="AQ268" i="2" s="1"/>
  <c r="AR268" i="2" s="1" a="1"/>
  <c r="AR268" i="2" s="1"/>
  <c r="AQ269" i="2" a="1"/>
  <c r="AQ269" i="2" s="1"/>
  <c r="AR269" i="2" s="1" a="1"/>
  <c r="AR269" i="2" s="1"/>
  <c r="AQ270" i="2" a="1"/>
  <c r="AQ270" i="2" s="1"/>
  <c r="AR270" i="2" s="1" a="1"/>
  <c r="AR270" i="2" s="1"/>
  <c r="AQ271" i="2" a="1"/>
  <c r="AQ271" i="2" s="1"/>
  <c r="AR271" i="2" s="1" a="1"/>
  <c r="AR271" i="2" s="1"/>
  <c r="AQ272" i="2" a="1"/>
  <c r="AQ272" i="2" s="1"/>
  <c r="AR272" i="2" s="1" a="1"/>
  <c r="AR272" i="2" s="1"/>
  <c r="AQ273" i="2" a="1"/>
  <c r="AQ273" i="2" s="1"/>
  <c r="AR273" i="2" s="1" a="1"/>
  <c r="AR273" i="2" s="1"/>
  <c r="AQ274" i="2" a="1"/>
  <c r="AQ274" i="2" s="1"/>
  <c r="AR274" i="2" s="1" a="1"/>
  <c r="AR274" i="2" s="1"/>
  <c r="AQ275" i="2" a="1"/>
  <c r="AQ275" i="2" s="1"/>
  <c r="AR275" i="2" s="1" a="1"/>
  <c r="AR275" i="2" s="1"/>
  <c r="AQ276" i="2" a="1"/>
  <c r="AQ276" i="2" s="1"/>
  <c r="AR276" i="2" s="1" a="1"/>
  <c r="AR276" i="2" s="1"/>
  <c r="AQ277" i="2" a="1"/>
  <c r="AQ277" i="2" s="1"/>
  <c r="AR277" i="2" s="1" a="1"/>
  <c r="AR277" i="2" s="1"/>
  <c r="AQ278" i="2" a="1"/>
  <c r="AQ278" i="2" s="1"/>
  <c r="AR278" i="2" s="1" a="1"/>
  <c r="AR278" i="2" s="1"/>
  <c r="AQ279" i="2" a="1"/>
  <c r="AQ279" i="2" s="1"/>
  <c r="AR279" i="2" s="1" a="1"/>
  <c r="AR279" i="2" s="1"/>
  <c r="AQ280" i="2" a="1"/>
  <c r="AQ280" i="2" s="1"/>
  <c r="AR280" i="2" s="1" a="1"/>
  <c r="AR280" i="2" s="1"/>
  <c r="AQ281" i="2" a="1"/>
  <c r="AQ281" i="2" s="1"/>
  <c r="AR281" i="2" s="1" a="1"/>
  <c r="AR281" i="2" s="1"/>
  <c r="AQ282" i="2" a="1"/>
  <c r="AQ282" i="2" s="1"/>
  <c r="AR282" i="2" s="1" a="1"/>
  <c r="AR282" i="2" s="1"/>
  <c r="AQ283" i="2" a="1"/>
  <c r="AQ283" i="2" s="1"/>
  <c r="AR283" i="2" s="1" a="1"/>
  <c r="AR283" i="2" s="1"/>
  <c r="AQ284" i="2" a="1"/>
  <c r="AQ284" i="2" s="1"/>
  <c r="AR284" i="2" s="1" a="1"/>
  <c r="AR284" i="2" s="1"/>
  <c r="AQ285" i="2" a="1"/>
  <c r="AQ285" i="2" s="1"/>
  <c r="AR285" i="2" s="1" a="1"/>
  <c r="AR285" i="2" s="1"/>
  <c r="AQ286" i="2" a="1"/>
  <c r="AQ286" i="2" s="1"/>
  <c r="AR286" i="2" s="1" a="1"/>
  <c r="AR286" i="2" s="1"/>
  <c r="AQ287" i="2" a="1"/>
  <c r="AQ287" i="2" s="1"/>
  <c r="AR287" i="2" s="1" a="1"/>
  <c r="AR287" i="2" s="1"/>
  <c r="AQ288" i="2" a="1"/>
  <c r="AQ288" i="2" s="1"/>
  <c r="AR288" i="2" s="1" a="1"/>
  <c r="AR288" i="2" s="1"/>
  <c r="AQ289" i="2" a="1"/>
  <c r="AQ289" i="2" s="1"/>
  <c r="AR289" i="2" s="1" a="1"/>
  <c r="AR289" i="2" s="1"/>
  <c r="AQ290" i="2" a="1"/>
  <c r="AQ290" i="2" s="1"/>
  <c r="AR290" i="2" s="1" a="1"/>
  <c r="AR290" i="2" s="1"/>
  <c r="AQ291" i="2" a="1"/>
  <c r="AQ291" i="2" s="1"/>
  <c r="AR291" i="2" s="1" a="1"/>
  <c r="AR291" i="2" s="1"/>
  <c r="AQ292" i="2" a="1"/>
  <c r="AQ292" i="2" s="1"/>
  <c r="AR292" i="2" s="1" a="1"/>
  <c r="AR292" i="2" s="1"/>
  <c r="AQ293" i="2" a="1"/>
  <c r="AQ293" i="2" s="1"/>
  <c r="AR293" i="2" s="1" a="1"/>
  <c r="AR293" i="2" s="1"/>
  <c r="AQ294" i="2" a="1"/>
  <c r="AQ294" i="2" s="1"/>
  <c r="AR294" i="2" s="1" a="1"/>
  <c r="AR294" i="2" s="1"/>
  <c r="AQ295" i="2" a="1"/>
  <c r="AQ295" i="2" s="1"/>
  <c r="AR295" i="2" s="1" a="1"/>
  <c r="AR295" i="2" s="1"/>
  <c r="AQ296" i="2" a="1"/>
  <c r="AQ296" i="2" s="1"/>
  <c r="AR296" i="2" s="1" a="1"/>
  <c r="AR296" i="2" s="1"/>
  <c r="AQ297" i="2" a="1"/>
  <c r="AQ297" i="2" s="1"/>
  <c r="AR297" i="2" s="1" a="1"/>
  <c r="AR297" i="2" s="1"/>
  <c r="AQ298" i="2" a="1"/>
  <c r="AQ298" i="2" s="1"/>
  <c r="AR298" i="2" s="1" a="1"/>
  <c r="AR298" i="2" s="1"/>
  <c r="AQ299" i="2" a="1"/>
  <c r="AQ299" i="2" s="1"/>
  <c r="AR299" i="2" s="1" a="1"/>
  <c r="AR299" i="2" s="1"/>
  <c r="AQ300" i="2" a="1"/>
  <c r="AQ300" i="2" s="1"/>
  <c r="AR300" i="2" s="1" a="1"/>
  <c r="AR300" i="2" s="1"/>
  <c r="AQ301" i="2" a="1"/>
  <c r="AQ301" i="2" s="1"/>
  <c r="AR301" i="2" s="1" a="1"/>
  <c r="AR301" i="2" s="1"/>
  <c r="AQ302" i="2" a="1"/>
  <c r="AQ302" i="2" s="1"/>
  <c r="AR302" i="2" s="1" a="1"/>
  <c r="AR302" i="2" s="1"/>
  <c r="AQ303" i="2" a="1"/>
  <c r="AQ303" i="2" s="1"/>
  <c r="AR303" i="2" s="1" a="1"/>
  <c r="AR303" i="2" s="1"/>
  <c r="AQ304" i="2" a="1"/>
  <c r="AQ304" i="2" s="1"/>
  <c r="AR304" i="2" s="1" a="1"/>
  <c r="AR304" i="2" s="1"/>
  <c r="AQ305" i="2" a="1"/>
  <c r="AQ305" i="2" s="1"/>
  <c r="AR305" i="2" s="1" a="1"/>
  <c r="AR305" i="2" s="1"/>
  <c r="AQ306" i="2" a="1"/>
  <c r="AQ306" i="2" s="1"/>
  <c r="AR306" i="2" s="1" a="1"/>
  <c r="AR306" i="2" s="1"/>
  <c r="AQ307" i="2" a="1"/>
  <c r="AQ307" i="2" s="1"/>
  <c r="AR307" i="2" s="1" a="1"/>
  <c r="AR307" i="2" s="1"/>
  <c r="AQ308" i="2" a="1"/>
  <c r="AQ308" i="2" s="1"/>
  <c r="AR308" i="2" s="1" a="1"/>
  <c r="AR308" i="2" s="1"/>
  <c r="AQ309" i="2" a="1"/>
  <c r="AQ309" i="2" s="1"/>
  <c r="AR309" i="2" s="1" a="1"/>
  <c r="AR309" i="2" s="1"/>
  <c r="AQ310" i="2" a="1"/>
  <c r="AQ310" i="2" s="1"/>
  <c r="AR310" i="2" s="1" a="1"/>
  <c r="AR310" i="2" s="1"/>
  <c r="AQ311" i="2" a="1"/>
  <c r="AQ311" i="2" s="1"/>
  <c r="AR311" i="2" s="1" a="1"/>
  <c r="AR311" i="2" s="1"/>
  <c r="AQ312" i="2" a="1"/>
  <c r="AQ312" i="2" s="1"/>
  <c r="AR312" i="2" s="1" a="1"/>
  <c r="AR312" i="2" s="1"/>
  <c r="AQ313" i="2" a="1"/>
  <c r="AQ313" i="2" s="1"/>
  <c r="AR313" i="2" s="1" a="1"/>
  <c r="AR313" i="2" s="1"/>
  <c r="AQ314" i="2" a="1"/>
  <c r="AQ314" i="2" s="1"/>
  <c r="AR314" i="2" s="1" a="1"/>
  <c r="AR314" i="2" s="1"/>
  <c r="AQ315" i="2" a="1"/>
  <c r="AQ315" i="2" s="1"/>
  <c r="AR315" i="2" s="1" a="1"/>
  <c r="AR315" i="2" s="1"/>
  <c r="AQ316" i="2" a="1"/>
  <c r="AQ316" i="2" s="1"/>
  <c r="AR316" i="2" s="1" a="1"/>
  <c r="AR316" i="2" s="1"/>
  <c r="AQ317" i="2" a="1"/>
  <c r="AQ317" i="2" s="1"/>
  <c r="AR317" i="2" s="1" a="1"/>
  <c r="AR317" i="2" s="1"/>
  <c r="AQ318" i="2" a="1"/>
  <c r="AQ318" i="2" s="1"/>
  <c r="AR318" i="2" s="1" a="1"/>
  <c r="AR318" i="2" s="1"/>
  <c r="AQ319" i="2" a="1"/>
  <c r="AQ319" i="2" s="1"/>
  <c r="AR319" i="2" s="1" a="1"/>
  <c r="AR319" i="2" s="1"/>
  <c r="AQ320" i="2" a="1"/>
  <c r="AQ320" i="2" s="1"/>
  <c r="AR320" i="2" s="1" a="1"/>
  <c r="AR320" i="2" s="1"/>
  <c r="AQ321" i="2" a="1"/>
  <c r="AQ321" i="2" s="1"/>
  <c r="AR321" i="2" s="1" a="1"/>
  <c r="AR321" i="2" s="1"/>
  <c r="AQ322" i="2" a="1"/>
  <c r="AQ322" i="2" s="1"/>
  <c r="AR322" i="2" s="1" a="1"/>
  <c r="AR322" i="2" s="1"/>
  <c r="AQ323" i="2" a="1"/>
  <c r="AQ323" i="2" s="1"/>
  <c r="AR323" i="2" s="1" a="1"/>
  <c r="AR323" i="2" s="1"/>
  <c r="AQ324" i="2" a="1"/>
  <c r="AQ324" i="2" s="1"/>
  <c r="AR324" i="2" s="1" a="1"/>
  <c r="AR324" i="2" s="1"/>
  <c r="AQ325" i="2" a="1"/>
  <c r="AQ325" i="2" s="1"/>
  <c r="AR325" i="2" s="1" a="1"/>
  <c r="AR325" i="2" s="1"/>
  <c r="AQ326" i="2" a="1"/>
  <c r="AQ326" i="2" s="1"/>
  <c r="AR326" i="2" s="1" a="1"/>
  <c r="AR326" i="2" s="1"/>
  <c r="AQ327" i="2" a="1"/>
  <c r="AQ327" i="2" s="1"/>
  <c r="AR327" i="2" s="1" a="1"/>
  <c r="AR327" i="2" s="1"/>
  <c r="AQ328" i="2" a="1"/>
  <c r="AQ328" i="2" s="1"/>
  <c r="AR328" i="2" s="1" a="1"/>
  <c r="AR328" i="2" s="1"/>
  <c r="AQ329" i="2" a="1"/>
  <c r="AQ329" i="2" s="1"/>
  <c r="AR329" i="2" s="1" a="1"/>
  <c r="AR329" i="2" s="1"/>
  <c r="AQ330" i="2" a="1"/>
  <c r="AQ330" i="2" s="1"/>
  <c r="AR330" i="2" s="1" a="1"/>
  <c r="AR330" i="2" s="1"/>
  <c r="AQ331" i="2" a="1"/>
  <c r="AQ331" i="2" s="1"/>
  <c r="AR331" i="2" s="1" a="1"/>
  <c r="AR331" i="2" s="1"/>
  <c r="AQ332" i="2" a="1"/>
  <c r="AQ332" i="2" s="1"/>
  <c r="AR332" i="2" s="1" a="1"/>
  <c r="AR332" i="2" s="1"/>
  <c r="AQ333" i="2" a="1"/>
  <c r="AQ333" i="2" s="1"/>
  <c r="AR333" i="2" s="1" a="1"/>
  <c r="AR333" i="2" s="1"/>
  <c r="AQ334" i="2" a="1"/>
  <c r="AQ334" i="2" s="1"/>
  <c r="AR334" i="2" s="1" a="1"/>
  <c r="AR334" i="2" s="1"/>
  <c r="AQ335" i="2" a="1"/>
  <c r="AQ335" i="2" s="1"/>
  <c r="AR335" i="2" s="1" a="1"/>
  <c r="AR335" i="2" s="1"/>
  <c r="AQ336" i="2" a="1"/>
  <c r="AQ336" i="2" s="1"/>
  <c r="AR336" i="2" s="1" a="1"/>
  <c r="AR336" i="2" s="1"/>
  <c r="AQ337" i="2" a="1"/>
  <c r="AQ337" i="2" s="1"/>
  <c r="AR337" i="2" s="1" a="1"/>
  <c r="AR337" i="2" s="1"/>
  <c r="AQ338" i="2" a="1"/>
  <c r="AQ338" i="2" s="1"/>
  <c r="AR338" i="2" s="1" a="1"/>
  <c r="AR338" i="2" s="1"/>
  <c r="AQ339" i="2" a="1"/>
  <c r="AQ339" i="2" s="1"/>
  <c r="AR339" i="2" s="1" a="1"/>
  <c r="AR339" i="2" s="1"/>
  <c r="AQ340" i="2" a="1"/>
  <c r="AQ340" i="2" s="1"/>
  <c r="AR340" i="2" s="1" a="1"/>
  <c r="AR340" i="2" s="1"/>
  <c r="AQ341" i="2" a="1"/>
  <c r="AQ341" i="2" s="1"/>
  <c r="AR341" i="2" s="1" a="1"/>
  <c r="AR341" i="2" s="1"/>
  <c r="AQ342" i="2" a="1"/>
  <c r="AQ342" i="2" s="1"/>
  <c r="AR342" i="2" s="1" a="1"/>
  <c r="AR342" i="2" s="1"/>
  <c r="AQ343" i="2" a="1"/>
  <c r="AQ343" i="2" s="1"/>
  <c r="AR343" i="2" s="1" a="1"/>
  <c r="AR343" i="2" s="1"/>
  <c r="AQ344" i="2" a="1"/>
  <c r="AQ344" i="2" s="1"/>
  <c r="AR344" i="2" s="1" a="1"/>
  <c r="AR344" i="2" s="1"/>
  <c r="AQ345" i="2" a="1"/>
  <c r="AQ345" i="2" s="1"/>
  <c r="AR345" i="2" s="1" a="1"/>
  <c r="AR345" i="2" s="1"/>
  <c r="AQ346" i="2" a="1"/>
  <c r="AQ346" i="2" s="1"/>
  <c r="AR346" i="2" s="1" a="1"/>
  <c r="AR346" i="2" s="1"/>
  <c r="AQ347" i="2" a="1"/>
  <c r="AQ347" i="2" s="1"/>
  <c r="AR347" i="2" s="1" a="1"/>
  <c r="AR347" i="2" s="1"/>
  <c r="AQ348" i="2" a="1"/>
  <c r="AQ348" i="2" s="1"/>
  <c r="AR348" i="2" s="1" a="1"/>
  <c r="AR348" i="2" s="1"/>
  <c r="AQ349" i="2" a="1"/>
  <c r="AQ349" i="2" s="1"/>
  <c r="AR349" i="2" s="1" a="1"/>
  <c r="AR349" i="2" s="1"/>
  <c r="AQ350" i="2" a="1"/>
  <c r="AQ350" i="2" s="1"/>
  <c r="AR350" i="2" s="1" a="1"/>
  <c r="AR350" i="2" s="1"/>
  <c r="AQ351" i="2" a="1"/>
  <c r="AQ351" i="2" s="1"/>
  <c r="AR351" i="2" s="1" a="1"/>
  <c r="AR351" i="2" s="1"/>
  <c r="AQ352" i="2" a="1"/>
  <c r="AQ352" i="2" s="1"/>
  <c r="AR352" i="2" s="1" a="1"/>
  <c r="AR352" i="2" s="1"/>
  <c r="AQ353" i="2" a="1"/>
  <c r="AQ353" i="2" s="1"/>
  <c r="AR353" i="2" s="1" a="1"/>
  <c r="AR353" i="2" s="1"/>
  <c r="AQ354" i="2" a="1"/>
  <c r="AQ354" i="2" s="1"/>
  <c r="AR354" i="2" s="1" a="1"/>
  <c r="AR354" i="2" s="1"/>
  <c r="AQ355" i="2" a="1"/>
  <c r="AQ355" i="2" s="1"/>
  <c r="AR355" i="2" s="1" a="1"/>
  <c r="AR355" i="2" s="1"/>
  <c r="AQ356" i="2" a="1"/>
  <c r="AQ356" i="2" s="1"/>
  <c r="AR356" i="2" s="1" a="1"/>
  <c r="AR356" i="2" s="1"/>
  <c r="AQ357" i="2" a="1"/>
  <c r="AQ357" i="2" s="1"/>
  <c r="AR357" i="2" s="1" a="1"/>
  <c r="AR357" i="2" s="1"/>
  <c r="AQ358" i="2" a="1"/>
  <c r="AQ358" i="2" s="1"/>
  <c r="AR358" i="2" s="1" a="1"/>
  <c r="AR358" i="2" s="1"/>
  <c r="AQ359" i="2" a="1"/>
  <c r="AQ359" i="2" s="1"/>
  <c r="AR359" i="2" s="1" a="1"/>
  <c r="AR359" i="2" s="1"/>
  <c r="AQ360" i="2" a="1"/>
  <c r="AQ360" i="2" s="1"/>
  <c r="AR360" i="2" s="1" a="1"/>
  <c r="AR360" i="2" s="1"/>
  <c r="AQ361" i="2" a="1"/>
  <c r="AQ361" i="2" s="1"/>
  <c r="AR361" i="2" s="1" a="1"/>
  <c r="AR361" i="2" s="1"/>
  <c r="AQ362" i="2" a="1"/>
  <c r="AQ362" i="2" s="1"/>
  <c r="AR362" i="2" s="1" a="1"/>
  <c r="AR362" i="2" s="1"/>
  <c r="AQ363" i="2" a="1"/>
  <c r="AQ363" i="2" s="1"/>
  <c r="AR363" i="2" s="1" a="1"/>
  <c r="AR363" i="2" s="1"/>
  <c r="AQ364" i="2" a="1"/>
  <c r="AQ364" i="2" s="1"/>
  <c r="AR364" i="2" s="1" a="1"/>
  <c r="AR364" i="2" s="1"/>
  <c r="AQ365" i="2" a="1"/>
  <c r="AQ365" i="2" s="1"/>
  <c r="AR365" i="2" s="1" a="1"/>
  <c r="AR365" i="2" s="1"/>
  <c r="AQ366" i="2" a="1"/>
  <c r="AQ366" i="2" s="1"/>
  <c r="AR366" i="2" s="1" a="1"/>
  <c r="AR366" i="2" s="1"/>
  <c r="AQ367" i="2" a="1"/>
  <c r="AQ367" i="2" s="1"/>
  <c r="AR367" i="2" s="1" a="1"/>
  <c r="AR367" i="2" s="1"/>
  <c r="AQ368" i="2" a="1"/>
  <c r="AQ368" i="2" s="1"/>
  <c r="AR368" i="2" s="1" a="1"/>
  <c r="AR368" i="2" s="1"/>
  <c r="AQ369" i="2" a="1"/>
  <c r="AQ369" i="2" s="1"/>
  <c r="AR369" i="2" s="1" a="1"/>
  <c r="AR369" i="2" s="1"/>
  <c r="AQ370" i="2" a="1"/>
  <c r="AQ370" i="2" s="1"/>
  <c r="AR370" i="2" s="1" a="1"/>
  <c r="AR370" i="2" s="1"/>
  <c r="AQ371" i="2" a="1"/>
  <c r="AQ371" i="2" s="1"/>
  <c r="AR371" i="2" s="1" a="1"/>
  <c r="AR371" i="2" s="1"/>
  <c r="AQ372" i="2" a="1"/>
  <c r="AQ372" i="2" s="1"/>
  <c r="AR372" i="2" s="1" a="1"/>
  <c r="AR372" i="2" s="1"/>
  <c r="AQ373" i="2" a="1"/>
  <c r="AQ373" i="2" s="1"/>
  <c r="AR373" i="2" s="1" a="1"/>
  <c r="AR373" i="2" s="1"/>
  <c r="AQ374" i="2" a="1"/>
  <c r="AQ374" i="2" s="1"/>
  <c r="AR374" i="2" s="1" a="1"/>
  <c r="AR374" i="2" s="1"/>
  <c r="AQ375" i="2" a="1"/>
  <c r="AQ375" i="2" s="1"/>
  <c r="AR375" i="2" s="1" a="1"/>
  <c r="AR375" i="2" s="1"/>
  <c r="AQ376" i="2" a="1"/>
  <c r="AQ376" i="2" s="1"/>
  <c r="AR376" i="2" s="1" a="1"/>
  <c r="AR376" i="2" s="1"/>
  <c r="AQ377" i="2" a="1"/>
  <c r="AQ377" i="2" s="1"/>
  <c r="AR377" i="2" s="1" a="1"/>
  <c r="AR377" i="2" s="1"/>
  <c r="AQ378" i="2" a="1"/>
  <c r="AQ378" i="2" s="1"/>
  <c r="AR378" i="2" s="1" a="1"/>
  <c r="AR378" i="2" s="1"/>
  <c r="AQ379" i="2" a="1"/>
  <c r="AQ379" i="2" s="1"/>
  <c r="AR379" i="2" s="1" a="1"/>
  <c r="AR379" i="2" s="1"/>
  <c r="AQ380" i="2" a="1"/>
  <c r="AQ380" i="2" s="1"/>
  <c r="AR380" i="2" s="1" a="1"/>
  <c r="AR380" i="2" s="1"/>
  <c r="AQ381" i="2" a="1"/>
  <c r="AQ381" i="2" s="1"/>
  <c r="AR381" i="2" s="1" a="1"/>
  <c r="AR381" i="2" s="1"/>
  <c r="AQ382" i="2" a="1"/>
  <c r="AQ382" i="2" s="1"/>
  <c r="AR382" i="2" s="1" a="1"/>
  <c r="AR382" i="2" s="1"/>
  <c r="AQ383" i="2" a="1"/>
  <c r="AQ383" i="2" s="1"/>
  <c r="AR383" i="2" s="1" a="1"/>
  <c r="AR383" i="2" s="1"/>
  <c r="AQ384" i="2" a="1"/>
  <c r="AQ384" i="2" s="1"/>
  <c r="AR384" i="2" s="1" a="1"/>
  <c r="AR384" i="2" s="1"/>
  <c r="AQ385" i="2" a="1"/>
  <c r="AQ385" i="2" s="1"/>
  <c r="AR385" i="2" s="1" a="1"/>
  <c r="AR385" i="2" s="1"/>
  <c r="AQ386" i="2" a="1"/>
  <c r="AQ386" i="2" s="1"/>
  <c r="AR386" i="2" s="1" a="1"/>
  <c r="AR386" i="2" s="1"/>
  <c r="AQ387" i="2" a="1"/>
  <c r="AQ387" i="2" s="1"/>
  <c r="AR387" i="2" s="1" a="1"/>
  <c r="AR387" i="2" s="1"/>
  <c r="AQ388" i="2" a="1"/>
  <c r="AQ388" i="2" s="1"/>
  <c r="AR388" i="2" s="1" a="1"/>
  <c r="AR388" i="2" s="1"/>
  <c r="AQ389" i="2" a="1"/>
  <c r="AQ389" i="2" s="1"/>
  <c r="AR389" i="2" s="1" a="1"/>
  <c r="AR389" i="2" s="1"/>
  <c r="AQ390" i="2" a="1"/>
  <c r="AQ390" i="2" s="1"/>
  <c r="AR390" i="2" s="1" a="1"/>
  <c r="AR390" i="2" s="1"/>
  <c r="AQ391" i="2" a="1"/>
  <c r="AQ391" i="2" s="1"/>
  <c r="AR391" i="2" s="1" a="1"/>
  <c r="AR391" i="2" s="1"/>
  <c r="AQ392" i="2" a="1"/>
  <c r="AQ392" i="2" s="1"/>
  <c r="AR392" i="2" s="1" a="1"/>
  <c r="AR392" i="2" s="1"/>
  <c r="AQ393" i="2" a="1"/>
  <c r="AQ393" i="2" s="1"/>
  <c r="AR393" i="2" s="1" a="1"/>
  <c r="AR393" i="2" s="1"/>
  <c r="AQ394" i="2" a="1"/>
  <c r="AQ394" i="2" s="1"/>
  <c r="AR394" i="2" s="1" a="1"/>
  <c r="AR394" i="2" s="1"/>
  <c r="AQ395" i="2" a="1"/>
  <c r="AQ395" i="2" s="1"/>
  <c r="AR395" i="2" s="1" a="1"/>
  <c r="AR395" i="2" s="1"/>
  <c r="AQ396" i="2" a="1"/>
  <c r="AQ396" i="2" s="1"/>
  <c r="AR396" i="2" s="1" a="1"/>
  <c r="AR396" i="2" s="1"/>
  <c r="AQ397" i="2" a="1"/>
  <c r="AQ397" i="2" s="1"/>
  <c r="AR397" i="2" s="1" a="1"/>
  <c r="AR397" i="2" s="1"/>
  <c r="AQ398" i="2" a="1"/>
  <c r="AQ398" i="2" s="1"/>
  <c r="AR398" i="2" s="1" a="1"/>
  <c r="AR398" i="2" s="1"/>
  <c r="AQ399" i="2" a="1"/>
  <c r="AQ399" i="2" s="1"/>
  <c r="AR399" i="2" s="1" a="1"/>
  <c r="AR399" i="2" s="1"/>
  <c r="AQ400" i="2" a="1"/>
  <c r="AQ400" i="2" s="1"/>
  <c r="AR400" i="2" s="1" a="1"/>
  <c r="AR400" i="2" s="1"/>
  <c r="AQ401" i="2" a="1"/>
  <c r="AQ401" i="2" s="1"/>
  <c r="AR401" i="2" s="1" a="1"/>
  <c r="AR401" i="2" s="1"/>
  <c r="AQ402" i="2" a="1"/>
  <c r="AQ402" i="2" s="1"/>
  <c r="AR402" i="2" s="1" a="1"/>
  <c r="AR402" i="2" s="1"/>
  <c r="AQ403" i="2" a="1"/>
  <c r="AQ403" i="2" s="1"/>
  <c r="AR403" i="2" s="1" a="1"/>
  <c r="AR403" i="2" s="1"/>
  <c r="AQ404" i="2" a="1"/>
  <c r="AQ404" i="2" s="1"/>
  <c r="AR404" i="2" s="1" a="1"/>
  <c r="AR404" i="2" s="1"/>
  <c r="AQ405" i="2" a="1"/>
  <c r="AQ405" i="2" s="1"/>
  <c r="AR405" i="2" s="1" a="1"/>
  <c r="AR405" i="2" s="1"/>
  <c r="AQ406" i="2" a="1"/>
  <c r="AQ406" i="2" s="1"/>
  <c r="AR406" i="2" s="1" a="1"/>
  <c r="AR406" i="2" s="1"/>
  <c r="AQ407" i="2" a="1"/>
  <c r="AQ407" i="2" s="1"/>
  <c r="AR407" i="2" s="1" a="1"/>
  <c r="AR407" i="2" s="1"/>
  <c r="AQ408" i="2" a="1"/>
  <c r="AQ408" i="2" s="1"/>
  <c r="AR408" i="2" s="1" a="1"/>
  <c r="AR408" i="2" s="1"/>
  <c r="AQ409" i="2" a="1"/>
  <c r="AQ409" i="2" s="1"/>
  <c r="AR409" i="2" s="1" a="1"/>
  <c r="AR409" i="2" s="1"/>
  <c r="AQ410" i="2" a="1"/>
  <c r="AQ410" i="2" s="1"/>
  <c r="AR410" i="2" s="1" a="1"/>
  <c r="AR410" i="2" s="1"/>
  <c r="AQ411" i="2" a="1"/>
  <c r="AQ411" i="2" s="1"/>
  <c r="AR411" i="2" s="1" a="1"/>
  <c r="AR411" i="2" s="1"/>
  <c r="AQ412" i="2" a="1"/>
  <c r="AQ412" i="2" s="1"/>
  <c r="AR412" i="2" s="1" a="1"/>
  <c r="AR412" i="2" s="1"/>
  <c r="AQ413" i="2" a="1"/>
  <c r="AQ413" i="2" s="1"/>
  <c r="AR413" i="2" s="1" a="1"/>
  <c r="AR413" i="2" s="1"/>
  <c r="AQ414" i="2" a="1"/>
  <c r="AQ414" i="2" s="1"/>
  <c r="AR414" i="2" s="1" a="1"/>
  <c r="AR414" i="2" s="1"/>
  <c r="AQ415" i="2" a="1"/>
  <c r="AQ415" i="2" s="1"/>
  <c r="AR415" i="2" s="1" a="1"/>
  <c r="AR415" i="2" s="1"/>
  <c r="AQ416" i="2" a="1"/>
  <c r="AQ416" i="2" s="1"/>
  <c r="AR416" i="2" s="1" a="1"/>
  <c r="AR416" i="2" s="1"/>
  <c r="AQ417" i="2" a="1"/>
  <c r="AQ417" i="2" s="1"/>
  <c r="AR417" i="2" s="1" a="1"/>
  <c r="AR417" i="2" s="1"/>
  <c r="AQ418" i="2" a="1"/>
  <c r="AQ418" i="2" s="1"/>
  <c r="AR418" i="2" s="1" a="1"/>
  <c r="AR418" i="2" s="1"/>
  <c r="AQ419" i="2" a="1"/>
  <c r="AQ419" i="2" s="1"/>
  <c r="AR419" i="2" s="1" a="1"/>
  <c r="AR419" i="2" s="1"/>
  <c r="AQ420" i="2" a="1"/>
  <c r="AQ420" i="2" s="1"/>
  <c r="AR420" i="2" s="1" a="1"/>
  <c r="AR420" i="2" s="1"/>
  <c r="AQ421" i="2" a="1"/>
  <c r="AQ421" i="2" s="1"/>
  <c r="AR421" i="2" s="1" a="1"/>
  <c r="AR421" i="2" s="1"/>
  <c r="AQ422" i="2" a="1"/>
  <c r="AQ422" i="2" s="1"/>
  <c r="AR422" i="2" s="1" a="1"/>
  <c r="AR422" i="2" s="1"/>
  <c r="AQ423" i="2" a="1"/>
  <c r="AQ423" i="2" s="1"/>
  <c r="AR423" i="2" s="1" a="1"/>
  <c r="AR423" i="2" s="1"/>
  <c r="AQ424" i="2" a="1"/>
  <c r="AQ424" i="2" s="1"/>
  <c r="AR424" i="2" s="1" a="1"/>
  <c r="AR424" i="2" s="1"/>
  <c r="AQ425" i="2" a="1"/>
  <c r="AQ425" i="2" s="1"/>
  <c r="AR425" i="2" s="1" a="1"/>
  <c r="AR425" i="2" s="1"/>
  <c r="AQ426" i="2" a="1"/>
  <c r="AQ426" i="2" s="1"/>
  <c r="AR426" i="2" s="1" a="1"/>
  <c r="AR426" i="2" s="1"/>
  <c r="AQ427" i="2" a="1"/>
  <c r="AQ427" i="2" s="1"/>
  <c r="AR427" i="2" s="1" a="1"/>
  <c r="AR427" i="2" s="1"/>
  <c r="AQ428" i="2" a="1"/>
  <c r="AQ428" i="2" s="1"/>
  <c r="AR428" i="2" s="1" a="1"/>
  <c r="AR428" i="2" s="1"/>
  <c r="AQ429" i="2" a="1"/>
  <c r="AQ429" i="2" s="1"/>
  <c r="AR429" i="2" s="1" a="1"/>
  <c r="AR429" i="2" s="1"/>
  <c r="AQ430" i="2" a="1"/>
  <c r="AQ430" i="2" s="1"/>
  <c r="AR430" i="2" s="1" a="1"/>
  <c r="AR430" i="2" s="1"/>
  <c r="AQ431" i="2" a="1"/>
  <c r="AQ431" i="2" s="1"/>
  <c r="AR431" i="2" s="1" a="1"/>
  <c r="AR431" i="2" s="1"/>
  <c r="AQ432" i="2" a="1"/>
  <c r="AQ432" i="2" s="1"/>
  <c r="AR432" i="2" s="1" a="1"/>
  <c r="AR432" i="2" s="1"/>
  <c r="AQ433" i="2" a="1"/>
  <c r="AQ433" i="2" s="1"/>
  <c r="AR433" i="2" s="1" a="1"/>
  <c r="AR433" i="2" s="1"/>
  <c r="AQ434" i="2" a="1"/>
  <c r="AQ434" i="2" s="1"/>
  <c r="AR434" i="2" s="1" a="1"/>
  <c r="AR434" i="2" s="1"/>
  <c r="AQ435" i="2" a="1"/>
  <c r="AQ435" i="2" s="1"/>
  <c r="AR435" i="2" s="1" a="1"/>
  <c r="AR435" i="2" s="1"/>
  <c r="AQ436" i="2" a="1"/>
  <c r="AQ436" i="2" s="1"/>
  <c r="AR436" i="2" s="1" a="1"/>
  <c r="AR436" i="2" s="1"/>
  <c r="AQ437" i="2" a="1"/>
  <c r="AQ437" i="2" s="1"/>
  <c r="AR437" i="2" s="1" a="1"/>
  <c r="AR437" i="2" s="1"/>
  <c r="AQ438" i="2" a="1"/>
  <c r="AQ438" i="2" s="1"/>
  <c r="AR438" i="2" s="1" a="1"/>
  <c r="AR438" i="2" s="1"/>
  <c r="AQ439" i="2" a="1"/>
  <c r="AQ439" i="2" s="1"/>
  <c r="AR439" i="2" s="1" a="1"/>
  <c r="AR439" i="2" s="1"/>
  <c r="AQ440" i="2" a="1"/>
  <c r="AQ440" i="2" s="1"/>
  <c r="AR440" i="2" s="1" a="1"/>
  <c r="AR440" i="2" s="1"/>
  <c r="AQ441" i="2" a="1"/>
  <c r="AQ441" i="2" s="1"/>
  <c r="AR441" i="2" s="1" a="1"/>
  <c r="AR441" i="2" s="1"/>
  <c r="AQ442" i="2" a="1"/>
  <c r="AQ442" i="2" s="1"/>
  <c r="AR442" i="2" s="1" a="1"/>
  <c r="AR442" i="2" s="1"/>
  <c r="AQ443" i="2" a="1"/>
  <c r="AQ443" i="2" s="1"/>
  <c r="AR443" i="2" s="1" a="1"/>
  <c r="AR443" i="2" s="1"/>
  <c r="AQ444" i="2" a="1"/>
  <c r="AQ444" i="2" s="1"/>
  <c r="AR444" i="2" s="1" a="1"/>
  <c r="AR444" i="2" s="1"/>
  <c r="AQ445" i="2" a="1"/>
  <c r="AQ445" i="2" s="1"/>
  <c r="AR445" i="2" s="1" a="1"/>
  <c r="AR445" i="2" s="1"/>
  <c r="AQ446" i="2" a="1"/>
  <c r="AQ446" i="2" s="1"/>
  <c r="AR446" i="2" s="1" a="1"/>
  <c r="AR446" i="2" s="1"/>
  <c r="AQ447" i="2" a="1"/>
  <c r="AQ447" i="2" s="1"/>
  <c r="AR447" i="2" s="1" a="1"/>
  <c r="AR447" i="2" s="1"/>
  <c r="AQ448" i="2" a="1"/>
  <c r="AQ448" i="2" s="1"/>
  <c r="AR448" i="2" s="1" a="1"/>
  <c r="AR448" i="2" s="1"/>
  <c r="AQ449" i="2" a="1"/>
  <c r="AQ449" i="2" s="1"/>
  <c r="AR449" i="2" s="1" a="1"/>
  <c r="AR449" i="2" s="1"/>
  <c r="AQ450" i="2" a="1"/>
  <c r="AQ450" i="2" s="1"/>
  <c r="AR450" i="2" s="1" a="1"/>
  <c r="AR450" i="2" s="1"/>
  <c r="AQ451" i="2" a="1"/>
  <c r="AQ451" i="2" s="1"/>
  <c r="AR451" i="2" s="1" a="1"/>
  <c r="AR451" i="2" s="1"/>
  <c r="AQ452" i="2" a="1"/>
  <c r="AQ452" i="2" s="1"/>
  <c r="AR452" i="2" s="1" a="1"/>
  <c r="AR452" i="2" s="1"/>
  <c r="AQ453" i="2" a="1"/>
  <c r="AQ453" i="2" s="1"/>
  <c r="AR453" i="2" s="1" a="1"/>
  <c r="AR453" i="2" s="1"/>
  <c r="AQ454" i="2" a="1"/>
  <c r="AQ454" i="2" s="1"/>
  <c r="AR454" i="2" s="1" a="1"/>
  <c r="AR454" i="2" s="1"/>
  <c r="AQ455" i="2" a="1"/>
  <c r="AQ455" i="2" s="1"/>
  <c r="AR455" i="2" s="1" a="1"/>
  <c r="AR455" i="2" s="1"/>
  <c r="AQ456" i="2" a="1"/>
  <c r="AQ456" i="2" s="1"/>
  <c r="AR456" i="2" s="1" a="1"/>
  <c r="AR456" i="2" s="1"/>
  <c r="AQ457" i="2" a="1"/>
  <c r="AQ457" i="2" s="1"/>
  <c r="AR457" i="2" s="1" a="1"/>
  <c r="AR457" i="2" s="1"/>
  <c r="AQ458" i="2" a="1"/>
  <c r="AQ458" i="2" s="1"/>
  <c r="AR458" i="2" s="1" a="1"/>
  <c r="AR458" i="2" s="1"/>
  <c r="AQ459" i="2" a="1"/>
  <c r="AQ459" i="2" s="1"/>
  <c r="AR459" i="2" s="1" a="1"/>
  <c r="AR459" i="2" s="1"/>
  <c r="AQ460" i="2" a="1"/>
  <c r="AQ460" i="2" s="1"/>
  <c r="AR460" i="2" s="1" a="1"/>
  <c r="AR460" i="2" s="1"/>
  <c r="AQ461" i="2" a="1"/>
  <c r="AQ461" i="2" s="1"/>
  <c r="AR461" i="2" s="1" a="1"/>
  <c r="AR461" i="2" s="1"/>
  <c r="AQ462" i="2" a="1"/>
  <c r="AQ462" i="2" s="1"/>
  <c r="AR462" i="2" s="1" a="1"/>
  <c r="AR462" i="2" s="1"/>
  <c r="AQ463" i="2" a="1"/>
  <c r="AQ463" i="2" s="1"/>
  <c r="AR463" i="2" s="1" a="1"/>
  <c r="AR463" i="2" s="1"/>
  <c r="AQ464" i="2" a="1"/>
  <c r="AQ464" i="2" s="1"/>
  <c r="AR464" i="2" s="1" a="1"/>
  <c r="AR464" i="2" s="1"/>
  <c r="AQ465" i="2" a="1"/>
  <c r="AQ465" i="2" s="1"/>
  <c r="AR465" i="2" s="1" a="1"/>
  <c r="AR465" i="2" s="1"/>
  <c r="AQ466" i="2" a="1"/>
  <c r="AQ466" i="2" s="1"/>
  <c r="AR466" i="2" s="1" a="1"/>
  <c r="AR466" i="2" s="1"/>
  <c r="AQ467" i="2" a="1"/>
  <c r="AQ467" i="2" s="1"/>
  <c r="AR467" i="2" s="1" a="1"/>
  <c r="AR467" i="2" s="1"/>
  <c r="AQ468" i="2" a="1"/>
  <c r="AQ468" i="2" s="1"/>
  <c r="AR468" i="2" s="1" a="1"/>
  <c r="AR468" i="2" s="1"/>
  <c r="AQ469" i="2" a="1"/>
  <c r="AQ469" i="2" s="1"/>
  <c r="AR469" i="2" s="1" a="1"/>
  <c r="AR469" i="2" s="1"/>
  <c r="AQ470" i="2" a="1"/>
  <c r="AQ470" i="2" s="1"/>
  <c r="AR470" i="2" s="1" a="1"/>
  <c r="AR470" i="2" s="1"/>
  <c r="AQ471" i="2" a="1"/>
  <c r="AQ471" i="2" s="1"/>
  <c r="AR471" i="2" s="1" a="1"/>
  <c r="AR471" i="2" s="1"/>
  <c r="AQ472" i="2" a="1"/>
  <c r="AQ472" i="2" s="1"/>
  <c r="AR472" i="2" s="1" a="1"/>
  <c r="AR472" i="2" s="1"/>
  <c r="AQ473" i="2" a="1"/>
  <c r="AQ473" i="2" s="1"/>
  <c r="AR473" i="2" s="1" a="1"/>
  <c r="AR473" i="2" s="1"/>
  <c r="AQ474" i="2" a="1"/>
  <c r="AQ474" i="2" s="1"/>
  <c r="AR474" i="2" s="1" a="1"/>
  <c r="AR474" i="2" s="1"/>
  <c r="AQ475" i="2" a="1"/>
  <c r="AQ475" i="2" s="1"/>
  <c r="AR475" i="2" s="1" a="1"/>
  <c r="AR475" i="2" s="1"/>
  <c r="AQ476" i="2" a="1"/>
  <c r="AQ476" i="2" s="1"/>
  <c r="AR476" i="2" s="1" a="1"/>
  <c r="AR476" i="2" s="1"/>
  <c r="AQ477" i="2" a="1"/>
  <c r="AQ477" i="2" s="1"/>
  <c r="AR477" i="2" s="1" a="1"/>
  <c r="AR477" i="2" s="1"/>
  <c r="AQ478" i="2" a="1"/>
  <c r="AQ478" i="2" s="1"/>
  <c r="AR478" i="2" s="1" a="1"/>
  <c r="AR478" i="2" s="1"/>
  <c r="AQ479" i="2" a="1"/>
  <c r="AQ479" i="2" s="1"/>
  <c r="AR479" i="2" s="1" a="1"/>
  <c r="AR479" i="2" s="1"/>
  <c r="AQ480" i="2" a="1"/>
  <c r="AQ480" i="2" s="1"/>
  <c r="AR480" i="2" s="1" a="1"/>
  <c r="AR480" i="2" s="1"/>
  <c r="AQ481" i="2" a="1"/>
  <c r="AQ481" i="2" s="1"/>
  <c r="AR481" i="2" s="1" a="1"/>
  <c r="AR481" i="2" s="1"/>
  <c r="AQ482" i="2" a="1"/>
  <c r="AQ482" i="2" s="1"/>
  <c r="AR482" i="2" s="1" a="1"/>
  <c r="AR482" i="2" s="1"/>
  <c r="AQ483" i="2" a="1"/>
  <c r="AQ483" i="2" s="1"/>
  <c r="AR483" i="2" s="1" a="1"/>
  <c r="AR483" i="2" s="1"/>
  <c r="AQ484" i="2" a="1"/>
  <c r="AQ484" i="2" s="1"/>
  <c r="AR484" i="2" s="1" a="1"/>
  <c r="AR484" i="2" s="1"/>
  <c r="AQ485" i="2" a="1"/>
  <c r="AQ485" i="2" s="1"/>
  <c r="AR485" i="2" s="1" a="1"/>
  <c r="AR485" i="2" s="1"/>
  <c r="AQ486" i="2" a="1"/>
  <c r="AQ486" i="2" s="1"/>
  <c r="AR486" i="2" s="1" a="1"/>
  <c r="AR486" i="2" s="1"/>
  <c r="AQ487" i="2" a="1"/>
  <c r="AQ487" i="2" s="1"/>
  <c r="AR487" i="2" s="1" a="1"/>
  <c r="AR487" i="2" s="1"/>
  <c r="AQ488" i="2" a="1"/>
  <c r="AQ488" i="2" s="1"/>
  <c r="AR488" i="2" s="1" a="1"/>
  <c r="AR488" i="2" s="1"/>
  <c r="AQ489" i="2" a="1"/>
  <c r="AQ489" i="2" s="1"/>
  <c r="AR489" i="2" s="1" a="1"/>
  <c r="AR489" i="2" s="1"/>
  <c r="AQ490" i="2" a="1"/>
  <c r="AQ490" i="2" s="1"/>
  <c r="AR490" i="2" s="1" a="1"/>
  <c r="AR490" i="2" s="1"/>
  <c r="AQ491" i="2" a="1"/>
  <c r="AQ491" i="2" s="1"/>
  <c r="AR491" i="2" s="1" a="1"/>
  <c r="AR491" i="2" s="1"/>
  <c r="AQ492" i="2" a="1"/>
  <c r="AQ492" i="2" s="1"/>
  <c r="AR492" i="2" s="1" a="1"/>
  <c r="AR492" i="2" s="1"/>
  <c r="AQ493" i="2" a="1"/>
  <c r="AQ493" i="2" s="1"/>
  <c r="AR493" i="2" s="1" a="1"/>
  <c r="AR493" i="2" s="1"/>
  <c r="AQ494" i="2" a="1"/>
  <c r="AQ494" i="2" s="1"/>
  <c r="AR494" i="2" s="1" a="1"/>
  <c r="AR494" i="2" s="1"/>
  <c r="AQ495" i="2" a="1"/>
  <c r="AQ495" i="2" s="1"/>
  <c r="AR495" i="2" s="1" a="1"/>
  <c r="AR495" i="2" s="1"/>
  <c r="AQ496" i="2" a="1"/>
  <c r="AQ496" i="2" s="1"/>
  <c r="AR496" i="2" s="1" a="1"/>
  <c r="AR496" i="2" s="1"/>
  <c r="AQ497" i="2" a="1"/>
  <c r="AQ497" i="2" s="1"/>
  <c r="AR497" i="2" s="1" a="1"/>
  <c r="AR497" i="2" s="1"/>
  <c r="AQ498" i="2" a="1"/>
  <c r="AQ498" i="2" s="1"/>
  <c r="AR498" i="2" s="1" a="1"/>
  <c r="AR498" i="2" s="1"/>
  <c r="AQ499" i="2" a="1"/>
  <c r="AQ499" i="2" s="1"/>
  <c r="AR499" i="2" s="1" a="1"/>
  <c r="AR499" i="2" s="1"/>
  <c r="AQ500" i="2" a="1"/>
  <c r="AQ500" i="2" s="1"/>
  <c r="AR500" i="2" s="1" a="1"/>
  <c r="AR500" i="2" s="1"/>
  <c r="AQ501" i="2" a="1"/>
  <c r="AQ501" i="2" s="1"/>
  <c r="AR501" i="2" s="1" a="1"/>
  <c r="AR501" i="2" s="1"/>
  <c r="AQ502" i="2" a="1"/>
  <c r="AQ502" i="2" s="1"/>
  <c r="AR502" i="2" s="1" a="1"/>
  <c r="AR502" i="2" s="1"/>
  <c r="AQ503" i="2" a="1"/>
  <c r="AQ503" i="2" s="1"/>
  <c r="AR503" i="2" s="1" a="1"/>
  <c r="AR503" i="2" s="1"/>
  <c r="AQ504" i="2" a="1"/>
  <c r="AQ504" i="2" s="1"/>
  <c r="AR504" i="2" s="1" a="1"/>
  <c r="AR504" i="2" s="1"/>
  <c r="AQ505" i="2" a="1"/>
  <c r="AQ505" i="2" s="1"/>
  <c r="AR505" i="2" s="1" a="1"/>
  <c r="AR505" i="2" s="1"/>
  <c r="AQ506" i="2" a="1"/>
  <c r="AQ506" i="2" s="1"/>
  <c r="AR506" i="2" s="1" a="1"/>
  <c r="AR506" i="2" s="1"/>
  <c r="AQ507" i="2" a="1"/>
  <c r="AQ507" i="2" s="1"/>
  <c r="AR507" i="2" s="1" a="1"/>
  <c r="AR507" i="2" s="1"/>
  <c r="AQ508" i="2" a="1"/>
  <c r="AQ508" i="2" s="1"/>
  <c r="AR508" i="2" s="1" a="1"/>
  <c r="AR508" i="2" s="1"/>
  <c r="AQ509" i="2" a="1"/>
  <c r="AQ509" i="2" s="1"/>
  <c r="AR509" i="2" s="1" a="1"/>
  <c r="AR509" i="2" s="1"/>
  <c r="AQ510" i="2" a="1"/>
  <c r="AQ510" i="2" s="1"/>
  <c r="AR510" i="2" s="1" a="1"/>
  <c r="AR510" i="2" s="1"/>
  <c r="AQ511" i="2" a="1"/>
  <c r="AQ511" i="2" s="1"/>
  <c r="AR511" i="2" s="1" a="1"/>
  <c r="AR511" i="2" s="1"/>
  <c r="AQ512" i="2" a="1"/>
  <c r="AQ512" i="2" s="1"/>
  <c r="AR512" i="2" s="1" a="1"/>
  <c r="AR512" i="2" s="1"/>
  <c r="AQ513" i="2" a="1"/>
  <c r="AQ513" i="2" s="1"/>
  <c r="AR513" i="2" s="1" a="1"/>
  <c r="AR513" i="2" s="1"/>
  <c r="AQ514" i="2" a="1"/>
  <c r="AQ514" i="2" s="1"/>
  <c r="AR514" i="2" s="1" a="1"/>
  <c r="AR514" i="2" s="1"/>
  <c r="AQ515" i="2" a="1"/>
  <c r="AQ515" i="2" s="1"/>
  <c r="AR515" i="2" s="1" a="1"/>
  <c r="AR515" i="2" s="1"/>
  <c r="AQ516" i="2" a="1"/>
  <c r="AQ516" i="2" s="1"/>
  <c r="AR516" i="2" s="1" a="1"/>
  <c r="AR516" i="2" s="1"/>
  <c r="AQ517" i="2" a="1"/>
  <c r="AQ517" i="2" s="1"/>
  <c r="AR517" i="2" s="1" a="1"/>
  <c r="AR517" i="2" s="1"/>
  <c r="AQ518" i="2" a="1"/>
  <c r="AQ518" i="2" s="1"/>
  <c r="AR518" i="2" s="1" a="1"/>
  <c r="AR518" i="2" s="1"/>
  <c r="AQ519" i="2" a="1"/>
  <c r="AQ519" i="2" s="1"/>
  <c r="AR519" i="2" s="1" a="1"/>
  <c r="AR519" i="2" s="1"/>
  <c r="AQ520" i="2" a="1"/>
  <c r="AQ520" i="2" s="1"/>
  <c r="AR520" i="2" s="1" a="1"/>
  <c r="AR520" i="2" s="1"/>
  <c r="AQ521" i="2" a="1"/>
  <c r="AQ521" i="2" s="1"/>
  <c r="AR521" i="2" s="1" a="1"/>
  <c r="AR521" i="2" s="1"/>
  <c r="AQ522" i="2" a="1"/>
  <c r="AQ522" i="2" s="1"/>
  <c r="AR522" i="2" s="1" a="1"/>
  <c r="AR522" i="2" s="1"/>
  <c r="AQ523" i="2" a="1"/>
  <c r="AQ523" i="2" s="1"/>
  <c r="AR523" i="2" s="1" a="1"/>
  <c r="AR523" i="2" s="1"/>
  <c r="AQ524" i="2" a="1"/>
  <c r="AQ524" i="2" s="1"/>
  <c r="AR524" i="2" s="1" a="1"/>
  <c r="AR524" i="2" s="1"/>
  <c r="AQ525" i="2" a="1"/>
  <c r="AQ525" i="2" s="1"/>
  <c r="AR525" i="2" s="1" a="1"/>
  <c r="AR525" i="2" s="1"/>
  <c r="AQ526" i="2" a="1"/>
  <c r="AQ526" i="2" s="1"/>
  <c r="AR526" i="2" s="1" a="1"/>
  <c r="AR526" i="2" s="1"/>
  <c r="AQ527" i="2" a="1"/>
  <c r="AQ527" i="2" s="1"/>
  <c r="AR527" i="2" s="1" a="1"/>
  <c r="AR527" i="2" s="1"/>
  <c r="AQ528" i="2" a="1"/>
  <c r="AQ528" i="2" s="1"/>
  <c r="AR528" i="2" s="1" a="1"/>
  <c r="AR528" i="2" s="1"/>
  <c r="AQ529" i="2" a="1"/>
  <c r="AQ529" i="2" s="1"/>
  <c r="AR529" i="2" s="1" a="1"/>
  <c r="AR529" i="2" s="1"/>
  <c r="AQ530" i="2" a="1"/>
  <c r="AQ530" i="2" s="1"/>
  <c r="AR530" i="2" s="1" a="1"/>
  <c r="AR530" i="2" s="1"/>
  <c r="AQ531" i="2" a="1"/>
  <c r="AQ531" i="2" s="1"/>
  <c r="AR531" i="2" s="1" a="1"/>
  <c r="AR531" i="2" s="1"/>
  <c r="AQ532" i="2" a="1"/>
  <c r="AQ532" i="2" s="1"/>
  <c r="AR532" i="2" s="1" a="1"/>
  <c r="AR532" i="2" s="1"/>
  <c r="AQ533" i="2" a="1"/>
  <c r="AQ533" i="2" s="1"/>
  <c r="AR533" i="2" s="1" a="1"/>
  <c r="AR533" i="2" s="1"/>
  <c r="AQ534" i="2" a="1"/>
  <c r="AQ534" i="2" s="1"/>
  <c r="AR534" i="2" s="1" a="1"/>
  <c r="AR534" i="2" s="1"/>
  <c r="AQ535" i="2" a="1"/>
  <c r="AQ535" i="2" s="1"/>
  <c r="AR535" i="2" s="1" a="1"/>
  <c r="AR535" i="2" s="1"/>
  <c r="AQ536" i="2" a="1"/>
  <c r="AQ536" i="2" s="1"/>
  <c r="AR536" i="2" s="1" a="1"/>
  <c r="AR536" i="2" s="1"/>
  <c r="AQ537" i="2" a="1"/>
  <c r="AQ537" i="2" s="1"/>
  <c r="AR537" i="2" s="1" a="1"/>
  <c r="AR537" i="2" s="1"/>
  <c r="AQ538" i="2" a="1"/>
  <c r="AQ538" i="2" s="1"/>
  <c r="AR538" i="2" s="1" a="1"/>
  <c r="AR538" i="2" s="1"/>
  <c r="AQ539" i="2" a="1"/>
  <c r="AQ539" i="2" s="1"/>
  <c r="AR539" i="2" s="1" a="1"/>
  <c r="AR539" i="2" s="1"/>
  <c r="AQ540" i="2" a="1"/>
  <c r="AQ540" i="2" s="1"/>
  <c r="AR540" i="2" s="1" a="1"/>
  <c r="AR540" i="2" s="1"/>
  <c r="AQ541" i="2" a="1"/>
  <c r="AQ541" i="2" s="1"/>
  <c r="AR541" i="2" s="1" a="1"/>
  <c r="AR541" i="2" s="1"/>
  <c r="AQ542" i="2" a="1"/>
  <c r="AQ542" i="2" s="1"/>
  <c r="AR542" i="2" s="1" a="1"/>
  <c r="AR542" i="2" s="1"/>
  <c r="AQ543" i="2" a="1"/>
  <c r="AQ543" i="2" s="1"/>
  <c r="AR543" i="2" s="1" a="1"/>
  <c r="AR543" i="2" s="1"/>
  <c r="AQ544" i="2" a="1"/>
  <c r="AQ544" i="2" s="1"/>
  <c r="AR544" i="2" s="1" a="1"/>
  <c r="AR544" i="2" s="1"/>
  <c r="AQ545" i="2" a="1"/>
  <c r="AQ545" i="2" s="1"/>
  <c r="AR545" i="2" s="1" a="1"/>
  <c r="AR545" i="2" s="1"/>
  <c r="AQ546" i="2" a="1"/>
  <c r="AQ546" i="2" s="1"/>
  <c r="AR546" i="2" s="1" a="1"/>
  <c r="AR546" i="2" s="1"/>
  <c r="AQ547" i="2" a="1"/>
  <c r="AQ547" i="2" s="1"/>
  <c r="AR547" i="2" s="1" a="1"/>
  <c r="AR547" i="2" s="1"/>
  <c r="AQ548" i="2" a="1"/>
  <c r="AQ548" i="2" s="1"/>
  <c r="AR548" i="2" s="1" a="1"/>
  <c r="AR548" i="2" s="1"/>
  <c r="AQ549" i="2" a="1"/>
  <c r="AQ549" i="2" s="1"/>
  <c r="AR549" i="2" s="1" a="1"/>
  <c r="AR549" i="2" s="1"/>
  <c r="AQ550" i="2" a="1"/>
  <c r="AQ550" i="2" s="1"/>
  <c r="AR550" i="2" s="1" a="1"/>
  <c r="AR550" i="2" s="1"/>
  <c r="AQ551" i="2" a="1"/>
  <c r="AQ551" i="2" s="1"/>
  <c r="AR551" i="2" s="1" a="1"/>
  <c r="AR551" i="2" s="1"/>
  <c r="AQ552" i="2" a="1"/>
  <c r="AQ552" i="2" s="1"/>
  <c r="AR552" i="2" s="1" a="1"/>
  <c r="AR552" i="2" s="1"/>
  <c r="AQ553" i="2" a="1"/>
  <c r="AQ553" i="2" s="1"/>
  <c r="AR553" i="2" s="1" a="1"/>
  <c r="AR553" i="2" s="1"/>
  <c r="AQ554" i="2" a="1"/>
  <c r="AQ554" i="2" s="1"/>
  <c r="AR554" i="2" s="1" a="1"/>
  <c r="AR554" i="2" s="1"/>
  <c r="AQ555" i="2" a="1"/>
  <c r="AQ555" i="2" s="1"/>
  <c r="AR555" i="2" s="1" a="1"/>
  <c r="AR555" i="2" s="1"/>
  <c r="AQ556" i="2" a="1"/>
  <c r="AQ556" i="2" s="1"/>
  <c r="AR556" i="2" s="1" a="1"/>
  <c r="AR556" i="2" s="1"/>
  <c r="AQ557" i="2" a="1"/>
  <c r="AQ557" i="2" s="1"/>
  <c r="AR557" i="2" s="1" a="1"/>
  <c r="AR557" i="2" s="1"/>
  <c r="AQ558" i="2" a="1"/>
  <c r="AQ558" i="2" s="1"/>
  <c r="AR558" i="2" s="1" a="1"/>
  <c r="AR558" i="2" s="1"/>
  <c r="AQ559" i="2" a="1"/>
  <c r="AQ559" i="2" s="1"/>
  <c r="AR559" i="2" s="1" a="1"/>
  <c r="AR559" i="2" s="1"/>
  <c r="AQ560" i="2" a="1"/>
  <c r="AQ560" i="2" s="1"/>
  <c r="AR560" i="2" s="1" a="1"/>
  <c r="AR560" i="2" s="1"/>
  <c r="AQ561" i="2" a="1"/>
  <c r="AQ561" i="2" s="1"/>
  <c r="AR561" i="2" s="1" a="1"/>
  <c r="AR561" i="2" s="1"/>
  <c r="AQ562" i="2" a="1"/>
  <c r="AQ562" i="2" s="1"/>
  <c r="AR562" i="2" s="1" a="1"/>
  <c r="AR562" i="2" s="1"/>
  <c r="AQ563" i="2" a="1"/>
  <c r="AQ563" i="2" s="1"/>
  <c r="AR563" i="2" s="1" a="1"/>
  <c r="AR563" i="2" s="1"/>
  <c r="AQ564" i="2" a="1"/>
  <c r="AQ564" i="2" s="1"/>
  <c r="AR564" i="2" s="1" a="1"/>
  <c r="AR564" i="2" s="1"/>
  <c r="AQ565" i="2" a="1"/>
  <c r="AQ565" i="2" s="1"/>
  <c r="AR565" i="2" s="1" a="1"/>
  <c r="AR565" i="2" s="1"/>
  <c r="AQ566" i="2" a="1"/>
  <c r="AQ566" i="2" s="1"/>
  <c r="AR566" i="2" s="1" a="1"/>
  <c r="AR566" i="2" s="1"/>
  <c r="AQ567" i="2" a="1"/>
  <c r="AQ567" i="2" s="1"/>
  <c r="AR567" i="2" s="1" a="1"/>
  <c r="AR567" i="2" s="1"/>
  <c r="AQ568" i="2" a="1"/>
  <c r="AQ568" i="2" s="1"/>
  <c r="AR568" i="2" s="1" a="1"/>
  <c r="AR568" i="2" s="1"/>
  <c r="AQ569" i="2" a="1"/>
  <c r="AQ569" i="2" s="1"/>
  <c r="AR569" i="2" s="1" a="1"/>
  <c r="AR569" i="2" s="1"/>
  <c r="AQ570" i="2" a="1"/>
  <c r="AQ570" i="2" s="1"/>
  <c r="AR570" i="2" s="1" a="1"/>
  <c r="AR570" i="2" s="1"/>
  <c r="AQ571" i="2" a="1"/>
  <c r="AQ571" i="2" s="1"/>
  <c r="AR571" i="2" s="1" a="1"/>
  <c r="AR571" i="2" s="1"/>
  <c r="AQ572" i="2" a="1"/>
  <c r="AQ572" i="2" s="1"/>
  <c r="AR572" i="2" s="1" a="1"/>
  <c r="AR572" i="2" s="1"/>
  <c r="AQ573" i="2" a="1"/>
  <c r="AQ573" i="2" s="1"/>
  <c r="AR573" i="2" s="1" a="1"/>
  <c r="AR573" i="2" s="1"/>
  <c r="AQ574" i="2" a="1"/>
  <c r="AQ574" i="2" s="1"/>
  <c r="AR574" i="2" s="1" a="1"/>
  <c r="AR574" i="2" s="1"/>
  <c r="AQ575" i="2" a="1"/>
  <c r="AQ575" i="2" s="1"/>
  <c r="AR575" i="2" s="1" a="1"/>
  <c r="AR575" i="2" s="1"/>
  <c r="AQ576" i="2" a="1"/>
  <c r="AQ576" i="2" s="1"/>
  <c r="AR576" i="2" s="1" a="1"/>
  <c r="AR576" i="2" s="1"/>
  <c r="AQ577" i="2" a="1"/>
  <c r="AQ577" i="2" s="1"/>
  <c r="AR577" i="2" s="1" a="1"/>
  <c r="AR577" i="2" s="1"/>
  <c r="AQ578" i="2" a="1"/>
  <c r="AQ578" i="2" s="1"/>
  <c r="AR578" i="2" s="1" a="1"/>
  <c r="AR578" i="2" s="1"/>
  <c r="AQ579" i="2" a="1"/>
  <c r="AQ579" i="2" s="1"/>
  <c r="AR579" i="2" s="1" a="1"/>
  <c r="AR579" i="2" s="1"/>
  <c r="AQ580" i="2" a="1"/>
  <c r="AQ580" i="2" s="1"/>
  <c r="AR580" i="2" s="1" a="1"/>
  <c r="AR580" i="2" s="1"/>
  <c r="AQ581" i="2" a="1"/>
  <c r="AQ581" i="2" s="1"/>
  <c r="AR581" i="2" s="1" a="1"/>
  <c r="AR581" i="2" s="1"/>
  <c r="AQ582" i="2" a="1"/>
  <c r="AQ582" i="2" s="1"/>
  <c r="AR582" i="2" s="1" a="1"/>
  <c r="AR582" i="2" s="1"/>
  <c r="AQ583" i="2" a="1"/>
  <c r="AQ583" i="2" s="1"/>
  <c r="AR583" i="2" s="1" a="1"/>
  <c r="AR583" i="2" s="1"/>
  <c r="AQ584" i="2" a="1"/>
  <c r="AQ584" i="2" s="1"/>
  <c r="AR584" i="2" s="1" a="1"/>
  <c r="AR584" i="2" s="1"/>
  <c r="AQ585" i="2" a="1"/>
  <c r="AQ585" i="2" s="1"/>
  <c r="AR585" i="2" s="1" a="1"/>
  <c r="AR585" i="2" s="1"/>
  <c r="AQ586" i="2" a="1"/>
  <c r="AQ586" i="2" s="1"/>
  <c r="AR586" i="2" s="1" a="1"/>
  <c r="AR586" i="2" s="1"/>
  <c r="AQ587" i="2" a="1"/>
  <c r="AQ587" i="2" s="1"/>
  <c r="AR587" i="2" s="1" a="1"/>
  <c r="AR587" i="2" s="1"/>
  <c r="AQ588" i="2" a="1"/>
  <c r="AQ588" i="2" s="1"/>
  <c r="AR588" i="2" s="1" a="1"/>
  <c r="AR588" i="2" s="1"/>
  <c r="AQ589" i="2" a="1"/>
  <c r="AQ589" i="2" s="1"/>
  <c r="AR589" i="2" s="1" a="1"/>
  <c r="AR589" i="2" s="1"/>
  <c r="AQ590" i="2" a="1"/>
  <c r="AQ590" i="2" s="1"/>
  <c r="AR590" i="2" s="1" a="1"/>
  <c r="AR590" i="2" s="1"/>
  <c r="AQ591" i="2" a="1"/>
  <c r="AQ591" i="2" s="1"/>
  <c r="AR591" i="2" s="1" a="1"/>
  <c r="AR591" i="2" s="1"/>
  <c r="AQ592" i="2" a="1"/>
  <c r="AQ592" i="2" s="1"/>
  <c r="AR592" i="2" s="1" a="1"/>
  <c r="AR592" i="2" s="1"/>
  <c r="AQ593" i="2" a="1"/>
  <c r="AQ593" i="2" s="1"/>
  <c r="AR593" i="2" s="1" a="1"/>
  <c r="AR593" i="2" s="1"/>
  <c r="AQ594" i="2" a="1"/>
  <c r="AQ594" i="2" s="1"/>
  <c r="AR594" i="2" s="1" a="1"/>
  <c r="AR594" i="2" s="1"/>
  <c r="AQ595" i="2" a="1"/>
  <c r="AQ595" i="2" s="1"/>
  <c r="AR595" i="2" s="1" a="1"/>
  <c r="AR595" i="2" s="1"/>
  <c r="AQ596" i="2" a="1"/>
  <c r="AQ596" i="2" s="1"/>
  <c r="AR596" i="2" s="1" a="1"/>
  <c r="AR596" i="2" s="1"/>
  <c r="AQ597" i="2" a="1"/>
  <c r="AQ597" i="2" s="1"/>
  <c r="AR597" i="2" s="1" a="1"/>
  <c r="AR597" i="2" s="1"/>
  <c r="AQ598" i="2" a="1"/>
  <c r="AQ598" i="2" s="1"/>
  <c r="AR598" i="2" s="1" a="1"/>
  <c r="AR598" i="2" s="1"/>
  <c r="AQ599" i="2" a="1"/>
  <c r="AQ599" i="2" s="1"/>
  <c r="AR599" i="2" s="1" a="1"/>
  <c r="AR599" i="2" s="1"/>
  <c r="AQ600" i="2" a="1"/>
  <c r="AQ600" i="2" s="1"/>
  <c r="AR600" i="2" s="1" a="1"/>
  <c r="AR600" i="2" s="1"/>
  <c r="AQ601" i="2" a="1"/>
  <c r="AQ601" i="2" s="1"/>
  <c r="AR601" i="2" s="1" a="1"/>
  <c r="AR601" i="2" s="1"/>
  <c r="AQ602" i="2" a="1"/>
  <c r="AQ602" i="2" s="1"/>
  <c r="AR602" i="2" s="1" a="1"/>
  <c r="AR602" i="2" s="1"/>
  <c r="AQ603" i="2" a="1"/>
  <c r="AQ603" i="2" s="1"/>
  <c r="AR603" i="2" s="1" a="1"/>
  <c r="AR603" i="2" s="1"/>
  <c r="AQ604" i="2" a="1"/>
  <c r="AQ604" i="2" s="1"/>
  <c r="AR604" i="2" s="1" a="1"/>
  <c r="AR604" i="2" s="1"/>
  <c r="AQ605" i="2" a="1"/>
  <c r="AQ605" i="2" s="1"/>
  <c r="AR605" i="2" s="1" a="1"/>
  <c r="AR605" i="2" s="1"/>
  <c r="AQ606" i="2" a="1"/>
  <c r="AQ606" i="2" s="1"/>
  <c r="AR606" i="2" s="1" a="1"/>
  <c r="AR606" i="2" s="1"/>
  <c r="AQ607" i="2" a="1"/>
  <c r="AQ607" i="2" s="1"/>
  <c r="AR607" i="2" s="1" a="1"/>
  <c r="AR607" i="2" s="1"/>
  <c r="AQ608" i="2" a="1"/>
  <c r="AQ608" i="2" s="1"/>
  <c r="AR608" i="2" s="1" a="1"/>
  <c r="AR608" i="2" s="1"/>
  <c r="AQ609" i="2" a="1"/>
  <c r="AQ609" i="2" s="1"/>
  <c r="AR609" i="2" s="1" a="1"/>
  <c r="AR609" i="2" s="1"/>
  <c r="AQ610" i="2" a="1"/>
  <c r="AQ610" i="2" s="1"/>
  <c r="AR610" i="2" s="1" a="1"/>
  <c r="AR610" i="2" s="1"/>
  <c r="AQ611" i="2" a="1"/>
  <c r="AQ611" i="2" s="1"/>
  <c r="AR611" i="2" s="1" a="1"/>
  <c r="AR611" i="2" s="1"/>
  <c r="AQ612" i="2" a="1"/>
  <c r="AQ612" i="2" s="1"/>
  <c r="AR612" i="2" s="1" a="1"/>
  <c r="AR612" i="2" s="1"/>
  <c r="AQ613" i="2" a="1"/>
  <c r="AQ613" i="2" s="1"/>
  <c r="AR613" i="2" s="1" a="1"/>
  <c r="AR613" i="2" s="1"/>
  <c r="AQ614" i="2" a="1"/>
  <c r="AQ614" i="2" s="1"/>
  <c r="AR614" i="2" s="1" a="1"/>
  <c r="AR614" i="2" s="1"/>
  <c r="AQ615" i="2" a="1"/>
  <c r="AQ615" i="2" s="1"/>
  <c r="AR615" i="2" s="1" a="1"/>
  <c r="AR615" i="2" s="1"/>
  <c r="AQ616" i="2" a="1"/>
  <c r="AQ616" i="2" s="1"/>
  <c r="AR616" i="2" s="1" a="1"/>
  <c r="AR616" i="2" s="1"/>
  <c r="AQ617" i="2" a="1"/>
  <c r="AQ617" i="2" s="1"/>
  <c r="AR617" i="2" s="1" a="1"/>
  <c r="AR617" i="2" s="1"/>
  <c r="AQ618" i="2" a="1"/>
  <c r="AQ618" i="2" s="1"/>
  <c r="AR618" i="2" s="1" a="1"/>
  <c r="AR618" i="2" s="1"/>
  <c r="AQ619" i="2" a="1"/>
  <c r="AQ619" i="2" s="1"/>
  <c r="AR619" i="2" s="1" a="1"/>
  <c r="AR619" i="2" s="1"/>
  <c r="AQ620" i="2" a="1"/>
  <c r="AQ620" i="2" s="1"/>
  <c r="AR620" i="2" s="1" a="1"/>
  <c r="AR620" i="2" s="1"/>
  <c r="AQ621" i="2" a="1"/>
  <c r="AQ621" i="2" s="1"/>
  <c r="AR621" i="2" s="1" a="1"/>
  <c r="AR621" i="2" s="1"/>
  <c r="AQ622" i="2" a="1"/>
  <c r="AQ622" i="2" s="1"/>
  <c r="AR622" i="2" s="1" a="1"/>
  <c r="AR622" i="2" s="1"/>
  <c r="AQ623" i="2" a="1"/>
  <c r="AQ623" i="2" s="1"/>
  <c r="AR623" i="2" s="1" a="1"/>
  <c r="AR623" i="2" s="1"/>
  <c r="AQ624" i="2" a="1"/>
  <c r="AQ624" i="2" s="1"/>
  <c r="AR624" i="2" s="1" a="1"/>
  <c r="AR624" i="2" s="1"/>
  <c r="AQ625" i="2" a="1"/>
  <c r="AQ625" i="2" s="1"/>
  <c r="AR625" i="2" s="1" a="1"/>
  <c r="AR625" i="2" s="1"/>
  <c r="AQ626" i="2" a="1"/>
  <c r="AQ626" i="2" s="1"/>
  <c r="AR626" i="2" s="1" a="1"/>
  <c r="AR626" i="2" s="1"/>
  <c r="AQ627" i="2" a="1"/>
  <c r="AQ627" i="2" s="1"/>
  <c r="AR627" i="2" s="1" a="1"/>
  <c r="AR627" i="2" s="1"/>
  <c r="AQ628" i="2" a="1"/>
  <c r="AQ628" i="2" s="1"/>
  <c r="AR628" i="2" s="1" a="1"/>
  <c r="AR628" i="2" s="1"/>
  <c r="AQ629" i="2" a="1"/>
  <c r="AQ629" i="2" s="1"/>
  <c r="AR629" i="2" s="1" a="1"/>
  <c r="AR629" i="2" s="1"/>
  <c r="AQ630" i="2" a="1"/>
  <c r="AQ630" i="2" s="1"/>
  <c r="AR630" i="2" s="1" a="1"/>
  <c r="AR630" i="2" s="1"/>
  <c r="AQ631" i="2" a="1"/>
  <c r="AQ631" i="2" s="1"/>
  <c r="AR631" i="2" s="1" a="1"/>
  <c r="AR631" i="2" s="1"/>
  <c r="AQ632" i="2" a="1"/>
  <c r="AQ632" i="2" s="1"/>
  <c r="AR632" i="2" s="1" a="1"/>
  <c r="AR632" i="2" s="1"/>
  <c r="AQ633" i="2" a="1"/>
  <c r="AQ633" i="2" s="1"/>
  <c r="AR633" i="2" s="1" a="1"/>
  <c r="AR633" i="2" s="1"/>
  <c r="AQ634" i="2" a="1"/>
  <c r="AQ634" i="2" s="1"/>
  <c r="AR634" i="2" s="1" a="1"/>
  <c r="AR634" i="2" s="1"/>
  <c r="AQ635" i="2" a="1"/>
  <c r="AQ635" i="2" s="1"/>
  <c r="AR635" i="2" s="1" a="1"/>
  <c r="AR635" i="2" s="1"/>
  <c r="AQ636" i="2" a="1"/>
  <c r="AQ636" i="2" s="1"/>
  <c r="AR636" i="2" s="1" a="1"/>
  <c r="AR636" i="2" s="1"/>
  <c r="AQ637" i="2" a="1"/>
  <c r="AQ637" i="2" s="1"/>
  <c r="AR637" i="2" s="1" a="1"/>
  <c r="AR637" i="2" s="1"/>
  <c r="AQ638" i="2" a="1"/>
  <c r="AQ638" i="2" s="1"/>
  <c r="AR638" i="2" s="1" a="1"/>
  <c r="AR638" i="2" s="1"/>
  <c r="AQ639" i="2" a="1"/>
  <c r="AQ639" i="2" s="1"/>
  <c r="AR639" i="2" s="1" a="1"/>
  <c r="AR639" i="2" s="1"/>
  <c r="AQ640" i="2" a="1"/>
  <c r="AQ640" i="2" s="1"/>
  <c r="AR640" i="2" s="1" a="1"/>
  <c r="AR640" i="2" s="1"/>
  <c r="AQ641" i="2" a="1"/>
  <c r="AQ641" i="2" s="1"/>
  <c r="AR641" i="2" s="1" a="1"/>
  <c r="AR641" i="2" s="1"/>
  <c r="AQ642" i="2" a="1"/>
  <c r="AQ642" i="2" s="1"/>
  <c r="AR642" i="2" s="1" a="1"/>
  <c r="AR642" i="2" s="1"/>
  <c r="AQ643" i="2" a="1"/>
  <c r="AQ643" i="2" s="1"/>
  <c r="AR643" i="2" s="1" a="1"/>
  <c r="AR643" i="2" s="1"/>
  <c r="AQ644" i="2" a="1"/>
  <c r="AQ644" i="2" s="1"/>
  <c r="AR644" i="2" s="1" a="1"/>
  <c r="AR644" i="2" s="1"/>
  <c r="AQ645" i="2" a="1"/>
  <c r="AQ645" i="2" s="1"/>
  <c r="AR645" i="2" s="1" a="1"/>
  <c r="AR645" i="2" s="1"/>
  <c r="AQ646" i="2" a="1"/>
  <c r="AQ646" i="2" s="1"/>
  <c r="AR646" i="2" s="1" a="1"/>
  <c r="AR646" i="2" s="1"/>
  <c r="AQ647" i="2" a="1"/>
  <c r="AQ647" i="2" s="1"/>
  <c r="AR647" i="2" s="1" a="1"/>
  <c r="AR647" i="2" s="1"/>
  <c r="AQ648" i="2" a="1"/>
  <c r="AQ648" i="2" s="1"/>
  <c r="AR648" i="2" s="1" a="1"/>
  <c r="AR648" i="2" s="1"/>
  <c r="AQ649" i="2" a="1"/>
  <c r="AQ649" i="2" s="1"/>
  <c r="AR649" i="2" s="1" a="1"/>
  <c r="AR649" i="2" s="1"/>
  <c r="AQ650" i="2" a="1"/>
  <c r="AQ650" i="2" s="1"/>
  <c r="AR650" i="2" s="1" a="1"/>
  <c r="AR650" i="2" s="1"/>
  <c r="AQ651" i="2" a="1"/>
  <c r="AQ651" i="2" s="1"/>
  <c r="AR651" i="2" s="1" a="1"/>
  <c r="AR651" i="2" s="1"/>
  <c r="AQ652" i="2" a="1"/>
  <c r="AQ652" i="2" s="1"/>
  <c r="AR652" i="2" s="1" a="1"/>
  <c r="AR652" i="2" s="1"/>
  <c r="AQ653" i="2" a="1"/>
  <c r="AQ653" i="2" s="1"/>
  <c r="AR653" i="2" s="1" a="1"/>
  <c r="AR653" i="2" s="1"/>
  <c r="AQ654" i="2" a="1"/>
  <c r="AQ654" i="2" s="1"/>
  <c r="AR654" i="2" s="1" a="1"/>
  <c r="AR654" i="2" s="1"/>
  <c r="AQ655" i="2" a="1"/>
  <c r="AQ655" i="2" s="1"/>
  <c r="AR655" i="2" s="1" a="1"/>
  <c r="AR655" i="2" s="1"/>
  <c r="AQ656" i="2" a="1"/>
  <c r="AQ656" i="2" s="1"/>
  <c r="AR656" i="2" s="1" a="1"/>
  <c r="AR656" i="2" s="1"/>
  <c r="AQ657" i="2" a="1"/>
  <c r="AQ657" i="2" s="1"/>
  <c r="AR657" i="2" s="1" a="1"/>
  <c r="AR657" i="2" s="1"/>
  <c r="AQ658" i="2" a="1"/>
  <c r="AQ658" i="2" s="1"/>
  <c r="AR658" i="2" s="1" a="1"/>
  <c r="AR658" i="2" s="1"/>
  <c r="AQ659" i="2" a="1"/>
  <c r="AQ659" i="2" s="1"/>
  <c r="AR659" i="2" s="1" a="1"/>
  <c r="AR659" i="2" s="1"/>
  <c r="AQ660" i="2" a="1"/>
  <c r="AQ660" i="2" s="1"/>
  <c r="AR660" i="2" s="1" a="1"/>
  <c r="AR660" i="2" s="1"/>
  <c r="AQ661" i="2" a="1"/>
  <c r="AQ661" i="2" s="1"/>
  <c r="AR661" i="2" s="1" a="1"/>
  <c r="AR661" i="2" s="1"/>
  <c r="AQ662" i="2" a="1"/>
  <c r="AQ662" i="2" s="1"/>
  <c r="AR662" i="2" s="1" a="1"/>
  <c r="AR662" i="2" s="1"/>
  <c r="AQ663" i="2" a="1"/>
  <c r="AQ663" i="2" s="1"/>
  <c r="AR663" i="2" s="1" a="1"/>
  <c r="AR663" i="2" s="1"/>
  <c r="AQ664" i="2" a="1"/>
  <c r="AQ664" i="2" s="1"/>
  <c r="AR664" i="2" s="1" a="1"/>
  <c r="AR664" i="2" s="1"/>
  <c r="AQ665" i="2" a="1"/>
  <c r="AQ665" i="2" s="1"/>
  <c r="AR665" i="2" s="1" a="1"/>
  <c r="AR665" i="2" s="1"/>
  <c r="AQ666" i="2" a="1"/>
  <c r="AQ666" i="2" s="1"/>
  <c r="AR666" i="2" s="1" a="1"/>
  <c r="AR666" i="2" s="1"/>
  <c r="AQ667" i="2" a="1"/>
  <c r="AQ667" i="2" s="1"/>
  <c r="AR667" i="2" s="1" a="1"/>
  <c r="AR667" i="2" s="1"/>
  <c r="AQ668" i="2" a="1"/>
  <c r="AQ668" i="2" s="1"/>
  <c r="AR668" i="2" s="1" a="1"/>
  <c r="AR668" i="2" s="1"/>
  <c r="AQ669" i="2" a="1"/>
  <c r="AQ669" i="2" s="1"/>
  <c r="AR669" i="2" s="1" a="1"/>
  <c r="AR669" i="2" s="1"/>
  <c r="AQ670" i="2" a="1"/>
  <c r="AQ670" i="2" s="1"/>
  <c r="AR670" i="2" s="1" a="1"/>
  <c r="AR670" i="2" s="1"/>
  <c r="AQ671" i="2" a="1"/>
  <c r="AQ671" i="2" s="1"/>
  <c r="AR671" i="2" s="1" a="1"/>
  <c r="AR671" i="2" s="1"/>
  <c r="AQ672" i="2" a="1"/>
  <c r="AQ672" i="2" s="1"/>
  <c r="AR672" i="2" s="1" a="1"/>
  <c r="AR672" i="2" s="1"/>
  <c r="AQ673" i="2" a="1"/>
  <c r="AQ673" i="2" s="1"/>
  <c r="AR673" i="2" s="1" a="1"/>
  <c r="AR673" i="2" s="1"/>
  <c r="AQ674" i="2" a="1"/>
  <c r="AQ674" i="2" s="1"/>
  <c r="AR674" i="2" s="1" a="1"/>
  <c r="AR674" i="2" s="1"/>
  <c r="AQ675" i="2" a="1"/>
  <c r="AQ675" i="2" s="1"/>
  <c r="AR675" i="2" s="1" a="1"/>
  <c r="AR675" i="2" s="1"/>
  <c r="AQ676" i="2" a="1"/>
  <c r="AQ676" i="2" s="1"/>
  <c r="AR676" i="2" s="1" a="1"/>
  <c r="AR676" i="2" s="1"/>
  <c r="AQ677" i="2" a="1"/>
  <c r="AQ677" i="2" s="1"/>
  <c r="AR677" i="2" s="1" a="1"/>
  <c r="AR677" i="2" s="1"/>
  <c r="AQ678" i="2" a="1"/>
  <c r="AQ678" i="2" s="1"/>
  <c r="AR678" i="2" s="1" a="1"/>
  <c r="AR678" i="2" s="1"/>
  <c r="AQ679" i="2" a="1"/>
  <c r="AQ679" i="2" s="1"/>
  <c r="AR679" i="2" s="1" a="1"/>
  <c r="AR679" i="2" s="1"/>
  <c r="AQ680" i="2" a="1"/>
  <c r="AQ680" i="2" s="1"/>
  <c r="AR680" i="2" s="1" a="1"/>
  <c r="AR680" i="2" s="1"/>
  <c r="AQ681" i="2" a="1"/>
  <c r="AQ681" i="2" s="1"/>
  <c r="AR681" i="2" s="1" a="1"/>
  <c r="AR681" i="2" s="1"/>
  <c r="AQ682" i="2" a="1"/>
  <c r="AQ682" i="2" s="1"/>
  <c r="AR682" i="2" s="1" a="1"/>
  <c r="AR682" i="2" s="1"/>
  <c r="AQ683" i="2" a="1"/>
  <c r="AQ683" i="2" s="1"/>
  <c r="AR683" i="2" s="1" a="1"/>
  <c r="AR683" i="2" s="1"/>
  <c r="AQ684" i="2" a="1"/>
  <c r="AQ684" i="2" s="1"/>
  <c r="AR684" i="2" s="1" a="1"/>
  <c r="AR684" i="2" s="1"/>
  <c r="AQ685" i="2" a="1"/>
  <c r="AQ685" i="2" s="1"/>
  <c r="AR685" i="2" s="1" a="1"/>
  <c r="AR685" i="2" s="1"/>
  <c r="AQ686" i="2" a="1"/>
  <c r="AQ686" i="2" s="1"/>
  <c r="AR686" i="2" s="1" a="1"/>
  <c r="AR686" i="2" s="1"/>
  <c r="AQ687" i="2" a="1"/>
  <c r="AQ687" i="2" s="1"/>
  <c r="AR687" i="2" s="1" a="1"/>
  <c r="AR687" i="2" s="1"/>
  <c r="AQ688" i="2" a="1"/>
  <c r="AQ688" i="2" s="1"/>
  <c r="AR688" i="2" s="1" a="1"/>
  <c r="AR688" i="2" s="1"/>
  <c r="AQ689" i="2" a="1"/>
  <c r="AQ689" i="2" s="1"/>
  <c r="AR689" i="2" s="1" a="1"/>
  <c r="AR689" i="2" s="1"/>
  <c r="AQ690" i="2" a="1"/>
  <c r="AQ690" i="2" s="1"/>
  <c r="AR690" i="2" s="1" a="1"/>
  <c r="AR690" i="2" s="1"/>
  <c r="AQ691" i="2" a="1"/>
  <c r="AQ691" i="2" s="1"/>
  <c r="AR691" i="2" s="1" a="1"/>
  <c r="AR691" i="2" s="1"/>
  <c r="AQ692" i="2" a="1"/>
  <c r="AQ692" i="2" s="1"/>
  <c r="AR692" i="2" s="1" a="1"/>
  <c r="AR692" i="2" s="1"/>
  <c r="AQ693" i="2" a="1"/>
  <c r="AQ693" i="2" s="1"/>
  <c r="AR693" i="2" s="1" a="1"/>
  <c r="AR693" i="2" s="1"/>
  <c r="AQ694" i="2" a="1"/>
  <c r="AQ694" i="2" s="1"/>
  <c r="AR694" i="2" s="1" a="1"/>
  <c r="AR694" i="2" s="1"/>
  <c r="AQ695" i="2" a="1"/>
  <c r="AQ695" i="2" s="1"/>
  <c r="AR695" i="2" s="1" a="1"/>
  <c r="AR695" i="2" s="1"/>
  <c r="AQ696" i="2" a="1"/>
  <c r="AQ696" i="2" s="1"/>
  <c r="AR696" i="2" s="1" a="1"/>
  <c r="AR696" i="2" s="1"/>
  <c r="AQ697" i="2" a="1"/>
  <c r="AQ697" i="2" s="1"/>
  <c r="AR697" i="2" s="1" a="1"/>
  <c r="AR697" i="2" s="1"/>
  <c r="AQ698" i="2" a="1"/>
  <c r="AQ698" i="2" s="1"/>
  <c r="AR698" i="2" s="1" a="1"/>
  <c r="AR698" i="2" s="1"/>
  <c r="AQ699" i="2" a="1"/>
  <c r="AQ699" i="2" s="1"/>
  <c r="AR699" i="2" s="1" a="1"/>
  <c r="AR699" i="2" s="1"/>
  <c r="AQ700" i="2" a="1"/>
  <c r="AQ700" i="2" s="1"/>
  <c r="AR700" i="2" s="1" a="1"/>
  <c r="AR700" i="2" s="1"/>
  <c r="AQ701" i="2" a="1"/>
  <c r="AQ701" i="2" s="1"/>
  <c r="AR701" i="2" s="1" a="1"/>
  <c r="AR701" i="2" s="1"/>
  <c r="AQ702" i="2" a="1"/>
  <c r="AQ702" i="2" s="1"/>
  <c r="AR702" i="2" s="1" a="1"/>
  <c r="AR702" i="2" s="1"/>
  <c r="AQ703" i="2" a="1"/>
  <c r="AQ703" i="2" s="1"/>
  <c r="AR703" i="2" s="1" a="1"/>
  <c r="AR703" i="2" s="1"/>
  <c r="AQ704" i="2" a="1"/>
  <c r="AQ704" i="2" s="1"/>
  <c r="AR704" i="2" s="1" a="1"/>
  <c r="AR704" i="2" s="1"/>
  <c r="AQ705" i="2" a="1"/>
  <c r="AQ705" i="2" s="1"/>
  <c r="AR705" i="2" s="1" a="1"/>
  <c r="AR705" i="2" s="1"/>
  <c r="AQ706" i="2" a="1"/>
  <c r="AQ706" i="2" s="1"/>
  <c r="AR706" i="2" s="1" a="1"/>
  <c r="AR706" i="2" s="1"/>
  <c r="AQ707" i="2" a="1"/>
  <c r="AQ707" i="2" s="1"/>
  <c r="AR707" i="2" s="1" a="1"/>
  <c r="AR707" i="2" s="1"/>
  <c r="AQ708" i="2" a="1"/>
  <c r="AQ708" i="2" s="1"/>
  <c r="AR708" i="2" s="1" a="1"/>
  <c r="AR708" i="2" s="1"/>
  <c r="AQ709" i="2" a="1"/>
  <c r="AQ709" i="2" s="1"/>
  <c r="AR709" i="2" s="1" a="1"/>
  <c r="AR709" i="2" s="1"/>
  <c r="AQ710" i="2" a="1"/>
  <c r="AQ710" i="2" s="1"/>
  <c r="AR710" i="2" s="1" a="1"/>
  <c r="AR710" i="2" s="1"/>
  <c r="AQ711" i="2" a="1"/>
  <c r="AQ711" i="2" s="1"/>
  <c r="AR711" i="2" s="1" a="1"/>
  <c r="AR711" i="2" s="1"/>
  <c r="AQ712" i="2" a="1"/>
  <c r="AQ712" i="2" s="1"/>
  <c r="AR712" i="2" s="1" a="1"/>
  <c r="AR712" i="2" s="1"/>
  <c r="AQ713" i="2" a="1"/>
  <c r="AQ713" i="2" s="1"/>
  <c r="AR713" i="2" s="1" a="1"/>
  <c r="AR713" i="2" s="1"/>
  <c r="AQ714" i="2" a="1"/>
  <c r="AQ714" i="2" s="1"/>
  <c r="AR714" i="2" s="1" a="1"/>
  <c r="AR714" i="2" s="1"/>
  <c r="AQ715" i="2" a="1"/>
  <c r="AQ715" i="2" s="1"/>
  <c r="AR715" i="2" s="1" a="1"/>
  <c r="AR715" i="2" s="1"/>
  <c r="AQ716" i="2" a="1"/>
  <c r="AQ716" i="2" s="1"/>
  <c r="AR716" i="2" s="1" a="1"/>
  <c r="AR716" i="2" s="1"/>
  <c r="AQ717" i="2" a="1"/>
  <c r="AQ717" i="2" s="1"/>
  <c r="AR717" i="2" s="1" a="1"/>
  <c r="AR717" i="2" s="1"/>
  <c r="AQ718" i="2" a="1"/>
  <c r="AQ718" i="2" s="1"/>
  <c r="AR718" i="2" s="1" a="1"/>
  <c r="AR718" i="2" s="1"/>
  <c r="AQ719" i="2" a="1"/>
  <c r="AQ719" i="2" s="1"/>
  <c r="AR719" i="2" s="1" a="1"/>
  <c r="AR719" i="2" s="1"/>
  <c r="AQ720" i="2" a="1"/>
  <c r="AQ720" i="2" s="1"/>
  <c r="AR720" i="2" s="1" a="1"/>
  <c r="AR720" i="2" s="1"/>
  <c r="AQ721" i="2" a="1"/>
  <c r="AQ721" i="2" s="1"/>
  <c r="AR721" i="2" s="1" a="1"/>
  <c r="AR721" i="2" s="1"/>
  <c r="AQ722" i="2" a="1"/>
  <c r="AQ722" i="2" s="1"/>
  <c r="AR722" i="2" s="1" a="1"/>
  <c r="AR722" i="2" s="1"/>
  <c r="AQ723" i="2" a="1"/>
  <c r="AQ723" i="2" s="1"/>
  <c r="AR723" i="2" s="1" a="1"/>
  <c r="AR723" i="2" s="1"/>
  <c r="AQ724" i="2" a="1"/>
  <c r="AQ724" i="2" s="1"/>
  <c r="AR724" i="2" s="1" a="1"/>
  <c r="AR724" i="2" s="1"/>
  <c r="AQ725" i="2" a="1"/>
  <c r="AQ725" i="2" s="1"/>
  <c r="AR725" i="2" s="1" a="1"/>
  <c r="AR725" i="2" s="1"/>
  <c r="AQ726" i="2" a="1"/>
  <c r="AQ726" i="2" s="1"/>
  <c r="AR726" i="2" s="1" a="1"/>
  <c r="AR726" i="2" s="1"/>
  <c r="AQ727" i="2" a="1"/>
  <c r="AQ727" i="2" s="1"/>
  <c r="AR727" i="2" s="1" a="1"/>
  <c r="AR727" i="2" s="1"/>
  <c r="AQ728" i="2" a="1"/>
  <c r="AQ728" i="2" s="1"/>
  <c r="AR728" i="2" s="1" a="1"/>
  <c r="AR728" i="2" s="1"/>
  <c r="AQ729" i="2" a="1"/>
  <c r="AQ729" i="2" s="1"/>
  <c r="AR729" i="2" s="1" a="1"/>
  <c r="AR729" i="2" s="1"/>
  <c r="AQ730" i="2" a="1"/>
  <c r="AQ730" i="2" s="1"/>
  <c r="AR730" i="2" s="1" a="1"/>
  <c r="AR730" i="2" s="1"/>
  <c r="AQ731" i="2" a="1"/>
  <c r="AQ731" i="2" s="1"/>
  <c r="AR731" i="2" s="1" a="1"/>
  <c r="AR731" i="2" s="1"/>
  <c r="AQ732" i="2" a="1"/>
  <c r="AQ732" i="2" s="1"/>
  <c r="AR732" i="2" s="1" a="1"/>
  <c r="AR732" i="2" s="1"/>
  <c r="AQ733" i="2" a="1"/>
  <c r="AQ733" i="2" s="1"/>
  <c r="AR733" i="2" s="1" a="1"/>
  <c r="AR733" i="2" s="1"/>
  <c r="AQ734" i="2" a="1"/>
  <c r="AQ734" i="2" s="1"/>
  <c r="AR734" i="2" s="1" a="1"/>
  <c r="AR734" i="2" s="1"/>
  <c r="AQ735" i="2" a="1"/>
  <c r="AQ735" i="2" s="1"/>
  <c r="AR735" i="2" s="1" a="1"/>
  <c r="AR735" i="2" s="1"/>
  <c r="AQ736" i="2" a="1"/>
  <c r="AQ736" i="2" s="1"/>
  <c r="AR736" i="2" s="1" a="1"/>
  <c r="AR736" i="2" s="1"/>
  <c r="AQ737" i="2" a="1"/>
  <c r="AQ737" i="2" s="1"/>
  <c r="AR737" i="2" s="1" a="1"/>
  <c r="AR737" i="2" s="1"/>
  <c r="AQ738" i="2" a="1"/>
  <c r="AQ738" i="2" s="1"/>
  <c r="AR738" i="2" s="1" a="1"/>
  <c r="AR738" i="2" s="1"/>
  <c r="AQ739" i="2" a="1"/>
  <c r="AQ739" i="2" s="1"/>
  <c r="AR739" i="2" s="1" a="1"/>
  <c r="AR739" i="2" s="1"/>
  <c r="AQ740" i="2" a="1"/>
  <c r="AQ740" i="2" s="1"/>
  <c r="AR740" i="2" s="1" a="1"/>
  <c r="AR740" i="2" s="1"/>
  <c r="AQ741" i="2" a="1"/>
  <c r="AQ741" i="2" s="1"/>
  <c r="AR741" i="2" s="1" a="1"/>
  <c r="AR741" i="2" s="1"/>
  <c r="AQ742" i="2" a="1"/>
  <c r="AQ742" i="2" s="1"/>
  <c r="AR742" i="2" s="1" a="1"/>
  <c r="AR742" i="2" s="1"/>
  <c r="AQ743" i="2" a="1"/>
  <c r="AQ743" i="2" s="1"/>
  <c r="AR743" i="2" s="1" a="1"/>
  <c r="AR743" i="2" s="1"/>
  <c r="AQ744" i="2" a="1"/>
  <c r="AQ744" i="2" s="1"/>
  <c r="AR744" i="2" s="1" a="1"/>
  <c r="AR744" i="2" s="1"/>
  <c r="AQ745" i="2" a="1"/>
  <c r="AQ745" i="2" s="1"/>
  <c r="AR745" i="2" s="1" a="1"/>
  <c r="AR745" i="2" s="1"/>
  <c r="AQ746" i="2" a="1"/>
  <c r="AQ746" i="2" s="1"/>
  <c r="AR746" i="2" s="1" a="1"/>
  <c r="AR746" i="2" s="1"/>
  <c r="AQ747" i="2" a="1"/>
  <c r="AQ747" i="2" s="1"/>
  <c r="AR747" i="2" s="1" a="1"/>
  <c r="AR747" i="2" s="1"/>
  <c r="AQ748" i="2" a="1"/>
  <c r="AQ748" i="2" s="1"/>
  <c r="AR748" i="2" s="1" a="1"/>
  <c r="AR748" i="2" s="1"/>
  <c r="AQ749" i="2" a="1"/>
  <c r="AQ749" i="2" s="1"/>
  <c r="AR749" i="2" s="1" a="1"/>
  <c r="AR749" i="2" s="1"/>
  <c r="AQ750" i="2" a="1"/>
  <c r="AQ750" i="2" s="1"/>
  <c r="AR750" i="2" s="1" a="1"/>
  <c r="AR750" i="2" s="1"/>
  <c r="AQ751" i="2" a="1"/>
  <c r="AQ751" i="2" s="1"/>
  <c r="AR751" i="2" s="1" a="1"/>
  <c r="AR751" i="2" s="1"/>
  <c r="AQ752" i="2" a="1"/>
  <c r="AQ752" i="2" s="1"/>
  <c r="AR752" i="2" s="1" a="1"/>
  <c r="AR752" i="2" s="1"/>
  <c r="AQ753" i="2" a="1"/>
  <c r="AQ753" i="2" s="1"/>
  <c r="AR753" i="2" s="1" a="1"/>
  <c r="AR753" i="2" s="1"/>
  <c r="AQ754" i="2" a="1"/>
  <c r="AQ754" i="2" s="1"/>
  <c r="AR754" i="2" s="1" a="1"/>
  <c r="AR754" i="2" s="1"/>
  <c r="AQ755" i="2" a="1"/>
  <c r="AQ755" i="2" s="1"/>
  <c r="AR755" i="2" s="1" a="1"/>
  <c r="AR755" i="2" s="1"/>
  <c r="AQ756" i="2" a="1"/>
  <c r="AQ756" i="2" s="1"/>
  <c r="AR756" i="2" s="1" a="1"/>
  <c r="AR756" i="2" s="1"/>
  <c r="AQ757" i="2" a="1"/>
  <c r="AQ757" i="2" s="1"/>
  <c r="AR757" i="2" s="1" a="1"/>
  <c r="AR757" i="2" s="1"/>
  <c r="AQ758" i="2" a="1"/>
  <c r="AQ758" i="2" s="1"/>
  <c r="AR758" i="2" s="1" a="1"/>
  <c r="AR758" i="2" s="1"/>
  <c r="AQ759" i="2" a="1"/>
  <c r="AQ759" i="2" s="1"/>
  <c r="AR759" i="2" s="1" a="1"/>
  <c r="AR759" i="2" s="1"/>
  <c r="AQ760" i="2" a="1"/>
  <c r="AQ760" i="2" s="1"/>
  <c r="AR760" i="2" s="1" a="1"/>
  <c r="AR760" i="2" s="1"/>
  <c r="AQ761" i="2" a="1"/>
  <c r="AQ761" i="2" s="1"/>
  <c r="AR761" i="2" s="1" a="1"/>
  <c r="AR761" i="2" s="1"/>
  <c r="AQ762" i="2" a="1"/>
  <c r="AQ762" i="2" s="1"/>
  <c r="AR762" i="2" s="1" a="1"/>
  <c r="AR762" i="2" s="1"/>
  <c r="AQ763" i="2" a="1"/>
  <c r="AQ763" i="2" s="1"/>
  <c r="AR763" i="2" s="1" a="1"/>
  <c r="AR763" i="2" s="1"/>
  <c r="AQ764" i="2" a="1"/>
  <c r="AQ764" i="2" s="1"/>
  <c r="AR764" i="2" s="1" a="1"/>
  <c r="AR764" i="2" s="1"/>
  <c r="AQ765" i="2" a="1"/>
  <c r="AQ765" i="2" s="1"/>
  <c r="AR765" i="2" s="1" a="1"/>
  <c r="AR765" i="2" s="1"/>
  <c r="AQ766" i="2" a="1"/>
  <c r="AQ766" i="2" s="1"/>
  <c r="AR766" i="2" s="1" a="1"/>
  <c r="AR766" i="2" s="1"/>
  <c r="AQ767" i="2" a="1"/>
  <c r="AQ767" i="2" s="1"/>
  <c r="AR767" i="2" s="1" a="1"/>
  <c r="AR767" i="2" s="1"/>
  <c r="AQ768" i="2" a="1"/>
  <c r="AQ768" i="2" s="1"/>
  <c r="AR768" i="2" s="1" a="1"/>
  <c r="AR768" i="2" s="1"/>
  <c r="AQ769" i="2" a="1"/>
  <c r="AQ769" i="2" s="1"/>
  <c r="AR769" i="2" s="1" a="1"/>
  <c r="AR769" i="2" s="1"/>
  <c r="AQ770" i="2" a="1"/>
  <c r="AQ770" i="2" s="1"/>
  <c r="AR770" i="2" s="1" a="1"/>
  <c r="AR770" i="2" s="1"/>
  <c r="AQ771" i="2" a="1"/>
  <c r="AQ771" i="2" s="1"/>
  <c r="AR771" i="2" s="1" a="1"/>
  <c r="AR771" i="2" s="1"/>
  <c r="AQ772" i="2" a="1"/>
  <c r="AQ772" i="2" s="1"/>
  <c r="AR772" i="2" s="1" a="1"/>
  <c r="AR772" i="2" s="1"/>
  <c r="AQ773" i="2" a="1"/>
  <c r="AQ773" i="2" s="1"/>
  <c r="AR773" i="2" s="1" a="1"/>
  <c r="AR773" i="2" s="1"/>
  <c r="AQ774" i="2" a="1"/>
  <c r="AQ774" i="2" s="1"/>
  <c r="AR774" i="2" s="1" a="1"/>
  <c r="AR774" i="2" s="1"/>
  <c r="AQ775" i="2" a="1"/>
  <c r="AQ775" i="2" s="1"/>
  <c r="AR775" i="2" s="1" a="1"/>
  <c r="AR775" i="2" s="1"/>
  <c r="AQ776" i="2" a="1"/>
  <c r="AQ776" i="2" s="1"/>
  <c r="AR776" i="2" s="1" a="1"/>
  <c r="AR776" i="2" s="1"/>
  <c r="AQ777" i="2" a="1"/>
  <c r="AQ777" i="2" s="1"/>
  <c r="AR777" i="2" s="1" a="1"/>
  <c r="AR777" i="2" s="1"/>
  <c r="AQ778" i="2" a="1"/>
  <c r="AQ778" i="2" s="1"/>
  <c r="AR778" i="2" s="1" a="1"/>
  <c r="AR778" i="2" s="1"/>
  <c r="AQ779" i="2" a="1"/>
  <c r="AQ779" i="2" s="1"/>
  <c r="AR779" i="2" s="1" a="1"/>
  <c r="AR779" i="2" s="1"/>
  <c r="AQ780" i="2" a="1"/>
  <c r="AQ780" i="2" s="1"/>
  <c r="AR780" i="2" s="1" a="1"/>
  <c r="AR780" i="2" s="1"/>
  <c r="AQ781" i="2" a="1"/>
  <c r="AQ781" i="2" s="1"/>
  <c r="AR781" i="2" s="1" a="1"/>
  <c r="AR781" i="2" s="1"/>
  <c r="AQ782" i="2" a="1"/>
  <c r="AQ782" i="2" s="1"/>
  <c r="AR782" i="2" s="1" a="1"/>
  <c r="AR782" i="2" s="1"/>
  <c r="AQ783" i="2" a="1"/>
  <c r="AQ783" i="2" s="1"/>
  <c r="AR783" i="2" s="1" a="1"/>
  <c r="AR783" i="2" s="1"/>
  <c r="AQ784" i="2" a="1"/>
  <c r="AQ784" i="2" s="1"/>
  <c r="AR784" i="2" s="1" a="1"/>
  <c r="AR784" i="2" s="1"/>
  <c r="AQ785" i="2" a="1"/>
  <c r="AQ785" i="2" s="1"/>
  <c r="AR785" i="2" s="1" a="1"/>
  <c r="AR785" i="2" s="1"/>
  <c r="AQ786" i="2" a="1"/>
  <c r="AQ786" i="2" s="1"/>
  <c r="AR786" i="2" s="1" a="1"/>
  <c r="AR786" i="2" s="1"/>
  <c r="AQ787" i="2" a="1"/>
  <c r="AQ787" i="2" s="1"/>
  <c r="AR787" i="2" s="1" a="1"/>
  <c r="AR787" i="2" s="1"/>
  <c r="AQ788" i="2" a="1"/>
  <c r="AQ788" i="2" s="1"/>
  <c r="AR788" i="2" s="1" a="1"/>
  <c r="AR788" i="2" s="1"/>
  <c r="AQ789" i="2" a="1"/>
  <c r="AQ789" i="2" s="1"/>
  <c r="AR789" i="2" s="1" a="1"/>
  <c r="AR789" i="2" s="1"/>
  <c r="AQ790" i="2" a="1"/>
  <c r="AQ790" i="2" s="1"/>
  <c r="AR790" i="2" s="1" a="1"/>
  <c r="AR790" i="2" s="1"/>
  <c r="AQ791" i="2" a="1"/>
  <c r="AQ791" i="2" s="1"/>
  <c r="AR791" i="2" s="1" a="1"/>
  <c r="AR791" i="2" s="1"/>
  <c r="AQ792" i="2" a="1"/>
  <c r="AQ792" i="2" s="1"/>
  <c r="AR792" i="2" s="1" a="1"/>
  <c r="AR792" i="2" s="1"/>
  <c r="AQ793" i="2" a="1"/>
  <c r="AQ793" i="2" s="1"/>
  <c r="AR793" i="2" s="1" a="1"/>
  <c r="AR793" i="2" s="1"/>
  <c r="AQ794" i="2" a="1"/>
  <c r="AQ794" i="2" s="1"/>
  <c r="AR794" i="2" s="1" a="1"/>
  <c r="AR794" i="2" s="1"/>
  <c r="AQ795" i="2" a="1"/>
  <c r="AQ795" i="2" s="1"/>
  <c r="AR795" i="2" s="1" a="1"/>
  <c r="AR795" i="2" s="1"/>
  <c r="AQ796" i="2" a="1"/>
  <c r="AQ796" i="2" s="1"/>
  <c r="AR796" i="2" s="1" a="1"/>
  <c r="AR796" i="2" s="1"/>
  <c r="AQ797" i="2" a="1"/>
  <c r="AQ797" i="2" s="1"/>
  <c r="AR797" i="2" s="1" a="1"/>
  <c r="AR797" i="2" s="1"/>
  <c r="AQ798" i="2" a="1"/>
  <c r="AQ798" i="2" s="1"/>
  <c r="AR798" i="2" s="1" a="1"/>
  <c r="AR798" i="2" s="1"/>
  <c r="AQ799" i="2" a="1"/>
  <c r="AQ799" i="2" s="1"/>
  <c r="AR799" i="2" s="1" a="1"/>
  <c r="AR799" i="2" s="1"/>
  <c r="AQ800" i="2" a="1"/>
  <c r="AQ800" i="2" s="1"/>
  <c r="AR800" i="2" s="1" a="1"/>
  <c r="AR800" i="2" s="1"/>
  <c r="AQ801" i="2" a="1"/>
  <c r="AQ801" i="2" s="1"/>
  <c r="AR801" i="2" s="1" a="1"/>
  <c r="AR801" i="2" s="1"/>
  <c r="AQ802" i="2" a="1"/>
  <c r="AQ802" i="2" s="1"/>
  <c r="AR802" i="2" s="1" a="1"/>
  <c r="AR802" i="2" s="1"/>
  <c r="AQ803" i="2" a="1"/>
  <c r="AQ803" i="2" s="1"/>
  <c r="AR803" i="2" s="1" a="1"/>
  <c r="AR803" i="2" s="1"/>
  <c r="AQ804" i="2" a="1"/>
  <c r="AQ804" i="2" s="1"/>
  <c r="AR804" i="2" s="1" a="1"/>
  <c r="AR804" i="2" s="1"/>
  <c r="AQ805" i="2" a="1"/>
  <c r="AQ805" i="2" s="1"/>
  <c r="AR805" i="2" s="1" a="1"/>
  <c r="AR805" i="2" s="1"/>
  <c r="AQ806" i="2" a="1"/>
  <c r="AQ806" i="2" s="1"/>
  <c r="AR806" i="2" s="1" a="1"/>
  <c r="AR806" i="2" s="1"/>
  <c r="AQ807" i="2" a="1"/>
  <c r="AQ807" i="2" s="1"/>
  <c r="AR807" i="2" s="1" a="1"/>
  <c r="AR807" i="2" s="1"/>
  <c r="AQ808" i="2" a="1"/>
  <c r="AQ808" i="2" s="1"/>
  <c r="AR808" i="2" s="1" a="1"/>
  <c r="AR808" i="2" s="1"/>
  <c r="AQ809" i="2" a="1"/>
  <c r="AQ809" i="2" s="1"/>
  <c r="AR809" i="2" s="1" a="1"/>
  <c r="AR809" i="2" s="1"/>
  <c r="AQ810" i="2" a="1"/>
  <c r="AQ810" i="2" s="1"/>
  <c r="AR810" i="2" s="1" a="1"/>
  <c r="AR810" i="2" s="1"/>
  <c r="AQ811" i="2" a="1"/>
  <c r="AQ811" i="2" s="1"/>
  <c r="AR811" i="2" s="1" a="1"/>
  <c r="AR811" i="2" s="1"/>
  <c r="AQ812" i="2" a="1"/>
  <c r="AQ812" i="2" s="1"/>
  <c r="AR812" i="2" s="1" a="1"/>
  <c r="AR812" i="2" s="1"/>
  <c r="AQ813" i="2" a="1"/>
  <c r="AQ813" i="2" s="1"/>
  <c r="AR813" i="2" s="1" a="1"/>
  <c r="AR813" i="2" s="1"/>
  <c r="AQ814" i="2" a="1"/>
  <c r="AQ814" i="2" s="1"/>
  <c r="AR814" i="2" s="1" a="1"/>
  <c r="AR814" i="2" s="1"/>
  <c r="AQ815" i="2" a="1"/>
  <c r="AQ815" i="2" s="1"/>
  <c r="AR815" i="2" s="1" a="1"/>
  <c r="AR815" i="2" s="1"/>
  <c r="AQ816" i="2" a="1"/>
  <c r="AQ816" i="2" s="1"/>
  <c r="AR816" i="2" s="1" a="1"/>
  <c r="AR816" i="2" s="1"/>
  <c r="AQ817" i="2" a="1"/>
  <c r="AQ817" i="2" s="1"/>
  <c r="AR817" i="2" s="1" a="1"/>
  <c r="AR817" i="2" s="1"/>
  <c r="AQ818" i="2" a="1"/>
  <c r="AQ818" i="2" s="1"/>
  <c r="AR818" i="2" s="1" a="1"/>
  <c r="AR818" i="2" s="1"/>
  <c r="AQ819" i="2" a="1"/>
  <c r="AQ819" i="2" s="1"/>
  <c r="AR819" i="2" s="1" a="1"/>
  <c r="AR819" i="2" s="1"/>
  <c r="AQ820" i="2" a="1"/>
  <c r="AQ820" i="2" s="1"/>
  <c r="AR820" i="2" s="1" a="1"/>
  <c r="AR820" i="2" s="1"/>
  <c r="AQ821" i="2" a="1"/>
  <c r="AQ821" i="2" s="1"/>
  <c r="AR821" i="2" s="1" a="1"/>
  <c r="AR821" i="2" s="1"/>
  <c r="AQ822" i="2" a="1"/>
  <c r="AQ822" i="2" s="1"/>
  <c r="AR822" i="2" s="1" a="1"/>
  <c r="AR822" i="2" s="1"/>
  <c r="AQ823" i="2" a="1"/>
  <c r="AQ823" i="2" s="1"/>
  <c r="AR823" i="2" s="1" a="1"/>
  <c r="AR823" i="2" s="1"/>
  <c r="AQ824" i="2" a="1"/>
  <c r="AQ824" i="2" s="1"/>
  <c r="AR824" i="2" s="1" a="1"/>
  <c r="AR824" i="2" s="1"/>
  <c r="AQ825" i="2" a="1"/>
  <c r="AQ825" i="2" s="1"/>
  <c r="AR825" i="2" s="1" a="1"/>
  <c r="AR825" i="2" s="1"/>
  <c r="AQ826" i="2" a="1"/>
  <c r="AQ826" i="2" s="1"/>
  <c r="AR826" i="2" s="1" a="1"/>
  <c r="AR826" i="2" s="1"/>
  <c r="AQ827" i="2" a="1"/>
  <c r="AQ827" i="2" s="1"/>
  <c r="AR827" i="2" s="1" a="1"/>
  <c r="AR827" i="2" s="1"/>
  <c r="AQ828" i="2" a="1"/>
  <c r="AQ828" i="2" s="1"/>
  <c r="AR828" i="2" s="1" a="1"/>
  <c r="AR828" i="2" s="1"/>
  <c r="AQ829" i="2" a="1"/>
  <c r="AQ829" i="2" s="1"/>
  <c r="AR829" i="2" s="1" a="1"/>
  <c r="AR829" i="2" s="1"/>
  <c r="AQ830" i="2" a="1"/>
  <c r="AQ830" i="2" s="1"/>
  <c r="AR830" i="2" s="1" a="1"/>
  <c r="AR830" i="2" s="1"/>
  <c r="AQ831" i="2" a="1"/>
  <c r="AQ831" i="2" s="1"/>
  <c r="AR831" i="2" s="1" a="1"/>
  <c r="AR831" i="2" s="1"/>
  <c r="AQ832" i="2" a="1"/>
  <c r="AQ832" i="2" s="1"/>
  <c r="AR832" i="2" s="1" a="1"/>
  <c r="AR832" i="2" s="1"/>
  <c r="AQ833" i="2" a="1"/>
  <c r="AQ833" i="2" s="1"/>
  <c r="AR833" i="2" s="1" a="1"/>
  <c r="AR833" i="2" s="1"/>
  <c r="AQ834" i="2" a="1"/>
  <c r="AQ834" i="2" s="1"/>
  <c r="AR834" i="2" s="1" a="1"/>
  <c r="AR834" i="2" s="1"/>
  <c r="AQ835" i="2" a="1"/>
  <c r="AQ835" i="2" s="1"/>
  <c r="AR835" i="2" s="1" a="1"/>
  <c r="AR835" i="2" s="1"/>
  <c r="AQ836" i="2" a="1"/>
  <c r="AQ836" i="2" s="1"/>
  <c r="AR836" i="2" s="1" a="1"/>
  <c r="AR836" i="2" s="1"/>
  <c r="AQ837" i="2" a="1"/>
  <c r="AQ837" i="2" s="1"/>
  <c r="AR837" i="2" s="1" a="1"/>
  <c r="AR837" i="2" s="1"/>
  <c r="AQ838" i="2" a="1"/>
  <c r="AQ838" i="2" s="1"/>
  <c r="AR838" i="2" s="1" a="1"/>
  <c r="AR838" i="2" s="1"/>
  <c r="AQ839" i="2" a="1"/>
  <c r="AQ839" i="2" s="1"/>
  <c r="AR839" i="2" s="1" a="1"/>
  <c r="AR839" i="2" s="1"/>
  <c r="AQ840" i="2" a="1"/>
  <c r="AQ840" i="2" s="1"/>
  <c r="AR840" i="2" s="1" a="1"/>
  <c r="AR840" i="2" s="1"/>
  <c r="AQ841" i="2" a="1"/>
  <c r="AQ841" i="2" s="1"/>
  <c r="AR841" i="2" s="1" a="1"/>
  <c r="AR841" i="2" s="1"/>
  <c r="AQ842" i="2" a="1"/>
  <c r="AQ842" i="2" s="1"/>
  <c r="AR842" i="2" s="1" a="1"/>
  <c r="AR842" i="2" s="1"/>
  <c r="AQ843" i="2" a="1"/>
  <c r="AQ843" i="2" s="1"/>
  <c r="AR843" i="2" s="1" a="1"/>
  <c r="AR843" i="2" s="1"/>
  <c r="AQ844" i="2" a="1"/>
  <c r="AQ844" i="2" s="1"/>
  <c r="AR844" i="2" s="1" a="1"/>
  <c r="AR844" i="2" s="1"/>
  <c r="AQ845" i="2" a="1"/>
  <c r="AQ845" i="2" s="1"/>
  <c r="AR845" i="2" s="1" a="1"/>
  <c r="AR845" i="2" s="1"/>
  <c r="AQ846" i="2" a="1"/>
  <c r="AQ846" i="2" s="1"/>
  <c r="AR846" i="2" s="1" a="1"/>
  <c r="AR846" i="2" s="1"/>
  <c r="AQ847" i="2" a="1"/>
  <c r="AQ847" i="2" s="1"/>
  <c r="AR847" i="2" s="1" a="1"/>
  <c r="AR847" i="2" s="1"/>
  <c r="AQ848" i="2" a="1"/>
  <c r="AQ848" i="2" s="1"/>
  <c r="AR848" i="2" s="1" a="1"/>
  <c r="AR848" i="2" s="1"/>
  <c r="AQ849" i="2" a="1"/>
  <c r="AQ849" i="2" s="1"/>
  <c r="AR849" i="2" s="1" a="1"/>
  <c r="AR849" i="2" s="1"/>
  <c r="AQ850" i="2" a="1"/>
  <c r="AQ850" i="2" s="1"/>
  <c r="AR850" i="2" s="1" a="1"/>
  <c r="AR850" i="2" s="1"/>
  <c r="AQ851" i="2" a="1"/>
  <c r="AQ851" i="2" s="1"/>
  <c r="AR851" i="2" s="1" a="1"/>
  <c r="AR851" i="2" s="1"/>
  <c r="AQ852" i="2" a="1"/>
  <c r="AQ852" i="2" s="1"/>
  <c r="AR852" i="2" s="1" a="1"/>
  <c r="AR852" i="2" s="1"/>
  <c r="AQ853" i="2" a="1"/>
  <c r="AQ853" i="2" s="1"/>
  <c r="AR853" i="2" s="1" a="1"/>
  <c r="AR853" i="2" s="1"/>
  <c r="AQ854" i="2" a="1"/>
  <c r="AQ854" i="2" s="1"/>
  <c r="AR854" i="2" s="1" a="1"/>
  <c r="AR854" i="2" s="1"/>
  <c r="AQ855" i="2" a="1"/>
  <c r="AQ855" i="2" s="1"/>
  <c r="AR855" i="2" s="1" a="1"/>
  <c r="AR855" i="2" s="1"/>
  <c r="AQ856" i="2" a="1"/>
  <c r="AQ856" i="2" s="1"/>
  <c r="AR856" i="2" s="1" a="1"/>
  <c r="AR856" i="2" s="1"/>
  <c r="AQ857" i="2" a="1"/>
  <c r="AQ857" i="2" s="1"/>
  <c r="AR857" i="2" s="1" a="1"/>
  <c r="AR857" i="2" s="1"/>
  <c r="AQ858" i="2" a="1"/>
  <c r="AQ858" i="2" s="1"/>
  <c r="AR858" i="2" s="1" a="1"/>
  <c r="AR858" i="2" s="1"/>
  <c r="AQ859" i="2" a="1"/>
  <c r="AQ859" i="2" s="1"/>
  <c r="AR859" i="2" s="1" a="1"/>
  <c r="AR859" i="2" s="1"/>
  <c r="AQ860" i="2" a="1"/>
  <c r="AQ860" i="2" s="1"/>
  <c r="AR860" i="2" s="1" a="1"/>
  <c r="AR860" i="2" s="1"/>
  <c r="AQ861" i="2" a="1"/>
  <c r="AQ861" i="2" s="1"/>
  <c r="AR861" i="2" s="1" a="1"/>
  <c r="AR861" i="2" s="1"/>
  <c r="AQ862" i="2" a="1"/>
  <c r="AQ862" i="2" s="1"/>
  <c r="AR862" i="2" s="1" a="1"/>
  <c r="AR862" i="2" s="1"/>
  <c r="AQ863" i="2" a="1"/>
  <c r="AQ863" i="2" s="1"/>
  <c r="AR863" i="2" s="1" a="1"/>
  <c r="AR863" i="2" s="1"/>
  <c r="AQ864" i="2" a="1"/>
  <c r="AQ864" i="2" s="1"/>
  <c r="AR864" i="2" s="1" a="1"/>
  <c r="AR864" i="2" s="1"/>
  <c r="AQ865" i="2" a="1"/>
  <c r="AQ865" i="2" s="1"/>
  <c r="AR865" i="2" s="1" a="1"/>
  <c r="AR865" i="2" s="1"/>
  <c r="AQ866" i="2" a="1"/>
  <c r="AQ866" i="2" s="1"/>
  <c r="AR866" i="2" s="1" a="1"/>
  <c r="AR866" i="2" s="1"/>
  <c r="AQ867" i="2" a="1"/>
  <c r="AQ867" i="2" s="1"/>
  <c r="AR867" i="2" s="1" a="1"/>
  <c r="AR867" i="2" s="1"/>
  <c r="AQ868" i="2" a="1"/>
  <c r="AQ868" i="2" s="1"/>
  <c r="AR868" i="2" s="1" a="1"/>
  <c r="AR868" i="2" s="1"/>
  <c r="AQ869" i="2" a="1"/>
  <c r="AQ869" i="2" s="1"/>
  <c r="AR869" i="2" s="1" a="1"/>
  <c r="AR869" i="2" s="1"/>
  <c r="AQ870" i="2" a="1"/>
  <c r="AQ870" i="2" s="1"/>
  <c r="AR870" i="2" s="1" a="1"/>
  <c r="AR870" i="2" s="1"/>
  <c r="AQ871" i="2" a="1"/>
  <c r="AQ871" i="2" s="1"/>
  <c r="AR871" i="2" s="1" a="1"/>
  <c r="AR871" i="2" s="1"/>
  <c r="AQ872" i="2" a="1"/>
  <c r="AQ872" i="2" s="1"/>
  <c r="AR872" i="2" s="1" a="1"/>
  <c r="AR872" i="2" s="1"/>
  <c r="AQ873" i="2" a="1"/>
  <c r="AQ873" i="2" s="1"/>
  <c r="AR873" i="2" s="1" a="1"/>
  <c r="AR873" i="2" s="1"/>
  <c r="AQ874" i="2" a="1"/>
  <c r="AQ874" i="2" s="1"/>
  <c r="AR874" i="2" s="1" a="1"/>
  <c r="AR874" i="2" s="1"/>
  <c r="AQ875" i="2" a="1"/>
  <c r="AQ875" i="2" s="1"/>
  <c r="AR875" i="2" s="1" a="1"/>
  <c r="AR875" i="2" s="1"/>
  <c r="AQ876" i="2" a="1"/>
  <c r="AQ876" i="2" s="1"/>
  <c r="AR876" i="2" s="1" a="1"/>
  <c r="AR876" i="2" s="1"/>
  <c r="AQ877" i="2" a="1"/>
  <c r="AQ877" i="2" s="1"/>
  <c r="AR877" i="2" s="1" a="1"/>
  <c r="AR877" i="2" s="1"/>
  <c r="AQ878" i="2" a="1"/>
  <c r="AQ878" i="2" s="1"/>
  <c r="AR878" i="2" s="1" a="1"/>
  <c r="AR878" i="2" s="1"/>
  <c r="AQ879" i="2" a="1"/>
  <c r="AQ879" i="2" s="1"/>
  <c r="AR879" i="2" s="1" a="1"/>
  <c r="AR879" i="2" s="1"/>
  <c r="AQ880" i="2" a="1"/>
  <c r="AQ880" i="2" s="1"/>
  <c r="AR880" i="2" s="1" a="1"/>
  <c r="AR880" i="2" s="1"/>
  <c r="AQ881" i="2" a="1"/>
  <c r="AQ881" i="2" s="1"/>
  <c r="AR881" i="2" s="1" a="1"/>
  <c r="AR881" i="2" s="1"/>
  <c r="AQ882" i="2" a="1"/>
  <c r="AQ882" i="2" s="1"/>
  <c r="AR882" i="2" s="1" a="1"/>
  <c r="AR882" i="2" s="1"/>
  <c r="AQ883" i="2" a="1"/>
  <c r="AQ883" i="2" s="1"/>
  <c r="AR883" i="2" s="1" a="1"/>
  <c r="AR883" i="2" s="1"/>
  <c r="AQ884" i="2" a="1"/>
  <c r="AQ884" i="2" s="1"/>
  <c r="AR884" i="2" s="1" a="1"/>
  <c r="AR884" i="2" s="1"/>
  <c r="AQ885" i="2" a="1"/>
  <c r="AQ885" i="2" s="1"/>
  <c r="AR885" i="2" s="1" a="1"/>
  <c r="AR885" i="2" s="1"/>
  <c r="AQ886" i="2" a="1"/>
  <c r="AQ886" i="2" s="1"/>
  <c r="AR886" i="2" s="1" a="1"/>
  <c r="AR886" i="2" s="1"/>
  <c r="AQ887" i="2" a="1"/>
  <c r="AQ887" i="2" s="1"/>
  <c r="AR887" i="2" s="1" a="1"/>
  <c r="AR887" i="2" s="1"/>
  <c r="AQ888" i="2" a="1"/>
  <c r="AQ888" i="2" s="1"/>
  <c r="AR888" i="2" s="1" a="1"/>
  <c r="AR888" i="2" s="1"/>
  <c r="AQ889" i="2" a="1"/>
  <c r="AQ889" i="2" s="1"/>
  <c r="AR889" i="2" s="1" a="1"/>
  <c r="AR889" i="2" s="1"/>
  <c r="AQ890" i="2" a="1"/>
  <c r="AQ890" i="2" s="1"/>
  <c r="AR890" i="2" s="1" a="1"/>
  <c r="AR890" i="2" s="1"/>
  <c r="AQ891" i="2" a="1"/>
  <c r="AQ891" i="2" s="1"/>
  <c r="AR891" i="2" s="1" a="1"/>
  <c r="AR891" i="2" s="1"/>
  <c r="AQ892" i="2" a="1"/>
  <c r="AQ892" i="2" s="1"/>
  <c r="AR892" i="2" s="1" a="1"/>
  <c r="AR892" i="2" s="1"/>
  <c r="AQ893" i="2" a="1"/>
  <c r="AQ893" i="2" s="1"/>
  <c r="AR893" i="2" s="1" a="1"/>
  <c r="AR893" i="2" s="1"/>
  <c r="AQ894" i="2" a="1"/>
  <c r="AQ894" i="2" s="1"/>
  <c r="AR894" i="2" s="1" a="1"/>
  <c r="AR894" i="2" s="1"/>
  <c r="AQ895" i="2" a="1"/>
  <c r="AQ895" i="2" s="1"/>
  <c r="AR895" i="2" s="1" a="1"/>
  <c r="AR895" i="2" s="1"/>
  <c r="AQ896" i="2" a="1"/>
  <c r="AQ896" i="2" s="1"/>
  <c r="AR896" i="2" s="1" a="1"/>
  <c r="AR896" i="2" s="1"/>
  <c r="AQ897" i="2" a="1"/>
  <c r="AQ897" i="2" s="1"/>
  <c r="AR897" i="2" s="1" a="1"/>
  <c r="AR897" i="2" s="1"/>
  <c r="AQ898" i="2" a="1"/>
  <c r="AQ898" i="2" s="1"/>
  <c r="AR898" i="2" s="1" a="1"/>
  <c r="AR898" i="2" s="1"/>
  <c r="AQ899" i="2" a="1"/>
  <c r="AQ899" i="2" s="1"/>
  <c r="AR899" i="2" s="1" a="1"/>
  <c r="AR899" i="2" s="1"/>
  <c r="AQ900" i="2" a="1"/>
  <c r="AQ900" i="2" s="1"/>
  <c r="AR900" i="2" s="1" a="1"/>
  <c r="AR900" i="2" s="1"/>
  <c r="AQ901" i="2" a="1"/>
  <c r="AQ901" i="2" s="1"/>
  <c r="AR901" i="2" s="1" a="1"/>
  <c r="AR901" i="2" s="1"/>
  <c r="AQ902" i="2" a="1"/>
  <c r="AQ902" i="2" s="1"/>
  <c r="AR902" i="2" s="1" a="1"/>
  <c r="AR902" i="2" s="1"/>
  <c r="AQ903" i="2" a="1"/>
  <c r="AQ903" i="2" s="1"/>
  <c r="AR903" i="2" s="1" a="1"/>
  <c r="AR903" i="2" s="1"/>
  <c r="AQ904" i="2" a="1"/>
  <c r="AQ904" i="2" s="1"/>
  <c r="AR904" i="2" s="1" a="1"/>
  <c r="AR904" i="2" s="1"/>
  <c r="AQ905" i="2" a="1"/>
  <c r="AQ905" i="2" s="1"/>
  <c r="AR905" i="2" s="1" a="1"/>
  <c r="AR905" i="2" s="1"/>
  <c r="AQ906" i="2" a="1"/>
  <c r="AQ906" i="2" s="1"/>
  <c r="AR906" i="2" s="1" a="1"/>
  <c r="AR906" i="2" s="1"/>
  <c r="AQ907" i="2" a="1"/>
  <c r="AQ907" i="2" s="1"/>
  <c r="AR907" i="2" s="1" a="1"/>
  <c r="AR907" i="2" s="1"/>
  <c r="AQ908" i="2" a="1"/>
  <c r="AQ908" i="2" s="1"/>
  <c r="AR908" i="2" s="1" a="1"/>
  <c r="AR908" i="2" s="1"/>
  <c r="AQ909" i="2" a="1"/>
  <c r="AQ909" i="2" s="1"/>
  <c r="AR909" i="2" s="1" a="1"/>
  <c r="AR909" i="2" s="1"/>
  <c r="AQ910" i="2" a="1"/>
  <c r="AQ910" i="2" s="1"/>
  <c r="AR910" i="2" s="1" a="1"/>
  <c r="AR910" i="2" s="1"/>
  <c r="AQ911" i="2" a="1"/>
  <c r="AQ911" i="2" s="1"/>
  <c r="AR911" i="2" s="1" a="1"/>
  <c r="AR911" i="2" s="1"/>
  <c r="AQ912" i="2" a="1"/>
  <c r="AQ912" i="2" s="1"/>
  <c r="AR912" i="2" s="1" a="1"/>
  <c r="AR912" i="2" s="1"/>
  <c r="AQ913" i="2" a="1"/>
  <c r="AQ913" i="2" s="1"/>
  <c r="AR913" i="2" s="1" a="1"/>
  <c r="AR913" i="2" s="1"/>
  <c r="AQ914" i="2" a="1"/>
  <c r="AQ914" i="2" s="1"/>
  <c r="AR914" i="2" s="1" a="1"/>
  <c r="AR914" i="2" s="1"/>
  <c r="AQ915" i="2" a="1"/>
  <c r="AQ915" i="2" s="1"/>
  <c r="AR915" i="2" s="1" a="1"/>
  <c r="AR915" i="2" s="1"/>
  <c r="AQ916" i="2" a="1"/>
  <c r="AQ916" i="2" s="1"/>
  <c r="AR916" i="2" s="1" a="1"/>
  <c r="AR916" i="2" s="1"/>
  <c r="AQ917" i="2" a="1"/>
  <c r="AQ917" i="2" s="1"/>
  <c r="AR917" i="2" s="1" a="1"/>
  <c r="AR917" i="2" s="1"/>
  <c r="AQ918" i="2" a="1"/>
  <c r="AQ918" i="2" s="1"/>
  <c r="AR918" i="2" s="1" a="1"/>
  <c r="AR918" i="2" s="1"/>
  <c r="AQ919" i="2" a="1"/>
  <c r="AQ919" i="2" s="1"/>
  <c r="AR919" i="2" s="1" a="1"/>
  <c r="AR919" i="2" s="1"/>
  <c r="AQ920" i="2" a="1"/>
  <c r="AQ920" i="2" s="1"/>
  <c r="AR920" i="2" s="1" a="1"/>
  <c r="AR920" i="2" s="1"/>
  <c r="AQ921" i="2" a="1"/>
  <c r="AQ921" i="2" s="1"/>
  <c r="AR921" i="2" s="1" a="1"/>
  <c r="AR921" i="2" s="1"/>
  <c r="AQ922" i="2" a="1"/>
  <c r="AQ922" i="2" s="1"/>
  <c r="AR922" i="2" s="1" a="1"/>
  <c r="AR922" i="2" s="1"/>
  <c r="AQ923" i="2" a="1"/>
  <c r="AQ923" i="2" s="1"/>
  <c r="AR923" i="2" s="1" a="1"/>
  <c r="AR923" i="2" s="1"/>
  <c r="AQ924" i="2" a="1"/>
  <c r="AQ924" i="2" s="1"/>
  <c r="AR924" i="2" s="1" a="1"/>
  <c r="AR924" i="2" s="1"/>
  <c r="AQ925" i="2" a="1"/>
  <c r="AQ925" i="2" s="1"/>
  <c r="AR925" i="2" s="1" a="1"/>
  <c r="AR925" i="2" s="1"/>
  <c r="AQ926" i="2" a="1"/>
  <c r="AQ926" i="2" s="1"/>
  <c r="AR926" i="2" s="1" a="1"/>
  <c r="AR926" i="2" s="1"/>
  <c r="AQ927" i="2" a="1"/>
  <c r="AQ927" i="2" s="1"/>
  <c r="AR927" i="2" s="1" a="1"/>
  <c r="AR927" i="2" s="1"/>
  <c r="AQ928" i="2" a="1"/>
  <c r="AQ928" i="2" s="1"/>
  <c r="AR928" i="2" s="1" a="1"/>
  <c r="AR928" i="2" s="1"/>
  <c r="AQ929" i="2" a="1"/>
  <c r="AQ929" i="2" s="1"/>
  <c r="AR929" i="2" s="1" a="1"/>
  <c r="AR929" i="2" s="1"/>
  <c r="AQ930" i="2" a="1"/>
  <c r="AQ930" i="2" s="1"/>
  <c r="AR930" i="2" s="1" a="1"/>
  <c r="AR930" i="2" s="1"/>
  <c r="AQ931" i="2" a="1"/>
  <c r="AQ931" i="2" s="1"/>
  <c r="AR931" i="2" s="1" a="1"/>
  <c r="AR931" i="2" s="1"/>
  <c r="AQ932" i="2" a="1"/>
  <c r="AQ932" i="2" s="1"/>
  <c r="AR932" i="2" s="1" a="1"/>
  <c r="AR932" i="2" s="1"/>
  <c r="AQ933" i="2" a="1"/>
  <c r="AQ933" i="2" s="1"/>
  <c r="AR933" i="2" s="1" a="1"/>
  <c r="AR933" i="2" s="1"/>
  <c r="AQ934" i="2" a="1"/>
  <c r="AQ934" i="2" s="1"/>
  <c r="AR934" i="2" s="1" a="1"/>
  <c r="AR934" i="2" s="1"/>
  <c r="AQ935" i="2" a="1"/>
  <c r="AQ935" i="2" s="1"/>
  <c r="AR935" i="2" s="1" a="1"/>
  <c r="AR935" i="2" s="1"/>
  <c r="AQ936" i="2" a="1"/>
  <c r="AQ936" i="2" s="1"/>
  <c r="AR936" i="2" s="1" a="1"/>
  <c r="AR936" i="2" s="1"/>
  <c r="AQ937" i="2" a="1"/>
  <c r="AQ937" i="2" s="1"/>
  <c r="AR937" i="2" s="1" a="1"/>
  <c r="AR937" i="2" s="1"/>
  <c r="AQ938" i="2" a="1"/>
  <c r="AQ938" i="2" s="1"/>
  <c r="AR938" i="2" s="1" a="1"/>
  <c r="AR938" i="2" s="1"/>
  <c r="AQ939" i="2" a="1"/>
  <c r="AQ939" i="2" s="1"/>
  <c r="AR939" i="2" s="1" a="1"/>
  <c r="AR939" i="2" s="1"/>
  <c r="AQ940" i="2" a="1"/>
  <c r="AQ940" i="2" s="1"/>
  <c r="AR940" i="2" s="1" a="1"/>
  <c r="AR940" i="2" s="1"/>
  <c r="AQ941" i="2" a="1"/>
  <c r="AQ941" i="2" s="1"/>
  <c r="AR941" i="2" s="1" a="1"/>
  <c r="AR941" i="2" s="1"/>
  <c r="AQ942" i="2" a="1"/>
  <c r="AQ942" i="2" s="1"/>
  <c r="AR942" i="2" s="1" a="1"/>
  <c r="AR942" i="2" s="1"/>
  <c r="AQ943" i="2" a="1"/>
  <c r="AQ943" i="2" s="1"/>
  <c r="AR943" i="2" s="1" a="1"/>
  <c r="AR943" i="2" s="1"/>
  <c r="AQ944" i="2" a="1"/>
  <c r="AQ944" i="2" s="1"/>
  <c r="AR944" i="2" s="1" a="1"/>
  <c r="AR944" i="2" s="1"/>
  <c r="AQ945" i="2" a="1"/>
  <c r="AQ945" i="2" s="1"/>
  <c r="AR945" i="2" s="1" a="1"/>
  <c r="AR945" i="2" s="1"/>
  <c r="AQ946" i="2" a="1"/>
  <c r="AQ946" i="2" s="1"/>
  <c r="AR946" i="2" s="1" a="1"/>
  <c r="AR946" i="2" s="1"/>
  <c r="AQ947" i="2" a="1"/>
  <c r="AQ947" i="2" s="1"/>
  <c r="AR947" i="2" s="1" a="1"/>
  <c r="AR947" i="2" s="1"/>
  <c r="AQ948" i="2" a="1"/>
  <c r="AQ948" i="2" s="1"/>
  <c r="AR948" i="2" s="1" a="1"/>
  <c r="AR948" i="2" s="1"/>
  <c r="AQ949" i="2" a="1"/>
  <c r="AQ949" i="2" s="1"/>
  <c r="AR949" i="2" s="1" a="1"/>
  <c r="AR949" i="2" s="1"/>
  <c r="AQ950" i="2" a="1"/>
  <c r="AQ950" i="2" s="1"/>
  <c r="AR950" i="2" s="1" a="1"/>
  <c r="AR950" i="2" s="1"/>
  <c r="AQ951" i="2" a="1"/>
  <c r="AQ951" i="2" s="1"/>
  <c r="AR951" i="2" s="1" a="1"/>
  <c r="AR951" i="2" s="1"/>
  <c r="AQ952" i="2" a="1"/>
  <c r="AQ952" i="2" s="1"/>
  <c r="AR952" i="2" s="1" a="1"/>
  <c r="AR952" i="2" s="1"/>
  <c r="AQ953" i="2" a="1"/>
  <c r="AQ953" i="2" s="1"/>
  <c r="AR953" i="2" s="1" a="1"/>
  <c r="AR953" i="2" s="1"/>
  <c r="AQ954" i="2" a="1"/>
  <c r="AQ954" i="2" s="1"/>
  <c r="AR954" i="2" s="1" a="1"/>
  <c r="AR954" i="2" s="1"/>
  <c r="AQ955" i="2" a="1"/>
  <c r="AQ955" i="2" s="1"/>
  <c r="AR955" i="2" s="1" a="1"/>
  <c r="AR955" i="2" s="1"/>
  <c r="AQ956" i="2" a="1"/>
  <c r="AQ956" i="2" s="1"/>
  <c r="AR956" i="2" s="1" a="1"/>
  <c r="AR956" i="2" s="1"/>
  <c r="AQ957" i="2" a="1"/>
  <c r="AQ957" i="2" s="1"/>
  <c r="AR957" i="2" s="1" a="1"/>
  <c r="AR957" i="2" s="1"/>
  <c r="AQ958" i="2" a="1"/>
  <c r="AQ958" i="2" s="1"/>
  <c r="AR958" i="2" s="1" a="1"/>
  <c r="AR958" i="2" s="1"/>
  <c r="AQ959" i="2" a="1"/>
  <c r="AQ959" i="2" s="1"/>
  <c r="AR959" i="2" s="1" a="1"/>
  <c r="AR959" i="2" s="1"/>
  <c r="AQ960" i="2" a="1"/>
  <c r="AQ960" i="2" s="1"/>
  <c r="AR960" i="2" s="1" a="1"/>
  <c r="AR960" i="2" s="1"/>
  <c r="AQ961" i="2" a="1"/>
  <c r="AQ961" i="2" s="1"/>
  <c r="AR961" i="2" s="1" a="1"/>
  <c r="AR961" i="2" s="1"/>
  <c r="AQ962" i="2" a="1"/>
  <c r="AQ962" i="2" s="1"/>
  <c r="AR962" i="2" s="1" a="1"/>
  <c r="AR962" i="2" s="1"/>
  <c r="AQ963" i="2" a="1"/>
  <c r="AQ963" i="2" s="1"/>
  <c r="AR963" i="2" s="1" a="1"/>
  <c r="AR963" i="2" s="1"/>
  <c r="AQ964" i="2" a="1"/>
  <c r="AQ964" i="2" s="1"/>
  <c r="AR964" i="2" s="1" a="1"/>
  <c r="AR964" i="2" s="1"/>
  <c r="AQ965" i="2" a="1"/>
  <c r="AQ965" i="2" s="1"/>
  <c r="AR965" i="2" s="1" a="1"/>
  <c r="AR965" i="2" s="1"/>
  <c r="AQ966" i="2" a="1"/>
  <c r="AQ966" i="2" s="1"/>
  <c r="AR966" i="2" s="1" a="1"/>
  <c r="AR966" i="2" s="1"/>
  <c r="AQ967" i="2" a="1"/>
  <c r="AQ967" i="2" s="1"/>
  <c r="AR967" i="2" s="1" a="1"/>
  <c r="AR967" i="2" s="1"/>
  <c r="AQ968" i="2" a="1"/>
  <c r="AQ968" i="2" s="1"/>
  <c r="AR968" i="2" s="1" a="1"/>
  <c r="AR968" i="2" s="1"/>
  <c r="AQ969" i="2" a="1"/>
  <c r="AQ969" i="2" s="1"/>
  <c r="AR969" i="2" s="1" a="1"/>
  <c r="AR969" i="2" s="1"/>
  <c r="AQ970" i="2" a="1"/>
  <c r="AQ970" i="2" s="1"/>
  <c r="AR970" i="2" s="1" a="1"/>
  <c r="AR970" i="2" s="1"/>
  <c r="AQ971" i="2" a="1"/>
  <c r="AQ971" i="2" s="1"/>
  <c r="AR971" i="2" s="1" a="1"/>
  <c r="AR971" i="2" s="1"/>
  <c r="AQ972" i="2" a="1"/>
  <c r="AQ972" i="2" s="1"/>
  <c r="AR972" i="2" s="1" a="1"/>
  <c r="AR972" i="2" s="1"/>
  <c r="AQ973" i="2" a="1"/>
  <c r="AQ973" i="2" s="1"/>
  <c r="AR973" i="2" s="1" a="1"/>
  <c r="AR973" i="2" s="1"/>
  <c r="AQ974" i="2" a="1"/>
  <c r="AQ974" i="2" s="1"/>
  <c r="AR974" i="2" s="1" a="1"/>
  <c r="AR974" i="2" s="1"/>
  <c r="AQ975" i="2" a="1"/>
  <c r="AQ975" i="2" s="1"/>
  <c r="AR975" i="2" s="1" a="1"/>
  <c r="AR975" i="2" s="1"/>
  <c r="AQ976" i="2" a="1"/>
  <c r="AQ976" i="2" s="1"/>
  <c r="AR976" i="2" s="1" a="1"/>
  <c r="AR976" i="2" s="1"/>
  <c r="AQ977" i="2" a="1"/>
  <c r="AQ977" i="2" s="1"/>
  <c r="AR977" i="2" s="1" a="1"/>
  <c r="AR977" i="2" s="1"/>
  <c r="AQ978" i="2" a="1"/>
  <c r="AQ978" i="2" s="1"/>
  <c r="AR978" i="2" s="1" a="1"/>
  <c r="AR978" i="2" s="1"/>
  <c r="AQ979" i="2" a="1"/>
  <c r="AQ979" i="2" s="1"/>
  <c r="AR979" i="2" s="1" a="1"/>
  <c r="AR979" i="2" s="1"/>
  <c r="AQ980" i="2" a="1"/>
  <c r="AQ980" i="2" s="1"/>
  <c r="AR980" i="2" s="1" a="1"/>
  <c r="AR980" i="2" s="1"/>
  <c r="AQ981" i="2" a="1"/>
  <c r="AQ981" i="2" s="1"/>
  <c r="AR981" i="2" s="1" a="1"/>
  <c r="AR981" i="2" s="1"/>
  <c r="AQ982" i="2" a="1"/>
  <c r="AQ982" i="2" s="1"/>
  <c r="AR982" i="2" s="1" a="1"/>
  <c r="AR982" i="2" s="1"/>
  <c r="AQ983" i="2" a="1"/>
  <c r="AQ983" i="2" s="1"/>
  <c r="AR983" i="2" s="1" a="1"/>
  <c r="AR983" i="2" s="1"/>
  <c r="AQ984" i="2" a="1"/>
  <c r="AQ984" i="2" s="1"/>
  <c r="AR984" i="2" s="1" a="1"/>
  <c r="AR984" i="2" s="1"/>
  <c r="AQ985" i="2" a="1"/>
  <c r="AQ985" i="2" s="1"/>
  <c r="AR985" i="2" s="1" a="1"/>
  <c r="AR985" i="2" s="1"/>
  <c r="AQ986" i="2" a="1"/>
  <c r="AQ986" i="2" s="1"/>
  <c r="AR986" i="2" s="1" a="1"/>
  <c r="AR986" i="2" s="1"/>
  <c r="AQ987" i="2" a="1"/>
  <c r="AQ987" i="2" s="1"/>
  <c r="AR987" i="2" s="1" a="1"/>
  <c r="AR987" i="2" s="1"/>
  <c r="AQ988" i="2" a="1"/>
  <c r="AQ988" i="2" s="1"/>
  <c r="AR988" i="2" s="1" a="1"/>
  <c r="AR988" i="2" s="1"/>
  <c r="AQ989" i="2" a="1"/>
  <c r="AQ989" i="2" s="1"/>
  <c r="AR989" i="2" s="1" a="1"/>
  <c r="AR989" i="2" s="1"/>
  <c r="AQ990" i="2" a="1"/>
  <c r="AQ990" i="2" s="1"/>
  <c r="AR990" i="2" s="1" a="1"/>
  <c r="AR990" i="2" s="1"/>
  <c r="AQ991" i="2" a="1"/>
  <c r="AQ991" i="2" s="1"/>
  <c r="AR991" i="2" s="1" a="1"/>
  <c r="AR991" i="2" s="1"/>
  <c r="AQ992" i="2" a="1"/>
  <c r="AQ992" i="2" s="1"/>
  <c r="AR992" i="2" s="1" a="1"/>
  <c r="AR992" i="2" s="1"/>
  <c r="AQ993" i="2" a="1"/>
  <c r="AQ993" i="2" s="1"/>
  <c r="AR993" i="2" s="1" a="1"/>
  <c r="AR993" i="2" s="1"/>
  <c r="AQ994" i="2" a="1"/>
  <c r="AQ994" i="2" s="1"/>
  <c r="AR994" i="2" s="1" a="1"/>
  <c r="AR994" i="2" s="1"/>
  <c r="AQ995" i="2" a="1"/>
  <c r="AQ995" i="2" s="1"/>
  <c r="AR995" i="2" s="1" a="1"/>
  <c r="AR995" i="2" s="1"/>
  <c r="AQ996" i="2" a="1"/>
  <c r="AQ996" i="2" s="1"/>
  <c r="AR996" i="2" s="1" a="1"/>
  <c r="AR996" i="2" s="1"/>
  <c r="AQ997" i="2" a="1"/>
  <c r="AQ997" i="2" s="1"/>
  <c r="AR997" i="2" s="1" a="1"/>
  <c r="AR997" i="2" s="1"/>
  <c r="AQ998" i="2" a="1"/>
  <c r="AQ998" i="2" s="1"/>
  <c r="AR998" i="2" s="1" a="1"/>
  <c r="AR998" i="2" s="1"/>
  <c r="AQ999" i="2" a="1"/>
  <c r="AQ999" i="2" s="1"/>
  <c r="AR999" i="2" s="1" a="1"/>
  <c r="AR999" i="2" s="1"/>
  <c r="AQ1000" i="2" a="1"/>
  <c r="AQ1000" i="2" s="1"/>
  <c r="AR1000" i="2" s="1" a="1"/>
  <c r="AR1000" i="2" s="1"/>
  <c r="AQ1001" i="2" a="1"/>
  <c r="AQ1001" i="2" s="1"/>
  <c r="AR1001" i="2" s="1" a="1"/>
  <c r="AR1001" i="2" s="1"/>
  <c r="AQ1002" i="2" a="1"/>
  <c r="AQ1002" i="2" s="1"/>
  <c r="AR1002" i="2" s="1" a="1"/>
  <c r="AR1002" i="2" s="1"/>
  <c r="AQ1003" i="2" a="1"/>
  <c r="AQ1003" i="2" s="1"/>
  <c r="AR1003" i="2" s="1" a="1"/>
  <c r="AR1003" i="2" s="1"/>
  <c r="AQ1004" i="2" a="1"/>
  <c r="AQ1004" i="2" s="1"/>
  <c r="AR1004" i="2" s="1" a="1"/>
  <c r="AR1004" i="2" s="1"/>
  <c r="AQ1005" i="2" a="1"/>
  <c r="AQ1005" i="2" s="1"/>
  <c r="AR1005" i="2" s="1" a="1"/>
  <c r="AR1005" i="2" s="1"/>
  <c r="AQ1006" i="2" a="1"/>
  <c r="AQ1006" i="2" s="1"/>
  <c r="AR1006" i="2" s="1" a="1"/>
  <c r="AR1006" i="2" s="1"/>
  <c r="AQ1007" i="2" a="1"/>
  <c r="AQ1007" i="2" s="1"/>
  <c r="AR1007" i="2" s="1" a="1"/>
  <c r="AR1007" i="2" s="1"/>
  <c r="AQ1008" i="2" a="1"/>
  <c r="AQ1008" i="2" s="1"/>
  <c r="AR1008" i="2" s="1" a="1"/>
  <c r="AR1008" i="2" s="1"/>
  <c r="AQ1009" i="2" a="1"/>
  <c r="AQ1009" i="2" s="1"/>
  <c r="AR1009" i="2" s="1" a="1"/>
  <c r="AR1009" i="2" s="1"/>
  <c r="AQ1010" i="2" a="1"/>
  <c r="AQ1010" i="2" s="1"/>
  <c r="AR1010" i="2" s="1" a="1"/>
  <c r="AR1010" i="2" s="1"/>
  <c r="AQ1011" i="2" a="1"/>
  <c r="AQ1011" i="2" s="1"/>
  <c r="AR1011" i="2" s="1" a="1"/>
  <c r="AR1011" i="2" s="1"/>
  <c r="AQ1012" i="2" a="1"/>
  <c r="AQ1012" i="2" s="1"/>
  <c r="AR1012" i="2" s="1" a="1"/>
  <c r="AR1012" i="2" s="1"/>
  <c r="AQ1013" i="2" a="1"/>
  <c r="AQ1013" i="2" s="1"/>
  <c r="AR1013" i="2" s="1" a="1"/>
  <c r="AR1013" i="2" s="1"/>
  <c r="AQ1014" i="2" a="1"/>
  <c r="AQ1014" i="2" s="1"/>
  <c r="AR1014" i="2" s="1" a="1"/>
  <c r="AR1014" i="2" s="1"/>
  <c r="AQ1015" i="2" a="1"/>
  <c r="AQ1015" i="2" s="1"/>
  <c r="AR1015" i="2" s="1" a="1"/>
  <c r="AR1015" i="2" s="1"/>
  <c r="AQ1016" i="2" a="1"/>
  <c r="AQ1016" i="2" s="1"/>
  <c r="AR1016" i="2" s="1" a="1"/>
  <c r="AR1016" i="2" s="1"/>
  <c r="AQ1017" i="2" a="1"/>
  <c r="AQ1017" i="2" s="1"/>
  <c r="AR1017" i="2" s="1" a="1"/>
  <c r="AR1017" i="2" s="1"/>
  <c r="AQ1018" i="2" a="1"/>
  <c r="AQ1018" i="2" s="1"/>
  <c r="AR1018" i="2" s="1" a="1"/>
  <c r="AR1018" i="2" s="1"/>
  <c r="AQ1019" i="2" a="1"/>
  <c r="AQ1019" i="2" s="1"/>
  <c r="AR1019" i="2" s="1" a="1"/>
  <c r="AR1019" i="2" s="1"/>
  <c r="AQ1020" i="2" a="1"/>
  <c r="AQ1020" i="2" s="1"/>
  <c r="AR1020" i="2" s="1" a="1"/>
  <c r="AR1020" i="2" s="1"/>
  <c r="AQ1021" i="2" a="1"/>
  <c r="AQ1021" i="2" s="1"/>
  <c r="AR1021" i="2" s="1" a="1"/>
  <c r="AR1021" i="2" s="1"/>
  <c r="AQ1022" i="2" a="1"/>
  <c r="AQ1022" i="2" s="1"/>
  <c r="AR1022" i="2" s="1" a="1"/>
  <c r="AR1022" i="2" s="1"/>
  <c r="AQ1023" i="2" a="1"/>
  <c r="AQ1023" i="2" s="1"/>
  <c r="AR1023" i="2" s="1" a="1"/>
  <c r="AR1023" i="2" s="1"/>
  <c r="AQ1024" i="2" a="1"/>
  <c r="AQ1024" i="2" s="1"/>
  <c r="AR1024" i="2" s="1" a="1"/>
  <c r="AR1024" i="2" s="1"/>
  <c r="AQ1025" i="2" a="1"/>
  <c r="AQ1025" i="2" s="1"/>
  <c r="AR1025" i="2" s="1" a="1"/>
  <c r="AR1025" i="2" s="1"/>
  <c r="AQ1026" i="2" a="1"/>
  <c r="AQ1026" i="2" s="1"/>
  <c r="AR1026" i="2" s="1" a="1"/>
  <c r="AR1026" i="2" s="1"/>
  <c r="AQ1027" i="2" a="1"/>
  <c r="AQ1027" i="2" s="1"/>
  <c r="AR1027" i="2" s="1" a="1"/>
  <c r="AR1027" i="2" s="1"/>
  <c r="AQ1028" i="2" a="1"/>
  <c r="AQ1028" i="2" s="1"/>
  <c r="AR1028" i="2" s="1" a="1"/>
  <c r="AR1028" i="2" s="1"/>
  <c r="AQ1029" i="2" a="1"/>
  <c r="AQ1029" i="2" s="1"/>
  <c r="AR1029" i="2" s="1" a="1"/>
  <c r="AR1029" i="2" s="1"/>
  <c r="AQ1030" i="2" a="1"/>
  <c r="AQ1030" i="2" s="1"/>
  <c r="AR1030" i="2" s="1" a="1"/>
  <c r="AR1030" i="2" s="1"/>
  <c r="AQ1031" i="2" a="1"/>
  <c r="AQ1031" i="2" s="1"/>
  <c r="AR1031" i="2" s="1" a="1"/>
  <c r="AR1031" i="2" s="1"/>
  <c r="AQ1032" i="2" a="1"/>
  <c r="AQ1032" i="2" s="1"/>
  <c r="AR1032" i="2" s="1" a="1"/>
  <c r="AR1032" i="2" s="1"/>
  <c r="AQ1033" i="2" a="1"/>
  <c r="AQ1033" i="2" s="1"/>
  <c r="AR1033" i="2" s="1" a="1"/>
  <c r="AR1033" i="2" s="1"/>
  <c r="AQ1034" i="2" a="1"/>
  <c r="AQ1034" i="2" s="1"/>
  <c r="AR1034" i="2" s="1" a="1"/>
  <c r="AR1034" i="2" s="1"/>
  <c r="AQ1035" i="2" a="1"/>
  <c r="AQ1035" i="2" s="1"/>
  <c r="AR1035" i="2" s="1" a="1"/>
  <c r="AR1035" i="2" s="1"/>
  <c r="AQ1036" i="2" a="1"/>
  <c r="AQ1036" i="2" s="1"/>
  <c r="AR1036" i="2" s="1" a="1"/>
  <c r="AR1036" i="2" s="1"/>
  <c r="AQ1037" i="2" a="1"/>
  <c r="AQ1037" i="2" s="1"/>
  <c r="AR1037" i="2" s="1" a="1"/>
  <c r="AR1037" i="2" s="1"/>
  <c r="AQ1038" i="2" a="1"/>
  <c r="AQ1038" i="2" s="1"/>
  <c r="AR1038" i="2" s="1" a="1"/>
  <c r="AR1038" i="2" s="1"/>
  <c r="AQ1039" i="2" a="1"/>
  <c r="AQ1039" i="2" s="1"/>
  <c r="AR1039" i="2" s="1" a="1"/>
  <c r="AR1039" i="2" s="1"/>
  <c r="AQ1040" i="2" a="1"/>
  <c r="AQ1040" i="2" s="1"/>
  <c r="AR1040" i="2" s="1" a="1"/>
  <c r="AR1040" i="2" s="1"/>
  <c r="AQ1041" i="2" a="1"/>
  <c r="AQ1041" i="2" s="1"/>
  <c r="AR1041" i="2" s="1" a="1"/>
  <c r="AR1041" i="2" s="1"/>
  <c r="AQ1042" i="2" a="1"/>
  <c r="AQ1042" i="2" s="1"/>
  <c r="AR1042" i="2" s="1" a="1"/>
  <c r="AR1042" i="2" s="1"/>
  <c r="AQ1043" i="2" a="1"/>
  <c r="AQ1043" i="2" s="1"/>
  <c r="AR1043" i="2" s="1" a="1"/>
  <c r="AR1043" i="2" s="1"/>
  <c r="AQ1044" i="2" a="1"/>
  <c r="AQ1044" i="2" s="1"/>
  <c r="AR1044" i="2" s="1" a="1"/>
  <c r="AR1044" i="2" s="1"/>
  <c r="AQ1045" i="2" a="1"/>
  <c r="AQ1045" i="2" s="1"/>
  <c r="AR1045" i="2" s="1" a="1"/>
  <c r="AR1045" i="2" s="1"/>
  <c r="AQ1046" i="2" a="1"/>
  <c r="AQ1046" i="2" s="1"/>
  <c r="AR1046" i="2" s="1" a="1"/>
  <c r="AR1046" i="2" s="1"/>
  <c r="AQ1047" i="2" a="1"/>
  <c r="AQ1047" i="2" s="1"/>
  <c r="AR1047" i="2" s="1" a="1"/>
  <c r="AR1047" i="2" s="1"/>
  <c r="AQ1048" i="2" a="1"/>
  <c r="AQ1048" i="2" s="1"/>
  <c r="AR1048" i="2" s="1" a="1"/>
  <c r="AR1048" i="2" s="1"/>
  <c r="AQ1049" i="2" a="1"/>
  <c r="AQ1049" i="2" s="1"/>
  <c r="AR1049" i="2" s="1" a="1"/>
  <c r="AR1049" i="2" s="1"/>
  <c r="AQ1050" i="2" a="1"/>
  <c r="AQ1050" i="2" s="1"/>
  <c r="AR1050" i="2" s="1" a="1"/>
  <c r="AR1050" i="2" s="1"/>
  <c r="AQ1051" i="2" a="1"/>
  <c r="AQ1051" i="2" s="1"/>
  <c r="AR1051" i="2" s="1" a="1"/>
  <c r="AR1051" i="2" s="1"/>
  <c r="AQ1052" i="2" a="1"/>
  <c r="AQ1052" i="2" s="1"/>
  <c r="AR1052" i="2" s="1" a="1"/>
  <c r="AR1052" i="2" s="1"/>
  <c r="AQ1053" i="2" a="1"/>
  <c r="AQ1053" i="2" s="1"/>
  <c r="AR1053" i="2" s="1" a="1"/>
  <c r="AR1053" i="2" s="1"/>
  <c r="AQ1054" i="2" a="1"/>
  <c r="AQ1054" i="2" s="1"/>
  <c r="AR1054" i="2" s="1" a="1"/>
  <c r="AR1054" i="2" s="1"/>
  <c r="AQ1055" i="2" a="1"/>
  <c r="AQ1055" i="2" s="1"/>
  <c r="AR1055" i="2" s="1" a="1"/>
  <c r="AR1055" i="2" s="1"/>
  <c r="AQ1056" i="2" a="1"/>
  <c r="AQ1056" i="2" s="1"/>
  <c r="AR1056" i="2" s="1" a="1"/>
  <c r="AR1056" i="2" s="1"/>
  <c r="AQ1057" i="2" a="1"/>
  <c r="AQ1057" i="2" s="1"/>
  <c r="AR1057" i="2" s="1" a="1"/>
  <c r="AR1057" i="2" s="1"/>
  <c r="AQ1058" i="2" a="1"/>
  <c r="AQ1058" i="2" s="1"/>
  <c r="AR1058" i="2" s="1" a="1"/>
  <c r="AR1058" i="2" s="1"/>
  <c r="AQ1059" i="2" a="1"/>
  <c r="AQ1059" i="2" s="1"/>
  <c r="AR1059" i="2" s="1" a="1"/>
  <c r="AR1059" i="2" s="1"/>
  <c r="AQ1060" i="2" a="1"/>
  <c r="AQ1060" i="2" s="1"/>
  <c r="AR1060" i="2" s="1" a="1"/>
  <c r="AR1060" i="2" s="1"/>
  <c r="AQ1061" i="2" a="1"/>
  <c r="AQ1061" i="2" s="1"/>
  <c r="AR1061" i="2" s="1" a="1"/>
  <c r="AR1061" i="2" s="1"/>
  <c r="AQ1062" i="2" a="1"/>
  <c r="AQ1062" i="2" s="1"/>
  <c r="AR1062" i="2" s="1" a="1"/>
  <c r="AR1062" i="2" s="1"/>
  <c r="AQ1063" i="2" a="1"/>
  <c r="AQ1063" i="2" s="1"/>
  <c r="AR1063" i="2" s="1" a="1"/>
  <c r="AR1063" i="2" s="1"/>
  <c r="AQ1064" i="2" a="1"/>
  <c r="AQ1064" i="2" s="1"/>
  <c r="AR1064" i="2" s="1" a="1"/>
  <c r="AR1064" i="2" s="1"/>
  <c r="AQ1065" i="2" a="1"/>
  <c r="AQ1065" i="2" s="1"/>
  <c r="AR1065" i="2" s="1" a="1"/>
  <c r="AR1065" i="2" s="1"/>
  <c r="AQ1066" i="2" a="1"/>
  <c r="AQ1066" i="2" s="1"/>
  <c r="AR1066" i="2" s="1" a="1"/>
  <c r="AR1066" i="2" s="1"/>
  <c r="AQ1067" i="2" a="1"/>
  <c r="AQ1067" i="2" s="1"/>
  <c r="AR1067" i="2" s="1" a="1"/>
  <c r="AR1067" i="2" s="1"/>
  <c r="AQ1068" i="2" a="1"/>
  <c r="AQ1068" i="2" s="1"/>
  <c r="AR1068" i="2" s="1" a="1"/>
  <c r="AR1068" i="2" s="1"/>
  <c r="AQ1069" i="2" a="1"/>
  <c r="AQ1069" i="2" s="1"/>
  <c r="AR1069" i="2" s="1" a="1"/>
  <c r="AR1069" i="2" s="1"/>
  <c r="AQ1070" i="2" a="1"/>
  <c r="AQ1070" i="2" s="1"/>
  <c r="AR1070" i="2" s="1" a="1"/>
  <c r="AR1070" i="2" s="1"/>
  <c r="AQ1071" i="2" a="1"/>
  <c r="AQ1071" i="2" s="1"/>
  <c r="AR1071" i="2" s="1" a="1"/>
  <c r="AR1071" i="2" s="1"/>
  <c r="AQ1072" i="2" a="1"/>
  <c r="AQ1072" i="2" s="1"/>
  <c r="AR1072" i="2" s="1" a="1"/>
  <c r="AR1072" i="2" s="1"/>
  <c r="AQ1073" i="2" a="1"/>
  <c r="AQ1073" i="2" s="1"/>
  <c r="AR1073" i="2" s="1" a="1"/>
  <c r="AR1073" i="2" s="1"/>
  <c r="AQ1074" i="2" a="1"/>
  <c r="AQ1074" i="2" s="1"/>
  <c r="AR1074" i="2" s="1" a="1"/>
  <c r="AR1074" i="2" s="1"/>
  <c r="AQ1075" i="2" a="1"/>
  <c r="AQ1075" i="2" s="1"/>
  <c r="AR1075" i="2" s="1" a="1"/>
  <c r="AR1075" i="2" s="1"/>
  <c r="AQ1076" i="2" a="1"/>
  <c r="AQ1076" i="2" s="1"/>
  <c r="AR1076" i="2" s="1" a="1"/>
  <c r="AR1076" i="2" s="1"/>
  <c r="AQ1077" i="2" a="1"/>
  <c r="AQ1077" i="2" s="1"/>
  <c r="AR1077" i="2" s="1" a="1"/>
  <c r="AR1077" i="2" s="1"/>
  <c r="AQ1078" i="2" a="1"/>
  <c r="AQ1078" i="2" s="1"/>
  <c r="AR1078" i="2" s="1" a="1"/>
  <c r="AR1078" i="2" s="1"/>
  <c r="AQ1079" i="2" a="1"/>
  <c r="AQ1079" i="2" s="1"/>
  <c r="AR1079" i="2" s="1" a="1"/>
  <c r="AR1079" i="2" s="1"/>
  <c r="AQ1080" i="2" a="1"/>
  <c r="AQ1080" i="2" s="1"/>
  <c r="AR1080" i="2" s="1" a="1"/>
  <c r="AR1080" i="2" s="1"/>
  <c r="AQ1081" i="2" a="1"/>
  <c r="AQ1081" i="2" s="1"/>
  <c r="AR1081" i="2" s="1" a="1"/>
  <c r="AR1081" i="2" s="1"/>
  <c r="AQ1082" i="2" a="1"/>
  <c r="AQ1082" i="2" s="1"/>
  <c r="AR1082" i="2" s="1" a="1"/>
  <c r="AR1082" i="2" s="1"/>
  <c r="AQ1083" i="2" a="1"/>
  <c r="AQ1083" i="2" s="1"/>
  <c r="AR1083" i="2" s="1" a="1"/>
  <c r="AR1083" i="2" s="1"/>
  <c r="AQ1084" i="2" a="1"/>
  <c r="AQ1084" i="2" s="1"/>
  <c r="AR1084" i="2" s="1" a="1"/>
  <c r="AR1084" i="2" s="1"/>
  <c r="AQ1085" i="2" a="1"/>
  <c r="AQ1085" i="2" s="1"/>
  <c r="AR1085" i="2" s="1" a="1"/>
  <c r="AR1085" i="2" s="1"/>
  <c r="AQ1086" i="2" a="1"/>
  <c r="AQ1086" i="2" s="1"/>
  <c r="AR1086" i="2" s="1" a="1"/>
  <c r="AR1086" i="2" s="1"/>
  <c r="AQ1087" i="2" a="1"/>
  <c r="AQ1087" i="2" s="1"/>
  <c r="AR1087" i="2" s="1" a="1"/>
  <c r="AR1087" i="2" s="1"/>
  <c r="AQ1088" i="2" a="1"/>
  <c r="AQ1088" i="2" s="1"/>
  <c r="AR1088" i="2" s="1" a="1"/>
  <c r="AR1088" i="2" s="1"/>
  <c r="AQ1089" i="2" a="1"/>
  <c r="AQ1089" i="2" s="1"/>
  <c r="AR1089" i="2" s="1" a="1"/>
  <c r="AR1089" i="2" s="1"/>
  <c r="AQ1090" i="2" a="1"/>
  <c r="AQ1090" i="2" s="1"/>
  <c r="AR1090" i="2" s="1" a="1"/>
  <c r="AR1090" i="2" s="1"/>
  <c r="AQ1091" i="2" a="1"/>
  <c r="AQ1091" i="2" s="1"/>
  <c r="AR1091" i="2" s="1" a="1"/>
  <c r="AR1091" i="2" s="1"/>
  <c r="AQ1092" i="2" a="1"/>
  <c r="AQ1092" i="2" s="1"/>
  <c r="AR1092" i="2" s="1" a="1"/>
  <c r="AR1092" i="2" s="1"/>
  <c r="AQ1093" i="2" a="1"/>
  <c r="AQ1093" i="2" s="1"/>
  <c r="AR1093" i="2" s="1" a="1"/>
  <c r="AR1093" i="2" s="1"/>
  <c r="AQ1094" i="2" a="1"/>
  <c r="AQ1094" i="2" s="1"/>
  <c r="AR1094" i="2" s="1" a="1"/>
  <c r="AR1094" i="2" s="1"/>
  <c r="AQ1095" i="2" a="1"/>
  <c r="AQ1095" i="2" s="1"/>
  <c r="AR1095" i="2" s="1" a="1"/>
  <c r="AR1095" i="2" s="1"/>
  <c r="AQ1096" i="2" a="1"/>
  <c r="AQ1096" i="2" s="1"/>
  <c r="AR1096" i="2" s="1" a="1"/>
  <c r="AR1096" i="2" s="1"/>
  <c r="AQ1097" i="2" a="1"/>
  <c r="AQ1097" i="2" s="1"/>
  <c r="AR1097" i="2" s="1" a="1"/>
  <c r="AR1097" i="2" s="1"/>
  <c r="AQ1098" i="2" a="1"/>
  <c r="AQ1098" i="2" s="1"/>
  <c r="AR1098" i="2" s="1" a="1"/>
  <c r="AR1098" i="2" s="1"/>
  <c r="AQ1099" i="2" a="1"/>
  <c r="AQ1099" i="2" s="1"/>
  <c r="AR1099" i="2" s="1" a="1"/>
  <c r="AR1099" i="2" s="1"/>
  <c r="AQ1100" i="2" a="1"/>
  <c r="AQ1100" i="2" s="1"/>
  <c r="AR1100" i="2" s="1" a="1"/>
  <c r="AR1100" i="2" s="1"/>
  <c r="AQ1101" i="2" a="1"/>
  <c r="AQ1101" i="2" s="1"/>
  <c r="AR1101" i="2" s="1" a="1"/>
  <c r="AR1101" i="2" s="1"/>
  <c r="AQ1102" i="2" a="1"/>
  <c r="AQ1102" i="2" s="1"/>
  <c r="AR1102" i="2" s="1" a="1"/>
  <c r="AR1102" i="2" s="1"/>
  <c r="AQ1103" i="2" a="1"/>
  <c r="AQ1103" i="2" s="1"/>
  <c r="AR1103" i="2" s="1" a="1"/>
  <c r="AR1103" i="2" s="1"/>
  <c r="AQ1104" i="2" a="1"/>
  <c r="AQ1104" i="2" s="1"/>
  <c r="AR1104" i="2" s="1" a="1"/>
  <c r="AR1104" i="2" s="1"/>
  <c r="AQ1105" i="2" a="1"/>
  <c r="AQ1105" i="2" s="1"/>
  <c r="AR1105" i="2" s="1" a="1"/>
  <c r="AR1105" i="2" s="1"/>
  <c r="AQ1106" i="2" a="1"/>
  <c r="AQ1106" i="2" s="1"/>
  <c r="AR1106" i="2" s="1" a="1"/>
  <c r="AR1106" i="2" s="1"/>
  <c r="AQ1107" i="2" a="1"/>
  <c r="AQ1107" i="2" s="1"/>
  <c r="AR1107" i="2" s="1" a="1"/>
  <c r="AR1107" i="2" s="1"/>
  <c r="AQ1108" i="2" a="1"/>
  <c r="AQ1108" i="2" s="1"/>
  <c r="AR1108" i="2" s="1" a="1"/>
  <c r="AR1108" i="2" s="1"/>
  <c r="AQ1109" i="2" a="1"/>
  <c r="AQ1109" i="2" s="1"/>
  <c r="AR1109" i="2" s="1" a="1"/>
  <c r="AR1109" i="2" s="1"/>
  <c r="AQ1110" i="2" a="1"/>
  <c r="AQ1110" i="2" s="1"/>
  <c r="AR1110" i="2" s="1" a="1"/>
  <c r="AR1110" i="2" s="1"/>
  <c r="AQ1111" i="2" a="1"/>
  <c r="AQ1111" i="2" s="1"/>
  <c r="AR1111" i="2" s="1" a="1"/>
  <c r="AR1111" i="2" s="1"/>
  <c r="AQ1112" i="2" a="1"/>
  <c r="AQ1112" i="2" s="1"/>
  <c r="AR1112" i="2" s="1" a="1"/>
  <c r="AR1112" i="2" s="1"/>
  <c r="AQ1113" i="2" a="1"/>
  <c r="AQ1113" i="2" s="1"/>
  <c r="AR1113" i="2" s="1" a="1"/>
  <c r="AR1113" i="2" s="1"/>
  <c r="AQ1114" i="2" a="1"/>
  <c r="AQ1114" i="2" s="1"/>
  <c r="AR1114" i="2" s="1" a="1"/>
  <c r="AR1114" i="2" s="1"/>
  <c r="AQ1115" i="2" a="1"/>
  <c r="AQ1115" i="2" s="1"/>
  <c r="AR1115" i="2" s="1" a="1"/>
  <c r="AR1115" i="2" s="1"/>
  <c r="AQ1116" i="2" a="1"/>
  <c r="AQ1116" i="2" s="1"/>
  <c r="AR1116" i="2" s="1" a="1"/>
  <c r="AR1116" i="2" s="1"/>
  <c r="AQ1117" i="2" a="1"/>
  <c r="AQ1117" i="2" s="1"/>
  <c r="AR1117" i="2" s="1" a="1"/>
  <c r="AR1117" i="2" s="1"/>
  <c r="AQ1118" i="2" a="1"/>
  <c r="AQ1118" i="2" s="1"/>
  <c r="AR1118" i="2" s="1" a="1"/>
  <c r="AR1118" i="2" s="1"/>
  <c r="AQ1119" i="2" a="1"/>
  <c r="AQ1119" i="2" s="1"/>
  <c r="AR1119" i="2" s="1" a="1"/>
  <c r="AR1119" i="2" s="1"/>
  <c r="AQ1120" i="2" a="1"/>
  <c r="AQ1120" i="2" s="1"/>
  <c r="AR1120" i="2" s="1" a="1"/>
  <c r="AR1120" i="2" s="1"/>
  <c r="AQ1121" i="2" a="1"/>
  <c r="AQ1121" i="2" s="1"/>
  <c r="AR1121" i="2" s="1" a="1"/>
  <c r="AR1121" i="2" s="1"/>
  <c r="AQ1122" i="2" a="1"/>
  <c r="AQ1122" i="2" s="1"/>
  <c r="AR1122" i="2" s="1" a="1"/>
  <c r="AR1122" i="2" s="1"/>
  <c r="AQ1123" i="2" a="1"/>
  <c r="AQ1123" i="2" s="1"/>
  <c r="AR1123" i="2" s="1" a="1"/>
  <c r="AR1123" i="2" s="1"/>
  <c r="AQ1124" i="2" a="1"/>
  <c r="AQ1124" i="2" s="1"/>
  <c r="AR1124" i="2" s="1" a="1"/>
  <c r="AR1124" i="2" s="1"/>
  <c r="AQ1125" i="2" a="1"/>
  <c r="AQ1125" i="2" s="1"/>
  <c r="AR1125" i="2" s="1" a="1"/>
  <c r="AR1125" i="2" s="1"/>
  <c r="AQ1126" i="2" a="1"/>
  <c r="AQ1126" i="2" s="1"/>
  <c r="AR1126" i="2" s="1" a="1"/>
  <c r="AR1126" i="2" s="1"/>
  <c r="AQ1127" i="2" a="1"/>
  <c r="AQ1127" i="2" s="1"/>
  <c r="AR1127" i="2" s="1" a="1"/>
  <c r="AR1127" i="2" s="1"/>
  <c r="AQ1128" i="2" a="1"/>
  <c r="AQ1128" i="2" s="1"/>
  <c r="AR1128" i="2" s="1" a="1"/>
  <c r="AR1128" i="2" s="1"/>
  <c r="AQ1129" i="2" a="1"/>
  <c r="AQ1129" i="2" s="1"/>
  <c r="AR1129" i="2" s="1" a="1"/>
  <c r="AR1129" i="2" s="1"/>
  <c r="AQ1130" i="2" a="1"/>
  <c r="AQ1130" i="2" s="1"/>
  <c r="AR1130" i="2" s="1" a="1"/>
  <c r="AR1130" i="2" s="1"/>
  <c r="AQ1131" i="2" a="1"/>
  <c r="AQ1131" i="2" s="1"/>
  <c r="AR1131" i="2" s="1" a="1"/>
  <c r="AR1131" i="2" s="1"/>
  <c r="AQ1132" i="2" a="1"/>
  <c r="AQ1132" i="2" s="1"/>
  <c r="AR1132" i="2" s="1" a="1"/>
  <c r="AR1132" i="2" s="1"/>
  <c r="AQ1133" i="2" a="1"/>
  <c r="AQ1133" i="2" s="1"/>
  <c r="AR1133" i="2" s="1" a="1"/>
  <c r="AR1133" i="2" s="1"/>
  <c r="AQ1134" i="2" a="1"/>
  <c r="AQ1134" i="2" s="1"/>
  <c r="AR1134" i="2" s="1" a="1"/>
  <c r="AR1134" i="2" s="1"/>
  <c r="AQ1135" i="2" a="1"/>
  <c r="AQ1135" i="2" s="1"/>
  <c r="AR1135" i="2" s="1" a="1"/>
  <c r="AR1135" i="2" s="1"/>
  <c r="AQ1136" i="2" a="1"/>
  <c r="AQ1136" i="2" s="1"/>
  <c r="AR1136" i="2" s="1" a="1"/>
  <c r="AR1136" i="2" s="1"/>
  <c r="AQ1137" i="2" a="1"/>
  <c r="AQ1137" i="2" s="1"/>
  <c r="AR1137" i="2" s="1" a="1"/>
  <c r="AR1137" i="2" s="1"/>
  <c r="AQ1138" i="2" a="1"/>
  <c r="AQ1138" i="2" s="1"/>
  <c r="AR1138" i="2" s="1" a="1"/>
  <c r="AR1138" i="2" s="1"/>
  <c r="AQ1139" i="2" a="1"/>
  <c r="AQ1139" i="2" s="1"/>
  <c r="AR1139" i="2" s="1" a="1"/>
  <c r="AR1139" i="2" s="1"/>
  <c r="AQ1140" i="2" a="1"/>
  <c r="AQ1140" i="2" s="1"/>
  <c r="AR1140" i="2" s="1" a="1"/>
  <c r="AR1140" i="2" s="1"/>
  <c r="AQ1141" i="2" a="1"/>
  <c r="AQ1141" i="2" s="1"/>
  <c r="AR1141" i="2" s="1" a="1"/>
  <c r="AR1141" i="2" s="1"/>
  <c r="AQ1142" i="2" a="1"/>
  <c r="AQ1142" i="2" s="1"/>
  <c r="AR1142" i="2" s="1" a="1"/>
  <c r="AR1142" i="2" s="1"/>
  <c r="AQ1143" i="2" a="1"/>
  <c r="AQ1143" i="2" s="1"/>
  <c r="AR1143" i="2" s="1" a="1"/>
  <c r="AR1143" i="2" s="1"/>
  <c r="AQ1144" i="2" a="1"/>
  <c r="AQ1144" i="2" s="1"/>
  <c r="AR1144" i="2" s="1" a="1"/>
  <c r="AR1144" i="2" s="1"/>
  <c r="AQ1145" i="2" a="1"/>
  <c r="AQ1145" i="2" s="1"/>
  <c r="AR1145" i="2" s="1" a="1"/>
  <c r="AR1145" i="2" s="1"/>
  <c r="AQ1146" i="2" a="1"/>
  <c r="AQ1146" i="2" s="1"/>
  <c r="AR1146" i="2" s="1" a="1"/>
  <c r="AR1146" i="2" s="1"/>
  <c r="AQ1147" i="2" a="1"/>
  <c r="AQ1147" i="2" s="1"/>
  <c r="AR1147" i="2" s="1" a="1"/>
  <c r="AR1147" i="2" s="1"/>
  <c r="AQ1148" i="2" a="1"/>
  <c r="AQ1148" i="2" s="1"/>
  <c r="AR1148" i="2" s="1" a="1"/>
  <c r="AR1148" i="2" s="1"/>
  <c r="AQ1149" i="2" a="1"/>
  <c r="AQ1149" i="2" s="1"/>
  <c r="AR1149" i="2" s="1" a="1"/>
  <c r="AR1149" i="2" s="1"/>
  <c r="AQ1150" i="2" a="1"/>
  <c r="AQ1150" i="2" s="1"/>
  <c r="AR1150" i="2" s="1" a="1"/>
  <c r="AR1150" i="2" s="1"/>
  <c r="AQ1151" i="2" a="1"/>
  <c r="AQ1151" i="2" s="1"/>
  <c r="AR1151" i="2" s="1" a="1"/>
  <c r="AR1151" i="2" s="1"/>
  <c r="AQ1152" i="2" a="1"/>
  <c r="AQ1152" i="2" s="1"/>
  <c r="AR1152" i="2" s="1" a="1"/>
  <c r="AR1152" i="2" s="1"/>
  <c r="AQ1153" i="2" a="1"/>
  <c r="AQ1153" i="2" s="1"/>
  <c r="AR1153" i="2" s="1" a="1"/>
  <c r="AR1153" i="2" s="1"/>
  <c r="AQ1154" i="2" a="1"/>
  <c r="AQ1154" i="2" s="1"/>
  <c r="AR1154" i="2" s="1" a="1"/>
  <c r="AR1154" i="2" s="1"/>
  <c r="AQ1155" i="2" a="1"/>
  <c r="AQ1155" i="2" s="1"/>
  <c r="AR1155" i="2" s="1" a="1"/>
  <c r="AR1155" i="2" s="1"/>
  <c r="AQ1156" i="2" a="1"/>
  <c r="AQ1156" i="2" s="1"/>
  <c r="AR1156" i="2" s="1" a="1"/>
  <c r="AR1156" i="2" s="1"/>
  <c r="AQ1157" i="2" a="1"/>
  <c r="AQ1157" i="2" s="1"/>
  <c r="AR1157" i="2" s="1" a="1"/>
  <c r="AR1157" i="2" s="1"/>
  <c r="AQ1158" i="2" a="1"/>
  <c r="AQ1158" i="2" s="1"/>
  <c r="AR1158" i="2" s="1" a="1"/>
  <c r="AR1158" i="2" s="1"/>
  <c r="AQ1159" i="2" a="1"/>
  <c r="AQ1159" i="2" s="1"/>
  <c r="AR1159" i="2" s="1" a="1"/>
  <c r="AR1159" i="2" s="1"/>
  <c r="AQ1160" i="2" a="1"/>
  <c r="AQ1160" i="2" s="1"/>
  <c r="AR1160" i="2" s="1" a="1"/>
  <c r="AR1160" i="2" s="1"/>
  <c r="AQ1161" i="2" a="1"/>
  <c r="AQ1161" i="2" s="1"/>
  <c r="AR1161" i="2" s="1" a="1"/>
  <c r="AR1161" i="2" s="1"/>
  <c r="AQ1162" i="2" a="1"/>
  <c r="AQ1162" i="2" s="1"/>
  <c r="AR1162" i="2" s="1" a="1"/>
  <c r="AR1162" i="2" s="1"/>
  <c r="AQ1163" i="2" a="1"/>
  <c r="AQ1163" i="2" s="1"/>
  <c r="AR1163" i="2" s="1" a="1"/>
  <c r="AR1163" i="2" s="1"/>
  <c r="AQ1164" i="2" a="1"/>
  <c r="AQ1164" i="2" s="1"/>
  <c r="AR1164" i="2" s="1" a="1"/>
  <c r="AR1164" i="2" s="1"/>
  <c r="AQ1165" i="2" a="1"/>
  <c r="AQ1165" i="2" s="1"/>
  <c r="AR1165" i="2" s="1" a="1"/>
  <c r="AR1165" i="2" s="1"/>
  <c r="AQ1166" i="2" a="1"/>
  <c r="AQ1166" i="2" s="1"/>
  <c r="AR1166" i="2" s="1" a="1"/>
  <c r="AR1166" i="2" s="1"/>
  <c r="AQ1167" i="2" a="1"/>
  <c r="AQ1167" i="2" s="1"/>
  <c r="AR1167" i="2" s="1" a="1"/>
  <c r="AR1167" i="2" s="1"/>
  <c r="AQ1168" i="2" a="1"/>
  <c r="AQ1168" i="2" s="1"/>
  <c r="AR1168" i="2" s="1" a="1"/>
  <c r="AR1168" i="2" s="1"/>
  <c r="AQ1169" i="2" a="1"/>
  <c r="AQ1169" i="2" s="1"/>
  <c r="AR1169" i="2" s="1" a="1"/>
  <c r="AR1169" i="2" s="1"/>
  <c r="AQ1170" i="2" a="1"/>
  <c r="AQ1170" i="2" s="1"/>
  <c r="AR1170" i="2" s="1" a="1"/>
  <c r="AR1170" i="2" s="1"/>
  <c r="AQ1171" i="2" a="1"/>
  <c r="AQ1171" i="2" s="1"/>
  <c r="AR1171" i="2" s="1" a="1"/>
  <c r="AR1171" i="2" s="1"/>
  <c r="AQ1172" i="2" a="1"/>
  <c r="AQ1172" i="2" s="1"/>
  <c r="AR1172" i="2" s="1" a="1"/>
  <c r="AR1172" i="2" s="1"/>
  <c r="AQ1173" i="2" a="1"/>
  <c r="AQ1173" i="2" s="1"/>
  <c r="AR1173" i="2" s="1" a="1"/>
  <c r="AR1173" i="2" s="1"/>
  <c r="AQ1174" i="2" a="1"/>
  <c r="AQ1174" i="2" s="1"/>
  <c r="AR1174" i="2" s="1" a="1"/>
  <c r="AR1174" i="2" s="1"/>
  <c r="AQ1175" i="2" a="1"/>
  <c r="AQ1175" i="2" s="1"/>
  <c r="AR1175" i="2" s="1" a="1"/>
  <c r="AR1175" i="2" s="1"/>
  <c r="AQ1176" i="2" a="1"/>
  <c r="AQ1176" i="2" s="1"/>
  <c r="AR1176" i="2" s="1" a="1"/>
  <c r="AR1176" i="2" s="1"/>
  <c r="AQ1177" i="2" a="1"/>
  <c r="AQ1177" i="2" s="1"/>
  <c r="AR1177" i="2" s="1" a="1"/>
  <c r="AR1177" i="2" s="1"/>
  <c r="AQ1178" i="2" a="1"/>
  <c r="AQ1178" i="2" s="1"/>
  <c r="AR1178" i="2" s="1" a="1"/>
  <c r="AR1178" i="2" s="1"/>
  <c r="AQ1179" i="2" a="1"/>
  <c r="AQ1179" i="2" s="1"/>
  <c r="AR1179" i="2" s="1" a="1"/>
  <c r="AR1179" i="2" s="1"/>
  <c r="AQ1180" i="2" a="1"/>
  <c r="AQ1180" i="2" s="1"/>
  <c r="AR1180" i="2" s="1" a="1"/>
  <c r="AR1180" i="2" s="1"/>
  <c r="AQ1181" i="2" a="1"/>
  <c r="AQ1181" i="2" s="1"/>
  <c r="AR1181" i="2" s="1" a="1"/>
  <c r="AR1181" i="2" s="1"/>
  <c r="AQ1182" i="2" a="1"/>
  <c r="AQ1182" i="2" s="1"/>
  <c r="AR1182" i="2" s="1" a="1"/>
  <c r="AR1182" i="2" s="1"/>
  <c r="AQ1183" i="2" a="1"/>
  <c r="AQ1183" i="2" s="1"/>
  <c r="AR1183" i="2" s="1" a="1"/>
  <c r="AR1183" i="2" s="1"/>
  <c r="AQ1184" i="2" a="1"/>
  <c r="AQ1184" i="2" s="1"/>
  <c r="AR1184" i="2" s="1" a="1"/>
  <c r="AR1184" i="2" s="1"/>
  <c r="AQ1185" i="2" a="1"/>
  <c r="AQ1185" i="2" s="1"/>
  <c r="AR1185" i="2" s="1" a="1"/>
  <c r="AR1185" i="2" s="1"/>
  <c r="AQ1186" i="2" a="1"/>
  <c r="AQ1186" i="2" s="1"/>
  <c r="AR1186" i="2" s="1" a="1"/>
  <c r="AR1186" i="2" s="1"/>
  <c r="AQ1187" i="2" a="1"/>
  <c r="AQ1187" i="2" s="1"/>
  <c r="AR1187" i="2" s="1" a="1"/>
  <c r="AR1187" i="2" s="1"/>
  <c r="AQ1188" i="2" a="1"/>
  <c r="AQ1188" i="2" s="1"/>
  <c r="AR1188" i="2" s="1" a="1"/>
  <c r="AR1188" i="2" s="1"/>
  <c r="AQ1189" i="2" a="1"/>
  <c r="AQ1189" i="2" s="1"/>
  <c r="AR1189" i="2" s="1" a="1"/>
  <c r="AR1189" i="2" s="1"/>
  <c r="AQ1190" i="2" a="1"/>
  <c r="AQ1190" i="2" s="1"/>
  <c r="AR1190" i="2" s="1" a="1"/>
  <c r="AR1190" i="2" s="1"/>
  <c r="AQ1191" i="2" a="1"/>
  <c r="AQ1191" i="2" s="1"/>
  <c r="AR1191" i="2" s="1" a="1"/>
  <c r="AR1191" i="2" s="1"/>
  <c r="AQ1192" i="2" a="1"/>
  <c r="AQ1192" i="2" s="1"/>
  <c r="AR1192" i="2" s="1" a="1"/>
  <c r="AR1192" i="2" s="1"/>
  <c r="AQ1193" i="2" a="1"/>
  <c r="AQ1193" i="2" s="1"/>
  <c r="AR1193" i="2" s="1" a="1"/>
  <c r="AR1193" i="2" s="1"/>
  <c r="AQ1194" i="2" a="1"/>
  <c r="AQ1194" i="2" s="1"/>
  <c r="AR1194" i="2" s="1" a="1"/>
  <c r="AR1194" i="2" s="1"/>
  <c r="AQ1195" i="2" a="1"/>
  <c r="AQ1195" i="2" s="1"/>
  <c r="AR1195" i="2" s="1" a="1"/>
  <c r="AR1195" i="2" s="1"/>
  <c r="AQ1196" i="2" a="1"/>
  <c r="AQ1196" i="2" s="1"/>
  <c r="AR1196" i="2" s="1" a="1"/>
  <c r="AR1196" i="2" s="1"/>
  <c r="AQ1197" i="2" a="1"/>
  <c r="AQ1197" i="2" s="1"/>
  <c r="AR1197" i="2" s="1" a="1"/>
  <c r="AR1197" i="2" s="1"/>
  <c r="AQ1198" i="2" a="1"/>
  <c r="AQ1198" i="2" s="1"/>
  <c r="AR1198" i="2" s="1" a="1"/>
  <c r="AR1198" i="2" s="1"/>
  <c r="AQ1199" i="2" a="1"/>
  <c r="AQ1199" i="2" s="1"/>
  <c r="AR1199" i="2" s="1" a="1"/>
  <c r="AR1199" i="2" s="1"/>
  <c r="AQ1200" i="2" a="1"/>
  <c r="AQ1200" i="2" s="1"/>
  <c r="AR1200" i="2" s="1" a="1"/>
  <c r="AR1200" i="2" s="1"/>
  <c r="AQ1201" i="2" a="1"/>
  <c r="AQ1201" i="2" s="1"/>
  <c r="AR1201" i="2" s="1" a="1"/>
  <c r="AR1201" i="2" s="1"/>
  <c r="AQ1202" i="2" a="1"/>
  <c r="AQ1202" i="2" s="1"/>
  <c r="AR1202" i="2" s="1" a="1"/>
  <c r="AR1202" i="2" s="1"/>
  <c r="AQ1203" i="2" a="1"/>
  <c r="AQ1203" i="2" s="1"/>
  <c r="AR1203" i="2" s="1" a="1"/>
  <c r="AR1203" i="2" s="1"/>
  <c r="AQ1204" i="2" a="1"/>
  <c r="AQ1204" i="2" s="1"/>
  <c r="AR1204" i="2" s="1" a="1"/>
  <c r="AR1204" i="2" s="1"/>
  <c r="AQ1205" i="2" a="1"/>
  <c r="AQ1205" i="2" s="1"/>
  <c r="AR1205" i="2" s="1" a="1"/>
  <c r="AR1205" i="2" s="1"/>
  <c r="AQ1206" i="2" a="1"/>
  <c r="AQ1206" i="2" s="1"/>
  <c r="AR1206" i="2" s="1" a="1"/>
  <c r="AR1206" i="2" s="1"/>
  <c r="AQ1207" i="2" a="1"/>
  <c r="AQ1207" i="2" s="1"/>
  <c r="AR1207" i="2" s="1" a="1"/>
  <c r="AR1207" i="2" s="1"/>
  <c r="AQ1208" i="2" a="1"/>
  <c r="AQ1208" i="2" s="1"/>
  <c r="AR1208" i="2" s="1" a="1"/>
  <c r="AR1208" i="2" s="1"/>
  <c r="AQ1209" i="2" a="1"/>
  <c r="AQ1209" i="2" s="1"/>
  <c r="AR1209" i="2" s="1" a="1"/>
  <c r="AR1209" i="2" s="1"/>
  <c r="AQ1210" i="2" a="1"/>
  <c r="AQ1210" i="2" s="1"/>
  <c r="AR1210" i="2" s="1" a="1"/>
  <c r="AR1210" i="2" s="1"/>
  <c r="AQ1211" i="2" a="1"/>
  <c r="AQ1211" i="2" s="1"/>
  <c r="AR1211" i="2" s="1" a="1"/>
  <c r="AR1211" i="2" s="1"/>
  <c r="AQ1212" i="2" a="1"/>
  <c r="AQ1212" i="2" s="1"/>
  <c r="AR1212" i="2" s="1" a="1"/>
  <c r="AR1212" i="2" s="1"/>
  <c r="AQ1213" i="2" a="1"/>
  <c r="AQ1213" i="2" s="1"/>
  <c r="AR1213" i="2" s="1" a="1"/>
  <c r="AR1213" i="2" s="1"/>
  <c r="AQ1214" i="2" a="1"/>
  <c r="AQ1214" i="2" s="1"/>
  <c r="AR1214" i="2" s="1" a="1"/>
  <c r="AR1214" i="2" s="1"/>
  <c r="AQ1215" i="2" a="1"/>
  <c r="AQ1215" i="2" s="1"/>
  <c r="AR1215" i="2" s="1" a="1"/>
  <c r="AR1215" i="2" s="1"/>
  <c r="AQ1216" i="2" a="1"/>
  <c r="AQ1216" i="2" s="1"/>
  <c r="AR1216" i="2" s="1" a="1"/>
  <c r="AR1216" i="2" s="1"/>
  <c r="AQ1217" i="2" a="1"/>
  <c r="AQ1217" i="2" s="1"/>
  <c r="AR1217" i="2" s="1" a="1"/>
  <c r="AR1217" i="2" s="1"/>
  <c r="AQ1218" i="2" a="1"/>
  <c r="AQ1218" i="2" s="1"/>
  <c r="AR1218" i="2" s="1" a="1"/>
  <c r="AR1218" i="2" s="1"/>
  <c r="AQ1219" i="2" a="1"/>
  <c r="AQ1219" i="2" s="1"/>
  <c r="AR1219" i="2" s="1" a="1"/>
  <c r="AR1219" i="2" s="1"/>
  <c r="AQ1220" i="2" a="1"/>
  <c r="AQ1220" i="2" s="1"/>
  <c r="AR1220" i="2" s="1" a="1"/>
  <c r="AR1220" i="2" s="1"/>
  <c r="AQ1221" i="2" a="1"/>
  <c r="AQ1221" i="2" s="1"/>
  <c r="AR1221" i="2" s="1" a="1"/>
  <c r="AR1221" i="2" s="1"/>
  <c r="AQ1222" i="2" a="1"/>
  <c r="AQ1222" i="2" s="1"/>
  <c r="AR1222" i="2" s="1" a="1"/>
  <c r="AR1222" i="2" s="1"/>
  <c r="AQ1223" i="2" a="1"/>
  <c r="AQ1223" i="2" s="1"/>
  <c r="AR1223" i="2" s="1" a="1"/>
  <c r="AR1223" i="2" s="1"/>
  <c r="AQ1224" i="2" a="1"/>
  <c r="AQ1224" i="2" s="1"/>
  <c r="AR1224" i="2" s="1" a="1"/>
  <c r="AR1224" i="2" s="1"/>
  <c r="AQ1225" i="2" a="1"/>
  <c r="AQ1225" i="2" s="1"/>
  <c r="AR1225" i="2" s="1" a="1"/>
  <c r="AR1225" i="2" s="1"/>
  <c r="AQ1226" i="2" a="1"/>
  <c r="AQ1226" i="2" s="1"/>
  <c r="AR1226" i="2" s="1" a="1"/>
  <c r="AR1226" i="2" s="1"/>
  <c r="AQ1227" i="2" a="1"/>
  <c r="AQ1227" i="2" s="1"/>
  <c r="AR1227" i="2" s="1" a="1"/>
  <c r="AR1227" i="2" s="1"/>
  <c r="AQ1228" i="2" a="1"/>
  <c r="AQ1228" i="2" s="1"/>
  <c r="AR1228" i="2" s="1" a="1"/>
  <c r="AR1228" i="2" s="1"/>
  <c r="AQ1229" i="2" a="1"/>
  <c r="AQ1229" i="2" s="1"/>
  <c r="AR1229" i="2" s="1" a="1"/>
  <c r="AR1229" i="2" s="1"/>
  <c r="AQ1230" i="2" a="1"/>
  <c r="AQ1230" i="2" s="1"/>
  <c r="AR1230" i="2" s="1" a="1"/>
  <c r="AR1230" i="2" s="1"/>
  <c r="AQ1231" i="2" a="1"/>
  <c r="AQ1231" i="2" s="1"/>
  <c r="AR1231" i="2" s="1" a="1"/>
  <c r="AR1231" i="2" s="1"/>
  <c r="AQ1232" i="2" a="1"/>
  <c r="AQ1232" i="2" s="1"/>
  <c r="AR1232" i="2" s="1" a="1"/>
  <c r="AR1232" i="2" s="1"/>
  <c r="AQ1233" i="2" a="1"/>
  <c r="AQ1233" i="2" s="1"/>
  <c r="AR1233" i="2" s="1" a="1"/>
  <c r="AR1233" i="2" s="1"/>
  <c r="AQ1234" i="2" a="1"/>
  <c r="AQ1234" i="2" s="1"/>
  <c r="AR1234" i="2" s="1" a="1"/>
  <c r="AR1234" i="2" s="1"/>
  <c r="AQ1235" i="2" a="1"/>
  <c r="AQ1235" i="2" s="1"/>
  <c r="AR1235" i="2" s="1" a="1"/>
  <c r="AR1235" i="2" s="1"/>
  <c r="AQ1236" i="2" a="1"/>
  <c r="AQ1236" i="2" s="1"/>
  <c r="AR1236" i="2" s="1" a="1"/>
  <c r="AR1236" i="2" s="1"/>
  <c r="AQ1237" i="2" a="1"/>
  <c r="AQ1237" i="2" s="1"/>
  <c r="AR1237" i="2" s="1" a="1"/>
  <c r="AR1237" i="2" s="1"/>
  <c r="AQ1238" i="2" a="1"/>
  <c r="AQ1238" i="2" s="1"/>
  <c r="AR1238" i="2" s="1" a="1"/>
  <c r="AR1238" i="2" s="1"/>
  <c r="AQ1239" i="2" a="1"/>
  <c r="AQ1239" i="2" s="1"/>
  <c r="AR1239" i="2" s="1" a="1"/>
  <c r="AR1239" i="2" s="1"/>
  <c r="AQ1240" i="2" a="1"/>
  <c r="AQ1240" i="2" s="1"/>
  <c r="AR1240" i="2" s="1" a="1"/>
  <c r="AR1240" i="2" s="1"/>
  <c r="AQ1241" i="2" a="1"/>
  <c r="AQ1241" i="2" s="1"/>
  <c r="AR1241" i="2" s="1" a="1"/>
  <c r="AR1241" i="2" s="1"/>
  <c r="AQ1242" i="2" a="1"/>
  <c r="AQ1242" i="2" s="1"/>
  <c r="AR1242" i="2" s="1" a="1"/>
  <c r="AR1242" i="2" s="1"/>
  <c r="AQ1243" i="2" a="1"/>
  <c r="AQ1243" i="2" s="1"/>
  <c r="AR1243" i="2" s="1" a="1"/>
  <c r="AR1243" i="2" s="1"/>
  <c r="AQ1244" i="2" a="1"/>
  <c r="AQ1244" i="2" s="1"/>
  <c r="AR1244" i="2" s="1" a="1"/>
  <c r="AR1244" i="2" s="1"/>
  <c r="AQ1245" i="2" a="1"/>
  <c r="AQ1245" i="2" s="1"/>
  <c r="AR1245" i="2" s="1" a="1"/>
  <c r="AR1245" i="2" s="1"/>
  <c r="AQ1246" i="2" a="1"/>
  <c r="AQ1246" i="2" s="1"/>
  <c r="AR1246" i="2" s="1" a="1"/>
  <c r="AR1246" i="2" s="1"/>
  <c r="AQ1247" i="2" a="1"/>
  <c r="AQ1247" i="2" s="1"/>
  <c r="AR1247" i="2" s="1" a="1"/>
  <c r="AR1247" i="2" s="1"/>
  <c r="AQ1248" i="2" a="1"/>
  <c r="AQ1248" i="2" s="1"/>
  <c r="AR1248" i="2" s="1" a="1"/>
  <c r="AR1248" i="2" s="1"/>
  <c r="AQ1249" i="2" a="1"/>
  <c r="AQ1249" i="2" s="1"/>
  <c r="AR1249" i="2" s="1" a="1"/>
  <c r="AR1249" i="2" s="1"/>
  <c r="AQ1250" i="2" a="1"/>
  <c r="AQ1250" i="2" s="1"/>
  <c r="AR1250" i="2" s="1" a="1"/>
  <c r="AR1250" i="2" s="1"/>
  <c r="AQ1251" i="2" a="1"/>
  <c r="AQ1251" i="2" s="1"/>
  <c r="AR1251" i="2" s="1" a="1"/>
  <c r="AR1251" i="2" s="1"/>
  <c r="AQ1252" i="2" a="1"/>
  <c r="AQ1252" i="2" s="1"/>
  <c r="AR1252" i="2" s="1" a="1"/>
  <c r="AR1252" i="2" s="1"/>
  <c r="AQ1253" i="2" a="1"/>
  <c r="AQ1253" i="2" s="1"/>
  <c r="AR1253" i="2" s="1" a="1"/>
  <c r="AR1253" i="2" s="1"/>
  <c r="AQ1254" i="2" a="1"/>
  <c r="AQ1254" i="2" s="1"/>
  <c r="AR1254" i="2" s="1" a="1"/>
  <c r="AR1254" i="2" s="1"/>
  <c r="AQ1255" i="2" a="1"/>
  <c r="AQ1255" i="2" s="1"/>
  <c r="AR1255" i="2" s="1" a="1"/>
  <c r="AR1255" i="2" s="1"/>
  <c r="AQ1256" i="2" a="1"/>
  <c r="AQ1256" i="2" s="1"/>
  <c r="AR1256" i="2" s="1" a="1"/>
  <c r="AR1256" i="2" s="1"/>
  <c r="AQ1257" i="2" a="1"/>
  <c r="AQ1257" i="2" s="1"/>
  <c r="AR1257" i="2" s="1" a="1"/>
  <c r="AR1257" i="2" s="1"/>
  <c r="AQ1258" i="2" a="1"/>
  <c r="AQ1258" i="2" s="1"/>
  <c r="AR1258" i="2" s="1" a="1"/>
  <c r="AR1258" i="2" s="1"/>
  <c r="AQ1259" i="2" a="1"/>
  <c r="AQ1259" i="2" s="1"/>
  <c r="AR1259" i="2" s="1" a="1"/>
  <c r="AR1259" i="2" s="1"/>
  <c r="AQ1260" i="2" a="1"/>
  <c r="AQ1260" i="2" s="1"/>
  <c r="AR1260" i="2" s="1" a="1"/>
  <c r="AR1260" i="2" s="1"/>
  <c r="AQ1261" i="2" a="1"/>
  <c r="AQ1261" i="2" s="1"/>
  <c r="AR1261" i="2" s="1" a="1"/>
  <c r="AR1261" i="2" s="1"/>
  <c r="AQ1262" i="2" a="1"/>
  <c r="AQ1262" i="2" s="1"/>
  <c r="AR1262" i="2" s="1" a="1"/>
  <c r="AR1262" i="2" s="1"/>
  <c r="AQ1263" i="2" a="1"/>
  <c r="AQ1263" i="2" s="1"/>
  <c r="AR1263" i="2" s="1" a="1"/>
  <c r="AR1263" i="2" s="1"/>
  <c r="AQ1264" i="2" a="1"/>
  <c r="AQ1264" i="2" s="1"/>
  <c r="AR1264" i="2" s="1" a="1"/>
  <c r="AR1264" i="2" s="1"/>
  <c r="AQ1265" i="2" a="1"/>
  <c r="AQ1265" i="2" s="1"/>
  <c r="AR1265" i="2" s="1" a="1"/>
  <c r="AR1265" i="2" s="1"/>
  <c r="AQ1266" i="2" a="1"/>
  <c r="AQ1266" i="2" s="1"/>
  <c r="AR1266" i="2" s="1" a="1"/>
  <c r="AR1266" i="2" s="1"/>
  <c r="AQ1267" i="2" a="1"/>
  <c r="AQ1267" i="2" s="1"/>
  <c r="AR1267" i="2" s="1" a="1"/>
  <c r="AR1267" i="2" s="1"/>
  <c r="AQ1268" i="2" a="1"/>
  <c r="AQ1268" i="2" s="1"/>
  <c r="AR1268" i="2" s="1" a="1"/>
  <c r="AR1268" i="2" s="1"/>
  <c r="AQ1269" i="2" a="1"/>
  <c r="AQ1269" i="2" s="1"/>
  <c r="AR1269" i="2" s="1" a="1"/>
  <c r="AR1269" i="2" s="1"/>
  <c r="AQ1270" i="2" a="1"/>
  <c r="AQ1270" i="2" s="1"/>
  <c r="AR1270" i="2" s="1" a="1"/>
  <c r="AR1270" i="2" s="1"/>
  <c r="AQ1271" i="2" a="1"/>
  <c r="AQ1271" i="2" s="1"/>
  <c r="AR1271" i="2" s="1" a="1"/>
  <c r="AR1271" i="2" s="1"/>
  <c r="AQ1272" i="2" a="1"/>
  <c r="AQ1272" i="2" s="1"/>
  <c r="AR1272" i="2" s="1" a="1"/>
  <c r="AR1272" i="2" s="1"/>
  <c r="AQ1273" i="2" a="1"/>
  <c r="AQ1273" i="2" s="1"/>
  <c r="AR1273" i="2" s="1" a="1"/>
  <c r="AR1273" i="2" s="1"/>
  <c r="AQ1274" i="2" a="1"/>
  <c r="AQ1274" i="2" s="1"/>
  <c r="AR1274" i="2" s="1" a="1"/>
  <c r="AR1274" i="2" s="1"/>
  <c r="AQ1275" i="2" a="1"/>
  <c r="AQ1275" i="2" s="1"/>
  <c r="AR1275" i="2" s="1" a="1"/>
  <c r="AR1275" i="2" s="1"/>
  <c r="AQ1276" i="2" a="1"/>
  <c r="AQ1276" i="2" s="1"/>
  <c r="AR1276" i="2" s="1" a="1"/>
  <c r="AR1276" i="2" s="1"/>
  <c r="AQ1277" i="2" a="1"/>
  <c r="AQ1277" i="2" s="1"/>
  <c r="AR1277" i="2" s="1" a="1"/>
  <c r="AR1277" i="2" s="1"/>
  <c r="AQ1278" i="2" a="1"/>
  <c r="AQ1278" i="2" s="1"/>
  <c r="AR1278" i="2" s="1" a="1"/>
  <c r="AR1278" i="2" s="1"/>
  <c r="AQ1279" i="2" a="1"/>
  <c r="AQ1279" i="2" s="1"/>
  <c r="AR1279" i="2" s="1" a="1"/>
  <c r="AR1279" i="2" s="1"/>
  <c r="AQ1280" i="2" a="1"/>
  <c r="AQ1280" i="2" s="1"/>
  <c r="AR1280" i="2" s="1" a="1"/>
  <c r="AR1280" i="2" s="1"/>
  <c r="AQ1281" i="2" a="1"/>
  <c r="AQ1281" i="2" s="1"/>
  <c r="AR1281" i="2" s="1" a="1"/>
  <c r="AR1281" i="2" s="1"/>
  <c r="AQ1282" i="2" a="1"/>
  <c r="AQ1282" i="2" s="1"/>
  <c r="AR1282" i="2" s="1" a="1"/>
  <c r="AR1282" i="2" s="1"/>
  <c r="AQ1283" i="2" a="1"/>
  <c r="AQ1283" i="2" s="1"/>
  <c r="AR1283" i="2" s="1" a="1"/>
  <c r="AR1283" i="2" s="1"/>
  <c r="AQ1284" i="2" a="1"/>
  <c r="AQ1284" i="2" s="1"/>
  <c r="AR1284" i="2" s="1" a="1"/>
  <c r="AR1284" i="2" s="1"/>
  <c r="AQ1285" i="2" a="1"/>
  <c r="AQ1285" i="2" s="1"/>
  <c r="AR1285" i="2" s="1" a="1"/>
  <c r="AR1285" i="2" s="1"/>
  <c r="AQ1286" i="2" a="1"/>
  <c r="AQ1286" i="2" s="1"/>
  <c r="AR1286" i="2" s="1" a="1"/>
  <c r="AR1286" i="2" s="1"/>
  <c r="AQ1287" i="2" a="1"/>
  <c r="AQ1287" i="2" s="1"/>
  <c r="AR1287" i="2" s="1" a="1"/>
  <c r="AR1287" i="2" s="1"/>
  <c r="AQ1288" i="2" a="1"/>
  <c r="AQ1288" i="2" s="1"/>
  <c r="AR1288" i="2" s="1" a="1"/>
  <c r="AR1288" i="2" s="1"/>
  <c r="AQ1289" i="2" a="1"/>
  <c r="AQ1289" i="2" s="1"/>
  <c r="AR1289" i="2" s="1" a="1"/>
  <c r="AR1289" i="2" s="1"/>
  <c r="AQ1290" i="2" a="1"/>
  <c r="AQ1290" i="2" s="1"/>
  <c r="AR1290" i="2" s="1" a="1"/>
  <c r="AR1290" i="2" s="1"/>
  <c r="AQ1291" i="2" a="1"/>
  <c r="AQ1291" i="2" s="1"/>
  <c r="AR1291" i="2" s="1" a="1"/>
  <c r="AR1291" i="2" s="1"/>
  <c r="AQ1292" i="2" a="1"/>
  <c r="AQ1292" i="2" s="1"/>
  <c r="AR1292" i="2" s="1" a="1"/>
  <c r="AR1292" i="2" s="1"/>
  <c r="AQ1293" i="2" a="1"/>
  <c r="AQ1293" i="2" s="1"/>
  <c r="AR1293" i="2" s="1" a="1"/>
  <c r="AR1293" i="2" s="1"/>
  <c r="AQ1294" i="2" a="1"/>
  <c r="AQ1294" i="2" s="1"/>
  <c r="AR1294" i="2" s="1" a="1"/>
  <c r="AR1294" i="2" s="1"/>
  <c r="AQ1295" i="2" a="1"/>
  <c r="AQ1295" i="2" s="1"/>
  <c r="AR1295" i="2" s="1" a="1"/>
  <c r="AR1295" i="2" s="1"/>
  <c r="AQ1296" i="2" a="1"/>
  <c r="AQ1296" i="2" s="1"/>
  <c r="AR1296" i="2" s="1" a="1"/>
  <c r="AR1296" i="2" s="1"/>
  <c r="AQ1297" i="2" a="1"/>
  <c r="AQ1297" i="2" s="1"/>
  <c r="AR1297" i="2" s="1" a="1"/>
  <c r="AR1297" i="2" s="1"/>
  <c r="AQ1298" i="2" a="1"/>
  <c r="AQ1298" i="2" s="1"/>
  <c r="AR1298" i="2" s="1" a="1"/>
  <c r="AR1298" i="2" s="1"/>
  <c r="AQ1299" i="2" a="1"/>
  <c r="AQ1299" i="2" s="1"/>
  <c r="AR1299" i="2" s="1" a="1"/>
  <c r="AR1299" i="2" s="1"/>
  <c r="AQ1300" i="2" a="1"/>
  <c r="AQ1300" i="2" s="1"/>
  <c r="AR1300" i="2" s="1" a="1"/>
  <c r="AR1300" i="2" s="1"/>
  <c r="AQ1301" i="2" a="1"/>
  <c r="AQ1301" i="2" s="1"/>
  <c r="AR1301" i="2" s="1" a="1"/>
  <c r="AR1301" i="2" s="1"/>
  <c r="AQ1302" i="2" a="1"/>
  <c r="AQ1302" i="2" s="1"/>
  <c r="AR1302" i="2" s="1" a="1"/>
  <c r="AR1302" i="2" s="1"/>
  <c r="AQ1303" i="2" a="1"/>
  <c r="AQ1303" i="2" s="1"/>
  <c r="AR1303" i="2" s="1" a="1"/>
  <c r="AR1303" i="2" s="1"/>
  <c r="AQ1304" i="2" a="1"/>
  <c r="AQ1304" i="2" s="1"/>
  <c r="AR1304" i="2" s="1" a="1"/>
  <c r="AR1304" i="2" s="1"/>
  <c r="AQ1305" i="2" a="1"/>
  <c r="AQ1305" i="2" s="1"/>
  <c r="AR1305" i="2" s="1" a="1"/>
  <c r="AR1305" i="2" s="1"/>
  <c r="AQ1306" i="2" a="1"/>
  <c r="AQ1306" i="2" s="1"/>
  <c r="AR1306" i="2" s="1" a="1"/>
  <c r="AR1306" i="2" s="1"/>
  <c r="AQ1307" i="2" a="1"/>
  <c r="AQ1307" i="2" s="1"/>
  <c r="AR1307" i="2" s="1" a="1"/>
  <c r="AR1307" i="2" s="1"/>
  <c r="AQ1308" i="2" a="1"/>
  <c r="AQ1308" i="2" s="1"/>
  <c r="AR1308" i="2" s="1" a="1"/>
  <c r="AR1308" i="2" s="1"/>
  <c r="AQ1309" i="2" a="1"/>
  <c r="AQ1309" i="2" s="1"/>
  <c r="AR1309" i="2" s="1" a="1"/>
  <c r="AR1309" i="2" s="1"/>
  <c r="AQ1310" i="2" a="1"/>
  <c r="AQ1310" i="2" s="1"/>
  <c r="AR1310" i="2" s="1" a="1"/>
  <c r="AR1310" i="2" s="1"/>
  <c r="AQ1311" i="2" a="1"/>
  <c r="AQ1311" i="2" s="1"/>
  <c r="AR1311" i="2" s="1" a="1"/>
  <c r="AR1311" i="2" s="1"/>
  <c r="AQ1312" i="2" a="1"/>
  <c r="AQ1312" i="2" s="1"/>
  <c r="AR1312" i="2" s="1" a="1"/>
  <c r="AR1312" i="2" s="1"/>
  <c r="AQ1313" i="2" a="1"/>
  <c r="AQ1313" i="2" s="1"/>
  <c r="AR1313" i="2" s="1" a="1"/>
  <c r="AR1313" i="2" s="1"/>
  <c r="AQ1314" i="2" a="1"/>
  <c r="AQ1314" i="2" s="1"/>
  <c r="AR1314" i="2" s="1" a="1"/>
  <c r="AR1314" i="2" s="1"/>
  <c r="AQ1315" i="2" a="1"/>
  <c r="AQ1315" i="2" s="1"/>
  <c r="AR1315" i="2" s="1" a="1"/>
  <c r="AR1315" i="2" s="1"/>
  <c r="AQ1316" i="2" a="1"/>
  <c r="AQ1316" i="2" s="1"/>
  <c r="AR1316" i="2" s="1" a="1"/>
  <c r="AR1316" i="2" s="1"/>
  <c r="AQ1317" i="2" a="1"/>
  <c r="AQ1317" i="2" s="1"/>
  <c r="AR1317" i="2" s="1" a="1"/>
  <c r="AR1317" i="2" s="1"/>
  <c r="AQ1318" i="2" a="1"/>
  <c r="AQ1318" i="2" s="1"/>
  <c r="AR1318" i="2" s="1" a="1"/>
  <c r="AR1318" i="2" s="1"/>
  <c r="AQ1319" i="2" a="1"/>
  <c r="AQ1319" i="2" s="1"/>
  <c r="AR1319" i="2" s="1" a="1"/>
  <c r="AR1319" i="2" s="1"/>
  <c r="AQ1320" i="2" a="1"/>
  <c r="AQ1320" i="2" s="1"/>
  <c r="AR1320" i="2" s="1" a="1"/>
  <c r="AR1320" i="2" s="1"/>
  <c r="AQ1321" i="2" a="1"/>
  <c r="AQ1321" i="2" s="1"/>
  <c r="AR1321" i="2" s="1" a="1"/>
  <c r="AR1321" i="2" s="1"/>
  <c r="AQ1322" i="2" a="1"/>
  <c r="AQ1322" i="2" s="1"/>
  <c r="AR1322" i="2" s="1" a="1"/>
  <c r="AR1322" i="2" s="1"/>
  <c r="AQ1323" i="2" a="1"/>
  <c r="AQ1323" i="2" s="1"/>
  <c r="AR1323" i="2" s="1" a="1"/>
  <c r="AR1323" i="2" s="1"/>
  <c r="AQ1324" i="2" a="1"/>
  <c r="AQ1324" i="2" s="1"/>
  <c r="AR1324" i="2" s="1" a="1"/>
  <c r="AR1324" i="2" s="1"/>
  <c r="AQ1325" i="2" a="1"/>
  <c r="AQ1325" i="2" s="1"/>
  <c r="AR1325" i="2" s="1" a="1"/>
  <c r="AR1325" i="2" s="1"/>
  <c r="AQ1326" i="2" a="1"/>
  <c r="AQ1326" i="2" s="1"/>
  <c r="AR1326" i="2" s="1" a="1"/>
  <c r="AR1326" i="2" s="1"/>
  <c r="AQ1327" i="2" a="1"/>
  <c r="AQ1327" i="2" s="1"/>
  <c r="AR1327" i="2" s="1" a="1"/>
  <c r="AR1327" i="2" s="1"/>
  <c r="AQ1328" i="2" a="1"/>
  <c r="AQ1328" i="2" s="1"/>
  <c r="AR1328" i="2" s="1" a="1"/>
  <c r="AR1328" i="2" s="1"/>
  <c r="AQ1329" i="2" a="1"/>
  <c r="AQ1329" i="2" s="1"/>
  <c r="AR1329" i="2" s="1" a="1"/>
  <c r="AR1329" i="2" s="1"/>
  <c r="AQ1330" i="2" a="1"/>
  <c r="AQ1330" i="2" s="1"/>
  <c r="AR1330" i="2" s="1" a="1"/>
  <c r="AR1330" i="2" s="1"/>
  <c r="AQ1331" i="2" a="1"/>
  <c r="AQ1331" i="2" s="1"/>
  <c r="AR1331" i="2" s="1" a="1"/>
  <c r="AR1331" i="2" s="1"/>
  <c r="AQ1332" i="2" a="1"/>
  <c r="AQ1332" i="2" s="1"/>
  <c r="AR1332" i="2" s="1" a="1"/>
  <c r="AR1332" i="2" s="1"/>
  <c r="AQ1333" i="2" a="1"/>
  <c r="AQ1333" i="2" s="1"/>
  <c r="AR1333" i="2" s="1" a="1"/>
  <c r="AR1333" i="2" s="1"/>
  <c r="AQ1334" i="2" a="1"/>
  <c r="AQ1334" i="2" s="1"/>
  <c r="AR1334" i="2" s="1" a="1"/>
  <c r="AR1334" i="2" s="1"/>
  <c r="AQ1335" i="2" a="1"/>
  <c r="AQ1335" i="2" s="1"/>
  <c r="AR1335" i="2" s="1" a="1"/>
  <c r="AR1335" i="2" s="1"/>
  <c r="AQ1336" i="2" a="1"/>
  <c r="AQ1336" i="2" s="1"/>
  <c r="AR1336" i="2" s="1" a="1"/>
  <c r="AR1336" i="2" s="1"/>
  <c r="AQ1337" i="2" a="1"/>
  <c r="AQ1337" i="2" s="1"/>
  <c r="AR1337" i="2" s="1" a="1"/>
  <c r="AR1337" i="2" s="1"/>
  <c r="AQ1338" i="2" a="1"/>
  <c r="AQ1338" i="2" s="1"/>
  <c r="AR1338" i="2" s="1" a="1"/>
  <c r="AR1338" i="2" s="1"/>
  <c r="AQ1339" i="2" a="1"/>
  <c r="AQ1339" i="2" s="1"/>
  <c r="AR1339" i="2" s="1" a="1"/>
  <c r="AR1339" i="2" s="1"/>
  <c r="AQ1340" i="2" a="1"/>
  <c r="AQ1340" i="2" s="1"/>
  <c r="AR1340" i="2" s="1" a="1"/>
  <c r="AR1340" i="2" s="1"/>
  <c r="AQ1341" i="2" a="1"/>
  <c r="AQ1341" i="2" s="1"/>
  <c r="AR1341" i="2" s="1" a="1"/>
  <c r="AR1341" i="2" s="1"/>
  <c r="AQ1342" i="2" a="1"/>
  <c r="AQ1342" i="2" s="1"/>
  <c r="AR1342" i="2" s="1" a="1"/>
  <c r="AR1342" i="2" s="1"/>
  <c r="AQ1343" i="2" a="1"/>
  <c r="AQ1343" i="2" s="1"/>
  <c r="AR1343" i="2" s="1" a="1"/>
  <c r="AR1343" i="2" s="1"/>
  <c r="AQ1344" i="2" a="1"/>
  <c r="AQ1344" i="2" s="1"/>
  <c r="AR1344" i="2" s="1" a="1"/>
  <c r="AR1344" i="2" s="1"/>
  <c r="AQ1345" i="2" a="1"/>
  <c r="AQ1345" i="2" s="1"/>
  <c r="AR1345" i="2" s="1" a="1"/>
  <c r="AR1345" i="2" s="1"/>
  <c r="AQ1346" i="2" a="1"/>
  <c r="AQ1346" i="2" s="1"/>
  <c r="AR1346" i="2" s="1" a="1"/>
  <c r="AR1346" i="2" s="1"/>
  <c r="AQ1347" i="2" a="1"/>
  <c r="AQ1347" i="2" s="1"/>
  <c r="AR1347" i="2" s="1" a="1"/>
  <c r="AR1347" i="2" s="1"/>
  <c r="AQ1348" i="2" a="1"/>
  <c r="AQ1348" i="2" s="1"/>
  <c r="AR1348" i="2" s="1" a="1"/>
  <c r="AR1348" i="2" s="1"/>
  <c r="AQ1349" i="2" a="1"/>
  <c r="AQ1349" i="2" s="1"/>
  <c r="AR1349" i="2" s="1" a="1"/>
  <c r="AR1349" i="2" s="1"/>
  <c r="AQ1350" i="2" a="1"/>
  <c r="AQ1350" i="2" s="1"/>
  <c r="AR1350" i="2" s="1" a="1"/>
  <c r="AR1350" i="2" s="1"/>
  <c r="AQ1351" i="2" a="1"/>
  <c r="AQ1351" i="2" s="1"/>
  <c r="AR1351" i="2" s="1" a="1"/>
  <c r="AR1351" i="2" s="1"/>
  <c r="AQ1352" i="2" a="1"/>
  <c r="AQ1352" i="2" s="1"/>
  <c r="AR1352" i="2" s="1" a="1"/>
  <c r="AR1352" i="2" s="1"/>
  <c r="AQ1353" i="2" a="1"/>
  <c r="AQ1353" i="2" s="1"/>
  <c r="AR1353" i="2" s="1" a="1"/>
  <c r="AR1353" i="2" s="1"/>
  <c r="AQ1354" i="2" a="1"/>
  <c r="AQ1354" i="2" s="1"/>
  <c r="AR1354" i="2" s="1" a="1"/>
  <c r="AR1354" i="2" s="1"/>
  <c r="AQ1355" i="2" a="1"/>
  <c r="AQ1355" i="2" s="1"/>
  <c r="AR1355" i="2" s="1" a="1"/>
  <c r="AR1355" i="2" s="1"/>
  <c r="AQ1356" i="2" a="1"/>
  <c r="AQ1356" i="2" s="1"/>
  <c r="AR1356" i="2" s="1" a="1"/>
  <c r="AR1356" i="2" s="1"/>
  <c r="AQ1357" i="2" a="1"/>
  <c r="AQ1357" i="2" s="1"/>
  <c r="AR1357" i="2" s="1" a="1"/>
  <c r="AR1357" i="2" s="1"/>
  <c r="AQ1358" i="2" a="1"/>
  <c r="AQ1358" i="2" s="1"/>
  <c r="AR1358" i="2" s="1" a="1"/>
  <c r="AR1358" i="2" s="1"/>
  <c r="AQ1359" i="2" a="1"/>
  <c r="AQ1359" i="2" s="1"/>
  <c r="AR1359" i="2" s="1" a="1"/>
  <c r="AR1359" i="2" s="1"/>
  <c r="AQ1360" i="2" a="1"/>
  <c r="AQ1360" i="2" s="1"/>
  <c r="AR1360" i="2" s="1" a="1"/>
  <c r="AR1360" i="2" s="1"/>
  <c r="AQ1361" i="2" a="1"/>
  <c r="AQ1361" i="2" s="1"/>
  <c r="AR1361" i="2" s="1" a="1"/>
  <c r="AR1361" i="2" s="1"/>
  <c r="AQ1362" i="2" a="1"/>
  <c r="AQ1362" i="2" s="1"/>
  <c r="AR1362" i="2" s="1" a="1"/>
  <c r="AR1362" i="2" s="1"/>
  <c r="AQ1363" i="2" a="1"/>
  <c r="AQ1363" i="2" s="1"/>
  <c r="AR1363" i="2" s="1" a="1"/>
  <c r="AR1363" i="2" s="1"/>
  <c r="AQ1364" i="2" a="1"/>
  <c r="AQ1364" i="2" s="1"/>
  <c r="AR1364" i="2" s="1" a="1"/>
  <c r="AR1364" i="2" s="1"/>
  <c r="AQ1365" i="2" a="1"/>
  <c r="AQ1365" i="2" s="1"/>
  <c r="AR1365" i="2" s="1" a="1"/>
  <c r="AR1365" i="2" s="1"/>
  <c r="AQ1366" i="2" a="1"/>
  <c r="AQ1366" i="2" s="1"/>
  <c r="AR1366" i="2" s="1" a="1"/>
  <c r="AR1366" i="2" s="1"/>
  <c r="AQ1367" i="2" a="1"/>
  <c r="AQ1367" i="2" s="1"/>
  <c r="AR1367" i="2" s="1" a="1"/>
  <c r="AR1367" i="2" s="1"/>
  <c r="AQ1368" i="2" a="1"/>
  <c r="AQ1368" i="2" s="1"/>
  <c r="AR1368" i="2" s="1" a="1"/>
  <c r="AR1368" i="2" s="1"/>
  <c r="AQ1369" i="2" a="1"/>
  <c r="AQ1369" i="2" s="1"/>
  <c r="AR1369" i="2" s="1" a="1"/>
  <c r="AR1369" i="2" s="1"/>
  <c r="AQ1370" i="2" a="1"/>
  <c r="AQ1370" i="2" s="1"/>
  <c r="AR1370" i="2" s="1" a="1"/>
  <c r="AR1370" i="2" s="1"/>
  <c r="AQ1371" i="2" a="1"/>
  <c r="AQ1371" i="2" s="1"/>
  <c r="AR1371" i="2" s="1" a="1"/>
  <c r="AR1371" i="2" s="1"/>
  <c r="AQ1372" i="2" a="1"/>
  <c r="AQ1372" i="2" s="1"/>
  <c r="AR1372" i="2" s="1" a="1"/>
  <c r="AR1372" i="2" s="1"/>
  <c r="AQ1373" i="2" a="1"/>
  <c r="AQ1373" i="2" s="1"/>
  <c r="AR1373" i="2" s="1" a="1"/>
  <c r="AR1373" i="2" s="1"/>
  <c r="AQ1374" i="2" a="1"/>
  <c r="AQ1374" i="2" s="1"/>
  <c r="AR1374" i="2" s="1" a="1"/>
  <c r="AR1374" i="2" s="1"/>
  <c r="AQ1375" i="2" a="1"/>
  <c r="AQ1375" i="2" s="1"/>
  <c r="AR1375" i="2" s="1" a="1"/>
  <c r="AR1375" i="2" s="1"/>
  <c r="AQ1376" i="2" a="1"/>
  <c r="AQ1376" i="2" s="1"/>
  <c r="AR1376" i="2" s="1" a="1"/>
  <c r="AR1376" i="2" s="1"/>
  <c r="AQ1377" i="2" a="1"/>
  <c r="AQ1377" i="2" s="1"/>
  <c r="AR1377" i="2" s="1" a="1"/>
  <c r="AR1377" i="2" s="1"/>
  <c r="AQ1378" i="2" a="1"/>
  <c r="AQ1378" i="2" s="1"/>
  <c r="AR1378" i="2" s="1" a="1"/>
  <c r="AR1378" i="2" s="1"/>
  <c r="AQ1379" i="2" a="1"/>
  <c r="AQ1379" i="2" s="1"/>
  <c r="AR1379" i="2" s="1" a="1"/>
  <c r="AR1379" i="2" s="1"/>
  <c r="AQ1380" i="2" a="1"/>
  <c r="AQ1380" i="2" s="1"/>
  <c r="AR1380" i="2" s="1" a="1"/>
  <c r="AR1380" i="2" s="1"/>
  <c r="AQ1381" i="2" a="1"/>
  <c r="AQ1381" i="2" s="1"/>
  <c r="AR1381" i="2" s="1" a="1"/>
  <c r="AR1381" i="2" s="1"/>
  <c r="AQ1382" i="2" a="1"/>
  <c r="AQ1382" i="2" s="1"/>
  <c r="AR1382" i="2" s="1" a="1"/>
  <c r="AR1382" i="2" s="1"/>
  <c r="AQ1383" i="2" a="1"/>
  <c r="AQ1383" i="2" s="1"/>
  <c r="AR1383" i="2" s="1" a="1"/>
  <c r="AR1383" i="2" s="1"/>
  <c r="AQ1384" i="2" a="1"/>
  <c r="AQ1384" i="2" s="1"/>
  <c r="AR1384" i="2" s="1" a="1"/>
  <c r="AR1384" i="2" s="1"/>
  <c r="AQ1385" i="2" a="1"/>
  <c r="AQ1385" i="2" s="1"/>
  <c r="AR1385" i="2" s="1" a="1"/>
  <c r="AR1385" i="2" s="1"/>
  <c r="AQ1386" i="2" a="1"/>
  <c r="AQ1386" i="2" s="1"/>
  <c r="AR1386" i="2" s="1" a="1"/>
  <c r="AR1386" i="2" s="1"/>
  <c r="AQ1387" i="2" a="1"/>
  <c r="AQ1387" i="2" s="1"/>
  <c r="AR1387" i="2" s="1" a="1"/>
  <c r="AR1387" i="2" s="1"/>
  <c r="AQ1388" i="2" a="1"/>
  <c r="AQ1388" i="2" s="1"/>
  <c r="AR1388" i="2" s="1" a="1"/>
  <c r="AR1388" i="2" s="1"/>
  <c r="AQ1389" i="2" a="1"/>
  <c r="AQ1389" i="2" s="1"/>
  <c r="AR1389" i="2" s="1" a="1"/>
  <c r="AR1389" i="2" s="1"/>
  <c r="AQ1390" i="2" a="1"/>
  <c r="AQ1390" i="2" s="1"/>
  <c r="AR1390" i="2" s="1" a="1"/>
  <c r="AR1390" i="2" s="1"/>
  <c r="AQ1391" i="2" a="1"/>
  <c r="AQ1391" i="2" s="1"/>
  <c r="AR1391" i="2" s="1" a="1"/>
  <c r="AR1391" i="2" s="1"/>
  <c r="AQ1392" i="2" a="1"/>
  <c r="AQ1392" i="2" s="1"/>
  <c r="AR1392" i="2" s="1" a="1"/>
  <c r="AR1392" i="2" s="1"/>
  <c r="AQ1393" i="2" a="1"/>
  <c r="AQ1393" i="2" s="1"/>
  <c r="AR1393" i="2" s="1" a="1"/>
  <c r="AR1393" i="2" s="1"/>
  <c r="AQ1394" i="2" a="1"/>
  <c r="AQ1394" i="2" s="1"/>
  <c r="AR1394" i="2" s="1" a="1"/>
  <c r="AR1394" i="2" s="1"/>
  <c r="AQ1395" i="2" a="1"/>
  <c r="AQ1395" i="2" s="1"/>
  <c r="AR1395" i="2" s="1" a="1"/>
  <c r="AR1395" i="2" s="1"/>
  <c r="AQ1396" i="2" a="1"/>
  <c r="AQ1396" i="2" s="1"/>
  <c r="AR1396" i="2" s="1" a="1"/>
  <c r="AR1396" i="2" s="1"/>
  <c r="AQ1397" i="2" a="1"/>
  <c r="AQ1397" i="2" s="1"/>
  <c r="AR1397" i="2" s="1" a="1"/>
  <c r="AR1397" i="2" s="1"/>
  <c r="AQ1398" i="2" a="1"/>
  <c r="AQ1398" i="2" s="1"/>
  <c r="AR1398" i="2" s="1" a="1"/>
  <c r="AR1398" i="2" s="1"/>
  <c r="AQ1399" i="2" a="1"/>
  <c r="AQ1399" i="2" s="1"/>
  <c r="AR1399" i="2" s="1" a="1"/>
  <c r="AR1399" i="2" s="1"/>
  <c r="AQ1400" i="2" a="1"/>
  <c r="AQ1400" i="2" s="1"/>
  <c r="AR1400" i="2" s="1" a="1"/>
  <c r="AR1400" i="2" s="1"/>
  <c r="AQ1401" i="2" a="1"/>
  <c r="AQ1401" i="2" s="1"/>
  <c r="AR1401" i="2" s="1" a="1"/>
  <c r="AR1401" i="2" s="1"/>
  <c r="AQ1402" i="2" a="1"/>
  <c r="AQ1402" i="2" s="1"/>
  <c r="AR1402" i="2" s="1" a="1"/>
  <c r="AR1402" i="2" s="1"/>
  <c r="AQ1403" i="2" a="1"/>
  <c r="AQ1403" i="2" s="1"/>
  <c r="AR1403" i="2" s="1" a="1"/>
  <c r="AR1403" i="2" s="1"/>
  <c r="AQ1404" i="2" a="1"/>
  <c r="AQ1404" i="2" s="1"/>
  <c r="AR1404" i="2" s="1" a="1"/>
  <c r="AR1404" i="2" s="1"/>
  <c r="AQ1405" i="2" a="1"/>
  <c r="AQ1405" i="2" s="1"/>
  <c r="AR1405" i="2" s="1" a="1"/>
  <c r="AR1405" i="2" s="1"/>
  <c r="AQ1406" i="2" a="1"/>
  <c r="AQ1406" i="2" s="1"/>
  <c r="AR1406" i="2" s="1" a="1"/>
  <c r="AR1406" i="2" s="1"/>
  <c r="AQ1407" i="2" a="1"/>
  <c r="AQ1407" i="2" s="1"/>
  <c r="AR1407" i="2" s="1" a="1"/>
  <c r="AR1407" i="2" s="1"/>
  <c r="AQ1408" i="2" a="1"/>
  <c r="AQ1408" i="2" s="1"/>
  <c r="AR1408" i="2" s="1" a="1"/>
  <c r="AR1408" i="2" s="1"/>
  <c r="AQ1409" i="2" a="1"/>
  <c r="AQ1409" i="2" s="1"/>
  <c r="AR1409" i="2" s="1" a="1"/>
  <c r="AR1409" i="2" s="1"/>
  <c r="AQ1410" i="2" a="1"/>
  <c r="AQ1410" i="2" s="1"/>
  <c r="AR1410" i="2" s="1" a="1"/>
  <c r="AR1410" i="2" s="1"/>
  <c r="AQ1411" i="2" a="1"/>
  <c r="AQ1411" i="2" s="1"/>
  <c r="AR1411" i="2" s="1" a="1"/>
  <c r="AR1411" i="2" s="1"/>
  <c r="AQ1412" i="2" a="1"/>
  <c r="AQ1412" i="2" s="1"/>
  <c r="AR1412" i="2" s="1" a="1"/>
  <c r="AR1412" i="2" s="1"/>
  <c r="AQ1413" i="2" a="1"/>
  <c r="AQ1413" i="2" s="1"/>
  <c r="AR1413" i="2" s="1" a="1"/>
  <c r="AR1413" i="2" s="1"/>
  <c r="AQ1414" i="2" a="1"/>
  <c r="AQ1414" i="2" s="1"/>
  <c r="AR1414" i="2" s="1" a="1"/>
  <c r="AR1414" i="2" s="1"/>
  <c r="AQ1415" i="2" a="1"/>
  <c r="AQ1415" i="2" s="1"/>
  <c r="AR1415" i="2" s="1" a="1"/>
  <c r="AR1415" i="2" s="1"/>
  <c r="AQ1416" i="2" a="1"/>
  <c r="AQ1416" i="2" s="1"/>
  <c r="AR1416" i="2" s="1" a="1"/>
  <c r="AR1416" i="2" s="1"/>
  <c r="AQ1417" i="2" a="1"/>
  <c r="AQ1417" i="2" s="1"/>
  <c r="AR1417" i="2" s="1" a="1"/>
  <c r="AR1417" i="2" s="1"/>
  <c r="AQ1418" i="2" a="1"/>
  <c r="AQ1418" i="2" s="1"/>
  <c r="AR1418" i="2" s="1" a="1"/>
  <c r="AR1418" i="2" s="1"/>
  <c r="AQ1419" i="2" a="1"/>
  <c r="AQ1419" i="2" s="1"/>
  <c r="AR1419" i="2" s="1" a="1"/>
  <c r="AR1419" i="2" s="1"/>
  <c r="AQ1420" i="2" a="1"/>
  <c r="AQ1420" i="2" s="1"/>
  <c r="AR1420" i="2" s="1" a="1"/>
  <c r="AR1420" i="2" s="1"/>
  <c r="AQ1421" i="2" a="1"/>
  <c r="AQ1421" i="2" s="1"/>
  <c r="AR1421" i="2" s="1" a="1"/>
  <c r="AR1421" i="2" s="1"/>
  <c r="AQ1422" i="2" a="1"/>
  <c r="AQ1422" i="2" s="1"/>
  <c r="AR1422" i="2" s="1" a="1"/>
  <c r="AR1422" i="2" s="1"/>
  <c r="AQ1423" i="2" a="1"/>
  <c r="AQ1423" i="2" s="1"/>
  <c r="AR1423" i="2" s="1" a="1"/>
  <c r="AR1423" i="2" s="1"/>
  <c r="AQ1424" i="2" a="1"/>
  <c r="AQ1424" i="2" s="1"/>
  <c r="AR1424" i="2" s="1" a="1"/>
  <c r="AR1424" i="2" s="1"/>
  <c r="AQ1425" i="2" a="1"/>
  <c r="AQ1425" i="2" s="1"/>
  <c r="AR1425" i="2" s="1" a="1"/>
  <c r="AR1425" i="2" s="1"/>
  <c r="AQ1426" i="2" a="1"/>
  <c r="AQ1426" i="2" s="1"/>
  <c r="AR1426" i="2" s="1" a="1"/>
  <c r="AR1426" i="2" s="1"/>
  <c r="AQ1427" i="2" a="1"/>
  <c r="AQ1427" i="2" s="1"/>
  <c r="AR1427" i="2" s="1" a="1"/>
  <c r="AR1427" i="2" s="1"/>
  <c r="AQ1428" i="2" a="1"/>
  <c r="AQ1428" i="2" s="1"/>
  <c r="AR1428" i="2" s="1" a="1"/>
  <c r="AR1428" i="2" s="1"/>
  <c r="AQ1429" i="2" a="1"/>
  <c r="AQ1429" i="2" s="1"/>
  <c r="AR1429" i="2" s="1" a="1"/>
  <c r="AR1429" i="2" s="1"/>
  <c r="AQ1430" i="2" a="1"/>
  <c r="AQ1430" i="2" s="1"/>
  <c r="AR1430" i="2" s="1" a="1"/>
  <c r="AR1430" i="2" s="1"/>
  <c r="AQ1431" i="2" a="1"/>
  <c r="AQ1431" i="2" s="1"/>
  <c r="AR1431" i="2" s="1" a="1"/>
  <c r="AR1431" i="2" s="1"/>
  <c r="AQ1432" i="2" a="1"/>
  <c r="AQ1432" i="2" s="1"/>
  <c r="AR1432" i="2" s="1" a="1"/>
  <c r="AR1432" i="2" s="1"/>
  <c r="AQ1433" i="2" a="1"/>
  <c r="AQ1433" i="2" s="1"/>
  <c r="AR1433" i="2" s="1" a="1"/>
  <c r="AR1433" i="2" s="1"/>
  <c r="AQ1434" i="2" a="1"/>
  <c r="AQ1434" i="2" s="1"/>
  <c r="AR1434" i="2" s="1" a="1"/>
  <c r="AR1434" i="2" s="1"/>
  <c r="AQ1435" i="2" a="1"/>
  <c r="AQ1435" i="2" s="1"/>
  <c r="AR1435" i="2" s="1" a="1"/>
  <c r="AR1435" i="2" s="1"/>
  <c r="AQ1436" i="2" a="1"/>
  <c r="AQ1436" i="2" s="1"/>
  <c r="AR1436" i="2" s="1" a="1"/>
  <c r="AR1436" i="2" s="1"/>
  <c r="AQ1437" i="2" a="1"/>
  <c r="AQ1437" i="2" s="1"/>
  <c r="AR1437" i="2" s="1" a="1"/>
  <c r="AR1437" i="2" s="1"/>
  <c r="AQ1438" i="2" a="1"/>
  <c r="AQ1438" i="2" s="1"/>
  <c r="AR1438" i="2" s="1" a="1"/>
  <c r="AR1438" i="2" s="1"/>
  <c r="AQ1439" i="2" a="1"/>
  <c r="AQ1439" i="2" s="1"/>
  <c r="AR1439" i="2" s="1" a="1"/>
  <c r="AR1439" i="2" s="1"/>
  <c r="AQ1440" i="2" a="1"/>
  <c r="AQ1440" i="2" s="1"/>
  <c r="AR1440" i="2" s="1" a="1"/>
  <c r="AR1440" i="2" s="1"/>
  <c r="AQ1441" i="2" a="1"/>
  <c r="AQ1441" i="2" s="1"/>
  <c r="AR1441" i="2" s="1" a="1"/>
  <c r="AR1441" i="2" s="1"/>
  <c r="AQ1442" i="2" a="1"/>
  <c r="AQ1442" i="2" s="1"/>
  <c r="AR1442" i="2" s="1" a="1"/>
  <c r="AR1442" i="2" s="1"/>
  <c r="AQ1443" i="2" a="1"/>
  <c r="AQ1443" i="2" s="1"/>
  <c r="AR1443" i="2" s="1" a="1"/>
  <c r="AR1443" i="2" s="1"/>
  <c r="AQ1444" i="2" a="1"/>
  <c r="AQ1444" i="2" s="1"/>
  <c r="AR1444" i="2" s="1" a="1"/>
  <c r="AR1444" i="2" s="1"/>
  <c r="AQ1445" i="2" a="1"/>
  <c r="AQ1445" i="2" s="1"/>
  <c r="AR1445" i="2" s="1" a="1"/>
  <c r="AR1445" i="2" s="1"/>
  <c r="AQ1446" i="2" a="1"/>
  <c r="AQ1446" i="2" s="1"/>
  <c r="AR1446" i="2" s="1" a="1"/>
  <c r="AR1446" i="2" s="1"/>
  <c r="AQ1447" i="2" a="1"/>
  <c r="AQ1447" i="2" s="1"/>
  <c r="AR1447" i="2" s="1" a="1"/>
  <c r="AR1447" i="2" s="1"/>
  <c r="AQ1448" i="2" a="1"/>
  <c r="AQ1448" i="2" s="1"/>
  <c r="AR1448" i="2" s="1" a="1"/>
  <c r="AR1448" i="2" s="1"/>
  <c r="AQ1449" i="2" a="1"/>
  <c r="AQ1449" i="2" s="1"/>
  <c r="AR1449" i="2" s="1" a="1"/>
  <c r="AR1449" i="2" s="1"/>
  <c r="AQ1450" i="2" a="1"/>
  <c r="AQ1450" i="2" s="1"/>
  <c r="AR1450" i="2" s="1" a="1"/>
  <c r="AR1450" i="2" s="1"/>
  <c r="AQ1451" i="2" a="1"/>
  <c r="AQ1451" i="2" s="1"/>
  <c r="AR1451" i="2" s="1" a="1"/>
  <c r="AR1451" i="2" s="1"/>
  <c r="AQ1452" i="2" a="1"/>
  <c r="AQ1452" i="2" s="1"/>
  <c r="AR1452" i="2" s="1" a="1"/>
  <c r="AR1452" i="2" s="1"/>
  <c r="AQ1453" i="2" a="1"/>
  <c r="AQ1453" i="2" s="1"/>
  <c r="AR1453" i="2" s="1" a="1"/>
  <c r="AR1453" i="2" s="1"/>
  <c r="AQ1454" i="2" a="1"/>
  <c r="AQ1454" i="2" s="1"/>
  <c r="AR1454" i="2" s="1" a="1"/>
  <c r="AR1454" i="2" s="1"/>
  <c r="AQ1455" i="2" a="1"/>
  <c r="AQ1455" i="2" s="1"/>
  <c r="AR1455" i="2" s="1" a="1"/>
  <c r="AR1455" i="2" s="1"/>
  <c r="AQ1456" i="2" a="1"/>
  <c r="AQ1456" i="2" s="1"/>
  <c r="AR1456" i="2" s="1" a="1"/>
  <c r="AR1456" i="2" s="1"/>
  <c r="AQ1457" i="2" a="1"/>
  <c r="AQ1457" i="2" s="1"/>
  <c r="AR1457" i="2" s="1" a="1"/>
  <c r="AR1457" i="2" s="1"/>
  <c r="AQ1458" i="2" a="1"/>
  <c r="AQ1458" i="2" s="1"/>
  <c r="AR1458" i="2" s="1" a="1"/>
  <c r="AR1458" i="2" s="1"/>
  <c r="AQ1459" i="2" a="1"/>
  <c r="AQ1459" i="2" s="1"/>
  <c r="AR1459" i="2" s="1" a="1"/>
  <c r="AR1459" i="2" s="1"/>
  <c r="AQ1460" i="2" a="1"/>
  <c r="AQ1460" i="2" s="1"/>
  <c r="AR1460" i="2" s="1" a="1"/>
  <c r="AR1460" i="2" s="1"/>
  <c r="AQ1461" i="2" a="1"/>
  <c r="AQ1461" i="2" s="1"/>
  <c r="AR1461" i="2" s="1" a="1"/>
  <c r="AR1461" i="2" s="1"/>
  <c r="AQ1462" i="2" a="1"/>
  <c r="AQ1462" i="2" s="1"/>
  <c r="AR1462" i="2" s="1" a="1"/>
  <c r="AR1462" i="2" s="1"/>
  <c r="AQ1463" i="2" a="1"/>
  <c r="AQ1463" i="2" s="1"/>
  <c r="AR1463" i="2" s="1" a="1"/>
  <c r="AR1463" i="2" s="1"/>
  <c r="AQ1464" i="2" a="1"/>
  <c r="AQ1464" i="2" s="1"/>
  <c r="AR1464" i="2" s="1" a="1"/>
  <c r="AR1464" i="2" s="1"/>
  <c r="AQ1465" i="2" a="1"/>
  <c r="AQ1465" i="2" s="1"/>
  <c r="AR1465" i="2" s="1" a="1"/>
  <c r="AR1465" i="2" s="1"/>
  <c r="AQ1466" i="2" a="1"/>
  <c r="AQ1466" i="2" s="1"/>
  <c r="AR1466" i="2" s="1" a="1"/>
  <c r="AR1466" i="2" s="1"/>
  <c r="AQ1467" i="2" a="1"/>
  <c r="AQ1467" i="2" s="1"/>
  <c r="AR1467" i="2" s="1" a="1"/>
  <c r="AR1467" i="2" s="1"/>
  <c r="AQ1468" i="2" a="1"/>
  <c r="AQ1468" i="2" s="1"/>
  <c r="AR1468" i="2" s="1" a="1"/>
  <c r="AR1468" i="2" s="1"/>
  <c r="AQ1469" i="2" a="1"/>
  <c r="AQ1469" i="2" s="1"/>
  <c r="AR1469" i="2" s="1" a="1"/>
  <c r="AR1469" i="2" s="1"/>
  <c r="AQ1470" i="2" a="1"/>
  <c r="AQ1470" i="2" s="1"/>
  <c r="AR1470" i="2" s="1" a="1"/>
  <c r="AR1470" i="2" s="1"/>
  <c r="AQ1471" i="2" a="1"/>
  <c r="AQ1471" i="2" s="1"/>
  <c r="AR1471" i="2" s="1" a="1"/>
  <c r="AR1471" i="2" s="1"/>
  <c r="AQ1472" i="2" a="1"/>
  <c r="AQ1472" i="2" s="1"/>
  <c r="AR1472" i="2" s="1" a="1"/>
  <c r="AR1472" i="2" s="1"/>
  <c r="AQ1473" i="2" a="1"/>
  <c r="AQ1473" i="2" s="1"/>
  <c r="AR1473" i="2" s="1" a="1"/>
  <c r="AR1473" i="2" s="1"/>
  <c r="AQ1474" i="2" a="1"/>
  <c r="AQ1474" i="2" s="1"/>
  <c r="AR1474" i="2" s="1" a="1"/>
  <c r="AR1474" i="2" s="1"/>
  <c r="AQ1475" i="2" a="1"/>
  <c r="AQ1475" i="2" s="1"/>
  <c r="AR1475" i="2" s="1" a="1"/>
  <c r="AR1475" i="2" s="1"/>
  <c r="AQ1476" i="2" a="1"/>
  <c r="AQ1476" i="2" s="1"/>
  <c r="AR1476" i="2" s="1" a="1"/>
  <c r="AR1476" i="2" s="1"/>
  <c r="AQ1477" i="2" a="1"/>
  <c r="AQ1477" i="2" s="1"/>
  <c r="AR1477" i="2" s="1" a="1"/>
  <c r="AR1477" i="2" s="1"/>
  <c r="AQ1478" i="2" a="1"/>
  <c r="AQ1478" i="2" s="1"/>
  <c r="AR1478" i="2" s="1" a="1"/>
  <c r="AR1478" i="2" s="1"/>
  <c r="AQ1479" i="2" a="1"/>
  <c r="AQ1479" i="2" s="1"/>
  <c r="AR1479" i="2" s="1" a="1"/>
  <c r="AR1479" i="2" s="1"/>
  <c r="AQ1480" i="2" a="1"/>
  <c r="AQ1480" i="2" s="1"/>
  <c r="AR1480" i="2" s="1" a="1"/>
  <c r="AR1480" i="2" s="1"/>
  <c r="AQ1481" i="2" a="1"/>
  <c r="AQ1481" i="2" s="1"/>
  <c r="AR1481" i="2" s="1" a="1"/>
  <c r="AR1481" i="2" s="1"/>
  <c r="AQ1482" i="2" a="1"/>
  <c r="AQ1482" i="2" s="1"/>
  <c r="AR1482" i="2" s="1" a="1"/>
  <c r="AR1482" i="2" s="1"/>
  <c r="AQ1483" i="2" a="1"/>
  <c r="AQ1483" i="2" s="1"/>
  <c r="AR1483" i="2" s="1" a="1"/>
  <c r="AR1483" i="2" s="1"/>
  <c r="AQ1484" i="2" a="1"/>
  <c r="AQ1484" i="2" s="1"/>
  <c r="AR1484" i="2" s="1" a="1"/>
  <c r="AR1484" i="2" s="1"/>
  <c r="AQ1485" i="2" a="1"/>
  <c r="AQ1485" i="2" s="1"/>
  <c r="AR1485" i="2" s="1" a="1"/>
  <c r="AR1485" i="2" s="1"/>
  <c r="AQ1486" i="2" a="1"/>
  <c r="AQ1486" i="2" s="1"/>
  <c r="AR1486" i="2" s="1" a="1"/>
  <c r="AR1486" i="2" s="1"/>
  <c r="AQ1487" i="2" a="1"/>
  <c r="AQ1487" i="2" s="1"/>
  <c r="AR1487" i="2" s="1" a="1"/>
  <c r="AR1487" i="2" s="1"/>
  <c r="AQ1488" i="2" a="1"/>
  <c r="AQ1488" i="2" s="1"/>
  <c r="AR1488" i="2" s="1" a="1"/>
  <c r="AR1488" i="2" s="1"/>
  <c r="AQ1489" i="2" a="1"/>
  <c r="AQ1489" i="2" s="1"/>
  <c r="AR1489" i="2" s="1" a="1"/>
  <c r="AR1489" i="2" s="1"/>
  <c r="AQ1490" i="2" a="1"/>
  <c r="AQ1490" i="2" s="1"/>
  <c r="AR1490" i="2" s="1" a="1"/>
  <c r="AR1490" i="2" s="1"/>
  <c r="AQ1491" i="2" a="1"/>
  <c r="AQ1491" i="2" s="1"/>
  <c r="AR1491" i="2" s="1" a="1"/>
  <c r="AR1491" i="2" s="1"/>
  <c r="AQ1492" i="2" a="1"/>
  <c r="AQ1492" i="2" s="1"/>
  <c r="AR1492" i="2" s="1" a="1"/>
  <c r="AR1492" i="2" s="1"/>
  <c r="AQ1493" i="2" a="1"/>
  <c r="AQ1493" i="2" s="1"/>
  <c r="AR1493" i="2" s="1" a="1"/>
  <c r="AR1493" i="2" s="1"/>
  <c r="AQ1494" i="2" a="1"/>
  <c r="AQ1494" i="2" s="1"/>
  <c r="AR1494" i="2" s="1" a="1"/>
  <c r="AR1494" i="2" s="1"/>
  <c r="AQ1495" i="2" a="1"/>
  <c r="AQ1495" i="2" s="1"/>
  <c r="AR1495" i="2" s="1" a="1"/>
  <c r="AR1495" i="2" s="1"/>
  <c r="AQ1496" i="2" a="1"/>
  <c r="AQ1496" i="2" s="1"/>
  <c r="AR1496" i="2" s="1" a="1"/>
  <c r="AR1496" i="2" s="1"/>
  <c r="AQ1497" i="2" a="1"/>
  <c r="AQ1497" i="2" s="1"/>
  <c r="AR1497" i="2" s="1" a="1"/>
  <c r="AR1497" i="2" s="1"/>
  <c r="AQ1498" i="2" a="1"/>
  <c r="AQ1498" i="2" s="1"/>
  <c r="AR1498" i="2" s="1" a="1"/>
  <c r="AR1498" i="2" s="1"/>
  <c r="AQ1499" i="2" a="1"/>
  <c r="AQ1499" i="2" s="1"/>
  <c r="AR1499" i="2" s="1" a="1"/>
  <c r="AR1499" i="2" s="1"/>
  <c r="AQ1500" i="2" a="1"/>
  <c r="AQ1500" i="2" s="1"/>
  <c r="AR1500" i="2" s="1" a="1"/>
  <c r="AR1500" i="2" s="1"/>
  <c r="AQ1501" i="2" a="1"/>
  <c r="AQ1501" i="2" s="1"/>
  <c r="AR1501" i="2" s="1" a="1"/>
  <c r="AR1501" i="2" s="1"/>
  <c r="AQ1502" i="2" a="1"/>
  <c r="AQ1502" i="2" s="1"/>
  <c r="AR1502" i="2" s="1" a="1"/>
  <c r="AR1502" i="2" s="1"/>
  <c r="AQ1503" i="2" a="1"/>
  <c r="AQ1503" i="2" s="1"/>
  <c r="AR1503" i="2" s="1" a="1"/>
  <c r="AR1503" i="2" s="1"/>
  <c r="AQ1504" i="2" a="1"/>
  <c r="AQ1504" i="2" s="1"/>
  <c r="AR1504" i="2" s="1" a="1"/>
  <c r="AR1504" i="2" s="1"/>
  <c r="AQ1505" i="2" a="1"/>
  <c r="AQ1505" i="2" s="1"/>
  <c r="AR1505" i="2" s="1" a="1"/>
  <c r="AR1505" i="2" s="1"/>
  <c r="AQ1506" i="2" a="1"/>
  <c r="AQ1506" i="2" s="1"/>
  <c r="AR1506" i="2" s="1" a="1"/>
  <c r="AR1506" i="2" s="1"/>
  <c r="AQ1507" i="2" a="1"/>
  <c r="AQ1507" i="2" s="1"/>
  <c r="AR1507" i="2" s="1" a="1"/>
  <c r="AR1507" i="2" s="1"/>
  <c r="AQ1508" i="2" a="1"/>
  <c r="AQ1508" i="2" s="1"/>
  <c r="AR1508" i="2" s="1" a="1"/>
  <c r="AR1508" i="2" s="1"/>
  <c r="AQ1509" i="2" a="1"/>
  <c r="AQ1509" i="2" s="1"/>
  <c r="AR1509" i="2" s="1" a="1"/>
  <c r="AR1509" i="2" s="1"/>
  <c r="AQ1510" i="2" a="1"/>
  <c r="AQ1510" i="2" s="1"/>
  <c r="AR1510" i="2" s="1" a="1"/>
  <c r="AR1510" i="2" s="1"/>
  <c r="AQ1511" i="2" a="1"/>
  <c r="AQ1511" i="2" s="1"/>
  <c r="AR1511" i="2" s="1" a="1"/>
  <c r="AR1511" i="2" s="1"/>
  <c r="AQ1512" i="2" a="1"/>
  <c r="AQ1512" i="2" s="1"/>
  <c r="AR1512" i="2" s="1" a="1"/>
  <c r="AR1512" i="2" s="1"/>
  <c r="AQ1513" i="2" a="1"/>
  <c r="AQ1513" i="2" s="1"/>
  <c r="AR1513" i="2" s="1" a="1"/>
  <c r="AR1513" i="2" s="1"/>
  <c r="AQ1514" i="2" a="1"/>
  <c r="AQ1514" i="2" s="1"/>
  <c r="AR1514" i="2" s="1" a="1"/>
  <c r="AR1514" i="2" s="1"/>
  <c r="AQ1515" i="2" a="1"/>
  <c r="AQ1515" i="2" s="1"/>
  <c r="AR1515" i="2" s="1" a="1"/>
  <c r="AR1515" i="2" s="1"/>
  <c r="AQ1516" i="2" a="1"/>
  <c r="AQ1516" i="2" s="1"/>
  <c r="AR1516" i="2" s="1" a="1"/>
  <c r="AR1516" i="2" s="1"/>
  <c r="AQ1517" i="2" a="1"/>
  <c r="AQ1517" i="2" s="1"/>
  <c r="AR1517" i="2" s="1" a="1"/>
  <c r="AR1517" i="2" s="1"/>
  <c r="AQ1518" i="2" a="1"/>
  <c r="AQ1518" i="2" s="1"/>
  <c r="AR1518" i="2" s="1" a="1"/>
  <c r="AR1518" i="2" s="1"/>
  <c r="AQ1519" i="2" a="1"/>
  <c r="AQ1519" i="2" s="1"/>
  <c r="AR1519" i="2" s="1" a="1"/>
  <c r="AR1519" i="2" s="1"/>
  <c r="AQ1520" i="2" a="1"/>
  <c r="AQ1520" i="2" s="1"/>
  <c r="AR1520" i="2" s="1" a="1"/>
  <c r="AR1520" i="2" s="1"/>
  <c r="AQ1521" i="2" a="1"/>
  <c r="AQ1521" i="2" s="1"/>
  <c r="AR1521" i="2" s="1" a="1"/>
  <c r="AR1521" i="2" s="1"/>
  <c r="AQ1522" i="2" a="1"/>
  <c r="AQ1522" i="2" s="1"/>
  <c r="AR1522" i="2" s="1" a="1"/>
  <c r="AR1522" i="2" s="1"/>
  <c r="AQ1523" i="2" a="1"/>
  <c r="AQ1523" i="2" s="1"/>
  <c r="AR1523" i="2" s="1" a="1"/>
  <c r="AR1523" i="2" s="1"/>
  <c r="AQ1524" i="2" a="1"/>
  <c r="AQ1524" i="2" s="1"/>
  <c r="AR1524" i="2" s="1" a="1"/>
  <c r="AR1524" i="2" s="1"/>
  <c r="AQ1525" i="2" a="1"/>
  <c r="AQ1525" i="2" s="1"/>
  <c r="AR1525" i="2" s="1" a="1"/>
  <c r="AR1525" i="2" s="1"/>
  <c r="AQ1526" i="2" a="1"/>
  <c r="AQ1526" i="2" s="1"/>
  <c r="AR1526" i="2" s="1" a="1"/>
  <c r="AR1526" i="2" s="1"/>
  <c r="AQ1527" i="2" a="1"/>
  <c r="AQ1527" i="2" s="1"/>
  <c r="AR1527" i="2" s="1" a="1"/>
  <c r="AR1527" i="2" s="1"/>
  <c r="AQ1528" i="2" a="1"/>
  <c r="AQ1528" i="2" s="1"/>
  <c r="AR1528" i="2" s="1" a="1"/>
  <c r="AR1528" i="2" s="1"/>
  <c r="AQ1529" i="2" a="1"/>
  <c r="AQ1529" i="2" s="1"/>
  <c r="AR1529" i="2" s="1" a="1"/>
  <c r="AR1529" i="2" s="1"/>
  <c r="AQ1530" i="2" a="1"/>
  <c r="AQ1530" i="2" s="1"/>
  <c r="AR1530" i="2" s="1" a="1"/>
  <c r="AR1530" i="2" s="1"/>
  <c r="AQ1531" i="2" a="1"/>
  <c r="AQ1531" i="2" s="1"/>
  <c r="AR1531" i="2" s="1" a="1"/>
  <c r="AR1531" i="2" s="1"/>
  <c r="AQ1532" i="2" a="1"/>
  <c r="AQ1532" i="2" s="1"/>
  <c r="AR1532" i="2" s="1" a="1"/>
  <c r="AR1532" i="2" s="1"/>
  <c r="AQ1533" i="2" a="1"/>
  <c r="AQ1533" i="2" s="1"/>
  <c r="AR1533" i="2" s="1" a="1"/>
  <c r="AR1533" i="2" s="1"/>
  <c r="AQ1534" i="2" a="1"/>
  <c r="AQ1534" i="2" s="1"/>
  <c r="AR1534" i="2" s="1" a="1"/>
  <c r="AR1534" i="2" s="1"/>
  <c r="AQ1535" i="2" a="1"/>
  <c r="AQ1535" i="2" s="1"/>
  <c r="AR1535" i="2" s="1" a="1"/>
  <c r="AR1535" i="2" s="1"/>
  <c r="AQ1536" i="2" a="1"/>
  <c r="AQ1536" i="2" s="1"/>
  <c r="AR1536" i="2" s="1" a="1"/>
  <c r="AR1536" i="2" s="1"/>
  <c r="AQ1537" i="2" a="1"/>
  <c r="AQ1537" i="2" s="1"/>
  <c r="AR1537" i="2" s="1" a="1"/>
  <c r="AR1537" i="2" s="1"/>
  <c r="AQ1538" i="2" a="1"/>
  <c r="AQ1538" i="2" s="1"/>
  <c r="AR1538" i="2" s="1" a="1"/>
  <c r="AR1538" i="2" s="1"/>
  <c r="AQ1539" i="2" a="1"/>
  <c r="AQ1539" i="2" s="1"/>
  <c r="AR1539" i="2" s="1" a="1"/>
  <c r="AR1539" i="2" s="1"/>
  <c r="AQ1540" i="2" a="1"/>
  <c r="AQ1540" i="2" s="1"/>
  <c r="AR1540" i="2" s="1" a="1"/>
  <c r="AR1540" i="2" s="1"/>
  <c r="AQ1541" i="2" a="1"/>
  <c r="AQ1541" i="2" s="1"/>
  <c r="AR1541" i="2" s="1" a="1"/>
  <c r="AR1541" i="2" s="1"/>
  <c r="AQ1542" i="2" a="1"/>
  <c r="AQ1542" i="2" s="1"/>
  <c r="AR1542" i="2" s="1" a="1"/>
  <c r="AR1542" i="2" s="1"/>
  <c r="AQ1543" i="2" a="1"/>
  <c r="AQ1543" i="2" s="1"/>
  <c r="AR1543" i="2" s="1" a="1"/>
  <c r="AR1543" i="2" s="1"/>
  <c r="AQ1544" i="2" a="1"/>
  <c r="AQ1544" i="2" s="1"/>
  <c r="AR1544" i="2" s="1" a="1"/>
  <c r="AR1544" i="2" s="1"/>
  <c r="AQ1545" i="2" a="1"/>
  <c r="AQ1545" i="2" s="1"/>
  <c r="AR1545" i="2" s="1" a="1"/>
  <c r="AR1545" i="2" s="1"/>
  <c r="AQ1546" i="2" a="1"/>
  <c r="AQ1546" i="2" s="1"/>
  <c r="AR1546" i="2" s="1" a="1"/>
  <c r="AR1546" i="2" s="1"/>
  <c r="AQ1547" i="2" a="1"/>
  <c r="AQ1547" i="2" s="1"/>
  <c r="AR1547" i="2" s="1" a="1"/>
  <c r="AR1547" i="2" s="1"/>
  <c r="AQ1548" i="2" a="1"/>
  <c r="AQ1548" i="2" s="1"/>
  <c r="AR1548" i="2" s="1" a="1"/>
  <c r="AR1548" i="2" s="1"/>
  <c r="AQ1549" i="2" a="1"/>
  <c r="AQ1549" i="2" s="1"/>
  <c r="AR1549" i="2" s="1" a="1"/>
  <c r="AR1549" i="2" s="1"/>
  <c r="AQ1550" i="2" a="1"/>
  <c r="AQ1550" i="2" s="1"/>
  <c r="AR1550" i="2" s="1" a="1"/>
  <c r="AR1550" i="2" s="1"/>
  <c r="AQ1551" i="2" a="1"/>
  <c r="AQ1551" i="2" s="1"/>
  <c r="AR1551" i="2" s="1" a="1"/>
  <c r="AR1551" i="2" s="1"/>
  <c r="AQ1552" i="2" a="1"/>
  <c r="AQ1552" i="2" s="1"/>
  <c r="AR1552" i="2" s="1" a="1"/>
  <c r="AR1552" i="2" s="1"/>
  <c r="AQ1553" i="2" a="1"/>
  <c r="AQ1553" i="2" s="1"/>
  <c r="AR1553" i="2" s="1" a="1"/>
  <c r="AR1553" i="2" s="1"/>
  <c r="AQ1554" i="2" a="1"/>
  <c r="AQ1554" i="2" s="1"/>
  <c r="AR1554" i="2" s="1" a="1"/>
  <c r="AR1554" i="2" s="1"/>
  <c r="AQ1555" i="2" a="1"/>
  <c r="AQ1555" i="2" s="1"/>
  <c r="AR1555" i="2" s="1" a="1"/>
  <c r="AR1555" i="2" s="1"/>
  <c r="AQ1556" i="2" a="1"/>
  <c r="AQ1556" i="2" s="1"/>
  <c r="AR1556" i="2" s="1" a="1"/>
  <c r="AR1556" i="2" s="1"/>
  <c r="AQ1557" i="2" a="1"/>
  <c r="AQ1557" i="2" s="1"/>
  <c r="AR1557" i="2" s="1" a="1"/>
  <c r="AR1557" i="2" s="1"/>
  <c r="AQ1558" i="2" a="1"/>
  <c r="AQ1558" i="2" s="1"/>
  <c r="AR1558" i="2" s="1" a="1"/>
  <c r="AR1558" i="2" s="1"/>
  <c r="AQ1559" i="2" a="1"/>
  <c r="AQ1559" i="2" s="1"/>
  <c r="AR1559" i="2" s="1" a="1"/>
  <c r="AR1559" i="2" s="1"/>
  <c r="AQ1560" i="2" a="1"/>
  <c r="AQ1560" i="2" s="1"/>
  <c r="AR1560" i="2" s="1" a="1"/>
  <c r="AR1560" i="2" s="1"/>
  <c r="AQ1561" i="2" a="1"/>
  <c r="AQ1561" i="2" s="1"/>
  <c r="AR1561" i="2" s="1" a="1"/>
  <c r="AR1561" i="2" s="1"/>
  <c r="AQ1562" i="2" a="1"/>
  <c r="AQ1562" i="2" s="1"/>
  <c r="AR1562" i="2" s="1" a="1"/>
  <c r="AR1562" i="2" s="1"/>
  <c r="AQ1563" i="2" a="1"/>
  <c r="AQ1563" i="2" s="1"/>
  <c r="AR1563" i="2" s="1" a="1"/>
  <c r="AR1563" i="2" s="1"/>
  <c r="AQ1564" i="2" a="1"/>
  <c r="AQ1564" i="2" s="1"/>
  <c r="AR1564" i="2" s="1" a="1"/>
  <c r="AR1564" i="2" s="1"/>
  <c r="AQ1565" i="2" a="1"/>
  <c r="AQ1565" i="2" s="1"/>
  <c r="AR1565" i="2" s="1" a="1"/>
  <c r="AR1565" i="2" s="1"/>
  <c r="AQ1566" i="2" a="1"/>
  <c r="AQ1566" i="2" s="1"/>
  <c r="AR1566" i="2" s="1" a="1"/>
  <c r="AR1566" i="2" s="1"/>
  <c r="AQ1567" i="2" a="1"/>
  <c r="AQ1567" i="2" s="1"/>
  <c r="AR1567" i="2" s="1" a="1"/>
  <c r="AR1567" i="2" s="1"/>
  <c r="AQ1568" i="2" a="1"/>
  <c r="AQ1568" i="2" s="1"/>
  <c r="AR1568" i="2" s="1" a="1"/>
  <c r="AR1568" i="2" s="1"/>
  <c r="AQ1569" i="2" a="1"/>
  <c r="AQ1569" i="2" s="1"/>
  <c r="AR1569" i="2" s="1" a="1"/>
  <c r="AR1569" i="2" s="1"/>
  <c r="AQ1570" i="2" a="1"/>
  <c r="AQ1570" i="2" s="1"/>
  <c r="AR1570" i="2" s="1" a="1"/>
  <c r="AR1570" i="2" s="1"/>
  <c r="AQ1571" i="2" a="1"/>
  <c r="AQ1571" i="2" s="1"/>
  <c r="AR1571" i="2" s="1" a="1"/>
  <c r="AR1571" i="2" s="1"/>
  <c r="AQ1572" i="2" a="1"/>
  <c r="AQ1572" i="2" s="1"/>
  <c r="AR1572" i="2" s="1" a="1"/>
  <c r="AR1572" i="2" s="1"/>
  <c r="AQ1573" i="2" a="1"/>
  <c r="AQ1573" i="2" s="1"/>
  <c r="AR1573" i="2" s="1" a="1"/>
  <c r="AR1573" i="2" s="1"/>
  <c r="AQ1574" i="2" a="1"/>
  <c r="AQ1574" i="2" s="1"/>
  <c r="AR1574" i="2" s="1" a="1"/>
  <c r="AR1574" i="2" s="1"/>
  <c r="AQ1575" i="2" a="1"/>
  <c r="AQ1575" i="2" s="1"/>
  <c r="AR1575" i="2" s="1" a="1"/>
  <c r="AR1575" i="2" s="1"/>
  <c r="AQ1576" i="2" a="1"/>
  <c r="AQ1576" i="2" s="1"/>
  <c r="AR1576" i="2" s="1" a="1"/>
  <c r="AR1576" i="2" s="1"/>
  <c r="AQ1577" i="2" a="1"/>
  <c r="AQ1577" i="2" s="1"/>
  <c r="AR1577" i="2" s="1" a="1"/>
  <c r="AR1577" i="2" s="1"/>
  <c r="AQ1578" i="2" a="1"/>
  <c r="AQ1578" i="2" s="1"/>
  <c r="AR1578" i="2" s="1" a="1"/>
  <c r="AR1578" i="2" s="1"/>
  <c r="AQ1579" i="2" a="1"/>
  <c r="AQ1579" i="2" s="1"/>
  <c r="AR1579" i="2" s="1" a="1"/>
  <c r="AR1579" i="2" s="1"/>
  <c r="AQ1580" i="2" a="1"/>
  <c r="AQ1580" i="2" s="1"/>
  <c r="AR1580" i="2" s="1" a="1"/>
  <c r="AR1580" i="2" s="1"/>
  <c r="AQ1581" i="2" a="1"/>
  <c r="AQ1581" i="2" s="1"/>
  <c r="AR1581" i="2" s="1" a="1"/>
  <c r="AR1581" i="2" s="1"/>
  <c r="AQ1582" i="2" a="1"/>
  <c r="AQ1582" i="2" s="1"/>
  <c r="AR1582" i="2" s="1" a="1"/>
  <c r="AR1582" i="2" s="1"/>
  <c r="AQ1583" i="2" a="1"/>
  <c r="AQ1583" i="2" s="1"/>
  <c r="AR1583" i="2" s="1" a="1"/>
  <c r="AR1583" i="2" s="1"/>
  <c r="AQ1584" i="2" a="1"/>
  <c r="AQ1584" i="2" s="1"/>
  <c r="AR1584" i="2" s="1" a="1"/>
  <c r="AR1584" i="2" s="1"/>
  <c r="AQ1585" i="2" a="1"/>
  <c r="AQ1585" i="2" s="1"/>
  <c r="AR1585" i="2" s="1" a="1"/>
  <c r="AR1585" i="2" s="1"/>
  <c r="AQ1586" i="2" a="1"/>
  <c r="AQ1586" i="2" s="1"/>
  <c r="AR1586" i="2" s="1" a="1"/>
  <c r="AR1586" i="2" s="1"/>
  <c r="AQ1587" i="2" a="1"/>
  <c r="AQ1587" i="2" s="1"/>
  <c r="AR1587" i="2" s="1" a="1"/>
  <c r="AR1587" i="2" s="1"/>
  <c r="AQ1588" i="2" a="1"/>
  <c r="AQ1588" i="2" s="1"/>
  <c r="AR1588" i="2" s="1" a="1"/>
  <c r="AR1588" i="2" s="1"/>
  <c r="AQ1589" i="2" a="1"/>
  <c r="AQ1589" i="2" s="1"/>
  <c r="AR1589" i="2" s="1" a="1"/>
  <c r="AR1589" i="2" s="1"/>
  <c r="AQ1590" i="2" a="1"/>
  <c r="AQ1590" i="2" s="1"/>
  <c r="AR1590" i="2" s="1" a="1"/>
  <c r="AR1590" i="2" s="1"/>
  <c r="AQ1591" i="2" a="1"/>
  <c r="AQ1591" i="2" s="1"/>
  <c r="AR1591" i="2" s="1" a="1"/>
  <c r="AR1591" i="2" s="1"/>
  <c r="AQ1592" i="2" a="1"/>
  <c r="AQ1592" i="2" s="1"/>
  <c r="AR1592" i="2" s="1" a="1"/>
  <c r="AR1592" i="2" s="1"/>
  <c r="AQ1593" i="2" a="1"/>
  <c r="AQ1593" i="2" s="1"/>
  <c r="AR1593" i="2" s="1" a="1"/>
  <c r="AR1593" i="2" s="1"/>
  <c r="AQ1594" i="2" a="1"/>
  <c r="AQ1594" i="2" s="1"/>
  <c r="AR1594" i="2" s="1" a="1"/>
  <c r="AR1594" i="2" s="1"/>
  <c r="AQ1595" i="2" a="1"/>
  <c r="AQ1595" i="2" s="1"/>
  <c r="AR1595" i="2" s="1" a="1"/>
  <c r="AR1595" i="2" s="1"/>
  <c r="AQ1596" i="2" a="1"/>
  <c r="AQ1596" i="2" s="1"/>
  <c r="AR1596" i="2" s="1" a="1"/>
  <c r="AR1596" i="2" s="1"/>
  <c r="AQ1597" i="2" a="1"/>
  <c r="AQ1597" i="2" s="1"/>
  <c r="AR1597" i="2" s="1" a="1"/>
  <c r="AR1597" i="2" s="1"/>
  <c r="AQ1598" i="2" a="1"/>
  <c r="AQ1598" i="2" s="1"/>
  <c r="AR1598" i="2" s="1" a="1"/>
  <c r="AR1598" i="2" s="1"/>
  <c r="AQ1599" i="2" a="1"/>
  <c r="AQ1599" i="2" s="1"/>
  <c r="AR1599" i="2" s="1" a="1"/>
  <c r="AR1599" i="2" s="1"/>
  <c r="AQ1600" i="2" a="1"/>
  <c r="AQ1600" i="2" s="1"/>
  <c r="AR1600" i="2" s="1" a="1"/>
  <c r="AR1600" i="2" s="1"/>
  <c r="AQ1601" i="2" a="1"/>
  <c r="AQ1601" i="2" s="1"/>
  <c r="AR1601" i="2" s="1" a="1"/>
  <c r="AR1601" i="2" s="1"/>
  <c r="AQ1602" i="2" a="1"/>
  <c r="AQ1602" i="2" s="1"/>
  <c r="AR1602" i="2" s="1" a="1"/>
  <c r="AR1602" i="2" s="1"/>
  <c r="AQ1603" i="2" a="1"/>
  <c r="AQ1603" i="2" s="1"/>
  <c r="AR1603" i="2" s="1" a="1"/>
  <c r="AR1603" i="2" s="1"/>
  <c r="AQ1604" i="2" a="1"/>
  <c r="AQ1604" i="2" s="1"/>
  <c r="AR1604" i="2" s="1" a="1"/>
  <c r="AR1604" i="2" s="1"/>
  <c r="AQ1605" i="2" a="1"/>
  <c r="AQ1605" i="2" s="1"/>
  <c r="AR1605" i="2" s="1" a="1"/>
  <c r="AR1605" i="2" s="1"/>
  <c r="AQ1606" i="2" a="1"/>
  <c r="AQ1606" i="2" s="1"/>
  <c r="AR1606" i="2" s="1" a="1"/>
  <c r="AR1606" i="2" s="1"/>
  <c r="AQ1607" i="2" a="1"/>
  <c r="AQ1607" i="2" s="1"/>
  <c r="AR1607" i="2" s="1" a="1"/>
  <c r="AR1607" i="2" s="1"/>
  <c r="AQ1608" i="2" a="1"/>
  <c r="AQ1608" i="2" s="1"/>
  <c r="AR1608" i="2" s="1" a="1"/>
  <c r="AR1608" i="2" s="1"/>
  <c r="AQ1609" i="2" a="1"/>
  <c r="AQ1609" i="2" s="1"/>
  <c r="AR1609" i="2" s="1" a="1"/>
  <c r="AR1609" i="2" s="1"/>
  <c r="AQ1610" i="2" a="1"/>
  <c r="AQ1610" i="2" s="1"/>
  <c r="AR1610" i="2" s="1" a="1"/>
  <c r="AR1610" i="2" s="1"/>
  <c r="AQ1611" i="2" a="1"/>
  <c r="AQ1611" i="2" s="1"/>
  <c r="AR1611" i="2" s="1" a="1"/>
  <c r="AR1611" i="2" s="1"/>
  <c r="AQ1612" i="2" a="1"/>
  <c r="AQ1612" i="2" s="1"/>
  <c r="AR1612" i="2" s="1" a="1"/>
  <c r="AR1612" i="2" s="1"/>
  <c r="AQ1613" i="2" a="1"/>
  <c r="AQ1613" i="2" s="1"/>
  <c r="AR1613" i="2" s="1" a="1"/>
  <c r="AR1613" i="2" s="1"/>
  <c r="AQ1614" i="2" a="1"/>
  <c r="AQ1614" i="2" s="1"/>
  <c r="AR1614" i="2" s="1" a="1"/>
  <c r="AR1614" i="2" s="1"/>
  <c r="AQ1615" i="2" a="1"/>
  <c r="AQ1615" i="2" s="1"/>
  <c r="AR1615" i="2" s="1" a="1"/>
  <c r="AR1615" i="2" s="1"/>
  <c r="AQ1616" i="2" a="1"/>
  <c r="AQ1616" i="2" s="1"/>
  <c r="AR1616" i="2" s="1" a="1"/>
  <c r="AR1616" i="2" s="1"/>
  <c r="AQ1617" i="2" a="1"/>
  <c r="AQ1617" i="2" s="1"/>
  <c r="AR1617" i="2" s="1" a="1"/>
  <c r="AR1617" i="2" s="1"/>
  <c r="AQ1618" i="2" a="1"/>
  <c r="AQ1618" i="2" s="1"/>
  <c r="AR1618" i="2" s="1" a="1"/>
  <c r="AR1618" i="2" s="1"/>
  <c r="AQ1619" i="2" a="1"/>
  <c r="AQ1619" i="2" s="1"/>
  <c r="AR1619" i="2" s="1" a="1"/>
  <c r="AR1619" i="2" s="1"/>
  <c r="AQ1620" i="2" a="1"/>
  <c r="AQ1620" i="2" s="1"/>
  <c r="AR1620" i="2" s="1" a="1"/>
  <c r="AR1620" i="2" s="1"/>
  <c r="AQ1621" i="2" a="1"/>
  <c r="AQ1621" i="2" s="1"/>
  <c r="AR1621" i="2" s="1" a="1"/>
  <c r="AR1621" i="2" s="1"/>
  <c r="AQ1622" i="2" a="1"/>
  <c r="AQ1622" i="2" s="1"/>
  <c r="AR1622" i="2" s="1" a="1"/>
  <c r="AR1622" i="2" s="1"/>
  <c r="AQ1623" i="2" a="1"/>
  <c r="AQ1623" i="2" s="1"/>
  <c r="AR1623" i="2" s="1" a="1"/>
  <c r="AR1623" i="2" s="1"/>
  <c r="AQ1624" i="2" a="1"/>
  <c r="AQ1624" i="2" s="1"/>
  <c r="AR1624" i="2" s="1" a="1"/>
  <c r="AR1624" i="2" s="1"/>
  <c r="AQ1625" i="2" a="1"/>
  <c r="AQ1625" i="2" s="1"/>
  <c r="AR1625" i="2" s="1" a="1"/>
  <c r="AR1625" i="2" s="1"/>
  <c r="AQ1626" i="2" a="1"/>
  <c r="AQ1626" i="2" s="1"/>
  <c r="AR1626" i="2" s="1" a="1"/>
  <c r="AR1626" i="2" s="1"/>
  <c r="AQ1627" i="2" a="1"/>
  <c r="AQ1627" i="2" s="1"/>
  <c r="AR1627" i="2" s="1" a="1"/>
  <c r="AR1627" i="2" s="1"/>
  <c r="AQ1628" i="2" a="1"/>
  <c r="AQ1628" i="2" s="1"/>
  <c r="AR1628" i="2" s="1" a="1"/>
  <c r="AR1628" i="2" s="1"/>
  <c r="AQ1629" i="2" a="1"/>
  <c r="AQ1629" i="2" s="1"/>
  <c r="AR1629" i="2" s="1" a="1"/>
  <c r="AR1629" i="2" s="1"/>
  <c r="AQ1630" i="2" a="1"/>
  <c r="AQ1630" i="2" s="1"/>
  <c r="AR1630" i="2" s="1" a="1"/>
  <c r="AR1630" i="2" s="1"/>
  <c r="AQ1631" i="2" a="1"/>
  <c r="AQ1631" i="2" s="1"/>
  <c r="AR1631" i="2" s="1" a="1"/>
  <c r="AR1631" i="2" s="1"/>
  <c r="AQ1632" i="2" a="1"/>
  <c r="AQ1632" i="2" s="1"/>
  <c r="AR1632" i="2" s="1" a="1"/>
  <c r="AR1632" i="2" s="1"/>
  <c r="AQ1633" i="2" a="1"/>
  <c r="AQ1633" i="2" s="1"/>
  <c r="AR1633" i="2" s="1" a="1"/>
  <c r="AR1633" i="2" s="1"/>
  <c r="AQ1634" i="2" a="1"/>
  <c r="AQ1634" i="2" s="1"/>
  <c r="AR1634" i="2" s="1" a="1"/>
  <c r="AR1634" i="2" s="1"/>
  <c r="AQ1635" i="2" a="1"/>
  <c r="AQ1635" i="2" s="1"/>
  <c r="AR1635" i="2" s="1" a="1"/>
  <c r="AR1635" i="2" s="1"/>
  <c r="AQ1636" i="2" a="1"/>
  <c r="AQ1636" i="2" s="1"/>
  <c r="AR1636" i="2" s="1" a="1"/>
  <c r="AR1636" i="2" s="1"/>
  <c r="AQ1637" i="2" a="1"/>
  <c r="AQ1637" i="2" s="1"/>
  <c r="AR1637" i="2" s="1" a="1"/>
  <c r="AR1637" i="2" s="1"/>
  <c r="AQ1638" i="2" a="1"/>
  <c r="AQ1638" i="2" s="1"/>
  <c r="AR1638" i="2" s="1" a="1"/>
  <c r="AR1638" i="2" s="1"/>
  <c r="AQ1639" i="2" a="1"/>
  <c r="AQ1639" i="2" s="1"/>
  <c r="AR1639" i="2" s="1" a="1"/>
  <c r="AR1639" i="2" s="1"/>
  <c r="AQ1640" i="2" a="1"/>
  <c r="AQ1640" i="2" s="1"/>
  <c r="AR1640" i="2" s="1" a="1"/>
  <c r="AR1640" i="2" s="1"/>
  <c r="AQ1641" i="2" a="1"/>
  <c r="AQ1641" i="2" s="1"/>
  <c r="AR1641" i="2" s="1" a="1"/>
  <c r="AR1641" i="2" s="1"/>
  <c r="AQ1642" i="2" a="1"/>
  <c r="AQ1642" i="2" s="1"/>
  <c r="AR1642" i="2" s="1" a="1"/>
  <c r="AR1642" i="2" s="1"/>
  <c r="AQ1643" i="2" a="1"/>
  <c r="AQ1643" i="2" s="1"/>
  <c r="AR1643" i="2" s="1" a="1"/>
  <c r="AR1643" i="2" s="1"/>
  <c r="AQ1644" i="2" a="1"/>
  <c r="AQ1644" i="2" s="1"/>
  <c r="AR1644" i="2" s="1" a="1"/>
  <c r="AR1644" i="2" s="1"/>
  <c r="AQ1645" i="2" a="1"/>
  <c r="AQ1645" i="2" s="1"/>
  <c r="AR1645" i="2" s="1" a="1"/>
  <c r="AR1645" i="2" s="1"/>
  <c r="AQ1646" i="2" a="1"/>
  <c r="AQ1646" i="2" s="1"/>
  <c r="AR1646" i="2" s="1" a="1"/>
  <c r="AR1646" i="2" s="1"/>
  <c r="AQ1647" i="2" a="1"/>
  <c r="AQ1647" i="2" s="1"/>
  <c r="AR1647" i="2" s="1" a="1"/>
  <c r="AR1647" i="2" s="1"/>
  <c r="AQ1648" i="2" a="1"/>
  <c r="AQ1648" i="2" s="1"/>
  <c r="AR1648" i="2" s="1" a="1"/>
  <c r="AR1648" i="2" s="1"/>
  <c r="AQ1649" i="2" a="1"/>
  <c r="AQ1649" i="2" s="1"/>
  <c r="AR1649" i="2" s="1" a="1"/>
  <c r="AR1649" i="2" s="1"/>
  <c r="AQ1650" i="2" a="1"/>
  <c r="AQ1650" i="2" s="1"/>
  <c r="AR1650" i="2" s="1" a="1"/>
  <c r="AR1650" i="2" s="1"/>
  <c r="AQ1651" i="2" a="1"/>
  <c r="AQ1651" i="2" s="1"/>
  <c r="AR1651" i="2" s="1" a="1"/>
  <c r="AR1651" i="2" s="1"/>
  <c r="AQ1652" i="2" a="1"/>
  <c r="AQ1652" i="2" s="1"/>
  <c r="AR1652" i="2" s="1" a="1"/>
  <c r="AR1652" i="2" s="1"/>
  <c r="AQ1653" i="2" a="1"/>
  <c r="AQ1653" i="2" s="1"/>
  <c r="AR1653" i="2" s="1" a="1"/>
  <c r="AR1653" i="2" s="1"/>
  <c r="AQ1654" i="2" a="1"/>
  <c r="AQ1654" i="2" s="1"/>
  <c r="AR1654" i="2" s="1" a="1"/>
  <c r="AR1654" i="2" s="1"/>
  <c r="AQ1655" i="2" a="1"/>
  <c r="AQ1655" i="2" s="1"/>
  <c r="AR1655" i="2" s="1" a="1"/>
  <c r="AR1655" i="2" s="1"/>
  <c r="AQ1656" i="2" a="1"/>
  <c r="AQ1656" i="2" s="1"/>
  <c r="AR1656" i="2" s="1" a="1"/>
  <c r="AR1656" i="2" s="1"/>
  <c r="AQ1657" i="2" a="1"/>
  <c r="AQ1657" i="2" s="1"/>
  <c r="AR1657" i="2" s="1" a="1"/>
  <c r="AR1657" i="2" s="1"/>
  <c r="AQ1658" i="2" a="1"/>
  <c r="AQ1658" i="2" s="1"/>
  <c r="AR1658" i="2" s="1" a="1"/>
  <c r="AR1658" i="2" s="1"/>
  <c r="AQ1659" i="2" a="1"/>
  <c r="AQ1659" i="2" s="1"/>
  <c r="AR1659" i="2" s="1" a="1"/>
  <c r="AR1659" i="2" s="1"/>
  <c r="AQ1660" i="2" a="1"/>
  <c r="AQ1660" i="2" s="1"/>
  <c r="AR1660" i="2" s="1" a="1"/>
  <c r="AR1660" i="2" s="1"/>
  <c r="AQ1661" i="2" a="1"/>
  <c r="AQ1661" i="2" s="1"/>
  <c r="AR1661" i="2" s="1" a="1"/>
  <c r="AR1661" i="2" s="1"/>
  <c r="AQ1662" i="2" a="1"/>
  <c r="AQ1662" i="2" s="1"/>
  <c r="AR1662" i="2" s="1" a="1"/>
  <c r="AR1662" i="2" s="1"/>
  <c r="AQ1663" i="2" a="1"/>
  <c r="AQ1663" i="2" s="1"/>
  <c r="AR1663" i="2" s="1" a="1"/>
  <c r="AR1663" i="2" s="1"/>
  <c r="AQ1664" i="2" a="1"/>
  <c r="AQ1664" i="2" s="1"/>
  <c r="AR1664" i="2" s="1" a="1"/>
  <c r="AR1664" i="2" s="1"/>
  <c r="AQ1665" i="2" a="1"/>
  <c r="AQ1665" i="2" s="1"/>
  <c r="AR1665" i="2" s="1" a="1"/>
  <c r="AR1665" i="2" s="1"/>
  <c r="AQ1666" i="2" a="1"/>
  <c r="AQ1666" i="2" s="1"/>
  <c r="AR1666" i="2" s="1" a="1"/>
  <c r="AR1666" i="2" s="1"/>
  <c r="AQ1667" i="2" a="1"/>
  <c r="AQ1667" i="2" s="1"/>
  <c r="AR1667" i="2" s="1" a="1"/>
  <c r="AR1667" i="2" s="1"/>
  <c r="AQ1668" i="2" a="1"/>
  <c r="AQ1668" i="2" s="1"/>
  <c r="AR1668" i="2" s="1" a="1"/>
  <c r="AR1668" i="2" s="1"/>
  <c r="AQ1669" i="2" a="1"/>
  <c r="AQ1669" i="2" s="1"/>
  <c r="AR1669" i="2" s="1" a="1"/>
  <c r="AR1669" i="2" s="1"/>
  <c r="AQ1670" i="2" a="1"/>
  <c r="AQ1670" i="2" s="1"/>
  <c r="AR1670" i="2" s="1" a="1"/>
  <c r="AR1670" i="2" s="1"/>
  <c r="AQ1671" i="2" a="1"/>
  <c r="AQ1671" i="2" s="1"/>
  <c r="AR1671" i="2" s="1" a="1"/>
  <c r="AR1671" i="2" s="1"/>
  <c r="AQ1672" i="2" a="1"/>
  <c r="AQ1672" i="2" s="1"/>
  <c r="AR1672" i="2" s="1" a="1"/>
  <c r="AR1672" i="2" s="1"/>
  <c r="AQ1673" i="2" a="1"/>
  <c r="AQ1673" i="2" s="1"/>
  <c r="AR1673" i="2" s="1" a="1"/>
  <c r="AR1673" i="2" s="1"/>
  <c r="AQ1674" i="2" a="1"/>
  <c r="AQ1674" i="2" s="1"/>
  <c r="AR1674" i="2" s="1" a="1"/>
  <c r="AR1674" i="2" s="1"/>
  <c r="AQ1675" i="2" a="1"/>
  <c r="AQ1675" i="2" s="1"/>
  <c r="AR1675" i="2" s="1" a="1"/>
  <c r="AR1675" i="2" s="1"/>
  <c r="AQ1676" i="2" a="1"/>
  <c r="AQ1676" i="2" s="1"/>
  <c r="AR1676" i="2" s="1" a="1"/>
  <c r="AR1676" i="2" s="1"/>
  <c r="AQ1677" i="2" a="1"/>
  <c r="AQ1677" i="2" s="1"/>
  <c r="AR1677" i="2" s="1" a="1"/>
  <c r="AR1677" i="2" s="1"/>
  <c r="AQ1678" i="2" a="1"/>
  <c r="AQ1678" i="2" s="1"/>
  <c r="AR1678" i="2" s="1" a="1"/>
  <c r="AR1678" i="2" s="1"/>
  <c r="AQ1679" i="2" a="1"/>
  <c r="AQ1679" i="2" s="1"/>
  <c r="AR1679" i="2" s="1" a="1"/>
  <c r="AR1679" i="2" s="1"/>
  <c r="AQ1680" i="2" a="1"/>
  <c r="AQ1680" i="2" s="1"/>
  <c r="AR1680" i="2" s="1" a="1"/>
  <c r="AR1680" i="2" s="1"/>
  <c r="AQ1681" i="2" a="1"/>
  <c r="AQ1681" i="2" s="1"/>
  <c r="AR1681" i="2" s="1" a="1"/>
  <c r="AR1681" i="2" s="1"/>
  <c r="AQ1682" i="2" a="1"/>
  <c r="AQ1682" i="2" s="1"/>
  <c r="AR1682" i="2" s="1" a="1"/>
  <c r="AR1682" i="2" s="1"/>
  <c r="AQ1683" i="2" a="1"/>
  <c r="AQ1683" i="2" s="1"/>
  <c r="AR1683" i="2" s="1" a="1"/>
  <c r="AR1683" i="2" s="1"/>
  <c r="AQ1684" i="2" a="1"/>
  <c r="AQ1684" i="2" s="1"/>
  <c r="AR1684" i="2" s="1" a="1"/>
  <c r="AR1684" i="2" s="1"/>
  <c r="AQ1685" i="2" a="1"/>
  <c r="AQ1685" i="2" s="1"/>
  <c r="AR1685" i="2" s="1" a="1"/>
  <c r="AR1685" i="2" s="1"/>
  <c r="AQ1686" i="2" a="1"/>
  <c r="AQ1686" i="2" s="1"/>
  <c r="AR1686" i="2" s="1" a="1"/>
  <c r="AR1686" i="2" s="1"/>
  <c r="AQ1687" i="2" a="1"/>
  <c r="AQ1687" i="2" s="1"/>
  <c r="AR1687" i="2" s="1" a="1"/>
  <c r="AR1687" i="2" s="1"/>
  <c r="AQ1688" i="2" a="1"/>
  <c r="AQ1688" i="2" s="1"/>
  <c r="AR1688" i="2" s="1" a="1"/>
  <c r="AR1688" i="2" s="1"/>
  <c r="AQ1689" i="2" a="1"/>
  <c r="AQ1689" i="2" s="1"/>
  <c r="AR1689" i="2" s="1" a="1"/>
  <c r="AR1689" i="2" s="1"/>
  <c r="AQ1690" i="2" a="1"/>
  <c r="AQ1690" i="2" s="1"/>
  <c r="AR1690" i="2" s="1" a="1"/>
  <c r="AR1690" i="2" s="1"/>
  <c r="AQ1691" i="2" a="1"/>
  <c r="AQ1691" i="2" s="1"/>
  <c r="AR1691" i="2" s="1" a="1"/>
  <c r="AR1691" i="2" s="1"/>
  <c r="AQ1692" i="2" a="1"/>
  <c r="AQ1692" i="2" s="1"/>
  <c r="AR1692" i="2" s="1" a="1"/>
  <c r="AR1692" i="2" s="1"/>
  <c r="AQ1693" i="2" a="1"/>
  <c r="AQ1693" i="2" s="1"/>
  <c r="AR1693" i="2" s="1" a="1"/>
  <c r="AR1693" i="2" s="1"/>
  <c r="AQ1694" i="2" a="1"/>
  <c r="AQ1694" i="2" s="1"/>
  <c r="AR1694" i="2" s="1" a="1"/>
  <c r="AR1694" i="2" s="1"/>
  <c r="AQ1695" i="2" a="1"/>
  <c r="AQ1695" i="2" s="1"/>
  <c r="AR1695" i="2" s="1" a="1"/>
  <c r="AR1695" i="2" s="1"/>
  <c r="AQ1696" i="2" a="1"/>
  <c r="AQ1696" i="2" s="1"/>
  <c r="AR1696" i="2" s="1" a="1"/>
  <c r="AR1696" i="2" s="1"/>
  <c r="AQ1697" i="2" a="1"/>
  <c r="AQ1697" i="2" s="1"/>
  <c r="AR1697" i="2" s="1" a="1"/>
  <c r="AR1697" i="2" s="1"/>
  <c r="AQ1698" i="2" a="1"/>
  <c r="AQ1698" i="2" s="1"/>
  <c r="AR1698" i="2" s="1" a="1"/>
  <c r="AR1698" i="2" s="1"/>
  <c r="AQ1699" i="2" a="1"/>
  <c r="AQ1699" i="2" s="1"/>
  <c r="AR1699" i="2" s="1" a="1"/>
  <c r="AR1699" i="2" s="1"/>
  <c r="AQ1700" i="2" a="1"/>
  <c r="AQ1700" i="2" s="1"/>
  <c r="AR1700" i="2" s="1" a="1"/>
  <c r="AR1700" i="2" s="1"/>
  <c r="AQ1701" i="2" a="1"/>
  <c r="AQ1701" i="2" s="1"/>
  <c r="AR1701" i="2" s="1" a="1"/>
  <c r="AR1701" i="2" s="1"/>
  <c r="AQ1702" i="2" a="1"/>
  <c r="AQ1702" i="2" s="1"/>
  <c r="AR1702" i="2" s="1" a="1"/>
  <c r="AR1702" i="2" s="1"/>
  <c r="AQ1703" i="2" a="1"/>
  <c r="AQ1703" i="2" s="1"/>
  <c r="AR1703" i="2" s="1" a="1"/>
  <c r="AR1703" i="2" s="1"/>
  <c r="AQ1704" i="2" a="1"/>
  <c r="AQ1704" i="2" s="1"/>
  <c r="AR1704" i="2" s="1" a="1"/>
  <c r="AR1704" i="2" s="1"/>
  <c r="AQ1705" i="2" a="1"/>
  <c r="AQ1705" i="2" s="1"/>
  <c r="AR1705" i="2" s="1" a="1"/>
  <c r="AR1705" i="2" s="1"/>
  <c r="AQ1706" i="2" a="1"/>
  <c r="AQ1706" i="2" s="1"/>
  <c r="AR1706" i="2" s="1" a="1"/>
  <c r="AR1706" i="2" s="1"/>
  <c r="AQ1707" i="2" a="1"/>
  <c r="AQ1707" i="2" s="1"/>
  <c r="AR1707" i="2" s="1" a="1"/>
  <c r="AR1707" i="2" s="1"/>
  <c r="AQ1708" i="2" a="1"/>
  <c r="AQ1708" i="2" s="1"/>
  <c r="AR1708" i="2" s="1" a="1"/>
  <c r="AR1708" i="2" s="1"/>
  <c r="AQ1709" i="2" a="1"/>
  <c r="AQ1709" i="2" s="1"/>
  <c r="AR1709" i="2" s="1" a="1"/>
  <c r="AR1709" i="2" s="1"/>
  <c r="AQ1710" i="2" a="1"/>
  <c r="AQ1710" i="2" s="1"/>
  <c r="AR1710" i="2" s="1" a="1"/>
  <c r="AR1710" i="2" s="1"/>
  <c r="AQ1711" i="2" a="1"/>
  <c r="AQ1711" i="2" s="1"/>
  <c r="AR1711" i="2" s="1" a="1"/>
  <c r="AR1711" i="2" s="1"/>
  <c r="AQ1712" i="2" a="1"/>
  <c r="AQ1712" i="2" s="1"/>
  <c r="AR1712" i="2" s="1" a="1"/>
  <c r="AR1712" i="2" s="1"/>
  <c r="AQ1713" i="2" a="1"/>
  <c r="AQ1713" i="2" s="1"/>
  <c r="AR1713" i="2" s="1" a="1"/>
  <c r="AR1713" i="2" s="1"/>
  <c r="AQ1714" i="2" a="1"/>
  <c r="AQ1714" i="2" s="1"/>
  <c r="AR1714" i="2" s="1" a="1"/>
  <c r="AR1714" i="2" s="1"/>
  <c r="AQ1715" i="2" a="1"/>
  <c r="AQ1715" i="2" s="1"/>
  <c r="AR1715" i="2" s="1" a="1"/>
  <c r="AR1715" i="2" s="1"/>
  <c r="AQ1716" i="2" a="1"/>
  <c r="AQ1716" i="2" s="1"/>
  <c r="AR1716" i="2" s="1" a="1"/>
  <c r="AR1716" i="2" s="1"/>
  <c r="AQ1717" i="2" a="1"/>
  <c r="AQ1717" i="2" s="1"/>
  <c r="AR1717" i="2" s="1" a="1"/>
  <c r="AR1717" i="2" s="1"/>
  <c r="AQ1718" i="2" a="1"/>
  <c r="AQ1718" i="2" s="1"/>
  <c r="AR1718" i="2" s="1" a="1"/>
  <c r="AR1718" i="2" s="1"/>
  <c r="AQ1719" i="2" a="1"/>
  <c r="AQ1719" i="2" s="1"/>
  <c r="AR1719" i="2" s="1" a="1"/>
  <c r="AR1719" i="2" s="1"/>
  <c r="AQ1720" i="2" a="1"/>
  <c r="AQ1720" i="2" s="1"/>
  <c r="AR1720" i="2" s="1" a="1"/>
  <c r="AR1720" i="2" s="1"/>
  <c r="AQ1721" i="2" a="1"/>
  <c r="AQ1721" i="2" s="1"/>
  <c r="AR1721" i="2" s="1" a="1"/>
  <c r="AR1721" i="2" s="1"/>
  <c r="AQ1722" i="2" a="1"/>
  <c r="AQ1722" i="2" s="1"/>
  <c r="AR1722" i="2" s="1" a="1"/>
  <c r="AR1722" i="2" s="1"/>
  <c r="AQ1723" i="2" a="1"/>
  <c r="AQ1723" i="2" s="1"/>
  <c r="AR1723" i="2" s="1" a="1"/>
  <c r="AR1723" i="2" s="1"/>
  <c r="AQ1724" i="2" a="1"/>
  <c r="AQ1724" i="2" s="1"/>
  <c r="AR1724" i="2" s="1" a="1"/>
  <c r="AR1724" i="2" s="1"/>
  <c r="AQ1725" i="2" a="1"/>
  <c r="AQ1725" i="2" s="1"/>
  <c r="AR1725" i="2" s="1" a="1"/>
  <c r="AR1725" i="2" s="1"/>
  <c r="AQ1726" i="2" a="1"/>
  <c r="AQ1726" i="2" s="1"/>
  <c r="AR1726" i="2" s="1" a="1"/>
  <c r="AR1726" i="2" s="1"/>
  <c r="AQ1727" i="2" a="1"/>
  <c r="AQ1727" i="2" s="1"/>
  <c r="AR1727" i="2" s="1" a="1"/>
  <c r="AR1727" i="2" s="1"/>
  <c r="AQ1728" i="2" a="1"/>
  <c r="AQ1728" i="2" s="1"/>
  <c r="AR1728" i="2" s="1" a="1"/>
  <c r="AR1728" i="2" s="1"/>
  <c r="AQ1729" i="2" a="1"/>
  <c r="AQ1729" i="2" s="1"/>
  <c r="AR1729" i="2" s="1" a="1"/>
  <c r="AR1729" i="2" s="1"/>
  <c r="AQ1730" i="2" a="1"/>
  <c r="AQ1730" i="2" s="1"/>
  <c r="AR1730" i="2" s="1" a="1"/>
  <c r="AR1730" i="2" s="1"/>
  <c r="AQ1731" i="2" a="1"/>
  <c r="AQ1731" i="2" s="1"/>
  <c r="AR1731" i="2" s="1" a="1"/>
  <c r="AR1731" i="2" s="1"/>
  <c r="AQ1732" i="2" a="1"/>
  <c r="AQ1732" i="2" s="1"/>
  <c r="AR1732" i="2" s="1" a="1"/>
  <c r="AR1732" i="2" s="1"/>
  <c r="AQ1733" i="2" a="1"/>
  <c r="AQ1733" i="2" s="1"/>
  <c r="AR1733" i="2" s="1" a="1"/>
  <c r="AR1733" i="2" s="1"/>
  <c r="AQ1734" i="2" a="1"/>
  <c r="AQ1734" i="2" s="1"/>
  <c r="AR1734" i="2" s="1" a="1"/>
  <c r="AR1734" i="2" s="1"/>
  <c r="AQ1735" i="2" a="1"/>
  <c r="AQ1735" i="2" s="1"/>
  <c r="AR1735" i="2" s="1" a="1"/>
  <c r="AR1735" i="2" s="1"/>
  <c r="AQ1736" i="2" a="1"/>
  <c r="AQ1736" i="2" s="1"/>
  <c r="AR1736" i="2" s="1" a="1"/>
  <c r="AR1736" i="2" s="1"/>
  <c r="AQ1737" i="2" a="1"/>
  <c r="AQ1737" i="2" s="1"/>
  <c r="AR1737" i="2" s="1" a="1"/>
  <c r="AR1737" i="2" s="1"/>
  <c r="AQ1738" i="2" a="1"/>
  <c r="AQ1738" i="2" s="1"/>
  <c r="AR1738" i="2" s="1" a="1"/>
  <c r="AR1738" i="2" s="1"/>
  <c r="AQ1739" i="2" a="1"/>
  <c r="AQ1739" i="2" s="1"/>
  <c r="AR1739" i="2" s="1" a="1"/>
  <c r="AR1739" i="2" s="1"/>
  <c r="AQ1740" i="2" a="1"/>
  <c r="AQ1740" i="2" s="1"/>
  <c r="AR1740" i="2" s="1" a="1"/>
  <c r="AR1740" i="2" s="1"/>
  <c r="AQ1741" i="2" a="1"/>
  <c r="AQ1741" i="2" s="1"/>
  <c r="AR1741" i="2" s="1" a="1"/>
  <c r="AR1741" i="2" s="1"/>
  <c r="AQ1742" i="2" a="1"/>
  <c r="AQ1742" i="2" s="1"/>
  <c r="AR1742" i="2" s="1" a="1"/>
  <c r="AR1742" i="2" s="1"/>
  <c r="AQ1743" i="2" a="1"/>
  <c r="AQ1743" i="2" s="1"/>
  <c r="AR1743" i="2" s="1" a="1"/>
  <c r="AR1743" i="2" s="1"/>
  <c r="AQ1744" i="2" a="1"/>
  <c r="AQ1744" i="2" s="1"/>
  <c r="AR1744" i="2" s="1" a="1"/>
  <c r="AR1744" i="2" s="1"/>
  <c r="AQ1745" i="2" a="1"/>
  <c r="AQ1745" i="2" s="1"/>
  <c r="AR1745" i="2" s="1" a="1"/>
  <c r="AR1745" i="2" s="1"/>
  <c r="AQ1746" i="2" a="1"/>
  <c r="AQ1746" i="2" s="1"/>
  <c r="AR1746" i="2" s="1" a="1"/>
  <c r="AR1746" i="2" s="1"/>
  <c r="AQ1747" i="2" a="1"/>
  <c r="AQ1747" i="2" s="1"/>
  <c r="AR1747" i="2" s="1" a="1"/>
  <c r="AR1747" i="2" s="1"/>
  <c r="AQ1748" i="2" a="1"/>
  <c r="AQ1748" i="2" s="1"/>
  <c r="AR1748" i="2" s="1" a="1"/>
  <c r="AR1748" i="2" s="1"/>
  <c r="AQ1749" i="2" a="1"/>
  <c r="AQ1749" i="2" s="1"/>
  <c r="AR1749" i="2" s="1" a="1"/>
  <c r="AR1749" i="2" s="1"/>
  <c r="AQ1750" i="2" a="1"/>
  <c r="AQ1750" i="2" s="1"/>
  <c r="AR1750" i="2" s="1" a="1"/>
  <c r="AR1750" i="2" s="1"/>
  <c r="AQ1751" i="2" a="1"/>
  <c r="AQ1751" i="2" s="1"/>
  <c r="AR1751" i="2" s="1" a="1"/>
  <c r="AR1751" i="2" s="1"/>
  <c r="AQ1752" i="2" a="1"/>
  <c r="AQ1752" i="2" s="1"/>
  <c r="AR1752" i="2" s="1" a="1"/>
  <c r="AR1752" i="2" s="1"/>
  <c r="AQ1753" i="2" a="1"/>
  <c r="AQ1753" i="2" s="1"/>
  <c r="AR1753" i="2" s="1" a="1"/>
  <c r="AR1753" i="2" s="1"/>
  <c r="AQ1754" i="2" a="1"/>
  <c r="AQ1754" i="2" s="1"/>
  <c r="AR1754" i="2" s="1" a="1"/>
  <c r="AR1754" i="2" s="1"/>
  <c r="AQ1755" i="2" a="1"/>
  <c r="AQ1755" i="2" s="1"/>
  <c r="AR1755" i="2" s="1" a="1"/>
  <c r="AR1755" i="2" s="1"/>
  <c r="AQ1756" i="2" a="1"/>
  <c r="AQ1756" i="2" s="1"/>
  <c r="AR1756" i="2" s="1" a="1"/>
  <c r="AR1756" i="2" s="1"/>
  <c r="AQ1757" i="2" a="1"/>
  <c r="AQ1757" i="2" s="1"/>
  <c r="AR1757" i="2" s="1" a="1"/>
  <c r="AR1757" i="2" s="1"/>
  <c r="AQ1758" i="2" a="1"/>
  <c r="AQ1758" i="2" s="1"/>
  <c r="AR1758" i="2" s="1" a="1"/>
  <c r="AR1758" i="2" s="1"/>
  <c r="AQ1759" i="2" a="1"/>
  <c r="AQ1759" i="2" s="1"/>
  <c r="AR1759" i="2" s="1" a="1"/>
  <c r="AR1759" i="2" s="1"/>
  <c r="AQ1760" i="2" a="1"/>
  <c r="AQ1760" i="2" s="1"/>
  <c r="AR1760" i="2" s="1" a="1"/>
  <c r="AR1760" i="2" s="1"/>
  <c r="AQ1761" i="2" a="1"/>
  <c r="AQ1761" i="2" s="1"/>
  <c r="AR1761" i="2" s="1" a="1"/>
  <c r="AR1761" i="2" s="1"/>
  <c r="AQ1762" i="2" a="1"/>
  <c r="AQ1762" i="2" s="1"/>
  <c r="AR1762" i="2" s="1" a="1"/>
  <c r="AR1762" i="2" s="1"/>
  <c r="AQ1763" i="2" a="1"/>
  <c r="AQ1763" i="2" s="1"/>
  <c r="AR1763" i="2" s="1" a="1"/>
  <c r="AR1763" i="2" s="1"/>
  <c r="AQ1764" i="2" a="1"/>
  <c r="AQ1764" i="2" s="1"/>
  <c r="AR1764" i="2" s="1" a="1"/>
  <c r="AR1764" i="2" s="1"/>
  <c r="AQ1765" i="2" a="1"/>
  <c r="AQ1765" i="2" s="1"/>
  <c r="AR1765" i="2" s="1" a="1"/>
  <c r="AR1765" i="2" s="1"/>
  <c r="AQ1766" i="2" a="1"/>
  <c r="AQ1766" i="2" s="1"/>
  <c r="AR1766" i="2" s="1" a="1"/>
  <c r="AR1766" i="2" s="1"/>
  <c r="AQ1767" i="2" a="1"/>
  <c r="AQ1767" i="2" s="1"/>
  <c r="AR1767" i="2" s="1" a="1"/>
  <c r="AR1767" i="2" s="1"/>
  <c r="AQ1768" i="2" a="1"/>
  <c r="AQ1768" i="2" s="1"/>
  <c r="AR1768" i="2" s="1" a="1"/>
  <c r="AR1768" i="2" s="1"/>
  <c r="AQ1769" i="2" a="1"/>
  <c r="AQ1769" i="2" s="1"/>
  <c r="AR1769" i="2" s="1" a="1"/>
  <c r="AR1769" i="2" s="1"/>
  <c r="AQ1770" i="2" a="1"/>
  <c r="AQ1770" i="2" s="1"/>
  <c r="AR1770" i="2" s="1" a="1"/>
  <c r="AR1770" i="2" s="1"/>
  <c r="AQ1771" i="2" a="1"/>
  <c r="AQ1771" i="2" s="1"/>
  <c r="AR1771" i="2" s="1" a="1"/>
  <c r="AR1771" i="2" s="1"/>
  <c r="AQ1772" i="2" a="1"/>
  <c r="AQ1772" i="2" s="1"/>
  <c r="AR1772" i="2" s="1" a="1"/>
  <c r="AR1772" i="2" s="1"/>
  <c r="AQ1773" i="2" a="1"/>
  <c r="AQ1773" i="2" s="1"/>
  <c r="AR1773" i="2" s="1" a="1"/>
  <c r="AR1773" i="2" s="1"/>
  <c r="AQ1774" i="2" a="1"/>
  <c r="AQ1774" i="2" s="1"/>
  <c r="AR1774" i="2" s="1" a="1"/>
  <c r="AR1774" i="2" s="1"/>
  <c r="AQ1775" i="2" a="1"/>
  <c r="AQ1775" i="2" s="1"/>
  <c r="AR1775" i="2" s="1" a="1"/>
  <c r="AR1775" i="2" s="1"/>
  <c r="AQ1776" i="2" a="1"/>
  <c r="AQ1776" i="2" s="1"/>
  <c r="AR1776" i="2" s="1" a="1"/>
  <c r="AR1776" i="2" s="1"/>
  <c r="AQ1777" i="2" a="1"/>
  <c r="AQ1777" i="2" s="1"/>
  <c r="AR1777" i="2" s="1" a="1"/>
  <c r="AR1777" i="2" s="1"/>
  <c r="AQ1778" i="2" a="1"/>
  <c r="AQ1778" i="2" s="1"/>
  <c r="AR1778" i="2" s="1" a="1"/>
  <c r="AR1778" i="2" s="1"/>
  <c r="AQ1779" i="2" a="1"/>
  <c r="AQ1779" i="2" s="1"/>
  <c r="AR1779" i="2" s="1" a="1"/>
  <c r="AR1779" i="2" s="1"/>
  <c r="AQ1780" i="2" a="1"/>
  <c r="AQ1780" i="2" s="1"/>
  <c r="AR1780" i="2" s="1" a="1"/>
  <c r="AR1780" i="2" s="1"/>
  <c r="AQ1781" i="2" a="1"/>
  <c r="AQ1781" i="2" s="1"/>
  <c r="AR1781" i="2" s="1" a="1"/>
  <c r="AR1781" i="2" s="1"/>
  <c r="AQ1782" i="2" a="1"/>
  <c r="AQ1782" i="2" s="1"/>
  <c r="AR1782" i="2" s="1" a="1"/>
  <c r="AR1782" i="2" s="1"/>
  <c r="AQ1783" i="2" a="1"/>
  <c r="AQ1783" i="2" s="1"/>
  <c r="AR1783" i="2" s="1" a="1"/>
  <c r="AR1783" i="2" s="1"/>
  <c r="AQ1784" i="2" a="1"/>
  <c r="AQ1784" i="2" s="1"/>
  <c r="AR1784" i="2" s="1" a="1"/>
  <c r="AR1784" i="2" s="1"/>
  <c r="AQ1785" i="2" a="1"/>
  <c r="AQ1785" i="2" s="1"/>
  <c r="AR1785" i="2" s="1" a="1"/>
  <c r="AR1785" i="2" s="1"/>
  <c r="AQ1786" i="2" a="1"/>
  <c r="AQ1786" i="2" s="1"/>
  <c r="AR1786" i="2" s="1" a="1"/>
  <c r="AR1786" i="2" s="1"/>
  <c r="AQ1787" i="2" a="1"/>
  <c r="AQ1787" i="2" s="1"/>
  <c r="AR1787" i="2" s="1" a="1"/>
  <c r="AR1787" i="2" s="1"/>
  <c r="AQ1788" i="2" a="1"/>
  <c r="AQ1788" i="2" s="1"/>
  <c r="AR1788" i="2" s="1" a="1"/>
  <c r="AR1788" i="2" s="1"/>
  <c r="AQ1789" i="2" a="1"/>
  <c r="AQ1789" i="2" s="1"/>
  <c r="AR1789" i="2" s="1" a="1"/>
  <c r="AR1789" i="2" s="1"/>
  <c r="AQ1790" i="2" a="1"/>
  <c r="AQ1790" i="2" s="1"/>
  <c r="AR1790" i="2" s="1" a="1"/>
  <c r="AR1790" i="2" s="1"/>
  <c r="AQ1791" i="2" a="1"/>
  <c r="AQ1791" i="2" s="1"/>
  <c r="AR1791" i="2" s="1" a="1"/>
  <c r="AR1791" i="2" s="1"/>
  <c r="AQ1792" i="2" a="1"/>
  <c r="AQ1792" i="2" s="1"/>
  <c r="AR1792" i="2" s="1" a="1"/>
  <c r="AR1792" i="2" s="1"/>
  <c r="AQ1793" i="2" a="1"/>
  <c r="AQ1793" i="2" s="1"/>
  <c r="AR1793" i="2" s="1" a="1"/>
  <c r="AR1793" i="2" s="1"/>
  <c r="AQ1794" i="2" a="1"/>
  <c r="AQ1794" i="2" s="1"/>
  <c r="AR1794" i="2" s="1" a="1"/>
  <c r="AR1794" i="2" s="1"/>
  <c r="AQ1795" i="2" a="1"/>
  <c r="AQ1795" i="2" s="1"/>
  <c r="AR1795" i="2" s="1" a="1"/>
  <c r="AR1795" i="2" s="1"/>
  <c r="AQ1796" i="2" a="1"/>
  <c r="AQ1796" i="2" s="1"/>
  <c r="AR1796" i="2" s="1" a="1"/>
  <c r="AR1796" i="2" s="1"/>
  <c r="AQ1797" i="2" a="1"/>
  <c r="AQ1797" i="2" s="1"/>
  <c r="AR1797" i="2" s="1" a="1"/>
  <c r="AR1797" i="2" s="1"/>
  <c r="AQ1798" i="2" a="1"/>
  <c r="AQ1798" i="2" s="1"/>
  <c r="AR1798" i="2" s="1" a="1"/>
  <c r="AR1798" i="2" s="1"/>
  <c r="AQ1799" i="2" a="1"/>
  <c r="AQ1799" i="2" s="1"/>
  <c r="AR1799" i="2" s="1" a="1"/>
  <c r="AR1799" i="2" s="1"/>
  <c r="AQ1800" i="2" a="1"/>
  <c r="AQ1800" i="2" s="1"/>
  <c r="AR1800" i="2" s="1" a="1"/>
  <c r="AR1800" i="2" s="1"/>
  <c r="AQ1801" i="2" a="1"/>
  <c r="AQ1801" i="2" s="1"/>
  <c r="AR1801" i="2" s="1" a="1"/>
  <c r="AR1801" i="2" s="1"/>
  <c r="AQ1802" i="2" a="1"/>
  <c r="AQ1802" i="2" s="1"/>
  <c r="AR1802" i="2" s="1" a="1"/>
  <c r="AR1802" i="2" s="1"/>
  <c r="AQ1803" i="2" a="1"/>
  <c r="AQ1803" i="2" s="1"/>
  <c r="AR1803" i="2" s="1" a="1"/>
  <c r="AR1803" i="2" s="1"/>
  <c r="AQ1804" i="2" a="1"/>
  <c r="AQ1804" i="2" s="1"/>
  <c r="AR1804" i="2" s="1" a="1"/>
  <c r="AR1804" i="2" s="1"/>
  <c r="AQ1805" i="2" a="1"/>
  <c r="AQ1805" i="2" s="1"/>
  <c r="AR1805" i="2" s="1" a="1"/>
  <c r="AR1805" i="2" s="1"/>
  <c r="AQ1806" i="2" a="1"/>
  <c r="AQ1806" i="2" s="1"/>
  <c r="AR1806" i="2" s="1" a="1"/>
  <c r="AR1806" i="2" s="1"/>
  <c r="AQ1807" i="2" a="1"/>
  <c r="AQ1807" i="2" s="1"/>
  <c r="AR1807" i="2" s="1" a="1"/>
  <c r="AR1807" i="2" s="1"/>
  <c r="AQ1808" i="2" a="1"/>
  <c r="AQ1808" i="2" s="1"/>
  <c r="AR1808" i="2" s="1" a="1"/>
  <c r="AR1808" i="2" s="1"/>
  <c r="AQ1809" i="2" a="1"/>
  <c r="AQ1809" i="2" s="1"/>
  <c r="AR1809" i="2" s="1" a="1"/>
  <c r="AR1809" i="2" s="1"/>
  <c r="AQ1810" i="2" a="1"/>
  <c r="AQ1810" i="2" s="1"/>
  <c r="AR1810" i="2" s="1" a="1"/>
  <c r="AR1810" i="2" s="1"/>
  <c r="AQ1811" i="2" a="1"/>
  <c r="AQ1811" i="2" s="1"/>
  <c r="AR1811" i="2" s="1" a="1"/>
  <c r="AR1811" i="2" s="1"/>
  <c r="AQ1812" i="2" a="1"/>
  <c r="AQ1812" i="2" s="1"/>
  <c r="AR1812" i="2" s="1" a="1"/>
  <c r="AR1812" i="2" s="1"/>
  <c r="AQ1813" i="2" a="1"/>
  <c r="AQ1813" i="2" s="1"/>
  <c r="AR1813" i="2" s="1" a="1"/>
  <c r="AR1813" i="2" s="1"/>
  <c r="AQ1814" i="2" a="1"/>
  <c r="AQ1814" i="2" s="1"/>
  <c r="AR1814" i="2" s="1" a="1"/>
  <c r="AR1814" i="2" s="1"/>
  <c r="AQ1815" i="2" a="1"/>
  <c r="AQ1815" i="2" s="1"/>
  <c r="AR1815" i="2" s="1" a="1"/>
  <c r="AR1815" i="2" s="1"/>
  <c r="AQ1816" i="2" a="1"/>
  <c r="AQ1816" i="2" s="1"/>
  <c r="AR1816" i="2" s="1" a="1"/>
  <c r="AR1816" i="2" s="1"/>
  <c r="AQ1817" i="2" a="1"/>
  <c r="AQ1817" i="2" s="1"/>
  <c r="AR1817" i="2" s="1" a="1"/>
  <c r="AR1817" i="2" s="1"/>
  <c r="AQ1818" i="2" a="1"/>
  <c r="AQ1818" i="2" s="1"/>
  <c r="AR1818" i="2" s="1" a="1"/>
  <c r="AR1818" i="2" s="1"/>
  <c r="AQ1819" i="2" a="1"/>
  <c r="AQ1819" i="2" s="1"/>
  <c r="AR1819" i="2" s="1" a="1"/>
  <c r="AR1819" i="2" s="1"/>
  <c r="AQ1820" i="2" a="1"/>
  <c r="AQ1820" i="2" s="1"/>
  <c r="AR1820" i="2" s="1" a="1"/>
  <c r="AR1820" i="2" s="1"/>
  <c r="AQ1821" i="2" a="1"/>
  <c r="AQ1821" i="2" s="1"/>
  <c r="AR1821" i="2" s="1" a="1"/>
  <c r="AR1821" i="2" s="1"/>
  <c r="AQ1822" i="2" a="1"/>
  <c r="AQ1822" i="2" s="1"/>
  <c r="AR1822" i="2" s="1" a="1"/>
  <c r="AR1822" i="2" s="1"/>
  <c r="AQ1823" i="2" a="1"/>
  <c r="AQ1823" i="2" s="1"/>
  <c r="AR1823" i="2" s="1" a="1"/>
  <c r="AR1823" i="2" s="1"/>
  <c r="AQ1824" i="2" a="1"/>
  <c r="AQ1824" i="2" s="1"/>
  <c r="AR1824" i="2" s="1" a="1"/>
  <c r="AR1824" i="2" s="1"/>
  <c r="AQ1825" i="2" a="1"/>
  <c r="AQ1825" i="2" s="1"/>
  <c r="AR1825" i="2" s="1" a="1"/>
  <c r="AR1825" i="2" s="1"/>
  <c r="AQ1826" i="2" a="1"/>
  <c r="AQ1826" i="2" s="1"/>
  <c r="AR1826" i="2" s="1" a="1"/>
  <c r="AR1826" i="2" s="1"/>
  <c r="AQ1827" i="2" a="1"/>
  <c r="AQ1827" i="2" s="1"/>
  <c r="AR1827" i="2" s="1" a="1"/>
  <c r="AR1827" i="2" s="1"/>
  <c r="AQ1828" i="2" a="1"/>
  <c r="AQ1828" i="2" s="1"/>
  <c r="AR1828" i="2" s="1" a="1"/>
  <c r="AR1828" i="2" s="1"/>
  <c r="AQ1829" i="2" a="1"/>
  <c r="AQ1829" i="2" s="1"/>
  <c r="AR1829" i="2" s="1" a="1"/>
  <c r="AR1829" i="2" s="1"/>
  <c r="AQ1830" i="2" a="1"/>
  <c r="AQ1830" i="2" s="1"/>
  <c r="AR1830" i="2" s="1" a="1"/>
  <c r="AR1830" i="2" s="1"/>
  <c r="AQ1831" i="2" a="1"/>
  <c r="AQ1831" i="2" s="1"/>
  <c r="AR1831" i="2" s="1" a="1"/>
  <c r="AR1831" i="2" s="1"/>
  <c r="AQ1832" i="2" a="1"/>
  <c r="AQ1832" i="2" s="1"/>
  <c r="AR1832" i="2" s="1" a="1"/>
  <c r="AR1832" i="2" s="1"/>
  <c r="AQ1833" i="2" a="1"/>
  <c r="AQ1833" i="2" s="1"/>
  <c r="AR1833" i="2" s="1" a="1"/>
  <c r="AR1833" i="2" s="1"/>
  <c r="AQ1834" i="2" a="1"/>
  <c r="AQ1834" i="2" s="1"/>
  <c r="AR1834" i="2" s="1" a="1"/>
  <c r="AR1834" i="2" s="1"/>
  <c r="AQ1835" i="2" a="1"/>
  <c r="AQ1835" i="2" s="1"/>
  <c r="AR1835" i="2" s="1" a="1"/>
  <c r="AR1835" i="2" s="1"/>
  <c r="AQ1836" i="2" a="1"/>
  <c r="AQ1836" i="2" s="1"/>
  <c r="AR1836" i="2" s="1" a="1"/>
  <c r="AR1836" i="2" s="1"/>
  <c r="AQ1837" i="2" a="1"/>
  <c r="AQ1837" i="2" s="1"/>
  <c r="AR1837" i="2" s="1" a="1"/>
  <c r="AR1837" i="2" s="1"/>
  <c r="AQ1838" i="2" a="1"/>
  <c r="AQ1838" i="2" s="1"/>
  <c r="AR1838" i="2" s="1" a="1"/>
  <c r="AR1838" i="2" s="1"/>
  <c r="AQ1839" i="2" a="1"/>
  <c r="AQ1839" i="2" s="1"/>
  <c r="AR1839" i="2" s="1" a="1"/>
  <c r="AR1839" i="2" s="1"/>
  <c r="AQ1840" i="2" a="1"/>
  <c r="AQ1840" i="2" s="1"/>
  <c r="AR1840" i="2" s="1" a="1"/>
  <c r="AR1840" i="2" s="1"/>
  <c r="AQ1841" i="2" a="1"/>
  <c r="AQ1841" i="2" s="1"/>
  <c r="AR1841" i="2" s="1" a="1"/>
  <c r="AR1841" i="2" s="1"/>
  <c r="AQ1842" i="2" a="1"/>
  <c r="AQ1842" i="2" s="1"/>
  <c r="AR1842" i="2" s="1" a="1"/>
  <c r="AR1842" i="2" s="1"/>
  <c r="AQ1843" i="2" a="1"/>
  <c r="AQ1843" i="2" s="1"/>
  <c r="AR1843" i="2" s="1" a="1"/>
  <c r="AR1843" i="2" s="1"/>
  <c r="AQ1844" i="2" a="1"/>
  <c r="AQ1844" i="2" s="1"/>
  <c r="AR1844" i="2" s="1" a="1"/>
  <c r="AR1844" i="2" s="1"/>
  <c r="AQ1845" i="2" a="1"/>
  <c r="AQ1845" i="2" s="1"/>
  <c r="AR1845" i="2" s="1" a="1"/>
  <c r="AR1845" i="2" s="1"/>
  <c r="AQ1846" i="2" a="1"/>
  <c r="AQ1846" i="2" s="1"/>
  <c r="AR1846" i="2" s="1" a="1"/>
  <c r="AR1846" i="2" s="1"/>
  <c r="AQ1847" i="2" a="1"/>
  <c r="AQ1847" i="2" s="1"/>
  <c r="AR1847" i="2" s="1" a="1"/>
  <c r="AR1847" i="2" s="1"/>
  <c r="AQ1848" i="2" a="1"/>
  <c r="AQ1848" i="2" s="1"/>
  <c r="AR1848" i="2" s="1" a="1"/>
  <c r="AR1848" i="2" s="1"/>
  <c r="AQ1849" i="2" a="1"/>
  <c r="AQ1849" i="2" s="1"/>
  <c r="AR1849" i="2" s="1" a="1"/>
  <c r="AR1849" i="2" s="1"/>
  <c r="AQ1850" i="2" a="1"/>
  <c r="AQ1850" i="2" s="1"/>
  <c r="AR1850" i="2" s="1" a="1"/>
  <c r="AR1850" i="2" s="1"/>
  <c r="AQ1851" i="2" a="1"/>
  <c r="AQ1851" i="2" s="1"/>
  <c r="AR1851" i="2" s="1" a="1"/>
  <c r="AR1851" i="2" s="1"/>
  <c r="AQ1852" i="2" a="1"/>
  <c r="AQ1852" i="2" s="1"/>
  <c r="AR1852" i="2" s="1" a="1"/>
  <c r="AR1852" i="2" s="1"/>
  <c r="AQ1853" i="2" a="1"/>
  <c r="AQ1853" i="2" s="1"/>
  <c r="AR1853" i="2" s="1" a="1"/>
  <c r="AR1853" i="2" s="1"/>
  <c r="AQ1854" i="2" a="1"/>
  <c r="AQ1854" i="2" s="1"/>
  <c r="AR1854" i="2" s="1" a="1"/>
  <c r="AR1854" i="2" s="1"/>
  <c r="AQ1855" i="2" a="1"/>
  <c r="AQ1855" i="2" s="1"/>
  <c r="AR1855" i="2" s="1" a="1"/>
  <c r="AR1855" i="2" s="1"/>
  <c r="AQ1856" i="2" a="1"/>
  <c r="AQ1856" i="2" s="1"/>
  <c r="AR1856" i="2" s="1" a="1"/>
  <c r="AR1856" i="2" s="1"/>
  <c r="AQ1857" i="2" a="1"/>
  <c r="AQ1857" i="2" s="1"/>
  <c r="AR1857" i="2" s="1" a="1"/>
  <c r="AR1857" i="2" s="1"/>
  <c r="AQ1858" i="2" a="1"/>
  <c r="AQ1858" i="2" s="1"/>
  <c r="AR1858" i="2" s="1" a="1"/>
  <c r="AR1858" i="2" s="1"/>
  <c r="AQ1859" i="2" a="1"/>
  <c r="AQ1859" i="2" s="1"/>
  <c r="AR1859" i="2" s="1" a="1"/>
  <c r="AR1859" i="2" s="1"/>
  <c r="AQ1860" i="2" a="1"/>
  <c r="AQ1860" i="2" s="1"/>
  <c r="AR1860" i="2" s="1" a="1"/>
  <c r="AR1860" i="2" s="1"/>
  <c r="AQ1861" i="2" a="1"/>
  <c r="AQ1861" i="2" s="1"/>
  <c r="AR1861" i="2" s="1" a="1"/>
  <c r="AR1861" i="2" s="1"/>
  <c r="AQ1862" i="2" a="1"/>
  <c r="AQ1862" i="2" s="1"/>
  <c r="AR1862" i="2" s="1" a="1"/>
  <c r="AR1862" i="2" s="1"/>
  <c r="AQ1863" i="2" a="1"/>
  <c r="AQ1863" i="2" s="1"/>
  <c r="AR1863" i="2" s="1" a="1"/>
  <c r="AR1863" i="2" s="1"/>
  <c r="AQ1864" i="2" a="1"/>
  <c r="AQ1864" i="2" s="1"/>
  <c r="AR1864" i="2" s="1" a="1"/>
  <c r="AR1864" i="2" s="1"/>
  <c r="AQ1865" i="2" a="1"/>
  <c r="AQ1865" i="2" s="1"/>
  <c r="AR1865" i="2" s="1" a="1"/>
  <c r="AR1865" i="2" s="1"/>
  <c r="AQ1866" i="2" a="1"/>
  <c r="AQ1866" i="2" s="1"/>
  <c r="AR1866" i="2" s="1" a="1"/>
  <c r="AR1866" i="2" s="1"/>
  <c r="AQ1867" i="2" a="1"/>
  <c r="AQ1867" i="2" s="1"/>
  <c r="AR1867" i="2" s="1" a="1"/>
  <c r="AR1867" i="2" s="1"/>
  <c r="AQ1868" i="2" a="1"/>
  <c r="AQ1868" i="2" s="1"/>
  <c r="AR1868" i="2" s="1" a="1"/>
  <c r="AR1868" i="2" s="1"/>
  <c r="AQ1869" i="2" a="1"/>
  <c r="AQ1869" i="2" s="1"/>
  <c r="AR1869" i="2" s="1" a="1"/>
  <c r="AR1869" i="2" s="1"/>
  <c r="AQ1870" i="2" a="1"/>
  <c r="AQ1870" i="2" s="1"/>
  <c r="AR1870" i="2" s="1" a="1"/>
  <c r="AR1870" i="2" s="1"/>
  <c r="AQ1871" i="2" a="1"/>
  <c r="AQ1871" i="2" s="1"/>
  <c r="AR1871" i="2" s="1" a="1"/>
  <c r="AR1871" i="2" s="1"/>
  <c r="AQ1872" i="2" a="1"/>
  <c r="AQ1872" i="2" s="1"/>
  <c r="AR1872" i="2" s="1" a="1"/>
  <c r="AR1872" i="2" s="1"/>
  <c r="AQ1873" i="2" a="1"/>
  <c r="AQ1873" i="2" s="1"/>
  <c r="AR1873" i="2" s="1" a="1"/>
  <c r="AR1873" i="2" s="1"/>
  <c r="AQ1874" i="2" a="1"/>
  <c r="AQ1874" i="2" s="1"/>
  <c r="AR1874" i="2" s="1" a="1"/>
  <c r="AR1874" i="2" s="1"/>
  <c r="AQ1875" i="2" a="1"/>
  <c r="AQ1875" i="2" s="1"/>
  <c r="AR1875" i="2" s="1" a="1"/>
  <c r="AR1875" i="2" s="1"/>
  <c r="AQ1876" i="2" a="1"/>
  <c r="AQ1876" i="2" s="1"/>
  <c r="AR1876" i="2" s="1" a="1"/>
  <c r="AR1876" i="2" s="1"/>
  <c r="AQ1877" i="2" a="1"/>
  <c r="AQ1877" i="2" s="1"/>
  <c r="AR1877" i="2" s="1" a="1"/>
  <c r="AR1877" i="2" s="1"/>
  <c r="AQ1878" i="2" a="1"/>
  <c r="AQ1878" i="2" s="1"/>
  <c r="AR1878" i="2" s="1" a="1"/>
  <c r="AR1878" i="2" s="1"/>
  <c r="AQ1879" i="2" a="1"/>
  <c r="AQ1879" i="2" s="1"/>
  <c r="AR1879" i="2" s="1" a="1"/>
  <c r="AR1879" i="2" s="1"/>
  <c r="AQ1880" i="2" a="1"/>
  <c r="AQ1880" i="2" s="1"/>
  <c r="AR1880" i="2" s="1" a="1"/>
  <c r="AR1880" i="2" s="1"/>
  <c r="AQ1881" i="2" a="1"/>
  <c r="AQ1881" i="2" s="1"/>
  <c r="AR1881" i="2" s="1" a="1"/>
  <c r="AR1881" i="2" s="1"/>
  <c r="AQ1882" i="2" a="1"/>
  <c r="AQ1882" i="2" s="1"/>
  <c r="AR1882" i="2" s="1" a="1"/>
  <c r="AR1882" i="2" s="1"/>
  <c r="AQ1883" i="2" a="1"/>
  <c r="AQ1883" i="2" s="1"/>
  <c r="AR1883" i="2" s="1" a="1"/>
  <c r="AR1883" i="2" s="1"/>
  <c r="AQ1884" i="2" a="1"/>
  <c r="AQ1884" i="2" s="1"/>
  <c r="AR1884" i="2" s="1" a="1"/>
  <c r="AR1884" i="2" s="1"/>
  <c r="AQ1885" i="2" a="1"/>
  <c r="AQ1885" i="2" s="1"/>
  <c r="AR1885" i="2" s="1" a="1"/>
  <c r="AR1885" i="2" s="1"/>
  <c r="AQ1886" i="2" a="1"/>
  <c r="AQ1886" i="2" s="1"/>
  <c r="AR1886" i="2" s="1" a="1"/>
  <c r="AR1886" i="2" s="1"/>
  <c r="AQ1887" i="2" a="1"/>
  <c r="AQ1887" i="2" s="1"/>
  <c r="AR1887" i="2" s="1" a="1"/>
  <c r="AR1887" i="2" s="1"/>
  <c r="AQ1888" i="2" a="1"/>
  <c r="AQ1888" i="2" s="1"/>
  <c r="AR1888" i="2" s="1" a="1"/>
  <c r="AR1888" i="2" s="1"/>
  <c r="AQ1889" i="2" a="1"/>
  <c r="AQ1889" i="2" s="1"/>
  <c r="AR1889" i="2" s="1" a="1"/>
  <c r="AR1889" i="2" s="1"/>
  <c r="AQ1890" i="2" a="1"/>
  <c r="AQ1890" i="2" s="1"/>
  <c r="AR1890" i="2" s="1" a="1"/>
  <c r="AR1890" i="2" s="1"/>
  <c r="AQ1891" i="2" a="1"/>
  <c r="AQ1891" i="2" s="1"/>
  <c r="AR1891" i="2" s="1" a="1"/>
  <c r="AR1891" i="2" s="1"/>
  <c r="AQ1892" i="2" a="1"/>
  <c r="AQ1892" i="2" s="1"/>
  <c r="AR1892" i="2" s="1" a="1"/>
  <c r="AR1892" i="2" s="1"/>
  <c r="AQ1893" i="2" a="1"/>
  <c r="AQ1893" i="2" s="1"/>
  <c r="AR1893" i="2" s="1" a="1"/>
  <c r="AR1893" i="2" s="1"/>
  <c r="AQ1894" i="2" a="1"/>
  <c r="AQ1894" i="2" s="1"/>
  <c r="AR1894" i="2" s="1" a="1"/>
  <c r="AR1894" i="2" s="1"/>
  <c r="AQ1895" i="2" a="1"/>
  <c r="AQ1895" i="2" s="1"/>
  <c r="AR1895" i="2" s="1" a="1"/>
  <c r="AR1895" i="2" s="1"/>
  <c r="AQ1896" i="2" a="1"/>
  <c r="AQ1896" i="2" s="1"/>
  <c r="AR1896" i="2" s="1" a="1"/>
  <c r="AR1896" i="2" s="1"/>
  <c r="AQ1897" i="2" a="1"/>
  <c r="AQ1897" i="2" s="1"/>
  <c r="AR1897" i="2" s="1" a="1"/>
  <c r="AR1897" i="2" s="1"/>
  <c r="AQ1898" i="2" a="1"/>
  <c r="AQ1898" i="2" s="1"/>
  <c r="AR1898" i="2" s="1" a="1"/>
  <c r="AR1898" i="2" s="1"/>
  <c r="AQ1899" i="2" a="1"/>
  <c r="AQ1899" i="2" s="1"/>
  <c r="AR1899" i="2" s="1" a="1"/>
  <c r="AR1899" i="2" s="1"/>
  <c r="AQ1900" i="2" a="1"/>
  <c r="AQ1900" i="2" s="1"/>
  <c r="AR1900" i="2" s="1" a="1"/>
  <c r="AR1900" i="2" s="1"/>
  <c r="AQ1901" i="2" a="1"/>
  <c r="AQ1901" i="2" s="1"/>
  <c r="AR1901" i="2" s="1" a="1"/>
  <c r="AR1901" i="2" s="1"/>
  <c r="AQ1902" i="2" a="1"/>
  <c r="AQ1902" i="2" s="1"/>
  <c r="AR1902" i="2" s="1" a="1"/>
  <c r="AR1902" i="2" s="1"/>
  <c r="AQ1903" i="2" a="1"/>
  <c r="AQ1903" i="2" s="1"/>
  <c r="AR1903" i="2" s="1" a="1"/>
  <c r="AR1903" i="2" s="1"/>
  <c r="AQ1904" i="2" a="1"/>
  <c r="AQ1904" i="2" s="1"/>
  <c r="AR1904" i="2" s="1" a="1"/>
  <c r="AR1904" i="2" s="1"/>
  <c r="AQ1905" i="2" a="1"/>
  <c r="AQ1905" i="2" s="1"/>
  <c r="AR1905" i="2" s="1" a="1"/>
  <c r="AR1905" i="2" s="1"/>
  <c r="AQ1906" i="2" a="1"/>
  <c r="AQ1906" i="2" s="1"/>
  <c r="AR1906" i="2" s="1" a="1"/>
  <c r="AR1906" i="2" s="1"/>
  <c r="AQ1907" i="2" a="1"/>
  <c r="AQ1907" i="2" s="1"/>
  <c r="AR1907" i="2" s="1" a="1"/>
  <c r="AR1907" i="2" s="1"/>
  <c r="AQ1908" i="2" a="1"/>
  <c r="AQ1908" i="2" s="1"/>
  <c r="AR1908" i="2" s="1" a="1"/>
  <c r="AR1908" i="2" s="1"/>
  <c r="AQ1909" i="2" a="1"/>
  <c r="AQ1909" i="2" s="1"/>
  <c r="AR1909" i="2" s="1" a="1"/>
  <c r="AR1909" i="2" s="1"/>
  <c r="AQ1910" i="2" a="1"/>
  <c r="AQ1910" i="2" s="1"/>
  <c r="AR1910" i="2" s="1" a="1"/>
  <c r="AR1910" i="2" s="1"/>
  <c r="AQ1911" i="2" a="1"/>
  <c r="AQ1911" i="2" s="1"/>
  <c r="AR1911" i="2" s="1" a="1"/>
  <c r="AR1911" i="2" s="1"/>
  <c r="AQ1912" i="2" a="1"/>
  <c r="AQ1912" i="2" s="1"/>
  <c r="AR1912" i="2" s="1" a="1"/>
  <c r="AR1912" i="2" s="1"/>
  <c r="AQ1913" i="2" a="1"/>
  <c r="AQ1913" i="2" s="1"/>
  <c r="AR1913" i="2" s="1" a="1"/>
  <c r="AR1913" i="2" s="1"/>
  <c r="AQ1914" i="2" a="1"/>
  <c r="AQ1914" i="2" s="1"/>
  <c r="AR1914" i="2" s="1" a="1"/>
  <c r="AR1914" i="2" s="1"/>
  <c r="AQ1915" i="2" a="1"/>
  <c r="AQ1915" i="2" s="1"/>
  <c r="AR1915" i="2" s="1" a="1"/>
  <c r="AR1915" i="2" s="1"/>
  <c r="AQ1916" i="2" a="1"/>
  <c r="AQ1916" i="2" s="1"/>
  <c r="AR1916" i="2" s="1" a="1"/>
  <c r="AR1916" i="2" s="1"/>
  <c r="AQ1917" i="2" a="1"/>
  <c r="AQ1917" i="2" s="1"/>
  <c r="AR1917" i="2" s="1" a="1"/>
  <c r="AR1917" i="2" s="1"/>
  <c r="AQ1918" i="2" a="1"/>
  <c r="AQ1918" i="2" s="1"/>
  <c r="AR1918" i="2" s="1" a="1"/>
  <c r="AR1918" i="2" s="1"/>
  <c r="AQ1919" i="2" a="1"/>
  <c r="AQ1919" i="2" s="1"/>
  <c r="AR1919" i="2" s="1" a="1"/>
  <c r="AR1919" i="2" s="1"/>
  <c r="AQ1920" i="2" a="1"/>
  <c r="AQ1920" i="2" s="1"/>
  <c r="AR1920" i="2" s="1" a="1"/>
  <c r="AR1920" i="2" s="1"/>
  <c r="AQ1921" i="2" a="1"/>
  <c r="AQ1921" i="2" s="1"/>
  <c r="AR1921" i="2" s="1" a="1"/>
  <c r="AR1921" i="2" s="1"/>
  <c r="AQ1922" i="2" a="1"/>
  <c r="AQ1922" i="2" s="1"/>
  <c r="AR1922" i="2" s="1" a="1"/>
  <c r="AR1922" i="2" s="1"/>
  <c r="AQ1923" i="2" a="1"/>
  <c r="AQ1923" i="2" s="1"/>
  <c r="AR1923" i="2" s="1" a="1"/>
  <c r="AR1923" i="2" s="1"/>
  <c r="AQ1924" i="2" a="1"/>
  <c r="AQ1924" i="2" s="1"/>
  <c r="AR1924" i="2" s="1" a="1"/>
  <c r="AR1924" i="2" s="1"/>
  <c r="AQ1925" i="2" a="1"/>
  <c r="AQ1925" i="2" s="1"/>
  <c r="AR1925" i="2" s="1" a="1"/>
  <c r="AR1925" i="2" s="1"/>
  <c r="AQ1926" i="2" a="1"/>
  <c r="AQ1926" i="2" s="1"/>
  <c r="AR1926" i="2" s="1" a="1"/>
  <c r="AR1926" i="2" s="1"/>
  <c r="AQ1927" i="2" a="1"/>
  <c r="AQ1927" i="2" s="1"/>
  <c r="AR1927" i="2" s="1" a="1"/>
  <c r="AR1927" i="2" s="1"/>
  <c r="AQ1928" i="2" a="1"/>
  <c r="AQ1928" i="2" s="1"/>
  <c r="AR1928" i="2" s="1" a="1"/>
  <c r="AR1928" i="2" s="1"/>
  <c r="AQ1929" i="2" a="1"/>
  <c r="AQ1929" i="2" s="1"/>
  <c r="AR1929" i="2" s="1" a="1"/>
  <c r="AR1929" i="2" s="1"/>
  <c r="AQ1930" i="2" a="1"/>
  <c r="AQ1930" i="2" s="1"/>
  <c r="AR1930" i="2" s="1" a="1"/>
  <c r="AR1930" i="2" s="1"/>
  <c r="AQ1931" i="2" a="1"/>
  <c r="AQ1931" i="2" s="1"/>
  <c r="AR1931" i="2" s="1" a="1"/>
  <c r="AR1931" i="2" s="1"/>
  <c r="AQ1932" i="2" a="1"/>
  <c r="AQ1932" i="2" s="1"/>
  <c r="AR1932" i="2" s="1" a="1"/>
  <c r="AR1932" i="2" s="1"/>
  <c r="AQ1933" i="2" a="1"/>
  <c r="AQ1933" i="2" s="1"/>
  <c r="AR1933" i="2" s="1" a="1"/>
  <c r="AR1933" i="2" s="1"/>
  <c r="AQ1934" i="2" a="1"/>
  <c r="AQ1934" i="2" s="1"/>
  <c r="AR1934" i="2" s="1" a="1"/>
  <c r="AR1934" i="2" s="1"/>
  <c r="AQ1935" i="2" a="1"/>
  <c r="AQ1935" i="2" s="1"/>
  <c r="AR1935" i="2" s="1" a="1"/>
  <c r="AR1935" i="2" s="1"/>
  <c r="AQ1936" i="2" a="1"/>
  <c r="AQ1936" i="2" s="1"/>
  <c r="AR1936" i="2" s="1" a="1"/>
  <c r="AR1936" i="2" s="1"/>
  <c r="AQ1937" i="2" a="1"/>
  <c r="AQ1937" i="2" s="1"/>
  <c r="AR1937" i="2" s="1" a="1"/>
  <c r="AR1937" i="2" s="1"/>
  <c r="AQ1938" i="2" a="1"/>
  <c r="AQ1938" i="2" s="1"/>
  <c r="AR1938" i="2" s="1" a="1"/>
  <c r="AR1938" i="2" s="1"/>
  <c r="AQ1939" i="2" a="1"/>
  <c r="AQ1939" i="2" s="1"/>
  <c r="AR1939" i="2" s="1" a="1"/>
  <c r="AR1939" i="2" s="1"/>
  <c r="AQ1940" i="2" a="1"/>
  <c r="AQ1940" i="2" s="1"/>
  <c r="AR1940" i="2" s="1" a="1"/>
  <c r="AR1940" i="2" s="1"/>
  <c r="AQ1941" i="2" a="1"/>
  <c r="AQ1941" i="2" s="1"/>
  <c r="AR1941" i="2" s="1" a="1"/>
  <c r="AR1941" i="2" s="1"/>
  <c r="AQ1942" i="2" a="1"/>
  <c r="AQ1942" i="2" s="1"/>
  <c r="AR1942" i="2" s="1" a="1"/>
  <c r="AR1942" i="2" s="1"/>
  <c r="AQ1943" i="2" a="1"/>
  <c r="AQ1943" i="2" s="1"/>
  <c r="AR1943" i="2" s="1" a="1"/>
  <c r="AR1943" i="2" s="1"/>
  <c r="AQ1944" i="2" a="1"/>
  <c r="AQ1944" i="2" s="1"/>
  <c r="AR1944" i="2" s="1" a="1"/>
  <c r="AR1944" i="2" s="1"/>
  <c r="AQ1945" i="2" a="1"/>
  <c r="AQ1945" i="2" s="1"/>
  <c r="AR1945" i="2" s="1" a="1"/>
  <c r="AR1945" i="2" s="1"/>
  <c r="AQ1946" i="2" a="1"/>
  <c r="AQ1946" i="2" s="1"/>
  <c r="AR1946" i="2" s="1" a="1"/>
  <c r="AR1946" i="2" s="1"/>
  <c r="AQ1947" i="2" a="1"/>
  <c r="AQ1947" i="2" s="1"/>
  <c r="AR1947" i="2" s="1" a="1"/>
  <c r="AR1947" i="2" s="1"/>
  <c r="AQ1948" i="2" a="1"/>
  <c r="AQ1948" i="2" s="1"/>
  <c r="AR1948" i="2" s="1" a="1"/>
  <c r="AR1948" i="2" s="1"/>
  <c r="AQ1949" i="2" a="1"/>
  <c r="AQ1949" i="2" s="1"/>
  <c r="AR1949" i="2" s="1" a="1"/>
  <c r="AR1949" i="2" s="1"/>
  <c r="AQ1950" i="2" a="1"/>
  <c r="AQ1950" i="2" s="1"/>
  <c r="AR1950" i="2" s="1" a="1"/>
  <c r="AR1950" i="2" s="1"/>
  <c r="AQ1951" i="2" a="1"/>
  <c r="AQ1951" i="2" s="1"/>
  <c r="AR1951" i="2" s="1" a="1"/>
  <c r="AR1951" i="2" s="1"/>
  <c r="AQ1952" i="2" a="1"/>
  <c r="AQ1952" i="2" s="1"/>
  <c r="AR1952" i="2" s="1" a="1"/>
  <c r="AR1952" i="2" s="1"/>
  <c r="AQ1953" i="2" a="1"/>
  <c r="AQ1953" i="2" s="1"/>
  <c r="AR1953" i="2" s="1" a="1"/>
  <c r="AR1953" i="2" s="1"/>
  <c r="AQ1954" i="2" a="1"/>
  <c r="AQ1954" i="2" s="1"/>
  <c r="AR1954" i="2" s="1" a="1"/>
  <c r="AR1954" i="2" s="1"/>
  <c r="AQ1955" i="2" a="1"/>
  <c r="AQ1955" i="2" s="1"/>
  <c r="AR1955" i="2" s="1" a="1"/>
  <c r="AR1955" i="2" s="1"/>
  <c r="AQ1956" i="2" a="1"/>
  <c r="AQ1956" i="2" s="1"/>
  <c r="AR1956" i="2" s="1" a="1"/>
  <c r="AR1956" i="2" s="1"/>
  <c r="AQ1957" i="2" a="1"/>
  <c r="AQ1957" i="2" s="1"/>
  <c r="AR1957" i="2" s="1" a="1"/>
  <c r="AR1957" i="2" s="1"/>
  <c r="AQ1958" i="2" a="1"/>
  <c r="AQ1958" i="2" s="1"/>
  <c r="AR1958" i="2" s="1" a="1"/>
  <c r="AR1958" i="2" s="1"/>
  <c r="AQ1959" i="2" a="1"/>
  <c r="AQ1959" i="2" s="1"/>
  <c r="AR1959" i="2" s="1" a="1"/>
  <c r="AR1959" i="2" s="1"/>
  <c r="AQ1960" i="2" a="1"/>
  <c r="AQ1960" i="2" s="1"/>
  <c r="AR1960" i="2" s="1" a="1"/>
  <c r="AR1960" i="2" s="1"/>
  <c r="AQ1961" i="2" a="1"/>
  <c r="AQ1961" i="2" s="1"/>
  <c r="AR1961" i="2" s="1" a="1"/>
  <c r="AR1961" i="2" s="1"/>
  <c r="AQ1962" i="2" a="1"/>
  <c r="AQ1962" i="2" s="1"/>
  <c r="AR1962" i="2" s="1" a="1"/>
  <c r="AR1962" i="2" s="1"/>
  <c r="AQ1963" i="2" a="1"/>
  <c r="AQ1963" i="2" s="1"/>
  <c r="AR1963" i="2" s="1" a="1"/>
  <c r="AR1963" i="2" s="1"/>
  <c r="AQ1964" i="2" a="1"/>
  <c r="AQ1964" i="2" s="1"/>
  <c r="AR1964" i="2" s="1" a="1"/>
  <c r="AR1964" i="2" s="1"/>
  <c r="AQ1965" i="2" a="1"/>
  <c r="AQ1965" i="2" s="1"/>
  <c r="AR1965" i="2" s="1" a="1"/>
  <c r="AR1965" i="2" s="1"/>
  <c r="AQ1966" i="2" a="1"/>
  <c r="AQ1966" i="2" s="1"/>
  <c r="AR1966" i="2" s="1" a="1"/>
  <c r="AR1966" i="2" s="1"/>
  <c r="AQ1967" i="2" a="1"/>
  <c r="AQ1967" i="2" s="1"/>
  <c r="AR1967" i="2" s="1" a="1"/>
  <c r="AR1967" i="2" s="1"/>
  <c r="AQ1968" i="2" a="1"/>
  <c r="AQ1968" i="2" s="1"/>
  <c r="AR1968" i="2" s="1" a="1"/>
  <c r="AR1968" i="2" s="1"/>
  <c r="AQ1969" i="2" a="1"/>
  <c r="AQ1969" i="2" s="1"/>
  <c r="AR1969" i="2" s="1" a="1"/>
  <c r="AR1969" i="2" s="1"/>
  <c r="AQ1970" i="2" a="1"/>
  <c r="AQ1970" i="2" s="1"/>
  <c r="AR1970" i="2" s="1" a="1"/>
  <c r="AR1970" i="2" s="1"/>
  <c r="AQ1971" i="2" a="1"/>
  <c r="AQ1971" i="2" s="1"/>
  <c r="AR1971" i="2" s="1" a="1"/>
  <c r="AR1971" i="2" s="1"/>
  <c r="AQ1972" i="2" a="1"/>
  <c r="AQ1972" i="2" s="1"/>
  <c r="AR1972" i="2" s="1" a="1"/>
  <c r="AR1972" i="2" s="1"/>
  <c r="AQ1973" i="2" a="1"/>
  <c r="AQ1973" i="2" s="1"/>
  <c r="AR1973" i="2" s="1" a="1"/>
  <c r="AR1973" i="2" s="1"/>
  <c r="AQ1974" i="2" a="1"/>
  <c r="AQ1974" i="2" s="1"/>
  <c r="AR1974" i="2" s="1" a="1"/>
  <c r="AR1974" i="2" s="1"/>
  <c r="AQ1975" i="2" a="1"/>
  <c r="AQ1975" i="2" s="1"/>
  <c r="AR1975" i="2" s="1" a="1"/>
  <c r="AR1975" i="2" s="1"/>
  <c r="AQ1976" i="2" a="1"/>
  <c r="AQ1976" i="2" s="1"/>
  <c r="AR1976" i="2" s="1" a="1"/>
  <c r="AR1976" i="2" s="1"/>
  <c r="AQ1977" i="2" a="1"/>
  <c r="AQ1977" i="2" s="1"/>
  <c r="AR1977" i="2" s="1" a="1"/>
  <c r="AR1977" i="2" s="1"/>
  <c r="AQ1978" i="2" a="1"/>
  <c r="AQ1978" i="2" s="1"/>
  <c r="AR1978" i="2" s="1" a="1"/>
  <c r="AR1978" i="2" s="1"/>
  <c r="AQ1979" i="2" a="1"/>
  <c r="AQ1979" i="2" s="1"/>
  <c r="AR1979" i="2" s="1" a="1"/>
  <c r="AR1979" i="2" s="1"/>
  <c r="AQ1980" i="2" a="1"/>
  <c r="AQ1980" i="2" s="1"/>
  <c r="AR1980" i="2" s="1" a="1"/>
  <c r="AR1980" i="2" s="1"/>
  <c r="AQ1981" i="2" a="1"/>
  <c r="AQ1981" i="2" s="1"/>
  <c r="AR1981" i="2" s="1" a="1"/>
  <c r="AR1981" i="2" s="1"/>
  <c r="AQ1982" i="2" a="1"/>
  <c r="AQ1982" i="2" s="1"/>
  <c r="AR1982" i="2" s="1" a="1"/>
  <c r="AR1982" i="2" s="1"/>
  <c r="AQ1983" i="2" a="1"/>
  <c r="AQ1983" i="2" s="1"/>
  <c r="AR1983" i="2" s="1" a="1"/>
  <c r="AR1983" i="2" s="1"/>
  <c r="AQ1984" i="2" a="1"/>
  <c r="AQ1984" i="2" s="1"/>
  <c r="AR1984" i="2" s="1" a="1"/>
  <c r="AR1984" i="2" s="1"/>
  <c r="AQ1985" i="2" a="1"/>
  <c r="AQ1985" i="2" s="1"/>
  <c r="AR1985" i="2" s="1" a="1"/>
  <c r="AR1985" i="2" s="1"/>
  <c r="AQ1986" i="2" a="1"/>
  <c r="AQ1986" i="2" s="1"/>
  <c r="AR1986" i="2" s="1" a="1"/>
  <c r="AR1986" i="2" s="1"/>
  <c r="AQ1987" i="2" a="1"/>
  <c r="AQ1987" i="2" s="1"/>
  <c r="AR1987" i="2" s="1" a="1"/>
  <c r="AR1987" i="2" s="1"/>
  <c r="AQ1988" i="2" a="1"/>
  <c r="AQ1988" i="2" s="1"/>
  <c r="AR1988" i="2" s="1" a="1"/>
  <c r="AR1988" i="2" s="1"/>
  <c r="AQ1989" i="2" a="1"/>
  <c r="AQ1989" i="2" s="1"/>
  <c r="AR1989" i="2" s="1" a="1"/>
  <c r="AR1989" i="2" s="1"/>
  <c r="AQ1990" i="2" a="1"/>
  <c r="AQ1990" i="2" s="1"/>
  <c r="AR1990" i="2" s="1" a="1"/>
  <c r="AR1990" i="2" s="1"/>
  <c r="AQ1991" i="2" a="1"/>
  <c r="AQ1991" i="2" s="1"/>
  <c r="AR1991" i="2" s="1" a="1"/>
  <c r="AR1991" i="2" s="1"/>
  <c r="AQ1992" i="2" a="1"/>
  <c r="AQ1992" i="2" s="1"/>
  <c r="AR1992" i="2" s="1" a="1"/>
  <c r="AR1992" i="2" s="1"/>
  <c r="AQ1993" i="2" a="1"/>
  <c r="AQ1993" i="2" s="1"/>
  <c r="AR1993" i="2" s="1" a="1"/>
  <c r="AR1993" i="2" s="1"/>
  <c r="AQ1994" i="2" a="1"/>
  <c r="AQ1994" i="2" s="1"/>
  <c r="AR1994" i="2" s="1" a="1"/>
  <c r="AR1994" i="2" s="1"/>
  <c r="AQ1995" i="2" a="1"/>
  <c r="AQ1995" i="2" s="1"/>
  <c r="AR1995" i="2" s="1" a="1"/>
  <c r="AR1995" i="2" s="1"/>
  <c r="AQ1996" i="2" a="1"/>
  <c r="AQ1996" i="2" s="1"/>
  <c r="AR1996" i="2" s="1" a="1"/>
  <c r="AR1996" i="2" s="1"/>
  <c r="AQ1997" i="2" a="1"/>
  <c r="AQ1997" i="2" s="1"/>
  <c r="AR1997" i="2" s="1" a="1"/>
  <c r="AR1997" i="2" s="1"/>
  <c r="AQ1998" i="2" a="1"/>
  <c r="AQ1998" i="2" s="1"/>
  <c r="AR1998" i="2" s="1" a="1"/>
  <c r="AR1998" i="2" s="1"/>
  <c r="AQ1999" i="2" a="1"/>
  <c r="AQ1999" i="2" s="1"/>
  <c r="AR1999" i="2" s="1" a="1"/>
  <c r="AR1999" i="2" s="1"/>
  <c r="AQ2000" i="2" a="1"/>
  <c r="AQ2000" i="2" s="1"/>
  <c r="AR2000" i="2" s="1" a="1"/>
  <c r="AR2000" i="2" s="1"/>
  <c r="AQ2001" i="2" a="1"/>
  <c r="AQ2001" i="2" s="1"/>
  <c r="AR2001" i="2" s="1" a="1"/>
  <c r="AR2001" i="2" s="1"/>
  <c r="AQ2002" i="2" a="1"/>
  <c r="AQ2002" i="2" s="1"/>
  <c r="AR2002" i="2" s="1" a="1"/>
  <c r="AR2002" i="2" s="1"/>
  <c r="AQ2003" i="2" a="1"/>
  <c r="AQ2003" i="2" s="1"/>
  <c r="AR2003" i="2" s="1" a="1"/>
  <c r="AR2003" i="2" s="1"/>
  <c r="AQ2004" i="2" a="1"/>
  <c r="AQ2004" i="2" s="1"/>
  <c r="AR2004" i="2" s="1" a="1"/>
  <c r="AR2004" i="2" s="1"/>
  <c r="AQ2005" i="2" a="1"/>
  <c r="AQ2005" i="2" s="1"/>
  <c r="AR2005" i="2" s="1" a="1"/>
  <c r="AR2005" i="2" s="1"/>
  <c r="AQ2006" i="2" a="1"/>
  <c r="AQ2006" i="2" s="1"/>
  <c r="AR2006" i="2" s="1" a="1"/>
  <c r="AR2006" i="2" s="1"/>
  <c r="AQ2007" i="2" a="1"/>
  <c r="AQ2007" i="2" s="1"/>
  <c r="AR2007" i="2" s="1" a="1"/>
  <c r="AR2007" i="2" s="1"/>
  <c r="AQ2008" i="2" a="1"/>
  <c r="AQ2008" i="2" s="1"/>
  <c r="AR2008" i="2" s="1" a="1"/>
  <c r="AR2008" i="2" s="1"/>
  <c r="AQ2009" i="2" a="1"/>
  <c r="AQ2009" i="2" s="1"/>
  <c r="AR2009" i="2" s="1" a="1"/>
  <c r="AR2009" i="2" s="1"/>
  <c r="AQ2010" i="2" a="1"/>
  <c r="AQ2010" i="2" s="1"/>
  <c r="AR2010" i="2" s="1" a="1"/>
  <c r="AR2010" i="2" s="1"/>
  <c r="AQ2011" i="2" a="1"/>
  <c r="AQ2011" i="2" s="1"/>
  <c r="AR2011" i="2" s="1" a="1"/>
  <c r="AR2011" i="2" s="1"/>
  <c r="AQ2012" i="2" a="1"/>
  <c r="AQ2012" i="2" s="1"/>
  <c r="AR2012" i="2" s="1" a="1"/>
  <c r="AR2012" i="2" s="1"/>
  <c r="AQ2013" i="2" a="1"/>
  <c r="AQ2013" i="2" s="1"/>
  <c r="AR2013" i="2" s="1" a="1"/>
  <c r="AR2013" i="2" s="1"/>
  <c r="AQ2014" i="2" a="1"/>
  <c r="AQ2014" i="2" s="1"/>
  <c r="AR2014" i="2" s="1" a="1"/>
  <c r="AR2014" i="2" s="1"/>
  <c r="AQ2015" i="2" a="1"/>
  <c r="AQ2015" i="2" s="1"/>
  <c r="AR2015" i="2" s="1" a="1"/>
  <c r="AR2015" i="2" s="1"/>
  <c r="AQ2016" i="2" a="1"/>
  <c r="AQ2016" i="2" s="1"/>
  <c r="AR2016" i="2" s="1" a="1"/>
  <c r="AR2016" i="2" s="1"/>
  <c r="AQ2017" i="2" a="1"/>
  <c r="AQ2017" i="2" s="1"/>
  <c r="AR2017" i="2" s="1" a="1"/>
  <c r="AR2017" i="2" s="1"/>
  <c r="AQ2018" i="2" a="1"/>
  <c r="AQ2018" i="2" s="1"/>
  <c r="AR2018" i="2" s="1" a="1"/>
  <c r="AR2018" i="2" s="1"/>
  <c r="AQ2019" i="2" a="1"/>
  <c r="AQ2019" i="2" s="1"/>
  <c r="AR2019" i="2" s="1" a="1"/>
  <c r="AR2019" i="2" s="1"/>
  <c r="AQ2020" i="2" a="1"/>
  <c r="AQ2020" i="2" s="1"/>
  <c r="AR2020" i="2" s="1" a="1"/>
  <c r="AR2020" i="2" s="1"/>
  <c r="AQ2021" i="2" a="1"/>
  <c r="AQ2021" i="2" s="1"/>
  <c r="AR2021" i="2" s="1" a="1"/>
  <c r="AR2021" i="2" s="1"/>
  <c r="AQ2022" i="2" a="1"/>
  <c r="AQ2022" i="2" s="1"/>
  <c r="AR2022" i="2" s="1" a="1"/>
  <c r="AR2022" i="2" s="1"/>
  <c r="AQ2023" i="2" a="1"/>
  <c r="AQ2023" i="2" s="1"/>
  <c r="AR2023" i="2" s="1" a="1"/>
  <c r="AR2023" i="2" s="1"/>
  <c r="AQ2024" i="2" a="1"/>
  <c r="AQ2024" i="2" s="1"/>
  <c r="AR2024" i="2" s="1" a="1"/>
  <c r="AR2024" i="2" s="1"/>
  <c r="AQ2025" i="2" a="1"/>
  <c r="AQ2025" i="2" s="1"/>
  <c r="AR2025" i="2" s="1" a="1"/>
  <c r="AR2025" i="2" s="1"/>
  <c r="AQ2026" i="2" a="1"/>
  <c r="AQ2026" i="2" s="1"/>
  <c r="AR2026" i="2" s="1" a="1"/>
  <c r="AR2026" i="2" s="1"/>
  <c r="AQ2027" i="2" a="1"/>
  <c r="AQ2027" i="2" s="1"/>
  <c r="AR2027" i="2" s="1" a="1"/>
  <c r="AR2027" i="2" s="1"/>
  <c r="AQ2028" i="2" a="1"/>
  <c r="AQ2028" i="2" s="1"/>
  <c r="AR2028" i="2" s="1" a="1"/>
  <c r="AR2028" i="2" s="1"/>
  <c r="AQ2029" i="2" a="1"/>
  <c r="AQ2029" i="2" s="1"/>
  <c r="AR2029" i="2" s="1" a="1"/>
  <c r="AR2029" i="2" s="1"/>
  <c r="AQ2030" i="2" a="1"/>
  <c r="AQ2030" i="2" s="1"/>
  <c r="AR2030" i="2" s="1" a="1"/>
  <c r="AR2030" i="2" s="1"/>
  <c r="AQ2031" i="2" a="1"/>
  <c r="AQ2031" i="2" s="1"/>
  <c r="AR2031" i="2" s="1" a="1"/>
  <c r="AR2031" i="2" s="1"/>
  <c r="AQ2032" i="2" a="1"/>
  <c r="AQ2032" i="2" s="1"/>
  <c r="AR2032" i="2" s="1" a="1"/>
  <c r="AR2032" i="2" s="1"/>
  <c r="AQ2033" i="2" a="1"/>
  <c r="AQ2033" i="2" s="1"/>
  <c r="AR2033" i="2" s="1" a="1"/>
  <c r="AR2033" i="2" s="1"/>
  <c r="AQ2034" i="2" a="1"/>
  <c r="AQ2034" i="2" s="1"/>
  <c r="AR2034" i="2" s="1" a="1"/>
  <c r="AR2034" i="2" s="1"/>
  <c r="AQ2035" i="2" a="1"/>
  <c r="AQ2035" i="2" s="1"/>
  <c r="AR2035" i="2" s="1" a="1"/>
  <c r="AR2035" i="2" s="1"/>
  <c r="AQ2036" i="2" a="1"/>
  <c r="AQ2036" i="2" s="1"/>
  <c r="AR2036" i="2" s="1" a="1"/>
  <c r="AR2036" i="2" s="1"/>
  <c r="AQ2037" i="2" a="1"/>
  <c r="AQ2037" i="2" s="1"/>
  <c r="AR2037" i="2" s="1" a="1"/>
  <c r="AR2037" i="2" s="1"/>
  <c r="AQ2038" i="2" a="1"/>
  <c r="AQ2038" i="2" s="1"/>
  <c r="AR2038" i="2" s="1" a="1"/>
  <c r="AR2038" i="2" s="1"/>
  <c r="AQ2039" i="2" a="1"/>
  <c r="AQ2039" i="2" s="1"/>
  <c r="AR2039" i="2" s="1" a="1"/>
  <c r="AR2039" i="2" s="1"/>
  <c r="AQ2040" i="2" a="1"/>
  <c r="AQ2040" i="2" s="1"/>
  <c r="AR2040" i="2" s="1" a="1"/>
  <c r="AR2040" i="2" s="1"/>
  <c r="AQ2041" i="2" a="1"/>
  <c r="AQ2041" i="2" s="1"/>
  <c r="AR2041" i="2" s="1" a="1"/>
  <c r="AR2041" i="2" s="1"/>
  <c r="AQ2042" i="2" a="1"/>
  <c r="AQ2042" i="2" s="1"/>
  <c r="AR2042" i="2" s="1" a="1"/>
  <c r="AR2042" i="2" s="1"/>
  <c r="AQ2043" i="2" a="1"/>
  <c r="AQ2043" i="2" s="1"/>
  <c r="AR2043" i="2" s="1" a="1"/>
  <c r="AR2043" i="2" s="1"/>
  <c r="AQ2044" i="2" a="1"/>
  <c r="AQ2044" i="2" s="1"/>
  <c r="AR2044" i="2" s="1" a="1"/>
  <c r="AR2044" i="2" s="1"/>
  <c r="AQ2045" i="2" a="1"/>
  <c r="AQ2045" i="2" s="1"/>
  <c r="AR2045" i="2" s="1" a="1"/>
  <c r="AR2045" i="2" s="1"/>
  <c r="AQ2046" i="2" a="1"/>
  <c r="AQ2046" i="2" s="1"/>
  <c r="AR2046" i="2" s="1" a="1"/>
  <c r="AR2046" i="2" s="1"/>
  <c r="AQ2047" i="2" a="1"/>
  <c r="AQ2047" i="2" s="1"/>
  <c r="AR2047" i="2" s="1" a="1"/>
  <c r="AR2047" i="2" s="1"/>
  <c r="AQ2048" i="2" a="1"/>
  <c r="AQ2048" i="2" s="1"/>
  <c r="AR2048" i="2" s="1" a="1"/>
  <c r="AR2048" i="2" s="1"/>
  <c r="AQ2049" i="2" a="1"/>
  <c r="AQ2049" i="2" s="1"/>
  <c r="AR2049" i="2" s="1" a="1"/>
  <c r="AR2049" i="2" s="1"/>
  <c r="AQ2050" i="2" a="1"/>
  <c r="AQ2050" i="2" s="1"/>
  <c r="AR2050" i="2" s="1" a="1"/>
  <c r="AR2050" i="2" s="1"/>
  <c r="AQ2051" i="2" a="1"/>
  <c r="AQ2051" i="2" s="1"/>
  <c r="AR2051" i="2" s="1" a="1"/>
  <c r="AR2051" i="2" s="1"/>
  <c r="AQ2052" i="2" a="1"/>
  <c r="AQ2052" i="2" s="1"/>
  <c r="AR2052" i="2" s="1" a="1"/>
  <c r="AR2052" i="2" s="1"/>
  <c r="AQ2053" i="2" a="1"/>
  <c r="AQ2053" i="2" s="1"/>
  <c r="AR2053" i="2" s="1" a="1"/>
  <c r="AR2053" i="2" s="1"/>
  <c r="AQ2054" i="2" a="1"/>
  <c r="AQ2054" i="2" s="1"/>
  <c r="AR2054" i="2" s="1" a="1"/>
  <c r="AR2054" i="2" s="1"/>
  <c r="AQ2055" i="2" a="1"/>
  <c r="AQ2055" i="2" s="1"/>
  <c r="AR2055" i="2" s="1" a="1"/>
  <c r="AR2055" i="2" s="1"/>
  <c r="AQ2056" i="2" a="1"/>
  <c r="AQ2056" i="2" s="1"/>
  <c r="AR2056" i="2" s="1" a="1"/>
  <c r="AR2056" i="2" s="1"/>
  <c r="AQ2057" i="2" a="1"/>
  <c r="AQ2057" i="2" s="1"/>
  <c r="AR2057" i="2" s="1" a="1"/>
  <c r="AR2057" i="2" s="1"/>
  <c r="AQ2058" i="2" a="1"/>
  <c r="AQ2058" i="2" s="1"/>
  <c r="AR2058" i="2" s="1" a="1"/>
  <c r="AR2058" i="2" s="1"/>
  <c r="AQ2059" i="2" a="1"/>
  <c r="AQ2059" i="2" s="1"/>
  <c r="AR2059" i="2" s="1" a="1"/>
  <c r="AR2059" i="2" s="1"/>
  <c r="AQ2060" i="2" a="1"/>
  <c r="AQ2060" i="2" s="1"/>
  <c r="AR2060" i="2" s="1" a="1"/>
  <c r="AR2060" i="2" s="1"/>
  <c r="AQ2061" i="2" a="1"/>
  <c r="AQ2061" i="2" s="1"/>
  <c r="AR2061" i="2" s="1" a="1"/>
  <c r="AR2061" i="2" s="1"/>
  <c r="AQ2062" i="2" a="1"/>
  <c r="AQ2062" i="2" s="1"/>
  <c r="AR2062" i="2" s="1" a="1"/>
  <c r="AR2062" i="2" s="1"/>
  <c r="AQ2063" i="2" a="1"/>
  <c r="AQ2063" i="2" s="1"/>
  <c r="AR2063" i="2" s="1" a="1"/>
  <c r="AR2063" i="2" s="1"/>
  <c r="AQ2064" i="2" a="1"/>
  <c r="AQ2064" i="2" s="1"/>
  <c r="AR2064" i="2" s="1" a="1"/>
  <c r="AR2064" i="2" s="1"/>
  <c r="AQ2065" i="2" a="1"/>
  <c r="AQ2065" i="2" s="1"/>
  <c r="AR2065" i="2" s="1" a="1"/>
  <c r="AR2065" i="2" s="1"/>
  <c r="AQ2066" i="2" a="1"/>
  <c r="AQ2066" i="2" s="1"/>
  <c r="AR2066" i="2" s="1" a="1"/>
  <c r="AR2066" i="2" s="1"/>
  <c r="AQ2067" i="2" a="1"/>
  <c r="AQ2067" i="2" s="1"/>
  <c r="AR2067" i="2" s="1" a="1"/>
  <c r="AR2067" i="2" s="1"/>
  <c r="AQ2068" i="2" a="1"/>
  <c r="AQ2068" i="2" s="1"/>
  <c r="AR2068" i="2" s="1" a="1"/>
  <c r="AR2068" i="2" s="1"/>
  <c r="AQ2069" i="2" a="1"/>
  <c r="AQ2069" i="2" s="1"/>
  <c r="AR2069" i="2" s="1" a="1"/>
  <c r="AR2069" i="2" s="1"/>
  <c r="AQ2070" i="2" a="1"/>
  <c r="AQ2070" i="2" s="1"/>
  <c r="AR2070" i="2" s="1" a="1"/>
  <c r="AR2070" i="2" s="1"/>
  <c r="AQ2071" i="2" a="1"/>
  <c r="AQ2071" i="2" s="1"/>
  <c r="AR2071" i="2" s="1" a="1"/>
  <c r="AR2071" i="2" s="1"/>
  <c r="AQ2072" i="2" a="1"/>
  <c r="AQ2072" i="2" s="1"/>
  <c r="AR2072" i="2" s="1" a="1"/>
  <c r="AR2072" i="2" s="1"/>
  <c r="AQ2073" i="2" a="1"/>
  <c r="AQ2073" i="2" s="1"/>
  <c r="AR2073" i="2" s="1" a="1"/>
  <c r="AR2073" i="2" s="1"/>
  <c r="AQ2074" i="2" a="1"/>
  <c r="AQ2074" i="2" s="1"/>
  <c r="AR2074" i="2" s="1" a="1"/>
  <c r="AR2074" i="2" s="1"/>
  <c r="AQ2075" i="2" a="1"/>
  <c r="AQ2075" i="2" s="1"/>
  <c r="AR2075" i="2" s="1" a="1"/>
  <c r="AR2075" i="2" s="1"/>
  <c r="AQ2076" i="2" a="1"/>
  <c r="AQ2076" i="2" s="1"/>
  <c r="AR2076" i="2" s="1" a="1"/>
  <c r="AR2076" i="2" s="1"/>
  <c r="AQ2077" i="2" a="1"/>
  <c r="AQ2077" i="2" s="1"/>
  <c r="AR2077" i="2" s="1" a="1"/>
  <c r="AR2077" i="2" s="1"/>
  <c r="AQ2078" i="2" a="1"/>
  <c r="AQ2078" i="2" s="1"/>
  <c r="AR2078" i="2" s="1" a="1"/>
  <c r="AR2078" i="2" s="1"/>
  <c r="AQ2079" i="2" a="1"/>
  <c r="AQ2079" i="2" s="1"/>
  <c r="AR2079" i="2" s="1" a="1"/>
  <c r="AR2079" i="2" s="1"/>
  <c r="AQ2080" i="2" a="1"/>
  <c r="AQ2080" i="2" s="1"/>
  <c r="AR2080" i="2" s="1" a="1"/>
  <c r="AR2080" i="2" s="1"/>
  <c r="AQ2081" i="2" a="1"/>
  <c r="AQ2081" i="2" s="1"/>
  <c r="AR2081" i="2" s="1" a="1"/>
  <c r="AR2081" i="2" s="1"/>
  <c r="AQ2082" i="2" a="1"/>
  <c r="AQ2082" i="2" s="1"/>
  <c r="AR2082" i="2" s="1" a="1"/>
  <c r="AR2082" i="2" s="1"/>
  <c r="AQ2083" i="2" a="1"/>
  <c r="AQ2083" i="2" s="1"/>
  <c r="AR2083" i="2" s="1" a="1"/>
  <c r="AR2083" i="2" s="1"/>
  <c r="AQ2084" i="2" a="1"/>
  <c r="AQ2084" i="2" s="1"/>
  <c r="AR2084" i="2" s="1" a="1"/>
  <c r="AR2084" i="2" s="1"/>
  <c r="AQ2085" i="2" a="1"/>
  <c r="AQ2085" i="2" s="1"/>
  <c r="AR2085" i="2" s="1" a="1"/>
  <c r="AR2085" i="2" s="1"/>
  <c r="AQ2086" i="2" a="1"/>
  <c r="AQ2086" i="2" s="1"/>
  <c r="AR2086" i="2" s="1" a="1"/>
  <c r="AR2086" i="2" s="1"/>
  <c r="AQ2087" i="2" a="1"/>
  <c r="AQ2087" i="2" s="1"/>
  <c r="AR2087" i="2" s="1" a="1"/>
  <c r="AR2087" i="2" s="1"/>
  <c r="AQ2088" i="2" a="1"/>
  <c r="AQ2088" i="2" s="1"/>
  <c r="AR2088" i="2" s="1" a="1"/>
  <c r="AR2088" i="2" s="1"/>
  <c r="AQ2089" i="2" a="1"/>
  <c r="AQ2089" i="2" s="1"/>
  <c r="AR2089" i="2" s="1" a="1"/>
  <c r="AR2089" i="2" s="1"/>
  <c r="AQ2090" i="2" a="1"/>
  <c r="AQ2090" i="2" s="1"/>
  <c r="AR2090" i="2" s="1" a="1"/>
  <c r="AR2090" i="2" s="1"/>
  <c r="AQ2091" i="2" a="1"/>
  <c r="AQ2091" i="2" s="1"/>
  <c r="AR2091" i="2" s="1" a="1"/>
  <c r="AR2091" i="2" s="1"/>
  <c r="AQ2092" i="2" a="1"/>
  <c r="AQ2092" i="2" s="1"/>
  <c r="AR2092" i="2" s="1" a="1"/>
  <c r="AR2092" i="2" s="1"/>
  <c r="AQ2093" i="2" a="1"/>
  <c r="AQ2093" i="2" s="1"/>
  <c r="AR2093" i="2" s="1" a="1"/>
  <c r="AR2093" i="2" s="1"/>
  <c r="AQ2094" i="2" a="1"/>
  <c r="AQ2094" i="2" s="1"/>
  <c r="AR2094" i="2" s="1" a="1"/>
  <c r="AR2094" i="2" s="1"/>
  <c r="AQ2095" i="2" a="1"/>
  <c r="AQ2095" i="2" s="1"/>
  <c r="AR2095" i="2" s="1" a="1"/>
  <c r="AR2095" i="2" s="1"/>
  <c r="AQ2096" i="2" a="1"/>
  <c r="AQ2096" i="2" s="1"/>
  <c r="AR2096" i="2" s="1" a="1"/>
  <c r="AR2096" i="2" s="1"/>
  <c r="AQ2097" i="2" a="1"/>
  <c r="AQ2097" i="2" s="1"/>
  <c r="AR2097" i="2" s="1" a="1"/>
  <c r="AR2097" i="2" s="1"/>
  <c r="AQ2098" i="2" a="1"/>
  <c r="AQ2098" i="2" s="1"/>
  <c r="AR2098" i="2" s="1" a="1"/>
  <c r="AR2098" i="2" s="1"/>
  <c r="AQ2099" i="2" a="1"/>
  <c r="AQ2099" i="2" s="1"/>
  <c r="AR2099" i="2" s="1" a="1"/>
  <c r="AR2099" i="2" s="1"/>
  <c r="AQ2100" i="2" a="1"/>
  <c r="AQ2100" i="2" s="1"/>
  <c r="AR2100" i="2" s="1" a="1"/>
  <c r="AR2100" i="2" s="1"/>
  <c r="AQ2101" i="2" a="1"/>
  <c r="AQ2101" i="2" s="1"/>
  <c r="AR2101" i="2" s="1" a="1"/>
  <c r="AR2101" i="2" s="1"/>
  <c r="AQ2102" i="2" a="1"/>
  <c r="AQ2102" i="2" s="1"/>
  <c r="AR2102" i="2" s="1" a="1"/>
  <c r="AR2102" i="2" s="1"/>
  <c r="AQ2103" i="2" a="1"/>
  <c r="AQ2103" i="2" s="1"/>
  <c r="AR2103" i="2" s="1" a="1"/>
  <c r="AR2103" i="2" s="1"/>
  <c r="AQ2104" i="2" a="1"/>
  <c r="AQ2104" i="2" s="1"/>
  <c r="AR2104" i="2" s="1" a="1"/>
  <c r="AR2104" i="2" s="1"/>
  <c r="AQ2105" i="2" a="1"/>
  <c r="AQ2105" i="2" s="1"/>
  <c r="AR2105" i="2" s="1" a="1"/>
  <c r="AR2105" i="2" s="1"/>
  <c r="AQ2106" i="2" a="1"/>
  <c r="AQ2106" i="2" s="1"/>
  <c r="AR2106" i="2" s="1" a="1"/>
  <c r="AR2106" i="2" s="1"/>
  <c r="AQ2107" i="2" a="1"/>
  <c r="AQ2107" i="2" s="1"/>
  <c r="AR2107" i="2" s="1" a="1"/>
  <c r="AR2107" i="2" s="1"/>
  <c r="AQ2108" i="2" a="1"/>
  <c r="AQ2108" i="2" s="1"/>
  <c r="AR2108" i="2" s="1" a="1"/>
  <c r="AR2108" i="2" s="1"/>
  <c r="AQ2109" i="2" a="1"/>
  <c r="AQ2109" i="2" s="1"/>
  <c r="AR2109" i="2" s="1" a="1"/>
  <c r="AR2109" i="2" s="1"/>
  <c r="AQ2110" i="2" a="1"/>
  <c r="AQ2110" i="2" s="1"/>
  <c r="AR2110" i="2" s="1" a="1"/>
  <c r="AR2110" i="2" s="1"/>
  <c r="AQ2111" i="2" a="1"/>
  <c r="AQ2111" i="2" s="1"/>
  <c r="AR2111" i="2" s="1" a="1"/>
  <c r="AR2111" i="2" s="1"/>
  <c r="AQ2112" i="2" a="1"/>
  <c r="AQ2112" i="2" s="1"/>
  <c r="AR2112" i="2" s="1" a="1"/>
  <c r="AR2112" i="2" s="1"/>
  <c r="AQ2113" i="2" a="1"/>
  <c r="AQ2113" i="2" s="1"/>
  <c r="AR2113" i="2" s="1" a="1"/>
  <c r="AR2113" i="2" s="1"/>
  <c r="AQ2114" i="2" a="1"/>
  <c r="AQ2114" i="2" s="1"/>
  <c r="AR2114" i="2" s="1" a="1"/>
  <c r="AR2114" i="2" s="1"/>
  <c r="AQ2115" i="2" a="1"/>
  <c r="AQ2115" i="2" s="1"/>
  <c r="AR2115" i="2" s="1" a="1"/>
  <c r="AR2115" i="2" s="1"/>
  <c r="AQ2116" i="2" a="1"/>
  <c r="AQ2116" i="2" s="1"/>
  <c r="AR2116" i="2" s="1" a="1"/>
  <c r="AR2116" i="2" s="1"/>
  <c r="AQ2117" i="2" a="1"/>
  <c r="AQ2117" i="2" s="1"/>
  <c r="AR2117" i="2" s="1" a="1"/>
  <c r="AR2117" i="2" s="1"/>
  <c r="AQ2118" i="2" a="1"/>
  <c r="AQ2118" i="2" s="1"/>
  <c r="AR2118" i="2" s="1" a="1"/>
  <c r="AR2118" i="2" s="1"/>
  <c r="AQ2119" i="2" a="1"/>
  <c r="AQ2119" i="2" s="1"/>
  <c r="AR2119" i="2" s="1" a="1"/>
  <c r="AR2119" i="2" s="1"/>
  <c r="AQ2120" i="2" a="1"/>
  <c r="AQ2120" i="2" s="1"/>
  <c r="AR2120" i="2" s="1" a="1"/>
  <c r="AR2120" i="2" s="1"/>
  <c r="AQ2121" i="2" a="1"/>
  <c r="AQ2121" i="2" s="1"/>
  <c r="AR2121" i="2" s="1" a="1"/>
  <c r="AR2121" i="2" s="1"/>
  <c r="AQ2122" i="2" a="1"/>
  <c r="AQ2122" i="2" s="1"/>
  <c r="AR2122" i="2" s="1" a="1"/>
  <c r="AR2122" i="2" s="1"/>
  <c r="AQ2123" i="2" a="1"/>
  <c r="AQ2123" i="2" s="1"/>
  <c r="AR2123" i="2" s="1" a="1"/>
  <c r="AR2123" i="2" s="1"/>
  <c r="AQ2124" i="2" a="1"/>
  <c r="AQ2124" i="2" s="1"/>
  <c r="AR2124" i="2" s="1" a="1"/>
  <c r="AR2124" i="2" s="1"/>
  <c r="AQ2125" i="2" a="1"/>
  <c r="AQ2125" i="2" s="1"/>
  <c r="AR2125" i="2" s="1" a="1"/>
  <c r="AR2125" i="2" s="1"/>
  <c r="AQ2126" i="2" a="1"/>
  <c r="AQ2126" i="2" s="1"/>
  <c r="AR2126" i="2" s="1" a="1"/>
  <c r="AR2126" i="2" s="1"/>
  <c r="AQ2127" i="2" a="1"/>
  <c r="AQ2127" i="2" s="1"/>
  <c r="AR2127" i="2" s="1" a="1"/>
  <c r="AR2127" i="2" s="1"/>
  <c r="AQ2128" i="2" a="1"/>
  <c r="AQ2128" i="2" s="1"/>
  <c r="AR2128" i="2" s="1" a="1"/>
  <c r="AR2128" i="2" s="1"/>
  <c r="AQ2129" i="2" a="1"/>
  <c r="AQ2129" i="2" s="1"/>
  <c r="AR2129" i="2" s="1" a="1"/>
  <c r="AR2129" i="2" s="1"/>
  <c r="AQ2130" i="2" a="1"/>
  <c r="AQ2130" i="2" s="1"/>
  <c r="AR2130" i="2" s="1" a="1"/>
  <c r="AR2130" i="2" s="1"/>
  <c r="AQ2131" i="2" a="1"/>
  <c r="AQ2131" i="2" s="1"/>
  <c r="AR2131" i="2" s="1" a="1"/>
  <c r="AR2131" i="2" s="1"/>
  <c r="AQ2132" i="2" a="1"/>
  <c r="AQ2132" i="2" s="1"/>
  <c r="AR2132" i="2" s="1" a="1"/>
  <c r="AR2132" i="2" s="1"/>
  <c r="AQ2133" i="2" a="1"/>
  <c r="AQ2133" i="2" s="1"/>
  <c r="AR2133" i="2" s="1" a="1"/>
  <c r="AR2133" i="2" s="1"/>
  <c r="AQ2134" i="2" a="1"/>
  <c r="AQ2134" i="2" s="1"/>
  <c r="AR2134" i="2" s="1" a="1"/>
  <c r="AR2134" i="2" s="1"/>
  <c r="AQ2135" i="2" a="1"/>
  <c r="AQ2135" i="2" s="1"/>
  <c r="AR2135" i="2" s="1" a="1"/>
  <c r="AR2135" i="2" s="1"/>
  <c r="AQ2136" i="2" a="1"/>
  <c r="AQ2136" i="2" s="1"/>
  <c r="AR2136" i="2" s="1" a="1"/>
  <c r="AR2136" i="2" s="1"/>
  <c r="AQ2137" i="2" a="1"/>
  <c r="AQ2137" i="2" s="1"/>
  <c r="AR2137" i="2" s="1" a="1"/>
  <c r="AR2137" i="2" s="1"/>
  <c r="AQ2138" i="2" a="1"/>
  <c r="AQ2138" i="2" s="1"/>
  <c r="AR2138" i="2" s="1" a="1"/>
  <c r="AR2138" i="2" s="1"/>
  <c r="AQ2139" i="2" a="1"/>
  <c r="AQ2139" i="2" s="1"/>
  <c r="AR2139" i="2" s="1" a="1"/>
  <c r="AR2139" i="2" s="1"/>
  <c r="AQ2140" i="2" a="1"/>
  <c r="AQ2140" i="2" s="1"/>
  <c r="AR2140" i="2" s="1" a="1"/>
  <c r="AR2140" i="2" s="1"/>
  <c r="AQ2141" i="2" a="1"/>
  <c r="AQ2141" i="2" s="1"/>
  <c r="AR2141" i="2" s="1" a="1"/>
  <c r="AR2141" i="2" s="1"/>
  <c r="AQ2142" i="2" a="1"/>
  <c r="AQ2142" i="2" s="1"/>
  <c r="AR2142" i="2" s="1" a="1"/>
  <c r="AR2142" i="2" s="1"/>
  <c r="AQ2143" i="2" a="1"/>
  <c r="AQ2143" i="2" s="1"/>
  <c r="AR2143" i="2" s="1" a="1"/>
  <c r="AR2143" i="2" s="1"/>
  <c r="AQ2144" i="2" a="1"/>
  <c r="AQ2144" i="2" s="1"/>
  <c r="AR2144" i="2" s="1" a="1"/>
  <c r="AR2144" i="2" s="1"/>
  <c r="AQ2145" i="2" a="1"/>
  <c r="AQ2145" i="2" s="1"/>
  <c r="AR2145" i="2" s="1" a="1"/>
  <c r="AR2145" i="2" s="1"/>
  <c r="AQ2146" i="2" a="1"/>
  <c r="AQ2146" i="2" s="1"/>
  <c r="AR2146" i="2" s="1" a="1"/>
  <c r="AR2146" i="2" s="1"/>
  <c r="AQ2147" i="2" a="1"/>
  <c r="AQ2147" i="2" s="1"/>
  <c r="AR2147" i="2" s="1" a="1"/>
  <c r="AR2147" i="2" s="1"/>
  <c r="AQ2148" i="2" a="1"/>
  <c r="AQ2148" i="2" s="1"/>
  <c r="AR2148" i="2" s="1" a="1"/>
  <c r="AR2148" i="2" s="1"/>
  <c r="AQ2149" i="2" a="1"/>
  <c r="AQ2149" i="2" s="1"/>
  <c r="AR2149" i="2" s="1" a="1"/>
  <c r="AR2149" i="2" s="1"/>
  <c r="AQ2150" i="2" a="1"/>
  <c r="AQ2150" i="2" s="1"/>
  <c r="AR2150" i="2" s="1" a="1"/>
  <c r="AR2150" i="2" s="1"/>
  <c r="AQ2151" i="2" a="1"/>
  <c r="AQ2151" i="2" s="1"/>
  <c r="AR2151" i="2" s="1" a="1"/>
  <c r="AR2151" i="2" s="1"/>
  <c r="AQ2152" i="2" a="1"/>
  <c r="AQ2152" i="2" s="1"/>
  <c r="AR2152" i="2" s="1" a="1"/>
  <c r="AR2152" i="2" s="1"/>
  <c r="AQ2153" i="2" a="1"/>
  <c r="AQ2153" i="2" s="1"/>
  <c r="AR2153" i="2" s="1" a="1"/>
  <c r="AR2153" i="2" s="1"/>
  <c r="AQ2154" i="2" a="1"/>
  <c r="AQ2154" i="2" s="1"/>
  <c r="AR2154" i="2" s="1" a="1"/>
  <c r="AR2154" i="2" s="1"/>
  <c r="AQ2155" i="2" a="1"/>
  <c r="AQ2155" i="2" s="1"/>
  <c r="AR2155" i="2" s="1" a="1"/>
  <c r="AR2155" i="2" s="1"/>
  <c r="AQ2156" i="2" a="1"/>
  <c r="AQ2156" i="2" s="1"/>
  <c r="AR2156" i="2" s="1" a="1"/>
  <c r="AR2156" i="2" s="1"/>
  <c r="AQ2157" i="2" a="1"/>
  <c r="AQ2157" i="2" s="1"/>
  <c r="AR2157" i="2" s="1" a="1"/>
  <c r="AR2157" i="2" s="1"/>
  <c r="AQ2158" i="2" a="1"/>
  <c r="AQ2158" i="2" s="1"/>
  <c r="AR2158" i="2" s="1" a="1"/>
  <c r="AR2158" i="2" s="1"/>
  <c r="AQ2159" i="2" a="1"/>
  <c r="AQ2159" i="2" s="1"/>
  <c r="AR2159" i="2" s="1" a="1"/>
  <c r="AR2159" i="2" s="1"/>
  <c r="AQ2160" i="2" a="1"/>
  <c r="AQ2160" i="2" s="1"/>
  <c r="AR2160" i="2" s="1" a="1"/>
  <c r="AR2160" i="2" s="1"/>
  <c r="AQ2161" i="2" a="1"/>
  <c r="AQ2161" i="2" s="1"/>
  <c r="AR2161" i="2" s="1" a="1"/>
  <c r="AR2161" i="2" s="1"/>
  <c r="AQ2162" i="2" a="1"/>
  <c r="AQ2162" i="2" s="1"/>
  <c r="AR2162" i="2" s="1" a="1"/>
  <c r="AR2162" i="2" s="1"/>
  <c r="AQ2163" i="2" a="1"/>
  <c r="AQ2163" i="2" s="1"/>
  <c r="AR2163" i="2" s="1" a="1"/>
  <c r="AR2163" i="2" s="1"/>
  <c r="AQ2164" i="2" a="1"/>
  <c r="AQ2164" i="2" s="1"/>
  <c r="AR2164" i="2" s="1" a="1"/>
  <c r="AR2164" i="2" s="1"/>
  <c r="AQ2165" i="2" a="1"/>
  <c r="AQ2165" i="2" s="1"/>
  <c r="AR2165" i="2" s="1" a="1"/>
  <c r="AR2165" i="2" s="1"/>
  <c r="AQ2166" i="2" a="1"/>
  <c r="AQ2166" i="2" s="1"/>
  <c r="AR2166" i="2" s="1" a="1"/>
  <c r="AR2166" i="2" s="1"/>
  <c r="AQ2167" i="2" a="1"/>
  <c r="AQ2167" i="2" s="1"/>
  <c r="AR2167" i="2" s="1" a="1"/>
  <c r="AR2167" i="2" s="1"/>
  <c r="AQ2168" i="2" a="1"/>
  <c r="AQ2168" i="2" s="1"/>
  <c r="AR2168" i="2" s="1" a="1"/>
  <c r="AR2168" i="2" s="1"/>
  <c r="AQ2169" i="2" a="1"/>
  <c r="AQ2169" i="2" s="1"/>
  <c r="AR2169" i="2" s="1" a="1"/>
  <c r="AR2169" i="2" s="1"/>
  <c r="AQ2170" i="2" a="1"/>
  <c r="AQ2170" i="2" s="1"/>
  <c r="AR2170" i="2" s="1" a="1"/>
  <c r="AR2170" i="2" s="1"/>
  <c r="AQ2171" i="2" a="1"/>
  <c r="AQ2171" i="2" s="1"/>
  <c r="AR2171" i="2" s="1" a="1"/>
  <c r="AR2171" i="2" s="1"/>
  <c r="AQ2172" i="2" a="1"/>
  <c r="AQ2172" i="2" s="1"/>
  <c r="AR2172" i="2" s="1" a="1"/>
  <c r="AR2172" i="2" s="1"/>
  <c r="AQ2173" i="2" a="1"/>
  <c r="AQ2173" i="2" s="1"/>
  <c r="AR2173" i="2" s="1" a="1"/>
  <c r="AR2173" i="2" s="1"/>
  <c r="AQ2174" i="2" a="1"/>
  <c r="AQ2174" i="2" s="1"/>
  <c r="AR2174" i="2" s="1" a="1"/>
  <c r="AR2174" i="2" s="1"/>
  <c r="AQ2175" i="2" a="1"/>
  <c r="AQ2175" i="2" s="1"/>
  <c r="AR2175" i="2" s="1" a="1"/>
  <c r="AR2175" i="2" s="1"/>
  <c r="AQ2176" i="2" a="1"/>
  <c r="AQ2176" i="2" s="1"/>
  <c r="AR2176" i="2" s="1" a="1"/>
  <c r="AR2176" i="2" s="1"/>
  <c r="AQ2177" i="2" a="1"/>
  <c r="AQ2177" i="2" s="1"/>
  <c r="AR2177" i="2" s="1" a="1"/>
  <c r="AR2177" i="2" s="1"/>
  <c r="AQ2178" i="2" a="1"/>
  <c r="AQ2178" i="2" s="1"/>
  <c r="AR2178" i="2" s="1" a="1"/>
  <c r="AR2178" i="2" s="1"/>
  <c r="AQ2179" i="2" a="1"/>
  <c r="AQ2179" i="2" s="1"/>
  <c r="AR2179" i="2" s="1" a="1"/>
  <c r="AR2179" i="2" s="1"/>
  <c r="AQ2180" i="2" a="1"/>
  <c r="AQ2180" i="2" s="1"/>
  <c r="AR2180" i="2" s="1" a="1"/>
  <c r="AR2180" i="2" s="1"/>
  <c r="AQ2181" i="2" a="1"/>
  <c r="AQ2181" i="2" s="1"/>
  <c r="AR2181" i="2" s="1" a="1"/>
  <c r="AR2181" i="2" s="1"/>
  <c r="AQ2182" i="2" a="1"/>
  <c r="AQ2182" i="2" s="1"/>
  <c r="AR2182" i="2" s="1" a="1"/>
  <c r="AR2182" i="2" s="1"/>
  <c r="AQ2183" i="2" a="1"/>
  <c r="AQ2183" i="2" s="1"/>
  <c r="AR2183" i="2" s="1" a="1"/>
  <c r="AR2183" i="2" s="1"/>
  <c r="AQ2184" i="2" a="1"/>
  <c r="AQ2184" i="2" s="1"/>
  <c r="AR2184" i="2" s="1" a="1"/>
  <c r="AR2184" i="2" s="1"/>
  <c r="AQ2185" i="2" a="1"/>
  <c r="AQ2185" i="2" s="1"/>
  <c r="AR2185" i="2" s="1" a="1"/>
  <c r="AR2185" i="2" s="1"/>
  <c r="AQ2186" i="2" a="1"/>
  <c r="AQ2186" i="2" s="1"/>
  <c r="AR2186" i="2" s="1" a="1"/>
  <c r="AR2186" i="2" s="1"/>
  <c r="AQ2187" i="2" a="1"/>
  <c r="AQ2187" i="2" s="1"/>
  <c r="AR2187" i="2" s="1" a="1"/>
  <c r="AR2187" i="2" s="1"/>
  <c r="AQ2188" i="2" a="1"/>
  <c r="AQ2188" i="2" s="1"/>
  <c r="AR2188" i="2" s="1" a="1"/>
  <c r="AR2188" i="2" s="1"/>
  <c r="AQ2189" i="2" a="1"/>
  <c r="AQ2189" i="2" s="1"/>
  <c r="AR2189" i="2" s="1" a="1"/>
  <c r="AR2189" i="2" s="1"/>
  <c r="AQ2190" i="2" a="1"/>
  <c r="AQ2190" i="2" s="1"/>
  <c r="AR2190" i="2" s="1" a="1"/>
  <c r="AR2190" i="2" s="1"/>
  <c r="AQ2191" i="2" a="1"/>
  <c r="AQ2191" i="2" s="1"/>
  <c r="AR2191" i="2" s="1" a="1"/>
  <c r="AR2191" i="2" s="1"/>
  <c r="AQ2192" i="2" a="1"/>
  <c r="AQ2192" i="2" s="1"/>
  <c r="AR2192" i="2" s="1" a="1"/>
  <c r="AR2192" i="2" s="1"/>
  <c r="AQ2193" i="2" a="1"/>
  <c r="AQ2193" i="2" s="1"/>
  <c r="AR2193" i="2" s="1" a="1"/>
  <c r="AR2193" i="2" s="1"/>
  <c r="AQ2194" i="2" a="1"/>
  <c r="AQ2194" i="2" s="1"/>
  <c r="AR2194" i="2" s="1" a="1"/>
  <c r="AR2194" i="2" s="1"/>
  <c r="AQ2195" i="2" a="1"/>
  <c r="AQ2195" i="2" s="1"/>
  <c r="AR2195" i="2" s="1" a="1"/>
  <c r="AR2195" i="2" s="1"/>
  <c r="AQ2196" i="2" a="1"/>
  <c r="AQ2196" i="2" s="1"/>
  <c r="AR2196" i="2" s="1" a="1"/>
  <c r="AR2196" i="2" s="1"/>
  <c r="AQ2197" i="2" a="1"/>
  <c r="AQ2197" i="2" s="1"/>
  <c r="AR2197" i="2" s="1" a="1"/>
  <c r="AR2197" i="2" s="1"/>
  <c r="AQ2198" i="2" a="1"/>
  <c r="AQ2198" i="2" s="1"/>
  <c r="AR2198" i="2" s="1" a="1"/>
  <c r="AR2198" i="2" s="1"/>
  <c r="AQ2199" i="2" a="1"/>
  <c r="AQ2199" i="2" s="1"/>
  <c r="AR2199" i="2" s="1" a="1"/>
  <c r="AR2199" i="2" s="1"/>
  <c r="AQ2200" i="2" a="1"/>
  <c r="AQ2200" i="2" s="1"/>
  <c r="AR2200" i="2" s="1" a="1"/>
  <c r="AR2200" i="2" s="1"/>
  <c r="AQ2201" i="2" a="1"/>
  <c r="AQ2201" i="2" s="1"/>
  <c r="AR2201" i="2" s="1" a="1"/>
  <c r="AR2201" i="2" s="1"/>
  <c r="AQ2202" i="2" a="1"/>
  <c r="AQ2202" i="2" s="1"/>
  <c r="AR2202" i="2" s="1" a="1"/>
  <c r="AR2202" i="2" s="1"/>
  <c r="AQ2203" i="2" a="1"/>
  <c r="AQ2203" i="2" s="1"/>
  <c r="AR2203" i="2" s="1" a="1"/>
  <c r="AR2203" i="2" s="1"/>
  <c r="AQ2204" i="2" a="1"/>
  <c r="AQ2204" i="2" s="1"/>
  <c r="AR2204" i="2" s="1" a="1"/>
  <c r="AR2204" i="2" s="1"/>
  <c r="AQ2205" i="2" a="1"/>
  <c r="AQ2205" i="2" s="1"/>
  <c r="AR2205" i="2" s="1" a="1"/>
  <c r="AR2205" i="2" s="1"/>
  <c r="AQ2206" i="2" a="1"/>
  <c r="AQ2206" i="2" s="1"/>
  <c r="AR2206" i="2" s="1" a="1"/>
  <c r="AR2206" i="2" s="1"/>
  <c r="AJ2" i="2" a="1"/>
  <c r="AJ2" i="2" s="1"/>
  <c r="AK2" i="2" s="1"/>
  <c r="AJ3" i="2" a="1"/>
  <c r="AJ3" i="2" s="1"/>
  <c r="AK3" i="2" s="1"/>
  <c r="AJ4" i="2" a="1"/>
  <c r="AJ4" i="2" s="1"/>
  <c r="AK4" i="2" s="1"/>
  <c r="AJ5" i="2" a="1"/>
  <c r="AJ5" i="2" s="1"/>
  <c r="AK5" i="2" s="1"/>
  <c r="AJ6" i="2" a="1"/>
  <c r="AJ6" i="2" s="1"/>
  <c r="AK6" i="2" s="1"/>
  <c r="AJ7" i="2" a="1"/>
  <c r="AJ7" i="2" s="1"/>
  <c r="AK7" i="2" s="1"/>
  <c r="AJ8" i="2" a="1"/>
  <c r="AJ8" i="2" s="1"/>
  <c r="AK8" i="2" s="1"/>
  <c r="AJ9" i="2" a="1"/>
  <c r="AJ9" i="2" s="1"/>
  <c r="AK9" i="2" s="1"/>
  <c r="AJ10" i="2" a="1"/>
  <c r="AJ10" i="2" s="1"/>
  <c r="AK10" i="2" s="1"/>
  <c r="AJ11" i="2" a="1"/>
  <c r="AJ11" i="2" s="1"/>
  <c r="AK11" i="2" s="1"/>
  <c r="AJ12" i="2" a="1"/>
  <c r="AJ12" i="2" s="1"/>
  <c r="AK12" i="2" s="1"/>
  <c r="AJ13" i="2" a="1"/>
  <c r="AJ13" i="2" s="1"/>
  <c r="AK13" i="2" s="1"/>
  <c r="AJ14" i="2" a="1"/>
  <c r="AJ14" i="2" s="1"/>
  <c r="AK14" i="2" s="1"/>
  <c r="AJ15" i="2" a="1"/>
  <c r="AJ15" i="2" s="1"/>
  <c r="AK15" i="2" s="1"/>
  <c r="AJ16" i="2" a="1"/>
  <c r="AJ16" i="2" s="1"/>
  <c r="AK16" i="2" s="1"/>
  <c r="AJ17" i="2" a="1"/>
  <c r="AJ17" i="2" s="1"/>
  <c r="AK17" i="2" s="1"/>
  <c r="AJ18" i="2" a="1"/>
  <c r="AJ18" i="2" s="1"/>
  <c r="AK18" i="2" s="1"/>
  <c r="AJ19" i="2" a="1"/>
  <c r="AJ19" i="2" s="1"/>
  <c r="AK19" i="2" s="1"/>
  <c r="AJ20" i="2" a="1"/>
  <c r="AJ20" i="2" s="1"/>
  <c r="AK20" i="2" s="1"/>
  <c r="AJ21" i="2" a="1"/>
  <c r="AJ21" i="2" s="1"/>
  <c r="AK21" i="2" s="1"/>
  <c r="AJ22" i="2" a="1"/>
  <c r="AJ22" i="2" s="1"/>
  <c r="AK22" i="2" s="1"/>
  <c r="AJ23" i="2" a="1"/>
  <c r="AJ23" i="2" s="1"/>
  <c r="AK23" i="2" s="1"/>
  <c r="AJ24" i="2" a="1"/>
  <c r="AJ24" i="2" s="1"/>
  <c r="AK24" i="2" s="1"/>
  <c r="AJ25" i="2" a="1"/>
  <c r="AJ25" i="2" s="1"/>
  <c r="AK25" i="2" s="1"/>
  <c r="AJ26" i="2" a="1"/>
  <c r="AJ26" i="2" s="1"/>
  <c r="AK26" i="2" s="1"/>
  <c r="AJ27" i="2" a="1"/>
  <c r="AJ27" i="2" s="1"/>
  <c r="AK27" i="2" s="1"/>
  <c r="AJ28" i="2" a="1"/>
  <c r="AJ28" i="2" s="1"/>
  <c r="AK28" i="2" s="1"/>
  <c r="AJ29" i="2" a="1"/>
  <c r="AJ29" i="2" s="1"/>
  <c r="AK29" i="2" s="1"/>
  <c r="AJ30" i="2" a="1"/>
  <c r="AJ30" i="2" s="1"/>
  <c r="AK30" i="2" s="1"/>
  <c r="AJ31" i="2" a="1"/>
  <c r="AJ31" i="2" s="1"/>
  <c r="AK31" i="2" s="1"/>
  <c r="AJ32" i="2" a="1"/>
  <c r="AJ32" i="2" s="1"/>
  <c r="AK32" i="2" s="1"/>
  <c r="AJ33" i="2" a="1"/>
  <c r="AJ33" i="2" s="1"/>
  <c r="AK33" i="2" s="1"/>
  <c r="AJ34" i="2" a="1"/>
  <c r="AJ34" i="2" s="1"/>
  <c r="AK34" i="2" s="1"/>
  <c r="AJ35" i="2" a="1"/>
  <c r="AJ35" i="2" s="1"/>
  <c r="AK35" i="2" s="1"/>
  <c r="AJ36" i="2" a="1"/>
  <c r="AJ36" i="2" s="1"/>
  <c r="AK36" i="2" s="1"/>
  <c r="AJ37" i="2" a="1"/>
  <c r="AJ37" i="2" s="1"/>
  <c r="AK37" i="2" s="1"/>
  <c r="AJ38" i="2" a="1"/>
  <c r="AJ38" i="2" s="1"/>
  <c r="AK38" i="2" s="1"/>
  <c r="AJ39" i="2" a="1"/>
  <c r="AJ39" i="2" s="1"/>
  <c r="AK39" i="2" s="1"/>
  <c r="AJ40" i="2" a="1"/>
  <c r="AJ40" i="2" s="1"/>
  <c r="AK40" i="2" s="1"/>
  <c r="AJ41" i="2" a="1"/>
  <c r="AJ41" i="2" s="1"/>
  <c r="AK41" i="2" s="1"/>
  <c r="AJ42" i="2" a="1"/>
  <c r="AJ42" i="2" s="1"/>
  <c r="AK42" i="2" s="1"/>
  <c r="AJ43" i="2" a="1"/>
  <c r="AJ43" i="2" s="1"/>
  <c r="AK43" i="2" s="1"/>
  <c r="AJ44" i="2" a="1"/>
  <c r="AJ44" i="2" s="1"/>
  <c r="AK44" i="2" s="1"/>
  <c r="AJ45" i="2" a="1"/>
  <c r="AJ45" i="2" s="1"/>
  <c r="AK45" i="2" s="1"/>
  <c r="AJ46" i="2" a="1"/>
  <c r="AJ46" i="2" s="1"/>
  <c r="AK46" i="2" s="1"/>
  <c r="AJ47" i="2" a="1"/>
  <c r="AJ47" i="2" s="1"/>
  <c r="AK47" i="2" s="1"/>
  <c r="AJ48" i="2" a="1"/>
  <c r="AJ48" i="2" s="1"/>
  <c r="AK48" i="2" s="1"/>
  <c r="AJ49" i="2" a="1"/>
  <c r="AJ49" i="2" s="1"/>
  <c r="AK49" i="2" s="1"/>
  <c r="AJ50" i="2" a="1"/>
  <c r="AJ50" i="2" s="1"/>
  <c r="AK50" i="2" s="1"/>
  <c r="AJ51" i="2" a="1"/>
  <c r="AJ51" i="2" s="1"/>
  <c r="AK51" i="2" s="1"/>
  <c r="AJ52" i="2" a="1"/>
  <c r="AJ52" i="2" s="1"/>
  <c r="AK52" i="2" s="1"/>
  <c r="AJ53" i="2" a="1"/>
  <c r="AJ53" i="2" s="1"/>
  <c r="AK53" i="2" s="1"/>
  <c r="AJ54" i="2" a="1"/>
  <c r="AJ54" i="2" s="1"/>
  <c r="AK54" i="2" s="1"/>
  <c r="AJ55" i="2" a="1"/>
  <c r="AJ55" i="2" s="1"/>
  <c r="AK55" i="2" s="1"/>
  <c r="AJ56" i="2" a="1"/>
  <c r="AJ56" i="2" s="1"/>
  <c r="AK56" i="2" s="1"/>
  <c r="AJ57" i="2" a="1"/>
  <c r="AJ57" i="2" s="1"/>
  <c r="AK57" i="2" s="1"/>
  <c r="AJ58" i="2" a="1"/>
  <c r="AJ58" i="2" s="1"/>
  <c r="AK58" i="2" s="1"/>
  <c r="AJ59" i="2" a="1"/>
  <c r="AJ59" i="2" s="1"/>
  <c r="AK59" i="2" s="1"/>
  <c r="AJ60" i="2" a="1"/>
  <c r="AJ60" i="2" s="1"/>
  <c r="AK60" i="2" s="1"/>
  <c r="AJ61" i="2" a="1"/>
  <c r="AJ61" i="2" s="1"/>
  <c r="AK61" i="2" s="1"/>
  <c r="AJ62" i="2" a="1"/>
  <c r="AJ62" i="2" s="1"/>
  <c r="AK62" i="2" s="1"/>
  <c r="AJ63" i="2" a="1"/>
  <c r="AJ63" i="2" s="1"/>
  <c r="AK63" i="2" s="1"/>
  <c r="AJ64" i="2" a="1"/>
  <c r="AJ64" i="2" s="1"/>
  <c r="AK64" i="2" s="1"/>
  <c r="AJ65" i="2" a="1"/>
  <c r="AJ65" i="2" s="1"/>
  <c r="AK65" i="2" s="1"/>
  <c r="AJ66" i="2" a="1"/>
  <c r="AJ66" i="2" s="1"/>
  <c r="AK66" i="2" s="1"/>
  <c r="AJ67" i="2" a="1"/>
  <c r="AJ67" i="2" s="1"/>
  <c r="AK67" i="2" s="1"/>
  <c r="AJ68" i="2" a="1"/>
  <c r="AJ68" i="2" s="1"/>
  <c r="AK68" i="2" s="1"/>
  <c r="AJ69" i="2" a="1"/>
  <c r="AJ69" i="2" s="1"/>
  <c r="AK69" i="2" s="1"/>
  <c r="AJ70" i="2" a="1"/>
  <c r="AJ70" i="2" s="1"/>
  <c r="AK70" i="2" s="1"/>
  <c r="AJ71" i="2" a="1"/>
  <c r="AJ71" i="2" s="1"/>
  <c r="AK71" i="2" s="1"/>
  <c r="AJ72" i="2" a="1"/>
  <c r="AJ72" i="2" s="1"/>
  <c r="AK72" i="2" s="1"/>
  <c r="AJ73" i="2" a="1"/>
  <c r="AJ73" i="2" s="1"/>
  <c r="AK73" i="2" s="1"/>
  <c r="AJ74" i="2" a="1"/>
  <c r="AJ74" i="2" s="1"/>
  <c r="AK74" i="2" s="1"/>
  <c r="AJ75" i="2" a="1"/>
  <c r="AJ75" i="2" s="1"/>
  <c r="AK75" i="2" s="1"/>
  <c r="AJ76" i="2" a="1"/>
  <c r="AJ76" i="2" s="1"/>
  <c r="AK76" i="2" s="1"/>
  <c r="AJ77" i="2" a="1"/>
  <c r="AJ77" i="2" s="1"/>
  <c r="AK77" i="2" s="1"/>
  <c r="AJ78" i="2" a="1"/>
  <c r="AJ78" i="2" s="1"/>
  <c r="AK78" i="2" s="1"/>
  <c r="AJ79" i="2" a="1"/>
  <c r="AJ79" i="2" s="1"/>
  <c r="AK79" i="2" s="1"/>
  <c r="AJ80" i="2" a="1"/>
  <c r="AJ80" i="2" s="1"/>
  <c r="AK80" i="2" s="1"/>
  <c r="AJ81" i="2" a="1"/>
  <c r="AJ81" i="2" s="1"/>
  <c r="AK81" i="2" s="1"/>
  <c r="AJ82" i="2" a="1"/>
  <c r="AJ82" i="2" s="1"/>
  <c r="AK82" i="2" s="1"/>
  <c r="AJ83" i="2" a="1"/>
  <c r="AJ83" i="2" s="1"/>
  <c r="AK83" i="2" s="1"/>
  <c r="AJ84" i="2" a="1"/>
  <c r="AJ84" i="2" s="1"/>
  <c r="AK84" i="2" s="1"/>
  <c r="AJ85" i="2" a="1"/>
  <c r="AJ85" i="2" s="1"/>
  <c r="AK85" i="2" s="1"/>
  <c r="AJ86" i="2" a="1"/>
  <c r="AJ86" i="2" s="1"/>
  <c r="AK86" i="2" s="1"/>
  <c r="AJ87" i="2" a="1"/>
  <c r="AJ87" i="2" s="1"/>
  <c r="AK87" i="2" s="1"/>
  <c r="AJ88" i="2" a="1"/>
  <c r="AJ88" i="2" s="1"/>
  <c r="AK88" i="2" s="1"/>
  <c r="AJ89" i="2" a="1"/>
  <c r="AJ89" i="2" s="1"/>
  <c r="AK89" i="2" s="1"/>
  <c r="AJ90" i="2" a="1"/>
  <c r="AJ90" i="2" s="1"/>
  <c r="AK90" i="2" s="1"/>
  <c r="AJ91" i="2" a="1"/>
  <c r="AJ91" i="2" s="1"/>
  <c r="AK91" i="2" s="1"/>
  <c r="AJ92" i="2" a="1"/>
  <c r="AJ92" i="2" s="1"/>
  <c r="AK92" i="2" s="1"/>
  <c r="AJ93" i="2" a="1"/>
  <c r="AJ93" i="2" s="1"/>
  <c r="AK93" i="2" s="1"/>
  <c r="AJ94" i="2" a="1"/>
  <c r="AJ94" i="2" s="1"/>
  <c r="AK94" i="2" s="1"/>
  <c r="AJ95" i="2" a="1"/>
  <c r="AJ95" i="2" s="1"/>
  <c r="AK95" i="2" s="1"/>
  <c r="AJ96" i="2" a="1"/>
  <c r="AJ96" i="2" s="1"/>
  <c r="AK96" i="2" s="1"/>
  <c r="AJ97" i="2" a="1"/>
  <c r="AJ97" i="2" s="1"/>
  <c r="AK97" i="2" s="1"/>
  <c r="AJ98" i="2" a="1"/>
  <c r="AJ98" i="2" s="1"/>
  <c r="AK98" i="2" s="1"/>
  <c r="AJ99" i="2" a="1"/>
  <c r="AJ99" i="2" s="1"/>
  <c r="AK99" i="2" s="1"/>
  <c r="AJ100" i="2" a="1"/>
  <c r="AJ100" i="2" s="1"/>
  <c r="AK100" i="2" s="1"/>
  <c r="AJ101" i="2" a="1"/>
  <c r="AJ101" i="2" s="1"/>
  <c r="AK101" i="2" s="1"/>
  <c r="AJ102" i="2" a="1"/>
  <c r="AJ102" i="2" s="1"/>
  <c r="AK102" i="2" s="1"/>
  <c r="AJ103" i="2" a="1"/>
  <c r="AJ103" i="2" s="1"/>
  <c r="AK103" i="2" s="1"/>
  <c r="AJ104" i="2" a="1"/>
  <c r="AJ104" i="2" s="1"/>
  <c r="AK104" i="2" s="1"/>
  <c r="AJ105" i="2" a="1"/>
  <c r="AJ105" i="2" s="1"/>
  <c r="AK105" i="2" s="1"/>
  <c r="AJ106" i="2" a="1"/>
  <c r="AJ106" i="2" s="1"/>
  <c r="AK106" i="2" s="1"/>
  <c r="AJ107" i="2" a="1"/>
  <c r="AJ107" i="2" s="1"/>
  <c r="AK107" i="2" s="1"/>
  <c r="AJ108" i="2" a="1"/>
  <c r="AJ108" i="2" s="1"/>
  <c r="AK108" i="2" s="1"/>
  <c r="AJ109" i="2" a="1"/>
  <c r="AJ109" i="2" s="1"/>
  <c r="AK109" i="2" s="1"/>
  <c r="AJ110" i="2" a="1"/>
  <c r="AJ110" i="2" s="1"/>
  <c r="AK110" i="2" s="1"/>
  <c r="AJ111" i="2" a="1"/>
  <c r="AJ111" i="2" s="1"/>
  <c r="AK111" i="2" s="1"/>
  <c r="AJ112" i="2" a="1"/>
  <c r="AJ112" i="2" s="1"/>
  <c r="AK112" i="2" s="1"/>
  <c r="AJ113" i="2" a="1"/>
  <c r="AJ113" i="2" s="1"/>
  <c r="AK113" i="2" s="1"/>
  <c r="AJ114" i="2" a="1"/>
  <c r="AJ114" i="2" s="1"/>
  <c r="AK114" i="2" s="1"/>
  <c r="AJ115" i="2" a="1"/>
  <c r="AJ115" i="2" s="1"/>
  <c r="AK115" i="2" s="1"/>
  <c r="AJ116" i="2" a="1"/>
  <c r="AJ116" i="2" s="1"/>
  <c r="AK116" i="2" s="1"/>
  <c r="AJ117" i="2" a="1"/>
  <c r="AJ117" i="2" s="1"/>
  <c r="AK117" i="2" s="1"/>
  <c r="AJ118" i="2" a="1"/>
  <c r="AJ118" i="2" s="1"/>
  <c r="AK118" i="2" s="1"/>
  <c r="AJ119" i="2" a="1"/>
  <c r="AJ119" i="2" s="1"/>
  <c r="AK119" i="2" s="1"/>
  <c r="AJ120" i="2" a="1"/>
  <c r="AJ120" i="2" s="1"/>
  <c r="AK120" i="2" s="1"/>
  <c r="AJ121" i="2" a="1"/>
  <c r="AJ121" i="2" s="1"/>
  <c r="AK121" i="2" s="1"/>
  <c r="AJ122" i="2" a="1"/>
  <c r="AJ122" i="2" s="1"/>
  <c r="AK122" i="2" s="1"/>
  <c r="AJ123" i="2" a="1"/>
  <c r="AJ123" i="2" s="1"/>
  <c r="AK123" i="2" s="1"/>
  <c r="AJ124" i="2" a="1"/>
  <c r="AJ124" i="2" s="1"/>
  <c r="AK124" i="2" s="1"/>
  <c r="AJ125" i="2" a="1"/>
  <c r="AJ125" i="2" s="1"/>
  <c r="AK125" i="2" s="1"/>
  <c r="AJ126" i="2" a="1"/>
  <c r="AJ126" i="2" s="1"/>
  <c r="AK126" i="2" s="1"/>
  <c r="AJ127" i="2" a="1"/>
  <c r="AJ127" i="2" s="1"/>
  <c r="AK127" i="2" s="1"/>
  <c r="AJ128" i="2" a="1"/>
  <c r="AJ128" i="2" s="1"/>
  <c r="AK128" i="2" s="1"/>
  <c r="AJ129" i="2" a="1"/>
  <c r="AJ129" i="2" s="1"/>
  <c r="AK129" i="2" s="1"/>
  <c r="AJ130" i="2" a="1"/>
  <c r="AJ130" i="2" s="1"/>
  <c r="AK130" i="2" s="1"/>
  <c r="AJ131" i="2" a="1"/>
  <c r="AJ131" i="2" s="1"/>
  <c r="AK131" i="2" s="1"/>
  <c r="AJ132" i="2" a="1"/>
  <c r="AJ132" i="2" s="1"/>
  <c r="AK132" i="2" s="1"/>
  <c r="AJ133" i="2" a="1"/>
  <c r="AJ133" i="2" s="1"/>
  <c r="AK133" i="2" s="1"/>
  <c r="AJ134" i="2" a="1"/>
  <c r="AJ134" i="2" s="1"/>
  <c r="AK134" i="2" s="1"/>
  <c r="AJ135" i="2" a="1"/>
  <c r="AJ135" i="2" s="1"/>
  <c r="AK135" i="2" s="1"/>
  <c r="AJ136" i="2" a="1"/>
  <c r="AJ136" i="2" s="1"/>
  <c r="AK136" i="2" s="1"/>
  <c r="AJ137" i="2" a="1"/>
  <c r="AJ137" i="2" s="1"/>
  <c r="AK137" i="2" s="1"/>
  <c r="AJ138" i="2" a="1"/>
  <c r="AJ138" i="2" s="1"/>
  <c r="AK138" i="2" s="1"/>
  <c r="AJ139" i="2" a="1"/>
  <c r="AJ139" i="2" s="1"/>
  <c r="AK139" i="2" s="1"/>
  <c r="AJ140" i="2" a="1"/>
  <c r="AJ140" i="2" s="1"/>
  <c r="AK140" i="2" s="1"/>
  <c r="AJ141" i="2" a="1"/>
  <c r="AJ141" i="2" s="1"/>
  <c r="AK141" i="2" s="1"/>
  <c r="AJ142" i="2" a="1"/>
  <c r="AJ142" i="2" s="1"/>
  <c r="AK142" i="2" s="1"/>
  <c r="AJ143" i="2" a="1"/>
  <c r="AJ143" i="2" s="1"/>
  <c r="AK143" i="2" s="1"/>
  <c r="AJ144" i="2" a="1"/>
  <c r="AJ144" i="2" s="1"/>
  <c r="AK144" i="2" s="1"/>
  <c r="AJ145" i="2" a="1"/>
  <c r="AJ145" i="2" s="1"/>
  <c r="AK145" i="2" s="1"/>
  <c r="AJ146" i="2" a="1"/>
  <c r="AJ146" i="2" s="1"/>
  <c r="AK146" i="2" s="1"/>
  <c r="AJ147" i="2" a="1"/>
  <c r="AJ147" i="2" s="1"/>
  <c r="AK147" i="2" s="1"/>
  <c r="AJ148" i="2" a="1"/>
  <c r="AJ148" i="2" s="1"/>
  <c r="AK148" i="2" s="1"/>
  <c r="AJ149" i="2" a="1"/>
  <c r="AJ149" i="2" s="1"/>
  <c r="AK149" i="2" s="1"/>
  <c r="AJ150" i="2" a="1"/>
  <c r="AJ150" i="2" s="1"/>
  <c r="AK150" i="2" s="1"/>
  <c r="AJ151" i="2" a="1"/>
  <c r="AJ151" i="2" s="1"/>
  <c r="AK151" i="2" s="1"/>
  <c r="AJ152" i="2" a="1"/>
  <c r="AJ152" i="2" s="1"/>
  <c r="AK152" i="2" s="1"/>
  <c r="AJ153" i="2" a="1"/>
  <c r="AJ153" i="2" s="1"/>
  <c r="AK153" i="2" s="1"/>
  <c r="AJ154" i="2" a="1"/>
  <c r="AJ154" i="2" s="1"/>
  <c r="AK154" i="2" s="1"/>
  <c r="AJ155" i="2" a="1"/>
  <c r="AJ155" i="2" s="1"/>
  <c r="AK155" i="2" s="1"/>
  <c r="AJ156" i="2" a="1"/>
  <c r="AJ156" i="2" s="1"/>
  <c r="AK156" i="2" s="1"/>
  <c r="AJ157" i="2" a="1"/>
  <c r="AJ157" i="2" s="1"/>
  <c r="AK157" i="2" s="1"/>
  <c r="AJ158" i="2" a="1"/>
  <c r="AJ158" i="2" s="1"/>
  <c r="AK158" i="2" s="1"/>
  <c r="AJ159" i="2" a="1"/>
  <c r="AJ159" i="2" s="1"/>
  <c r="AK159" i="2" s="1"/>
  <c r="AJ160" i="2" a="1"/>
  <c r="AJ160" i="2" s="1"/>
  <c r="AK160" i="2" s="1"/>
  <c r="AJ161" i="2" a="1"/>
  <c r="AJ161" i="2" s="1"/>
  <c r="AK161" i="2" s="1"/>
  <c r="AJ162" i="2" a="1"/>
  <c r="AJ162" i="2" s="1"/>
  <c r="AK162" i="2" s="1"/>
  <c r="AJ163" i="2" a="1"/>
  <c r="AJ163" i="2" s="1"/>
  <c r="AK163" i="2" s="1"/>
  <c r="AJ164" i="2" a="1"/>
  <c r="AJ164" i="2" s="1"/>
  <c r="AK164" i="2" s="1"/>
  <c r="AJ165" i="2" a="1"/>
  <c r="AJ165" i="2" s="1"/>
  <c r="AK165" i="2" s="1"/>
  <c r="AJ166" i="2" a="1"/>
  <c r="AJ166" i="2" s="1"/>
  <c r="AK166" i="2" s="1"/>
  <c r="AJ167" i="2" a="1"/>
  <c r="AJ167" i="2" s="1"/>
  <c r="AK167" i="2" s="1"/>
  <c r="AJ168" i="2" a="1"/>
  <c r="AJ168" i="2" s="1"/>
  <c r="AK168" i="2" s="1"/>
  <c r="AJ169" i="2" a="1"/>
  <c r="AJ169" i="2" s="1"/>
  <c r="AK169" i="2" s="1"/>
  <c r="AJ170" i="2" a="1"/>
  <c r="AJ170" i="2" s="1"/>
  <c r="AK170" i="2" s="1"/>
  <c r="AJ171" i="2" a="1"/>
  <c r="AJ171" i="2" s="1"/>
  <c r="AK171" i="2" s="1"/>
  <c r="AJ172" i="2" a="1"/>
  <c r="AJ172" i="2" s="1"/>
  <c r="AK172" i="2" s="1"/>
  <c r="AJ173" i="2" a="1"/>
  <c r="AJ173" i="2" s="1"/>
  <c r="AK173" i="2" s="1"/>
  <c r="AJ174" i="2" a="1"/>
  <c r="AJ174" i="2" s="1"/>
  <c r="AK174" i="2" s="1"/>
  <c r="AJ175" i="2" a="1"/>
  <c r="AJ175" i="2" s="1"/>
  <c r="AK175" i="2" s="1"/>
  <c r="AJ176" i="2" a="1"/>
  <c r="AJ176" i="2" s="1"/>
  <c r="AK176" i="2" s="1"/>
  <c r="AJ177" i="2" a="1"/>
  <c r="AJ177" i="2" s="1"/>
  <c r="AK177" i="2" s="1"/>
  <c r="AJ178" i="2" a="1"/>
  <c r="AJ178" i="2" s="1"/>
  <c r="AK178" i="2" s="1"/>
  <c r="AJ179" i="2" a="1"/>
  <c r="AJ179" i="2" s="1"/>
  <c r="AK179" i="2" s="1"/>
  <c r="AJ180" i="2" a="1"/>
  <c r="AJ180" i="2" s="1"/>
  <c r="AK180" i="2" s="1"/>
  <c r="AJ181" i="2" a="1"/>
  <c r="AJ181" i="2" s="1"/>
  <c r="AK181" i="2" s="1"/>
  <c r="AJ182" i="2" a="1"/>
  <c r="AJ182" i="2" s="1"/>
  <c r="AK182" i="2" s="1"/>
  <c r="AJ183" i="2" a="1"/>
  <c r="AJ183" i="2" s="1"/>
  <c r="AK183" i="2" s="1"/>
  <c r="AJ184" i="2" a="1"/>
  <c r="AJ184" i="2" s="1"/>
  <c r="AK184" i="2" s="1"/>
  <c r="AJ185" i="2" a="1"/>
  <c r="AJ185" i="2" s="1"/>
  <c r="AK185" i="2" s="1"/>
  <c r="AJ186" i="2" a="1"/>
  <c r="AJ186" i="2" s="1"/>
  <c r="AK186" i="2" s="1"/>
  <c r="AJ187" i="2" a="1"/>
  <c r="AJ187" i="2" s="1"/>
  <c r="AK187" i="2" s="1"/>
  <c r="AJ188" i="2" a="1"/>
  <c r="AJ188" i="2" s="1"/>
  <c r="AK188" i="2" s="1"/>
  <c r="AJ189" i="2" a="1"/>
  <c r="AJ189" i="2" s="1"/>
  <c r="AK189" i="2" s="1"/>
  <c r="AJ190" i="2" a="1"/>
  <c r="AJ190" i="2" s="1"/>
  <c r="AK190" i="2" s="1"/>
  <c r="AJ191" i="2" a="1"/>
  <c r="AJ191" i="2" s="1"/>
  <c r="AK191" i="2" s="1"/>
  <c r="AJ192" i="2" a="1"/>
  <c r="AJ192" i="2" s="1"/>
  <c r="AK192" i="2" s="1"/>
  <c r="AJ193" i="2" a="1"/>
  <c r="AJ193" i="2" s="1"/>
  <c r="AK193" i="2" s="1"/>
  <c r="AJ194" i="2" a="1"/>
  <c r="AJ194" i="2" s="1"/>
  <c r="AK194" i="2" s="1"/>
  <c r="AJ195" i="2" a="1"/>
  <c r="AJ195" i="2" s="1"/>
  <c r="AK195" i="2" s="1"/>
  <c r="AJ196" i="2" a="1"/>
  <c r="AJ196" i="2" s="1"/>
  <c r="AK196" i="2" s="1"/>
  <c r="AJ197" i="2" a="1"/>
  <c r="AJ197" i="2" s="1"/>
  <c r="AK197" i="2" s="1"/>
  <c r="AJ198" i="2" a="1"/>
  <c r="AJ198" i="2" s="1"/>
  <c r="AK198" i="2" s="1"/>
  <c r="AJ199" i="2" a="1"/>
  <c r="AJ199" i="2" s="1"/>
  <c r="AK199" i="2" s="1"/>
  <c r="AJ200" i="2" a="1"/>
  <c r="AJ200" i="2" s="1"/>
  <c r="AK200" i="2" s="1"/>
  <c r="AJ201" i="2" a="1"/>
  <c r="AJ201" i="2" s="1"/>
  <c r="AK201" i="2" s="1"/>
  <c r="AJ202" i="2" a="1"/>
  <c r="AJ202" i="2" s="1"/>
  <c r="AK202" i="2" s="1"/>
  <c r="AJ203" i="2" a="1"/>
  <c r="AJ203" i="2" s="1"/>
  <c r="AK203" i="2" s="1"/>
  <c r="AJ204" i="2" a="1"/>
  <c r="AJ204" i="2" s="1"/>
  <c r="AK204" i="2" s="1"/>
  <c r="AJ205" i="2" a="1"/>
  <c r="AJ205" i="2" s="1"/>
  <c r="AK205" i="2" s="1"/>
  <c r="AJ206" i="2" a="1"/>
  <c r="AJ206" i="2" s="1"/>
  <c r="AK206" i="2" s="1"/>
  <c r="AJ207" i="2" a="1"/>
  <c r="AJ207" i="2" s="1"/>
  <c r="AK207" i="2" s="1"/>
  <c r="AJ208" i="2" a="1"/>
  <c r="AJ208" i="2" s="1"/>
  <c r="AK208" i="2" s="1"/>
  <c r="AJ209" i="2" a="1"/>
  <c r="AJ209" i="2" s="1"/>
  <c r="AK209" i="2" s="1"/>
  <c r="AJ210" i="2" a="1"/>
  <c r="AJ210" i="2" s="1"/>
  <c r="AK210" i="2" s="1"/>
  <c r="AJ211" i="2" a="1"/>
  <c r="AJ211" i="2" s="1"/>
  <c r="AK211" i="2" s="1"/>
  <c r="AJ212" i="2" a="1"/>
  <c r="AJ212" i="2" s="1"/>
  <c r="AK212" i="2" s="1"/>
  <c r="AJ213" i="2" a="1"/>
  <c r="AJ213" i="2" s="1"/>
  <c r="AK213" i="2" s="1"/>
  <c r="AJ214" i="2" a="1"/>
  <c r="AJ214" i="2" s="1"/>
  <c r="AK214" i="2" s="1"/>
  <c r="AJ215" i="2" a="1"/>
  <c r="AJ215" i="2" s="1"/>
  <c r="AK215" i="2" s="1"/>
  <c r="AJ216" i="2" a="1"/>
  <c r="AJ216" i="2" s="1"/>
  <c r="AK216" i="2" s="1"/>
  <c r="AJ217" i="2" a="1"/>
  <c r="AJ217" i="2" s="1"/>
  <c r="AK217" i="2" s="1"/>
  <c r="AJ218" i="2" a="1"/>
  <c r="AJ218" i="2" s="1"/>
  <c r="AK218" i="2" s="1"/>
  <c r="AJ219" i="2" a="1"/>
  <c r="AJ219" i="2" s="1"/>
  <c r="AK219" i="2" s="1"/>
  <c r="AJ220" i="2" a="1"/>
  <c r="AJ220" i="2" s="1"/>
  <c r="AK220" i="2" s="1"/>
  <c r="AJ221" i="2" a="1"/>
  <c r="AJ221" i="2" s="1"/>
  <c r="AK221" i="2" s="1"/>
  <c r="AJ222" i="2" a="1"/>
  <c r="AJ222" i="2" s="1"/>
  <c r="AK222" i="2" s="1"/>
  <c r="AJ223" i="2" a="1"/>
  <c r="AJ223" i="2" s="1"/>
  <c r="AK223" i="2" s="1"/>
  <c r="AJ224" i="2" a="1"/>
  <c r="AJ224" i="2" s="1"/>
  <c r="AK224" i="2" s="1"/>
  <c r="AJ225" i="2" a="1"/>
  <c r="AJ225" i="2" s="1"/>
  <c r="AK225" i="2" s="1"/>
  <c r="AJ226" i="2" a="1"/>
  <c r="AJ226" i="2" s="1"/>
  <c r="AK226" i="2" s="1"/>
  <c r="AJ227" i="2" a="1"/>
  <c r="AJ227" i="2" s="1"/>
  <c r="AK227" i="2" s="1"/>
  <c r="AJ228" i="2" a="1"/>
  <c r="AJ228" i="2" s="1"/>
  <c r="AK228" i="2" s="1"/>
  <c r="AJ229" i="2" a="1"/>
  <c r="AJ229" i="2" s="1"/>
  <c r="AK229" i="2" s="1"/>
  <c r="AJ230" i="2" a="1"/>
  <c r="AJ230" i="2" s="1"/>
  <c r="AK230" i="2" s="1"/>
  <c r="AJ231" i="2" a="1"/>
  <c r="AJ231" i="2" s="1"/>
  <c r="AK231" i="2" s="1"/>
  <c r="AJ232" i="2" a="1"/>
  <c r="AJ232" i="2" s="1"/>
  <c r="AK232" i="2" s="1"/>
  <c r="AJ233" i="2" a="1"/>
  <c r="AJ233" i="2" s="1"/>
  <c r="AK233" i="2" s="1"/>
  <c r="AJ234" i="2" a="1"/>
  <c r="AJ234" i="2" s="1"/>
  <c r="AK234" i="2" s="1"/>
  <c r="AJ235" i="2" a="1"/>
  <c r="AJ235" i="2" s="1"/>
  <c r="AK235" i="2" s="1"/>
  <c r="AJ236" i="2" a="1"/>
  <c r="AJ236" i="2" s="1"/>
  <c r="AK236" i="2" s="1"/>
  <c r="AJ237" i="2" a="1"/>
  <c r="AJ237" i="2" s="1"/>
  <c r="AK237" i="2" s="1"/>
  <c r="AJ238" i="2" a="1"/>
  <c r="AJ238" i="2" s="1"/>
  <c r="AK238" i="2" s="1"/>
  <c r="AJ239" i="2" a="1"/>
  <c r="AJ239" i="2" s="1"/>
  <c r="AK239" i="2" s="1"/>
  <c r="AJ240" i="2" a="1"/>
  <c r="AJ240" i="2" s="1"/>
  <c r="AK240" i="2" s="1"/>
  <c r="AJ241" i="2" a="1"/>
  <c r="AJ241" i="2" s="1"/>
  <c r="AK241" i="2" s="1"/>
  <c r="AJ242" i="2" a="1"/>
  <c r="AJ242" i="2" s="1"/>
  <c r="AK242" i="2" s="1"/>
  <c r="AJ243" i="2" a="1"/>
  <c r="AJ243" i="2" s="1"/>
  <c r="AK243" i="2" s="1"/>
  <c r="AJ244" i="2" a="1"/>
  <c r="AJ244" i="2" s="1"/>
  <c r="AK244" i="2" s="1"/>
  <c r="AJ245" i="2" a="1"/>
  <c r="AJ245" i="2" s="1"/>
  <c r="AK245" i="2" s="1"/>
  <c r="AJ246" i="2" a="1"/>
  <c r="AJ246" i="2" s="1"/>
  <c r="AK246" i="2" s="1"/>
  <c r="AJ247" i="2" a="1"/>
  <c r="AJ247" i="2" s="1"/>
  <c r="AK247" i="2" s="1"/>
  <c r="AJ248" i="2" a="1"/>
  <c r="AJ248" i="2" s="1"/>
  <c r="AK248" i="2" s="1"/>
  <c r="AJ249" i="2" a="1"/>
  <c r="AJ249" i="2" s="1"/>
  <c r="AK249" i="2" s="1"/>
  <c r="AJ250" i="2" a="1"/>
  <c r="AJ250" i="2" s="1"/>
  <c r="AK250" i="2" s="1"/>
  <c r="AJ251" i="2" a="1"/>
  <c r="AJ251" i="2" s="1"/>
  <c r="AK251" i="2" s="1"/>
  <c r="AJ252" i="2" a="1"/>
  <c r="AJ252" i="2" s="1"/>
  <c r="AK252" i="2" s="1"/>
  <c r="AJ253" i="2" a="1"/>
  <c r="AJ253" i="2" s="1"/>
  <c r="AK253" i="2" s="1"/>
  <c r="AJ254" i="2" a="1"/>
  <c r="AJ254" i="2" s="1"/>
  <c r="AK254" i="2" s="1"/>
  <c r="AJ255" i="2" a="1"/>
  <c r="AJ255" i="2" s="1"/>
  <c r="AK255" i="2" s="1"/>
  <c r="AJ256" i="2" a="1"/>
  <c r="AJ256" i="2" s="1"/>
  <c r="AK256" i="2" s="1"/>
  <c r="AJ257" i="2" a="1"/>
  <c r="AJ257" i="2" s="1"/>
  <c r="AK257" i="2" s="1"/>
  <c r="AJ258" i="2" a="1"/>
  <c r="AJ258" i="2" s="1"/>
  <c r="AK258" i="2" s="1"/>
  <c r="AJ259" i="2" a="1"/>
  <c r="AJ259" i="2" s="1"/>
  <c r="AK259" i="2" s="1"/>
  <c r="AJ260" i="2" a="1"/>
  <c r="AJ260" i="2" s="1"/>
  <c r="AK260" i="2" s="1"/>
  <c r="AJ261" i="2" a="1"/>
  <c r="AJ261" i="2" s="1"/>
  <c r="AK261" i="2" s="1"/>
  <c r="AJ262" i="2" a="1"/>
  <c r="AJ262" i="2" s="1"/>
  <c r="AK262" i="2" s="1"/>
  <c r="AJ263" i="2" a="1"/>
  <c r="AJ263" i="2" s="1"/>
  <c r="AK263" i="2" s="1"/>
  <c r="AJ264" i="2" a="1"/>
  <c r="AJ264" i="2" s="1"/>
  <c r="AK264" i="2" s="1"/>
  <c r="AJ265" i="2" a="1"/>
  <c r="AJ265" i="2" s="1"/>
  <c r="AK265" i="2" s="1"/>
  <c r="AJ266" i="2" a="1"/>
  <c r="AJ266" i="2" s="1"/>
  <c r="AK266" i="2" s="1"/>
  <c r="AJ267" i="2" a="1"/>
  <c r="AJ267" i="2" s="1"/>
  <c r="AK267" i="2" s="1"/>
  <c r="AJ268" i="2" a="1"/>
  <c r="AJ268" i="2" s="1"/>
  <c r="AK268" i="2" s="1"/>
  <c r="AJ269" i="2" a="1"/>
  <c r="AJ269" i="2" s="1"/>
  <c r="AK269" i="2" s="1"/>
  <c r="AJ270" i="2" a="1"/>
  <c r="AJ270" i="2" s="1"/>
  <c r="AK270" i="2" s="1"/>
  <c r="AJ271" i="2" a="1"/>
  <c r="AJ271" i="2" s="1"/>
  <c r="AK271" i="2" s="1"/>
  <c r="AJ272" i="2" a="1"/>
  <c r="AJ272" i="2" s="1"/>
  <c r="AK272" i="2" s="1"/>
  <c r="AJ273" i="2" a="1"/>
  <c r="AJ273" i="2" s="1"/>
  <c r="AK273" i="2" s="1"/>
  <c r="AJ274" i="2" a="1"/>
  <c r="AJ274" i="2" s="1"/>
  <c r="AK274" i="2" s="1"/>
  <c r="AJ275" i="2" a="1"/>
  <c r="AJ275" i="2" s="1"/>
  <c r="AK275" i="2" s="1"/>
  <c r="AJ276" i="2" a="1"/>
  <c r="AJ276" i="2" s="1"/>
  <c r="AK276" i="2" s="1"/>
  <c r="AJ277" i="2" a="1"/>
  <c r="AJ277" i="2" s="1"/>
  <c r="AK277" i="2" s="1"/>
  <c r="AJ278" i="2" a="1"/>
  <c r="AJ278" i="2" s="1"/>
  <c r="AK278" i="2" s="1"/>
  <c r="AJ279" i="2" a="1"/>
  <c r="AJ279" i="2" s="1"/>
  <c r="AK279" i="2" s="1"/>
  <c r="AJ280" i="2" a="1"/>
  <c r="AJ280" i="2" s="1"/>
  <c r="AK280" i="2" s="1"/>
  <c r="AJ281" i="2" a="1"/>
  <c r="AJ281" i="2" s="1"/>
  <c r="AK281" i="2" s="1"/>
  <c r="AJ282" i="2" a="1"/>
  <c r="AJ282" i="2" s="1"/>
  <c r="AK282" i="2" s="1"/>
  <c r="AJ283" i="2" a="1"/>
  <c r="AJ283" i="2" s="1"/>
  <c r="AK283" i="2" s="1"/>
  <c r="AJ284" i="2" a="1"/>
  <c r="AJ284" i="2" s="1"/>
  <c r="AK284" i="2" s="1"/>
  <c r="AJ285" i="2" a="1"/>
  <c r="AJ285" i="2" s="1"/>
  <c r="AK285" i="2" s="1"/>
  <c r="AJ286" i="2" a="1"/>
  <c r="AJ286" i="2" s="1"/>
  <c r="AK286" i="2" s="1"/>
  <c r="AJ287" i="2" a="1"/>
  <c r="AJ287" i="2" s="1"/>
  <c r="AK287" i="2" s="1"/>
  <c r="AJ288" i="2" a="1"/>
  <c r="AJ288" i="2" s="1"/>
  <c r="AK288" i="2" s="1"/>
  <c r="AJ289" i="2" a="1"/>
  <c r="AJ289" i="2" s="1"/>
  <c r="AK289" i="2" s="1"/>
  <c r="AJ290" i="2" a="1"/>
  <c r="AJ290" i="2" s="1"/>
  <c r="AK290" i="2" s="1"/>
  <c r="AJ291" i="2" a="1"/>
  <c r="AJ291" i="2" s="1"/>
  <c r="AK291" i="2" s="1"/>
  <c r="AJ292" i="2" a="1"/>
  <c r="AJ292" i="2" s="1"/>
  <c r="AK292" i="2" s="1"/>
  <c r="AJ293" i="2" a="1"/>
  <c r="AJ293" i="2" s="1"/>
  <c r="AK293" i="2" s="1"/>
  <c r="AJ294" i="2" a="1"/>
  <c r="AJ294" i="2" s="1"/>
  <c r="AK294" i="2" s="1"/>
  <c r="AJ295" i="2" a="1"/>
  <c r="AJ295" i="2" s="1"/>
  <c r="AK295" i="2" s="1"/>
  <c r="AJ296" i="2" a="1"/>
  <c r="AJ296" i="2" s="1"/>
  <c r="AK296" i="2" s="1"/>
  <c r="AJ297" i="2" a="1"/>
  <c r="AJ297" i="2" s="1"/>
  <c r="AK297" i="2" s="1"/>
  <c r="AJ298" i="2" a="1"/>
  <c r="AJ298" i="2" s="1"/>
  <c r="AK298" i="2" s="1"/>
  <c r="AJ299" i="2" a="1"/>
  <c r="AJ299" i="2" s="1"/>
  <c r="AK299" i="2" s="1"/>
  <c r="AJ300" i="2" a="1"/>
  <c r="AJ300" i="2" s="1"/>
  <c r="AK300" i="2" s="1"/>
  <c r="AJ301" i="2" a="1"/>
  <c r="AJ301" i="2" s="1"/>
  <c r="AK301" i="2" s="1"/>
  <c r="AJ302" i="2" a="1"/>
  <c r="AJ302" i="2" s="1"/>
  <c r="AK302" i="2" s="1"/>
  <c r="AJ303" i="2" a="1"/>
  <c r="AJ303" i="2" s="1"/>
  <c r="AK303" i="2" s="1"/>
  <c r="AJ304" i="2" a="1"/>
  <c r="AJ304" i="2" s="1"/>
  <c r="AK304" i="2" s="1"/>
  <c r="AJ305" i="2" a="1"/>
  <c r="AJ305" i="2" s="1"/>
  <c r="AK305" i="2" s="1"/>
  <c r="AJ306" i="2" a="1"/>
  <c r="AJ306" i="2" s="1"/>
  <c r="AK306" i="2" s="1"/>
  <c r="AJ307" i="2" a="1"/>
  <c r="AJ307" i="2" s="1"/>
  <c r="AK307" i="2" s="1"/>
  <c r="AJ308" i="2" a="1"/>
  <c r="AJ308" i="2" s="1"/>
  <c r="AK308" i="2" s="1"/>
  <c r="AJ309" i="2" a="1"/>
  <c r="AJ309" i="2" s="1"/>
  <c r="AK309" i="2" s="1"/>
  <c r="AJ310" i="2" a="1"/>
  <c r="AJ310" i="2" s="1"/>
  <c r="AK310" i="2" s="1"/>
  <c r="AJ311" i="2" a="1"/>
  <c r="AJ311" i="2" s="1"/>
  <c r="AK311" i="2" s="1"/>
  <c r="AJ312" i="2" a="1"/>
  <c r="AJ312" i="2" s="1"/>
  <c r="AK312" i="2" s="1"/>
  <c r="AJ313" i="2" a="1"/>
  <c r="AJ313" i="2" s="1"/>
  <c r="AK313" i="2" s="1"/>
  <c r="AJ314" i="2" a="1"/>
  <c r="AJ314" i="2" s="1"/>
  <c r="AK314" i="2" s="1"/>
  <c r="AJ315" i="2" a="1"/>
  <c r="AJ315" i="2" s="1"/>
  <c r="AK315" i="2" s="1"/>
  <c r="AJ316" i="2" a="1"/>
  <c r="AJ316" i="2" s="1"/>
  <c r="AK316" i="2" s="1"/>
  <c r="AJ317" i="2" a="1"/>
  <c r="AJ317" i="2" s="1"/>
  <c r="AK317" i="2" s="1"/>
  <c r="AJ318" i="2" a="1"/>
  <c r="AJ318" i="2" s="1"/>
  <c r="AK318" i="2" s="1"/>
  <c r="AJ319" i="2" a="1"/>
  <c r="AJ319" i="2" s="1"/>
  <c r="AK319" i="2" s="1"/>
  <c r="AJ320" i="2" a="1"/>
  <c r="AJ320" i="2" s="1"/>
  <c r="AK320" i="2" s="1"/>
  <c r="AJ321" i="2" a="1"/>
  <c r="AJ321" i="2" s="1"/>
  <c r="AK321" i="2" s="1"/>
  <c r="AJ322" i="2" a="1"/>
  <c r="AJ322" i="2" s="1"/>
  <c r="AK322" i="2" s="1"/>
  <c r="AJ323" i="2" a="1"/>
  <c r="AJ323" i="2" s="1"/>
  <c r="AK323" i="2" s="1"/>
  <c r="AJ324" i="2" a="1"/>
  <c r="AJ324" i="2" s="1"/>
  <c r="AK324" i="2" s="1"/>
  <c r="AJ325" i="2" a="1"/>
  <c r="AJ325" i="2" s="1"/>
  <c r="AK325" i="2" s="1"/>
  <c r="AJ326" i="2" a="1"/>
  <c r="AJ326" i="2" s="1"/>
  <c r="AK326" i="2" s="1"/>
  <c r="AJ327" i="2" a="1"/>
  <c r="AJ327" i="2" s="1"/>
  <c r="AK327" i="2" s="1"/>
  <c r="AJ328" i="2" a="1"/>
  <c r="AJ328" i="2" s="1"/>
  <c r="AK328" i="2" s="1"/>
  <c r="AJ329" i="2" a="1"/>
  <c r="AJ329" i="2" s="1"/>
  <c r="AK329" i="2" s="1"/>
  <c r="AJ330" i="2" a="1"/>
  <c r="AJ330" i="2" s="1"/>
  <c r="AK330" i="2" s="1"/>
  <c r="AJ331" i="2" a="1"/>
  <c r="AJ331" i="2" s="1"/>
  <c r="AK331" i="2" s="1"/>
  <c r="AJ332" i="2" a="1"/>
  <c r="AJ332" i="2" s="1"/>
  <c r="AK332" i="2" s="1"/>
  <c r="AJ333" i="2" a="1"/>
  <c r="AJ333" i="2" s="1"/>
  <c r="AK333" i="2" s="1"/>
  <c r="AJ334" i="2" a="1"/>
  <c r="AJ334" i="2" s="1"/>
  <c r="AK334" i="2" s="1"/>
  <c r="AJ335" i="2" a="1"/>
  <c r="AJ335" i="2" s="1"/>
  <c r="AK335" i="2" s="1"/>
  <c r="AJ336" i="2" a="1"/>
  <c r="AJ336" i="2" s="1"/>
  <c r="AK336" i="2" s="1"/>
  <c r="AJ337" i="2" a="1"/>
  <c r="AJ337" i="2" s="1"/>
  <c r="AK337" i="2" s="1"/>
  <c r="AJ338" i="2" a="1"/>
  <c r="AJ338" i="2" s="1"/>
  <c r="AK338" i="2" s="1"/>
  <c r="AJ339" i="2" a="1"/>
  <c r="AJ339" i="2" s="1"/>
  <c r="AK339" i="2" s="1"/>
  <c r="AJ340" i="2" a="1"/>
  <c r="AJ340" i="2" s="1"/>
  <c r="AK340" i="2" s="1"/>
  <c r="AJ341" i="2" a="1"/>
  <c r="AJ341" i="2" s="1"/>
  <c r="AK341" i="2" s="1"/>
  <c r="AJ342" i="2" a="1"/>
  <c r="AJ342" i="2" s="1"/>
  <c r="AK342" i="2" s="1"/>
  <c r="AJ343" i="2" a="1"/>
  <c r="AJ343" i="2" s="1"/>
  <c r="AK343" i="2" s="1"/>
  <c r="AJ344" i="2" a="1"/>
  <c r="AJ344" i="2" s="1"/>
  <c r="AK344" i="2" s="1"/>
  <c r="AJ345" i="2" a="1"/>
  <c r="AJ345" i="2" s="1"/>
  <c r="AK345" i="2" s="1"/>
  <c r="AJ346" i="2" a="1"/>
  <c r="AJ346" i="2" s="1"/>
  <c r="AK346" i="2" s="1"/>
  <c r="AJ347" i="2" a="1"/>
  <c r="AJ347" i="2" s="1"/>
  <c r="AK347" i="2" s="1"/>
  <c r="AJ348" i="2" a="1"/>
  <c r="AJ348" i="2" s="1"/>
  <c r="AK348" i="2" s="1"/>
  <c r="AJ349" i="2" a="1"/>
  <c r="AJ349" i="2" s="1"/>
  <c r="AK349" i="2" s="1"/>
  <c r="AJ350" i="2" a="1"/>
  <c r="AJ350" i="2" s="1"/>
  <c r="AK350" i="2" s="1"/>
  <c r="AJ351" i="2" a="1"/>
  <c r="AJ351" i="2" s="1"/>
  <c r="AK351" i="2" s="1"/>
  <c r="AJ352" i="2" a="1"/>
  <c r="AJ352" i="2" s="1"/>
  <c r="AK352" i="2" s="1"/>
  <c r="AJ353" i="2" a="1"/>
  <c r="AJ353" i="2" s="1"/>
  <c r="AK353" i="2" s="1"/>
  <c r="AJ354" i="2" a="1"/>
  <c r="AJ354" i="2" s="1"/>
  <c r="AK354" i="2" s="1"/>
  <c r="AJ355" i="2" a="1"/>
  <c r="AJ355" i="2" s="1"/>
  <c r="AK355" i="2" s="1"/>
  <c r="AJ356" i="2" a="1"/>
  <c r="AJ356" i="2" s="1"/>
  <c r="AK356" i="2" s="1"/>
  <c r="AJ357" i="2" a="1"/>
  <c r="AJ357" i="2" s="1"/>
  <c r="AK357" i="2" s="1"/>
  <c r="AJ358" i="2" a="1"/>
  <c r="AJ358" i="2" s="1"/>
  <c r="AK358" i="2" s="1"/>
  <c r="AJ359" i="2" a="1"/>
  <c r="AJ359" i="2" s="1"/>
  <c r="AK359" i="2" s="1"/>
  <c r="AJ360" i="2" a="1"/>
  <c r="AJ360" i="2" s="1"/>
  <c r="AK360" i="2" s="1"/>
  <c r="AJ361" i="2" a="1"/>
  <c r="AJ361" i="2" s="1"/>
  <c r="AK361" i="2" s="1"/>
  <c r="AJ362" i="2" a="1"/>
  <c r="AJ362" i="2" s="1"/>
  <c r="AK362" i="2" s="1"/>
  <c r="AJ363" i="2" a="1"/>
  <c r="AJ363" i="2" s="1"/>
  <c r="AK363" i="2" s="1"/>
  <c r="AJ364" i="2" a="1"/>
  <c r="AJ364" i="2" s="1"/>
  <c r="AK364" i="2" s="1"/>
  <c r="AJ365" i="2" a="1"/>
  <c r="AJ365" i="2" s="1"/>
  <c r="AK365" i="2" s="1"/>
  <c r="AJ366" i="2" a="1"/>
  <c r="AJ366" i="2" s="1"/>
  <c r="AK366" i="2" s="1"/>
  <c r="AJ367" i="2" a="1"/>
  <c r="AJ367" i="2" s="1"/>
  <c r="AK367" i="2" s="1"/>
  <c r="AJ368" i="2" a="1"/>
  <c r="AJ368" i="2" s="1"/>
  <c r="AK368" i="2" s="1"/>
  <c r="AJ369" i="2" a="1"/>
  <c r="AJ369" i="2" s="1"/>
  <c r="AK369" i="2" s="1"/>
  <c r="AJ370" i="2" a="1"/>
  <c r="AJ370" i="2" s="1"/>
  <c r="AK370" i="2" s="1"/>
  <c r="AJ371" i="2" a="1"/>
  <c r="AJ371" i="2" s="1"/>
  <c r="AK371" i="2" s="1"/>
  <c r="AJ372" i="2" a="1"/>
  <c r="AJ372" i="2" s="1"/>
  <c r="AK372" i="2" s="1"/>
  <c r="AJ373" i="2" a="1"/>
  <c r="AJ373" i="2" s="1"/>
  <c r="AK373" i="2" s="1"/>
  <c r="AJ374" i="2" a="1"/>
  <c r="AJ374" i="2" s="1"/>
  <c r="AK374" i="2" s="1"/>
  <c r="AJ375" i="2" a="1"/>
  <c r="AJ375" i="2" s="1"/>
  <c r="AK375" i="2" s="1"/>
  <c r="AJ376" i="2" a="1"/>
  <c r="AJ376" i="2" s="1"/>
  <c r="AK376" i="2" s="1"/>
  <c r="AJ377" i="2" a="1"/>
  <c r="AJ377" i="2" s="1"/>
  <c r="AK377" i="2" s="1"/>
  <c r="AJ378" i="2" a="1"/>
  <c r="AJ378" i="2" s="1"/>
  <c r="AK378" i="2" s="1"/>
  <c r="AJ379" i="2" a="1"/>
  <c r="AJ379" i="2" s="1"/>
  <c r="AK379" i="2" s="1"/>
  <c r="AJ380" i="2" a="1"/>
  <c r="AJ380" i="2" s="1"/>
  <c r="AK380" i="2" s="1"/>
  <c r="AJ381" i="2" a="1"/>
  <c r="AJ381" i="2" s="1"/>
  <c r="AK381" i="2" s="1"/>
  <c r="AJ382" i="2" a="1"/>
  <c r="AJ382" i="2" s="1"/>
  <c r="AK382" i="2" s="1"/>
  <c r="AJ383" i="2" a="1"/>
  <c r="AJ383" i="2" s="1"/>
  <c r="AK383" i="2" s="1"/>
  <c r="AJ384" i="2" a="1"/>
  <c r="AJ384" i="2" s="1"/>
  <c r="AK384" i="2" s="1"/>
  <c r="AJ385" i="2" a="1"/>
  <c r="AJ385" i="2" s="1"/>
  <c r="AK385" i="2" s="1"/>
  <c r="AJ386" i="2" a="1"/>
  <c r="AJ386" i="2" s="1"/>
  <c r="AK386" i="2" s="1"/>
  <c r="AJ387" i="2" a="1"/>
  <c r="AJ387" i="2" s="1"/>
  <c r="AK387" i="2" s="1"/>
  <c r="AJ388" i="2" a="1"/>
  <c r="AJ388" i="2" s="1"/>
  <c r="AK388" i="2" s="1"/>
  <c r="AJ389" i="2" a="1"/>
  <c r="AJ389" i="2" s="1"/>
  <c r="AK389" i="2" s="1"/>
  <c r="AJ390" i="2" a="1"/>
  <c r="AJ390" i="2" s="1"/>
  <c r="AK390" i="2" s="1"/>
  <c r="AJ391" i="2" a="1"/>
  <c r="AJ391" i="2" s="1"/>
  <c r="AK391" i="2" s="1"/>
  <c r="AJ392" i="2" a="1"/>
  <c r="AJ392" i="2" s="1"/>
  <c r="AK392" i="2" s="1"/>
  <c r="AJ393" i="2" a="1"/>
  <c r="AJ393" i="2" s="1"/>
  <c r="AK393" i="2" s="1"/>
  <c r="AJ394" i="2" a="1"/>
  <c r="AJ394" i="2" s="1"/>
  <c r="AK394" i="2" s="1"/>
  <c r="AJ395" i="2" a="1"/>
  <c r="AJ395" i="2" s="1"/>
  <c r="AK395" i="2" s="1"/>
  <c r="AJ396" i="2" a="1"/>
  <c r="AJ396" i="2" s="1"/>
  <c r="AK396" i="2" s="1"/>
  <c r="AJ397" i="2" a="1"/>
  <c r="AJ397" i="2" s="1"/>
  <c r="AK397" i="2" s="1"/>
  <c r="AJ398" i="2" a="1"/>
  <c r="AJ398" i="2" s="1"/>
  <c r="AK398" i="2" s="1"/>
  <c r="AJ399" i="2" a="1"/>
  <c r="AJ399" i="2" s="1"/>
  <c r="AK399" i="2" s="1"/>
  <c r="AJ400" i="2" a="1"/>
  <c r="AJ400" i="2" s="1"/>
  <c r="AK400" i="2" s="1"/>
  <c r="AJ401" i="2" a="1"/>
  <c r="AJ401" i="2" s="1"/>
  <c r="AK401" i="2" s="1"/>
  <c r="AJ402" i="2" a="1"/>
  <c r="AJ402" i="2" s="1"/>
  <c r="AK402" i="2" s="1"/>
  <c r="AJ403" i="2" a="1"/>
  <c r="AJ403" i="2" s="1"/>
  <c r="AK403" i="2" s="1"/>
  <c r="AJ404" i="2" a="1"/>
  <c r="AJ404" i="2" s="1"/>
  <c r="AK404" i="2" s="1"/>
  <c r="AJ405" i="2" a="1"/>
  <c r="AJ405" i="2" s="1"/>
  <c r="AK405" i="2" s="1"/>
  <c r="AJ406" i="2" a="1"/>
  <c r="AJ406" i="2" s="1"/>
  <c r="AK406" i="2" s="1"/>
  <c r="AJ407" i="2" a="1"/>
  <c r="AJ407" i="2" s="1"/>
  <c r="AK407" i="2" s="1"/>
  <c r="AJ408" i="2" a="1"/>
  <c r="AJ408" i="2" s="1"/>
  <c r="AK408" i="2" s="1"/>
  <c r="AJ409" i="2" a="1"/>
  <c r="AJ409" i="2" s="1"/>
  <c r="AK409" i="2" s="1"/>
  <c r="AJ410" i="2" a="1"/>
  <c r="AJ410" i="2" s="1"/>
  <c r="AK410" i="2" s="1"/>
  <c r="AJ411" i="2" a="1"/>
  <c r="AJ411" i="2" s="1"/>
  <c r="AK411" i="2" s="1"/>
  <c r="AJ412" i="2" a="1"/>
  <c r="AJ412" i="2" s="1"/>
  <c r="AK412" i="2" s="1"/>
  <c r="AJ413" i="2" a="1"/>
  <c r="AJ413" i="2" s="1"/>
  <c r="AK413" i="2" s="1"/>
  <c r="AJ414" i="2" a="1"/>
  <c r="AJ414" i="2" s="1"/>
  <c r="AK414" i="2" s="1"/>
  <c r="AJ415" i="2" a="1"/>
  <c r="AJ415" i="2" s="1"/>
  <c r="AK415" i="2" s="1"/>
  <c r="AJ416" i="2" a="1"/>
  <c r="AJ416" i="2" s="1"/>
  <c r="AK416" i="2" s="1"/>
  <c r="AJ417" i="2" a="1"/>
  <c r="AJ417" i="2" s="1"/>
  <c r="AK417" i="2" s="1"/>
  <c r="AJ418" i="2" a="1"/>
  <c r="AJ418" i="2" s="1"/>
  <c r="AK418" i="2" s="1"/>
  <c r="AJ419" i="2" a="1"/>
  <c r="AJ419" i="2" s="1"/>
  <c r="AK419" i="2" s="1"/>
  <c r="AJ420" i="2" a="1"/>
  <c r="AJ420" i="2" s="1"/>
  <c r="AK420" i="2" s="1"/>
  <c r="AJ421" i="2" a="1"/>
  <c r="AJ421" i="2" s="1"/>
  <c r="AK421" i="2" s="1"/>
  <c r="AJ422" i="2" a="1"/>
  <c r="AJ422" i="2" s="1"/>
  <c r="AK422" i="2" s="1"/>
  <c r="AJ423" i="2" a="1"/>
  <c r="AJ423" i="2" s="1"/>
  <c r="AK423" i="2" s="1"/>
  <c r="AJ424" i="2" a="1"/>
  <c r="AJ424" i="2" s="1"/>
  <c r="AK424" i="2" s="1"/>
  <c r="AJ425" i="2" a="1"/>
  <c r="AJ425" i="2" s="1"/>
  <c r="AK425" i="2" s="1"/>
  <c r="AJ426" i="2" a="1"/>
  <c r="AJ426" i="2" s="1"/>
  <c r="AK426" i="2" s="1"/>
  <c r="AJ427" i="2" a="1"/>
  <c r="AJ427" i="2" s="1"/>
  <c r="AK427" i="2" s="1"/>
  <c r="AJ428" i="2" a="1"/>
  <c r="AJ428" i="2" s="1"/>
  <c r="AK428" i="2" s="1"/>
  <c r="AJ429" i="2" a="1"/>
  <c r="AJ429" i="2" s="1"/>
  <c r="AK429" i="2" s="1"/>
  <c r="AJ430" i="2" a="1"/>
  <c r="AJ430" i="2" s="1"/>
  <c r="AK430" i="2" s="1"/>
  <c r="AJ431" i="2" a="1"/>
  <c r="AJ431" i="2" s="1"/>
  <c r="AK431" i="2" s="1"/>
  <c r="AJ432" i="2" a="1"/>
  <c r="AJ432" i="2" s="1"/>
  <c r="AK432" i="2" s="1"/>
  <c r="AJ433" i="2" a="1"/>
  <c r="AJ433" i="2" s="1"/>
  <c r="AK433" i="2" s="1"/>
  <c r="AJ434" i="2" a="1"/>
  <c r="AJ434" i="2" s="1"/>
  <c r="AK434" i="2" s="1"/>
  <c r="AJ435" i="2" a="1"/>
  <c r="AJ435" i="2" s="1"/>
  <c r="AK435" i="2" s="1"/>
  <c r="AJ436" i="2" a="1"/>
  <c r="AJ436" i="2" s="1"/>
  <c r="AK436" i="2" s="1"/>
  <c r="AJ437" i="2" a="1"/>
  <c r="AJ437" i="2" s="1"/>
  <c r="AK437" i="2" s="1"/>
  <c r="AJ438" i="2" a="1"/>
  <c r="AJ438" i="2" s="1"/>
  <c r="AK438" i="2" s="1"/>
  <c r="AJ439" i="2" a="1"/>
  <c r="AJ439" i="2" s="1"/>
  <c r="AK439" i="2" s="1"/>
  <c r="AJ440" i="2" a="1"/>
  <c r="AJ440" i="2" s="1"/>
  <c r="AK440" i="2" s="1"/>
  <c r="AJ441" i="2" a="1"/>
  <c r="AJ441" i="2" s="1"/>
  <c r="AK441" i="2" s="1"/>
  <c r="AJ442" i="2" a="1"/>
  <c r="AJ442" i="2" s="1"/>
  <c r="AK442" i="2" s="1"/>
  <c r="AJ443" i="2" a="1"/>
  <c r="AJ443" i="2" s="1"/>
  <c r="AK443" i="2" s="1"/>
  <c r="AJ444" i="2" a="1"/>
  <c r="AJ444" i="2" s="1"/>
  <c r="AK444" i="2" s="1"/>
  <c r="AJ445" i="2" a="1"/>
  <c r="AJ445" i="2" s="1"/>
  <c r="AK445" i="2" s="1"/>
  <c r="AJ446" i="2" a="1"/>
  <c r="AJ446" i="2" s="1"/>
  <c r="AK446" i="2" s="1"/>
  <c r="AJ447" i="2" a="1"/>
  <c r="AJ447" i="2" s="1"/>
  <c r="AK447" i="2" s="1"/>
  <c r="AJ448" i="2" a="1"/>
  <c r="AJ448" i="2" s="1"/>
  <c r="AK448" i="2" s="1"/>
  <c r="AJ449" i="2" a="1"/>
  <c r="AJ449" i="2" s="1"/>
  <c r="AK449" i="2" s="1"/>
  <c r="AJ450" i="2" a="1"/>
  <c r="AJ450" i="2" s="1"/>
  <c r="AK450" i="2" s="1"/>
  <c r="AJ451" i="2" a="1"/>
  <c r="AJ451" i="2" s="1"/>
  <c r="AK451" i="2" s="1"/>
  <c r="AJ452" i="2" a="1"/>
  <c r="AJ452" i="2" s="1"/>
  <c r="AK452" i="2" s="1"/>
  <c r="AJ453" i="2" a="1"/>
  <c r="AJ453" i="2" s="1"/>
  <c r="AK453" i="2" s="1"/>
  <c r="AJ454" i="2" a="1"/>
  <c r="AJ454" i="2" s="1"/>
  <c r="AK454" i="2" s="1"/>
  <c r="AJ455" i="2" a="1"/>
  <c r="AJ455" i="2" s="1"/>
  <c r="AK455" i="2" s="1"/>
  <c r="AJ456" i="2" a="1"/>
  <c r="AJ456" i="2" s="1"/>
  <c r="AK456" i="2" s="1"/>
  <c r="AJ457" i="2" a="1"/>
  <c r="AJ457" i="2" s="1"/>
  <c r="AK457" i="2" s="1"/>
  <c r="AJ458" i="2" a="1"/>
  <c r="AJ458" i="2" s="1"/>
  <c r="AK458" i="2" s="1"/>
  <c r="AJ459" i="2" a="1"/>
  <c r="AJ459" i="2" s="1"/>
  <c r="AK459" i="2" s="1"/>
  <c r="AJ460" i="2" a="1"/>
  <c r="AJ460" i="2" s="1"/>
  <c r="AK460" i="2" s="1"/>
  <c r="AJ461" i="2" a="1"/>
  <c r="AJ461" i="2" s="1"/>
  <c r="AK461" i="2" s="1"/>
  <c r="AJ462" i="2" a="1"/>
  <c r="AJ462" i="2" s="1"/>
  <c r="AK462" i="2" s="1"/>
  <c r="AJ463" i="2" a="1"/>
  <c r="AJ463" i="2" s="1"/>
  <c r="AK463" i="2" s="1"/>
  <c r="AJ464" i="2" a="1"/>
  <c r="AJ464" i="2" s="1"/>
  <c r="AK464" i="2" s="1"/>
  <c r="AJ465" i="2" a="1"/>
  <c r="AJ465" i="2" s="1"/>
  <c r="AK465" i="2" s="1"/>
  <c r="AJ466" i="2" a="1"/>
  <c r="AJ466" i="2" s="1"/>
  <c r="AK466" i="2" s="1"/>
  <c r="AJ467" i="2" a="1"/>
  <c r="AJ467" i="2" s="1"/>
  <c r="AK467" i="2" s="1"/>
  <c r="AJ468" i="2" a="1"/>
  <c r="AJ468" i="2" s="1"/>
  <c r="AK468" i="2" s="1"/>
  <c r="AJ469" i="2" a="1"/>
  <c r="AJ469" i="2" s="1"/>
  <c r="AK469" i="2" s="1"/>
  <c r="AJ470" i="2" a="1"/>
  <c r="AJ470" i="2" s="1"/>
  <c r="AK470" i="2" s="1"/>
  <c r="AJ471" i="2" a="1"/>
  <c r="AJ471" i="2" s="1"/>
  <c r="AK471" i="2" s="1"/>
  <c r="AJ472" i="2" a="1"/>
  <c r="AJ472" i="2" s="1"/>
  <c r="AK472" i="2" s="1"/>
  <c r="AJ473" i="2" a="1"/>
  <c r="AJ473" i="2" s="1"/>
  <c r="AK473" i="2" s="1"/>
  <c r="AJ474" i="2" a="1"/>
  <c r="AJ474" i="2" s="1"/>
  <c r="AK474" i="2" s="1"/>
  <c r="AJ475" i="2" a="1"/>
  <c r="AJ475" i="2" s="1"/>
  <c r="AK475" i="2" s="1"/>
  <c r="AJ476" i="2" a="1"/>
  <c r="AJ476" i="2" s="1"/>
  <c r="AK476" i="2" s="1"/>
  <c r="AJ477" i="2" a="1"/>
  <c r="AJ477" i="2" s="1"/>
  <c r="AK477" i="2" s="1"/>
  <c r="AJ478" i="2" a="1"/>
  <c r="AJ478" i="2" s="1"/>
  <c r="AK478" i="2" s="1"/>
  <c r="AJ479" i="2" a="1"/>
  <c r="AJ479" i="2" s="1"/>
  <c r="AK479" i="2" s="1"/>
  <c r="AJ480" i="2" a="1"/>
  <c r="AJ480" i="2" s="1"/>
  <c r="AK480" i="2" s="1"/>
  <c r="AJ481" i="2" a="1"/>
  <c r="AJ481" i="2" s="1"/>
  <c r="AK481" i="2" s="1"/>
  <c r="AJ482" i="2" a="1"/>
  <c r="AJ482" i="2" s="1"/>
  <c r="AK482" i="2" s="1"/>
  <c r="AJ483" i="2" a="1"/>
  <c r="AJ483" i="2" s="1"/>
  <c r="AK483" i="2" s="1"/>
  <c r="AJ484" i="2" a="1"/>
  <c r="AJ484" i="2" s="1"/>
  <c r="AK484" i="2" s="1"/>
  <c r="AJ485" i="2" a="1"/>
  <c r="AJ485" i="2" s="1"/>
  <c r="AK485" i="2" s="1"/>
  <c r="AJ486" i="2" a="1"/>
  <c r="AJ486" i="2" s="1"/>
  <c r="AK486" i="2" s="1"/>
  <c r="AJ487" i="2" a="1"/>
  <c r="AJ487" i="2" s="1"/>
  <c r="AK487" i="2" s="1"/>
  <c r="AJ488" i="2" a="1"/>
  <c r="AJ488" i="2" s="1"/>
  <c r="AK488" i="2" s="1"/>
  <c r="AJ489" i="2" a="1"/>
  <c r="AJ489" i="2" s="1"/>
  <c r="AK489" i="2" s="1"/>
  <c r="AJ490" i="2" a="1"/>
  <c r="AJ490" i="2" s="1"/>
  <c r="AK490" i="2" s="1"/>
  <c r="AJ491" i="2" a="1"/>
  <c r="AJ491" i="2" s="1"/>
  <c r="AK491" i="2" s="1"/>
  <c r="AJ492" i="2" a="1"/>
  <c r="AJ492" i="2" s="1"/>
  <c r="AK492" i="2" s="1"/>
  <c r="AJ493" i="2" a="1"/>
  <c r="AJ493" i="2" s="1"/>
  <c r="AK493" i="2" s="1"/>
  <c r="AJ494" i="2" a="1"/>
  <c r="AJ494" i="2" s="1"/>
  <c r="AK494" i="2" s="1"/>
  <c r="AJ495" i="2" a="1"/>
  <c r="AJ495" i="2" s="1"/>
  <c r="AK495" i="2" s="1"/>
  <c r="AJ496" i="2" a="1"/>
  <c r="AJ496" i="2" s="1"/>
  <c r="AK496" i="2" s="1"/>
  <c r="AJ497" i="2" a="1"/>
  <c r="AJ497" i="2" s="1"/>
  <c r="AK497" i="2" s="1"/>
  <c r="AJ498" i="2" a="1"/>
  <c r="AJ498" i="2" s="1"/>
  <c r="AK498" i="2" s="1"/>
  <c r="AJ499" i="2" a="1"/>
  <c r="AJ499" i="2" s="1"/>
  <c r="AK499" i="2" s="1"/>
  <c r="AJ500" i="2" a="1"/>
  <c r="AJ500" i="2" s="1"/>
  <c r="AK500" i="2" s="1"/>
  <c r="AJ501" i="2" a="1"/>
  <c r="AJ501" i="2" s="1"/>
  <c r="AK501" i="2" s="1"/>
  <c r="AJ502" i="2" a="1"/>
  <c r="AJ502" i="2" s="1"/>
  <c r="AK502" i="2" s="1"/>
  <c r="AJ503" i="2" a="1"/>
  <c r="AJ503" i="2" s="1"/>
  <c r="AK503" i="2" s="1"/>
  <c r="AJ504" i="2" a="1"/>
  <c r="AJ504" i="2" s="1"/>
  <c r="AK504" i="2" s="1"/>
  <c r="AJ505" i="2" a="1"/>
  <c r="AJ505" i="2" s="1"/>
  <c r="AK505" i="2" s="1"/>
  <c r="AJ506" i="2" a="1"/>
  <c r="AJ506" i="2" s="1"/>
  <c r="AK506" i="2" s="1"/>
  <c r="AJ507" i="2" a="1"/>
  <c r="AJ507" i="2" s="1"/>
  <c r="AK507" i="2" s="1"/>
  <c r="AJ508" i="2" a="1"/>
  <c r="AJ508" i="2" s="1"/>
  <c r="AK508" i="2" s="1"/>
  <c r="AJ509" i="2" a="1"/>
  <c r="AJ509" i="2" s="1"/>
  <c r="AK509" i="2" s="1"/>
  <c r="AJ510" i="2" a="1"/>
  <c r="AJ510" i="2" s="1"/>
  <c r="AK510" i="2" s="1"/>
  <c r="AJ511" i="2" a="1"/>
  <c r="AJ511" i="2" s="1"/>
  <c r="AK511" i="2" s="1"/>
  <c r="AJ512" i="2" a="1"/>
  <c r="AJ512" i="2" s="1"/>
  <c r="AK512" i="2" s="1"/>
  <c r="AJ513" i="2" a="1"/>
  <c r="AJ513" i="2" s="1"/>
  <c r="AK513" i="2" s="1"/>
  <c r="AJ514" i="2" a="1"/>
  <c r="AJ514" i="2" s="1"/>
  <c r="AK514" i="2" s="1"/>
  <c r="AJ515" i="2" a="1"/>
  <c r="AJ515" i="2" s="1"/>
  <c r="AK515" i="2" s="1"/>
  <c r="AJ516" i="2" a="1"/>
  <c r="AJ516" i="2" s="1"/>
  <c r="AK516" i="2" s="1"/>
  <c r="AJ517" i="2" a="1"/>
  <c r="AJ517" i="2" s="1"/>
  <c r="AK517" i="2" s="1"/>
  <c r="AJ518" i="2" a="1"/>
  <c r="AJ518" i="2" s="1"/>
  <c r="AK518" i="2" s="1"/>
  <c r="AJ519" i="2" a="1"/>
  <c r="AJ519" i="2" s="1"/>
  <c r="AK519" i="2" s="1"/>
  <c r="AJ520" i="2" a="1"/>
  <c r="AJ520" i="2" s="1"/>
  <c r="AK520" i="2" s="1"/>
  <c r="AJ521" i="2" a="1"/>
  <c r="AJ521" i="2" s="1"/>
  <c r="AK521" i="2" s="1"/>
  <c r="AJ522" i="2" a="1"/>
  <c r="AJ522" i="2" s="1"/>
  <c r="AK522" i="2" s="1"/>
  <c r="AJ523" i="2" a="1"/>
  <c r="AJ523" i="2" s="1"/>
  <c r="AK523" i="2" s="1"/>
  <c r="AJ524" i="2" a="1"/>
  <c r="AJ524" i="2" s="1"/>
  <c r="AK524" i="2" s="1"/>
  <c r="AJ525" i="2" a="1"/>
  <c r="AJ525" i="2" s="1"/>
  <c r="AK525" i="2" s="1"/>
  <c r="AJ526" i="2" a="1"/>
  <c r="AJ526" i="2" s="1"/>
  <c r="AK526" i="2" s="1"/>
  <c r="AJ527" i="2" a="1"/>
  <c r="AJ527" i="2" s="1"/>
  <c r="AK527" i="2" s="1"/>
  <c r="AJ528" i="2" a="1"/>
  <c r="AJ528" i="2" s="1"/>
  <c r="AK528" i="2" s="1"/>
  <c r="AJ529" i="2" a="1"/>
  <c r="AJ529" i="2" s="1"/>
  <c r="AK529" i="2" s="1"/>
  <c r="AJ530" i="2" a="1"/>
  <c r="AJ530" i="2" s="1"/>
  <c r="AK530" i="2" s="1"/>
  <c r="AJ531" i="2" a="1"/>
  <c r="AJ531" i="2" s="1"/>
  <c r="AK531" i="2" s="1"/>
  <c r="AJ532" i="2" a="1"/>
  <c r="AJ532" i="2" s="1"/>
  <c r="AK532" i="2" s="1"/>
  <c r="AJ533" i="2" a="1"/>
  <c r="AJ533" i="2" s="1"/>
  <c r="AK533" i="2" s="1"/>
  <c r="AJ534" i="2" a="1"/>
  <c r="AJ534" i="2" s="1"/>
  <c r="AK534" i="2" s="1"/>
  <c r="AJ535" i="2" a="1"/>
  <c r="AJ535" i="2" s="1"/>
  <c r="AK535" i="2" s="1"/>
  <c r="AJ536" i="2" a="1"/>
  <c r="AJ536" i="2" s="1"/>
  <c r="AK536" i="2" s="1"/>
  <c r="AJ537" i="2" a="1"/>
  <c r="AJ537" i="2" s="1"/>
  <c r="AK537" i="2" s="1"/>
  <c r="AJ538" i="2" a="1"/>
  <c r="AJ538" i="2" s="1"/>
  <c r="AK538" i="2" s="1"/>
  <c r="AJ539" i="2" a="1"/>
  <c r="AJ539" i="2" s="1"/>
  <c r="AK539" i="2" s="1"/>
  <c r="AJ540" i="2" a="1"/>
  <c r="AJ540" i="2" s="1"/>
  <c r="AK540" i="2" s="1"/>
  <c r="AJ541" i="2" a="1"/>
  <c r="AJ541" i="2" s="1"/>
  <c r="AK541" i="2" s="1"/>
  <c r="AJ542" i="2" a="1"/>
  <c r="AJ542" i="2" s="1"/>
  <c r="AK542" i="2" s="1"/>
  <c r="AJ543" i="2" a="1"/>
  <c r="AJ543" i="2" s="1"/>
  <c r="AK543" i="2" s="1"/>
  <c r="AJ544" i="2" a="1"/>
  <c r="AJ544" i="2" s="1"/>
  <c r="AK544" i="2" s="1"/>
  <c r="AJ545" i="2" a="1"/>
  <c r="AJ545" i="2" s="1"/>
  <c r="AK545" i="2" s="1"/>
  <c r="AJ546" i="2" a="1"/>
  <c r="AJ546" i="2" s="1"/>
  <c r="AK546" i="2" s="1"/>
  <c r="AJ547" i="2" a="1"/>
  <c r="AJ547" i="2" s="1"/>
  <c r="AK547" i="2" s="1"/>
  <c r="AJ548" i="2" a="1"/>
  <c r="AJ548" i="2" s="1"/>
  <c r="AK548" i="2" s="1"/>
  <c r="AJ549" i="2" a="1"/>
  <c r="AJ549" i="2" s="1"/>
  <c r="AK549" i="2" s="1"/>
  <c r="AJ550" i="2" a="1"/>
  <c r="AJ550" i="2" s="1"/>
  <c r="AK550" i="2" s="1"/>
  <c r="AJ551" i="2" a="1"/>
  <c r="AJ551" i="2" s="1"/>
  <c r="AK551" i="2" s="1"/>
  <c r="AJ552" i="2" a="1"/>
  <c r="AJ552" i="2" s="1"/>
  <c r="AK552" i="2" s="1"/>
  <c r="AJ553" i="2" a="1"/>
  <c r="AJ553" i="2" s="1"/>
  <c r="AK553" i="2" s="1"/>
  <c r="AJ554" i="2" a="1"/>
  <c r="AJ554" i="2" s="1"/>
  <c r="AK554" i="2" s="1"/>
  <c r="AJ555" i="2" a="1"/>
  <c r="AJ555" i="2" s="1"/>
  <c r="AK555" i="2" s="1"/>
  <c r="AJ556" i="2" a="1"/>
  <c r="AJ556" i="2" s="1"/>
  <c r="AK556" i="2" s="1"/>
  <c r="AJ557" i="2" a="1"/>
  <c r="AJ557" i="2" s="1"/>
  <c r="AK557" i="2" s="1"/>
  <c r="AJ558" i="2" a="1"/>
  <c r="AJ558" i="2" s="1"/>
  <c r="AK558" i="2" s="1"/>
  <c r="AJ559" i="2" a="1"/>
  <c r="AJ559" i="2" s="1"/>
  <c r="AK559" i="2" s="1"/>
  <c r="AJ560" i="2" a="1"/>
  <c r="AJ560" i="2" s="1"/>
  <c r="AK560" i="2" s="1"/>
  <c r="AJ561" i="2" a="1"/>
  <c r="AJ561" i="2" s="1"/>
  <c r="AK561" i="2" s="1"/>
  <c r="AJ562" i="2" a="1"/>
  <c r="AJ562" i="2" s="1"/>
  <c r="AK562" i="2" s="1"/>
  <c r="AJ563" i="2" a="1"/>
  <c r="AJ563" i="2" s="1"/>
  <c r="AK563" i="2" s="1"/>
  <c r="AJ564" i="2" a="1"/>
  <c r="AJ564" i="2" s="1"/>
  <c r="AK564" i="2" s="1"/>
  <c r="AJ565" i="2" a="1"/>
  <c r="AJ565" i="2" s="1"/>
  <c r="AK565" i="2" s="1"/>
  <c r="AJ566" i="2" a="1"/>
  <c r="AJ566" i="2" s="1"/>
  <c r="AK566" i="2" s="1"/>
  <c r="AJ567" i="2" a="1"/>
  <c r="AJ567" i="2" s="1"/>
  <c r="AK567" i="2" s="1"/>
  <c r="AJ568" i="2" a="1"/>
  <c r="AJ568" i="2" s="1"/>
  <c r="AK568" i="2" s="1"/>
  <c r="AJ569" i="2" a="1"/>
  <c r="AJ569" i="2" s="1"/>
  <c r="AK569" i="2" s="1"/>
  <c r="AJ570" i="2" a="1"/>
  <c r="AJ570" i="2" s="1"/>
  <c r="AK570" i="2" s="1"/>
  <c r="AJ571" i="2" a="1"/>
  <c r="AJ571" i="2" s="1"/>
  <c r="AK571" i="2" s="1"/>
  <c r="AJ572" i="2" a="1"/>
  <c r="AJ572" i="2" s="1"/>
  <c r="AK572" i="2" s="1"/>
  <c r="AJ573" i="2" a="1"/>
  <c r="AJ573" i="2" s="1"/>
  <c r="AK573" i="2" s="1"/>
  <c r="AJ574" i="2" a="1"/>
  <c r="AJ574" i="2" s="1"/>
  <c r="AK574" i="2" s="1"/>
  <c r="AJ575" i="2" a="1"/>
  <c r="AJ575" i="2" s="1"/>
  <c r="AK575" i="2" s="1"/>
  <c r="AJ576" i="2" a="1"/>
  <c r="AJ576" i="2" s="1"/>
  <c r="AK576" i="2" s="1"/>
  <c r="AJ577" i="2" a="1"/>
  <c r="AJ577" i="2" s="1"/>
  <c r="AK577" i="2" s="1"/>
  <c r="AJ578" i="2" a="1"/>
  <c r="AJ578" i="2" s="1"/>
  <c r="AK578" i="2" s="1"/>
  <c r="AJ579" i="2" a="1"/>
  <c r="AJ579" i="2" s="1"/>
  <c r="AK579" i="2" s="1"/>
  <c r="AJ580" i="2" a="1"/>
  <c r="AJ580" i="2" s="1"/>
  <c r="AK580" i="2" s="1"/>
  <c r="AJ581" i="2" a="1"/>
  <c r="AJ581" i="2" s="1"/>
  <c r="AK581" i="2" s="1"/>
  <c r="AJ582" i="2" a="1"/>
  <c r="AJ582" i="2" s="1"/>
  <c r="AK582" i="2" s="1"/>
  <c r="AJ583" i="2" a="1"/>
  <c r="AJ583" i="2" s="1"/>
  <c r="AK583" i="2" s="1"/>
  <c r="AJ584" i="2" a="1"/>
  <c r="AJ584" i="2" s="1"/>
  <c r="AK584" i="2" s="1"/>
  <c r="AJ585" i="2" a="1"/>
  <c r="AJ585" i="2" s="1"/>
  <c r="AK585" i="2" s="1"/>
  <c r="AJ586" i="2" a="1"/>
  <c r="AJ586" i="2" s="1"/>
  <c r="AK586" i="2" s="1"/>
  <c r="AJ587" i="2" a="1"/>
  <c r="AJ587" i="2" s="1"/>
  <c r="AK587" i="2" s="1"/>
  <c r="AJ588" i="2" a="1"/>
  <c r="AJ588" i="2" s="1"/>
  <c r="AK588" i="2" s="1"/>
  <c r="AJ589" i="2" a="1"/>
  <c r="AJ589" i="2" s="1"/>
  <c r="AK589" i="2" s="1"/>
  <c r="AJ590" i="2" a="1"/>
  <c r="AJ590" i="2" s="1"/>
  <c r="AK590" i="2" s="1"/>
  <c r="AJ591" i="2" a="1"/>
  <c r="AJ591" i="2" s="1"/>
  <c r="AK591" i="2" s="1"/>
  <c r="AJ592" i="2" a="1"/>
  <c r="AJ592" i="2" s="1"/>
  <c r="AK592" i="2" s="1"/>
  <c r="AJ593" i="2" a="1"/>
  <c r="AJ593" i="2" s="1"/>
  <c r="AK593" i="2" s="1"/>
  <c r="AJ594" i="2" a="1"/>
  <c r="AJ594" i="2" s="1"/>
  <c r="AK594" i="2" s="1"/>
  <c r="AJ595" i="2" a="1"/>
  <c r="AJ595" i="2" s="1"/>
  <c r="AK595" i="2" s="1"/>
  <c r="AJ596" i="2" a="1"/>
  <c r="AJ596" i="2" s="1"/>
  <c r="AK596" i="2" s="1"/>
  <c r="AJ597" i="2" a="1"/>
  <c r="AJ597" i="2" s="1"/>
  <c r="AK597" i="2" s="1"/>
  <c r="AJ598" i="2" a="1"/>
  <c r="AJ598" i="2" s="1"/>
  <c r="AK598" i="2" s="1"/>
  <c r="AJ599" i="2" a="1"/>
  <c r="AJ599" i="2" s="1"/>
  <c r="AK599" i="2" s="1"/>
  <c r="AJ600" i="2" a="1"/>
  <c r="AJ600" i="2" s="1"/>
  <c r="AK600" i="2" s="1"/>
  <c r="AJ601" i="2" a="1"/>
  <c r="AJ601" i="2" s="1"/>
  <c r="AK601" i="2" s="1"/>
  <c r="AJ602" i="2" a="1"/>
  <c r="AJ602" i="2" s="1"/>
  <c r="AK602" i="2" s="1"/>
  <c r="AJ603" i="2" a="1"/>
  <c r="AJ603" i="2" s="1"/>
  <c r="AK603" i="2" s="1"/>
  <c r="AJ604" i="2" a="1"/>
  <c r="AJ604" i="2" s="1"/>
  <c r="AK604" i="2" s="1"/>
  <c r="AJ605" i="2" a="1"/>
  <c r="AJ605" i="2" s="1"/>
  <c r="AK605" i="2" s="1"/>
  <c r="AJ606" i="2" a="1"/>
  <c r="AJ606" i="2" s="1"/>
  <c r="AK606" i="2" s="1"/>
  <c r="AJ607" i="2" a="1"/>
  <c r="AJ607" i="2" s="1"/>
  <c r="AK607" i="2" s="1"/>
  <c r="AJ608" i="2" a="1"/>
  <c r="AJ608" i="2" s="1"/>
  <c r="AK608" i="2" s="1"/>
  <c r="AJ609" i="2" a="1"/>
  <c r="AJ609" i="2" s="1"/>
  <c r="AK609" i="2" s="1"/>
  <c r="AJ610" i="2" a="1"/>
  <c r="AJ610" i="2" s="1"/>
  <c r="AK610" i="2" s="1"/>
  <c r="AJ611" i="2" a="1"/>
  <c r="AJ611" i="2" s="1"/>
  <c r="AK611" i="2" s="1"/>
  <c r="AJ612" i="2" a="1"/>
  <c r="AJ612" i="2" s="1"/>
  <c r="AK612" i="2" s="1"/>
  <c r="AJ613" i="2" a="1"/>
  <c r="AJ613" i="2" s="1"/>
  <c r="AK613" i="2" s="1"/>
  <c r="AJ614" i="2" a="1"/>
  <c r="AJ614" i="2" s="1"/>
  <c r="AK614" i="2" s="1"/>
  <c r="AJ615" i="2" a="1"/>
  <c r="AJ615" i="2" s="1"/>
  <c r="AK615" i="2" s="1"/>
  <c r="AJ616" i="2" a="1"/>
  <c r="AJ616" i="2" s="1"/>
  <c r="AK616" i="2" s="1"/>
  <c r="AJ617" i="2" a="1"/>
  <c r="AJ617" i="2" s="1"/>
  <c r="AK617" i="2" s="1"/>
  <c r="AJ618" i="2" a="1"/>
  <c r="AJ618" i="2" s="1"/>
  <c r="AK618" i="2" s="1"/>
  <c r="AJ619" i="2" a="1"/>
  <c r="AJ619" i="2" s="1"/>
  <c r="AK619" i="2" s="1"/>
  <c r="AJ620" i="2" a="1"/>
  <c r="AJ620" i="2" s="1"/>
  <c r="AK620" i="2" s="1"/>
  <c r="AJ621" i="2" a="1"/>
  <c r="AJ621" i="2" s="1"/>
  <c r="AK621" i="2" s="1"/>
  <c r="AJ622" i="2" a="1"/>
  <c r="AJ622" i="2" s="1"/>
  <c r="AK622" i="2" s="1"/>
  <c r="AJ623" i="2" a="1"/>
  <c r="AJ623" i="2" s="1"/>
  <c r="AK623" i="2" s="1"/>
  <c r="AJ624" i="2" a="1"/>
  <c r="AJ624" i="2" s="1"/>
  <c r="AK624" i="2" s="1"/>
  <c r="AJ625" i="2" a="1"/>
  <c r="AJ625" i="2" s="1"/>
  <c r="AK625" i="2" s="1"/>
  <c r="AJ626" i="2" a="1"/>
  <c r="AJ626" i="2" s="1"/>
  <c r="AK626" i="2" s="1"/>
  <c r="AJ627" i="2" a="1"/>
  <c r="AJ627" i="2" s="1"/>
  <c r="AK627" i="2" s="1"/>
  <c r="AJ628" i="2" a="1"/>
  <c r="AJ628" i="2" s="1"/>
  <c r="AK628" i="2" s="1"/>
  <c r="AJ629" i="2" a="1"/>
  <c r="AJ629" i="2" s="1"/>
  <c r="AK629" i="2" s="1"/>
  <c r="AJ630" i="2" a="1"/>
  <c r="AJ630" i="2" s="1"/>
  <c r="AK630" i="2" s="1"/>
  <c r="AJ631" i="2" a="1"/>
  <c r="AJ631" i="2" s="1"/>
  <c r="AK631" i="2" s="1"/>
  <c r="AJ632" i="2" a="1"/>
  <c r="AJ632" i="2" s="1"/>
  <c r="AK632" i="2" s="1"/>
  <c r="AJ633" i="2" a="1"/>
  <c r="AJ633" i="2" s="1"/>
  <c r="AK633" i="2" s="1"/>
  <c r="AJ634" i="2" a="1"/>
  <c r="AJ634" i="2" s="1"/>
  <c r="AK634" i="2" s="1"/>
  <c r="AJ635" i="2" a="1"/>
  <c r="AJ635" i="2" s="1"/>
  <c r="AK635" i="2" s="1"/>
  <c r="AJ636" i="2" a="1"/>
  <c r="AJ636" i="2" s="1"/>
  <c r="AK636" i="2" s="1"/>
  <c r="AJ637" i="2" a="1"/>
  <c r="AJ637" i="2" s="1"/>
  <c r="AK637" i="2" s="1"/>
  <c r="AJ638" i="2" a="1"/>
  <c r="AJ638" i="2" s="1"/>
  <c r="AK638" i="2" s="1"/>
  <c r="AJ639" i="2" a="1"/>
  <c r="AJ639" i="2" s="1"/>
  <c r="AK639" i="2" s="1"/>
  <c r="AJ640" i="2" a="1"/>
  <c r="AJ640" i="2" s="1"/>
  <c r="AK640" i="2" s="1"/>
  <c r="AJ641" i="2" a="1"/>
  <c r="AJ641" i="2" s="1"/>
  <c r="AK641" i="2" s="1"/>
  <c r="AJ642" i="2" a="1"/>
  <c r="AJ642" i="2" s="1"/>
  <c r="AK642" i="2" s="1"/>
  <c r="AJ643" i="2" a="1"/>
  <c r="AJ643" i="2" s="1"/>
  <c r="AK643" i="2" s="1"/>
  <c r="AJ644" i="2" a="1"/>
  <c r="AJ644" i="2" s="1"/>
  <c r="AK644" i="2" s="1"/>
  <c r="AJ645" i="2" a="1"/>
  <c r="AJ645" i="2" s="1"/>
  <c r="AK645" i="2" s="1"/>
  <c r="AJ646" i="2" a="1"/>
  <c r="AJ646" i="2" s="1"/>
  <c r="AK646" i="2" s="1"/>
  <c r="AJ647" i="2" a="1"/>
  <c r="AJ647" i="2" s="1"/>
  <c r="AK647" i="2" s="1"/>
  <c r="AJ648" i="2" a="1"/>
  <c r="AJ648" i="2" s="1"/>
  <c r="AK648" i="2" s="1"/>
  <c r="AJ649" i="2" a="1"/>
  <c r="AJ649" i="2" s="1"/>
  <c r="AK649" i="2" s="1"/>
  <c r="AJ650" i="2" a="1"/>
  <c r="AJ650" i="2" s="1"/>
  <c r="AK650" i="2" s="1"/>
  <c r="AJ651" i="2" a="1"/>
  <c r="AJ651" i="2" s="1"/>
  <c r="AK651" i="2" s="1"/>
  <c r="AJ652" i="2" a="1"/>
  <c r="AJ652" i="2" s="1"/>
  <c r="AK652" i="2" s="1"/>
  <c r="AJ653" i="2" a="1"/>
  <c r="AJ653" i="2" s="1"/>
  <c r="AK653" i="2" s="1"/>
  <c r="AJ654" i="2" a="1"/>
  <c r="AJ654" i="2" s="1"/>
  <c r="AK654" i="2" s="1"/>
  <c r="AJ655" i="2" a="1"/>
  <c r="AJ655" i="2" s="1"/>
  <c r="AK655" i="2" s="1"/>
  <c r="AJ656" i="2" a="1"/>
  <c r="AJ656" i="2" s="1"/>
  <c r="AK656" i="2" s="1"/>
  <c r="AJ657" i="2" a="1"/>
  <c r="AJ657" i="2" s="1"/>
  <c r="AK657" i="2" s="1"/>
  <c r="AJ658" i="2" a="1"/>
  <c r="AJ658" i="2" s="1"/>
  <c r="AK658" i="2" s="1"/>
  <c r="AJ659" i="2" a="1"/>
  <c r="AJ659" i="2" s="1"/>
  <c r="AK659" i="2" s="1"/>
  <c r="AJ660" i="2" a="1"/>
  <c r="AJ660" i="2" s="1"/>
  <c r="AK660" i="2" s="1"/>
  <c r="AJ661" i="2" a="1"/>
  <c r="AJ661" i="2" s="1"/>
  <c r="AK661" i="2" s="1"/>
  <c r="AJ662" i="2" a="1"/>
  <c r="AJ662" i="2" s="1"/>
  <c r="AK662" i="2" s="1"/>
  <c r="AJ663" i="2" a="1"/>
  <c r="AJ663" i="2" s="1"/>
  <c r="AK663" i="2" s="1"/>
  <c r="AJ664" i="2" a="1"/>
  <c r="AJ664" i="2" s="1"/>
  <c r="AK664" i="2" s="1"/>
  <c r="AJ665" i="2" a="1"/>
  <c r="AJ665" i="2" s="1"/>
  <c r="AK665" i="2" s="1"/>
  <c r="AJ666" i="2" a="1"/>
  <c r="AJ666" i="2" s="1"/>
  <c r="AK666" i="2" s="1"/>
  <c r="AJ667" i="2" a="1"/>
  <c r="AJ667" i="2" s="1"/>
  <c r="AK667" i="2" s="1"/>
  <c r="AJ668" i="2" a="1"/>
  <c r="AJ668" i="2" s="1"/>
  <c r="AK668" i="2" s="1"/>
  <c r="AJ669" i="2" a="1"/>
  <c r="AJ669" i="2" s="1"/>
  <c r="AK669" i="2" s="1"/>
  <c r="AJ670" i="2" a="1"/>
  <c r="AJ670" i="2" s="1"/>
  <c r="AK670" i="2" s="1"/>
  <c r="AJ671" i="2" a="1"/>
  <c r="AJ671" i="2" s="1"/>
  <c r="AK671" i="2" s="1"/>
  <c r="AJ672" i="2" a="1"/>
  <c r="AJ672" i="2" s="1"/>
  <c r="AK672" i="2" s="1"/>
  <c r="AJ673" i="2" a="1"/>
  <c r="AJ673" i="2" s="1"/>
  <c r="AK673" i="2" s="1"/>
  <c r="AJ674" i="2" a="1"/>
  <c r="AJ674" i="2" s="1"/>
  <c r="AK674" i="2" s="1"/>
  <c r="AJ675" i="2" a="1"/>
  <c r="AJ675" i="2" s="1"/>
  <c r="AK675" i="2" s="1"/>
  <c r="AJ676" i="2" a="1"/>
  <c r="AJ676" i="2" s="1"/>
  <c r="AK676" i="2" s="1"/>
  <c r="AJ677" i="2" a="1"/>
  <c r="AJ677" i="2" s="1"/>
  <c r="AK677" i="2" s="1"/>
  <c r="AJ678" i="2" a="1"/>
  <c r="AJ678" i="2" s="1"/>
  <c r="AK678" i="2" s="1"/>
  <c r="AJ679" i="2" a="1"/>
  <c r="AJ679" i="2" s="1"/>
  <c r="AK679" i="2" s="1"/>
  <c r="AJ680" i="2" a="1"/>
  <c r="AJ680" i="2" s="1"/>
  <c r="AK680" i="2" s="1"/>
  <c r="AJ681" i="2" a="1"/>
  <c r="AJ681" i="2" s="1"/>
  <c r="AK681" i="2" s="1"/>
  <c r="AJ682" i="2" a="1"/>
  <c r="AJ682" i="2" s="1"/>
  <c r="AK682" i="2" s="1"/>
  <c r="AJ683" i="2" a="1"/>
  <c r="AJ683" i="2" s="1"/>
  <c r="AK683" i="2" s="1"/>
  <c r="AJ684" i="2" a="1"/>
  <c r="AJ684" i="2" s="1"/>
  <c r="AK684" i="2" s="1"/>
  <c r="AJ685" i="2" a="1"/>
  <c r="AJ685" i="2" s="1"/>
  <c r="AK685" i="2" s="1"/>
  <c r="AJ686" i="2" a="1"/>
  <c r="AJ686" i="2" s="1"/>
  <c r="AK686" i="2" s="1"/>
  <c r="AJ687" i="2" a="1"/>
  <c r="AJ687" i="2" s="1"/>
  <c r="AK687" i="2" s="1"/>
  <c r="AJ688" i="2" a="1"/>
  <c r="AJ688" i="2" s="1"/>
  <c r="AK688" i="2" s="1"/>
  <c r="AJ689" i="2" a="1"/>
  <c r="AJ689" i="2" s="1"/>
  <c r="AK689" i="2" s="1"/>
  <c r="AJ690" i="2" a="1"/>
  <c r="AJ690" i="2" s="1"/>
  <c r="AK690" i="2" s="1"/>
  <c r="AJ691" i="2" a="1"/>
  <c r="AJ691" i="2" s="1"/>
  <c r="AK691" i="2" s="1"/>
  <c r="AJ692" i="2" a="1"/>
  <c r="AJ692" i="2" s="1"/>
  <c r="AK692" i="2" s="1"/>
  <c r="AJ693" i="2" a="1"/>
  <c r="AJ693" i="2" s="1"/>
  <c r="AK693" i="2" s="1"/>
  <c r="AJ694" i="2" a="1"/>
  <c r="AJ694" i="2" s="1"/>
  <c r="AK694" i="2" s="1"/>
  <c r="AJ695" i="2" a="1"/>
  <c r="AJ695" i="2" s="1"/>
  <c r="AK695" i="2" s="1"/>
  <c r="AJ696" i="2" a="1"/>
  <c r="AJ696" i="2" s="1"/>
  <c r="AK696" i="2" s="1"/>
  <c r="AJ697" i="2" a="1"/>
  <c r="AJ697" i="2" s="1"/>
  <c r="AK697" i="2" s="1"/>
  <c r="AJ698" i="2" a="1"/>
  <c r="AJ698" i="2" s="1"/>
  <c r="AK698" i="2" s="1"/>
  <c r="AJ699" i="2" a="1"/>
  <c r="AJ699" i="2" s="1"/>
  <c r="AK699" i="2" s="1"/>
  <c r="AJ700" i="2" a="1"/>
  <c r="AJ700" i="2" s="1"/>
  <c r="AK700" i="2" s="1"/>
  <c r="AJ701" i="2" a="1"/>
  <c r="AJ701" i="2" s="1"/>
  <c r="AK701" i="2" s="1"/>
  <c r="AJ702" i="2" a="1"/>
  <c r="AJ702" i="2" s="1"/>
  <c r="AK702" i="2" s="1"/>
  <c r="AJ703" i="2" a="1"/>
  <c r="AJ703" i="2" s="1"/>
  <c r="AK703" i="2" s="1"/>
  <c r="AJ704" i="2" a="1"/>
  <c r="AJ704" i="2" s="1"/>
  <c r="AK704" i="2" s="1"/>
  <c r="AJ705" i="2" a="1"/>
  <c r="AJ705" i="2" s="1"/>
  <c r="AK705" i="2" s="1"/>
  <c r="AJ706" i="2" a="1"/>
  <c r="AJ706" i="2" s="1"/>
  <c r="AK706" i="2" s="1"/>
  <c r="AJ707" i="2" a="1"/>
  <c r="AJ707" i="2" s="1"/>
  <c r="AK707" i="2" s="1"/>
  <c r="AJ708" i="2" a="1"/>
  <c r="AJ708" i="2" s="1"/>
  <c r="AK708" i="2" s="1"/>
  <c r="AJ709" i="2" a="1"/>
  <c r="AJ709" i="2" s="1"/>
  <c r="AK709" i="2" s="1"/>
  <c r="AJ710" i="2" a="1"/>
  <c r="AJ710" i="2" s="1"/>
  <c r="AK710" i="2" s="1"/>
  <c r="AJ711" i="2" a="1"/>
  <c r="AJ711" i="2" s="1"/>
  <c r="AK711" i="2" s="1"/>
  <c r="AJ712" i="2" a="1"/>
  <c r="AJ712" i="2" s="1"/>
  <c r="AK712" i="2" s="1"/>
  <c r="AJ713" i="2" a="1"/>
  <c r="AJ713" i="2" s="1"/>
  <c r="AK713" i="2" s="1"/>
  <c r="AJ714" i="2" a="1"/>
  <c r="AJ714" i="2" s="1"/>
  <c r="AK714" i="2" s="1"/>
  <c r="AJ715" i="2" a="1"/>
  <c r="AJ715" i="2" s="1"/>
  <c r="AK715" i="2" s="1"/>
  <c r="AJ716" i="2" a="1"/>
  <c r="AJ716" i="2" s="1"/>
  <c r="AK716" i="2" s="1"/>
  <c r="AJ717" i="2" a="1"/>
  <c r="AJ717" i="2" s="1"/>
  <c r="AK717" i="2" s="1"/>
  <c r="AJ718" i="2" a="1"/>
  <c r="AJ718" i="2" s="1"/>
  <c r="AK718" i="2" s="1"/>
  <c r="AJ719" i="2" a="1"/>
  <c r="AJ719" i="2" s="1"/>
  <c r="AK719" i="2" s="1"/>
  <c r="AJ720" i="2" a="1"/>
  <c r="AJ720" i="2" s="1"/>
  <c r="AK720" i="2" s="1"/>
  <c r="AJ721" i="2" a="1"/>
  <c r="AJ721" i="2" s="1"/>
  <c r="AK721" i="2" s="1"/>
  <c r="AJ722" i="2" a="1"/>
  <c r="AJ722" i="2" s="1"/>
  <c r="AK722" i="2" s="1"/>
  <c r="AJ723" i="2" a="1"/>
  <c r="AJ723" i="2" s="1"/>
  <c r="AK723" i="2" s="1"/>
  <c r="AJ724" i="2" a="1"/>
  <c r="AJ724" i="2" s="1"/>
  <c r="AK724" i="2" s="1"/>
  <c r="AJ725" i="2" a="1"/>
  <c r="AJ725" i="2" s="1"/>
  <c r="AK725" i="2" s="1"/>
  <c r="AJ726" i="2" a="1"/>
  <c r="AJ726" i="2" s="1"/>
  <c r="AK726" i="2" s="1"/>
  <c r="AJ727" i="2" a="1"/>
  <c r="AJ727" i="2" s="1"/>
  <c r="AK727" i="2" s="1"/>
  <c r="AJ728" i="2" a="1"/>
  <c r="AJ728" i="2" s="1"/>
  <c r="AK728" i="2" s="1"/>
  <c r="AJ729" i="2" a="1"/>
  <c r="AJ729" i="2" s="1"/>
  <c r="AK729" i="2" s="1"/>
  <c r="AJ730" i="2" a="1"/>
  <c r="AJ730" i="2" s="1"/>
  <c r="AK730" i="2" s="1"/>
  <c r="AJ731" i="2" a="1"/>
  <c r="AJ731" i="2" s="1"/>
  <c r="AK731" i="2" s="1"/>
  <c r="AJ732" i="2" a="1"/>
  <c r="AJ732" i="2" s="1"/>
  <c r="AK732" i="2" s="1"/>
  <c r="AJ733" i="2" a="1"/>
  <c r="AJ733" i="2" s="1"/>
  <c r="AK733" i="2" s="1"/>
  <c r="AJ734" i="2" a="1"/>
  <c r="AJ734" i="2" s="1"/>
  <c r="AK734" i="2" s="1"/>
  <c r="AJ735" i="2" a="1"/>
  <c r="AJ735" i="2" s="1"/>
  <c r="AK735" i="2" s="1"/>
  <c r="AJ736" i="2" a="1"/>
  <c r="AJ736" i="2" s="1"/>
  <c r="AK736" i="2" s="1"/>
  <c r="AJ737" i="2" a="1"/>
  <c r="AJ737" i="2" s="1"/>
  <c r="AK737" i="2" s="1"/>
  <c r="AJ738" i="2" a="1"/>
  <c r="AJ738" i="2" s="1"/>
  <c r="AK738" i="2" s="1"/>
  <c r="AJ739" i="2" a="1"/>
  <c r="AJ739" i="2" s="1"/>
  <c r="AK739" i="2" s="1"/>
  <c r="AJ740" i="2" a="1"/>
  <c r="AJ740" i="2" s="1"/>
  <c r="AK740" i="2" s="1"/>
  <c r="AJ741" i="2" a="1"/>
  <c r="AJ741" i="2" s="1"/>
  <c r="AK741" i="2" s="1"/>
  <c r="AJ742" i="2" a="1"/>
  <c r="AJ742" i="2" s="1"/>
  <c r="AK742" i="2" s="1"/>
  <c r="AJ743" i="2" a="1"/>
  <c r="AJ743" i="2" s="1"/>
  <c r="AK743" i="2" s="1"/>
  <c r="AJ744" i="2" a="1"/>
  <c r="AJ744" i="2" s="1"/>
  <c r="AK744" i="2" s="1"/>
  <c r="AJ745" i="2" a="1"/>
  <c r="AJ745" i="2" s="1"/>
  <c r="AK745" i="2" s="1"/>
  <c r="AJ746" i="2" a="1"/>
  <c r="AJ746" i="2" s="1"/>
  <c r="AK746" i="2" s="1"/>
  <c r="AJ747" i="2" a="1"/>
  <c r="AJ747" i="2" s="1"/>
  <c r="AK747" i="2" s="1"/>
  <c r="AJ748" i="2" a="1"/>
  <c r="AJ748" i="2" s="1"/>
  <c r="AK748" i="2" s="1"/>
  <c r="AJ749" i="2" a="1"/>
  <c r="AJ749" i="2" s="1"/>
  <c r="AK749" i="2" s="1"/>
  <c r="AJ750" i="2" a="1"/>
  <c r="AJ750" i="2" s="1"/>
  <c r="AK750" i="2" s="1"/>
  <c r="AJ751" i="2" a="1"/>
  <c r="AJ751" i="2" s="1"/>
  <c r="AK751" i="2" s="1"/>
  <c r="AJ752" i="2" a="1"/>
  <c r="AJ752" i="2" s="1"/>
  <c r="AK752" i="2" s="1"/>
  <c r="AJ753" i="2" a="1"/>
  <c r="AJ753" i="2" s="1"/>
  <c r="AK753" i="2" s="1"/>
  <c r="AJ754" i="2" a="1"/>
  <c r="AJ754" i="2" s="1"/>
  <c r="AK754" i="2" s="1"/>
  <c r="AJ755" i="2" a="1"/>
  <c r="AJ755" i="2" s="1"/>
  <c r="AK755" i="2" s="1"/>
  <c r="AJ756" i="2" a="1"/>
  <c r="AJ756" i="2" s="1"/>
  <c r="AK756" i="2" s="1"/>
  <c r="AJ757" i="2" a="1"/>
  <c r="AJ757" i="2" s="1"/>
  <c r="AK757" i="2" s="1"/>
  <c r="AJ758" i="2" a="1"/>
  <c r="AJ758" i="2" s="1"/>
  <c r="AK758" i="2" s="1"/>
  <c r="AJ759" i="2" a="1"/>
  <c r="AJ759" i="2" s="1"/>
  <c r="AK759" i="2" s="1"/>
  <c r="AJ760" i="2" a="1"/>
  <c r="AJ760" i="2" s="1"/>
  <c r="AK760" i="2" s="1"/>
  <c r="AJ761" i="2" a="1"/>
  <c r="AJ761" i="2" s="1"/>
  <c r="AK761" i="2" s="1"/>
  <c r="AJ762" i="2" a="1"/>
  <c r="AJ762" i="2" s="1"/>
  <c r="AK762" i="2" s="1"/>
  <c r="AJ763" i="2" a="1"/>
  <c r="AJ763" i="2" s="1"/>
  <c r="AK763" i="2" s="1"/>
  <c r="AJ764" i="2" a="1"/>
  <c r="AJ764" i="2" s="1"/>
  <c r="AK764" i="2" s="1"/>
  <c r="AJ765" i="2" a="1"/>
  <c r="AJ765" i="2" s="1"/>
  <c r="AK765" i="2" s="1"/>
  <c r="AJ766" i="2" a="1"/>
  <c r="AJ766" i="2" s="1"/>
  <c r="AK766" i="2" s="1"/>
  <c r="AJ767" i="2" a="1"/>
  <c r="AJ767" i="2" s="1"/>
  <c r="AK767" i="2" s="1"/>
  <c r="AJ768" i="2" a="1"/>
  <c r="AJ768" i="2" s="1"/>
  <c r="AK768" i="2" s="1"/>
  <c r="AJ769" i="2" a="1"/>
  <c r="AJ769" i="2" s="1"/>
  <c r="AK769" i="2" s="1"/>
  <c r="AJ770" i="2" a="1"/>
  <c r="AJ770" i="2" s="1"/>
  <c r="AK770" i="2" s="1"/>
  <c r="AJ771" i="2" a="1"/>
  <c r="AJ771" i="2" s="1"/>
  <c r="AK771" i="2" s="1"/>
  <c r="AJ772" i="2" a="1"/>
  <c r="AJ772" i="2" s="1"/>
  <c r="AK772" i="2" s="1"/>
  <c r="AJ773" i="2" a="1"/>
  <c r="AJ773" i="2" s="1"/>
  <c r="AK773" i="2" s="1"/>
  <c r="AJ774" i="2" a="1"/>
  <c r="AJ774" i="2" s="1"/>
  <c r="AK774" i="2" s="1"/>
  <c r="AJ775" i="2" a="1"/>
  <c r="AJ775" i="2" s="1"/>
  <c r="AK775" i="2" s="1"/>
  <c r="AJ776" i="2" a="1"/>
  <c r="AJ776" i="2" s="1"/>
  <c r="AK776" i="2" s="1"/>
  <c r="AJ777" i="2" a="1"/>
  <c r="AJ777" i="2" s="1"/>
  <c r="AK777" i="2" s="1"/>
  <c r="AJ778" i="2" a="1"/>
  <c r="AJ778" i="2" s="1"/>
  <c r="AK778" i="2" s="1"/>
  <c r="AJ779" i="2" a="1"/>
  <c r="AJ779" i="2" s="1"/>
  <c r="AK779" i="2" s="1"/>
  <c r="AJ780" i="2" a="1"/>
  <c r="AJ780" i="2" s="1"/>
  <c r="AK780" i="2" s="1"/>
  <c r="AJ781" i="2" a="1"/>
  <c r="AJ781" i="2" s="1"/>
  <c r="AK781" i="2" s="1"/>
  <c r="AJ782" i="2" a="1"/>
  <c r="AJ782" i="2" s="1"/>
  <c r="AK782" i="2" s="1"/>
  <c r="AJ783" i="2" a="1"/>
  <c r="AJ783" i="2" s="1"/>
  <c r="AK783" i="2" s="1"/>
  <c r="AJ784" i="2" a="1"/>
  <c r="AJ784" i="2" s="1"/>
  <c r="AK784" i="2" s="1"/>
  <c r="AJ785" i="2" a="1"/>
  <c r="AJ785" i="2" s="1"/>
  <c r="AK785" i="2" s="1"/>
  <c r="AJ786" i="2" a="1"/>
  <c r="AJ786" i="2" s="1"/>
  <c r="AK786" i="2" s="1"/>
  <c r="AJ787" i="2" a="1"/>
  <c r="AJ787" i="2" s="1"/>
  <c r="AK787" i="2" s="1"/>
  <c r="AJ788" i="2" a="1"/>
  <c r="AJ788" i="2" s="1"/>
  <c r="AK788" i="2" s="1"/>
  <c r="AJ789" i="2" a="1"/>
  <c r="AJ789" i="2" s="1"/>
  <c r="AK789" i="2" s="1"/>
  <c r="AJ790" i="2" a="1"/>
  <c r="AJ790" i="2" s="1"/>
  <c r="AK790" i="2" s="1"/>
  <c r="AJ791" i="2" a="1"/>
  <c r="AJ791" i="2" s="1"/>
  <c r="AK791" i="2" s="1"/>
  <c r="AJ792" i="2" a="1"/>
  <c r="AJ792" i="2" s="1"/>
  <c r="AK792" i="2" s="1"/>
  <c r="AJ793" i="2" a="1"/>
  <c r="AJ793" i="2" s="1"/>
  <c r="AK793" i="2" s="1"/>
  <c r="AJ794" i="2" a="1"/>
  <c r="AJ794" i="2" s="1"/>
  <c r="AK794" i="2" s="1"/>
  <c r="AJ795" i="2" a="1"/>
  <c r="AJ795" i="2" s="1"/>
  <c r="AK795" i="2" s="1"/>
  <c r="AJ796" i="2" a="1"/>
  <c r="AJ796" i="2" s="1"/>
  <c r="AK796" i="2" s="1"/>
  <c r="AJ797" i="2" a="1"/>
  <c r="AJ797" i="2" s="1"/>
  <c r="AK797" i="2" s="1"/>
  <c r="AJ798" i="2" a="1"/>
  <c r="AJ798" i="2" s="1"/>
  <c r="AK798" i="2" s="1"/>
  <c r="AJ799" i="2" a="1"/>
  <c r="AJ799" i="2" s="1"/>
  <c r="AK799" i="2" s="1"/>
  <c r="AJ800" i="2" a="1"/>
  <c r="AJ800" i="2" s="1"/>
  <c r="AK800" i="2" s="1"/>
  <c r="AJ801" i="2" a="1"/>
  <c r="AJ801" i="2" s="1"/>
  <c r="AK801" i="2" s="1"/>
  <c r="AJ802" i="2" a="1"/>
  <c r="AJ802" i="2" s="1"/>
  <c r="AK802" i="2" s="1"/>
  <c r="AJ803" i="2" a="1"/>
  <c r="AJ803" i="2" s="1"/>
  <c r="AK803" i="2" s="1"/>
  <c r="AJ804" i="2" a="1"/>
  <c r="AJ804" i="2" s="1"/>
  <c r="AK804" i="2" s="1"/>
  <c r="AJ805" i="2" a="1"/>
  <c r="AJ805" i="2" s="1"/>
  <c r="AK805" i="2" s="1"/>
  <c r="AJ806" i="2" a="1"/>
  <c r="AJ806" i="2" s="1"/>
  <c r="AK806" i="2" s="1"/>
  <c r="AJ807" i="2" a="1"/>
  <c r="AJ807" i="2" s="1"/>
  <c r="AK807" i="2" s="1"/>
  <c r="AJ808" i="2" a="1"/>
  <c r="AJ808" i="2" s="1"/>
  <c r="AK808" i="2" s="1"/>
  <c r="AJ809" i="2" a="1"/>
  <c r="AJ809" i="2" s="1"/>
  <c r="AK809" i="2" s="1"/>
  <c r="AJ810" i="2" a="1"/>
  <c r="AJ810" i="2" s="1"/>
  <c r="AK810" i="2" s="1"/>
  <c r="AJ811" i="2" a="1"/>
  <c r="AJ811" i="2" s="1"/>
  <c r="AK811" i="2" s="1"/>
  <c r="AJ812" i="2" a="1"/>
  <c r="AJ812" i="2" s="1"/>
  <c r="AK812" i="2" s="1"/>
  <c r="AJ813" i="2" a="1"/>
  <c r="AJ813" i="2" s="1"/>
  <c r="AK813" i="2" s="1"/>
  <c r="AJ814" i="2" a="1"/>
  <c r="AJ814" i="2" s="1"/>
  <c r="AK814" i="2" s="1"/>
  <c r="AJ815" i="2" a="1"/>
  <c r="AJ815" i="2" s="1"/>
  <c r="AK815" i="2" s="1"/>
  <c r="AJ816" i="2" a="1"/>
  <c r="AJ816" i="2" s="1"/>
  <c r="AK816" i="2" s="1"/>
  <c r="AJ817" i="2" a="1"/>
  <c r="AJ817" i="2" s="1"/>
  <c r="AK817" i="2" s="1"/>
  <c r="AJ818" i="2" a="1"/>
  <c r="AJ818" i="2" s="1"/>
  <c r="AK818" i="2" s="1"/>
  <c r="AJ819" i="2" a="1"/>
  <c r="AJ819" i="2" s="1"/>
  <c r="AK819" i="2" s="1"/>
  <c r="AJ820" i="2" a="1"/>
  <c r="AJ820" i="2" s="1"/>
  <c r="AK820" i="2" s="1"/>
  <c r="AJ821" i="2" a="1"/>
  <c r="AJ821" i="2" s="1"/>
  <c r="AK821" i="2" s="1"/>
  <c r="AJ822" i="2" a="1"/>
  <c r="AJ822" i="2" s="1"/>
  <c r="AK822" i="2" s="1"/>
  <c r="AJ823" i="2" a="1"/>
  <c r="AJ823" i="2" s="1"/>
  <c r="AK823" i="2" s="1"/>
  <c r="AJ824" i="2" a="1"/>
  <c r="AJ824" i="2" s="1"/>
  <c r="AK824" i="2" s="1"/>
  <c r="AJ825" i="2" a="1"/>
  <c r="AJ825" i="2" s="1"/>
  <c r="AK825" i="2" s="1"/>
  <c r="AJ826" i="2" a="1"/>
  <c r="AJ826" i="2" s="1"/>
  <c r="AK826" i="2" s="1"/>
  <c r="AJ827" i="2" a="1"/>
  <c r="AJ827" i="2" s="1"/>
  <c r="AK827" i="2" s="1"/>
  <c r="AJ828" i="2" a="1"/>
  <c r="AJ828" i="2" s="1"/>
  <c r="AK828" i="2" s="1"/>
  <c r="AJ829" i="2" a="1"/>
  <c r="AJ829" i="2" s="1"/>
  <c r="AK829" i="2" s="1"/>
  <c r="AJ830" i="2" a="1"/>
  <c r="AJ830" i="2" s="1"/>
  <c r="AK830" i="2" s="1"/>
  <c r="AJ831" i="2" a="1"/>
  <c r="AJ831" i="2" s="1"/>
  <c r="AK831" i="2" s="1"/>
  <c r="AJ832" i="2" a="1"/>
  <c r="AJ832" i="2" s="1"/>
  <c r="AK832" i="2" s="1"/>
  <c r="AJ833" i="2" a="1"/>
  <c r="AJ833" i="2" s="1"/>
  <c r="AK833" i="2" s="1"/>
  <c r="AJ834" i="2" a="1"/>
  <c r="AJ834" i="2" s="1"/>
  <c r="AK834" i="2" s="1"/>
  <c r="AJ835" i="2" a="1"/>
  <c r="AJ835" i="2" s="1"/>
  <c r="AK835" i="2" s="1"/>
  <c r="AJ836" i="2" a="1"/>
  <c r="AJ836" i="2" s="1"/>
  <c r="AK836" i="2" s="1"/>
  <c r="AJ837" i="2" a="1"/>
  <c r="AJ837" i="2" s="1"/>
  <c r="AK837" i="2" s="1"/>
  <c r="AJ838" i="2" a="1"/>
  <c r="AJ838" i="2" s="1"/>
  <c r="AK838" i="2" s="1"/>
  <c r="AJ839" i="2" a="1"/>
  <c r="AJ839" i="2" s="1"/>
  <c r="AK839" i="2" s="1"/>
  <c r="AJ840" i="2" a="1"/>
  <c r="AJ840" i="2" s="1"/>
  <c r="AK840" i="2" s="1"/>
  <c r="AJ841" i="2" a="1"/>
  <c r="AJ841" i="2" s="1"/>
  <c r="AK841" i="2" s="1"/>
  <c r="AJ842" i="2" a="1"/>
  <c r="AJ842" i="2" s="1"/>
  <c r="AK842" i="2" s="1"/>
  <c r="AJ843" i="2" a="1"/>
  <c r="AJ843" i="2" s="1"/>
  <c r="AK843" i="2" s="1"/>
  <c r="AJ844" i="2" a="1"/>
  <c r="AJ844" i="2" s="1"/>
  <c r="AK844" i="2" s="1"/>
  <c r="AJ845" i="2" a="1"/>
  <c r="AJ845" i="2" s="1"/>
  <c r="AK845" i="2" s="1"/>
  <c r="AJ846" i="2" a="1"/>
  <c r="AJ846" i="2" s="1"/>
  <c r="AK846" i="2" s="1"/>
  <c r="AJ847" i="2" a="1"/>
  <c r="AJ847" i="2" s="1"/>
  <c r="AK847" i="2" s="1"/>
  <c r="AJ848" i="2" a="1"/>
  <c r="AJ848" i="2" s="1"/>
  <c r="AK848" i="2" s="1"/>
  <c r="AJ849" i="2" a="1"/>
  <c r="AJ849" i="2" s="1"/>
  <c r="AK849" i="2" s="1"/>
  <c r="AJ850" i="2" a="1"/>
  <c r="AJ850" i="2" s="1"/>
  <c r="AK850" i="2" s="1"/>
  <c r="AJ851" i="2" a="1"/>
  <c r="AJ851" i="2" s="1"/>
  <c r="AK851" i="2" s="1"/>
  <c r="AJ852" i="2" a="1"/>
  <c r="AJ852" i="2" s="1"/>
  <c r="AK852" i="2" s="1"/>
  <c r="AJ853" i="2" a="1"/>
  <c r="AJ853" i="2" s="1"/>
  <c r="AK853" i="2" s="1"/>
  <c r="AJ854" i="2" a="1"/>
  <c r="AJ854" i="2" s="1"/>
  <c r="AK854" i="2" s="1"/>
  <c r="AJ855" i="2" a="1"/>
  <c r="AJ855" i="2" s="1"/>
  <c r="AK855" i="2" s="1"/>
  <c r="AJ856" i="2" a="1"/>
  <c r="AJ856" i="2" s="1"/>
  <c r="AK856" i="2" s="1"/>
  <c r="AJ857" i="2" a="1"/>
  <c r="AJ857" i="2" s="1"/>
  <c r="AK857" i="2" s="1"/>
  <c r="AJ858" i="2" a="1"/>
  <c r="AJ858" i="2" s="1"/>
  <c r="AK858" i="2" s="1"/>
  <c r="AJ859" i="2" a="1"/>
  <c r="AJ859" i="2" s="1"/>
  <c r="AK859" i="2" s="1"/>
  <c r="AJ860" i="2" a="1"/>
  <c r="AJ860" i="2" s="1"/>
  <c r="AK860" i="2" s="1"/>
  <c r="AJ861" i="2" a="1"/>
  <c r="AJ861" i="2" s="1"/>
  <c r="AK861" i="2" s="1"/>
  <c r="AJ862" i="2" a="1"/>
  <c r="AJ862" i="2" s="1"/>
  <c r="AK862" i="2" s="1"/>
  <c r="AJ863" i="2" a="1"/>
  <c r="AJ863" i="2" s="1"/>
  <c r="AK863" i="2" s="1"/>
  <c r="AJ864" i="2" a="1"/>
  <c r="AJ864" i="2" s="1"/>
  <c r="AK864" i="2" s="1"/>
  <c r="AJ865" i="2" a="1"/>
  <c r="AJ865" i="2" s="1"/>
  <c r="AK865" i="2" s="1"/>
  <c r="AJ866" i="2" a="1"/>
  <c r="AJ866" i="2" s="1"/>
  <c r="AK866" i="2" s="1"/>
  <c r="AJ867" i="2" a="1"/>
  <c r="AJ867" i="2" s="1"/>
  <c r="AK867" i="2" s="1"/>
  <c r="AJ868" i="2" a="1"/>
  <c r="AJ868" i="2" s="1"/>
  <c r="AK868" i="2" s="1"/>
  <c r="AJ869" i="2" a="1"/>
  <c r="AJ869" i="2" s="1"/>
  <c r="AK869" i="2" s="1"/>
  <c r="AJ870" i="2" a="1"/>
  <c r="AJ870" i="2" s="1"/>
  <c r="AK870" i="2" s="1"/>
  <c r="AJ871" i="2" a="1"/>
  <c r="AJ871" i="2" s="1"/>
  <c r="AK871" i="2" s="1"/>
  <c r="AJ872" i="2" a="1"/>
  <c r="AJ872" i="2" s="1"/>
  <c r="AK872" i="2" s="1"/>
  <c r="AJ873" i="2" a="1"/>
  <c r="AJ873" i="2" s="1"/>
  <c r="AK873" i="2" s="1"/>
  <c r="AJ874" i="2" a="1"/>
  <c r="AJ874" i="2" s="1"/>
  <c r="AK874" i="2" s="1"/>
  <c r="AJ875" i="2" a="1"/>
  <c r="AJ875" i="2" s="1"/>
  <c r="AK875" i="2" s="1"/>
  <c r="AJ876" i="2" a="1"/>
  <c r="AJ876" i="2" s="1"/>
  <c r="AK876" i="2" s="1"/>
  <c r="AJ877" i="2" a="1"/>
  <c r="AJ877" i="2" s="1"/>
  <c r="AK877" i="2" s="1"/>
  <c r="AJ878" i="2" a="1"/>
  <c r="AJ878" i="2" s="1"/>
  <c r="AK878" i="2" s="1"/>
  <c r="AJ879" i="2" a="1"/>
  <c r="AJ879" i="2" s="1"/>
  <c r="AK879" i="2" s="1"/>
  <c r="AJ880" i="2" a="1"/>
  <c r="AJ880" i="2" s="1"/>
  <c r="AK880" i="2" s="1"/>
  <c r="AJ881" i="2" a="1"/>
  <c r="AJ881" i="2" s="1"/>
  <c r="AK881" i="2" s="1"/>
  <c r="AJ882" i="2" a="1"/>
  <c r="AJ882" i="2" s="1"/>
  <c r="AK882" i="2" s="1"/>
  <c r="AJ883" i="2" a="1"/>
  <c r="AJ883" i="2" s="1"/>
  <c r="AK883" i="2" s="1"/>
  <c r="AJ884" i="2" a="1"/>
  <c r="AJ884" i="2" s="1"/>
  <c r="AK884" i="2" s="1"/>
  <c r="AJ885" i="2" a="1"/>
  <c r="AJ885" i="2" s="1"/>
  <c r="AK885" i="2" s="1"/>
  <c r="AJ886" i="2" a="1"/>
  <c r="AJ886" i="2" s="1"/>
  <c r="AK886" i="2" s="1"/>
  <c r="AJ887" i="2" a="1"/>
  <c r="AJ887" i="2" s="1"/>
  <c r="AK887" i="2" s="1"/>
  <c r="AJ888" i="2" a="1"/>
  <c r="AJ888" i="2" s="1"/>
  <c r="AK888" i="2" s="1"/>
  <c r="AJ889" i="2" a="1"/>
  <c r="AJ889" i="2" s="1"/>
  <c r="AK889" i="2" s="1"/>
  <c r="AJ890" i="2" a="1"/>
  <c r="AJ890" i="2" s="1"/>
  <c r="AK890" i="2" s="1"/>
  <c r="AJ891" i="2" a="1"/>
  <c r="AJ891" i="2" s="1"/>
  <c r="AK891" i="2" s="1"/>
  <c r="AJ892" i="2" a="1"/>
  <c r="AJ892" i="2" s="1"/>
  <c r="AK892" i="2" s="1"/>
  <c r="AJ893" i="2" a="1"/>
  <c r="AJ893" i="2" s="1"/>
  <c r="AK893" i="2" s="1"/>
  <c r="AJ894" i="2" a="1"/>
  <c r="AJ894" i="2" s="1"/>
  <c r="AK894" i="2" s="1"/>
  <c r="AJ895" i="2" a="1"/>
  <c r="AJ895" i="2" s="1"/>
  <c r="AK895" i="2" s="1"/>
  <c r="AJ896" i="2" a="1"/>
  <c r="AJ896" i="2" s="1"/>
  <c r="AK896" i="2" s="1"/>
  <c r="AJ897" i="2" a="1"/>
  <c r="AJ897" i="2" s="1"/>
  <c r="AK897" i="2" s="1"/>
  <c r="AJ898" i="2" a="1"/>
  <c r="AJ898" i="2" s="1"/>
  <c r="AK898" i="2" s="1"/>
  <c r="AJ899" i="2" a="1"/>
  <c r="AJ899" i="2" s="1"/>
  <c r="AK899" i="2" s="1"/>
  <c r="AJ900" i="2" a="1"/>
  <c r="AJ900" i="2" s="1"/>
  <c r="AK900" i="2" s="1"/>
  <c r="AJ901" i="2" a="1"/>
  <c r="AJ901" i="2" s="1"/>
  <c r="AK901" i="2" s="1"/>
  <c r="AJ902" i="2" a="1"/>
  <c r="AJ902" i="2" s="1"/>
  <c r="AK902" i="2" s="1"/>
  <c r="AJ903" i="2" a="1"/>
  <c r="AJ903" i="2" s="1"/>
  <c r="AK903" i="2" s="1"/>
  <c r="AJ904" i="2" a="1"/>
  <c r="AJ904" i="2" s="1"/>
  <c r="AK904" i="2" s="1"/>
  <c r="AJ905" i="2" a="1"/>
  <c r="AJ905" i="2" s="1"/>
  <c r="AK905" i="2" s="1"/>
  <c r="AJ906" i="2" a="1"/>
  <c r="AJ906" i="2" s="1"/>
  <c r="AK906" i="2" s="1"/>
  <c r="AJ907" i="2" a="1"/>
  <c r="AJ907" i="2" s="1"/>
  <c r="AK907" i="2" s="1"/>
  <c r="AJ908" i="2" a="1"/>
  <c r="AJ908" i="2" s="1"/>
  <c r="AK908" i="2" s="1"/>
  <c r="AJ909" i="2" a="1"/>
  <c r="AJ909" i="2" s="1"/>
  <c r="AK909" i="2" s="1"/>
  <c r="AJ910" i="2" a="1"/>
  <c r="AJ910" i="2" s="1"/>
  <c r="AK910" i="2" s="1"/>
  <c r="AJ911" i="2" a="1"/>
  <c r="AJ911" i="2" s="1"/>
  <c r="AK911" i="2" s="1"/>
  <c r="AJ912" i="2" a="1"/>
  <c r="AJ912" i="2" s="1"/>
  <c r="AK912" i="2" s="1"/>
  <c r="AJ913" i="2" a="1"/>
  <c r="AJ913" i="2" s="1"/>
  <c r="AK913" i="2" s="1"/>
  <c r="AJ914" i="2" a="1"/>
  <c r="AJ914" i="2" s="1"/>
  <c r="AK914" i="2" s="1"/>
  <c r="AJ915" i="2" a="1"/>
  <c r="AJ915" i="2" s="1"/>
  <c r="AK915" i="2" s="1"/>
  <c r="AJ916" i="2" a="1"/>
  <c r="AJ916" i="2" s="1"/>
  <c r="AK916" i="2" s="1"/>
  <c r="AJ917" i="2" a="1"/>
  <c r="AJ917" i="2" s="1"/>
  <c r="AK917" i="2" s="1"/>
  <c r="AJ918" i="2" a="1"/>
  <c r="AJ918" i="2" s="1"/>
  <c r="AK918" i="2" s="1"/>
  <c r="AJ919" i="2" a="1"/>
  <c r="AJ919" i="2" s="1"/>
  <c r="AK919" i="2" s="1"/>
  <c r="AJ920" i="2" a="1"/>
  <c r="AJ920" i="2" s="1"/>
  <c r="AK920" i="2" s="1"/>
  <c r="AJ921" i="2" a="1"/>
  <c r="AJ921" i="2" s="1"/>
  <c r="AK921" i="2" s="1"/>
  <c r="AJ922" i="2" a="1"/>
  <c r="AJ922" i="2" s="1"/>
  <c r="AK922" i="2" s="1"/>
  <c r="AJ923" i="2" a="1"/>
  <c r="AJ923" i="2" s="1"/>
  <c r="AK923" i="2" s="1"/>
  <c r="AJ924" i="2" a="1"/>
  <c r="AJ924" i="2" s="1"/>
  <c r="AK924" i="2" s="1"/>
  <c r="AJ925" i="2" a="1"/>
  <c r="AJ925" i="2" s="1"/>
  <c r="AK925" i="2" s="1"/>
  <c r="AJ926" i="2" a="1"/>
  <c r="AJ926" i="2" s="1"/>
  <c r="AK926" i="2" s="1"/>
  <c r="AJ927" i="2" a="1"/>
  <c r="AJ927" i="2" s="1"/>
  <c r="AK927" i="2" s="1"/>
  <c r="AJ928" i="2" a="1"/>
  <c r="AJ928" i="2" s="1"/>
  <c r="AK928" i="2" s="1"/>
  <c r="AJ929" i="2" a="1"/>
  <c r="AJ929" i="2" s="1"/>
  <c r="AK929" i="2" s="1"/>
  <c r="AJ930" i="2" a="1"/>
  <c r="AJ930" i="2" s="1"/>
  <c r="AK930" i="2" s="1"/>
  <c r="AJ931" i="2" a="1"/>
  <c r="AJ931" i="2" s="1"/>
  <c r="AK931" i="2" s="1"/>
  <c r="AJ932" i="2" a="1"/>
  <c r="AJ932" i="2" s="1"/>
  <c r="AK932" i="2" s="1"/>
  <c r="AJ933" i="2" a="1"/>
  <c r="AJ933" i="2" s="1"/>
  <c r="AK933" i="2" s="1"/>
  <c r="AJ934" i="2" a="1"/>
  <c r="AJ934" i="2" s="1"/>
  <c r="AK934" i="2" s="1"/>
  <c r="AJ935" i="2" a="1"/>
  <c r="AJ935" i="2" s="1"/>
  <c r="AK935" i="2" s="1"/>
  <c r="AJ936" i="2" a="1"/>
  <c r="AJ936" i="2" s="1"/>
  <c r="AK936" i="2" s="1"/>
  <c r="AJ937" i="2" a="1"/>
  <c r="AJ937" i="2" s="1"/>
  <c r="AK937" i="2" s="1"/>
  <c r="AJ938" i="2" a="1"/>
  <c r="AJ938" i="2" s="1"/>
  <c r="AK938" i="2" s="1"/>
  <c r="AJ939" i="2" a="1"/>
  <c r="AJ939" i="2" s="1"/>
  <c r="AK939" i="2" s="1"/>
  <c r="AJ940" i="2" a="1"/>
  <c r="AJ940" i="2" s="1"/>
  <c r="AK940" i="2" s="1"/>
  <c r="AJ941" i="2" a="1"/>
  <c r="AJ941" i="2" s="1"/>
  <c r="AK941" i="2" s="1"/>
  <c r="AJ942" i="2" a="1"/>
  <c r="AJ942" i="2" s="1"/>
  <c r="AK942" i="2" s="1"/>
  <c r="AJ943" i="2" a="1"/>
  <c r="AJ943" i="2" s="1"/>
  <c r="AK943" i="2" s="1"/>
  <c r="AJ944" i="2" a="1"/>
  <c r="AJ944" i="2" s="1"/>
  <c r="AK944" i="2" s="1"/>
  <c r="AJ945" i="2" a="1"/>
  <c r="AJ945" i="2" s="1"/>
  <c r="AK945" i="2" s="1"/>
  <c r="AJ946" i="2" a="1"/>
  <c r="AJ946" i="2" s="1"/>
  <c r="AK946" i="2" s="1"/>
  <c r="AJ947" i="2" a="1"/>
  <c r="AJ947" i="2" s="1"/>
  <c r="AK947" i="2" s="1"/>
  <c r="AJ948" i="2" a="1"/>
  <c r="AJ948" i="2" s="1"/>
  <c r="AK948" i="2" s="1"/>
  <c r="AJ949" i="2" a="1"/>
  <c r="AJ949" i="2" s="1"/>
  <c r="AK949" i="2" s="1"/>
  <c r="AJ950" i="2" a="1"/>
  <c r="AJ950" i="2" s="1"/>
  <c r="AK950" i="2" s="1"/>
  <c r="AJ951" i="2" a="1"/>
  <c r="AJ951" i="2" s="1"/>
  <c r="AK951" i="2" s="1"/>
  <c r="AJ952" i="2" a="1"/>
  <c r="AJ952" i="2" s="1"/>
  <c r="AK952" i="2" s="1"/>
  <c r="AJ953" i="2" a="1"/>
  <c r="AJ953" i="2" s="1"/>
  <c r="AK953" i="2" s="1"/>
  <c r="AJ954" i="2" a="1"/>
  <c r="AJ954" i="2" s="1"/>
  <c r="AK954" i="2" s="1"/>
  <c r="AJ955" i="2" a="1"/>
  <c r="AJ955" i="2" s="1"/>
  <c r="AK955" i="2" s="1"/>
  <c r="AJ956" i="2" a="1"/>
  <c r="AJ956" i="2" s="1"/>
  <c r="AK956" i="2" s="1"/>
  <c r="AJ957" i="2" a="1"/>
  <c r="AJ957" i="2" s="1"/>
  <c r="AK957" i="2" s="1"/>
  <c r="AJ958" i="2" a="1"/>
  <c r="AJ958" i="2" s="1"/>
  <c r="AK958" i="2" s="1"/>
  <c r="AJ959" i="2" a="1"/>
  <c r="AJ959" i="2" s="1"/>
  <c r="AK959" i="2" s="1"/>
  <c r="AJ960" i="2" a="1"/>
  <c r="AJ960" i="2" s="1"/>
  <c r="AK960" i="2" s="1"/>
  <c r="AJ961" i="2" a="1"/>
  <c r="AJ961" i="2" s="1"/>
  <c r="AK961" i="2" s="1"/>
  <c r="AJ962" i="2" a="1"/>
  <c r="AJ962" i="2" s="1"/>
  <c r="AK962" i="2" s="1"/>
  <c r="AJ963" i="2" a="1"/>
  <c r="AJ963" i="2" s="1"/>
  <c r="AK963" i="2" s="1"/>
  <c r="AJ964" i="2" a="1"/>
  <c r="AJ964" i="2" s="1"/>
  <c r="AK964" i="2" s="1"/>
  <c r="AJ965" i="2" a="1"/>
  <c r="AJ965" i="2" s="1"/>
  <c r="AK965" i="2" s="1"/>
  <c r="AJ966" i="2" a="1"/>
  <c r="AJ966" i="2" s="1"/>
  <c r="AK966" i="2" s="1"/>
  <c r="AJ967" i="2" a="1"/>
  <c r="AJ967" i="2" s="1"/>
  <c r="AK967" i="2" s="1"/>
  <c r="AJ968" i="2" a="1"/>
  <c r="AJ968" i="2" s="1"/>
  <c r="AK968" i="2" s="1"/>
  <c r="AJ969" i="2" a="1"/>
  <c r="AJ969" i="2" s="1"/>
  <c r="AK969" i="2" s="1"/>
  <c r="AJ970" i="2" a="1"/>
  <c r="AJ970" i="2" s="1"/>
  <c r="AK970" i="2" s="1"/>
  <c r="AJ971" i="2" a="1"/>
  <c r="AJ971" i="2" s="1"/>
  <c r="AK971" i="2" s="1"/>
  <c r="AJ972" i="2" a="1"/>
  <c r="AJ972" i="2" s="1"/>
  <c r="AK972" i="2" s="1"/>
  <c r="AJ973" i="2" a="1"/>
  <c r="AJ973" i="2" s="1"/>
  <c r="AK973" i="2" s="1"/>
  <c r="AJ974" i="2" a="1"/>
  <c r="AJ974" i="2" s="1"/>
  <c r="AK974" i="2" s="1"/>
  <c r="AJ975" i="2" a="1"/>
  <c r="AJ975" i="2" s="1"/>
  <c r="AK975" i="2" s="1"/>
  <c r="AJ976" i="2" a="1"/>
  <c r="AJ976" i="2" s="1"/>
  <c r="AK976" i="2" s="1"/>
  <c r="AJ977" i="2" a="1"/>
  <c r="AJ977" i="2" s="1"/>
  <c r="AK977" i="2" s="1"/>
  <c r="AJ978" i="2" a="1"/>
  <c r="AJ978" i="2" s="1"/>
  <c r="AK978" i="2" s="1"/>
  <c r="AJ979" i="2" a="1"/>
  <c r="AJ979" i="2" s="1"/>
  <c r="AK979" i="2" s="1"/>
  <c r="AJ980" i="2" a="1"/>
  <c r="AJ980" i="2" s="1"/>
  <c r="AK980" i="2" s="1"/>
  <c r="AJ981" i="2" a="1"/>
  <c r="AJ981" i="2" s="1"/>
  <c r="AK981" i="2" s="1"/>
  <c r="AJ982" i="2" a="1"/>
  <c r="AJ982" i="2" s="1"/>
  <c r="AK982" i="2" s="1"/>
  <c r="AJ983" i="2" a="1"/>
  <c r="AJ983" i="2" s="1"/>
  <c r="AK983" i="2" s="1"/>
  <c r="AJ984" i="2" a="1"/>
  <c r="AJ984" i="2" s="1"/>
  <c r="AK984" i="2" s="1"/>
  <c r="AJ985" i="2" a="1"/>
  <c r="AJ985" i="2" s="1"/>
  <c r="AK985" i="2" s="1"/>
  <c r="AJ986" i="2" a="1"/>
  <c r="AJ986" i="2" s="1"/>
  <c r="AK986" i="2" s="1"/>
  <c r="AJ987" i="2" a="1"/>
  <c r="AJ987" i="2" s="1"/>
  <c r="AK987" i="2" s="1"/>
  <c r="AJ988" i="2" a="1"/>
  <c r="AJ988" i="2" s="1"/>
  <c r="AK988" i="2" s="1"/>
  <c r="AJ989" i="2" a="1"/>
  <c r="AJ989" i="2" s="1"/>
  <c r="AK989" i="2" s="1"/>
  <c r="AJ990" i="2" a="1"/>
  <c r="AJ990" i="2" s="1"/>
  <c r="AK990" i="2" s="1"/>
  <c r="AJ991" i="2" a="1"/>
  <c r="AJ991" i="2" s="1"/>
  <c r="AK991" i="2" s="1"/>
  <c r="AJ992" i="2" a="1"/>
  <c r="AJ992" i="2" s="1"/>
  <c r="AK992" i="2" s="1"/>
  <c r="AJ993" i="2" a="1"/>
  <c r="AJ993" i="2" s="1"/>
  <c r="AK993" i="2" s="1"/>
  <c r="AJ994" i="2" a="1"/>
  <c r="AJ994" i="2" s="1"/>
  <c r="AK994" i="2" s="1"/>
  <c r="AJ995" i="2" a="1"/>
  <c r="AJ995" i="2" s="1"/>
  <c r="AK995" i="2" s="1"/>
  <c r="AJ996" i="2" a="1"/>
  <c r="AJ996" i="2" s="1"/>
  <c r="AK996" i="2" s="1"/>
  <c r="AJ997" i="2" a="1"/>
  <c r="AJ997" i="2" s="1"/>
  <c r="AK997" i="2" s="1"/>
  <c r="AJ998" i="2" a="1"/>
  <c r="AJ998" i="2" s="1"/>
  <c r="AK998" i="2" s="1"/>
  <c r="AJ999" i="2" a="1"/>
  <c r="AJ999" i="2" s="1"/>
  <c r="AK999" i="2" s="1"/>
  <c r="AJ1000" i="2" a="1"/>
  <c r="AJ1000" i="2" s="1"/>
  <c r="AK1000" i="2" s="1"/>
  <c r="AJ1001" i="2" a="1"/>
  <c r="AJ1001" i="2" s="1"/>
  <c r="AK1001" i="2" s="1"/>
  <c r="AJ1002" i="2" a="1"/>
  <c r="AJ1002" i="2" s="1"/>
  <c r="AK1002" i="2" s="1"/>
  <c r="AJ1003" i="2" a="1"/>
  <c r="AJ1003" i="2" s="1"/>
  <c r="AK1003" i="2" s="1"/>
  <c r="AJ1004" i="2" a="1"/>
  <c r="AJ1004" i="2" s="1"/>
  <c r="AK1004" i="2" s="1"/>
  <c r="AJ1005" i="2" a="1"/>
  <c r="AJ1005" i="2" s="1"/>
  <c r="AK1005" i="2" s="1"/>
  <c r="AJ1006" i="2" a="1"/>
  <c r="AJ1006" i="2" s="1"/>
  <c r="AK1006" i="2" s="1"/>
  <c r="AJ1007" i="2" a="1"/>
  <c r="AJ1007" i="2" s="1"/>
  <c r="AK1007" i="2" s="1"/>
  <c r="AJ1008" i="2" a="1"/>
  <c r="AJ1008" i="2" s="1"/>
  <c r="AK1008" i="2" s="1"/>
  <c r="AJ1009" i="2" a="1"/>
  <c r="AJ1009" i="2" s="1"/>
  <c r="AK1009" i="2" s="1"/>
  <c r="AJ1010" i="2" a="1"/>
  <c r="AJ1010" i="2" s="1"/>
  <c r="AK1010" i="2" s="1"/>
  <c r="AJ1011" i="2" a="1"/>
  <c r="AJ1011" i="2" s="1"/>
  <c r="AK1011" i="2" s="1"/>
  <c r="AJ1012" i="2" a="1"/>
  <c r="AJ1012" i="2" s="1"/>
  <c r="AK1012" i="2" s="1"/>
  <c r="AJ1013" i="2" a="1"/>
  <c r="AJ1013" i="2" s="1"/>
  <c r="AK1013" i="2" s="1"/>
  <c r="AJ1014" i="2" a="1"/>
  <c r="AJ1014" i="2" s="1"/>
  <c r="AK1014" i="2" s="1"/>
  <c r="AJ1015" i="2" a="1"/>
  <c r="AJ1015" i="2" s="1"/>
  <c r="AK1015" i="2" s="1"/>
  <c r="AJ1016" i="2" a="1"/>
  <c r="AJ1016" i="2" s="1"/>
  <c r="AK1016" i="2" s="1"/>
  <c r="AJ1017" i="2" a="1"/>
  <c r="AJ1017" i="2" s="1"/>
  <c r="AK1017" i="2" s="1"/>
  <c r="AJ1018" i="2" a="1"/>
  <c r="AJ1018" i="2" s="1"/>
  <c r="AK1018" i="2" s="1"/>
  <c r="AJ1019" i="2" a="1"/>
  <c r="AJ1019" i="2" s="1"/>
  <c r="AK1019" i="2" s="1"/>
  <c r="AJ1020" i="2" a="1"/>
  <c r="AJ1020" i="2" s="1"/>
  <c r="AK1020" i="2" s="1"/>
  <c r="AJ1021" i="2" a="1"/>
  <c r="AJ1021" i="2" s="1"/>
  <c r="AK1021" i="2" s="1"/>
  <c r="AJ1022" i="2" a="1"/>
  <c r="AJ1022" i="2" s="1"/>
  <c r="AK1022" i="2" s="1"/>
  <c r="AJ1023" i="2" a="1"/>
  <c r="AJ1023" i="2" s="1"/>
  <c r="AK1023" i="2" s="1"/>
  <c r="AJ1024" i="2" a="1"/>
  <c r="AJ1024" i="2" s="1"/>
  <c r="AK1024" i="2" s="1"/>
  <c r="AJ1025" i="2" a="1"/>
  <c r="AJ1025" i="2" s="1"/>
  <c r="AK1025" i="2" s="1"/>
  <c r="AJ1026" i="2" a="1"/>
  <c r="AJ1026" i="2" s="1"/>
  <c r="AK1026" i="2" s="1"/>
  <c r="AJ1027" i="2" a="1"/>
  <c r="AJ1027" i="2" s="1"/>
  <c r="AK1027" i="2" s="1"/>
  <c r="AJ1028" i="2" a="1"/>
  <c r="AJ1028" i="2" s="1"/>
  <c r="AK1028" i="2" s="1"/>
  <c r="AJ1029" i="2" a="1"/>
  <c r="AJ1029" i="2" s="1"/>
  <c r="AK1029" i="2" s="1"/>
  <c r="AJ1030" i="2" a="1"/>
  <c r="AJ1030" i="2" s="1"/>
  <c r="AK1030" i="2" s="1"/>
  <c r="AJ1031" i="2" a="1"/>
  <c r="AJ1031" i="2" s="1"/>
  <c r="AK1031" i="2" s="1"/>
  <c r="AJ1032" i="2" a="1"/>
  <c r="AJ1032" i="2" s="1"/>
  <c r="AK1032" i="2" s="1"/>
  <c r="AJ1033" i="2" a="1"/>
  <c r="AJ1033" i="2" s="1"/>
  <c r="AK1033" i="2" s="1"/>
  <c r="AJ1034" i="2" a="1"/>
  <c r="AJ1034" i="2" s="1"/>
  <c r="AK1034" i="2" s="1"/>
  <c r="AJ1035" i="2" a="1"/>
  <c r="AJ1035" i="2" s="1"/>
  <c r="AK1035" i="2" s="1"/>
  <c r="AJ1036" i="2" a="1"/>
  <c r="AJ1036" i="2" s="1"/>
  <c r="AK1036" i="2" s="1"/>
  <c r="AJ1037" i="2" a="1"/>
  <c r="AJ1037" i="2" s="1"/>
  <c r="AK1037" i="2" s="1"/>
  <c r="AJ1038" i="2" a="1"/>
  <c r="AJ1038" i="2" s="1"/>
  <c r="AK1038" i="2" s="1"/>
  <c r="AJ1039" i="2" a="1"/>
  <c r="AJ1039" i="2" s="1"/>
  <c r="AK1039" i="2" s="1"/>
  <c r="AJ1040" i="2" a="1"/>
  <c r="AJ1040" i="2" s="1"/>
  <c r="AK1040" i="2" s="1"/>
  <c r="AJ1041" i="2" a="1"/>
  <c r="AJ1041" i="2" s="1"/>
  <c r="AK1041" i="2" s="1"/>
  <c r="AJ1042" i="2" a="1"/>
  <c r="AJ1042" i="2" s="1"/>
  <c r="AK1042" i="2" s="1"/>
  <c r="AJ1043" i="2" a="1"/>
  <c r="AJ1043" i="2" s="1"/>
  <c r="AK1043" i="2" s="1"/>
  <c r="AJ1044" i="2" a="1"/>
  <c r="AJ1044" i="2" s="1"/>
  <c r="AK1044" i="2" s="1"/>
  <c r="AJ1045" i="2" a="1"/>
  <c r="AJ1045" i="2" s="1"/>
  <c r="AK1045" i="2" s="1"/>
  <c r="AJ1046" i="2" a="1"/>
  <c r="AJ1046" i="2" s="1"/>
  <c r="AK1046" i="2" s="1"/>
  <c r="AJ1047" i="2" a="1"/>
  <c r="AJ1047" i="2" s="1"/>
  <c r="AK1047" i="2" s="1"/>
  <c r="AJ1048" i="2" a="1"/>
  <c r="AJ1048" i="2" s="1"/>
  <c r="AK1048" i="2" s="1"/>
  <c r="AJ1049" i="2" a="1"/>
  <c r="AJ1049" i="2" s="1"/>
  <c r="AK1049" i="2" s="1"/>
  <c r="AJ1050" i="2" a="1"/>
  <c r="AJ1050" i="2" s="1"/>
  <c r="AK1050" i="2" s="1"/>
  <c r="AJ1051" i="2" a="1"/>
  <c r="AJ1051" i="2" s="1"/>
  <c r="AK1051" i="2" s="1"/>
  <c r="AJ1052" i="2" a="1"/>
  <c r="AJ1052" i="2" s="1"/>
  <c r="AK1052" i="2" s="1"/>
  <c r="AJ1053" i="2" a="1"/>
  <c r="AJ1053" i="2" s="1"/>
  <c r="AK1053" i="2" s="1"/>
  <c r="AJ1054" i="2" a="1"/>
  <c r="AJ1054" i="2" s="1"/>
  <c r="AK1054" i="2" s="1"/>
  <c r="AJ1055" i="2" a="1"/>
  <c r="AJ1055" i="2" s="1"/>
  <c r="AK1055" i="2" s="1"/>
  <c r="AJ1056" i="2" a="1"/>
  <c r="AJ1056" i="2" s="1"/>
  <c r="AK1056" i="2" s="1"/>
  <c r="AJ1057" i="2" a="1"/>
  <c r="AJ1057" i="2" s="1"/>
  <c r="AK1057" i="2" s="1"/>
  <c r="AJ1058" i="2" a="1"/>
  <c r="AJ1058" i="2" s="1"/>
  <c r="AK1058" i="2" s="1"/>
  <c r="AJ1059" i="2" a="1"/>
  <c r="AJ1059" i="2" s="1"/>
  <c r="AK1059" i="2" s="1"/>
  <c r="AJ1060" i="2" a="1"/>
  <c r="AJ1060" i="2" s="1"/>
  <c r="AK1060" i="2" s="1"/>
  <c r="AJ1061" i="2" a="1"/>
  <c r="AJ1061" i="2" s="1"/>
  <c r="AK1061" i="2" s="1"/>
  <c r="AJ1062" i="2" a="1"/>
  <c r="AJ1062" i="2" s="1"/>
  <c r="AK1062" i="2" s="1"/>
  <c r="AJ1063" i="2" a="1"/>
  <c r="AJ1063" i="2" s="1"/>
  <c r="AK1063" i="2" s="1"/>
  <c r="AJ1064" i="2" a="1"/>
  <c r="AJ1064" i="2" s="1"/>
  <c r="AK1064" i="2" s="1"/>
  <c r="AJ1065" i="2" a="1"/>
  <c r="AJ1065" i="2" s="1"/>
  <c r="AK1065" i="2" s="1"/>
  <c r="AJ1066" i="2" a="1"/>
  <c r="AJ1066" i="2" s="1"/>
  <c r="AK1066" i="2" s="1"/>
  <c r="AJ1067" i="2" a="1"/>
  <c r="AJ1067" i="2" s="1"/>
  <c r="AK1067" i="2" s="1"/>
  <c r="AJ1068" i="2" a="1"/>
  <c r="AJ1068" i="2" s="1"/>
  <c r="AK1068" i="2" s="1"/>
  <c r="AJ1069" i="2" a="1"/>
  <c r="AJ1069" i="2" s="1"/>
  <c r="AK1069" i="2" s="1"/>
  <c r="AJ1070" i="2" a="1"/>
  <c r="AJ1070" i="2" s="1"/>
  <c r="AK1070" i="2" s="1"/>
  <c r="AJ1071" i="2" a="1"/>
  <c r="AJ1071" i="2" s="1"/>
  <c r="AK1071" i="2" s="1"/>
  <c r="AJ1072" i="2" a="1"/>
  <c r="AJ1072" i="2" s="1"/>
  <c r="AK1072" i="2" s="1"/>
  <c r="AJ1073" i="2" a="1"/>
  <c r="AJ1073" i="2" s="1"/>
  <c r="AK1073" i="2" s="1"/>
  <c r="AJ1074" i="2" a="1"/>
  <c r="AJ1074" i="2" s="1"/>
  <c r="AK1074" i="2" s="1"/>
  <c r="AJ1075" i="2" a="1"/>
  <c r="AJ1075" i="2" s="1"/>
  <c r="AK1075" i="2" s="1"/>
  <c r="AJ1076" i="2" a="1"/>
  <c r="AJ1076" i="2" s="1"/>
  <c r="AK1076" i="2" s="1"/>
  <c r="AJ1077" i="2" a="1"/>
  <c r="AJ1077" i="2" s="1"/>
  <c r="AK1077" i="2" s="1"/>
  <c r="AJ1078" i="2" a="1"/>
  <c r="AJ1078" i="2" s="1"/>
  <c r="AK1078" i="2" s="1"/>
  <c r="AJ1079" i="2" a="1"/>
  <c r="AJ1079" i="2" s="1"/>
  <c r="AK1079" i="2" s="1"/>
  <c r="AJ1080" i="2" a="1"/>
  <c r="AJ1080" i="2" s="1"/>
  <c r="AK1080" i="2" s="1"/>
  <c r="AJ1081" i="2" a="1"/>
  <c r="AJ1081" i="2" s="1"/>
  <c r="AK1081" i="2" s="1"/>
  <c r="AJ1082" i="2" a="1"/>
  <c r="AJ1082" i="2" s="1"/>
  <c r="AK1082" i="2" s="1"/>
  <c r="AJ1083" i="2" a="1"/>
  <c r="AJ1083" i="2" s="1"/>
  <c r="AK1083" i="2" s="1"/>
  <c r="AJ1084" i="2" a="1"/>
  <c r="AJ1084" i="2" s="1"/>
  <c r="AK1084" i="2" s="1"/>
  <c r="AJ1085" i="2" a="1"/>
  <c r="AJ1085" i="2" s="1"/>
  <c r="AK1085" i="2" s="1"/>
  <c r="AJ1086" i="2" a="1"/>
  <c r="AJ1086" i="2" s="1"/>
  <c r="AK1086" i="2" s="1"/>
  <c r="AJ1087" i="2" a="1"/>
  <c r="AJ1087" i="2" s="1"/>
  <c r="AK1087" i="2" s="1"/>
  <c r="AJ1088" i="2" a="1"/>
  <c r="AJ1088" i="2" s="1"/>
  <c r="AK1088" i="2" s="1"/>
  <c r="AJ1089" i="2" a="1"/>
  <c r="AJ1089" i="2" s="1"/>
  <c r="AK1089" i="2" s="1"/>
  <c r="AJ1090" i="2" a="1"/>
  <c r="AJ1090" i="2" s="1"/>
  <c r="AK1090" i="2" s="1"/>
  <c r="AJ1091" i="2" a="1"/>
  <c r="AJ1091" i="2" s="1"/>
  <c r="AK1091" i="2" s="1"/>
  <c r="AJ1092" i="2" a="1"/>
  <c r="AJ1092" i="2" s="1"/>
  <c r="AK1092" i="2" s="1"/>
  <c r="AJ1093" i="2" a="1"/>
  <c r="AJ1093" i="2" s="1"/>
  <c r="AK1093" i="2" s="1"/>
  <c r="AJ1094" i="2" a="1"/>
  <c r="AJ1094" i="2" s="1"/>
  <c r="AK1094" i="2" s="1"/>
  <c r="AJ1095" i="2" a="1"/>
  <c r="AJ1095" i="2" s="1"/>
  <c r="AK1095" i="2" s="1"/>
  <c r="AJ1096" i="2" a="1"/>
  <c r="AJ1096" i="2" s="1"/>
  <c r="AK1096" i="2" s="1"/>
  <c r="AJ1097" i="2" a="1"/>
  <c r="AJ1097" i="2" s="1"/>
  <c r="AK1097" i="2" s="1"/>
  <c r="AJ1098" i="2" a="1"/>
  <c r="AJ1098" i="2" s="1"/>
  <c r="AK1098" i="2" s="1"/>
  <c r="AJ1099" i="2" a="1"/>
  <c r="AJ1099" i="2" s="1"/>
  <c r="AK1099" i="2" s="1"/>
  <c r="AJ1100" i="2" a="1"/>
  <c r="AJ1100" i="2" s="1"/>
  <c r="AK1100" i="2" s="1"/>
  <c r="AJ1101" i="2" a="1"/>
  <c r="AJ1101" i="2" s="1"/>
  <c r="AK1101" i="2" s="1"/>
  <c r="AJ1102" i="2" a="1"/>
  <c r="AJ1102" i="2" s="1"/>
  <c r="AK1102" i="2" s="1"/>
  <c r="AJ1103" i="2" a="1"/>
  <c r="AJ1103" i="2" s="1"/>
  <c r="AK1103" i="2" s="1"/>
  <c r="AJ1104" i="2" a="1"/>
  <c r="AJ1104" i="2" s="1"/>
  <c r="AK1104" i="2" s="1"/>
  <c r="AJ1105" i="2" a="1"/>
  <c r="AJ1105" i="2" s="1"/>
  <c r="AK1105" i="2" s="1"/>
  <c r="AJ1106" i="2" a="1"/>
  <c r="AJ1106" i="2" s="1"/>
  <c r="AK1106" i="2" s="1"/>
  <c r="AJ1107" i="2" a="1"/>
  <c r="AJ1107" i="2" s="1"/>
  <c r="AK1107" i="2" s="1"/>
  <c r="AJ1108" i="2" a="1"/>
  <c r="AJ1108" i="2" s="1"/>
  <c r="AK1108" i="2" s="1"/>
  <c r="AJ1109" i="2" a="1"/>
  <c r="AJ1109" i="2" s="1"/>
  <c r="AK1109" i="2" s="1"/>
  <c r="AJ1110" i="2" a="1"/>
  <c r="AJ1110" i="2" s="1"/>
  <c r="AK1110" i="2" s="1"/>
  <c r="AJ1111" i="2" a="1"/>
  <c r="AJ1111" i="2" s="1"/>
  <c r="AK1111" i="2" s="1"/>
  <c r="AJ1112" i="2" a="1"/>
  <c r="AJ1112" i="2" s="1"/>
  <c r="AK1112" i="2" s="1"/>
  <c r="AJ1113" i="2" a="1"/>
  <c r="AJ1113" i="2" s="1"/>
  <c r="AK1113" i="2" s="1"/>
  <c r="AJ1114" i="2" a="1"/>
  <c r="AJ1114" i="2" s="1"/>
  <c r="AK1114" i="2" s="1"/>
  <c r="AJ1115" i="2" a="1"/>
  <c r="AJ1115" i="2" s="1"/>
  <c r="AK1115" i="2" s="1"/>
  <c r="AJ1116" i="2" a="1"/>
  <c r="AJ1116" i="2" s="1"/>
  <c r="AK1116" i="2" s="1"/>
  <c r="AJ1117" i="2" a="1"/>
  <c r="AJ1117" i="2" s="1"/>
  <c r="AK1117" i="2" s="1"/>
  <c r="AJ1118" i="2" a="1"/>
  <c r="AJ1118" i="2" s="1"/>
  <c r="AK1118" i="2" s="1"/>
  <c r="AJ1119" i="2" a="1"/>
  <c r="AJ1119" i="2" s="1"/>
  <c r="AK1119" i="2" s="1"/>
  <c r="AJ1120" i="2" a="1"/>
  <c r="AJ1120" i="2" s="1"/>
  <c r="AK1120" i="2" s="1"/>
  <c r="AJ1121" i="2" a="1"/>
  <c r="AJ1121" i="2" s="1"/>
  <c r="AK1121" i="2" s="1"/>
  <c r="AJ1122" i="2" a="1"/>
  <c r="AJ1122" i="2" s="1"/>
  <c r="AK1122" i="2" s="1"/>
  <c r="AJ1123" i="2" a="1"/>
  <c r="AJ1123" i="2" s="1"/>
  <c r="AK1123" i="2" s="1"/>
  <c r="AJ1124" i="2" a="1"/>
  <c r="AJ1124" i="2" s="1"/>
  <c r="AK1124" i="2" s="1"/>
  <c r="AJ1125" i="2" a="1"/>
  <c r="AJ1125" i="2" s="1"/>
  <c r="AK1125" i="2" s="1"/>
  <c r="AJ1126" i="2" a="1"/>
  <c r="AJ1126" i="2" s="1"/>
  <c r="AK1126" i="2" s="1"/>
  <c r="AJ1127" i="2" a="1"/>
  <c r="AJ1127" i="2" s="1"/>
  <c r="AK1127" i="2" s="1"/>
  <c r="AJ1128" i="2" a="1"/>
  <c r="AJ1128" i="2" s="1"/>
  <c r="AK1128" i="2" s="1"/>
  <c r="AJ1129" i="2" a="1"/>
  <c r="AJ1129" i="2" s="1"/>
  <c r="AK1129" i="2" s="1"/>
  <c r="AJ1130" i="2" a="1"/>
  <c r="AJ1130" i="2" s="1"/>
  <c r="AK1130" i="2" s="1"/>
  <c r="AJ1131" i="2" a="1"/>
  <c r="AJ1131" i="2" s="1"/>
  <c r="AK1131" i="2" s="1"/>
  <c r="AJ1132" i="2" a="1"/>
  <c r="AJ1132" i="2" s="1"/>
  <c r="AK1132" i="2" s="1"/>
  <c r="AJ1133" i="2" a="1"/>
  <c r="AJ1133" i="2" s="1"/>
  <c r="AK1133" i="2" s="1"/>
  <c r="AJ1134" i="2" a="1"/>
  <c r="AJ1134" i="2" s="1"/>
  <c r="AK1134" i="2" s="1"/>
  <c r="AJ1135" i="2" a="1"/>
  <c r="AJ1135" i="2" s="1"/>
  <c r="AK1135" i="2" s="1"/>
  <c r="AJ1136" i="2" a="1"/>
  <c r="AJ1136" i="2" s="1"/>
  <c r="AK1136" i="2" s="1"/>
  <c r="AJ1137" i="2" a="1"/>
  <c r="AJ1137" i="2" s="1"/>
  <c r="AK1137" i="2" s="1"/>
  <c r="AJ1138" i="2" a="1"/>
  <c r="AJ1138" i="2" s="1"/>
  <c r="AK1138" i="2" s="1"/>
  <c r="AJ1139" i="2" a="1"/>
  <c r="AJ1139" i="2" s="1"/>
  <c r="AK1139" i="2" s="1"/>
  <c r="AJ1140" i="2" a="1"/>
  <c r="AJ1140" i="2" s="1"/>
  <c r="AK1140" i="2" s="1"/>
  <c r="AJ1141" i="2" a="1"/>
  <c r="AJ1141" i="2" s="1"/>
  <c r="AK1141" i="2" s="1"/>
  <c r="AJ1142" i="2" a="1"/>
  <c r="AJ1142" i="2" s="1"/>
  <c r="AK1142" i="2" s="1"/>
  <c r="AJ1143" i="2" a="1"/>
  <c r="AJ1143" i="2" s="1"/>
  <c r="AK1143" i="2" s="1"/>
  <c r="AJ1144" i="2" a="1"/>
  <c r="AJ1144" i="2" s="1"/>
  <c r="AK1144" i="2" s="1"/>
  <c r="AJ1145" i="2" a="1"/>
  <c r="AJ1145" i="2" s="1"/>
  <c r="AK1145" i="2" s="1"/>
  <c r="AJ1146" i="2" a="1"/>
  <c r="AJ1146" i="2" s="1"/>
  <c r="AK1146" i="2" s="1"/>
  <c r="AJ1147" i="2" a="1"/>
  <c r="AJ1147" i="2" s="1"/>
  <c r="AK1147" i="2" s="1"/>
  <c r="AJ1148" i="2" a="1"/>
  <c r="AJ1148" i="2" s="1"/>
  <c r="AK1148" i="2" s="1"/>
  <c r="AJ1149" i="2" a="1"/>
  <c r="AJ1149" i="2" s="1"/>
  <c r="AK1149" i="2" s="1"/>
  <c r="AJ1150" i="2" a="1"/>
  <c r="AJ1150" i="2" s="1"/>
  <c r="AK1150" i="2" s="1"/>
  <c r="AJ1151" i="2" a="1"/>
  <c r="AJ1151" i="2" s="1"/>
  <c r="AK1151" i="2" s="1"/>
  <c r="AJ1152" i="2" a="1"/>
  <c r="AJ1152" i="2" s="1"/>
  <c r="AK1152" i="2" s="1"/>
  <c r="AJ1153" i="2" a="1"/>
  <c r="AJ1153" i="2" s="1"/>
  <c r="AK1153" i="2" s="1"/>
  <c r="AJ1154" i="2" a="1"/>
  <c r="AJ1154" i="2" s="1"/>
  <c r="AK1154" i="2" s="1"/>
  <c r="AJ1155" i="2" a="1"/>
  <c r="AJ1155" i="2" s="1"/>
  <c r="AK1155" i="2" s="1"/>
  <c r="AJ1156" i="2" a="1"/>
  <c r="AJ1156" i="2" s="1"/>
  <c r="AK1156" i="2" s="1"/>
  <c r="AJ1157" i="2" a="1"/>
  <c r="AJ1157" i="2" s="1"/>
  <c r="AK1157" i="2" s="1"/>
  <c r="AJ1158" i="2" a="1"/>
  <c r="AJ1158" i="2" s="1"/>
  <c r="AK1158" i="2" s="1"/>
  <c r="AJ1159" i="2" a="1"/>
  <c r="AJ1159" i="2" s="1"/>
  <c r="AK1159" i="2" s="1"/>
  <c r="AJ1160" i="2" a="1"/>
  <c r="AJ1160" i="2" s="1"/>
  <c r="AK1160" i="2" s="1"/>
  <c r="AJ1161" i="2" a="1"/>
  <c r="AJ1161" i="2" s="1"/>
  <c r="AK1161" i="2" s="1"/>
  <c r="AJ1162" i="2" a="1"/>
  <c r="AJ1162" i="2" s="1"/>
  <c r="AK1162" i="2" s="1"/>
  <c r="AJ1163" i="2" a="1"/>
  <c r="AJ1163" i="2" s="1"/>
  <c r="AK1163" i="2" s="1"/>
  <c r="AJ1164" i="2" a="1"/>
  <c r="AJ1164" i="2" s="1"/>
  <c r="AK1164" i="2" s="1"/>
  <c r="AJ1165" i="2" a="1"/>
  <c r="AJ1165" i="2" s="1"/>
  <c r="AK1165" i="2" s="1"/>
  <c r="AJ1166" i="2" a="1"/>
  <c r="AJ1166" i="2" s="1"/>
  <c r="AK1166" i="2" s="1"/>
  <c r="AJ1167" i="2" a="1"/>
  <c r="AJ1167" i="2" s="1"/>
  <c r="AK1167" i="2" s="1"/>
  <c r="AJ1168" i="2" a="1"/>
  <c r="AJ1168" i="2" s="1"/>
  <c r="AK1168" i="2" s="1"/>
  <c r="AJ1169" i="2" a="1"/>
  <c r="AJ1169" i="2" s="1"/>
  <c r="AK1169" i="2" s="1"/>
  <c r="AJ1170" i="2" a="1"/>
  <c r="AJ1170" i="2" s="1"/>
  <c r="AK1170" i="2" s="1"/>
  <c r="AJ1171" i="2" a="1"/>
  <c r="AJ1171" i="2" s="1"/>
  <c r="AK1171" i="2" s="1"/>
  <c r="AJ1172" i="2" a="1"/>
  <c r="AJ1172" i="2" s="1"/>
  <c r="AK1172" i="2" s="1"/>
  <c r="AJ1173" i="2" a="1"/>
  <c r="AJ1173" i="2" s="1"/>
  <c r="AK1173" i="2" s="1"/>
  <c r="AJ1174" i="2" a="1"/>
  <c r="AJ1174" i="2" s="1"/>
  <c r="AK1174" i="2" s="1"/>
  <c r="AJ1175" i="2" a="1"/>
  <c r="AJ1175" i="2" s="1"/>
  <c r="AK1175" i="2" s="1"/>
  <c r="AJ1176" i="2" a="1"/>
  <c r="AJ1176" i="2" s="1"/>
  <c r="AK1176" i="2" s="1"/>
  <c r="AJ1177" i="2" a="1"/>
  <c r="AJ1177" i="2" s="1"/>
  <c r="AK1177" i="2" s="1"/>
  <c r="AJ1178" i="2" a="1"/>
  <c r="AJ1178" i="2" s="1"/>
  <c r="AK1178" i="2" s="1"/>
  <c r="AJ1179" i="2" a="1"/>
  <c r="AJ1179" i="2" s="1"/>
  <c r="AK1179" i="2" s="1"/>
  <c r="AJ1180" i="2" a="1"/>
  <c r="AJ1180" i="2" s="1"/>
  <c r="AK1180" i="2" s="1"/>
  <c r="AJ1181" i="2" a="1"/>
  <c r="AJ1181" i="2" s="1"/>
  <c r="AK1181" i="2" s="1"/>
  <c r="AJ1182" i="2" a="1"/>
  <c r="AJ1182" i="2" s="1"/>
  <c r="AK1182" i="2" s="1"/>
  <c r="AJ1183" i="2" a="1"/>
  <c r="AJ1183" i="2" s="1"/>
  <c r="AK1183" i="2" s="1"/>
  <c r="AJ1184" i="2" a="1"/>
  <c r="AJ1184" i="2" s="1"/>
  <c r="AK1184" i="2" s="1"/>
  <c r="AJ1185" i="2" a="1"/>
  <c r="AJ1185" i="2" s="1"/>
  <c r="AK1185" i="2" s="1"/>
  <c r="AJ1186" i="2" a="1"/>
  <c r="AJ1186" i="2" s="1"/>
  <c r="AK1186" i="2" s="1"/>
  <c r="AJ1187" i="2" a="1"/>
  <c r="AJ1187" i="2" s="1"/>
  <c r="AK1187" i="2" s="1"/>
  <c r="AJ1188" i="2" a="1"/>
  <c r="AJ1188" i="2" s="1"/>
  <c r="AK1188" i="2" s="1"/>
  <c r="AJ1189" i="2" a="1"/>
  <c r="AJ1189" i="2" s="1"/>
  <c r="AK1189" i="2" s="1"/>
  <c r="AJ1190" i="2" a="1"/>
  <c r="AJ1190" i="2" s="1"/>
  <c r="AK1190" i="2" s="1"/>
  <c r="AJ1191" i="2" a="1"/>
  <c r="AJ1191" i="2" s="1"/>
  <c r="AK1191" i="2" s="1"/>
  <c r="AJ1192" i="2" a="1"/>
  <c r="AJ1192" i="2" s="1"/>
  <c r="AK1192" i="2" s="1"/>
  <c r="AJ1193" i="2" a="1"/>
  <c r="AJ1193" i="2" s="1"/>
  <c r="AK1193" i="2" s="1"/>
  <c r="AJ1194" i="2" a="1"/>
  <c r="AJ1194" i="2" s="1"/>
  <c r="AK1194" i="2" s="1"/>
  <c r="AJ1195" i="2" a="1"/>
  <c r="AJ1195" i="2" s="1"/>
  <c r="AK1195" i="2" s="1"/>
  <c r="AJ1196" i="2" a="1"/>
  <c r="AJ1196" i="2" s="1"/>
  <c r="AK1196" i="2" s="1"/>
  <c r="AJ1197" i="2" a="1"/>
  <c r="AJ1197" i="2" s="1"/>
  <c r="AK1197" i="2" s="1"/>
  <c r="AJ1198" i="2" a="1"/>
  <c r="AJ1198" i="2" s="1"/>
  <c r="AK1198" i="2" s="1"/>
  <c r="AJ1199" i="2" a="1"/>
  <c r="AJ1199" i="2" s="1"/>
  <c r="AK1199" i="2" s="1"/>
  <c r="AJ1200" i="2" a="1"/>
  <c r="AJ1200" i="2" s="1"/>
  <c r="AK1200" i="2" s="1"/>
  <c r="AJ1201" i="2" a="1"/>
  <c r="AJ1201" i="2" s="1"/>
  <c r="AK1201" i="2" s="1"/>
  <c r="AJ1202" i="2" a="1"/>
  <c r="AJ1202" i="2" s="1"/>
  <c r="AK1202" i="2" s="1"/>
  <c r="AJ1203" i="2" a="1"/>
  <c r="AJ1203" i="2" s="1"/>
  <c r="AK1203" i="2" s="1"/>
  <c r="AJ1204" i="2" a="1"/>
  <c r="AJ1204" i="2" s="1"/>
  <c r="AK1204" i="2" s="1"/>
  <c r="AJ1205" i="2" a="1"/>
  <c r="AJ1205" i="2" s="1"/>
  <c r="AK1205" i="2" s="1"/>
  <c r="AJ1206" i="2" a="1"/>
  <c r="AJ1206" i="2" s="1"/>
  <c r="AK1206" i="2" s="1"/>
  <c r="AJ1207" i="2" a="1"/>
  <c r="AJ1207" i="2" s="1"/>
  <c r="AK1207" i="2" s="1"/>
  <c r="AJ1208" i="2" a="1"/>
  <c r="AJ1208" i="2" s="1"/>
  <c r="AK1208" i="2" s="1"/>
  <c r="AJ1209" i="2" a="1"/>
  <c r="AJ1209" i="2" s="1"/>
  <c r="AK1209" i="2" s="1"/>
  <c r="AJ1210" i="2" a="1"/>
  <c r="AJ1210" i="2" s="1"/>
  <c r="AK1210" i="2" s="1"/>
  <c r="AJ1211" i="2" a="1"/>
  <c r="AJ1211" i="2" s="1"/>
  <c r="AK1211" i="2" s="1"/>
  <c r="AJ1212" i="2" a="1"/>
  <c r="AJ1212" i="2" s="1"/>
  <c r="AK1212" i="2" s="1"/>
  <c r="AJ1213" i="2" a="1"/>
  <c r="AJ1213" i="2" s="1"/>
  <c r="AK1213" i="2" s="1"/>
  <c r="AJ1214" i="2" a="1"/>
  <c r="AJ1214" i="2" s="1"/>
  <c r="AK1214" i="2" s="1"/>
  <c r="AJ1215" i="2" a="1"/>
  <c r="AJ1215" i="2" s="1"/>
  <c r="AK1215" i="2" s="1"/>
  <c r="AJ1216" i="2" a="1"/>
  <c r="AJ1216" i="2" s="1"/>
  <c r="AK1216" i="2" s="1"/>
  <c r="AJ1217" i="2" a="1"/>
  <c r="AJ1217" i="2" s="1"/>
  <c r="AK1217" i="2" s="1"/>
  <c r="AJ1218" i="2" a="1"/>
  <c r="AJ1218" i="2" s="1"/>
  <c r="AK1218" i="2" s="1"/>
  <c r="AJ1219" i="2" a="1"/>
  <c r="AJ1219" i="2" s="1"/>
  <c r="AK1219" i="2" s="1"/>
  <c r="AJ1220" i="2" a="1"/>
  <c r="AJ1220" i="2" s="1"/>
  <c r="AK1220" i="2" s="1"/>
  <c r="AJ1221" i="2" a="1"/>
  <c r="AJ1221" i="2" s="1"/>
  <c r="AK1221" i="2" s="1"/>
  <c r="AJ1222" i="2" a="1"/>
  <c r="AJ1222" i="2" s="1"/>
  <c r="AK1222" i="2" s="1"/>
  <c r="AJ1223" i="2" a="1"/>
  <c r="AJ1223" i="2" s="1"/>
  <c r="AK1223" i="2" s="1"/>
  <c r="AJ1224" i="2" a="1"/>
  <c r="AJ1224" i="2" s="1"/>
  <c r="AK1224" i="2" s="1"/>
  <c r="AJ1225" i="2" a="1"/>
  <c r="AJ1225" i="2" s="1"/>
  <c r="AK1225" i="2" s="1"/>
  <c r="AJ1226" i="2" a="1"/>
  <c r="AJ1226" i="2" s="1"/>
  <c r="AK1226" i="2" s="1"/>
  <c r="AJ1227" i="2" a="1"/>
  <c r="AJ1227" i="2" s="1"/>
  <c r="AK1227" i="2" s="1"/>
  <c r="AJ1228" i="2" a="1"/>
  <c r="AJ1228" i="2" s="1"/>
  <c r="AK1228" i="2" s="1"/>
  <c r="AJ1229" i="2" a="1"/>
  <c r="AJ1229" i="2" s="1"/>
  <c r="AK1229" i="2" s="1"/>
  <c r="AJ1230" i="2" a="1"/>
  <c r="AJ1230" i="2" s="1"/>
  <c r="AK1230" i="2" s="1"/>
  <c r="AJ1231" i="2" a="1"/>
  <c r="AJ1231" i="2" s="1"/>
  <c r="AK1231" i="2" s="1"/>
  <c r="AJ1232" i="2" a="1"/>
  <c r="AJ1232" i="2" s="1"/>
  <c r="AK1232" i="2" s="1"/>
  <c r="AJ1233" i="2" a="1"/>
  <c r="AJ1233" i="2" s="1"/>
  <c r="AK1233" i="2" s="1"/>
  <c r="AJ1234" i="2" a="1"/>
  <c r="AJ1234" i="2" s="1"/>
  <c r="AK1234" i="2" s="1"/>
  <c r="AJ1235" i="2" a="1"/>
  <c r="AJ1235" i="2" s="1"/>
  <c r="AK1235" i="2" s="1"/>
  <c r="AJ1236" i="2" a="1"/>
  <c r="AJ1236" i="2" s="1"/>
  <c r="AK1236" i="2" s="1"/>
  <c r="AJ1237" i="2" a="1"/>
  <c r="AJ1237" i="2" s="1"/>
  <c r="AK1237" i="2" s="1"/>
  <c r="AJ1238" i="2" a="1"/>
  <c r="AJ1238" i="2" s="1"/>
  <c r="AK1238" i="2" s="1"/>
  <c r="AJ1239" i="2" a="1"/>
  <c r="AJ1239" i="2" s="1"/>
  <c r="AK1239" i="2" s="1"/>
  <c r="AJ1240" i="2" a="1"/>
  <c r="AJ1240" i="2" s="1"/>
  <c r="AK1240" i="2" s="1"/>
  <c r="AJ1241" i="2" a="1"/>
  <c r="AJ1241" i="2" s="1"/>
  <c r="AK1241" i="2" s="1"/>
  <c r="AJ1242" i="2" a="1"/>
  <c r="AJ1242" i="2" s="1"/>
  <c r="AK1242" i="2" s="1"/>
  <c r="AJ1243" i="2" a="1"/>
  <c r="AJ1243" i="2" s="1"/>
  <c r="AK1243" i="2" s="1"/>
  <c r="AJ1244" i="2" a="1"/>
  <c r="AJ1244" i="2" s="1"/>
  <c r="AK1244" i="2" s="1"/>
  <c r="AJ1245" i="2" a="1"/>
  <c r="AJ1245" i="2" s="1"/>
  <c r="AK1245" i="2" s="1"/>
  <c r="AJ1246" i="2" a="1"/>
  <c r="AJ1246" i="2" s="1"/>
  <c r="AK1246" i="2" s="1"/>
  <c r="AJ1247" i="2" a="1"/>
  <c r="AJ1247" i="2" s="1"/>
  <c r="AK1247" i="2" s="1"/>
  <c r="AJ1248" i="2" a="1"/>
  <c r="AJ1248" i="2" s="1"/>
  <c r="AK1248" i="2" s="1"/>
  <c r="AJ1249" i="2" a="1"/>
  <c r="AJ1249" i="2" s="1"/>
  <c r="AK1249" i="2" s="1"/>
  <c r="AJ1250" i="2" a="1"/>
  <c r="AJ1250" i="2" s="1"/>
  <c r="AK1250" i="2" s="1"/>
  <c r="AJ1251" i="2" a="1"/>
  <c r="AJ1251" i="2" s="1"/>
  <c r="AK1251" i="2" s="1"/>
  <c r="AJ1252" i="2" a="1"/>
  <c r="AJ1252" i="2" s="1"/>
  <c r="AK1252" i="2" s="1"/>
  <c r="AJ1253" i="2" a="1"/>
  <c r="AJ1253" i="2" s="1"/>
  <c r="AK1253" i="2" s="1"/>
  <c r="AJ1254" i="2" a="1"/>
  <c r="AJ1254" i="2" s="1"/>
  <c r="AK1254" i="2" s="1"/>
  <c r="AJ1255" i="2" a="1"/>
  <c r="AJ1255" i="2" s="1"/>
  <c r="AK1255" i="2" s="1"/>
  <c r="AJ1256" i="2" a="1"/>
  <c r="AJ1256" i="2" s="1"/>
  <c r="AK1256" i="2" s="1"/>
  <c r="AJ1257" i="2" a="1"/>
  <c r="AJ1257" i="2" s="1"/>
  <c r="AK1257" i="2" s="1"/>
  <c r="AJ1258" i="2" a="1"/>
  <c r="AJ1258" i="2" s="1"/>
  <c r="AK1258" i="2" s="1"/>
  <c r="AJ1259" i="2" a="1"/>
  <c r="AJ1259" i="2" s="1"/>
  <c r="AK1259" i="2" s="1"/>
  <c r="AJ1260" i="2" a="1"/>
  <c r="AJ1260" i="2" s="1"/>
  <c r="AK1260" i="2" s="1"/>
  <c r="AJ1261" i="2" a="1"/>
  <c r="AJ1261" i="2" s="1"/>
  <c r="AK1261" i="2" s="1"/>
  <c r="AJ1262" i="2" a="1"/>
  <c r="AJ1262" i="2" s="1"/>
  <c r="AK1262" i="2" s="1"/>
  <c r="AJ1263" i="2" a="1"/>
  <c r="AJ1263" i="2" s="1"/>
  <c r="AK1263" i="2" s="1"/>
  <c r="AJ1264" i="2" a="1"/>
  <c r="AJ1264" i="2" s="1"/>
  <c r="AK1264" i="2" s="1"/>
  <c r="AJ1265" i="2" a="1"/>
  <c r="AJ1265" i="2" s="1"/>
  <c r="AK1265" i="2" s="1"/>
  <c r="AJ1266" i="2" a="1"/>
  <c r="AJ1266" i="2" s="1"/>
  <c r="AK1266" i="2" s="1"/>
  <c r="AJ1267" i="2" a="1"/>
  <c r="AJ1267" i="2" s="1"/>
  <c r="AK1267" i="2" s="1"/>
  <c r="AJ1268" i="2" a="1"/>
  <c r="AJ1268" i="2" s="1"/>
  <c r="AK1268" i="2" s="1"/>
  <c r="AJ1269" i="2" a="1"/>
  <c r="AJ1269" i="2" s="1"/>
  <c r="AK1269" i="2" s="1"/>
  <c r="AJ1270" i="2" a="1"/>
  <c r="AJ1270" i="2" s="1"/>
  <c r="AK1270" i="2" s="1"/>
  <c r="AJ1271" i="2" a="1"/>
  <c r="AJ1271" i="2" s="1"/>
  <c r="AK1271" i="2" s="1"/>
  <c r="AJ1272" i="2" a="1"/>
  <c r="AJ1272" i="2" s="1"/>
  <c r="AK1272" i="2" s="1"/>
  <c r="AJ1273" i="2" a="1"/>
  <c r="AJ1273" i="2" s="1"/>
  <c r="AK1273" i="2" s="1"/>
  <c r="AJ1274" i="2" a="1"/>
  <c r="AJ1274" i="2" s="1"/>
  <c r="AK1274" i="2" s="1"/>
  <c r="AJ1275" i="2" a="1"/>
  <c r="AJ1275" i="2" s="1"/>
  <c r="AK1275" i="2" s="1"/>
  <c r="AJ1276" i="2" a="1"/>
  <c r="AJ1276" i="2" s="1"/>
  <c r="AK1276" i="2" s="1"/>
  <c r="AJ1277" i="2" a="1"/>
  <c r="AJ1277" i="2" s="1"/>
  <c r="AK1277" i="2" s="1"/>
  <c r="AJ1278" i="2" a="1"/>
  <c r="AJ1278" i="2" s="1"/>
  <c r="AK1278" i="2" s="1"/>
  <c r="AJ1279" i="2" a="1"/>
  <c r="AJ1279" i="2" s="1"/>
  <c r="AK1279" i="2" s="1"/>
  <c r="AJ1280" i="2" a="1"/>
  <c r="AJ1280" i="2" s="1"/>
  <c r="AK1280" i="2" s="1"/>
  <c r="AJ1281" i="2" a="1"/>
  <c r="AJ1281" i="2" s="1"/>
  <c r="AK1281" i="2" s="1"/>
  <c r="AJ1282" i="2" a="1"/>
  <c r="AJ1282" i="2" s="1"/>
  <c r="AK1282" i="2" s="1"/>
  <c r="AJ1283" i="2" a="1"/>
  <c r="AJ1283" i="2" s="1"/>
  <c r="AK1283" i="2" s="1"/>
  <c r="AJ1284" i="2" a="1"/>
  <c r="AJ1284" i="2" s="1"/>
  <c r="AK1284" i="2" s="1"/>
  <c r="AJ1285" i="2" a="1"/>
  <c r="AJ1285" i="2" s="1"/>
  <c r="AK1285" i="2" s="1"/>
  <c r="AJ1286" i="2" a="1"/>
  <c r="AJ1286" i="2" s="1"/>
  <c r="AK1286" i="2" s="1"/>
  <c r="AJ1287" i="2" a="1"/>
  <c r="AJ1287" i="2" s="1"/>
  <c r="AK1287" i="2" s="1"/>
  <c r="AJ1288" i="2" a="1"/>
  <c r="AJ1288" i="2" s="1"/>
  <c r="AK1288" i="2" s="1"/>
  <c r="AJ1289" i="2" a="1"/>
  <c r="AJ1289" i="2" s="1"/>
  <c r="AK1289" i="2" s="1"/>
  <c r="AJ1290" i="2" a="1"/>
  <c r="AJ1290" i="2" s="1"/>
  <c r="AK1290" i="2" s="1"/>
  <c r="AJ1291" i="2" a="1"/>
  <c r="AJ1291" i="2" s="1"/>
  <c r="AK1291" i="2" s="1"/>
  <c r="AJ1292" i="2" a="1"/>
  <c r="AJ1292" i="2" s="1"/>
  <c r="AK1292" i="2" s="1"/>
  <c r="AJ1293" i="2" a="1"/>
  <c r="AJ1293" i="2" s="1"/>
  <c r="AK1293" i="2" s="1"/>
  <c r="AJ1294" i="2" a="1"/>
  <c r="AJ1294" i="2" s="1"/>
  <c r="AK1294" i="2" s="1"/>
  <c r="AJ1295" i="2" a="1"/>
  <c r="AJ1295" i="2" s="1"/>
  <c r="AK1295" i="2" s="1"/>
  <c r="AJ1296" i="2" a="1"/>
  <c r="AJ1296" i="2" s="1"/>
  <c r="AK1296" i="2" s="1"/>
  <c r="AJ1297" i="2" a="1"/>
  <c r="AJ1297" i="2" s="1"/>
  <c r="AK1297" i="2" s="1"/>
  <c r="AJ1298" i="2" a="1"/>
  <c r="AJ1298" i="2" s="1"/>
  <c r="AK1298" i="2" s="1"/>
  <c r="AJ1299" i="2" a="1"/>
  <c r="AJ1299" i="2" s="1"/>
  <c r="AK1299" i="2" s="1"/>
  <c r="AJ1300" i="2" a="1"/>
  <c r="AJ1300" i="2" s="1"/>
  <c r="AK1300" i="2" s="1"/>
  <c r="AJ1301" i="2" a="1"/>
  <c r="AJ1301" i="2" s="1"/>
  <c r="AK1301" i="2" s="1"/>
  <c r="AJ1302" i="2" a="1"/>
  <c r="AJ1302" i="2" s="1"/>
  <c r="AK1302" i="2" s="1"/>
  <c r="AJ1303" i="2" a="1"/>
  <c r="AJ1303" i="2" s="1"/>
  <c r="AK1303" i="2" s="1"/>
  <c r="AJ1304" i="2" a="1"/>
  <c r="AJ1304" i="2" s="1"/>
  <c r="AK1304" i="2" s="1"/>
  <c r="AJ1305" i="2" a="1"/>
  <c r="AJ1305" i="2" s="1"/>
  <c r="AK1305" i="2" s="1"/>
  <c r="AJ1306" i="2" a="1"/>
  <c r="AJ1306" i="2" s="1"/>
  <c r="AK1306" i="2" s="1"/>
  <c r="AJ1307" i="2" a="1"/>
  <c r="AJ1307" i="2" s="1"/>
  <c r="AK1307" i="2" s="1"/>
  <c r="AJ1308" i="2" a="1"/>
  <c r="AJ1308" i="2" s="1"/>
  <c r="AK1308" i="2" s="1"/>
  <c r="AJ1309" i="2" a="1"/>
  <c r="AJ1309" i="2" s="1"/>
  <c r="AK1309" i="2" s="1"/>
  <c r="AJ1310" i="2" a="1"/>
  <c r="AJ1310" i="2" s="1"/>
  <c r="AK1310" i="2" s="1"/>
  <c r="AJ1311" i="2" a="1"/>
  <c r="AJ1311" i="2" s="1"/>
  <c r="AK1311" i="2" s="1"/>
  <c r="AJ1312" i="2" a="1"/>
  <c r="AJ1312" i="2" s="1"/>
  <c r="AK1312" i="2" s="1"/>
  <c r="AJ1313" i="2" a="1"/>
  <c r="AJ1313" i="2" s="1"/>
  <c r="AK1313" i="2" s="1"/>
  <c r="AJ1314" i="2" a="1"/>
  <c r="AJ1314" i="2" s="1"/>
  <c r="AK1314" i="2" s="1"/>
  <c r="AJ1315" i="2" a="1"/>
  <c r="AJ1315" i="2" s="1"/>
  <c r="AK1315" i="2" s="1"/>
  <c r="AJ1316" i="2" a="1"/>
  <c r="AJ1316" i="2" s="1"/>
  <c r="AK1316" i="2" s="1"/>
  <c r="AJ1317" i="2" a="1"/>
  <c r="AJ1317" i="2" s="1"/>
  <c r="AK1317" i="2" s="1"/>
  <c r="AJ1318" i="2" a="1"/>
  <c r="AJ1318" i="2" s="1"/>
  <c r="AK1318" i="2" s="1"/>
  <c r="AJ1319" i="2" a="1"/>
  <c r="AJ1319" i="2" s="1"/>
  <c r="AK1319" i="2" s="1"/>
  <c r="AJ1320" i="2" a="1"/>
  <c r="AJ1320" i="2" s="1"/>
  <c r="AK1320" i="2" s="1"/>
  <c r="AJ1321" i="2" a="1"/>
  <c r="AJ1321" i="2" s="1"/>
  <c r="AK1321" i="2" s="1"/>
  <c r="AJ1322" i="2" a="1"/>
  <c r="AJ1322" i="2" s="1"/>
  <c r="AK1322" i="2" s="1"/>
  <c r="AJ1323" i="2" a="1"/>
  <c r="AJ1323" i="2" s="1"/>
  <c r="AK1323" i="2" s="1"/>
  <c r="AJ1324" i="2" a="1"/>
  <c r="AJ1324" i="2" s="1"/>
  <c r="AK1324" i="2" s="1"/>
  <c r="AJ1325" i="2" a="1"/>
  <c r="AJ1325" i="2" s="1"/>
  <c r="AK1325" i="2" s="1"/>
  <c r="AJ1326" i="2" a="1"/>
  <c r="AJ1326" i="2" s="1"/>
  <c r="AK1326" i="2" s="1"/>
  <c r="AJ1327" i="2" a="1"/>
  <c r="AJ1327" i="2" s="1"/>
  <c r="AK1327" i="2" s="1"/>
  <c r="AJ1328" i="2" a="1"/>
  <c r="AJ1328" i="2" s="1"/>
  <c r="AK1328" i="2" s="1"/>
  <c r="AJ1329" i="2" a="1"/>
  <c r="AJ1329" i="2" s="1"/>
  <c r="AK1329" i="2" s="1"/>
  <c r="AJ1330" i="2" a="1"/>
  <c r="AJ1330" i="2" s="1"/>
  <c r="AK1330" i="2" s="1"/>
  <c r="AJ1331" i="2" a="1"/>
  <c r="AJ1331" i="2" s="1"/>
  <c r="AK1331" i="2" s="1"/>
  <c r="AJ1332" i="2" a="1"/>
  <c r="AJ1332" i="2" s="1"/>
  <c r="AK1332" i="2" s="1"/>
  <c r="AJ1333" i="2" a="1"/>
  <c r="AJ1333" i="2" s="1"/>
  <c r="AK1333" i="2" s="1"/>
  <c r="AJ1334" i="2" a="1"/>
  <c r="AJ1334" i="2" s="1"/>
  <c r="AK1334" i="2" s="1"/>
  <c r="AJ1335" i="2" a="1"/>
  <c r="AJ1335" i="2" s="1"/>
  <c r="AK1335" i="2" s="1"/>
  <c r="AJ1336" i="2" a="1"/>
  <c r="AJ1336" i="2" s="1"/>
  <c r="AK1336" i="2" s="1"/>
  <c r="AJ1337" i="2" a="1"/>
  <c r="AJ1337" i="2" s="1"/>
  <c r="AK1337" i="2" s="1"/>
  <c r="AJ1338" i="2" a="1"/>
  <c r="AJ1338" i="2" s="1"/>
  <c r="AK1338" i="2" s="1"/>
  <c r="AJ1339" i="2" a="1"/>
  <c r="AJ1339" i="2" s="1"/>
  <c r="AK1339" i="2" s="1"/>
  <c r="AJ1340" i="2" a="1"/>
  <c r="AJ1340" i="2" s="1"/>
  <c r="AK1340" i="2" s="1"/>
  <c r="AJ1341" i="2" a="1"/>
  <c r="AJ1341" i="2" s="1"/>
  <c r="AK1341" i="2" s="1"/>
  <c r="AJ1342" i="2" a="1"/>
  <c r="AJ1342" i="2" s="1"/>
  <c r="AK1342" i="2" s="1"/>
  <c r="AJ1343" i="2" a="1"/>
  <c r="AJ1343" i="2" s="1"/>
  <c r="AK1343" i="2" s="1"/>
  <c r="AJ1344" i="2" a="1"/>
  <c r="AJ1344" i="2" s="1"/>
  <c r="AK1344" i="2" s="1"/>
  <c r="AJ1345" i="2" a="1"/>
  <c r="AJ1345" i="2" s="1"/>
  <c r="AK1345" i="2" s="1"/>
  <c r="AJ1346" i="2" a="1"/>
  <c r="AJ1346" i="2" s="1"/>
  <c r="AK1346" i="2" s="1"/>
  <c r="AJ1347" i="2" a="1"/>
  <c r="AJ1347" i="2" s="1"/>
  <c r="AK1347" i="2" s="1"/>
  <c r="AJ1348" i="2" a="1"/>
  <c r="AJ1348" i="2" s="1"/>
  <c r="AK1348" i="2" s="1"/>
  <c r="AJ1349" i="2" a="1"/>
  <c r="AJ1349" i="2" s="1"/>
  <c r="AK1349" i="2" s="1"/>
  <c r="AJ1350" i="2" a="1"/>
  <c r="AJ1350" i="2" s="1"/>
  <c r="AK1350" i="2" s="1"/>
  <c r="AJ1351" i="2" a="1"/>
  <c r="AJ1351" i="2" s="1"/>
  <c r="AK1351" i="2" s="1"/>
  <c r="AJ1352" i="2" a="1"/>
  <c r="AJ1352" i="2" s="1"/>
  <c r="AK1352" i="2" s="1"/>
  <c r="AJ1353" i="2" a="1"/>
  <c r="AJ1353" i="2" s="1"/>
  <c r="AK1353" i="2" s="1"/>
  <c r="AJ1354" i="2" a="1"/>
  <c r="AJ1354" i="2" s="1"/>
  <c r="AK1354" i="2" s="1"/>
  <c r="AJ1355" i="2" a="1"/>
  <c r="AJ1355" i="2" s="1"/>
  <c r="AK1355" i="2" s="1"/>
  <c r="AJ1356" i="2" a="1"/>
  <c r="AJ1356" i="2" s="1"/>
  <c r="AK1356" i="2" s="1"/>
  <c r="AJ1357" i="2" a="1"/>
  <c r="AJ1357" i="2" s="1"/>
  <c r="AK1357" i="2" s="1"/>
  <c r="AJ1358" i="2" a="1"/>
  <c r="AJ1358" i="2" s="1"/>
  <c r="AK1358" i="2" s="1"/>
  <c r="AJ1359" i="2" a="1"/>
  <c r="AJ1359" i="2" s="1"/>
  <c r="AK1359" i="2" s="1"/>
  <c r="AJ1360" i="2" a="1"/>
  <c r="AJ1360" i="2" s="1"/>
  <c r="AK1360" i="2" s="1"/>
  <c r="AJ1361" i="2" a="1"/>
  <c r="AJ1361" i="2" s="1"/>
  <c r="AK1361" i="2" s="1"/>
  <c r="AJ1362" i="2" a="1"/>
  <c r="AJ1362" i="2" s="1"/>
  <c r="AK1362" i="2" s="1"/>
  <c r="AJ1363" i="2" a="1"/>
  <c r="AJ1363" i="2" s="1"/>
  <c r="AK1363" i="2" s="1"/>
  <c r="AJ1364" i="2" a="1"/>
  <c r="AJ1364" i="2" s="1"/>
  <c r="AK1364" i="2" s="1"/>
  <c r="AJ1365" i="2" a="1"/>
  <c r="AJ1365" i="2" s="1"/>
  <c r="AK1365" i="2" s="1"/>
  <c r="AJ1366" i="2" a="1"/>
  <c r="AJ1366" i="2" s="1"/>
  <c r="AK1366" i="2" s="1"/>
  <c r="AJ1367" i="2" a="1"/>
  <c r="AJ1367" i="2" s="1"/>
  <c r="AK1367" i="2" s="1"/>
  <c r="AJ1368" i="2" a="1"/>
  <c r="AJ1368" i="2" s="1"/>
  <c r="AK1368" i="2" s="1"/>
  <c r="AJ1369" i="2" a="1"/>
  <c r="AJ1369" i="2" s="1"/>
  <c r="AK1369" i="2" s="1"/>
  <c r="AJ1370" i="2" a="1"/>
  <c r="AJ1370" i="2" s="1"/>
  <c r="AK1370" i="2" s="1"/>
  <c r="AJ1371" i="2" a="1"/>
  <c r="AJ1371" i="2" s="1"/>
  <c r="AK1371" i="2" s="1"/>
  <c r="AJ1372" i="2" a="1"/>
  <c r="AJ1372" i="2" s="1"/>
  <c r="AK1372" i="2" s="1"/>
  <c r="AJ1373" i="2" a="1"/>
  <c r="AJ1373" i="2" s="1"/>
  <c r="AK1373" i="2" s="1"/>
  <c r="AJ1374" i="2" a="1"/>
  <c r="AJ1374" i="2" s="1"/>
  <c r="AK1374" i="2" s="1"/>
  <c r="AJ1375" i="2" a="1"/>
  <c r="AJ1375" i="2" s="1"/>
  <c r="AK1375" i="2" s="1"/>
  <c r="AJ1376" i="2" a="1"/>
  <c r="AJ1376" i="2" s="1"/>
  <c r="AK1376" i="2" s="1"/>
  <c r="AJ1377" i="2" a="1"/>
  <c r="AJ1377" i="2" s="1"/>
  <c r="AK1377" i="2" s="1"/>
  <c r="AJ1378" i="2" a="1"/>
  <c r="AJ1378" i="2" s="1"/>
  <c r="AK1378" i="2" s="1"/>
  <c r="AJ1379" i="2" a="1"/>
  <c r="AJ1379" i="2" s="1"/>
  <c r="AK1379" i="2" s="1"/>
  <c r="AJ1380" i="2" a="1"/>
  <c r="AJ1380" i="2" s="1"/>
  <c r="AK1380" i="2" s="1"/>
  <c r="AJ1381" i="2" a="1"/>
  <c r="AJ1381" i="2" s="1"/>
  <c r="AK1381" i="2" s="1"/>
  <c r="AJ1382" i="2" a="1"/>
  <c r="AJ1382" i="2" s="1"/>
  <c r="AK1382" i="2" s="1"/>
  <c r="AJ1383" i="2" a="1"/>
  <c r="AJ1383" i="2" s="1"/>
  <c r="AK1383" i="2" s="1"/>
  <c r="AJ1384" i="2" a="1"/>
  <c r="AJ1384" i="2" s="1"/>
  <c r="AK1384" i="2" s="1"/>
  <c r="AJ1385" i="2" a="1"/>
  <c r="AJ1385" i="2" s="1"/>
  <c r="AK1385" i="2" s="1"/>
  <c r="AJ1386" i="2" a="1"/>
  <c r="AJ1386" i="2" s="1"/>
  <c r="AK1386" i="2" s="1"/>
  <c r="AJ1387" i="2" a="1"/>
  <c r="AJ1387" i="2" s="1"/>
  <c r="AK1387" i="2" s="1"/>
  <c r="AJ1388" i="2" a="1"/>
  <c r="AJ1388" i="2" s="1"/>
  <c r="AK1388" i="2" s="1"/>
  <c r="AJ1389" i="2" a="1"/>
  <c r="AJ1389" i="2" s="1"/>
  <c r="AK1389" i="2" s="1"/>
  <c r="AJ1390" i="2" a="1"/>
  <c r="AJ1390" i="2" s="1"/>
  <c r="AK1390" i="2" s="1"/>
  <c r="AJ1391" i="2" a="1"/>
  <c r="AJ1391" i="2" s="1"/>
  <c r="AK1391" i="2" s="1"/>
  <c r="AJ1392" i="2" a="1"/>
  <c r="AJ1392" i="2" s="1"/>
  <c r="AK1392" i="2" s="1"/>
  <c r="AJ1393" i="2" a="1"/>
  <c r="AJ1393" i="2" s="1"/>
  <c r="AK1393" i="2" s="1"/>
  <c r="AJ1394" i="2" a="1"/>
  <c r="AJ1394" i="2" s="1"/>
  <c r="AK1394" i="2" s="1"/>
  <c r="AJ1395" i="2" a="1"/>
  <c r="AJ1395" i="2" s="1"/>
  <c r="AK1395" i="2" s="1"/>
  <c r="AJ1396" i="2" a="1"/>
  <c r="AJ1396" i="2" s="1"/>
  <c r="AK1396" i="2" s="1"/>
  <c r="AJ1397" i="2" a="1"/>
  <c r="AJ1397" i="2" s="1"/>
  <c r="AK1397" i="2" s="1"/>
  <c r="AJ1398" i="2" a="1"/>
  <c r="AJ1398" i="2" s="1"/>
  <c r="AK1398" i="2" s="1"/>
  <c r="AJ1399" i="2" a="1"/>
  <c r="AJ1399" i="2" s="1"/>
  <c r="AK1399" i="2" s="1"/>
  <c r="AJ1400" i="2" a="1"/>
  <c r="AJ1400" i="2" s="1"/>
  <c r="AK1400" i="2" s="1"/>
  <c r="AJ1401" i="2" a="1"/>
  <c r="AJ1401" i="2" s="1"/>
  <c r="AK1401" i="2" s="1"/>
  <c r="AJ1402" i="2" a="1"/>
  <c r="AJ1402" i="2" s="1"/>
  <c r="AK1402" i="2" s="1"/>
  <c r="AJ1403" i="2" a="1"/>
  <c r="AJ1403" i="2" s="1"/>
  <c r="AK1403" i="2" s="1"/>
  <c r="AJ1404" i="2" a="1"/>
  <c r="AJ1404" i="2" s="1"/>
  <c r="AK1404" i="2" s="1"/>
  <c r="AJ1405" i="2" a="1"/>
  <c r="AJ1405" i="2" s="1"/>
  <c r="AK1405" i="2" s="1"/>
  <c r="AJ1406" i="2" a="1"/>
  <c r="AJ1406" i="2" s="1"/>
  <c r="AK1406" i="2" s="1"/>
  <c r="AJ1407" i="2" a="1"/>
  <c r="AJ1407" i="2" s="1"/>
  <c r="AK1407" i="2" s="1"/>
  <c r="AJ1408" i="2" a="1"/>
  <c r="AJ1408" i="2" s="1"/>
  <c r="AK1408" i="2" s="1"/>
  <c r="AJ1409" i="2" a="1"/>
  <c r="AJ1409" i="2" s="1"/>
  <c r="AK1409" i="2" s="1"/>
  <c r="AJ1410" i="2" a="1"/>
  <c r="AJ1410" i="2" s="1"/>
  <c r="AK1410" i="2" s="1"/>
  <c r="AJ1411" i="2" a="1"/>
  <c r="AJ1411" i="2" s="1"/>
  <c r="AK1411" i="2" s="1"/>
  <c r="AJ1412" i="2" a="1"/>
  <c r="AJ1412" i="2" s="1"/>
  <c r="AK1412" i="2" s="1"/>
  <c r="AJ1413" i="2" a="1"/>
  <c r="AJ1413" i="2" s="1"/>
  <c r="AK1413" i="2" s="1"/>
  <c r="AJ1414" i="2" a="1"/>
  <c r="AJ1414" i="2" s="1"/>
  <c r="AK1414" i="2" s="1"/>
  <c r="AJ1415" i="2" a="1"/>
  <c r="AJ1415" i="2" s="1"/>
  <c r="AK1415" i="2" s="1"/>
  <c r="AJ1416" i="2" a="1"/>
  <c r="AJ1416" i="2" s="1"/>
  <c r="AK1416" i="2" s="1"/>
  <c r="AJ1417" i="2" a="1"/>
  <c r="AJ1417" i="2" s="1"/>
  <c r="AK1417" i="2" s="1"/>
  <c r="AJ1418" i="2" a="1"/>
  <c r="AJ1418" i="2" s="1"/>
  <c r="AK1418" i="2" s="1"/>
  <c r="AJ1419" i="2" a="1"/>
  <c r="AJ1419" i="2" s="1"/>
  <c r="AK1419" i="2" s="1"/>
  <c r="AJ1420" i="2" a="1"/>
  <c r="AJ1420" i="2" s="1"/>
  <c r="AK1420" i="2" s="1"/>
  <c r="AJ1421" i="2" a="1"/>
  <c r="AJ1421" i="2" s="1"/>
  <c r="AK1421" i="2" s="1"/>
  <c r="AJ1422" i="2" a="1"/>
  <c r="AJ1422" i="2" s="1"/>
  <c r="AK1422" i="2" s="1"/>
  <c r="AJ1423" i="2" a="1"/>
  <c r="AJ1423" i="2" s="1"/>
  <c r="AK1423" i="2" s="1"/>
  <c r="AJ1424" i="2" a="1"/>
  <c r="AJ1424" i="2" s="1"/>
  <c r="AK1424" i="2" s="1"/>
  <c r="AJ1425" i="2" a="1"/>
  <c r="AJ1425" i="2" s="1"/>
  <c r="AK1425" i="2" s="1"/>
  <c r="AJ1426" i="2" a="1"/>
  <c r="AJ1426" i="2" s="1"/>
  <c r="AK1426" i="2" s="1"/>
  <c r="AJ1427" i="2" a="1"/>
  <c r="AJ1427" i="2" s="1"/>
  <c r="AK1427" i="2" s="1"/>
  <c r="AJ1428" i="2" a="1"/>
  <c r="AJ1428" i="2" s="1"/>
  <c r="AK1428" i="2" s="1"/>
  <c r="AJ1429" i="2" a="1"/>
  <c r="AJ1429" i="2" s="1"/>
  <c r="AK1429" i="2" s="1"/>
  <c r="AJ1430" i="2" a="1"/>
  <c r="AJ1430" i="2" s="1"/>
  <c r="AK1430" i="2" s="1"/>
  <c r="AJ1431" i="2" a="1"/>
  <c r="AJ1431" i="2" s="1"/>
  <c r="AK1431" i="2" s="1"/>
  <c r="AJ1432" i="2" a="1"/>
  <c r="AJ1432" i="2" s="1"/>
  <c r="AK1432" i="2" s="1"/>
  <c r="AJ1433" i="2" a="1"/>
  <c r="AJ1433" i="2" s="1"/>
  <c r="AK1433" i="2" s="1"/>
  <c r="AJ1434" i="2" a="1"/>
  <c r="AJ1434" i="2" s="1"/>
  <c r="AK1434" i="2" s="1"/>
  <c r="AJ1435" i="2" a="1"/>
  <c r="AJ1435" i="2" s="1"/>
  <c r="AK1435" i="2" s="1"/>
  <c r="AJ1436" i="2" a="1"/>
  <c r="AJ1436" i="2" s="1"/>
  <c r="AK1436" i="2" s="1"/>
  <c r="AJ1437" i="2" a="1"/>
  <c r="AJ1437" i="2" s="1"/>
  <c r="AK1437" i="2" s="1"/>
  <c r="AJ1438" i="2" a="1"/>
  <c r="AJ1438" i="2" s="1"/>
  <c r="AK1438" i="2" s="1"/>
  <c r="AJ1439" i="2" a="1"/>
  <c r="AJ1439" i="2" s="1"/>
  <c r="AK1439" i="2" s="1"/>
  <c r="AJ1440" i="2" a="1"/>
  <c r="AJ1440" i="2" s="1"/>
  <c r="AK1440" i="2" s="1"/>
  <c r="AJ1441" i="2" a="1"/>
  <c r="AJ1441" i="2" s="1"/>
  <c r="AK1441" i="2" s="1"/>
  <c r="AJ1442" i="2" a="1"/>
  <c r="AJ1442" i="2" s="1"/>
  <c r="AK1442" i="2" s="1"/>
  <c r="AJ1443" i="2" a="1"/>
  <c r="AJ1443" i="2" s="1"/>
  <c r="AK1443" i="2" s="1"/>
  <c r="AJ1444" i="2" a="1"/>
  <c r="AJ1444" i="2" s="1"/>
  <c r="AK1444" i="2" s="1"/>
  <c r="AJ1445" i="2" a="1"/>
  <c r="AJ1445" i="2" s="1"/>
  <c r="AK1445" i="2" s="1"/>
  <c r="AJ1446" i="2" a="1"/>
  <c r="AJ1446" i="2" s="1"/>
  <c r="AK1446" i="2" s="1"/>
  <c r="AJ1447" i="2" a="1"/>
  <c r="AJ1447" i="2" s="1"/>
  <c r="AK1447" i="2" s="1"/>
  <c r="AJ1448" i="2" a="1"/>
  <c r="AJ1448" i="2" s="1"/>
  <c r="AK1448" i="2" s="1"/>
  <c r="AJ1449" i="2" a="1"/>
  <c r="AJ1449" i="2" s="1"/>
  <c r="AK1449" i="2" s="1"/>
  <c r="AJ1450" i="2" a="1"/>
  <c r="AJ1450" i="2" s="1"/>
  <c r="AK1450" i="2" s="1"/>
  <c r="AJ1451" i="2" a="1"/>
  <c r="AJ1451" i="2" s="1"/>
  <c r="AK1451" i="2" s="1"/>
  <c r="AJ1452" i="2" a="1"/>
  <c r="AJ1452" i="2" s="1"/>
  <c r="AK1452" i="2" s="1"/>
  <c r="AJ1453" i="2" a="1"/>
  <c r="AJ1453" i="2" s="1"/>
  <c r="AK1453" i="2" s="1"/>
  <c r="AJ1454" i="2" a="1"/>
  <c r="AJ1454" i="2" s="1"/>
  <c r="AK1454" i="2" s="1"/>
  <c r="AJ1455" i="2" a="1"/>
  <c r="AJ1455" i="2" s="1"/>
  <c r="AK1455" i="2" s="1"/>
  <c r="AJ1456" i="2" a="1"/>
  <c r="AJ1456" i="2" s="1"/>
  <c r="AK1456" i="2" s="1"/>
  <c r="AJ1457" i="2" a="1"/>
  <c r="AJ1457" i="2" s="1"/>
  <c r="AK1457" i="2" s="1"/>
  <c r="AJ1458" i="2" a="1"/>
  <c r="AJ1458" i="2" s="1"/>
  <c r="AK1458" i="2" s="1"/>
  <c r="AJ1459" i="2" a="1"/>
  <c r="AJ1459" i="2" s="1"/>
  <c r="AK1459" i="2" s="1"/>
  <c r="AJ1460" i="2" a="1"/>
  <c r="AJ1460" i="2" s="1"/>
  <c r="AK1460" i="2" s="1"/>
  <c r="AJ1461" i="2" a="1"/>
  <c r="AJ1461" i="2" s="1"/>
  <c r="AK1461" i="2" s="1"/>
  <c r="AJ1462" i="2" a="1"/>
  <c r="AJ1462" i="2" s="1"/>
  <c r="AK1462" i="2" s="1"/>
  <c r="AJ1463" i="2" a="1"/>
  <c r="AJ1463" i="2" s="1"/>
  <c r="AK1463" i="2" s="1"/>
  <c r="AJ1464" i="2" a="1"/>
  <c r="AJ1464" i="2" s="1"/>
  <c r="AK1464" i="2" s="1"/>
  <c r="AJ1465" i="2" a="1"/>
  <c r="AJ1465" i="2" s="1"/>
  <c r="AK1465" i="2" s="1"/>
  <c r="AJ1466" i="2" a="1"/>
  <c r="AJ1466" i="2" s="1"/>
  <c r="AK1466" i="2" s="1"/>
  <c r="AJ1467" i="2" a="1"/>
  <c r="AJ1467" i="2" s="1"/>
  <c r="AK1467" i="2" s="1"/>
  <c r="AJ1468" i="2" a="1"/>
  <c r="AJ1468" i="2" s="1"/>
  <c r="AK1468" i="2" s="1"/>
  <c r="AJ1469" i="2" a="1"/>
  <c r="AJ1469" i="2" s="1"/>
  <c r="AK1469" i="2" s="1"/>
  <c r="AJ1470" i="2" a="1"/>
  <c r="AJ1470" i="2" s="1"/>
  <c r="AK1470" i="2" s="1"/>
  <c r="AJ1471" i="2" a="1"/>
  <c r="AJ1471" i="2" s="1"/>
  <c r="AK1471" i="2" s="1"/>
  <c r="AJ1472" i="2" a="1"/>
  <c r="AJ1472" i="2" s="1"/>
  <c r="AK1472" i="2" s="1"/>
  <c r="AJ1473" i="2" a="1"/>
  <c r="AJ1473" i="2" s="1"/>
  <c r="AK1473" i="2" s="1"/>
  <c r="AJ1474" i="2" a="1"/>
  <c r="AJ1474" i="2" s="1"/>
  <c r="AK1474" i="2" s="1"/>
  <c r="AJ1475" i="2" a="1"/>
  <c r="AJ1475" i="2" s="1"/>
  <c r="AK1475" i="2" s="1"/>
  <c r="AJ1476" i="2" a="1"/>
  <c r="AJ1476" i="2" s="1"/>
  <c r="AK1476" i="2" s="1"/>
  <c r="AJ1477" i="2" a="1"/>
  <c r="AJ1477" i="2" s="1"/>
  <c r="AK1477" i="2" s="1"/>
  <c r="AJ1478" i="2" a="1"/>
  <c r="AJ1478" i="2" s="1"/>
  <c r="AK1478" i="2" s="1"/>
  <c r="AJ1479" i="2" a="1"/>
  <c r="AJ1479" i="2" s="1"/>
  <c r="AK1479" i="2" s="1"/>
  <c r="AJ1480" i="2" a="1"/>
  <c r="AJ1480" i="2" s="1"/>
  <c r="AK1480" i="2" s="1"/>
  <c r="AJ1481" i="2" a="1"/>
  <c r="AJ1481" i="2" s="1"/>
  <c r="AK1481" i="2" s="1"/>
  <c r="AJ1482" i="2" a="1"/>
  <c r="AJ1482" i="2" s="1"/>
  <c r="AK1482" i="2" s="1"/>
  <c r="AJ1483" i="2" a="1"/>
  <c r="AJ1483" i="2" s="1"/>
  <c r="AK1483" i="2" s="1"/>
  <c r="AJ1484" i="2" a="1"/>
  <c r="AJ1484" i="2" s="1"/>
  <c r="AK1484" i="2" s="1"/>
  <c r="AJ1485" i="2" a="1"/>
  <c r="AJ1485" i="2" s="1"/>
  <c r="AK1485" i="2" s="1"/>
  <c r="AJ1486" i="2" a="1"/>
  <c r="AJ1486" i="2" s="1"/>
  <c r="AK1486" i="2" s="1"/>
  <c r="AJ1487" i="2" a="1"/>
  <c r="AJ1487" i="2" s="1"/>
  <c r="AK1487" i="2" s="1"/>
  <c r="AJ1488" i="2" a="1"/>
  <c r="AJ1488" i="2" s="1"/>
  <c r="AK1488" i="2" s="1"/>
  <c r="AJ1489" i="2" a="1"/>
  <c r="AJ1489" i="2" s="1"/>
  <c r="AK1489" i="2" s="1"/>
  <c r="AJ1490" i="2" a="1"/>
  <c r="AJ1490" i="2" s="1"/>
  <c r="AK1490" i="2" s="1"/>
  <c r="AJ1491" i="2" a="1"/>
  <c r="AJ1491" i="2" s="1"/>
  <c r="AK1491" i="2" s="1"/>
  <c r="AJ1492" i="2" a="1"/>
  <c r="AJ1492" i="2" s="1"/>
  <c r="AK1492" i="2" s="1"/>
  <c r="AJ1493" i="2" a="1"/>
  <c r="AJ1493" i="2" s="1"/>
  <c r="AK1493" i="2" s="1"/>
  <c r="AJ1494" i="2" a="1"/>
  <c r="AJ1494" i="2" s="1"/>
  <c r="AK1494" i="2" s="1"/>
  <c r="AJ1495" i="2" a="1"/>
  <c r="AJ1495" i="2" s="1"/>
  <c r="AK1495" i="2" s="1"/>
  <c r="AJ1496" i="2" a="1"/>
  <c r="AJ1496" i="2" s="1"/>
  <c r="AK1496" i="2" s="1"/>
  <c r="AJ1497" i="2" a="1"/>
  <c r="AJ1497" i="2" s="1"/>
  <c r="AK1497" i="2" s="1"/>
  <c r="AJ1498" i="2" a="1"/>
  <c r="AJ1498" i="2" s="1"/>
  <c r="AK1498" i="2" s="1"/>
  <c r="AJ1499" i="2" a="1"/>
  <c r="AJ1499" i="2" s="1"/>
  <c r="AK1499" i="2" s="1"/>
  <c r="AJ1500" i="2" a="1"/>
  <c r="AJ1500" i="2" s="1"/>
  <c r="AK1500" i="2" s="1"/>
  <c r="AJ1501" i="2" a="1"/>
  <c r="AJ1501" i="2" s="1"/>
  <c r="AK1501" i="2" s="1"/>
  <c r="AJ1502" i="2" a="1"/>
  <c r="AJ1502" i="2" s="1"/>
  <c r="AK1502" i="2" s="1"/>
  <c r="AJ1503" i="2" a="1"/>
  <c r="AJ1503" i="2" s="1"/>
  <c r="AK1503" i="2" s="1"/>
  <c r="AJ1504" i="2" a="1"/>
  <c r="AJ1504" i="2" s="1"/>
  <c r="AK1504" i="2" s="1"/>
  <c r="AJ1505" i="2" a="1"/>
  <c r="AJ1505" i="2" s="1"/>
  <c r="AK1505" i="2" s="1"/>
  <c r="AJ1506" i="2" a="1"/>
  <c r="AJ1506" i="2" s="1"/>
  <c r="AK1506" i="2" s="1"/>
  <c r="AJ1507" i="2" a="1"/>
  <c r="AJ1507" i="2" s="1"/>
  <c r="AK1507" i="2" s="1"/>
  <c r="AJ1508" i="2" a="1"/>
  <c r="AJ1508" i="2" s="1"/>
  <c r="AK1508" i="2" s="1"/>
  <c r="AJ1509" i="2" a="1"/>
  <c r="AJ1509" i="2" s="1"/>
  <c r="AK1509" i="2" s="1"/>
  <c r="AJ1510" i="2" a="1"/>
  <c r="AJ1510" i="2" s="1"/>
  <c r="AK1510" i="2" s="1"/>
  <c r="AJ1511" i="2" a="1"/>
  <c r="AJ1511" i="2" s="1"/>
  <c r="AK1511" i="2" s="1"/>
  <c r="AJ1512" i="2" a="1"/>
  <c r="AJ1512" i="2" s="1"/>
  <c r="AK1512" i="2" s="1"/>
  <c r="AJ1513" i="2" a="1"/>
  <c r="AJ1513" i="2" s="1"/>
  <c r="AK1513" i="2" s="1"/>
  <c r="AJ1514" i="2" a="1"/>
  <c r="AJ1514" i="2" s="1"/>
  <c r="AK1514" i="2" s="1"/>
  <c r="AJ1515" i="2" a="1"/>
  <c r="AJ1515" i="2" s="1"/>
  <c r="AK1515" i="2" s="1"/>
  <c r="AJ1516" i="2" a="1"/>
  <c r="AJ1516" i="2" s="1"/>
  <c r="AK1516" i="2" s="1"/>
  <c r="AJ1517" i="2" a="1"/>
  <c r="AJ1517" i="2" s="1"/>
  <c r="AK1517" i="2" s="1"/>
  <c r="AJ1518" i="2" a="1"/>
  <c r="AJ1518" i="2" s="1"/>
  <c r="AK1518" i="2" s="1"/>
  <c r="AJ1519" i="2" a="1"/>
  <c r="AJ1519" i="2" s="1"/>
  <c r="AK1519" i="2" s="1"/>
  <c r="AJ1520" i="2" a="1"/>
  <c r="AJ1520" i="2" s="1"/>
  <c r="AK1520" i="2" s="1"/>
  <c r="AJ1521" i="2" a="1"/>
  <c r="AJ1521" i="2" s="1"/>
  <c r="AK1521" i="2" s="1"/>
  <c r="AJ1522" i="2" a="1"/>
  <c r="AJ1522" i="2" s="1"/>
  <c r="AK1522" i="2" s="1"/>
  <c r="AJ1523" i="2" a="1"/>
  <c r="AJ1523" i="2" s="1"/>
  <c r="AK1523" i="2" s="1"/>
  <c r="AJ1524" i="2" a="1"/>
  <c r="AJ1524" i="2" s="1"/>
  <c r="AK1524" i="2" s="1"/>
  <c r="AJ1525" i="2" a="1"/>
  <c r="AJ1525" i="2" s="1"/>
  <c r="AK1525" i="2" s="1"/>
  <c r="AJ1526" i="2" a="1"/>
  <c r="AJ1526" i="2" s="1"/>
  <c r="AK1526" i="2" s="1"/>
  <c r="AJ1527" i="2" a="1"/>
  <c r="AJ1527" i="2" s="1"/>
  <c r="AK1527" i="2" s="1"/>
  <c r="AJ1528" i="2" a="1"/>
  <c r="AJ1528" i="2" s="1"/>
  <c r="AK1528" i="2" s="1"/>
  <c r="AJ1529" i="2" a="1"/>
  <c r="AJ1529" i="2" s="1"/>
  <c r="AK1529" i="2" s="1"/>
  <c r="AJ1530" i="2" a="1"/>
  <c r="AJ1530" i="2" s="1"/>
  <c r="AK1530" i="2" s="1"/>
  <c r="AJ1531" i="2" a="1"/>
  <c r="AJ1531" i="2" s="1"/>
  <c r="AK1531" i="2" s="1"/>
  <c r="AJ1532" i="2" a="1"/>
  <c r="AJ1532" i="2" s="1"/>
  <c r="AK1532" i="2" s="1"/>
  <c r="AJ1533" i="2" a="1"/>
  <c r="AJ1533" i="2" s="1"/>
  <c r="AK1533" i="2" s="1"/>
  <c r="AJ1534" i="2" a="1"/>
  <c r="AJ1534" i="2" s="1"/>
  <c r="AK1534" i="2" s="1"/>
  <c r="AJ1535" i="2" a="1"/>
  <c r="AJ1535" i="2" s="1"/>
  <c r="AK1535" i="2" s="1"/>
  <c r="AJ1536" i="2" a="1"/>
  <c r="AJ1536" i="2" s="1"/>
  <c r="AK1536" i="2" s="1"/>
  <c r="AJ1537" i="2" a="1"/>
  <c r="AJ1537" i="2" s="1"/>
  <c r="AK1537" i="2" s="1"/>
  <c r="AJ1538" i="2" a="1"/>
  <c r="AJ1538" i="2" s="1"/>
  <c r="AK1538" i="2" s="1"/>
  <c r="AJ1539" i="2" a="1"/>
  <c r="AJ1539" i="2" s="1"/>
  <c r="AK1539" i="2" s="1"/>
  <c r="AJ1540" i="2" a="1"/>
  <c r="AJ1540" i="2" s="1"/>
  <c r="AK1540" i="2" s="1"/>
  <c r="AJ1541" i="2" a="1"/>
  <c r="AJ1541" i="2" s="1"/>
  <c r="AK1541" i="2" s="1"/>
  <c r="AJ1542" i="2" a="1"/>
  <c r="AJ1542" i="2" s="1"/>
  <c r="AK1542" i="2" s="1"/>
  <c r="AJ1543" i="2" a="1"/>
  <c r="AJ1543" i="2" s="1"/>
  <c r="AK1543" i="2" s="1"/>
  <c r="AJ1544" i="2" a="1"/>
  <c r="AJ1544" i="2" s="1"/>
  <c r="AK1544" i="2" s="1"/>
  <c r="AJ1545" i="2" a="1"/>
  <c r="AJ1545" i="2" s="1"/>
  <c r="AK1545" i="2" s="1"/>
  <c r="AJ1546" i="2" a="1"/>
  <c r="AJ1546" i="2" s="1"/>
  <c r="AK1546" i="2" s="1"/>
  <c r="AJ1547" i="2" a="1"/>
  <c r="AJ1547" i="2" s="1"/>
  <c r="AK1547" i="2" s="1"/>
  <c r="AJ1548" i="2" a="1"/>
  <c r="AJ1548" i="2" s="1"/>
  <c r="AK1548" i="2" s="1"/>
  <c r="AJ1549" i="2" a="1"/>
  <c r="AJ1549" i="2" s="1"/>
  <c r="AK1549" i="2" s="1"/>
  <c r="AJ1550" i="2" a="1"/>
  <c r="AJ1550" i="2" s="1"/>
  <c r="AK1550" i="2" s="1"/>
  <c r="AJ1551" i="2" a="1"/>
  <c r="AJ1551" i="2" s="1"/>
  <c r="AK1551" i="2" s="1"/>
  <c r="AJ1552" i="2" a="1"/>
  <c r="AJ1552" i="2" s="1"/>
  <c r="AK1552" i="2" s="1"/>
  <c r="AJ1553" i="2" a="1"/>
  <c r="AJ1553" i="2" s="1"/>
  <c r="AK1553" i="2" s="1"/>
  <c r="AJ1554" i="2" a="1"/>
  <c r="AJ1554" i="2" s="1"/>
  <c r="AK1554" i="2" s="1"/>
  <c r="AJ1555" i="2" a="1"/>
  <c r="AJ1555" i="2" s="1"/>
  <c r="AK1555" i="2" s="1"/>
  <c r="AJ1556" i="2" a="1"/>
  <c r="AJ1556" i="2" s="1"/>
  <c r="AK1556" i="2" s="1"/>
  <c r="AJ1557" i="2" a="1"/>
  <c r="AJ1557" i="2" s="1"/>
  <c r="AK1557" i="2" s="1"/>
  <c r="AJ1558" i="2" a="1"/>
  <c r="AJ1558" i="2" s="1"/>
  <c r="AK1558" i="2" s="1"/>
  <c r="AJ1559" i="2" a="1"/>
  <c r="AJ1559" i="2" s="1"/>
  <c r="AK1559" i="2" s="1"/>
  <c r="AJ1560" i="2" a="1"/>
  <c r="AJ1560" i="2" s="1"/>
  <c r="AK1560" i="2" s="1"/>
  <c r="AJ1561" i="2" a="1"/>
  <c r="AJ1561" i="2" s="1"/>
  <c r="AK1561" i="2" s="1"/>
  <c r="AJ1562" i="2" a="1"/>
  <c r="AJ1562" i="2" s="1"/>
  <c r="AK1562" i="2" s="1"/>
  <c r="AJ1563" i="2" a="1"/>
  <c r="AJ1563" i="2" s="1"/>
  <c r="AK1563" i="2" s="1"/>
  <c r="AJ1564" i="2" a="1"/>
  <c r="AJ1564" i="2" s="1"/>
  <c r="AK1564" i="2" s="1"/>
  <c r="AJ1565" i="2" a="1"/>
  <c r="AJ1565" i="2" s="1"/>
  <c r="AK1565" i="2" s="1"/>
  <c r="AJ1566" i="2" a="1"/>
  <c r="AJ1566" i="2" s="1"/>
  <c r="AK1566" i="2" s="1"/>
  <c r="AJ1567" i="2" a="1"/>
  <c r="AJ1567" i="2" s="1"/>
  <c r="AK1567" i="2" s="1"/>
  <c r="AJ1568" i="2" a="1"/>
  <c r="AJ1568" i="2" s="1"/>
  <c r="AK1568" i="2" s="1"/>
  <c r="AJ1569" i="2" a="1"/>
  <c r="AJ1569" i="2" s="1"/>
  <c r="AK1569" i="2" s="1"/>
  <c r="AJ1570" i="2" a="1"/>
  <c r="AJ1570" i="2" s="1"/>
  <c r="AK1570" i="2" s="1"/>
  <c r="AJ1571" i="2" a="1"/>
  <c r="AJ1571" i="2" s="1"/>
  <c r="AK1571" i="2" s="1"/>
  <c r="AJ1572" i="2" a="1"/>
  <c r="AJ1572" i="2" s="1"/>
  <c r="AK1572" i="2" s="1"/>
  <c r="AJ1573" i="2" a="1"/>
  <c r="AJ1573" i="2" s="1"/>
  <c r="AK1573" i="2" s="1"/>
  <c r="AJ1574" i="2" a="1"/>
  <c r="AJ1574" i="2" s="1"/>
  <c r="AK1574" i="2" s="1"/>
  <c r="AJ1575" i="2" a="1"/>
  <c r="AJ1575" i="2" s="1"/>
  <c r="AK1575" i="2" s="1"/>
  <c r="AJ1576" i="2" a="1"/>
  <c r="AJ1576" i="2" s="1"/>
  <c r="AK1576" i="2" s="1"/>
  <c r="AJ1577" i="2" a="1"/>
  <c r="AJ1577" i="2" s="1"/>
  <c r="AK1577" i="2" s="1"/>
  <c r="AJ1578" i="2" a="1"/>
  <c r="AJ1578" i="2" s="1"/>
  <c r="AK1578" i="2" s="1"/>
  <c r="AJ1579" i="2" a="1"/>
  <c r="AJ1579" i="2" s="1"/>
  <c r="AK1579" i="2" s="1"/>
  <c r="AJ1580" i="2" a="1"/>
  <c r="AJ1580" i="2" s="1"/>
  <c r="AK1580" i="2" s="1"/>
  <c r="AJ1581" i="2" a="1"/>
  <c r="AJ1581" i="2" s="1"/>
  <c r="AK1581" i="2" s="1"/>
  <c r="AJ1582" i="2" a="1"/>
  <c r="AJ1582" i="2" s="1"/>
  <c r="AK1582" i="2" s="1"/>
  <c r="AJ1583" i="2" a="1"/>
  <c r="AJ1583" i="2" s="1"/>
  <c r="AK1583" i="2" s="1"/>
  <c r="AJ1584" i="2" a="1"/>
  <c r="AJ1584" i="2" s="1"/>
  <c r="AK1584" i="2" s="1"/>
  <c r="AJ1585" i="2" a="1"/>
  <c r="AJ1585" i="2" s="1"/>
  <c r="AK1585" i="2" s="1"/>
  <c r="AJ1586" i="2" a="1"/>
  <c r="AJ1586" i="2" s="1"/>
  <c r="AK1586" i="2" s="1"/>
  <c r="AJ1587" i="2" a="1"/>
  <c r="AJ1587" i="2" s="1"/>
  <c r="AK1587" i="2" s="1"/>
  <c r="AJ1588" i="2" a="1"/>
  <c r="AJ1588" i="2" s="1"/>
  <c r="AK1588" i="2" s="1"/>
  <c r="AJ1589" i="2" a="1"/>
  <c r="AJ1589" i="2" s="1"/>
  <c r="AK1589" i="2" s="1"/>
  <c r="AJ1590" i="2" a="1"/>
  <c r="AJ1590" i="2" s="1"/>
  <c r="AK1590" i="2" s="1"/>
  <c r="AJ1591" i="2" a="1"/>
  <c r="AJ1591" i="2" s="1"/>
  <c r="AK1591" i="2" s="1"/>
  <c r="AJ1592" i="2" a="1"/>
  <c r="AJ1592" i="2" s="1"/>
  <c r="AK1592" i="2" s="1"/>
  <c r="AJ1593" i="2" a="1"/>
  <c r="AJ1593" i="2" s="1"/>
  <c r="AK1593" i="2" s="1"/>
  <c r="AJ1594" i="2" a="1"/>
  <c r="AJ1594" i="2" s="1"/>
  <c r="AK1594" i="2" s="1"/>
  <c r="AJ1595" i="2" a="1"/>
  <c r="AJ1595" i="2" s="1"/>
  <c r="AK1595" i="2" s="1"/>
  <c r="AJ1596" i="2" a="1"/>
  <c r="AJ1596" i="2" s="1"/>
  <c r="AK1596" i="2" s="1"/>
  <c r="AJ1597" i="2" a="1"/>
  <c r="AJ1597" i="2" s="1"/>
  <c r="AK1597" i="2" s="1"/>
  <c r="AJ1598" i="2" a="1"/>
  <c r="AJ1598" i="2" s="1"/>
  <c r="AK1598" i="2" s="1"/>
  <c r="AJ1599" i="2" a="1"/>
  <c r="AJ1599" i="2" s="1"/>
  <c r="AK1599" i="2" s="1"/>
  <c r="AJ1600" i="2" a="1"/>
  <c r="AJ1600" i="2" s="1"/>
  <c r="AK1600" i="2" s="1"/>
  <c r="AJ1601" i="2" a="1"/>
  <c r="AJ1601" i="2" s="1"/>
  <c r="AK1601" i="2" s="1"/>
  <c r="AJ1602" i="2" a="1"/>
  <c r="AJ1602" i="2" s="1"/>
  <c r="AK1602" i="2" s="1"/>
  <c r="AJ1603" i="2" a="1"/>
  <c r="AJ1603" i="2" s="1"/>
  <c r="AK1603" i="2" s="1"/>
  <c r="AJ1604" i="2" a="1"/>
  <c r="AJ1604" i="2" s="1"/>
  <c r="AK1604" i="2" s="1"/>
  <c r="AJ1605" i="2" a="1"/>
  <c r="AJ1605" i="2" s="1"/>
  <c r="AK1605" i="2" s="1"/>
  <c r="AJ1606" i="2" a="1"/>
  <c r="AJ1606" i="2" s="1"/>
  <c r="AK1606" i="2" s="1"/>
  <c r="AJ1607" i="2" a="1"/>
  <c r="AJ1607" i="2" s="1"/>
  <c r="AK1607" i="2" s="1"/>
  <c r="AJ1608" i="2" a="1"/>
  <c r="AJ1608" i="2" s="1"/>
  <c r="AK1608" i="2" s="1"/>
  <c r="AJ1609" i="2" a="1"/>
  <c r="AJ1609" i="2" s="1"/>
  <c r="AK1609" i="2" s="1"/>
  <c r="AJ1610" i="2" a="1"/>
  <c r="AJ1610" i="2" s="1"/>
  <c r="AK1610" i="2" s="1"/>
  <c r="AJ1611" i="2" a="1"/>
  <c r="AJ1611" i="2" s="1"/>
  <c r="AK1611" i="2" s="1"/>
  <c r="AJ1612" i="2" a="1"/>
  <c r="AJ1612" i="2" s="1"/>
  <c r="AK1612" i="2" s="1"/>
  <c r="AJ1613" i="2" a="1"/>
  <c r="AJ1613" i="2" s="1"/>
  <c r="AK1613" i="2" s="1"/>
  <c r="AJ1614" i="2" a="1"/>
  <c r="AJ1614" i="2" s="1"/>
  <c r="AK1614" i="2" s="1"/>
  <c r="AJ1615" i="2" a="1"/>
  <c r="AJ1615" i="2" s="1"/>
  <c r="AK1615" i="2" s="1"/>
  <c r="AJ1616" i="2" a="1"/>
  <c r="AJ1616" i="2" s="1"/>
  <c r="AK1616" i="2" s="1"/>
  <c r="AJ1617" i="2" a="1"/>
  <c r="AJ1617" i="2" s="1"/>
  <c r="AK1617" i="2" s="1"/>
  <c r="AJ1618" i="2" a="1"/>
  <c r="AJ1618" i="2" s="1"/>
  <c r="AK1618" i="2" s="1"/>
  <c r="AJ1619" i="2" a="1"/>
  <c r="AJ1619" i="2" s="1"/>
  <c r="AK1619" i="2" s="1"/>
  <c r="AJ1620" i="2" a="1"/>
  <c r="AJ1620" i="2" s="1"/>
  <c r="AK1620" i="2" s="1"/>
  <c r="AJ1621" i="2" a="1"/>
  <c r="AJ1621" i="2" s="1"/>
  <c r="AK1621" i="2" s="1"/>
  <c r="AJ1622" i="2" a="1"/>
  <c r="AJ1622" i="2" s="1"/>
  <c r="AK1622" i="2" s="1"/>
  <c r="AJ1623" i="2" a="1"/>
  <c r="AJ1623" i="2" s="1"/>
  <c r="AK1623" i="2" s="1"/>
  <c r="AJ1624" i="2" a="1"/>
  <c r="AJ1624" i="2" s="1"/>
  <c r="AK1624" i="2" s="1"/>
  <c r="AJ1625" i="2" a="1"/>
  <c r="AJ1625" i="2" s="1"/>
  <c r="AK1625" i="2" s="1"/>
  <c r="AJ1626" i="2" a="1"/>
  <c r="AJ1626" i="2" s="1"/>
  <c r="AK1626" i="2" s="1"/>
  <c r="AJ1627" i="2" a="1"/>
  <c r="AJ1627" i="2" s="1"/>
  <c r="AK1627" i="2" s="1"/>
  <c r="AJ1628" i="2" a="1"/>
  <c r="AJ1628" i="2" s="1"/>
  <c r="AK1628" i="2" s="1"/>
  <c r="AJ1629" i="2" a="1"/>
  <c r="AJ1629" i="2" s="1"/>
  <c r="AK1629" i="2" s="1"/>
  <c r="AJ1630" i="2" a="1"/>
  <c r="AJ1630" i="2" s="1"/>
  <c r="AK1630" i="2" s="1"/>
  <c r="AJ1631" i="2" a="1"/>
  <c r="AJ1631" i="2" s="1"/>
  <c r="AK1631" i="2" s="1"/>
  <c r="AJ1632" i="2" a="1"/>
  <c r="AJ1632" i="2" s="1"/>
  <c r="AK1632" i="2" s="1"/>
  <c r="AJ1633" i="2" a="1"/>
  <c r="AJ1633" i="2" s="1"/>
  <c r="AK1633" i="2" s="1"/>
  <c r="AJ1634" i="2" a="1"/>
  <c r="AJ1634" i="2" s="1"/>
  <c r="AK1634" i="2" s="1"/>
  <c r="AJ1635" i="2" a="1"/>
  <c r="AJ1635" i="2" s="1"/>
  <c r="AK1635" i="2" s="1"/>
  <c r="AJ1636" i="2" a="1"/>
  <c r="AJ1636" i="2" s="1"/>
  <c r="AK1636" i="2" s="1"/>
  <c r="AJ1637" i="2" a="1"/>
  <c r="AJ1637" i="2" s="1"/>
  <c r="AK1637" i="2" s="1"/>
  <c r="AJ1638" i="2" a="1"/>
  <c r="AJ1638" i="2" s="1"/>
  <c r="AK1638" i="2" s="1"/>
  <c r="AJ1639" i="2" a="1"/>
  <c r="AJ1639" i="2" s="1"/>
  <c r="AK1639" i="2" s="1"/>
  <c r="AJ1640" i="2" a="1"/>
  <c r="AJ1640" i="2" s="1"/>
  <c r="AK1640" i="2" s="1"/>
  <c r="AJ1641" i="2" a="1"/>
  <c r="AJ1641" i="2" s="1"/>
  <c r="AK1641" i="2" s="1"/>
  <c r="AJ1642" i="2" a="1"/>
  <c r="AJ1642" i="2" s="1"/>
  <c r="AK1642" i="2" s="1"/>
  <c r="AJ1643" i="2" a="1"/>
  <c r="AJ1643" i="2" s="1"/>
  <c r="AK1643" i="2" s="1"/>
  <c r="AJ1644" i="2" a="1"/>
  <c r="AJ1644" i="2" s="1"/>
  <c r="AK1644" i="2" s="1"/>
  <c r="AJ1645" i="2" a="1"/>
  <c r="AJ1645" i="2" s="1"/>
  <c r="AK1645" i="2" s="1"/>
  <c r="AJ1646" i="2" a="1"/>
  <c r="AJ1646" i="2" s="1"/>
  <c r="AK1646" i="2" s="1"/>
  <c r="AJ1647" i="2" a="1"/>
  <c r="AJ1647" i="2" s="1"/>
  <c r="AK1647" i="2" s="1"/>
  <c r="AJ1648" i="2" a="1"/>
  <c r="AJ1648" i="2" s="1"/>
  <c r="AK1648" i="2" s="1"/>
  <c r="AJ1649" i="2" a="1"/>
  <c r="AJ1649" i="2" s="1"/>
  <c r="AK1649" i="2" s="1"/>
  <c r="AJ1650" i="2" a="1"/>
  <c r="AJ1650" i="2" s="1"/>
  <c r="AK1650" i="2" s="1"/>
  <c r="AJ1651" i="2" a="1"/>
  <c r="AJ1651" i="2" s="1"/>
  <c r="AK1651" i="2" s="1"/>
  <c r="AJ1652" i="2" a="1"/>
  <c r="AJ1652" i="2" s="1"/>
  <c r="AK1652" i="2" s="1"/>
  <c r="AJ1653" i="2" a="1"/>
  <c r="AJ1653" i="2" s="1"/>
  <c r="AK1653" i="2" s="1"/>
  <c r="AJ1654" i="2" a="1"/>
  <c r="AJ1654" i="2" s="1"/>
  <c r="AK1654" i="2" s="1"/>
  <c r="AJ1655" i="2" a="1"/>
  <c r="AJ1655" i="2" s="1"/>
  <c r="AK1655" i="2" s="1"/>
  <c r="AJ1656" i="2" a="1"/>
  <c r="AJ1656" i="2" s="1"/>
  <c r="AK1656" i="2" s="1"/>
  <c r="AJ1657" i="2" a="1"/>
  <c r="AJ1657" i="2" s="1"/>
  <c r="AK1657" i="2" s="1"/>
  <c r="AJ1658" i="2" a="1"/>
  <c r="AJ1658" i="2" s="1"/>
  <c r="AK1658" i="2" s="1"/>
  <c r="AJ1659" i="2" a="1"/>
  <c r="AJ1659" i="2" s="1"/>
  <c r="AK1659" i="2" s="1"/>
  <c r="AJ1660" i="2" a="1"/>
  <c r="AJ1660" i="2" s="1"/>
  <c r="AK1660" i="2" s="1"/>
  <c r="AJ1661" i="2" a="1"/>
  <c r="AJ1661" i="2" s="1"/>
  <c r="AK1661" i="2" s="1"/>
  <c r="AJ1662" i="2" a="1"/>
  <c r="AJ1662" i="2" s="1"/>
  <c r="AK1662" i="2" s="1"/>
  <c r="AJ1663" i="2" a="1"/>
  <c r="AJ1663" i="2" s="1"/>
  <c r="AK1663" i="2" s="1"/>
  <c r="AJ1664" i="2" a="1"/>
  <c r="AJ1664" i="2" s="1"/>
  <c r="AK1664" i="2" s="1"/>
  <c r="AJ1665" i="2" a="1"/>
  <c r="AJ1665" i="2" s="1"/>
  <c r="AK1665" i="2" s="1"/>
  <c r="AJ1666" i="2" a="1"/>
  <c r="AJ1666" i="2" s="1"/>
  <c r="AK1666" i="2" s="1"/>
  <c r="AJ1667" i="2" a="1"/>
  <c r="AJ1667" i="2" s="1"/>
  <c r="AK1667" i="2" s="1"/>
  <c r="AJ1668" i="2" a="1"/>
  <c r="AJ1668" i="2" s="1"/>
  <c r="AK1668" i="2" s="1"/>
  <c r="AJ1669" i="2" a="1"/>
  <c r="AJ1669" i="2" s="1"/>
  <c r="AK1669" i="2" s="1"/>
  <c r="AJ1670" i="2" a="1"/>
  <c r="AJ1670" i="2" s="1"/>
  <c r="AK1670" i="2" s="1"/>
  <c r="AJ1671" i="2" a="1"/>
  <c r="AJ1671" i="2" s="1"/>
  <c r="AK1671" i="2" s="1"/>
  <c r="AJ1672" i="2" a="1"/>
  <c r="AJ1672" i="2" s="1"/>
  <c r="AK1672" i="2" s="1"/>
  <c r="AJ1673" i="2" a="1"/>
  <c r="AJ1673" i="2" s="1"/>
  <c r="AK1673" i="2" s="1"/>
  <c r="AJ1674" i="2" a="1"/>
  <c r="AJ1674" i="2" s="1"/>
  <c r="AK1674" i="2" s="1"/>
  <c r="AJ1675" i="2" a="1"/>
  <c r="AJ1675" i="2" s="1"/>
  <c r="AK1675" i="2" s="1"/>
  <c r="AJ1676" i="2" a="1"/>
  <c r="AJ1676" i="2" s="1"/>
  <c r="AK1676" i="2" s="1"/>
  <c r="AJ1677" i="2" a="1"/>
  <c r="AJ1677" i="2" s="1"/>
  <c r="AK1677" i="2" s="1"/>
  <c r="AJ1678" i="2" a="1"/>
  <c r="AJ1678" i="2" s="1"/>
  <c r="AK1678" i="2" s="1"/>
  <c r="AJ1679" i="2" a="1"/>
  <c r="AJ1679" i="2" s="1"/>
  <c r="AK1679" i="2" s="1"/>
  <c r="AJ1680" i="2" a="1"/>
  <c r="AJ1680" i="2" s="1"/>
  <c r="AK1680" i="2" s="1"/>
  <c r="AJ1681" i="2" a="1"/>
  <c r="AJ1681" i="2" s="1"/>
  <c r="AK1681" i="2" s="1"/>
  <c r="AJ1682" i="2" a="1"/>
  <c r="AJ1682" i="2" s="1"/>
  <c r="AK1682" i="2" s="1"/>
  <c r="AJ1683" i="2" a="1"/>
  <c r="AJ1683" i="2" s="1"/>
  <c r="AK1683" i="2" s="1"/>
  <c r="AJ1684" i="2" a="1"/>
  <c r="AJ1684" i="2" s="1"/>
  <c r="AK1684" i="2" s="1"/>
  <c r="AJ1685" i="2" a="1"/>
  <c r="AJ1685" i="2" s="1"/>
  <c r="AK1685" i="2" s="1"/>
  <c r="AJ1686" i="2" a="1"/>
  <c r="AJ1686" i="2" s="1"/>
  <c r="AK1686" i="2" s="1"/>
  <c r="AJ1687" i="2" a="1"/>
  <c r="AJ1687" i="2" s="1"/>
  <c r="AK1687" i="2" s="1"/>
  <c r="AJ1688" i="2" a="1"/>
  <c r="AJ1688" i="2" s="1"/>
  <c r="AK1688" i="2" s="1"/>
  <c r="AJ1689" i="2" a="1"/>
  <c r="AJ1689" i="2" s="1"/>
  <c r="AK1689" i="2" s="1"/>
  <c r="AJ1690" i="2" a="1"/>
  <c r="AJ1690" i="2" s="1"/>
  <c r="AK1690" i="2" s="1"/>
  <c r="AJ1691" i="2" a="1"/>
  <c r="AJ1691" i="2" s="1"/>
  <c r="AK1691" i="2" s="1"/>
  <c r="AJ1692" i="2" a="1"/>
  <c r="AJ1692" i="2" s="1"/>
  <c r="AK1692" i="2" s="1"/>
  <c r="AJ1693" i="2" a="1"/>
  <c r="AJ1693" i="2" s="1"/>
  <c r="AK1693" i="2" s="1"/>
  <c r="AJ1694" i="2" a="1"/>
  <c r="AJ1694" i="2" s="1"/>
  <c r="AK1694" i="2" s="1"/>
  <c r="AJ1695" i="2" a="1"/>
  <c r="AJ1695" i="2" s="1"/>
  <c r="AK1695" i="2" s="1"/>
  <c r="AJ1696" i="2" a="1"/>
  <c r="AJ1696" i="2" s="1"/>
  <c r="AK1696" i="2" s="1"/>
  <c r="AJ1697" i="2" a="1"/>
  <c r="AJ1697" i="2" s="1"/>
  <c r="AK1697" i="2" s="1"/>
  <c r="AJ1698" i="2" a="1"/>
  <c r="AJ1698" i="2" s="1"/>
  <c r="AK1698" i="2" s="1"/>
  <c r="AJ1699" i="2" a="1"/>
  <c r="AJ1699" i="2" s="1"/>
  <c r="AK1699" i="2" s="1"/>
  <c r="AJ1700" i="2" a="1"/>
  <c r="AJ1700" i="2" s="1"/>
  <c r="AK1700" i="2" s="1"/>
  <c r="AJ1701" i="2" a="1"/>
  <c r="AJ1701" i="2" s="1"/>
  <c r="AK1701" i="2" s="1"/>
  <c r="AJ1702" i="2" a="1"/>
  <c r="AJ1702" i="2" s="1"/>
  <c r="AK1702" i="2" s="1"/>
  <c r="AJ1703" i="2" a="1"/>
  <c r="AJ1703" i="2" s="1"/>
  <c r="AK1703" i="2" s="1"/>
  <c r="AJ1704" i="2" a="1"/>
  <c r="AJ1704" i="2" s="1"/>
  <c r="AK1704" i="2" s="1"/>
  <c r="AJ1705" i="2" a="1"/>
  <c r="AJ1705" i="2" s="1"/>
  <c r="AK1705" i="2" s="1"/>
  <c r="AJ1706" i="2" a="1"/>
  <c r="AJ1706" i="2" s="1"/>
  <c r="AK1706" i="2" s="1"/>
  <c r="AJ1707" i="2" a="1"/>
  <c r="AJ1707" i="2" s="1"/>
  <c r="AK1707" i="2" s="1"/>
  <c r="AJ1708" i="2" a="1"/>
  <c r="AJ1708" i="2" s="1"/>
  <c r="AK1708" i="2" s="1"/>
  <c r="AJ1709" i="2" a="1"/>
  <c r="AJ1709" i="2" s="1"/>
  <c r="AK1709" i="2" s="1"/>
  <c r="AJ1710" i="2" a="1"/>
  <c r="AJ1710" i="2" s="1"/>
  <c r="AK1710" i="2" s="1"/>
  <c r="AJ1711" i="2" a="1"/>
  <c r="AJ1711" i="2" s="1"/>
  <c r="AK1711" i="2" s="1"/>
  <c r="AJ1712" i="2" a="1"/>
  <c r="AJ1712" i="2" s="1"/>
  <c r="AK1712" i="2" s="1"/>
  <c r="AJ1713" i="2" a="1"/>
  <c r="AJ1713" i="2" s="1"/>
  <c r="AK1713" i="2" s="1"/>
  <c r="AJ1714" i="2" a="1"/>
  <c r="AJ1714" i="2" s="1"/>
  <c r="AK1714" i="2" s="1"/>
  <c r="AJ1715" i="2" a="1"/>
  <c r="AJ1715" i="2" s="1"/>
  <c r="AK1715" i="2" s="1"/>
  <c r="AJ1716" i="2" a="1"/>
  <c r="AJ1716" i="2" s="1"/>
  <c r="AK1716" i="2" s="1"/>
  <c r="AJ1717" i="2" a="1"/>
  <c r="AJ1717" i="2" s="1"/>
  <c r="AK1717" i="2" s="1"/>
  <c r="AJ1718" i="2" a="1"/>
  <c r="AJ1718" i="2" s="1"/>
  <c r="AK1718" i="2" s="1"/>
  <c r="AJ1719" i="2" a="1"/>
  <c r="AJ1719" i="2" s="1"/>
  <c r="AK1719" i="2" s="1"/>
  <c r="AJ1720" i="2" a="1"/>
  <c r="AJ1720" i="2" s="1"/>
  <c r="AK1720" i="2" s="1"/>
  <c r="AJ1721" i="2" a="1"/>
  <c r="AJ1721" i="2" s="1"/>
  <c r="AK1721" i="2" s="1"/>
  <c r="AJ1722" i="2" a="1"/>
  <c r="AJ1722" i="2" s="1"/>
  <c r="AK1722" i="2" s="1"/>
  <c r="AJ1723" i="2" a="1"/>
  <c r="AJ1723" i="2" s="1"/>
  <c r="AK1723" i="2" s="1"/>
  <c r="AJ1724" i="2" a="1"/>
  <c r="AJ1724" i="2" s="1"/>
  <c r="AK1724" i="2" s="1"/>
  <c r="AJ1725" i="2" a="1"/>
  <c r="AJ1725" i="2" s="1"/>
  <c r="AK1725" i="2" s="1"/>
  <c r="AJ1726" i="2" a="1"/>
  <c r="AJ1726" i="2" s="1"/>
  <c r="AK1726" i="2" s="1"/>
  <c r="AJ1727" i="2" a="1"/>
  <c r="AJ1727" i="2" s="1"/>
  <c r="AK1727" i="2" s="1"/>
  <c r="AJ1728" i="2" a="1"/>
  <c r="AJ1728" i="2" s="1"/>
  <c r="AK1728" i="2" s="1"/>
  <c r="AJ1729" i="2" a="1"/>
  <c r="AJ1729" i="2" s="1"/>
  <c r="AK1729" i="2" s="1"/>
  <c r="AJ1730" i="2" a="1"/>
  <c r="AJ1730" i="2" s="1"/>
  <c r="AK1730" i="2" s="1"/>
  <c r="AJ1731" i="2" a="1"/>
  <c r="AJ1731" i="2" s="1"/>
  <c r="AK1731" i="2" s="1"/>
  <c r="AJ1732" i="2" a="1"/>
  <c r="AJ1732" i="2" s="1"/>
  <c r="AK1732" i="2" s="1"/>
  <c r="AJ1733" i="2" a="1"/>
  <c r="AJ1733" i="2" s="1"/>
  <c r="AK1733" i="2" s="1"/>
  <c r="AJ1734" i="2" a="1"/>
  <c r="AJ1734" i="2" s="1"/>
  <c r="AK1734" i="2" s="1"/>
  <c r="AJ1735" i="2" a="1"/>
  <c r="AJ1735" i="2" s="1"/>
  <c r="AK1735" i="2" s="1"/>
  <c r="AJ1736" i="2" a="1"/>
  <c r="AJ1736" i="2" s="1"/>
  <c r="AK1736" i="2" s="1"/>
  <c r="AJ1737" i="2" a="1"/>
  <c r="AJ1737" i="2" s="1"/>
  <c r="AK1737" i="2" s="1"/>
  <c r="AJ1738" i="2" a="1"/>
  <c r="AJ1738" i="2" s="1"/>
  <c r="AK1738" i="2" s="1"/>
  <c r="AJ1739" i="2" a="1"/>
  <c r="AJ1739" i="2" s="1"/>
  <c r="AK1739" i="2" s="1"/>
  <c r="AJ1740" i="2" a="1"/>
  <c r="AJ1740" i="2" s="1"/>
  <c r="AK1740" i="2" s="1"/>
  <c r="AJ1741" i="2" a="1"/>
  <c r="AJ1741" i="2" s="1"/>
  <c r="AK1741" i="2" s="1"/>
  <c r="AJ1742" i="2" a="1"/>
  <c r="AJ1742" i="2" s="1"/>
  <c r="AK1742" i="2" s="1"/>
  <c r="AJ1743" i="2" a="1"/>
  <c r="AJ1743" i="2" s="1"/>
  <c r="AK1743" i="2" s="1"/>
  <c r="AJ1744" i="2" a="1"/>
  <c r="AJ1744" i="2" s="1"/>
  <c r="AK1744" i="2" s="1"/>
  <c r="AJ1745" i="2" a="1"/>
  <c r="AJ1745" i="2" s="1"/>
  <c r="AK1745" i="2" s="1"/>
  <c r="AJ1746" i="2" a="1"/>
  <c r="AJ1746" i="2" s="1"/>
  <c r="AK1746" i="2" s="1"/>
  <c r="AJ1747" i="2" a="1"/>
  <c r="AJ1747" i="2" s="1"/>
  <c r="AK1747" i="2" s="1"/>
  <c r="AJ1748" i="2" a="1"/>
  <c r="AJ1748" i="2" s="1"/>
  <c r="AK1748" i="2" s="1"/>
  <c r="AJ1749" i="2" a="1"/>
  <c r="AJ1749" i="2" s="1"/>
  <c r="AK1749" i="2" s="1"/>
  <c r="AJ1750" i="2" a="1"/>
  <c r="AJ1750" i="2" s="1"/>
  <c r="AK1750" i="2" s="1"/>
  <c r="AJ1751" i="2" a="1"/>
  <c r="AJ1751" i="2" s="1"/>
  <c r="AK1751" i="2" s="1"/>
  <c r="AJ1752" i="2" a="1"/>
  <c r="AJ1752" i="2" s="1"/>
  <c r="AK1752" i="2" s="1"/>
  <c r="AJ1753" i="2" a="1"/>
  <c r="AJ1753" i="2" s="1"/>
  <c r="AK1753" i="2" s="1"/>
  <c r="AJ1754" i="2" a="1"/>
  <c r="AJ1754" i="2" s="1"/>
  <c r="AK1754" i="2" s="1"/>
  <c r="AJ1755" i="2" a="1"/>
  <c r="AJ1755" i="2" s="1"/>
  <c r="AK1755" i="2" s="1"/>
  <c r="AJ1756" i="2" a="1"/>
  <c r="AJ1756" i="2" s="1"/>
  <c r="AK1756" i="2" s="1"/>
  <c r="AJ1757" i="2" a="1"/>
  <c r="AJ1757" i="2" s="1"/>
  <c r="AK1757" i="2" s="1"/>
  <c r="AJ1758" i="2" a="1"/>
  <c r="AJ1758" i="2" s="1"/>
  <c r="AK1758" i="2" s="1"/>
  <c r="AJ1759" i="2" a="1"/>
  <c r="AJ1759" i="2" s="1"/>
  <c r="AK1759" i="2" s="1"/>
  <c r="AJ1760" i="2" a="1"/>
  <c r="AJ1760" i="2" s="1"/>
  <c r="AK1760" i="2" s="1"/>
  <c r="AJ1761" i="2" a="1"/>
  <c r="AJ1761" i="2" s="1"/>
  <c r="AK1761" i="2" s="1"/>
  <c r="AJ1762" i="2" a="1"/>
  <c r="AJ1762" i="2" s="1"/>
  <c r="AK1762" i="2" s="1"/>
  <c r="AJ1763" i="2" a="1"/>
  <c r="AJ1763" i="2" s="1"/>
  <c r="AK1763" i="2" s="1"/>
  <c r="AJ1764" i="2" a="1"/>
  <c r="AJ1764" i="2" s="1"/>
  <c r="AK1764" i="2" s="1"/>
  <c r="AJ1765" i="2" a="1"/>
  <c r="AJ1765" i="2" s="1"/>
  <c r="AK1765" i="2" s="1"/>
  <c r="AJ1766" i="2" a="1"/>
  <c r="AJ1766" i="2" s="1"/>
  <c r="AK1766" i="2" s="1"/>
  <c r="AJ1767" i="2" a="1"/>
  <c r="AJ1767" i="2" s="1"/>
  <c r="AK1767" i="2" s="1"/>
  <c r="AJ1768" i="2" a="1"/>
  <c r="AJ1768" i="2" s="1"/>
  <c r="AK1768" i="2" s="1"/>
  <c r="AJ1769" i="2" a="1"/>
  <c r="AJ1769" i="2" s="1"/>
  <c r="AK1769" i="2" s="1"/>
  <c r="AJ1770" i="2" a="1"/>
  <c r="AJ1770" i="2" s="1"/>
  <c r="AK1770" i="2" s="1"/>
  <c r="AJ1771" i="2" a="1"/>
  <c r="AJ1771" i="2" s="1"/>
  <c r="AK1771" i="2" s="1"/>
  <c r="AJ1772" i="2" a="1"/>
  <c r="AJ1772" i="2" s="1"/>
  <c r="AK1772" i="2" s="1"/>
  <c r="AJ1773" i="2" a="1"/>
  <c r="AJ1773" i="2" s="1"/>
  <c r="AK1773" i="2" s="1"/>
  <c r="AJ1774" i="2" a="1"/>
  <c r="AJ1774" i="2" s="1"/>
  <c r="AK1774" i="2" s="1"/>
  <c r="AJ1775" i="2" a="1"/>
  <c r="AJ1775" i="2" s="1"/>
  <c r="AK1775" i="2" s="1"/>
  <c r="AJ1776" i="2" a="1"/>
  <c r="AJ1776" i="2" s="1"/>
  <c r="AK1776" i="2" s="1"/>
  <c r="AJ1777" i="2" a="1"/>
  <c r="AJ1777" i="2" s="1"/>
  <c r="AK1777" i="2" s="1"/>
  <c r="AJ1778" i="2" a="1"/>
  <c r="AJ1778" i="2" s="1"/>
  <c r="AK1778" i="2" s="1"/>
  <c r="AJ1779" i="2" a="1"/>
  <c r="AJ1779" i="2" s="1"/>
  <c r="AK1779" i="2" s="1"/>
  <c r="AJ1780" i="2" a="1"/>
  <c r="AJ1780" i="2" s="1"/>
  <c r="AK1780" i="2" s="1"/>
  <c r="AJ1781" i="2" a="1"/>
  <c r="AJ1781" i="2" s="1"/>
  <c r="AK1781" i="2" s="1"/>
  <c r="AJ1782" i="2" a="1"/>
  <c r="AJ1782" i="2" s="1"/>
  <c r="AK1782" i="2" s="1"/>
  <c r="AJ1783" i="2" a="1"/>
  <c r="AJ1783" i="2" s="1"/>
  <c r="AK1783" i="2" s="1"/>
  <c r="AJ1784" i="2" a="1"/>
  <c r="AJ1784" i="2" s="1"/>
  <c r="AK1784" i="2" s="1"/>
  <c r="AJ1785" i="2" a="1"/>
  <c r="AJ1785" i="2" s="1"/>
  <c r="AK1785" i="2" s="1"/>
  <c r="AJ1786" i="2" a="1"/>
  <c r="AJ1786" i="2" s="1"/>
  <c r="AK1786" i="2" s="1"/>
  <c r="AJ1787" i="2" a="1"/>
  <c r="AJ1787" i="2" s="1"/>
  <c r="AK1787" i="2" s="1"/>
  <c r="AJ1788" i="2" a="1"/>
  <c r="AJ1788" i="2" s="1"/>
  <c r="AK1788" i="2" s="1"/>
  <c r="AJ1789" i="2" a="1"/>
  <c r="AJ1789" i="2" s="1"/>
  <c r="AK1789" i="2" s="1"/>
  <c r="AJ1790" i="2" a="1"/>
  <c r="AJ1790" i="2" s="1"/>
  <c r="AK1790" i="2" s="1"/>
  <c r="AJ1791" i="2" a="1"/>
  <c r="AJ1791" i="2" s="1"/>
  <c r="AK1791" i="2" s="1"/>
  <c r="AJ1792" i="2" a="1"/>
  <c r="AJ1792" i="2" s="1"/>
  <c r="AK1792" i="2" s="1"/>
  <c r="AJ1793" i="2" a="1"/>
  <c r="AJ1793" i="2" s="1"/>
  <c r="AK1793" i="2" s="1"/>
  <c r="AJ1794" i="2" a="1"/>
  <c r="AJ1794" i="2" s="1"/>
  <c r="AK1794" i="2" s="1"/>
  <c r="AJ1795" i="2" a="1"/>
  <c r="AJ1795" i="2" s="1"/>
  <c r="AK1795" i="2" s="1"/>
  <c r="AJ1796" i="2" a="1"/>
  <c r="AJ1796" i="2" s="1"/>
  <c r="AK1796" i="2" s="1"/>
  <c r="AJ1797" i="2" a="1"/>
  <c r="AJ1797" i="2" s="1"/>
  <c r="AK1797" i="2" s="1"/>
  <c r="AJ1798" i="2" a="1"/>
  <c r="AJ1798" i="2" s="1"/>
  <c r="AK1798" i="2" s="1"/>
  <c r="AJ1799" i="2" a="1"/>
  <c r="AJ1799" i="2" s="1"/>
  <c r="AK1799" i="2" s="1"/>
  <c r="AJ1800" i="2" a="1"/>
  <c r="AJ1800" i="2" s="1"/>
  <c r="AK1800" i="2" s="1"/>
  <c r="AJ1801" i="2" a="1"/>
  <c r="AJ1801" i="2" s="1"/>
  <c r="AK1801" i="2" s="1"/>
  <c r="AJ1802" i="2" a="1"/>
  <c r="AJ1802" i="2" s="1"/>
  <c r="AK1802" i="2" s="1"/>
  <c r="AJ1803" i="2" a="1"/>
  <c r="AJ1803" i="2" s="1"/>
  <c r="AK1803" i="2" s="1"/>
  <c r="AJ1804" i="2" a="1"/>
  <c r="AJ1804" i="2" s="1"/>
  <c r="AK1804" i="2" s="1"/>
  <c r="AJ1805" i="2" a="1"/>
  <c r="AJ1805" i="2" s="1"/>
  <c r="AK1805" i="2" s="1"/>
  <c r="AJ1806" i="2" a="1"/>
  <c r="AJ1806" i="2" s="1"/>
  <c r="AK1806" i="2" s="1"/>
  <c r="AJ1807" i="2" a="1"/>
  <c r="AJ1807" i="2" s="1"/>
  <c r="AK1807" i="2" s="1"/>
  <c r="AJ1808" i="2" a="1"/>
  <c r="AJ1808" i="2" s="1"/>
  <c r="AK1808" i="2" s="1"/>
  <c r="AJ1809" i="2" a="1"/>
  <c r="AJ1809" i="2" s="1"/>
  <c r="AK1809" i="2" s="1"/>
  <c r="AJ1810" i="2" a="1"/>
  <c r="AJ1810" i="2" s="1"/>
  <c r="AK1810" i="2" s="1"/>
  <c r="AJ1811" i="2" a="1"/>
  <c r="AJ1811" i="2" s="1"/>
  <c r="AK1811" i="2" s="1"/>
  <c r="AJ1812" i="2" a="1"/>
  <c r="AJ1812" i="2" s="1"/>
  <c r="AK1812" i="2" s="1"/>
  <c r="AJ1813" i="2" a="1"/>
  <c r="AJ1813" i="2" s="1"/>
  <c r="AK1813" i="2" s="1"/>
  <c r="AJ1814" i="2" a="1"/>
  <c r="AJ1814" i="2" s="1"/>
  <c r="AK1814" i="2" s="1"/>
  <c r="AJ1815" i="2" a="1"/>
  <c r="AJ1815" i="2" s="1"/>
  <c r="AK1815" i="2" s="1"/>
  <c r="AJ1816" i="2" a="1"/>
  <c r="AJ1816" i="2" s="1"/>
  <c r="AK1816" i="2" s="1"/>
  <c r="AJ1817" i="2" a="1"/>
  <c r="AJ1817" i="2" s="1"/>
  <c r="AK1817" i="2" s="1"/>
  <c r="AJ1818" i="2" a="1"/>
  <c r="AJ1818" i="2" s="1"/>
  <c r="AK1818" i="2" s="1"/>
  <c r="AJ1819" i="2" a="1"/>
  <c r="AJ1819" i="2" s="1"/>
  <c r="AK1819" i="2" s="1"/>
  <c r="AJ1820" i="2" a="1"/>
  <c r="AJ1820" i="2" s="1"/>
  <c r="AK1820" i="2" s="1"/>
  <c r="AJ1821" i="2" a="1"/>
  <c r="AJ1821" i="2" s="1"/>
  <c r="AK1821" i="2" s="1"/>
  <c r="AJ1822" i="2" a="1"/>
  <c r="AJ1822" i="2" s="1"/>
  <c r="AK1822" i="2" s="1"/>
  <c r="AJ1823" i="2" a="1"/>
  <c r="AJ1823" i="2" s="1"/>
  <c r="AK1823" i="2" s="1"/>
  <c r="AJ1824" i="2" a="1"/>
  <c r="AJ1824" i="2" s="1"/>
  <c r="AK1824" i="2" s="1"/>
  <c r="AJ1825" i="2" a="1"/>
  <c r="AJ1825" i="2" s="1"/>
  <c r="AK1825" i="2" s="1"/>
  <c r="AJ1826" i="2" a="1"/>
  <c r="AJ1826" i="2" s="1"/>
  <c r="AK1826" i="2" s="1"/>
  <c r="AJ1827" i="2" a="1"/>
  <c r="AJ1827" i="2" s="1"/>
  <c r="AK1827" i="2" s="1"/>
  <c r="AJ1828" i="2" a="1"/>
  <c r="AJ1828" i="2" s="1"/>
  <c r="AK1828" i="2" s="1"/>
  <c r="AJ1829" i="2" a="1"/>
  <c r="AJ1829" i="2" s="1"/>
  <c r="AK1829" i="2" s="1"/>
  <c r="AJ1830" i="2" a="1"/>
  <c r="AJ1830" i="2" s="1"/>
  <c r="AK1830" i="2" s="1"/>
  <c r="AJ1831" i="2" a="1"/>
  <c r="AJ1831" i="2" s="1"/>
  <c r="AK1831" i="2" s="1"/>
  <c r="AJ1832" i="2" a="1"/>
  <c r="AJ1832" i="2" s="1"/>
  <c r="AK1832" i="2" s="1"/>
  <c r="AJ1833" i="2" a="1"/>
  <c r="AJ1833" i="2" s="1"/>
  <c r="AK1833" i="2" s="1"/>
  <c r="AJ1834" i="2" a="1"/>
  <c r="AJ1834" i="2" s="1"/>
  <c r="AK1834" i="2" s="1"/>
  <c r="AJ1835" i="2" a="1"/>
  <c r="AJ1835" i="2" s="1"/>
  <c r="AK1835" i="2" s="1"/>
  <c r="AJ1836" i="2" a="1"/>
  <c r="AJ1836" i="2" s="1"/>
  <c r="AK1836" i="2" s="1"/>
  <c r="AJ1837" i="2" a="1"/>
  <c r="AJ1837" i="2" s="1"/>
  <c r="AK1837" i="2" s="1"/>
  <c r="AJ1838" i="2" a="1"/>
  <c r="AJ1838" i="2" s="1"/>
  <c r="AK1838" i="2" s="1"/>
  <c r="AJ1839" i="2" a="1"/>
  <c r="AJ1839" i="2" s="1"/>
  <c r="AK1839" i="2" s="1"/>
  <c r="AJ1840" i="2" a="1"/>
  <c r="AJ1840" i="2" s="1"/>
  <c r="AK1840" i="2" s="1"/>
  <c r="AJ1841" i="2" a="1"/>
  <c r="AJ1841" i="2" s="1"/>
  <c r="AK1841" i="2" s="1"/>
  <c r="AJ1842" i="2" a="1"/>
  <c r="AJ1842" i="2" s="1"/>
  <c r="AK1842" i="2" s="1"/>
  <c r="AJ1843" i="2" a="1"/>
  <c r="AJ1843" i="2" s="1"/>
  <c r="AK1843" i="2" s="1"/>
  <c r="AJ1844" i="2" a="1"/>
  <c r="AJ1844" i="2" s="1"/>
  <c r="AK1844" i="2" s="1"/>
  <c r="AJ1845" i="2" a="1"/>
  <c r="AJ1845" i="2" s="1"/>
  <c r="AK1845" i="2" s="1"/>
  <c r="AJ1846" i="2" a="1"/>
  <c r="AJ1846" i="2" s="1"/>
  <c r="AK1846" i="2" s="1"/>
  <c r="AJ1847" i="2" a="1"/>
  <c r="AJ1847" i="2" s="1"/>
  <c r="AK1847" i="2" s="1"/>
  <c r="AJ1848" i="2" a="1"/>
  <c r="AJ1848" i="2" s="1"/>
  <c r="AK1848" i="2" s="1"/>
  <c r="AJ1849" i="2" a="1"/>
  <c r="AJ1849" i="2" s="1"/>
  <c r="AK1849" i="2" s="1"/>
  <c r="AJ1850" i="2" a="1"/>
  <c r="AJ1850" i="2" s="1"/>
  <c r="AK1850" i="2" s="1"/>
  <c r="AJ1851" i="2" a="1"/>
  <c r="AJ1851" i="2" s="1"/>
  <c r="AK1851" i="2" s="1"/>
  <c r="AJ1852" i="2" a="1"/>
  <c r="AJ1852" i="2" s="1"/>
  <c r="AK1852" i="2" s="1"/>
  <c r="AJ1853" i="2" a="1"/>
  <c r="AJ1853" i="2" s="1"/>
  <c r="AK1853" i="2" s="1"/>
  <c r="AJ1854" i="2" a="1"/>
  <c r="AJ1854" i="2" s="1"/>
  <c r="AK1854" i="2" s="1"/>
  <c r="AJ1855" i="2" a="1"/>
  <c r="AJ1855" i="2" s="1"/>
  <c r="AK1855" i="2" s="1"/>
  <c r="AJ1856" i="2" a="1"/>
  <c r="AJ1856" i="2" s="1"/>
  <c r="AK1856" i="2" s="1"/>
  <c r="AJ1857" i="2" a="1"/>
  <c r="AJ1857" i="2" s="1"/>
  <c r="AK1857" i="2" s="1"/>
  <c r="AJ1858" i="2" a="1"/>
  <c r="AJ1858" i="2" s="1"/>
  <c r="AK1858" i="2" s="1"/>
  <c r="AJ1859" i="2" a="1"/>
  <c r="AJ1859" i="2" s="1"/>
  <c r="AK1859" i="2" s="1"/>
  <c r="AJ1860" i="2" a="1"/>
  <c r="AJ1860" i="2" s="1"/>
  <c r="AK1860" i="2" s="1"/>
  <c r="AJ1861" i="2" a="1"/>
  <c r="AJ1861" i="2" s="1"/>
  <c r="AK1861" i="2" s="1"/>
  <c r="AJ1862" i="2" a="1"/>
  <c r="AJ1862" i="2" s="1"/>
  <c r="AK1862" i="2" s="1"/>
  <c r="AJ1863" i="2" a="1"/>
  <c r="AJ1863" i="2" s="1"/>
  <c r="AK1863" i="2" s="1"/>
  <c r="AJ1864" i="2" a="1"/>
  <c r="AJ1864" i="2" s="1"/>
  <c r="AK1864" i="2" s="1"/>
  <c r="AJ1865" i="2" a="1"/>
  <c r="AJ1865" i="2" s="1"/>
  <c r="AK1865" i="2" s="1"/>
  <c r="AJ1866" i="2" a="1"/>
  <c r="AJ1866" i="2" s="1"/>
  <c r="AK1866" i="2" s="1"/>
  <c r="AJ1867" i="2" a="1"/>
  <c r="AJ1867" i="2" s="1"/>
  <c r="AK1867" i="2" s="1"/>
  <c r="AJ1868" i="2" a="1"/>
  <c r="AJ1868" i="2" s="1"/>
  <c r="AK1868" i="2" s="1"/>
  <c r="AJ1869" i="2" a="1"/>
  <c r="AJ1869" i="2" s="1"/>
  <c r="AK1869" i="2" s="1"/>
  <c r="AJ1870" i="2" a="1"/>
  <c r="AJ1870" i="2" s="1"/>
  <c r="AK1870" i="2" s="1"/>
  <c r="AJ1871" i="2" a="1"/>
  <c r="AJ1871" i="2" s="1"/>
  <c r="AK1871" i="2" s="1"/>
  <c r="AJ1872" i="2" a="1"/>
  <c r="AJ1872" i="2" s="1"/>
  <c r="AK1872" i="2" s="1"/>
  <c r="AJ1873" i="2" a="1"/>
  <c r="AJ1873" i="2" s="1"/>
  <c r="AK1873" i="2" s="1"/>
  <c r="AJ1874" i="2" a="1"/>
  <c r="AJ1874" i="2" s="1"/>
  <c r="AK1874" i="2" s="1"/>
  <c r="AJ1875" i="2" a="1"/>
  <c r="AJ1875" i="2" s="1"/>
  <c r="AK1875" i="2" s="1"/>
  <c r="AJ1876" i="2" a="1"/>
  <c r="AJ1876" i="2" s="1"/>
  <c r="AK1876" i="2" s="1"/>
  <c r="AJ1877" i="2" a="1"/>
  <c r="AJ1877" i="2" s="1"/>
  <c r="AK1877" i="2" s="1"/>
  <c r="AJ1878" i="2" a="1"/>
  <c r="AJ1878" i="2" s="1"/>
  <c r="AK1878" i="2" s="1"/>
  <c r="AJ1879" i="2" a="1"/>
  <c r="AJ1879" i="2" s="1"/>
  <c r="AK1879" i="2" s="1"/>
  <c r="AJ1880" i="2" a="1"/>
  <c r="AJ1880" i="2" s="1"/>
  <c r="AK1880" i="2" s="1"/>
  <c r="AJ1881" i="2" a="1"/>
  <c r="AJ1881" i="2" s="1"/>
  <c r="AK1881" i="2" s="1"/>
  <c r="AJ1882" i="2" a="1"/>
  <c r="AJ1882" i="2" s="1"/>
  <c r="AK1882" i="2" s="1"/>
  <c r="AJ1883" i="2" a="1"/>
  <c r="AJ1883" i="2" s="1"/>
  <c r="AK1883" i="2" s="1"/>
  <c r="AJ1884" i="2" a="1"/>
  <c r="AJ1884" i="2" s="1"/>
  <c r="AK1884" i="2" s="1"/>
  <c r="AJ1885" i="2" a="1"/>
  <c r="AJ1885" i="2" s="1"/>
  <c r="AK1885" i="2" s="1"/>
  <c r="AJ1886" i="2" a="1"/>
  <c r="AJ1886" i="2" s="1"/>
  <c r="AK1886" i="2" s="1"/>
  <c r="AJ1887" i="2" a="1"/>
  <c r="AJ1887" i="2" s="1"/>
  <c r="AK1887" i="2" s="1"/>
  <c r="AJ1888" i="2" a="1"/>
  <c r="AJ1888" i="2" s="1"/>
  <c r="AK1888" i="2" s="1"/>
  <c r="AJ1889" i="2" a="1"/>
  <c r="AJ1889" i="2" s="1"/>
  <c r="AK1889" i="2" s="1"/>
  <c r="AJ1890" i="2" a="1"/>
  <c r="AJ1890" i="2" s="1"/>
  <c r="AK1890" i="2" s="1"/>
  <c r="AJ1891" i="2" a="1"/>
  <c r="AJ1891" i="2" s="1"/>
  <c r="AK1891" i="2" s="1"/>
  <c r="AJ1892" i="2" a="1"/>
  <c r="AJ1892" i="2" s="1"/>
  <c r="AK1892" i="2" s="1"/>
  <c r="AJ1893" i="2" a="1"/>
  <c r="AJ1893" i="2" s="1"/>
  <c r="AK1893" i="2" s="1"/>
  <c r="AJ1894" i="2" a="1"/>
  <c r="AJ1894" i="2" s="1"/>
  <c r="AK1894" i="2" s="1"/>
  <c r="AJ1895" i="2" a="1"/>
  <c r="AJ1895" i="2" s="1"/>
  <c r="AK1895" i="2" s="1"/>
  <c r="AJ1896" i="2" a="1"/>
  <c r="AJ1896" i="2" s="1"/>
  <c r="AK1896" i="2" s="1"/>
  <c r="AJ1897" i="2" a="1"/>
  <c r="AJ1897" i="2" s="1"/>
  <c r="AK1897" i="2" s="1"/>
  <c r="AJ1898" i="2" a="1"/>
  <c r="AJ1898" i="2" s="1"/>
  <c r="AK1898" i="2" s="1"/>
  <c r="AJ1899" i="2" a="1"/>
  <c r="AJ1899" i="2" s="1"/>
  <c r="AK1899" i="2" s="1"/>
  <c r="AJ1900" i="2" a="1"/>
  <c r="AJ1900" i="2" s="1"/>
  <c r="AK1900" i="2" s="1"/>
  <c r="AJ1901" i="2" a="1"/>
  <c r="AJ1901" i="2" s="1"/>
  <c r="AK1901" i="2" s="1"/>
  <c r="AJ1902" i="2" a="1"/>
  <c r="AJ1902" i="2" s="1"/>
  <c r="AK1902" i="2" s="1"/>
  <c r="AJ1903" i="2" a="1"/>
  <c r="AJ1903" i="2" s="1"/>
  <c r="AK1903" i="2" s="1"/>
  <c r="AJ1904" i="2" a="1"/>
  <c r="AJ1904" i="2" s="1"/>
  <c r="AK1904" i="2" s="1"/>
  <c r="AJ1905" i="2" a="1"/>
  <c r="AJ1905" i="2" s="1"/>
  <c r="AK1905" i="2" s="1"/>
  <c r="AJ1906" i="2" a="1"/>
  <c r="AJ1906" i="2" s="1"/>
  <c r="AK1906" i="2" s="1"/>
  <c r="AJ1907" i="2" a="1"/>
  <c r="AJ1907" i="2" s="1"/>
  <c r="AK1907" i="2" s="1"/>
  <c r="AJ1908" i="2" a="1"/>
  <c r="AJ1908" i="2" s="1"/>
  <c r="AK1908" i="2" s="1"/>
  <c r="AJ1909" i="2" a="1"/>
  <c r="AJ1909" i="2" s="1"/>
  <c r="AK1909" i="2" s="1"/>
  <c r="AJ1910" i="2" a="1"/>
  <c r="AJ1910" i="2" s="1"/>
  <c r="AK1910" i="2" s="1"/>
  <c r="AJ1911" i="2" a="1"/>
  <c r="AJ1911" i="2" s="1"/>
  <c r="AK1911" i="2" s="1"/>
  <c r="AJ1912" i="2" a="1"/>
  <c r="AJ1912" i="2" s="1"/>
  <c r="AK1912" i="2" s="1"/>
  <c r="AJ1913" i="2" a="1"/>
  <c r="AJ1913" i="2" s="1"/>
  <c r="AK1913" i="2" s="1"/>
  <c r="AJ1914" i="2" a="1"/>
  <c r="AJ1914" i="2" s="1"/>
  <c r="AK1914" i="2" s="1"/>
  <c r="AJ1915" i="2" a="1"/>
  <c r="AJ1915" i="2" s="1"/>
  <c r="AK1915" i="2" s="1"/>
  <c r="AJ1916" i="2" a="1"/>
  <c r="AJ1916" i="2" s="1"/>
  <c r="AK1916" i="2" s="1"/>
  <c r="AJ1917" i="2" a="1"/>
  <c r="AJ1917" i="2" s="1"/>
  <c r="AK1917" i="2" s="1"/>
  <c r="AJ1918" i="2" a="1"/>
  <c r="AJ1918" i="2" s="1"/>
  <c r="AK1918" i="2" s="1"/>
  <c r="AJ1919" i="2" a="1"/>
  <c r="AJ1919" i="2" s="1"/>
  <c r="AK1919" i="2" s="1"/>
  <c r="AJ1920" i="2" a="1"/>
  <c r="AJ1920" i="2" s="1"/>
  <c r="AK1920" i="2" s="1"/>
  <c r="AJ1921" i="2" a="1"/>
  <c r="AJ1921" i="2" s="1"/>
  <c r="AK1921" i="2" s="1"/>
  <c r="AJ1922" i="2" a="1"/>
  <c r="AJ1922" i="2" s="1"/>
  <c r="AK1922" i="2" s="1"/>
  <c r="AJ1923" i="2" a="1"/>
  <c r="AJ1923" i="2" s="1"/>
  <c r="AK1923" i="2" s="1"/>
  <c r="AJ1924" i="2" a="1"/>
  <c r="AJ1924" i="2" s="1"/>
  <c r="AK1924" i="2" s="1"/>
  <c r="AJ1925" i="2" a="1"/>
  <c r="AJ1925" i="2" s="1"/>
  <c r="AK1925" i="2" s="1"/>
  <c r="AJ1926" i="2" a="1"/>
  <c r="AJ1926" i="2" s="1"/>
  <c r="AK1926" i="2" s="1"/>
  <c r="AJ1927" i="2" a="1"/>
  <c r="AJ1927" i="2" s="1"/>
  <c r="AK1927" i="2" s="1"/>
  <c r="AJ1928" i="2" a="1"/>
  <c r="AJ1928" i="2" s="1"/>
  <c r="AK1928" i="2" s="1"/>
  <c r="AJ1929" i="2" a="1"/>
  <c r="AJ1929" i="2" s="1"/>
  <c r="AK1929" i="2" s="1"/>
  <c r="AJ1930" i="2" a="1"/>
  <c r="AJ1930" i="2" s="1"/>
  <c r="AK1930" i="2" s="1"/>
  <c r="AJ1931" i="2" a="1"/>
  <c r="AJ1931" i="2" s="1"/>
  <c r="AK1931" i="2" s="1"/>
  <c r="AJ1932" i="2" a="1"/>
  <c r="AJ1932" i="2" s="1"/>
  <c r="AK1932" i="2" s="1"/>
  <c r="AJ1933" i="2" a="1"/>
  <c r="AJ1933" i="2" s="1"/>
  <c r="AK1933" i="2" s="1"/>
  <c r="AJ1934" i="2" a="1"/>
  <c r="AJ1934" i="2" s="1"/>
  <c r="AK1934" i="2" s="1"/>
  <c r="AJ1935" i="2" a="1"/>
  <c r="AJ1935" i="2" s="1"/>
  <c r="AK1935" i="2" s="1"/>
  <c r="AJ1936" i="2" a="1"/>
  <c r="AJ1936" i="2" s="1"/>
  <c r="AK1936" i="2" s="1"/>
  <c r="AJ1937" i="2" a="1"/>
  <c r="AJ1937" i="2" s="1"/>
  <c r="AK1937" i="2" s="1"/>
  <c r="AJ1938" i="2" a="1"/>
  <c r="AJ1938" i="2" s="1"/>
  <c r="AK1938" i="2" s="1"/>
  <c r="AJ1939" i="2" a="1"/>
  <c r="AJ1939" i="2" s="1"/>
  <c r="AK1939" i="2" s="1"/>
  <c r="AJ1940" i="2" a="1"/>
  <c r="AJ1940" i="2" s="1"/>
  <c r="AK1940" i="2" s="1"/>
  <c r="AJ1941" i="2" a="1"/>
  <c r="AJ1941" i="2" s="1"/>
  <c r="AK1941" i="2" s="1"/>
  <c r="AJ1942" i="2" a="1"/>
  <c r="AJ1942" i="2" s="1"/>
  <c r="AK1942" i="2" s="1"/>
  <c r="AJ1943" i="2" a="1"/>
  <c r="AJ1943" i="2" s="1"/>
  <c r="AK1943" i="2" s="1"/>
  <c r="AJ1944" i="2" a="1"/>
  <c r="AJ1944" i="2" s="1"/>
  <c r="AK1944" i="2" s="1"/>
  <c r="AJ1945" i="2" a="1"/>
  <c r="AJ1945" i="2" s="1"/>
  <c r="AK1945" i="2" s="1"/>
  <c r="AJ1946" i="2" a="1"/>
  <c r="AJ1946" i="2" s="1"/>
  <c r="AK1946" i="2" s="1"/>
  <c r="AJ1947" i="2" a="1"/>
  <c r="AJ1947" i="2" s="1"/>
  <c r="AK1947" i="2" s="1"/>
  <c r="AJ1948" i="2" a="1"/>
  <c r="AJ1948" i="2" s="1"/>
  <c r="AK1948" i="2" s="1"/>
  <c r="AJ1949" i="2" a="1"/>
  <c r="AJ1949" i="2" s="1"/>
  <c r="AK1949" i="2" s="1"/>
  <c r="AJ1950" i="2" a="1"/>
  <c r="AJ1950" i="2" s="1"/>
  <c r="AK1950" i="2" s="1"/>
  <c r="AJ1951" i="2" a="1"/>
  <c r="AJ1951" i="2" s="1"/>
  <c r="AK1951" i="2" s="1"/>
  <c r="AJ1952" i="2" a="1"/>
  <c r="AJ1952" i="2" s="1"/>
  <c r="AK1952" i="2" s="1"/>
  <c r="AJ1953" i="2" a="1"/>
  <c r="AJ1953" i="2" s="1"/>
  <c r="AK1953" i="2" s="1"/>
  <c r="AJ1954" i="2" a="1"/>
  <c r="AJ1954" i="2" s="1"/>
  <c r="AK1954" i="2" s="1"/>
  <c r="AJ1955" i="2" a="1"/>
  <c r="AJ1955" i="2" s="1"/>
  <c r="AK1955" i="2" s="1"/>
  <c r="AJ1956" i="2" a="1"/>
  <c r="AJ1956" i="2" s="1"/>
  <c r="AK1956" i="2" s="1"/>
  <c r="AJ1957" i="2" a="1"/>
  <c r="AJ1957" i="2" s="1"/>
  <c r="AK1957" i="2" s="1"/>
  <c r="AJ1958" i="2" a="1"/>
  <c r="AJ1958" i="2" s="1"/>
  <c r="AK1958" i="2" s="1"/>
  <c r="AJ1959" i="2" a="1"/>
  <c r="AJ1959" i="2" s="1"/>
  <c r="AK1959" i="2" s="1"/>
  <c r="AJ1960" i="2" a="1"/>
  <c r="AJ1960" i="2" s="1"/>
  <c r="AK1960" i="2" s="1"/>
  <c r="AJ1961" i="2" a="1"/>
  <c r="AJ1961" i="2" s="1"/>
  <c r="AK1961" i="2" s="1"/>
  <c r="AJ1962" i="2" a="1"/>
  <c r="AJ1962" i="2" s="1"/>
  <c r="AK1962" i="2" s="1"/>
  <c r="AJ1963" i="2" a="1"/>
  <c r="AJ1963" i="2" s="1"/>
  <c r="AK1963" i="2" s="1"/>
  <c r="AJ1964" i="2" a="1"/>
  <c r="AJ1964" i="2" s="1"/>
  <c r="AK1964" i="2" s="1"/>
  <c r="AJ1965" i="2" a="1"/>
  <c r="AJ1965" i="2" s="1"/>
  <c r="AK1965" i="2" s="1"/>
  <c r="AJ1966" i="2" a="1"/>
  <c r="AJ1966" i="2" s="1"/>
  <c r="AK1966" i="2" s="1"/>
  <c r="AJ1967" i="2" a="1"/>
  <c r="AJ1967" i="2" s="1"/>
  <c r="AK1967" i="2" s="1"/>
  <c r="AJ1968" i="2" a="1"/>
  <c r="AJ1968" i="2" s="1"/>
  <c r="AK1968" i="2" s="1"/>
  <c r="AJ1969" i="2" a="1"/>
  <c r="AJ1969" i="2" s="1"/>
  <c r="AK1969" i="2" s="1"/>
  <c r="AJ1970" i="2" a="1"/>
  <c r="AJ1970" i="2" s="1"/>
  <c r="AK1970" i="2" s="1"/>
  <c r="AJ1971" i="2" a="1"/>
  <c r="AJ1971" i="2" s="1"/>
  <c r="AK1971" i="2" s="1"/>
  <c r="AJ1972" i="2" a="1"/>
  <c r="AJ1972" i="2" s="1"/>
  <c r="AK1972" i="2" s="1"/>
  <c r="AJ1973" i="2" a="1"/>
  <c r="AJ1973" i="2" s="1"/>
  <c r="AK1973" i="2" s="1"/>
  <c r="AJ1974" i="2" a="1"/>
  <c r="AJ1974" i="2" s="1"/>
  <c r="AK1974" i="2" s="1"/>
  <c r="AJ1975" i="2" a="1"/>
  <c r="AJ1975" i="2" s="1"/>
  <c r="AK1975" i="2" s="1"/>
  <c r="AJ1976" i="2" a="1"/>
  <c r="AJ1976" i="2" s="1"/>
  <c r="AK1976" i="2" s="1"/>
  <c r="AJ1977" i="2" a="1"/>
  <c r="AJ1977" i="2" s="1"/>
  <c r="AK1977" i="2" s="1"/>
  <c r="AJ1978" i="2" a="1"/>
  <c r="AJ1978" i="2" s="1"/>
  <c r="AK1978" i="2" s="1"/>
  <c r="AJ1979" i="2" a="1"/>
  <c r="AJ1979" i="2" s="1"/>
  <c r="AK1979" i="2" s="1"/>
  <c r="AJ1980" i="2" a="1"/>
  <c r="AJ1980" i="2" s="1"/>
  <c r="AK1980" i="2" s="1"/>
  <c r="AJ1981" i="2" a="1"/>
  <c r="AJ1981" i="2" s="1"/>
  <c r="AK1981" i="2" s="1"/>
  <c r="AJ1982" i="2" a="1"/>
  <c r="AJ1982" i="2" s="1"/>
  <c r="AK1982" i="2" s="1"/>
  <c r="AJ1983" i="2" a="1"/>
  <c r="AJ1983" i="2" s="1"/>
  <c r="AK1983" i="2" s="1"/>
  <c r="AJ1984" i="2" a="1"/>
  <c r="AJ1984" i="2" s="1"/>
  <c r="AK1984" i="2" s="1"/>
  <c r="AJ1985" i="2" a="1"/>
  <c r="AJ1985" i="2" s="1"/>
  <c r="AK1985" i="2" s="1"/>
  <c r="AJ1986" i="2" a="1"/>
  <c r="AJ1986" i="2" s="1"/>
  <c r="AK1986" i="2" s="1"/>
  <c r="AJ1987" i="2" a="1"/>
  <c r="AJ1987" i="2" s="1"/>
  <c r="AK1987" i="2" s="1"/>
  <c r="AJ1988" i="2" a="1"/>
  <c r="AJ1988" i="2" s="1"/>
  <c r="AK1988" i="2" s="1"/>
  <c r="AJ1989" i="2" a="1"/>
  <c r="AJ1989" i="2" s="1"/>
  <c r="AK1989" i="2" s="1"/>
  <c r="AJ1990" i="2" a="1"/>
  <c r="AJ1990" i="2" s="1"/>
  <c r="AK1990" i="2" s="1"/>
  <c r="AJ1991" i="2" a="1"/>
  <c r="AJ1991" i="2" s="1"/>
  <c r="AK1991" i="2" s="1"/>
  <c r="AJ1992" i="2" a="1"/>
  <c r="AJ1992" i="2" s="1"/>
  <c r="AK1992" i="2" s="1"/>
  <c r="AJ1993" i="2" a="1"/>
  <c r="AJ1993" i="2" s="1"/>
  <c r="AK1993" i="2" s="1"/>
  <c r="AJ1994" i="2" a="1"/>
  <c r="AJ1994" i="2" s="1"/>
  <c r="AK1994" i="2" s="1"/>
  <c r="AJ1995" i="2" a="1"/>
  <c r="AJ1995" i="2" s="1"/>
  <c r="AK1995" i="2" s="1"/>
  <c r="AJ1996" i="2" a="1"/>
  <c r="AJ1996" i="2" s="1"/>
  <c r="AK1996" i="2" s="1"/>
  <c r="AJ1997" i="2" a="1"/>
  <c r="AJ1997" i="2" s="1"/>
  <c r="AK1997" i="2" s="1"/>
  <c r="AJ1998" i="2" a="1"/>
  <c r="AJ1998" i="2" s="1"/>
  <c r="AK1998" i="2" s="1"/>
  <c r="AJ1999" i="2" a="1"/>
  <c r="AJ1999" i="2" s="1"/>
  <c r="AK1999" i="2" s="1"/>
  <c r="AJ2000" i="2" a="1"/>
  <c r="AJ2000" i="2" s="1"/>
  <c r="AK2000" i="2" s="1"/>
  <c r="AJ2001" i="2" a="1"/>
  <c r="AJ2001" i="2" s="1"/>
  <c r="AK2001" i="2" s="1"/>
  <c r="AJ2002" i="2" a="1"/>
  <c r="AJ2002" i="2" s="1"/>
  <c r="AK2002" i="2" s="1"/>
  <c r="AJ2003" i="2" a="1"/>
  <c r="AJ2003" i="2" s="1"/>
  <c r="AK2003" i="2" s="1"/>
  <c r="AJ2004" i="2" a="1"/>
  <c r="AJ2004" i="2" s="1"/>
  <c r="AK2004" i="2" s="1"/>
  <c r="AJ2005" i="2" a="1"/>
  <c r="AJ2005" i="2" s="1"/>
  <c r="AK2005" i="2" s="1"/>
  <c r="AJ2006" i="2" a="1"/>
  <c r="AJ2006" i="2" s="1"/>
  <c r="AK2006" i="2" s="1"/>
  <c r="AJ2007" i="2" a="1"/>
  <c r="AJ2007" i="2" s="1"/>
  <c r="AK2007" i="2" s="1"/>
  <c r="AJ2008" i="2" a="1"/>
  <c r="AJ2008" i="2" s="1"/>
  <c r="AK2008" i="2" s="1"/>
  <c r="AJ2009" i="2" a="1"/>
  <c r="AJ2009" i="2" s="1"/>
  <c r="AK2009" i="2" s="1"/>
  <c r="AJ2010" i="2" a="1"/>
  <c r="AJ2010" i="2" s="1"/>
  <c r="AK2010" i="2" s="1"/>
  <c r="AJ2011" i="2" a="1"/>
  <c r="AJ2011" i="2" s="1"/>
  <c r="AK2011" i="2" s="1"/>
  <c r="AJ2012" i="2" a="1"/>
  <c r="AJ2012" i="2" s="1"/>
  <c r="AK2012" i="2" s="1"/>
  <c r="AJ2013" i="2" a="1"/>
  <c r="AJ2013" i="2" s="1"/>
  <c r="AK2013" i="2" s="1"/>
  <c r="AJ2014" i="2" a="1"/>
  <c r="AJ2014" i="2" s="1"/>
  <c r="AK2014" i="2" s="1"/>
  <c r="AJ2015" i="2" a="1"/>
  <c r="AJ2015" i="2" s="1"/>
  <c r="AK2015" i="2" s="1"/>
  <c r="AJ2016" i="2" a="1"/>
  <c r="AJ2016" i="2" s="1"/>
  <c r="AK2016" i="2" s="1"/>
  <c r="AJ2017" i="2" a="1"/>
  <c r="AJ2017" i="2" s="1"/>
  <c r="AK2017" i="2" s="1"/>
  <c r="AJ2018" i="2" a="1"/>
  <c r="AJ2018" i="2" s="1"/>
  <c r="AK2018" i="2" s="1"/>
  <c r="AJ2019" i="2" a="1"/>
  <c r="AJ2019" i="2" s="1"/>
  <c r="AK2019" i="2" s="1"/>
  <c r="AJ2020" i="2" a="1"/>
  <c r="AJ2020" i="2" s="1"/>
  <c r="AK2020" i="2" s="1"/>
  <c r="AJ2021" i="2" a="1"/>
  <c r="AJ2021" i="2" s="1"/>
  <c r="AK2021" i="2" s="1"/>
  <c r="AJ2022" i="2" a="1"/>
  <c r="AJ2022" i="2" s="1"/>
  <c r="AK2022" i="2" s="1"/>
  <c r="AJ2023" i="2" a="1"/>
  <c r="AJ2023" i="2" s="1"/>
  <c r="AK2023" i="2" s="1"/>
  <c r="AJ2024" i="2" a="1"/>
  <c r="AJ2024" i="2" s="1"/>
  <c r="AK2024" i="2" s="1"/>
  <c r="AJ2025" i="2" a="1"/>
  <c r="AJ2025" i="2" s="1"/>
  <c r="AK2025" i="2" s="1"/>
  <c r="AJ2026" i="2" a="1"/>
  <c r="AJ2026" i="2" s="1"/>
  <c r="AK2026" i="2" s="1"/>
  <c r="AJ2027" i="2" a="1"/>
  <c r="AJ2027" i="2" s="1"/>
  <c r="AK2027" i="2" s="1"/>
  <c r="AJ2028" i="2" a="1"/>
  <c r="AJ2028" i="2" s="1"/>
  <c r="AK2028" i="2" s="1"/>
  <c r="AJ2029" i="2" a="1"/>
  <c r="AJ2029" i="2" s="1"/>
  <c r="AK2029" i="2" s="1"/>
  <c r="AJ2030" i="2" a="1"/>
  <c r="AJ2030" i="2" s="1"/>
  <c r="AK2030" i="2" s="1"/>
  <c r="AJ2031" i="2" a="1"/>
  <c r="AJ2031" i="2" s="1"/>
  <c r="AK2031" i="2" s="1"/>
  <c r="AJ2032" i="2" a="1"/>
  <c r="AJ2032" i="2" s="1"/>
  <c r="AK2032" i="2" s="1"/>
  <c r="AJ2033" i="2" a="1"/>
  <c r="AJ2033" i="2" s="1"/>
  <c r="AK2033" i="2" s="1"/>
  <c r="AJ2034" i="2" a="1"/>
  <c r="AJ2034" i="2" s="1"/>
  <c r="AK2034" i="2" s="1"/>
  <c r="AJ2035" i="2" a="1"/>
  <c r="AJ2035" i="2" s="1"/>
  <c r="AK2035" i="2" s="1"/>
  <c r="AJ2036" i="2" a="1"/>
  <c r="AJ2036" i="2" s="1"/>
  <c r="AK2036" i="2" s="1"/>
  <c r="AJ2037" i="2" a="1"/>
  <c r="AJ2037" i="2" s="1"/>
  <c r="AK2037" i="2" s="1"/>
  <c r="AJ2038" i="2" a="1"/>
  <c r="AJ2038" i="2" s="1"/>
  <c r="AK2038" i="2" s="1"/>
  <c r="AJ2039" i="2" a="1"/>
  <c r="AJ2039" i="2" s="1"/>
  <c r="AK2039" i="2" s="1"/>
  <c r="AJ2040" i="2" a="1"/>
  <c r="AJ2040" i="2" s="1"/>
  <c r="AK2040" i="2" s="1"/>
  <c r="AJ2041" i="2" a="1"/>
  <c r="AJ2041" i="2" s="1"/>
  <c r="AK2041" i="2" s="1"/>
  <c r="AJ2042" i="2" a="1"/>
  <c r="AJ2042" i="2" s="1"/>
  <c r="AK2042" i="2" s="1"/>
  <c r="AJ2043" i="2" a="1"/>
  <c r="AJ2043" i="2" s="1"/>
  <c r="AK2043" i="2" s="1"/>
  <c r="AJ2044" i="2" a="1"/>
  <c r="AJ2044" i="2" s="1"/>
  <c r="AK2044" i="2" s="1"/>
  <c r="AJ2045" i="2" a="1"/>
  <c r="AJ2045" i="2" s="1"/>
  <c r="AK2045" i="2" s="1"/>
  <c r="AJ2046" i="2" a="1"/>
  <c r="AJ2046" i="2" s="1"/>
  <c r="AK2046" i="2" s="1"/>
  <c r="AJ2047" i="2" a="1"/>
  <c r="AJ2047" i="2" s="1"/>
  <c r="AK2047" i="2" s="1"/>
  <c r="AJ2048" i="2" a="1"/>
  <c r="AJ2048" i="2" s="1"/>
  <c r="AK2048" i="2" s="1"/>
  <c r="AJ2049" i="2" a="1"/>
  <c r="AJ2049" i="2" s="1"/>
  <c r="AK2049" i="2" s="1"/>
  <c r="AJ2050" i="2" a="1"/>
  <c r="AJ2050" i="2" s="1"/>
  <c r="AK2050" i="2" s="1"/>
  <c r="AJ2051" i="2" a="1"/>
  <c r="AJ2051" i="2" s="1"/>
  <c r="AK2051" i="2" s="1"/>
  <c r="AJ2052" i="2" a="1"/>
  <c r="AJ2052" i="2" s="1"/>
  <c r="AK2052" i="2" s="1"/>
  <c r="AJ2053" i="2" a="1"/>
  <c r="AJ2053" i="2" s="1"/>
  <c r="AK2053" i="2" s="1"/>
  <c r="AJ2054" i="2" a="1"/>
  <c r="AJ2054" i="2" s="1"/>
  <c r="AK2054" i="2" s="1"/>
  <c r="AJ2055" i="2" a="1"/>
  <c r="AJ2055" i="2" s="1"/>
  <c r="AK2055" i="2" s="1"/>
  <c r="AJ2056" i="2" a="1"/>
  <c r="AJ2056" i="2" s="1"/>
  <c r="AK2056" i="2" s="1"/>
  <c r="AJ2057" i="2" a="1"/>
  <c r="AJ2057" i="2" s="1"/>
  <c r="AK2057" i="2" s="1"/>
  <c r="AJ2058" i="2" a="1"/>
  <c r="AJ2058" i="2" s="1"/>
  <c r="AK2058" i="2" s="1"/>
  <c r="AJ2059" i="2" a="1"/>
  <c r="AJ2059" i="2" s="1"/>
  <c r="AK2059" i="2" s="1"/>
  <c r="AJ2060" i="2" a="1"/>
  <c r="AJ2060" i="2" s="1"/>
  <c r="AK2060" i="2" s="1"/>
  <c r="AJ2061" i="2" a="1"/>
  <c r="AJ2061" i="2" s="1"/>
  <c r="AK2061" i="2" s="1"/>
  <c r="AJ2062" i="2" a="1"/>
  <c r="AJ2062" i="2" s="1"/>
  <c r="AK2062" i="2" s="1"/>
  <c r="AJ2063" i="2" a="1"/>
  <c r="AJ2063" i="2" s="1"/>
  <c r="AK2063" i="2" s="1"/>
  <c r="AJ2064" i="2" a="1"/>
  <c r="AJ2064" i="2" s="1"/>
  <c r="AK2064" i="2" s="1"/>
  <c r="AJ2065" i="2" a="1"/>
  <c r="AJ2065" i="2" s="1"/>
  <c r="AK2065" i="2" s="1"/>
  <c r="AJ2066" i="2" a="1"/>
  <c r="AJ2066" i="2" s="1"/>
  <c r="AK2066" i="2" s="1"/>
  <c r="AJ2067" i="2" a="1"/>
  <c r="AJ2067" i="2" s="1"/>
  <c r="AK2067" i="2" s="1"/>
  <c r="AJ2068" i="2" a="1"/>
  <c r="AJ2068" i="2" s="1"/>
  <c r="AK2068" i="2" s="1"/>
  <c r="AJ2069" i="2" a="1"/>
  <c r="AJ2069" i="2" s="1"/>
  <c r="AK2069" i="2" s="1"/>
  <c r="AJ2070" i="2" a="1"/>
  <c r="AJ2070" i="2" s="1"/>
  <c r="AK2070" i="2" s="1"/>
  <c r="AJ2071" i="2" a="1"/>
  <c r="AJ2071" i="2" s="1"/>
  <c r="AK2071" i="2" s="1"/>
  <c r="AJ2072" i="2" a="1"/>
  <c r="AJ2072" i="2" s="1"/>
  <c r="AK2072" i="2" s="1"/>
  <c r="AJ2073" i="2" a="1"/>
  <c r="AJ2073" i="2" s="1"/>
  <c r="AK2073" i="2" s="1"/>
  <c r="AJ2074" i="2" a="1"/>
  <c r="AJ2074" i="2" s="1"/>
  <c r="AK2074" i="2" s="1"/>
  <c r="AJ2075" i="2" a="1"/>
  <c r="AJ2075" i="2" s="1"/>
  <c r="AK2075" i="2" s="1"/>
  <c r="AJ2076" i="2" a="1"/>
  <c r="AJ2076" i="2" s="1"/>
  <c r="AK2076" i="2" s="1"/>
  <c r="AJ2077" i="2" a="1"/>
  <c r="AJ2077" i="2" s="1"/>
  <c r="AK2077" i="2" s="1"/>
  <c r="AJ2078" i="2" a="1"/>
  <c r="AJ2078" i="2" s="1"/>
  <c r="AK2078" i="2" s="1"/>
  <c r="AJ2079" i="2" a="1"/>
  <c r="AJ2079" i="2" s="1"/>
  <c r="AK2079" i="2" s="1"/>
  <c r="AJ2080" i="2" a="1"/>
  <c r="AJ2080" i="2" s="1"/>
  <c r="AK2080" i="2" s="1"/>
  <c r="AJ2081" i="2" a="1"/>
  <c r="AJ2081" i="2" s="1"/>
  <c r="AK2081" i="2" s="1"/>
  <c r="AJ2082" i="2" a="1"/>
  <c r="AJ2082" i="2" s="1"/>
  <c r="AK2082" i="2" s="1"/>
  <c r="AJ2083" i="2" a="1"/>
  <c r="AJ2083" i="2" s="1"/>
  <c r="AK2083" i="2" s="1"/>
  <c r="AJ2084" i="2" a="1"/>
  <c r="AJ2084" i="2" s="1"/>
  <c r="AK2084" i="2" s="1"/>
  <c r="AJ2085" i="2" a="1"/>
  <c r="AJ2085" i="2" s="1"/>
  <c r="AK2085" i="2" s="1"/>
  <c r="AJ2086" i="2" a="1"/>
  <c r="AJ2086" i="2" s="1"/>
  <c r="AK2086" i="2" s="1"/>
  <c r="AJ2087" i="2" a="1"/>
  <c r="AJ2087" i="2" s="1"/>
  <c r="AK2087" i="2" s="1"/>
  <c r="AJ2088" i="2" a="1"/>
  <c r="AJ2088" i="2" s="1"/>
  <c r="AK2088" i="2" s="1"/>
  <c r="AJ2089" i="2" a="1"/>
  <c r="AJ2089" i="2" s="1"/>
  <c r="AK2089" i="2" s="1"/>
  <c r="AJ2090" i="2" a="1"/>
  <c r="AJ2090" i="2" s="1"/>
  <c r="AK2090" i="2" s="1"/>
  <c r="AJ2091" i="2" a="1"/>
  <c r="AJ2091" i="2" s="1"/>
  <c r="AK2091" i="2" s="1"/>
  <c r="AJ2092" i="2" a="1"/>
  <c r="AJ2092" i="2" s="1"/>
  <c r="AK2092" i="2" s="1"/>
  <c r="AJ2093" i="2" a="1"/>
  <c r="AJ2093" i="2" s="1"/>
  <c r="AK2093" i="2" s="1"/>
  <c r="AJ2094" i="2" a="1"/>
  <c r="AJ2094" i="2" s="1"/>
  <c r="AK2094" i="2" s="1"/>
  <c r="AJ2095" i="2" a="1"/>
  <c r="AJ2095" i="2" s="1"/>
  <c r="AK2095" i="2" s="1"/>
  <c r="AJ2096" i="2" a="1"/>
  <c r="AJ2096" i="2" s="1"/>
  <c r="AK2096" i="2" s="1"/>
  <c r="AJ2097" i="2" a="1"/>
  <c r="AJ2097" i="2" s="1"/>
  <c r="AK2097" i="2" s="1"/>
  <c r="AJ2098" i="2" a="1"/>
  <c r="AJ2098" i="2" s="1"/>
  <c r="AK2098" i="2" s="1"/>
  <c r="AJ2099" i="2" a="1"/>
  <c r="AJ2099" i="2" s="1"/>
  <c r="AK2099" i="2" s="1"/>
  <c r="AJ2100" i="2" a="1"/>
  <c r="AJ2100" i="2" s="1"/>
  <c r="AK2100" i="2" s="1"/>
  <c r="AJ2101" i="2" a="1"/>
  <c r="AJ2101" i="2" s="1"/>
  <c r="AK2101" i="2" s="1"/>
  <c r="AJ2102" i="2" a="1"/>
  <c r="AJ2102" i="2" s="1"/>
  <c r="AK2102" i="2" s="1"/>
  <c r="AJ2103" i="2" a="1"/>
  <c r="AJ2103" i="2" s="1"/>
  <c r="AK2103" i="2" s="1"/>
  <c r="AJ2104" i="2" a="1"/>
  <c r="AJ2104" i="2" s="1"/>
  <c r="AK2104" i="2" s="1"/>
  <c r="AJ2105" i="2" a="1"/>
  <c r="AJ2105" i="2" s="1"/>
  <c r="AK2105" i="2" s="1"/>
  <c r="AJ2106" i="2" a="1"/>
  <c r="AJ2106" i="2" s="1"/>
  <c r="AK2106" i="2" s="1"/>
  <c r="AJ2107" i="2" a="1"/>
  <c r="AJ2107" i="2" s="1"/>
  <c r="AK2107" i="2" s="1"/>
  <c r="AJ2108" i="2" a="1"/>
  <c r="AJ2108" i="2" s="1"/>
  <c r="AK2108" i="2" s="1"/>
  <c r="AJ2109" i="2" a="1"/>
  <c r="AJ2109" i="2" s="1"/>
  <c r="AK2109" i="2" s="1"/>
  <c r="AJ2110" i="2" a="1"/>
  <c r="AJ2110" i="2" s="1"/>
  <c r="AK2110" i="2" s="1"/>
  <c r="AJ2111" i="2" a="1"/>
  <c r="AJ2111" i="2" s="1"/>
  <c r="AK2111" i="2" s="1"/>
  <c r="AJ2112" i="2" a="1"/>
  <c r="AJ2112" i="2" s="1"/>
  <c r="AK2112" i="2" s="1"/>
  <c r="AJ2113" i="2" a="1"/>
  <c r="AJ2113" i="2" s="1"/>
  <c r="AK2113" i="2" s="1"/>
  <c r="AJ2114" i="2" a="1"/>
  <c r="AJ2114" i="2" s="1"/>
  <c r="AK2114" i="2" s="1"/>
  <c r="AJ2115" i="2" a="1"/>
  <c r="AJ2115" i="2" s="1"/>
  <c r="AK2115" i="2" s="1"/>
  <c r="AJ2116" i="2" a="1"/>
  <c r="AJ2116" i="2" s="1"/>
  <c r="AK2116" i="2" s="1"/>
  <c r="AJ2117" i="2" a="1"/>
  <c r="AJ2117" i="2" s="1"/>
  <c r="AK2117" i="2" s="1"/>
  <c r="AJ2118" i="2" a="1"/>
  <c r="AJ2118" i="2" s="1"/>
  <c r="AK2118" i="2" s="1"/>
  <c r="AJ2119" i="2" a="1"/>
  <c r="AJ2119" i="2" s="1"/>
  <c r="AK2119" i="2" s="1"/>
  <c r="AJ2120" i="2" a="1"/>
  <c r="AJ2120" i="2" s="1"/>
  <c r="AK2120" i="2" s="1"/>
  <c r="AJ2121" i="2" a="1"/>
  <c r="AJ2121" i="2" s="1"/>
  <c r="AK2121" i="2" s="1"/>
  <c r="AJ2122" i="2" a="1"/>
  <c r="AJ2122" i="2" s="1"/>
  <c r="AK2122" i="2" s="1"/>
  <c r="AJ2123" i="2" a="1"/>
  <c r="AJ2123" i="2" s="1"/>
  <c r="AK2123" i="2" s="1"/>
  <c r="AJ2124" i="2" a="1"/>
  <c r="AJ2124" i="2" s="1"/>
  <c r="AK2124" i="2" s="1"/>
  <c r="AJ2125" i="2" a="1"/>
  <c r="AJ2125" i="2" s="1"/>
  <c r="AK2125" i="2" s="1"/>
  <c r="AJ2126" i="2" a="1"/>
  <c r="AJ2126" i="2" s="1"/>
  <c r="AK2126" i="2" s="1"/>
  <c r="AJ2127" i="2" a="1"/>
  <c r="AJ2127" i="2" s="1"/>
  <c r="AK2127" i="2" s="1"/>
  <c r="AJ2128" i="2" a="1"/>
  <c r="AJ2128" i="2" s="1"/>
  <c r="AK2128" i="2" s="1"/>
  <c r="AJ2129" i="2" a="1"/>
  <c r="AJ2129" i="2" s="1"/>
  <c r="AK2129" i="2" s="1"/>
  <c r="AJ2130" i="2" a="1"/>
  <c r="AJ2130" i="2" s="1"/>
  <c r="AK2130" i="2" s="1"/>
  <c r="AJ2131" i="2" a="1"/>
  <c r="AJ2131" i="2" s="1"/>
  <c r="AK2131" i="2" s="1"/>
  <c r="AJ2132" i="2" a="1"/>
  <c r="AJ2132" i="2" s="1"/>
  <c r="AK2132" i="2" s="1"/>
  <c r="AJ2133" i="2" a="1"/>
  <c r="AJ2133" i="2" s="1"/>
  <c r="AK2133" i="2" s="1"/>
  <c r="AJ2134" i="2" a="1"/>
  <c r="AJ2134" i="2" s="1"/>
  <c r="AK2134" i="2" s="1"/>
  <c r="AJ2135" i="2" a="1"/>
  <c r="AJ2135" i="2" s="1"/>
  <c r="AK2135" i="2" s="1"/>
  <c r="AJ2136" i="2" a="1"/>
  <c r="AJ2136" i="2" s="1"/>
  <c r="AK2136" i="2" s="1"/>
  <c r="AJ2137" i="2" a="1"/>
  <c r="AJ2137" i="2" s="1"/>
  <c r="AK2137" i="2" s="1"/>
  <c r="AJ2138" i="2" a="1"/>
  <c r="AJ2138" i="2" s="1"/>
  <c r="AK2138" i="2" s="1"/>
  <c r="AJ2139" i="2" a="1"/>
  <c r="AJ2139" i="2" s="1"/>
  <c r="AK2139" i="2" s="1"/>
  <c r="AJ2140" i="2" a="1"/>
  <c r="AJ2140" i="2" s="1"/>
  <c r="AK2140" i="2" s="1"/>
  <c r="AJ2141" i="2" a="1"/>
  <c r="AJ2141" i="2" s="1"/>
  <c r="AK2141" i="2" s="1"/>
  <c r="AJ2142" i="2" a="1"/>
  <c r="AJ2142" i="2" s="1"/>
  <c r="AK2142" i="2" s="1"/>
  <c r="AJ2143" i="2" a="1"/>
  <c r="AJ2143" i="2" s="1"/>
  <c r="AK2143" i="2" s="1"/>
  <c r="AJ2144" i="2" a="1"/>
  <c r="AJ2144" i="2" s="1"/>
  <c r="AK2144" i="2" s="1"/>
  <c r="AJ2145" i="2" a="1"/>
  <c r="AJ2145" i="2" s="1"/>
  <c r="AK2145" i="2" s="1"/>
  <c r="AJ2146" i="2" a="1"/>
  <c r="AJ2146" i="2" s="1"/>
  <c r="AK2146" i="2" s="1"/>
  <c r="AJ2147" i="2" a="1"/>
  <c r="AJ2147" i="2" s="1"/>
  <c r="AK2147" i="2" s="1"/>
  <c r="AJ2148" i="2" a="1"/>
  <c r="AJ2148" i="2" s="1"/>
  <c r="AK2148" i="2" s="1"/>
  <c r="AJ2149" i="2" a="1"/>
  <c r="AJ2149" i="2" s="1"/>
  <c r="AK2149" i="2" s="1"/>
  <c r="AJ2150" i="2" a="1"/>
  <c r="AJ2150" i="2" s="1"/>
  <c r="AK2150" i="2" s="1"/>
  <c r="AJ2151" i="2" a="1"/>
  <c r="AJ2151" i="2" s="1"/>
  <c r="AK2151" i="2" s="1"/>
  <c r="AJ2152" i="2" a="1"/>
  <c r="AJ2152" i="2" s="1"/>
  <c r="AK2152" i="2" s="1"/>
  <c r="AJ2153" i="2" a="1"/>
  <c r="AJ2153" i="2" s="1"/>
  <c r="AK2153" i="2" s="1"/>
  <c r="AJ2154" i="2" a="1"/>
  <c r="AJ2154" i="2" s="1"/>
  <c r="AK2154" i="2" s="1"/>
  <c r="AJ2155" i="2" a="1"/>
  <c r="AJ2155" i="2" s="1"/>
  <c r="AK2155" i="2" s="1"/>
  <c r="AJ2156" i="2" a="1"/>
  <c r="AJ2156" i="2" s="1"/>
  <c r="AK2156" i="2" s="1"/>
  <c r="AJ2157" i="2" a="1"/>
  <c r="AJ2157" i="2" s="1"/>
  <c r="AK2157" i="2" s="1"/>
  <c r="AJ2158" i="2" a="1"/>
  <c r="AJ2158" i="2" s="1"/>
  <c r="AK2158" i="2" s="1"/>
  <c r="AJ2159" i="2" a="1"/>
  <c r="AJ2159" i="2" s="1"/>
  <c r="AK2159" i="2" s="1"/>
  <c r="AJ2160" i="2" a="1"/>
  <c r="AJ2160" i="2" s="1"/>
  <c r="AK2160" i="2" s="1"/>
  <c r="AJ2161" i="2" a="1"/>
  <c r="AJ2161" i="2" s="1"/>
  <c r="AK2161" i="2" s="1"/>
  <c r="AJ2162" i="2" a="1"/>
  <c r="AJ2162" i="2" s="1"/>
  <c r="AK2162" i="2" s="1"/>
  <c r="AJ2163" i="2" a="1"/>
  <c r="AJ2163" i="2" s="1"/>
  <c r="AK2163" i="2" s="1"/>
  <c r="AJ2164" i="2" a="1"/>
  <c r="AJ2164" i="2" s="1"/>
  <c r="AK2164" i="2" s="1"/>
  <c r="AJ2165" i="2" a="1"/>
  <c r="AJ2165" i="2" s="1"/>
  <c r="AK2165" i="2" s="1"/>
  <c r="AJ2166" i="2" a="1"/>
  <c r="AJ2166" i="2" s="1"/>
  <c r="AK2166" i="2" s="1"/>
  <c r="AJ2167" i="2" a="1"/>
  <c r="AJ2167" i="2" s="1"/>
  <c r="AK2167" i="2" s="1"/>
  <c r="AJ2168" i="2" a="1"/>
  <c r="AJ2168" i="2" s="1"/>
  <c r="AK2168" i="2" s="1"/>
  <c r="AJ2169" i="2" a="1"/>
  <c r="AJ2169" i="2" s="1"/>
  <c r="AK2169" i="2" s="1"/>
  <c r="AJ2170" i="2" a="1"/>
  <c r="AJ2170" i="2" s="1"/>
  <c r="AK2170" i="2" s="1"/>
  <c r="AJ2171" i="2" a="1"/>
  <c r="AJ2171" i="2" s="1"/>
  <c r="AK2171" i="2" s="1"/>
  <c r="AJ2172" i="2" a="1"/>
  <c r="AJ2172" i="2" s="1"/>
  <c r="AK2172" i="2" s="1"/>
  <c r="AJ2173" i="2" a="1"/>
  <c r="AJ2173" i="2" s="1"/>
  <c r="AK2173" i="2" s="1"/>
  <c r="AJ2174" i="2" a="1"/>
  <c r="AJ2174" i="2" s="1"/>
  <c r="AK2174" i="2" s="1"/>
  <c r="AJ2175" i="2" a="1"/>
  <c r="AJ2175" i="2" s="1"/>
  <c r="AK2175" i="2" s="1"/>
  <c r="AJ2176" i="2" a="1"/>
  <c r="AJ2176" i="2" s="1"/>
  <c r="AK2176" i="2" s="1"/>
  <c r="AJ2177" i="2" a="1"/>
  <c r="AJ2177" i="2" s="1"/>
  <c r="AK2177" i="2" s="1"/>
  <c r="AJ2178" i="2" a="1"/>
  <c r="AJ2178" i="2" s="1"/>
  <c r="AK2178" i="2" s="1"/>
  <c r="AJ2179" i="2" a="1"/>
  <c r="AJ2179" i="2" s="1"/>
  <c r="AK2179" i="2" s="1"/>
  <c r="AJ2180" i="2" a="1"/>
  <c r="AJ2180" i="2" s="1"/>
  <c r="AK2180" i="2" s="1"/>
  <c r="AJ2181" i="2" a="1"/>
  <c r="AJ2181" i="2" s="1"/>
  <c r="AK2181" i="2" s="1"/>
  <c r="AJ2182" i="2" a="1"/>
  <c r="AJ2182" i="2" s="1"/>
  <c r="AK2182" i="2" s="1"/>
  <c r="AJ2183" i="2" a="1"/>
  <c r="AJ2183" i="2" s="1"/>
  <c r="AK2183" i="2" s="1"/>
  <c r="AJ2184" i="2" a="1"/>
  <c r="AJ2184" i="2" s="1"/>
  <c r="AK2184" i="2" s="1"/>
  <c r="AJ2185" i="2" a="1"/>
  <c r="AJ2185" i="2" s="1"/>
  <c r="AK2185" i="2" s="1"/>
  <c r="AJ2186" i="2" a="1"/>
  <c r="AJ2186" i="2" s="1"/>
  <c r="AK2186" i="2" s="1"/>
  <c r="AJ2187" i="2" a="1"/>
  <c r="AJ2187" i="2" s="1"/>
  <c r="AK2187" i="2" s="1"/>
  <c r="AJ2188" i="2" a="1"/>
  <c r="AJ2188" i="2" s="1"/>
  <c r="AK2188" i="2" s="1"/>
  <c r="AJ2189" i="2" a="1"/>
  <c r="AJ2189" i="2" s="1"/>
  <c r="AK2189" i="2" s="1"/>
  <c r="AJ2190" i="2" a="1"/>
  <c r="AJ2190" i="2" s="1"/>
  <c r="AK2190" i="2" s="1"/>
  <c r="AJ2191" i="2" a="1"/>
  <c r="AJ2191" i="2" s="1"/>
  <c r="AK2191" i="2" s="1"/>
  <c r="AJ2192" i="2" a="1"/>
  <c r="AJ2192" i="2" s="1"/>
  <c r="AK2192" i="2" s="1"/>
  <c r="AJ2193" i="2" a="1"/>
  <c r="AJ2193" i="2" s="1"/>
  <c r="AK2193" i="2" s="1"/>
  <c r="AJ2194" i="2" a="1"/>
  <c r="AJ2194" i="2" s="1"/>
  <c r="AK2194" i="2" s="1"/>
  <c r="AJ2195" i="2" a="1"/>
  <c r="AJ2195" i="2" s="1"/>
  <c r="AK2195" i="2" s="1"/>
  <c r="AJ2196" i="2" a="1"/>
  <c r="AJ2196" i="2" s="1"/>
  <c r="AK2196" i="2" s="1"/>
  <c r="AJ2197" i="2" a="1"/>
  <c r="AJ2197" i="2" s="1"/>
  <c r="AK2197" i="2" s="1"/>
  <c r="AJ2198" i="2" a="1"/>
  <c r="AJ2198" i="2" s="1"/>
  <c r="AK2198" i="2" s="1"/>
  <c r="AJ2199" i="2" a="1"/>
  <c r="AJ2199" i="2" s="1"/>
  <c r="AK2199" i="2" s="1"/>
  <c r="AJ2200" i="2" a="1"/>
  <c r="AJ2200" i="2" s="1"/>
  <c r="AK2200" i="2" s="1"/>
  <c r="AJ2201" i="2" a="1"/>
  <c r="AJ2201" i="2" s="1"/>
  <c r="AK2201" i="2" s="1"/>
  <c r="AJ2202" i="2" a="1"/>
  <c r="AJ2202" i="2" s="1"/>
  <c r="AK2202" i="2" s="1"/>
  <c r="AJ2203" i="2" a="1"/>
  <c r="AJ2203" i="2" s="1"/>
  <c r="AK2203" i="2" s="1"/>
  <c r="AJ2204" i="2" a="1"/>
  <c r="AJ2204" i="2" s="1"/>
  <c r="AK2204" i="2" s="1"/>
  <c r="AJ2205" i="2" a="1"/>
  <c r="AJ2205" i="2" s="1"/>
  <c r="AK2205" i="2" s="1"/>
  <c r="AJ2206" i="2" a="1"/>
  <c r="AJ2206" i="2" s="1"/>
  <c r="AK2206" i="2" s="1"/>
  <c r="B3" i="7"/>
  <c r="B2" i="7"/>
  <c r="BJ344" i="2" l="1"/>
  <c r="BK734" i="2"/>
  <c r="BL10" i="2"/>
  <c r="BL18" i="2"/>
  <c r="BL26" i="2"/>
  <c r="BL34" i="2"/>
  <c r="BL42" i="2"/>
  <c r="BL50" i="2"/>
  <c r="BL58" i="2"/>
  <c r="BL66" i="2"/>
  <c r="BL74" i="2"/>
  <c r="BL82" i="2"/>
  <c r="BL90" i="2"/>
  <c r="BL98" i="2"/>
  <c r="BL106" i="2"/>
  <c r="BL114" i="2"/>
  <c r="BL122" i="2"/>
  <c r="BL130" i="2"/>
  <c r="BL138" i="2"/>
  <c r="BL146" i="2"/>
  <c r="BL154" i="2"/>
  <c r="BL162" i="2"/>
  <c r="BL170" i="2"/>
  <c r="BL178" i="2"/>
  <c r="BL186" i="2"/>
  <c r="BL194" i="2"/>
  <c r="BL202" i="2"/>
  <c r="BL210" i="2"/>
  <c r="BL218" i="2"/>
  <c r="BL226" i="2"/>
  <c r="BL234" i="2"/>
  <c r="BL242" i="2"/>
  <c r="BL250" i="2"/>
  <c r="BL258" i="2"/>
  <c r="BL266" i="2"/>
  <c r="BL274" i="2"/>
  <c r="BL282" i="2"/>
  <c r="BL290" i="2"/>
  <c r="BL298" i="2"/>
  <c r="BL306" i="2"/>
  <c r="BL314" i="2"/>
  <c r="BL322" i="2"/>
  <c r="BL330" i="2"/>
  <c r="BL338" i="2"/>
  <c r="BL346" i="2"/>
  <c r="BL354" i="2"/>
  <c r="BL362" i="2"/>
  <c r="BL370" i="2"/>
  <c r="BL378" i="2"/>
  <c r="BL386" i="2"/>
  <c r="BL394" i="2"/>
  <c r="BL402" i="2"/>
  <c r="BL410" i="2"/>
  <c r="BL418" i="2"/>
  <c r="BL426" i="2"/>
  <c r="BL434" i="2"/>
  <c r="BL442" i="2"/>
  <c r="BL450" i="2"/>
  <c r="BL458" i="2"/>
  <c r="BL466" i="2"/>
  <c r="BL474" i="2"/>
  <c r="BL482" i="2"/>
  <c r="BL490" i="2"/>
  <c r="BL498" i="2"/>
  <c r="BL506" i="2"/>
  <c r="BL514" i="2"/>
  <c r="BL522" i="2"/>
  <c r="BL530" i="2"/>
  <c r="BL538" i="2"/>
  <c r="BL546" i="2"/>
  <c r="BL554" i="2"/>
  <c r="BL562" i="2"/>
  <c r="BL570" i="2"/>
  <c r="BL578" i="2"/>
  <c r="BL586" i="2"/>
  <c r="BL594" i="2"/>
  <c r="BL602" i="2"/>
  <c r="BL610" i="2"/>
  <c r="BL618" i="2"/>
  <c r="BL626" i="2"/>
  <c r="BL634" i="2"/>
  <c r="BL642" i="2"/>
  <c r="BL650" i="2"/>
  <c r="BL658" i="2"/>
  <c r="BL666" i="2"/>
  <c r="BL674" i="2"/>
  <c r="BL682" i="2"/>
  <c r="BL3" i="2"/>
  <c r="BL11" i="2"/>
  <c r="BL19" i="2"/>
  <c r="BL27" i="2"/>
  <c r="BL35" i="2"/>
  <c r="BL43" i="2"/>
  <c r="BL51" i="2"/>
  <c r="BL59" i="2"/>
  <c r="BL67" i="2"/>
  <c r="BL75" i="2"/>
  <c r="BL83" i="2"/>
  <c r="BL91" i="2"/>
  <c r="BL99" i="2"/>
  <c r="BL107" i="2"/>
  <c r="BL115" i="2"/>
  <c r="BL123" i="2"/>
  <c r="BL131" i="2"/>
  <c r="BL139" i="2"/>
  <c r="BL147" i="2"/>
  <c r="BL155" i="2"/>
  <c r="BL163" i="2"/>
  <c r="BL171" i="2"/>
  <c r="BL179" i="2"/>
  <c r="BL187" i="2"/>
  <c r="BL195" i="2"/>
  <c r="BL203" i="2"/>
  <c r="BL211" i="2"/>
  <c r="BL219" i="2"/>
  <c r="BL227" i="2"/>
  <c r="BL235" i="2"/>
  <c r="BL243" i="2"/>
  <c r="BL251" i="2"/>
  <c r="BL259" i="2"/>
  <c r="BL267" i="2"/>
  <c r="BL275" i="2"/>
  <c r="BL283" i="2"/>
  <c r="BL291" i="2"/>
  <c r="BL299" i="2"/>
  <c r="BL307" i="2"/>
  <c r="BL315" i="2"/>
  <c r="BL323" i="2"/>
  <c r="BL331" i="2"/>
  <c r="BL339" i="2"/>
  <c r="BL347" i="2"/>
  <c r="BL355" i="2"/>
  <c r="BL363" i="2"/>
  <c r="BL371" i="2"/>
  <c r="BL379" i="2"/>
  <c r="BL387" i="2"/>
  <c r="BL395" i="2"/>
  <c r="BL403" i="2"/>
  <c r="BL411" i="2"/>
  <c r="BL419" i="2"/>
  <c r="BL427" i="2"/>
  <c r="BL435" i="2"/>
  <c r="BL443" i="2"/>
  <c r="BL451" i="2"/>
  <c r="BL459" i="2"/>
  <c r="BL467" i="2"/>
  <c r="BL475" i="2"/>
  <c r="BL483" i="2"/>
  <c r="BL491" i="2"/>
  <c r="BL499" i="2"/>
  <c r="BL507" i="2"/>
  <c r="BL515" i="2"/>
  <c r="BL523" i="2"/>
  <c r="BL531" i="2"/>
  <c r="BL539" i="2"/>
  <c r="BL547" i="2"/>
  <c r="BL555" i="2"/>
  <c r="BL563" i="2"/>
  <c r="BL571" i="2"/>
  <c r="BL579" i="2"/>
  <c r="BL587" i="2"/>
  <c r="BL595" i="2"/>
  <c r="BL603" i="2"/>
  <c r="BL611" i="2"/>
  <c r="BL619" i="2"/>
  <c r="BL627" i="2"/>
  <c r="BL635" i="2"/>
  <c r="BL643" i="2"/>
  <c r="BL651" i="2"/>
  <c r="BL659" i="2"/>
  <c r="BL667" i="2"/>
  <c r="BL675" i="2"/>
  <c r="BL4" i="2"/>
  <c r="BL5" i="2"/>
  <c r="BL13" i="2"/>
  <c r="BL21" i="2"/>
  <c r="BL29" i="2"/>
  <c r="BL37" i="2"/>
  <c r="BL45" i="2"/>
  <c r="BL53" i="2"/>
  <c r="BL61" i="2"/>
  <c r="BL69" i="2"/>
  <c r="BL77" i="2"/>
  <c r="BL85" i="2"/>
  <c r="BL93" i="2"/>
  <c r="BL101" i="2"/>
  <c r="BL109" i="2"/>
  <c r="BL117" i="2"/>
  <c r="BL125" i="2"/>
  <c r="BL133" i="2"/>
  <c r="BL141" i="2"/>
  <c r="BL149" i="2"/>
  <c r="BL157" i="2"/>
  <c r="BL165" i="2"/>
  <c r="BL173" i="2"/>
  <c r="BL181" i="2"/>
  <c r="BL189" i="2"/>
  <c r="BL197" i="2"/>
  <c r="BL205" i="2"/>
  <c r="BL213" i="2"/>
  <c r="BL221" i="2"/>
  <c r="BL229" i="2"/>
  <c r="BL237" i="2"/>
  <c r="BL245" i="2"/>
  <c r="BL253" i="2"/>
  <c r="BL261" i="2"/>
  <c r="BL269" i="2"/>
  <c r="BL277" i="2"/>
  <c r="BL285" i="2"/>
  <c r="BL293" i="2"/>
  <c r="BL301" i="2"/>
  <c r="BL309" i="2"/>
  <c r="BL317" i="2"/>
  <c r="BL325" i="2"/>
  <c r="BL333" i="2"/>
  <c r="BL341" i="2"/>
  <c r="BL349" i="2"/>
  <c r="BL357" i="2"/>
  <c r="BL365" i="2"/>
  <c r="BL373" i="2"/>
  <c r="BL381" i="2"/>
  <c r="BL389" i="2"/>
  <c r="BL397" i="2"/>
  <c r="BL405" i="2"/>
  <c r="BL413" i="2"/>
  <c r="BL421" i="2"/>
  <c r="BL429" i="2"/>
  <c r="BL437" i="2"/>
  <c r="BL445" i="2"/>
  <c r="BL453" i="2"/>
  <c r="BL461" i="2"/>
  <c r="BL469" i="2"/>
  <c r="BL477" i="2"/>
  <c r="BL485" i="2"/>
  <c r="BL493" i="2"/>
  <c r="BL501" i="2"/>
  <c r="BL509" i="2"/>
  <c r="BL517" i="2"/>
  <c r="BL525" i="2"/>
  <c r="BL533" i="2"/>
  <c r="BL541" i="2"/>
  <c r="BL549" i="2"/>
  <c r="BL557" i="2"/>
  <c r="BL565" i="2"/>
  <c r="BL573" i="2"/>
  <c r="BL581" i="2"/>
  <c r="BL589" i="2"/>
  <c r="BL597" i="2"/>
  <c r="BL605" i="2"/>
  <c r="BL613" i="2"/>
  <c r="BL621" i="2"/>
  <c r="BL629" i="2"/>
  <c r="BL637" i="2"/>
  <c r="BL645" i="2"/>
  <c r="BL653" i="2"/>
  <c r="BL661" i="2"/>
  <c r="BL669" i="2"/>
  <c r="BL677" i="2"/>
  <c r="BL6" i="2"/>
  <c r="BL14" i="2"/>
  <c r="BL22" i="2"/>
  <c r="BL30" i="2"/>
  <c r="BL38" i="2"/>
  <c r="BL46" i="2"/>
  <c r="BL54" i="2"/>
  <c r="BL62" i="2"/>
  <c r="BL70" i="2"/>
  <c r="BL78" i="2"/>
  <c r="BL86" i="2"/>
  <c r="BL94" i="2"/>
  <c r="BL102" i="2"/>
  <c r="BL110" i="2"/>
  <c r="BL118" i="2"/>
  <c r="BL126" i="2"/>
  <c r="BL134" i="2"/>
  <c r="BL142" i="2"/>
  <c r="BL150" i="2"/>
  <c r="BL158" i="2"/>
  <c r="BL166" i="2"/>
  <c r="BL174" i="2"/>
  <c r="BL182" i="2"/>
  <c r="BL190" i="2"/>
  <c r="BL198" i="2"/>
  <c r="BL206" i="2"/>
  <c r="BL214" i="2"/>
  <c r="BL222" i="2"/>
  <c r="BL230" i="2"/>
  <c r="BL238" i="2"/>
  <c r="BL246" i="2"/>
  <c r="BL254" i="2"/>
  <c r="BL262" i="2"/>
  <c r="BL270" i="2"/>
  <c r="BL278" i="2"/>
  <c r="BL286" i="2"/>
  <c r="BL294" i="2"/>
  <c r="BL302" i="2"/>
  <c r="BL310" i="2"/>
  <c r="BL318" i="2"/>
  <c r="BL326" i="2"/>
  <c r="BL334" i="2"/>
  <c r="BL342" i="2"/>
  <c r="BL350" i="2"/>
  <c r="BL358" i="2"/>
  <c r="BL366" i="2"/>
  <c r="BL374" i="2"/>
  <c r="BL382" i="2"/>
  <c r="BL390" i="2"/>
  <c r="BL398" i="2"/>
  <c r="BL406" i="2"/>
  <c r="BL414" i="2"/>
  <c r="BL422" i="2"/>
  <c r="BL430" i="2"/>
  <c r="BL438" i="2"/>
  <c r="BL446" i="2"/>
  <c r="BL454" i="2"/>
  <c r="BL462" i="2"/>
  <c r="BL470" i="2"/>
  <c r="BL478" i="2"/>
  <c r="BL486" i="2"/>
  <c r="BL494" i="2"/>
  <c r="BL502" i="2"/>
  <c r="BL510" i="2"/>
  <c r="BL518" i="2"/>
  <c r="BL526" i="2"/>
  <c r="BL534" i="2"/>
  <c r="BL542" i="2"/>
  <c r="BL550" i="2"/>
  <c r="BL558" i="2"/>
  <c r="BL566" i="2"/>
  <c r="BL574" i="2"/>
  <c r="BL582" i="2"/>
  <c r="BL590" i="2"/>
  <c r="BL598" i="2"/>
  <c r="BL606" i="2"/>
  <c r="BL614" i="2"/>
  <c r="BL622" i="2"/>
  <c r="BL630" i="2"/>
  <c r="BL638" i="2"/>
  <c r="BL646" i="2"/>
  <c r="BL654" i="2"/>
  <c r="BL662" i="2"/>
  <c r="BL670" i="2"/>
  <c r="BL678" i="2"/>
  <c r="BL7" i="2"/>
  <c r="BL15" i="2"/>
  <c r="BL23" i="2"/>
  <c r="BL31" i="2"/>
  <c r="BL39" i="2"/>
  <c r="BL47" i="2"/>
  <c r="BL55" i="2"/>
  <c r="BL63" i="2"/>
  <c r="BL71" i="2"/>
  <c r="BL79" i="2"/>
  <c r="BL87" i="2"/>
  <c r="BL95" i="2"/>
  <c r="BL103" i="2"/>
  <c r="BL111" i="2"/>
  <c r="BL119" i="2"/>
  <c r="BL127" i="2"/>
  <c r="BL135" i="2"/>
  <c r="BL143" i="2"/>
  <c r="BL151" i="2"/>
  <c r="BL159" i="2"/>
  <c r="BL167" i="2"/>
  <c r="BL175" i="2"/>
  <c r="BL183" i="2"/>
  <c r="BL191" i="2"/>
  <c r="BL199" i="2"/>
  <c r="BL207" i="2"/>
  <c r="BL215" i="2"/>
  <c r="BL223" i="2"/>
  <c r="BL231" i="2"/>
  <c r="BL239" i="2"/>
  <c r="BL247" i="2"/>
  <c r="BL255" i="2"/>
  <c r="BL263" i="2"/>
  <c r="BL271" i="2"/>
  <c r="BL279" i="2"/>
  <c r="BL287" i="2"/>
  <c r="BL295" i="2"/>
  <c r="BL303" i="2"/>
  <c r="BL311" i="2"/>
  <c r="BL319" i="2"/>
  <c r="BL327" i="2"/>
  <c r="BL335" i="2"/>
  <c r="BL343" i="2"/>
  <c r="BL351" i="2"/>
  <c r="BL359" i="2"/>
  <c r="BL367" i="2"/>
  <c r="BL375" i="2"/>
  <c r="BL383" i="2"/>
  <c r="BL391" i="2"/>
  <c r="BL399" i="2"/>
  <c r="BL407" i="2"/>
  <c r="BL415" i="2"/>
  <c r="BL423" i="2"/>
  <c r="BL431" i="2"/>
  <c r="BL439" i="2"/>
  <c r="BL447" i="2"/>
  <c r="BL455" i="2"/>
  <c r="BL463" i="2"/>
  <c r="BL471" i="2"/>
  <c r="BL479" i="2"/>
  <c r="BL487" i="2"/>
  <c r="BL495" i="2"/>
  <c r="BL503" i="2"/>
  <c r="BL511" i="2"/>
  <c r="BL519" i="2"/>
  <c r="BL527" i="2"/>
  <c r="BL535" i="2"/>
  <c r="BL543" i="2"/>
  <c r="BL551" i="2"/>
  <c r="BL559" i="2"/>
  <c r="BL567" i="2"/>
  <c r="BL575" i="2"/>
  <c r="BL583" i="2"/>
  <c r="BL591" i="2"/>
  <c r="BL599" i="2"/>
  <c r="BL607" i="2"/>
  <c r="BL615" i="2"/>
  <c r="BL623" i="2"/>
  <c r="BL631" i="2"/>
  <c r="BL639" i="2"/>
  <c r="BL647" i="2"/>
  <c r="BL655" i="2"/>
  <c r="BL663" i="2"/>
  <c r="BL671" i="2"/>
  <c r="BL679" i="2"/>
  <c r="BL8" i="2"/>
  <c r="BL16" i="2"/>
  <c r="BL24" i="2"/>
  <c r="BL32" i="2"/>
  <c r="BL40" i="2"/>
  <c r="BL48" i="2"/>
  <c r="BL56" i="2"/>
  <c r="BL64" i="2"/>
  <c r="BL72" i="2"/>
  <c r="BL80" i="2"/>
  <c r="BL88" i="2"/>
  <c r="BL96" i="2"/>
  <c r="BL104" i="2"/>
  <c r="BL112" i="2"/>
  <c r="BL120" i="2"/>
  <c r="BL128" i="2"/>
  <c r="BL136" i="2"/>
  <c r="BL144" i="2"/>
  <c r="BL152" i="2"/>
  <c r="BL160" i="2"/>
  <c r="BL168" i="2"/>
  <c r="BL176" i="2"/>
  <c r="BL184" i="2"/>
  <c r="BL192" i="2"/>
  <c r="BL200" i="2"/>
  <c r="BL208" i="2"/>
  <c r="BL216" i="2"/>
  <c r="BL224" i="2"/>
  <c r="BL232" i="2"/>
  <c r="BL240" i="2"/>
  <c r="BL248" i="2"/>
  <c r="BL256" i="2"/>
  <c r="BL264" i="2"/>
  <c r="BL272" i="2"/>
  <c r="BL280" i="2"/>
  <c r="BL288" i="2"/>
  <c r="BL296" i="2"/>
  <c r="BL304" i="2"/>
  <c r="BL312" i="2"/>
  <c r="BL320" i="2"/>
  <c r="BL328" i="2"/>
  <c r="BL336" i="2"/>
  <c r="BL344" i="2"/>
  <c r="BL352" i="2"/>
  <c r="BL360" i="2"/>
  <c r="BL368" i="2"/>
  <c r="BL376" i="2"/>
  <c r="BL384" i="2"/>
  <c r="BL392" i="2"/>
  <c r="BL400" i="2"/>
  <c r="BL408" i="2"/>
  <c r="BL416" i="2"/>
  <c r="BL424" i="2"/>
  <c r="BL432" i="2"/>
  <c r="BL440" i="2"/>
  <c r="BL448" i="2"/>
  <c r="BL456" i="2"/>
  <c r="BL464" i="2"/>
  <c r="BL472" i="2"/>
  <c r="BL480" i="2"/>
  <c r="BL488" i="2"/>
  <c r="BL496" i="2"/>
  <c r="BL504" i="2"/>
  <c r="BL512" i="2"/>
  <c r="BL520" i="2"/>
  <c r="BL528" i="2"/>
  <c r="BL536" i="2"/>
  <c r="BL544" i="2"/>
  <c r="BL552" i="2"/>
  <c r="BL560" i="2"/>
  <c r="BL568" i="2"/>
  <c r="BL576" i="2"/>
  <c r="BL584" i="2"/>
  <c r="BL592" i="2"/>
  <c r="BL600" i="2"/>
  <c r="BL608" i="2"/>
  <c r="BL616" i="2"/>
  <c r="BL624" i="2"/>
  <c r="BL632" i="2"/>
  <c r="BL640" i="2"/>
  <c r="BL648" i="2"/>
  <c r="BL656" i="2"/>
  <c r="BL664" i="2"/>
  <c r="BL672" i="2"/>
  <c r="BL680" i="2"/>
  <c r="BL9" i="2"/>
  <c r="BL17" i="2"/>
  <c r="BL25" i="2"/>
  <c r="BL33" i="2"/>
  <c r="BL41" i="2"/>
  <c r="BL49" i="2"/>
  <c r="BL57" i="2"/>
  <c r="BL65" i="2"/>
  <c r="BL73" i="2"/>
  <c r="BL81" i="2"/>
  <c r="BL89" i="2"/>
  <c r="BL97" i="2"/>
  <c r="BL105" i="2"/>
  <c r="BL113" i="2"/>
  <c r="BL121" i="2"/>
  <c r="BL129" i="2"/>
  <c r="BL137" i="2"/>
  <c r="BL145" i="2"/>
  <c r="BL153" i="2"/>
  <c r="BL161" i="2"/>
  <c r="BL169" i="2"/>
  <c r="BL177" i="2"/>
  <c r="BL185" i="2"/>
  <c r="BL193" i="2"/>
  <c r="BL201" i="2"/>
  <c r="BL209" i="2"/>
  <c r="BL217" i="2"/>
  <c r="BL225" i="2"/>
  <c r="BL233" i="2"/>
  <c r="BL241" i="2"/>
  <c r="BL249" i="2"/>
  <c r="BL257" i="2"/>
  <c r="BL265" i="2"/>
  <c r="BL273" i="2"/>
  <c r="BL281" i="2"/>
  <c r="BL289" i="2"/>
  <c r="BL297" i="2"/>
  <c r="BL305" i="2"/>
  <c r="BL313" i="2"/>
  <c r="BL321" i="2"/>
  <c r="BL329" i="2"/>
  <c r="BL337" i="2"/>
  <c r="BL345" i="2"/>
  <c r="BL353" i="2"/>
  <c r="BL361" i="2"/>
  <c r="BL369" i="2"/>
  <c r="BL377" i="2"/>
  <c r="BL385" i="2"/>
  <c r="BL393" i="2"/>
  <c r="BL401" i="2"/>
  <c r="BL409" i="2"/>
  <c r="BL417" i="2"/>
  <c r="BL425" i="2"/>
  <c r="BL433" i="2"/>
  <c r="BL441" i="2"/>
  <c r="BL449" i="2"/>
  <c r="BL457" i="2"/>
  <c r="BL465" i="2"/>
  <c r="BL473" i="2"/>
  <c r="BL481" i="2"/>
  <c r="BL489" i="2"/>
  <c r="BL497" i="2"/>
  <c r="BL505" i="2"/>
  <c r="BL513" i="2"/>
  <c r="BL521" i="2"/>
  <c r="BL529" i="2"/>
  <c r="BL537" i="2"/>
  <c r="BL545" i="2"/>
  <c r="BL553" i="2"/>
  <c r="BL561" i="2"/>
  <c r="BL569" i="2"/>
  <c r="BL577" i="2"/>
  <c r="BL585" i="2"/>
  <c r="BL593" i="2"/>
  <c r="BL601" i="2"/>
  <c r="BL609" i="2"/>
  <c r="BL617" i="2"/>
  <c r="BL625" i="2"/>
  <c r="BL633" i="2"/>
  <c r="BL641" i="2"/>
  <c r="BL649" i="2"/>
  <c r="BL657" i="2"/>
  <c r="BL665" i="2"/>
  <c r="BL673" i="2"/>
  <c r="BL681" i="2"/>
  <c r="BL68" i="2"/>
  <c r="BL132" i="2"/>
  <c r="BL196" i="2"/>
  <c r="BL260" i="2"/>
  <c r="BL324" i="2"/>
  <c r="BL388" i="2"/>
  <c r="BL452" i="2"/>
  <c r="BL516" i="2"/>
  <c r="BL580" i="2"/>
  <c r="BL644" i="2"/>
  <c r="BL686" i="2"/>
  <c r="BL694" i="2"/>
  <c r="BL702" i="2"/>
  <c r="BL710" i="2"/>
  <c r="BL718" i="2"/>
  <c r="BL726" i="2"/>
  <c r="BL734" i="2"/>
  <c r="BL742" i="2"/>
  <c r="BL750" i="2"/>
  <c r="BL758" i="2"/>
  <c r="BL766" i="2"/>
  <c r="BL774" i="2"/>
  <c r="BL782" i="2"/>
  <c r="BL790" i="2"/>
  <c r="BL798" i="2"/>
  <c r="BL806" i="2"/>
  <c r="BL814" i="2"/>
  <c r="BL822" i="2"/>
  <c r="BL830" i="2"/>
  <c r="BL838" i="2"/>
  <c r="BL846" i="2"/>
  <c r="BL854" i="2"/>
  <c r="BL862" i="2"/>
  <c r="BL870" i="2"/>
  <c r="BL878" i="2"/>
  <c r="BL886" i="2"/>
  <c r="BL894" i="2"/>
  <c r="BL902" i="2"/>
  <c r="BL910" i="2"/>
  <c r="BL918" i="2"/>
  <c r="BL926" i="2"/>
  <c r="BL934" i="2"/>
  <c r="BL942" i="2"/>
  <c r="BL950" i="2"/>
  <c r="BL958" i="2"/>
  <c r="BL966" i="2"/>
  <c r="BL974" i="2"/>
  <c r="BL982" i="2"/>
  <c r="BL990" i="2"/>
  <c r="BL998" i="2"/>
  <c r="BL1006" i="2"/>
  <c r="BL1014" i="2"/>
  <c r="BL1022" i="2"/>
  <c r="BL1030" i="2"/>
  <c r="BL1038" i="2"/>
  <c r="BL1046" i="2"/>
  <c r="BL1054" i="2"/>
  <c r="BL1062" i="2"/>
  <c r="BL1070" i="2"/>
  <c r="BL1078" i="2"/>
  <c r="BL1086" i="2"/>
  <c r="BL1094" i="2"/>
  <c r="BL1102" i="2"/>
  <c r="BL1110" i="2"/>
  <c r="BL1118" i="2"/>
  <c r="BL1126" i="2"/>
  <c r="BL1134" i="2"/>
  <c r="BL1142" i="2"/>
  <c r="BL1150" i="2"/>
  <c r="BL1158" i="2"/>
  <c r="BL1166" i="2"/>
  <c r="BL1174" i="2"/>
  <c r="BL1182" i="2"/>
  <c r="BL1190" i="2"/>
  <c r="BL1198" i="2"/>
  <c r="BL1206" i="2"/>
  <c r="BL1214" i="2"/>
  <c r="BL1222" i="2"/>
  <c r="BL1230" i="2"/>
  <c r="BL1238" i="2"/>
  <c r="BL1246" i="2"/>
  <c r="BL1254" i="2"/>
  <c r="BL1262" i="2"/>
  <c r="BL1270" i="2"/>
  <c r="BL1278" i="2"/>
  <c r="BL12" i="2"/>
  <c r="BL76" i="2"/>
  <c r="BL140" i="2"/>
  <c r="BL204" i="2"/>
  <c r="BL268" i="2"/>
  <c r="BL332" i="2"/>
  <c r="BL396" i="2"/>
  <c r="BL460" i="2"/>
  <c r="BL524" i="2"/>
  <c r="BL588" i="2"/>
  <c r="BL652" i="2"/>
  <c r="BL687" i="2"/>
  <c r="BL695" i="2"/>
  <c r="BL703" i="2"/>
  <c r="BL711" i="2"/>
  <c r="BL719" i="2"/>
  <c r="BL727" i="2"/>
  <c r="BL735" i="2"/>
  <c r="BL743" i="2"/>
  <c r="BL751" i="2"/>
  <c r="BL759" i="2"/>
  <c r="BL767" i="2"/>
  <c r="BL775" i="2"/>
  <c r="BL783" i="2"/>
  <c r="BL791" i="2"/>
  <c r="BL799" i="2"/>
  <c r="BL807" i="2"/>
  <c r="BL815" i="2"/>
  <c r="BL823" i="2"/>
  <c r="BL831" i="2"/>
  <c r="BL839" i="2"/>
  <c r="BL847" i="2"/>
  <c r="BL855" i="2"/>
  <c r="BL863" i="2"/>
  <c r="BL871" i="2"/>
  <c r="BL879" i="2"/>
  <c r="BL887" i="2"/>
  <c r="BL895" i="2"/>
  <c r="BL903" i="2"/>
  <c r="BL911" i="2"/>
  <c r="BL919" i="2"/>
  <c r="BL927" i="2"/>
  <c r="BL935" i="2"/>
  <c r="BL943" i="2"/>
  <c r="BL951" i="2"/>
  <c r="BL959" i="2"/>
  <c r="BL967" i="2"/>
  <c r="BL975" i="2"/>
  <c r="BL983" i="2"/>
  <c r="BL991" i="2"/>
  <c r="BL999" i="2"/>
  <c r="BL1007" i="2"/>
  <c r="BL1015" i="2"/>
  <c r="BL1023" i="2"/>
  <c r="BL1031" i="2"/>
  <c r="BL1039" i="2"/>
  <c r="BL1047" i="2"/>
  <c r="BL1055" i="2"/>
  <c r="BL1063" i="2"/>
  <c r="BL1071" i="2"/>
  <c r="BL1079" i="2"/>
  <c r="BL1087" i="2"/>
  <c r="BL1095" i="2"/>
  <c r="BL1103" i="2"/>
  <c r="BL1111" i="2"/>
  <c r="BL1119" i="2"/>
  <c r="BL1127" i="2"/>
  <c r="BL1135" i="2"/>
  <c r="BL1143" i="2"/>
  <c r="BL1151" i="2"/>
  <c r="BL1159" i="2"/>
  <c r="BL1167" i="2"/>
  <c r="BL1175" i="2"/>
  <c r="BL1183" i="2"/>
  <c r="BL1191" i="2"/>
  <c r="BL1199" i="2"/>
  <c r="BL1207" i="2"/>
  <c r="BL1215" i="2"/>
  <c r="BL1223" i="2"/>
  <c r="BL1231" i="2"/>
  <c r="BL1239" i="2"/>
  <c r="BL1247" i="2"/>
  <c r="BL1255" i="2"/>
  <c r="BL1263" i="2"/>
  <c r="BL1271" i="2"/>
  <c r="BL1279" i="2"/>
  <c r="BL20" i="2"/>
  <c r="BL84" i="2"/>
  <c r="BL148" i="2"/>
  <c r="BL212" i="2"/>
  <c r="BL276" i="2"/>
  <c r="BL340" i="2"/>
  <c r="BL404" i="2"/>
  <c r="BL468" i="2"/>
  <c r="BL532" i="2"/>
  <c r="BL596" i="2"/>
  <c r="BL660" i="2"/>
  <c r="BL688" i="2"/>
  <c r="BL696" i="2"/>
  <c r="BL704" i="2"/>
  <c r="BL712" i="2"/>
  <c r="BL720" i="2"/>
  <c r="BL728" i="2"/>
  <c r="BL736" i="2"/>
  <c r="BL744" i="2"/>
  <c r="BL752" i="2"/>
  <c r="BL760" i="2"/>
  <c r="BL768" i="2"/>
  <c r="BL776" i="2"/>
  <c r="BL784" i="2"/>
  <c r="BL792" i="2"/>
  <c r="BL800" i="2"/>
  <c r="BL808" i="2"/>
  <c r="BL816" i="2"/>
  <c r="BL824" i="2"/>
  <c r="BL832" i="2"/>
  <c r="BL840" i="2"/>
  <c r="BL848" i="2"/>
  <c r="BL856" i="2"/>
  <c r="BL864" i="2"/>
  <c r="BL872" i="2"/>
  <c r="BL880" i="2"/>
  <c r="BL888" i="2"/>
  <c r="BL896" i="2"/>
  <c r="BL904" i="2"/>
  <c r="BL912" i="2"/>
  <c r="BL920" i="2"/>
  <c r="BL928" i="2"/>
  <c r="BL936" i="2"/>
  <c r="BL944" i="2"/>
  <c r="BL952" i="2"/>
  <c r="BL960" i="2"/>
  <c r="BL968" i="2"/>
  <c r="BL976" i="2"/>
  <c r="BL984" i="2"/>
  <c r="BL992" i="2"/>
  <c r="BL1000" i="2"/>
  <c r="BL1008" i="2"/>
  <c r="BL1016" i="2"/>
  <c r="BL1024" i="2"/>
  <c r="BL1032" i="2"/>
  <c r="BL1040" i="2"/>
  <c r="BL1048" i="2"/>
  <c r="BL1056" i="2"/>
  <c r="BL1064" i="2"/>
  <c r="BL1072" i="2"/>
  <c r="BL1080" i="2"/>
  <c r="BL1088" i="2"/>
  <c r="BL1096" i="2"/>
  <c r="BL1104" i="2"/>
  <c r="BL1112" i="2"/>
  <c r="BL1120" i="2"/>
  <c r="BL1128" i="2"/>
  <c r="BL1136" i="2"/>
  <c r="BL1144" i="2"/>
  <c r="BL1152" i="2"/>
  <c r="BL1160" i="2"/>
  <c r="BL1168" i="2"/>
  <c r="BL1176" i="2"/>
  <c r="BL1184" i="2"/>
  <c r="BL1192" i="2"/>
  <c r="BL1200" i="2"/>
  <c r="BL1208" i="2"/>
  <c r="BL1216" i="2"/>
  <c r="BL1224" i="2"/>
  <c r="BL1232" i="2"/>
  <c r="BL1240" i="2"/>
  <c r="BL1248" i="2"/>
  <c r="BL1256" i="2"/>
  <c r="BL1264" i="2"/>
  <c r="BL1272" i="2"/>
  <c r="BL28" i="2"/>
  <c r="BL92" i="2"/>
  <c r="BL156" i="2"/>
  <c r="BL220" i="2"/>
  <c r="BL284" i="2"/>
  <c r="BL348" i="2"/>
  <c r="BL412" i="2"/>
  <c r="BL476" i="2"/>
  <c r="BL540" i="2"/>
  <c r="BL604" i="2"/>
  <c r="BL668" i="2"/>
  <c r="BL689" i="2"/>
  <c r="BL697" i="2"/>
  <c r="BL705" i="2"/>
  <c r="BL713" i="2"/>
  <c r="BL721" i="2"/>
  <c r="BL729" i="2"/>
  <c r="BL737" i="2"/>
  <c r="BL745" i="2"/>
  <c r="BL753" i="2"/>
  <c r="BL761" i="2"/>
  <c r="BL769" i="2"/>
  <c r="BL777" i="2"/>
  <c r="BL785" i="2"/>
  <c r="BL793" i="2"/>
  <c r="BL801" i="2"/>
  <c r="BL809" i="2"/>
  <c r="BL817" i="2"/>
  <c r="BL825" i="2"/>
  <c r="BL833" i="2"/>
  <c r="BL841" i="2"/>
  <c r="BL849" i="2"/>
  <c r="BL857" i="2"/>
  <c r="BL865" i="2"/>
  <c r="BL873" i="2"/>
  <c r="BL881" i="2"/>
  <c r="BL889" i="2"/>
  <c r="BL897" i="2"/>
  <c r="BL905" i="2"/>
  <c r="BL913" i="2"/>
  <c r="BL921" i="2"/>
  <c r="BL929" i="2"/>
  <c r="BL937" i="2"/>
  <c r="BL945" i="2"/>
  <c r="BL953" i="2"/>
  <c r="BL961" i="2"/>
  <c r="BL969" i="2"/>
  <c r="BL977" i="2"/>
  <c r="BL985" i="2"/>
  <c r="BL993" i="2"/>
  <c r="BL1001" i="2"/>
  <c r="BL1009" i="2"/>
  <c r="BL1017" i="2"/>
  <c r="BL1025" i="2"/>
  <c r="BL1033" i="2"/>
  <c r="BL1041" i="2"/>
  <c r="BL1049" i="2"/>
  <c r="BL1057" i="2"/>
  <c r="BL1065" i="2"/>
  <c r="BL1073" i="2"/>
  <c r="BL1081" i="2"/>
  <c r="BL1089" i="2"/>
  <c r="BL1097" i="2"/>
  <c r="BL1105" i="2"/>
  <c r="BL1113" i="2"/>
  <c r="BL1121" i="2"/>
  <c r="BL1129" i="2"/>
  <c r="BL1137" i="2"/>
  <c r="BL1145" i="2"/>
  <c r="BL1153" i="2"/>
  <c r="BL1161" i="2"/>
  <c r="BL1169" i="2"/>
  <c r="BL1177" i="2"/>
  <c r="BL1185" i="2"/>
  <c r="BL1193" i="2"/>
  <c r="BL1201" i="2"/>
  <c r="BL1209" i="2"/>
  <c r="BL1217" i="2"/>
  <c r="BL1225" i="2"/>
  <c r="BL1233" i="2"/>
  <c r="BL1241" i="2"/>
  <c r="BL1249" i="2"/>
  <c r="BL1257" i="2"/>
  <c r="BL1265" i="2"/>
  <c r="BL1273" i="2"/>
  <c r="BL1281" i="2"/>
  <c r="BL36" i="2"/>
  <c r="BL100" i="2"/>
  <c r="BL164" i="2"/>
  <c r="BL228" i="2"/>
  <c r="BL292" i="2"/>
  <c r="BL356" i="2"/>
  <c r="BL420" i="2"/>
  <c r="BL484" i="2"/>
  <c r="BL548" i="2"/>
  <c r="BL612" i="2"/>
  <c r="BL676" i="2"/>
  <c r="BL690" i="2"/>
  <c r="BL698" i="2"/>
  <c r="BL706" i="2"/>
  <c r="BL714" i="2"/>
  <c r="BL722" i="2"/>
  <c r="BL730" i="2"/>
  <c r="BL738" i="2"/>
  <c r="BL746" i="2"/>
  <c r="BL754" i="2"/>
  <c r="BL762" i="2"/>
  <c r="BL770" i="2"/>
  <c r="BL778" i="2"/>
  <c r="BL786" i="2"/>
  <c r="BL794" i="2"/>
  <c r="BL802" i="2"/>
  <c r="BL810" i="2"/>
  <c r="BL818" i="2"/>
  <c r="BL826" i="2"/>
  <c r="BL834" i="2"/>
  <c r="BL842" i="2"/>
  <c r="BL850" i="2"/>
  <c r="BL858" i="2"/>
  <c r="BL866" i="2"/>
  <c r="BL874" i="2"/>
  <c r="BL882" i="2"/>
  <c r="BL890" i="2"/>
  <c r="BL898" i="2"/>
  <c r="BL906" i="2"/>
  <c r="BL914" i="2"/>
  <c r="BL922" i="2"/>
  <c r="BL930" i="2"/>
  <c r="BL938" i="2"/>
  <c r="BL946" i="2"/>
  <c r="BL954" i="2"/>
  <c r="BL962" i="2"/>
  <c r="BL970" i="2"/>
  <c r="BL978" i="2"/>
  <c r="BL986" i="2"/>
  <c r="BL994" i="2"/>
  <c r="BL1002" i="2"/>
  <c r="BL1010" i="2"/>
  <c r="BL1018" i="2"/>
  <c r="BL1026" i="2"/>
  <c r="BL1034" i="2"/>
  <c r="BL1042" i="2"/>
  <c r="BL1050" i="2"/>
  <c r="BL1058" i="2"/>
  <c r="BL1066" i="2"/>
  <c r="BL1074" i="2"/>
  <c r="BL1082" i="2"/>
  <c r="BL1090" i="2"/>
  <c r="BL1098" i="2"/>
  <c r="BL1106" i="2"/>
  <c r="BL1114" i="2"/>
  <c r="BL1122" i="2"/>
  <c r="BL1130" i="2"/>
  <c r="BL1138" i="2"/>
  <c r="BL1146" i="2"/>
  <c r="BL1154" i="2"/>
  <c r="BL1162" i="2"/>
  <c r="BL1170" i="2"/>
  <c r="BL1178" i="2"/>
  <c r="BL1186" i="2"/>
  <c r="BL1194" i="2"/>
  <c r="BL1202" i="2"/>
  <c r="BL1210" i="2"/>
  <c r="BL1218" i="2"/>
  <c r="BL1226" i="2"/>
  <c r="BL1234" i="2"/>
  <c r="BL1242" i="2"/>
  <c r="BL1250" i="2"/>
  <c r="BL1258" i="2"/>
  <c r="BL1266" i="2"/>
  <c r="BL1274" i="2"/>
  <c r="BL1282" i="2"/>
  <c r="BK2191" i="2"/>
  <c r="BK2159" i="2"/>
  <c r="BK2127" i="2"/>
  <c r="BK2095" i="2"/>
  <c r="BK2063" i="2"/>
  <c r="BK2031" i="2"/>
  <c r="BK1999" i="2"/>
  <c r="BK1967" i="2"/>
  <c r="BK1935" i="2"/>
  <c r="BK1903" i="2"/>
  <c r="BK1871" i="2"/>
  <c r="BK1839" i="2"/>
  <c r="BK1807" i="2"/>
  <c r="BK1775" i="2"/>
  <c r="BK1732" i="2"/>
  <c r="BK1671" i="2"/>
  <c r="BK1548" i="2"/>
  <c r="BK1420" i="2"/>
  <c r="BK1292" i="2"/>
  <c r="BK1118" i="2"/>
  <c r="BK386" i="2"/>
  <c r="BL2201" i="2"/>
  <c r="BL2193" i="2"/>
  <c r="BL2185" i="2"/>
  <c r="BL2177" i="2"/>
  <c r="BL2169" i="2"/>
  <c r="BL2161" i="2"/>
  <c r="BL2153" i="2"/>
  <c r="BL2145" i="2"/>
  <c r="BL2137" i="2"/>
  <c r="BL2129" i="2"/>
  <c r="BL2121" i="2"/>
  <c r="BL2113" i="2"/>
  <c r="BL2105" i="2"/>
  <c r="BL2097" i="2"/>
  <c r="BL2089" i="2"/>
  <c r="BL2081" i="2"/>
  <c r="BL2073" i="2"/>
  <c r="BL2065" i="2"/>
  <c r="BL2057" i="2"/>
  <c r="BL2049" i="2"/>
  <c r="BL2041" i="2"/>
  <c r="BL2033" i="2"/>
  <c r="BL2025" i="2"/>
  <c r="BL2017" i="2"/>
  <c r="BL2009" i="2"/>
  <c r="BL2001" i="2"/>
  <c r="BL1993" i="2"/>
  <c r="BL1985" i="2"/>
  <c r="BL1977" i="2"/>
  <c r="BL1969" i="2"/>
  <c r="BL1961" i="2"/>
  <c r="BL1953" i="2"/>
  <c r="BL1945" i="2"/>
  <c r="BL1937" i="2"/>
  <c r="BL1929" i="2"/>
  <c r="BL1921" i="2"/>
  <c r="BL1913" i="2"/>
  <c r="BL1905" i="2"/>
  <c r="BL1897" i="2"/>
  <c r="BL1889" i="2"/>
  <c r="BL1881" i="2"/>
  <c r="BL1873" i="2"/>
  <c r="BL1865" i="2"/>
  <c r="BL1857" i="2"/>
  <c r="BL1849" i="2"/>
  <c r="BL1841" i="2"/>
  <c r="BL1833" i="2"/>
  <c r="BL1825" i="2"/>
  <c r="BL1817" i="2"/>
  <c r="BL1809" i="2"/>
  <c r="BL1801" i="2"/>
  <c r="BL1793" i="2"/>
  <c r="BL1785" i="2"/>
  <c r="BL1777" i="2"/>
  <c r="BL1769" i="2"/>
  <c r="BL1761" i="2"/>
  <c r="BL1753" i="2"/>
  <c r="BL1745" i="2"/>
  <c r="BL1737" i="2"/>
  <c r="BL1729" i="2"/>
  <c r="BL1721" i="2"/>
  <c r="BL1713" i="2"/>
  <c r="BL1705" i="2"/>
  <c r="BL1697" i="2"/>
  <c r="BL1689" i="2"/>
  <c r="BL1681" i="2"/>
  <c r="BL1673" i="2"/>
  <c r="BL1665" i="2"/>
  <c r="BL1657" i="2"/>
  <c r="BL1649" i="2"/>
  <c r="BL1641" i="2"/>
  <c r="BL1633" i="2"/>
  <c r="BL1625" i="2"/>
  <c r="BL1617" i="2"/>
  <c r="BL1609" i="2"/>
  <c r="BL1601" i="2"/>
  <c r="BL1593" i="2"/>
  <c r="BL1585" i="2"/>
  <c r="BL1577" i="2"/>
  <c r="BL1569" i="2"/>
  <c r="BL1561" i="2"/>
  <c r="BL1553" i="2"/>
  <c r="BL1545" i="2"/>
  <c r="BL1537" i="2"/>
  <c r="BL1529" i="2"/>
  <c r="BL1521" i="2"/>
  <c r="BL1513" i="2"/>
  <c r="BL1505" i="2"/>
  <c r="BL1497" i="2"/>
  <c r="BL1489" i="2"/>
  <c r="BL1481" i="2"/>
  <c r="BL1473" i="2"/>
  <c r="BL1465" i="2"/>
  <c r="BL1457" i="2"/>
  <c r="BL1449" i="2"/>
  <c r="BL1441" i="2"/>
  <c r="BL1433" i="2"/>
  <c r="BL1425" i="2"/>
  <c r="BL1417" i="2"/>
  <c r="BL1409" i="2"/>
  <c r="BL1401" i="2"/>
  <c r="BL1393" i="2"/>
  <c r="BL1385" i="2"/>
  <c r="BL1377" i="2"/>
  <c r="BL1369" i="2"/>
  <c r="BL1361" i="2"/>
  <c r="BL1353" i="2"/>
  <c r="BL1345" i="2"/>
  <c r="BL1337" i="2"/>
  <c r="BL1329" i="2"/>
  <c r="BL1321" i="2"/>
  <c r="BL1313" i="2"/>
  <c r="BL1305" i="2"/>
  <c r="BL1297" i="2"/>
  <c r="BL1289" i="2"/>
  <c r="BL1277" i="2"/>
  <c r="BL1259" i="2"/>
  <c r="BL1236" i="2"/>
  <c r="BL1213" i="2"/>
  <c r="BL1195" i="2"/>
  <c r="BL1172" i="2"/>
  <c r="BL1149" i="2"/>
  <c r="BL1131" i="2"/>
  <c r="BL1108" i="2"/>
  <c r="BL1085" i="2"/>
  <c r="BL1067" i="2"/>
  <c r="BL1044" i="2"/>
  <c r="BL1021" i="2"/>
  <c r="BL1003" i="2"/>
  <c r="BL980" i="2"/>
  <c r="BL957" i="2"/>
  <c r="BL939" i="2"/>
  <c r="BL916" i="2"/>
  <c r="BL893" i="2"/>
  <c r="BL875" i="2"/>
  <c r="BL852" i="2"/>
  <c r="BL829" i="2"/>
  <c r="BL811" i="2"/>
  <c r="BL788" i="2"/>
  <c r="BL765" i="2"/>
  <c r="BL747" i="2"/>
  <c r="BL724" i="2"/>
  <c r="BL701" i="2"/>
  <c r="BL683" i="2"/>
  <c r="BL500" i="2"/>
  <c r="BL316" i="2"/>
  <c r="BL172" i="2"/>
  <c r="BK2190" i="2"/>
  <c r="BK2158" i="2"/>
  <c r="BK2126" i="2"/>
  <c r="BK2094" i="2"/>
  <c r="BK2062" i="2"/>
  <c r="BK2030" i="2"/>
  <c r="BK1998" i="2"/>
  <c r="BK1966" i="2"/>
  <c r="BK1934" i="2"/>
  <c r="BK1902" i="2"/>
  <c r="BK1870" i="2"/>
  <c r="BK1838" i="2"/>
  <c r="BK1806" i="2"/>
  <c r="BK1774" i="2"/>
  <c r="BK1731" i="2"/>
  <c r="BK1668" i="2"/>
  <c r="BK1546" i="2"/>
  <c r="BK1418" i="2"/>
  <c r="BK1290" i="2"/>
  <c r="BK1110" i="2"/>
  <c r="BK354" i="2"/>
  <c r="BL2200" i="2"/>
  <c r="BL2192" i="2"/>
  <c r="BL2184" i="2"/>
  <c r="BL2176" i="2"/>
  <c r="BL2168" i="2"/>
  <c r="BL2160" i="2"/>
  <c r="BL2152" i="2"/>
  <c r="BL2144" i="2"/>
  <c r="BL2136" i="2"/>
  <c r="BL2128" i="2"/>
  <c r="BL2120" i="2"/>
  <c r="BL2112" i="2"/>
  <c r="BL2104" i="2"/>
  <c r="BL2096" i="2"/>
  <c r="BL2088" i="2"/>
  <c r="BL2080" i="2"/>
  <c r="BL2072" i="2"/>
  <c r="BL2064" i="2"/>
  <c r="BL2056" i="2"/>
  <c r="BL2048" i="2"/>
  <c r="BL2040" i="2"/>
  <c r="BL2032" i="2"/>
  <c r="BL2024" i="2"/>
  <c r="BL2016" i="2"/>
  <c r="BL2008" i="2"/>
  <c r="BL2000" i="2"/>
  <c r="BL1992" i="2"/>
  <c r="BL1984" i="2"/>
  <c r="BL1976" i="2"/>
  <c r="BL1968" i="2"/>
  <c r="BL1960" i="2"/>
  <c r="BL1952" i="2"/>
  <c r="BL1944" i="2"/>
  <c r="BL1936" i="2"/>
  <c r="BL1928" i="2"/>
  <c r="BL1920" i="2"/>
  <c r="BL1912" i="2"/>
  <c r="BL1904" i="2"/>
  <c r="BL1896" i="2"/>
  <c r="BL1888" i="2"/>
  <c r="BL1880" i="2"/>
  <c r="BL1872" i="2"/>
  <c r="BL1864" i="2"/>
  <c r="BL1856" i="2"/>
  <c r="BL1848" i="2"/>
  <c r="BL1840" i="2"/>
  <c r="BL1832" i="2"/>
  <c r="BL1824" i="2"/>
  <c r="BL1816" i="2"/>
  <c r="BL1808" i="2"/>
  <c r="BL1800" i="2"/>
  <c r="BL1792" i="2"/>
  <c r="BL1784" i="2"/>
  <c r="BL1776" i="2"/>
  <c r="BL1768" i="2"/>
  <c r="BL1760" i="2"/>
  <c r="BL1752" i="2"/>
  <c r="BL1744" i="2"/>
  <c r="BL1736" i="2"/>
  <c r="BL1728" i="2"/>
  <c r="BL1720" i="2"/>
  <c r="BL1712" i="2"/>
  <c r="BL1704" i="2"/>
  <c r="BL1696" i="2"/>
  <c r="BL1688" i="2"/>
  <c r="BL1680" i="2"/>
  <c r="BL1672" i="2"/>
  <c r="BL1664" i="2"/>
  <c r="BL1656" i="2"/>
  <c r="BL1648" i="2"/>
  <c r="BL1640" i="2"/>
  <c r="BL1632" i="2"/>
  <c r="BL1624" i="2"/>
  <c r="BL1616" i="2"/>
  <c r="BL1608" i="2"/>
  <c r="BL1600" i="2"/>
  <c r="BL1592" i="2"/>
  <c r="BL1584" i="2"/>
  <c r="BL1576" i="2"/>
  <c r="BL1568" i="2"/>
  <c r="BL1560" i="2"/>
  <c r="BL1552" i="2"/>
  <c r="BL1544" i="2"/>
  <c r="BL1536" i="2"/>
  <c r="BL1528" i="2"/>
  <c r="BL1520" i="2"/>
  <c r="BL1512" i="2"/>
  <c r="BL1504" i="2"/>
  <c r="BL1496" i="2"/>
  <c r="BL1488" i="2"/>
  <c r="BL1480" i="2"/>
  <c r="BL1472" i="2"/>
  <c r="BL1464" i="2"/>
  <c r="BL1456" i="2"/>
  <c r="BL1448" i="2"/>
  <c r="BL1440" i="2"/>
  <c r="BL1432" i="2"/>
  <c r="BL1424" i="2"/>
  <c r="BL1416" i="2"/>
  <c r="BL1408" i="2"/>
  <c r="BL1400" i="2"/>
  <c r="BL1392" i="2"/>
  <c r="BL1384" i="2"/>
  <c r="BL1376" i="2"/>
  <c r="BL1368" i="2"/>
  <c r="BL1360" i="2"/>
  <c r="BL1352" i="2"/>
  <c r="BL1344" i="2"/>
  <c r="BL1336" i="2"/>
  <c r="BL1328" i="2"/>
  <c r="BL1320" i="2"/>
  <c r="BL1312" i="2"/>
  <c r="BL1304" i="2"/>
  <c r="BL1296" i="2"/>
  <c r="BL1288" i="2"/>
  <c r="BL1276" i="2"/>
  <c r="BL1253" i="2"/>
  <c r="BL1235" i="2"/>
  <c r="BL1212" i="2"/>
  <c r="BL1189" i="2"/>
  <c r="BL1171" i="2"/>
  <c r="BL1148" i="2"/>
  <c r="BL1125" i="2"/>
  <c r="BL1107" i="2"/>
  <c r="BL1084" i="2"/>
  <c r="BL1061" i="2"/>
  <c r="BL1043" i="2"/>
  <c r="BL1020" i="2"/>
  <c r="BL997" i="2"/>
  <c r="BL979" i="2"/>
  <c r="BL956" i="2"/>
  <c r="BL933" i="2"/>
  <c r="BL915" i="2"/>
  <c r="BL892" i="2"/>
  <c r="BL869" i="2"/>
  <c r="BL851" i="2"/>
  <c r="BL828" i="2"/>
  <c r="BL805" i="2"/>
  <c r="BL787" i="2"/>
  <c r="BL764" i="2"/>
  <c r="BL741" i="2"/>
  <c r="BL723" i="2"/>
  <c r="BL700" i="2"/>
  <c r="BL636" i="2"/>
  <c r="BL492" i="2"/>
  <c r="BL308" i="2"/>
  <c r="BL124" i="2"/>
  <c r="BK2183" i="2"/>
  <c r="BK2151" i="2"/>
  <c r="BK2119" i="2"/>
  <c r="BK2087" i="2"/>
  <c r="BK2055" i="2"/>
  <c r="BK2023" i="2"/>
  <c r="BK1991" i="2"/>
  <c r="BK1959" i="2"/>
  <c r="BK1927" i="2"/>
  <c r="BK1895" i="2"/>
  <c r="BK1863" i="2"/>
  <c r="BK1831" i="2"/>
  <c r="BK1799" i="2"/>
  <c r="BK1767" i="2"/>
  <c r="BK1720" i="2"/>
  <c r="BK1644" i="2"/>
  <c r="BK1516" i="2"/>
  <c r="BK1388" i="2"/>
  <c r="BK1260" i="2"/>
  <c r="BK990" i="2"/>
  <c r="BL2" i="2"/>
  <c r="BL2199" i="2"/>
  <c r="BL2191" i="2"/>
  <c r="BL2183" i="2"/>
  <c r="BL2175" i="2"/>
  <c r="BL2167" i="2"/>
  <c r="BL2159" i="2"/>
  <c r="BL2151" i="2"/>
  <c r="BL2143" i="2"/>
  <c r="BL2135" i="2"/>
  <c r="BL2127" i="2"/>
  <c r="BL2119" i="2"/>
  <c r="BL2111" i="2"/>
  <c r="BL2103" i="2"/>
  <c r="BL2095" i="2"/>
  <c r="BL2087" i="2"/>
  <c r="BL2079" i="2"/>
  <c r="BL2071" i="2"/>
  <c r="BL2063" i="2"/>
  <c r="BL2055" i="2"/>
  <c r="BL2047" i="2"/>
  <c r="BL2039" i="2"/>
  <c r="BL2031" i="2"/>
  <c r="BL2023" i="2"/>
  <c r="BL2015" i="2"/>
  <c r="BL2007" i="2"/>
  <c r="BL1999" i="2"/>
  <c r="BL1991" i="2"/>
  <c r="BL1983" i="2"/>
  <c r="BL1975" i="2"/>
  <c r="BL1967" i="2"/>
  <c r="BL1959" i="2"/>
  <c r="BL1951" i="2"/>
  <c r="BL1943" i="2"/>
  <c r="BL1935" i="2"/>
  <c r="BL1927" i="2"/>
  <c r="BL1919" i="2"/>
  <c r="BL1911" i="2"/>
  <c r="BL1903" i="2"/>
  <c r="BL1895" i="2"/>
  <c r="BL1887" i="2"/>
  <c r="BL1879" i="2"/>
  <c r="BL1871" i="2"/>
  <c r="BL1863" i="2"/>
  <c r="BL1855" i="2"/>
  <c r="BL1847" i="2"/>
  <c r="BL1839" i="2"/>
  <c r="BL1831" i="2"/>
  <c r="BL1823" i="2"/>
  <c r="BL1815" i="2"/>
  <c r="BL1807" i="2"/>
  <c r="BL1799" i="2"/>
  <c r="BL1791" i="2"/>
  <c r="BL1783" i="2"/>
  <c r="BL1775" i="2"/>
  <c r="BL1767" i="2"/>
  <c r="BL1759" i="2"/>
  <c r="BL1751" i="2"/>
  <c r="BL1743" i="2"/>
  <c r="BL1735" i="2"/>
  <c r="BL1727" i="2"/>
  <c r="BL1719" i="2"/>
  <c r="BL1711" i="2"/>
  <c r="BL1703" i="2"/>
  <c r="BL1695" i="2"/>
  <c r="BL1687" i="2"/>
  <c r="BL1679" i="2"/>
  <c r="BL1671" i="2"/>
  <c r="BL1663" i="2"/>
  <c r="BL1655" i="2"/>
  <c r="BL1647" i="2"/>
  <c r="BL1639" i="2"/>
  <c r="BL1631" i="2"/>
  <c r="BL1623" i="2"/>
  <c r="BL1615" i="2"/>
  <c r="BL1607" i="2"/>
  <c r="BL1599" i="2"/>
  <c r="BL1591" i="2"/>
  <c r="BL1583" i="2"/>
  <c r="BL1575" i="2"/>
  <c r="BL1567" i="2"/>
  <c r="BL1559" i="2"/>
  <c r="BL1551" i="2"/>
  <c r="BL1543" i="2"/>
  <c r="BL1535" i="2"/>
  <c r="BL1527" i="2"/>
  <c r="BL1519" i="2"/>
  <c r="BL1511" i="2"/>
  <c r="BL1503" i="2"/>
  <c r="BL1495" i="2"/>
  <c r="BL1487" i="2"/>
  <c r="BL1479" i="2"/>
  <c r="BL1471" i="2"/>
  <c r="BL1463" i="2"/>
  <c r="BL1455" i="2"/>
  <c r="BL1447" i="2"/>
  <c r="BL1439" i="2"/>
  <c r="BL1431" i="2"/>
  <c r="BL1423" i="2"/>
  <c r="BL1415" i="2"/>
  <c r="BL1407" i="2"/>
  <c r="BL1399" i="2"/>
  <c r="BL1391" i="2"/>
  <c r="BL1383" i="2"/>
  <c r="BL1375" i="2"/>
  <c r="BL1367" i="2"/>
  <c r="BL1359" i="2"/>
  <c r="BL1351" i="2"/>
  <c r="BL1343" i="2"/>
  <c r="BL1335" i="2"/>
  <c r="BL1327" i="2"/>
  <c r="BL1319" i="2"/>
  <c r="BL1311" i="2"/>
  <c r="BL1303" i="2"/>
  <c r="BL1295" i="2"/>
  <c r="BL1287" i="2"/>
  <c r="BL1275" i="2"/>
  <c r="BL1252" i="2"/>
  <c r="BL1229" i="2"/>
  <c r="BL1211" i="2"/>
  <c r="BL1188" i="2"/>
  <c r="BL1165" i="2"/>
  <c r="BL1147" i="2"/>
  <c r="BL1124" i="2"/>
  <c r="BL1101" i="2"/>
  <c r="BL1083" i="2"/>
  <c r="BL1060" i="2"/>
  <c r="BL1037" i="2"/>
  <c r="BL1019" i="2"/>
  <c r="BL996" i="2"/>
  <c r="BL973" i="2"/>
  <c r="BL955" i="2"/>
  <c r="BL932" i="2"/>
  <c r="BL909" i="2"/>
  <c r="BL891" i="2"/>
  <c r="BL868" i="2"/>
  <c r="BL845" i="2"/>
  <c r="BL827" i="2"/>
  <c r="BL804" i="2"/>
  <c r="BL781" i="2"/>
  <c r="BL763" i="2"/>
  <c r="BL740" i="2"/>
  <c r="BL717" i="2"/>
  <c r="BL699" i="2"/>
  <c r="BL628" i="2"/>
  <c r="BL444" i="2"/>
  <c r="BL300" i="2"/>
  <c r="BL116" i="2"/>
  <c r="BK2182" i="2"/>
  <c r="BK2150" i="2"/>
  <c r="BK2118" i="2"/>
  <c r="BK2086" i="2"/>
  <c r="BK2054" i="2"/>
  <c r="BK2022" i="2"/>
  <c r="BK1990" i="2"/>
  <c r="BK1958" i="2"/>
  <c r="BK1926" i="2"/>
  <c r="BK1894" i="2"/>
  <c r="BK1862" i="2"/>
  <c r="BK1830" i="2"/>
  <c r="BK1798" i="2"/>
  <c r="BK1766" i="2"/>
  <c r="BK1719" i="2"/>
  <c r="BK1642" i="2"/>
  <c r="BK1514" i="2"/>
  <c r="BK1386" i="2"/>
  <c r="BK1258" i="2"/>
  <c r="BK982" i="2"/>
  <c r="BL2206" i="2"/>
  <c r="BL2198" i="2"/>
  <c r="BL2190" i="2"/>
  <c r="BL2182" i="2"/>
  <c r="BL2174" i="2"/>
  <c r="BL2166" i="2"/>
  <c r="BL2158" i="2"/>
  <c r="BL2150" i="2"/>
  <c r="BL2142" i="2"/>
  <c r="BL2134" i="2"/>
  <c r="BL2126" i="2"/>
  <c r="BL2118" i="2"/>
  <c r="BL2110" i="2"/>
  <c r="BL2102" i="2"/>
  <c r="BL2094" i="2"/>
  <c r="BL2086" i="2"/>
  <c r="BL2078" i="2"/>
  <c r="BL2070" i="2"/>
  <c r="BL2062" i="2"/>
  <c r="BL2054" i="2"/>
  <c r="BL2046" i="2"/>
  <c r="BL2038" i="2"/>
  <c r="BL2030" i="2"/>
  <c r="BL2022" i="2"/>
  <c r="BL2014" i="2"/>
  <c r="BL2006" i="2"/>
  <c r="BL1998" i="2"/>
  <c r="BL1990" i="2"/>
  <c r="BL1982" i="2"/>
  <c r="BL1974" i="2"/>
  <c r="BL1966" i="2"/>
  <c r="BL1958" i="2"/>
  <c r="BL1950" i="2"/>
  <c r="BL1942" i="2"/>
  <c r="BL1934" i="2"/>
  <c r="BL1926" i="2"/>
  <c r="BL1918" i="2"/>
  <c r="BL1910" i="2"/>
  <c r="BL1902" i="2"/>
  <c r="BL1894" i="2"/>
  <c r="BL1886" i="2"/>
  <c r="BL1878" i="2"/>
  <c r="BL1870" i="2"/>
  <c r="BL1862" i="2"/>
  <c r="BL1854" i="2"/>
  <c r="BL1846" i="2"/>
  <c r="BL1838" i="2"/>
  <c r="BL1830" i="2"/>
  <c r="BL1822" i="2"/>
  <c r="BL1814" i="2"/>
  <c r="BL1806" i="2"/>
  <c r="BL1798" i="2"/>
  <c r="BL1790" i="2"/>
  <c r="BL1782" i="2"/>
  <c r="BL1774" i="2"/>
  <c r="BL1766" i="2"/>
  <c r="BL1758" i="2"/>
  <c r="BL1750" i="2"/>
  <c r="BL1742" i="2"/>
  <c r="BL1734" i="2"/>
  <c r="BL1726" i="2"/>
  <c r="BL1718" i="2"/>
  <c r="BL1710" i="2"/>
  <c r="BL1702" i="2"/>
  <c r="BL1694" i="2"/>
  <c r="BL1686" i="2"/>
  <c r="BL1678" i="2"/>
  <c r="BL1670" i="2"/>
  <c r="BL1662" i="2"/>
  <c r="BL1654" i="2"/>
  <c r="BL1646" i="2"/>
  <c r="BL1638" i="2"/>
  <c r="BL1630" i="2"/>
  <c r="BL1622" i="2"/>
  <c r="BL1614" i="2"/>
  <c r="BL1606" i="2"/>
  <c r="BL1598" i="2"/>
  <c r="BL1590" i="2"/>
  <c r="BL1582" i="2"/>
  <c r="BL1574" i="2"/>
  <c r="BL1566" i="2"/>
  <c r="BL1558" i="2"/>
  <c r="BL1550" i="2"/>
  <c r="BL1542" i="2"/>
  <c r="BL1534" i="2"/>
  <c r="BL1526" i="2"/>
  <c r="BL1518" i="2"/>
  <c r="BL1510" i="2"/>
  <c r="BL1502" i="2"/>
  <c r="BL1494" i="2"/>
  <c r="BL1486" i="2"/>
  <c r="BL1478" i="2"/>
  <c r="BL1470" i="2"/>
  <c r="BL1462" i="2"/>
  <c r="BL1454" i="2"/>
  <c r="BL1446" i="2"/>
  <c r="BL1438" i="2"/>
  <c r="BL1430" i="2"/>
  <c r="BL1422" i="2"/>
  <c r="BL1414" i="2"/>
  <c r="BL1406" i="2"/>
  <c r="BL1398" i="2"/>
  <c r="BL1390" i="2"/>
  <c r="BL1382" i="2"/>
  <c r="BL1374" i="2"/>
  <c r="BL1366" i="2"/>
  <c r="BL1358" i="2"/>
  <c r="BL1350" i="2"/>
  <c r="BL1342" i="2"/>
  <c r="BL1334" i="2"/>
  <c r="BL1326" i="2"/>
  <c r="BL1318" i="2"/>
  <c r="BL1310" i="2"/>
  <c r="BL1302" i="2"/>
  <c r="BL1294" i="2"/>
  <c r="BL1286" i="2"/>
  <c r="BL1269" i="2"/>
  <c r="BL1251" i="2"/>
  <c r="BL1228" i="2"/>
  <c r="BL1205" i="2"/>
  <c r="BL1187" i="2"/>
  <c r="BL1164" i="2"/>
  <c r="BL1141" i="2"/>
  <c r="BL1123" i="2"/>
  <c r="BL1100" i="2"/>
  <c r="BL1077" i="2"/>
  <c r="BL1059" i="2"/>
  <c r="BL1036" i="2"/>
  <c r="BL1013" i="2"/>
  <c r="BL995" i="2"/>
  <c r="BL972" i="2"/>
  <c r="BL949" i="2"/>
  <c r="BL931" i="2"/>
  <c r="BL908" i="2"/>
  <c r="BL885" i="2"/>
  <c r="BL867" i="2"/>
  <c r="BL844" i="2"/>
  <c r="BL821" i="2"/>
  <c r="BL803" i="2"/>
  <c r="BL780" i="2"/>
  <c r="BL757" i="2"/>
  <c r="BL739" i="2"/>
  <c r="BL716" i="2"/>
  <c r="BL693" i="2"/>
  <c r="BL620" i="2"/>
  <c r="BL436" i="2"/>
  <c r="BL252" i="2"/>
  <c r="BL108" i="2"/>
  <c r="BK2" i="2"/>
  <c r="BK2175" i="2"/>
  <c r="BK2143" i="2"/>
  <c r="BK2111" i="2"/>
  <c r="BK2079" i="2"/>
  <c r="BK2047" i="2"/>
  <c r="BK2015" i="2"/>
  <c r="BK1983" i="2"/>
  <c r="BK1951" i="2"/>
  <c r="BK1919" i="2"/>
  <c r="BK1887" i="2"/>
  <c r="BK1855" i="2"/>
  <c r="BK1823" i="2"/>
  <c r="BK1791" i="2"/>
  <c r="BK1759" i="2"/>
  <c r="BK1707" i="2"/>
  <c r="BK1612" i="2"/>
  <c r="BK1484" i="2"/>
  <c r="BK1356" i="2"/>
  <c r="BK1228" i="2"/>
  <c r="BK862" i="2"/>
  <c r="BL2205" i="2"/>
  <c r="BL2197" i="2"/>
  <c r="BL2189" i="2"/>
  <c r="BL2181" i="2"/>
  <c r="BL2173" i="2"/>
  <c r="BL2165" i="2"/>
  <c r="BL2157" i="2"/>
  <c r="BL2149" i="2"/>
  <c r="BL2141" i="2"/>
  <c r="BL2133" i="2"/>
  <c r="BL2125" i="2"/>
  <c r="BL2117" i="2"/>
  <c r="BL2109" i="2"/>
  <c r="BL2101" i="2"/>
  <c r="BL2093" i="2"/>
  <c r="BL2085" i="2"/>
  <c r="BL2077" i="2"/>
  <c r="BL2069" i="2"/>
  <c r="BL2061" i="2"/>
  <c r="BL2053" i="2"/>
  <c r="BL2045" i="2"/>
  <c r="BL2037" i="2"/>
  <c r="BL2029" i="2"/>
  <c r="BL2021" i="2"/>
  <c r="BL2013" i="2"/>
  <c r="BL2005" i="2"/>
  <c r="BL1997" i="2"/>
  <c r="BL1989" i="2"/>
  <c r="BL1981" i="2"/>
  <c r="BL1973" i="2"/>
  <c r="BL1965" i="2"/>
  <c r="BL1957" i="2"/>
  <c r="BL1949" i="2"/>
  <c r="BL1941" i="2"/>
  <c r="BL1933" i="2"/>
  <c r="BL1925" i="2"/>
  <c r="BL1917" i="2"/>
  <c r="BL1909" i="2"/>
  <c r="BL1901" i="2"/>
  <c r="BL1893" i="2"/>
  <c r="BL1885" i="2"/>
  <c r="BL1877" i="2"/>
  <c r="BL1869" i="2"/>
  <c r="BL1861" i="2"/>
  <c r="BL1853" i="2"/>
  <c r="BL1845" i="2"/>
  <c r="BL1837" i="2"/>
  <c r="BL1829" i="2"/>
  <c r="BL1821" i="2"/>
  <c r="BL1813" i="2"/>
  <c r="BL1805" i="2"/>
  <c r="BL1797" i="2"/>
  <c r="BL1789" i="2"/>
  <c r="BL1781" i="2"/>
  <c r="BL1773" i="2"/>
  <c r="BL1765" i="2"/>
  <c r="BL1757" i="2"/>
  <c r="BL1749" i="2"/>
  <c r="BL1741" i="2"/>
  <c r="BL1733" i="2"/>
  <c r="BL1725" i="2"/>
  <c r="BL1717" i="2"/>
  <c r="BL1709" i="2"/>
  <c r="BL1701" i="2"/>
  <c r="BL1693" i="2"/>
  <c r="BL1685" i="2"/>
  <c r="BL1677" i="2"/>
  <c r="BL1669" i="2"/>
  <c r="BL1661" i="2"/>
  <c r="BL1653" i="2"/>
  <c r="BL1645" i="2"/>
  <c r="BL1637" i="2"/>
  <c r="BL1629" i="2"/>
  <c r="BL1621" i="2"/>
  <c r="BL1613" i="2"/>
  <c r="BL1605" i="2"/>
  <c r="BL1597" i="2"/>
  <c r="BL1589" i="2"/>
  <c r="BL1581" i="2"/>
  <c r="BL1573" i="2"/>
  <c r="BL1565" i="2"/>
  <c r="BL1557" i="2"/>
  <c r="BL1549" i="2"/>
  <c r="BL1541" i="2"/>
  <c r="BL1533" i="2"/>
  <c r="BL1525" i="2"/>
  <c r="BL1517" i="2"/>
  <c r="BL1509" i="2"/>
  <c r="BL1501" i="2"/>
  <c r="BL1493" i="2"/>
  <c r="BL1485" i="2"/>
  <c r="BL1477" i="2"/>
  <c r="BL1469" i="2"/>
  <c r="BL1461" i="2"/>
  <c r="BL1453" i="2"/>
  <c r="BL1445" i="2"/>
  <c r="BL1437" i="2"/>
  <c r="BL1429" i="2"/>
  <c r="BL1421" i="2"/>
  <c r="BL1413" i="2"/>
  <c r="BL1405" i="2"/>
  <c r="BL1397" i="2"/>
  <c r="BL1389" i="2"/>
  <c r="BL1381" i="2"/>
  <c r="BL1373" i="2"/>
  <c r="BL1365" i="2"/>
  <c r="BL1357" i="2"/>
  <c r="BL1349" i="2"/>
  <c r="BL1341" i="2"/>
  <c r="BL1333" i="2"/>
  <c r="BL1325" i="2"/>
  <c r="BL1317" i="2"/>
  <c r="BL1309" i="2"/>
  <c r="BL1301" i="2"/>
  <c r="BL1293" i="2"/>
  <c r="BL1285" i="2"/>
  <c r="BL1268" i="2"/>
  <c r="BL1245" i="2"/>
  <c r="BL1227" i="2"/>
  <c r="BL1204" i="2"/>
  <c r="BL1181" i="2"/>
  <c r="BL1163" i="2"/>
  <c r="BL1140" i="2"/>
  <c r="BL1117" i="2"/>
  <c r="BL1099" i="2"/>
  <c r="BL1076" i="2"/>
  <c r="BL1053" i="2"/>
  <c r="BL1035" i="2"/>
  <c r="BL1012" i="2"/>
  <c r="BL989" i="2"/>
  <c r="BL971" i="2"/>
  <c r="BL948" i="2"/>
  <c r="BL925" i="2"/>
  <c r="BL907" i="2"/>
  <c r="BL884" i="2"/>
  <c r="BL861" i="2"/>
  <c r="BL843" i="2"/>
  <c r="BL820" i="2"/>
  <c r="BL797" i="2"/>
  <c r="BL779" i="2"/>
  <c r="BL756" i="2"/>
  <c r="BL733" i="2"/>
  <c r="BL715" i="2"/>
  <c r="BL692" i="2"/>
  <c r="BL572" i="2"/>
  <c r="BL428" i="2"/>
  <c r="BL244" i="2"/>
  <c r="BL60" i="2"/>
  <c r="BK2206" i="2"/>
  <c r="BK2174" i="2"/>
  <c r="BK2142" i="2"/>
  <c r="BK2110" i="2"/>
  <c r="BK2078" i="2"/>
  <c r="BK2046" i="2"/>
  <c r="BK2014" i="2"/>
  <c r="BK1982" i="2"/>
  <c r="BK1950" i="2"/>
  <c r="BK1918" i="2"/>
  <c r="BK1886" i="2"/>
  <c r="BK1854" i="2"/>
  <c r="BK1822" i="2"/>
  <c r="BK1790" i="2"/>
  <c r="BK1756" i="2"/>
  <c r="BK1706" i="2"/>
  <c r="BK1610" i="2"/>
  <c r="BK1482" i="2"/>
  <c r="BK1354" i="2"/>
  <c r="BK1226" i="2"/>
  <c r="BK854" i="2"/>
  <c r="BL2204" i="2"/>
  <c r="BL2196" i="2"/>
  <c r="BL2188" i="2"/>
  <c r="BL2180" i="2"/>
  <c r="BL2172" i="2"/>
  <c r="BL2164" i="2"/>
  <c r="BL2156" i="2"/>
  <c r="BL2148" i="2"/>
  <c r="BL2140" i="2"/>
  <c r="BL2132" i="2"/>
  <c r="BL2124" i="2"/>
  <c r="BL2116" i="2"/>
  <c r="BL2108" i="2"/>
  <c r="BL2100" i="2"/>
  <c r="BL2092" i="2"/>
  <c r="BL2084" i="2"/>
  <c r="BL2076" i="2"/>
  <c r="BL2068" i="2"/>
  <c r="BL2060" i="2"/>
  <c r="BL2052" i="2"/>
  <c r="BL2044" i="2"/>
  <c r="BL2036" i="2"/>
  <c r="BL2028" i="2"/>
  <c r="BL2020" i="2"/>
  <c r="BL2012" i="2"/>
  <c r="BL2004" i="2"/>
  <c r="BL1996" i="2"/>
  <c r="BL1988" i="2"/>
  <c r="BL1980" i="2"/>
  <c r="BL1972" i="2"/>
  <c r="BL1964" i="2"/>
  <c r="BL1956" i="2"/>
  <c r="BL1948" i="2"/>
  <c r="BL1940" i="2"/>
  <c r="BL1932" i="2"/>
  <c r="BL1924" i="2"/>
  <c r="BL1916" i="2"/>
  <c r="BL1908" i="2"/>
  <c r="BL1900" i="2"/>
  <c r="BL1892" i="2"/>
  <c r="BL1884" i="2"/>
  <c r="BL1876" i="2"/>
  <c r="BL1868" i="2"/>
  <c r="BL1860" i="2"/>
  <c r="BL1852" i="2"/>
  <c r="BL1844" i="2"/>
  <c r="BL1836" i="2"/>
  <c r="BL1828" i="2"/>
  <c r="BL1820" i="2"/>
  <c r="BL1812" i="2"/>
  <c r="BL1804" i="2"/>
  <c r="BL1796" i="2"/>
  <c r="BL1788" i="2"/>
  <c r="BL1780" i="2"/>
  <c r="BL1772" i="2"/>
  <c r="BL1764" i="2"/>
  <c r="BL1756" i="2"/>
  <c r="BL1748" i="2"/>
  <c r="BL1740" i="2"/>
  <c r="BL1732" i="2"/>
  <c r="BL1724" i="2"/>
  <c r="BL1716" i="2"/>
  <c r="BL1708" i="2"/>
  <c r="BL1700" i="2"/>
  <c r="BL1692" i="2"/>
  <c r="BL1684" i="2"/>
  <c r="BL1676" i="2"/>
  <c r="BL1668" i="2"/>
  <c r="BL1660" i="2"/>
  <c r="BL1652" i="2"/>
  <c r="BL1644" i="2"/>
  <c r="BL1636" i="2"/>
  <c r="BL1628" i="2"/>
  <c r="BL1620" i="2"/>
  <c r="BL1612" i="2"/>
  <c r="BL1604" i="2"/>
  <c r="BL1596" i="2"/>
  <c r="BL1588" i="2"/>
  <c r="BL1580" i="2"/>
  <c r="BL1572" i="2"/>
  <c r="BL1564" i="2"/>
  <c r="BL1556" i="2"/>
  <c r="BL1548" i="2"/>
  <c r="BL1540" i="2"/>
  <c r="BL1532" i="2"/>
  <c r="BL1524" i="2"/>
  <c r="BL1516" i="2"/>
  <c r="BL1508" i="2"/>
  <c r="BL1500" i="2"/>
  <c r="BL1492" i="2"/>
  <c r="BL1484" i="2"/>
  <c r="BL1476" i="2"/>
  <c r="BL1468" i="2"/>
  <c r="BL1460" i="2"/>
  <c r="BL1452" i="2"/>
  <c r="BL1444" i="2"/>
  <c r="BL1436" i="2"/>
  <c r="BL1428" i="2"/>
  <c r="BL1420" i="2"/>
  <c r="BL1412" i="2"/>
  <c r="BL1404" i="2"/>
  <c r="BL1396" i="2"/>
  <c r="BL1388" i="2"/>
  <c r="BL1380" i="2"/>
  <c r="BL1372" i="2"/>
  <c r="BL1364" i="2"/>
  <c r="BL1356" i="2"/>
  <c r="BL1348" i="2"/>
  <c r="BL1340" i="2"/>
  <c r="BL1332" i="2"/>
  <c r="BL1324" i="2"/>
  <c r="BL1316" i="2"/>
  <c r="BL1308" i="2"/>
  <c r="BL1300" i="2"/>
  <c r="BL1292" i="2"/>
  <c r="BL1284" i="2"/>
  <c r="BL1267" i="2"/>
  <c r="BL1244" i="2"/>
  <c r="BL1221" i="2"/>
  <c r="BL1203" i="2"/>
  <c r="BL1180" i="2"/>
  <c r="BL1157" i="2"/>
  <c r="BL1139" i="2"/>
  <c r="BL1116" i="2"/>
  <c r="BL1093" i="2"/>
  <c r="BL1075" i="2"/>
  <c r="BL1052" i="2"/>
  <c r="BL1029" i="2"/>
  <c r="BL1011" i="2"/>
  <c r="BL988" i="2"/>
  <c r="BL965" i="2"/>
  <c r="BL947" i="2"/>
  <c r="BL924" i="2"/>
  <c r="BL901" i="2"/>
  <c r="BL883" i="2"/>
  <c r="BL860" i="2"/>
  <c r="BL837" i="2"/>
  <c r="BL819" i="2"/>
  <c r="BL796" i="2"/>
  <c r="BL773" i="2"/>
  <c r="BL755" i="2"/>
  <c r="BL732" i="2"/>
  <c r="BL709" i="2"/>
  <c r="BL691" i="2"/>
  <c r="BL564" i="2"/>
  <c r="BL380" i="2"/>
  <c r="BL236" i="2"/>
  <c r="BL52" i="2"/>
  <c r="BK2199" i="2"/>
  <c r="BK2167" i="2"/>
  <c r="BK2135" i="2"/>
  <c r="BK2103" i="2"/>
  <c r="BK2071" i="2"/>
  <c r="BK2039" i="2"/>
  <c r="BK2007" i="2"/>
  <c r="BK1975" i="2"/>
  <c r="BK1943" i="2"/>
  <c r="BK1911" i="2"/>
  <c r="BK1879" i="2"/>
  <c r="BK1847" i="2"/>
  <c r="BK1815" i="2"/>
  <c r="BK1783" i="2"/>
  <c r="BK1746" i="2"/>
  <c r="BK1692" i="2"/>
  <c r="BK1580" i="2"/>
  <c r="BK1452" i="2"/>
  <c r="BK1324" i="2"/>
  <c r="BK1196" i="2"/>
  <c r="BL2203" i="2"/>
  <c r="BL2195" i="2"/>
  <c r="BL2187" i="2"/>
  <c r="BL2179" i="2"/>
  <c r="BL2171" i="2"/>
  <c r="BL2163" i="2"/>
  <c r="BL2155" i="2"/>
  <c r="BL2147" i="2"/>
  <c r="BL2139" i="2"/>
  <c r="BL2131" i="2"/>
  <c r="BL2123" i="2"/>
  <c r="BL2115" i="2"/>
  <c r="BL2107" i="2"/>
  <c r="BL2099" i="2"/>
  <c r="BL2091" i="2"/>
  <c r="BL2083" i="2"/>
  <c r="BL2075" i="2"/>
  <c r="BL2067" i="2"/>
  <c r="BL2059" i="2"/>
  <c r="BL2051" i="2"/>
  <c r="BL2043" i="2"/>
  <c r="BL2035" i="2"/>
  <c r="BL2027" i="2"/>
  <c r="BL2019" i="2"/>
  <c r="BL2011" i="2"/>
  <c r="BL2003" i="2"/>
  <c r="BL1995" i="2"/>
  <c r="BL1987" i="2"/>
  <c r="BL1979" i="2"/>
  <c r="BL1971" i="2"/>
  <c r="BL1963" i="2"/>
  <c r="BL1955" i="2"/>
  <c r="BL1947" i="2"/>
  <c r="BL1939" i="2"/>
  <c r="BL1931" i="2"/>
  <c r="BL1923" i="2"/>
  <c r="BL1915" i="2"/>
  <c r="BL1907" i="2"/>
  <c r="BL1899" i="2"/>
  <c r="BL1891" i="2"/>
  <c r="BL1883" i="2"/>
  <c r="BL1875" i="2"/>
  <c r="BL1867" i="2"/>
  <c r="BL1859" i="2"/>
  <c r="BL1851" i="2"/>
  <c r="BL1843" i="2"/>
  <c r="BL1835" i="2"/>
  <c r="BL1827" i="2"/>
  <c r="BL1819" i="2"/>
  <c r="BL1811" i="2"/>
  <c r="BL1803" i="2"/>
  <c r="BL1795" i="2"/>
  <c r="BL1787" i="2"/>
  <c r="BL1779" i="2"/>
  <c r="BL1771" i="2"/>
  <c r="BL1763" i="2"/>
  <c r="BL1755" i="2"/>
  <c r="BL1747" i="2"/>
  <c r="BL1739" i="2"/>
  <c r="BL1731" i="2"/>
  <c r="BL1723" i="2"/>
  <c r="BL1715" i="2"/>
  <c r="BL1707" i="2"/>
  <c r="BL1699" i="2"/>
  <c r="BL1691" i="2"/>
  <c r="BL1683" i="2"/>
  <c r="BL1675" i="2"/>
  <c r="BL1667" i="2"/>
  <c r="BL1659" i="2"/>
  <c r="BL1651" i="2"/>
  <c r="BL1643" i="2"/>
  <c r="BL1635" i="2"/>
  <c r="BL1627" i="2"/>
  <c r="BL1619" i="2"/>
  <c r="BL1611" i="2"/>
  <c r="BL1603" i="2"/>
  <c r="BL1595" i="2"/>
  <c r="BL1587" i="2"/>
  <c r="BL1579" i="2"/>
  <c r="BL1571" i="2"/>
  <c r="BL1563" i="2"/>
  <c r="BL1555" i="2"/>
  <c r="BL1547" i="2"/>
  <c r="BL1539" i="2"/>
  <c r="BL1531" i="2"/>
  <c r="BL1523" i="2"/>
  <c r="BL1515" i="2"/>
  <c r="BL1507" i="2"/>
  <c r="BL1499" i="2"/>
  <c r="BL1491" i="2"/>
  <c r="BL1483" i="2"/>
  <c r="BL1475" i="2"/>
  <c r="BL1467" i="2"/>
  <c r="BL1459" i="2"/>
  <c r="BL1451" i="2"/>
  <c r="BL1443" i="2"/>
  <c r="BL1435" i="2"/>
  <c r="BL1427" i="2"/>
  <c r="BL1419" i="2"/>
  <c r="BL1411" i="2"/>
  <c r="BL1403" i="2"/>
  <c r="BL1395" i="2"/>
  <c r="BL1387" i="2"/>
  <c r="BL1379" i="2"/>
  <c r="BL1371" i="2"/>
  <c r="BL1363" i="2"/>
  <c r="BL1355" i="2"/>
  <c r="BL1347" i="2"/>
  <c r="BL1339" i="2"/>
  <c r="BL1331" i="2"/>
  <c r="BL1323" i="2"/>
  <c r="BL1315" i="2"/>
  <c r="BL1307" i="2"/>
  <c r="BL1299" i="2"/>
  <c r="BL1291" i="2"/>
  <c r="BL1283" i="2"/>
  <c r="BL1261" i="2"/>
  <c r="BL1243" i="2"/>
  <c r="BL1220" i="2"/>
  <c r="BL1197" i="2"/>
  <c r="BL1179" i="2"/>
  <c r="BL1156" i="2"/>
  <c r="BL1133" i="2"/>
  <c r="BL1115" i="2"/>
  <c r="BL1092" i="2"/>
  <c r="BL1069" i="2"/>
  <c r="BL1051" i="2"/>
  <c r="BL1028" i="2"/>
  <c r="BL1005" i="2"/>
  <c r="BL987" i="2"/>
  <c r="BL964" i="2"/>
  <c r="BL941" i="2"/>
  <c r="BL923" i="2"/>
  <c r="BL900" i="2"/>
  <c r="BL877" i="2"/>
  <c r="BL859" i="2"/>
  <c r="BL836" i="2"/>
  <c r="BL813" i="2"/>
  <c r="BL795" i="2"/>
  <c r="BL772" i="2"/>
  <c r="BL749" i="2"/>
  <c r="BL731" i="2"/>
  <c r="BL708" i="2"/>
  <c r="BL685" i="2"/>
  <c r="BL556" i="2"/>
  <c r="BL372" i="2"/>
  <c r="BL188" i="2"/>
  <c r="BL44" i="2"/>
  <c r="BK258" i="2"/>
  <c r="BK2198" i="2"/>
  <c r="BK2166" i="2"/>
  <c r="BK2134" i="2"/>
  <c r="BK2102" i="2"/>
  <c r="BK2070" i="2"/>
  <c r="BK2038" i="2"/>
  <c r="BK2006" i="2"/>
  <c r="BK1974" i="2"/>
  <c r="BK1942" i="2"/>
  <c r="BK1910" i="2"/>
  <c r="BK1878" i="2"/>
  <c r="BK1846" i="2"/>
  <c r="BK1814" i="2"/>
  <c r="BK1782" i="2"/>
  <c r="BK1744" i="2"/>
  <c r="BK1690" i="2"/>
  <c r="BK1578" i="2"/>
  <c r="BK1450" i="2"/>
  <c r="BK1322" i="2"/>
  <c r="BK1194" i="2"/>
  <c r="BK726" i="2"/>
  <c r="BL2202" i="2"/>
  <c r="BL2194" i="2"/>
  <c r="BL2186" i="2"/>
  <c r="BL2178" i="2"/>
  <c r="BL2170" i="2"/>
  <c r="BL2162" i="2"/>
  <c r="BL2154" i="2"/>
  <c r="BL2146" i="2"/>
  <c r="BL2138" i="2"/>
  <c r="BL2130" i="2"/>
  <c r="BL2122" i="2"/>
  <c r="BL2114" i="2"/>
  <c r="BL2106" i="2"/>
  <c r="BL2098" i="2"/>
  <c r="BL2090" i="2"/>
  <c r="BL2082" i="2"/>
  <c r="BL2074" i="2"/>
  <c r="BL2066" i="2"/>
  <c r="BL2058" i="2"/>
  <c r="BL2050" i="2"/>
  <c r="BL2042" i="2"/>
  <c r="BL2034" i="2"/>
  <c r="BL2026" i="2"/>
  <c r="BL2018" i="2"/>
  <c r="BL2010" i="2"/>
  <c r="BL2002" i="2"/>
  <c r="BL1994" i="2"/>
  <c r="BL1986" i="2"/>
  <c r="BL1978" i="2"/>
  <c r="BL1970" i="2"/>
  <c r="BL1962" i="2"/>
  <c r="BL1954" i="2"/>
  <c r="BL1946" i="2"/>
  <c r="BL1938" i="2"/>
  <c r="BL1930" i="2"/>
  <c r="BL1922" i="2"/>
  <c r="BL1914" i="2"/>
  <c r="BL1906" i="2"/>
  <c r="BL1898" i="2"/>
  <c r="BL1890" i="2"/>
  <c r="BL1882" i="2"/>
  <c r="BL1874" i="2"/>
  <c r="BL1866" i="2"/>
  <c r="BL1858" i="2"/>
  <c r="BL1850" i="2"/>
  <c r="BL1842" i="2"/>
  <c r="BL1834" i="2"/>
  <c r="BL1826" i="2"/>
  <c r="BL1818" i="2"/>
  <c r="BL1810" i="2"/>
  <c r="BL1802" i="2"/>
  <c r="BL1794" i="2"/>
  <c r="BL1786" i="2"/>
  <c r="BL1778" i="2"/>
  <c r="BL1770" i="2"/>
  <c r="BL1762" i="2"/>
  <c r="BL1754" i="2"/>
  <c r="BL1746" i="2"/>
  <c r="BL1738" i="2"/>
  <c r="BL1730" i="2"/>
  <c r="BL1722" i="2"/>
  <c r="BL1714" i="2"/>
  <c r="BL1706" i="2"/>
  <c r="BL1698" i="2"/>
  <c r="BL1690" i="2"/>
  <c r="BL1682" i="2"/>
  <c r="BL1674" i="2"/>
  <c r="BL1666" i="2"/>
  <c r="BL1658" i="2"/>
  <c r="BL1650" i="2"/>
  <c r="BL1642" i="2"/>
  <c r="BL1634" i="2"/>
  <c r="BL1626" i="2"/>
  <c r="BL1618" i="2"/>
  <c r="BL1610" i="2"/>
  <c r="BL1602" i="2"/>
  <c r="BL1594" i="2"/>
  <c r="BL1586" i="2"/>
  <c r="BL1578" i="2"/>
  <c r="BL1570" i="2"/>
  <c r="BL1562" i="2"/>
  <c r="BL1554" i="2"/>
  <c r="BL1546" i="2"/>
  <c r="BL1538" i="2"/>
  <c r="BL1530" i="2"/>
  <c r="BL1522" i="2"/>
  <c r="BL1514" i="2"/>
  <c r="BL1506" i="2"/>
  <c r="BL1498" i="2"/>
  <c r="BL1490" i="2"/>
  <c r="BL1482" i="2"/>
  <c r="BL1474" i="2"/>
  <c r="BL1466" i="2"/>
  <c r="BL1458" i="2"/>
  <c r="BL1450" i="2"/>
  <c r="BL1442" i="2"/>
  <c r="BL1434" i="2"/>
  <c r="BL1426" i="2"/>
  <c r="BL1418" i="2"/>
  <c r="BL1410" i="2"/>
  <c r="BL1402" i="2"/>
  <c r="BL1394" i="2"/>
  <c r="BL1386" i="2"/>
  <c r="BL1378" i="2"/>
  <c r="BL1370" i="2"/>
  <c r="BL1362" i="2"/>
  <c r="BL1354" i="2"/>
  <c r="BL1346" i="2"/>
  <c r="BL1338" i="2"/>
  <c r="BL1330" i="2"/>
  <c r="BL1322" i="2"/>
  <c r="BL1314" i="2"/>
  <c r="BL1306" i="2"/>
  <c r="BL1298" i="2"/>
  <c r="BL1290" i="2"/>
  <c r="BL1280" i="2"/>
  <c r="BL1260" i="2"/>
  <c r="BL1237" i="2"/>
  <c r="BL1219" i="2"/>
  <c r="BL1196" i="2"/>
  <c r="BL1173" i="2"/>
  <c r="BL1155" i="2"/>
  <c r="BL1132" i="2"/>
  <c r="BL1109" i="2"/>
  <c r="BL1091" i="2"/>
  <c r="BL1068" i="2"/>
  <c r="BL1045" i="2"/>
  <c r="BL1027" i="2"/>
  <c r="BL1004" i="2"/>
  <c r="BL981" i="2"/>
  <c r="BL963" i="2"/>
  <c r="BL940" i="2"/>
  <c r="BL917" i="2"/>
  <c r="BL899" i="2"/>
  <c r="BL876" i="2"/>
  <c r="BL853" i="2"/>
  <c r="BL835" i="2"/>
  <c r="BL812" i="2"/>
  <c r="BL789" i="2"/>
  <c r="BL771" i="2"/>
  <c r="BL748" i="2"/>
  <c r="BL725" i="2"/>
  <c r="BL707" i="2"/>
  <c r="BL684" i="2"/>
  <c r="BL508" i="2"/>
  <c r="BL364" i="2"/>
  <c r="BL180" i="2"/>
  <c r="BK2201" i="2"/>
  <c r="BK2193" i="2"/>
  <c r="BK2185" i="2"/>
  <c r="BK2177" i="2"/>
  <c r="BK2169" i="2"/>
  <c r="BK2161" i="2"/>
  <c r="BK2153" i="2"/>
  <c r="BK2145" i="2"/>
  <c r="BK2137" i="2"/>
  <c r="BK2129" i="2"/>
  <c r="BK2121" i="2"/>
  <c r="BK2113" i="2"/>
  <c r="BK2105" i="2"/>
  <c r="BK2097" i="2"/>
  <c r="BK2089" i="2"/>
  <c r="BK2081" i="2"/>
  <c r="BK2073" i="2"/>
  <c r="BK2065" i="2"/>
  <c r="BK2057" i="2"/>
  <c r="BK2049" i="2"/>
  <c r="BK2041" i="2"/>
  <c r="BK2033" i="2"/>
  <c r="BK2025" i="2"/>
  <c r="BK2017" i="2"/>
  <c r="BK2009" i="2"/>
  <c r="BK2001" i="2"/>
  <c r="BK1993" i="2"/>
  <c r="BK1985" i="2"/>
  <c r="BK1977" i="2"/>
  <c r="BK1969" i="2"/>
  <c r="BK1961" i="2"/>
  <c r="BK1953" i="2"/>
  <c r="BK1945" i="2"/>
  <c r="BK1937" i="2"/>
  <c r="BK1929" i="2"/>
  <c r="BK1921" i="2"/>
  <c r="BK1913" i="2"/>
  <c r="BK1905" i="2"/>
  <c r="BK1897" i="2"/>
  <c r="BK1889" i="2"/>
  <c r="BK1881" i="2"/>
  <c r="BK1873" i="2"/>
  <c r="BK1865" i="2"/>
  <c r="BK1857" i="2"/>
  <c r="BK1849" i="2"/>
  <c r="BK1841" i="2"/>
  <c r="BK1833" i="2"/>
  <c r="BK1825" i="2"/>
  <c r="BK1817" i="2"/>
  <c r="BK1809" i="2"/>
  <c r="BK1801" i="2"/>
  <c r="BK1793" i="2"/>
  <c r="BK1785" i="2"/>
  <c r="BK1777" i="2"/>
  <c r="BK1769" i="2"/>
  <c r="BK1761" i="2"/>
  <c r="BK1748" i="2"/>
  <c r="BK1736" i="2"/>
  <c r="BK1723" i="2"/>
  <c r="BK1711" i="2"/>
  <c r="BK1696" i="2"/>
  <c r="BK1676" i="2"/>
  <c r="BK1652" i="2"/>
  <c r="BK1620" i="2"/>
  <c r="BK1588" i="2"/>
  <c r="BK1556" i="2"/>
  <c r="BK1524" i="2"/>
  <c r="BK1492" i="2"/>
  <c r="BK1460" i="2"/>
  <c r="BK1428" i="2"/>
  <c r="BK1396" i="2"/>
  <c r="BK1364" i="2"/>
  <c r="BK1332" i="2"/>
  <c r="BK1300" i="2"/>
  <c r="BK1268" i="2"/>
  <c r="BK1236" i="2"/>
  <c r="BK1204" i="2"/>
  <c r="BK1140" i="2"/>
  <c r="BK1022" i="2"/>
  <c r="BK894" i="2"/>
  <c r="BK766" i="2"/>
  <c r="BK514" i="2"/>
  <c r="BK2200" i="2"/>
  <c r="BK2192" i="2"/>
  <c r="BK2184" i="2"/>
  <c r="BK2176" i="2"/>
  <c r="BK2168" i="2"/>
  <c r="BK2160" i="2"/>
  <c r="BK2152" i="2"/>
  <c r="BK2144" i="2"/>
  <c r="BK2136" i="2"/>
  <c r="BK2128" i="2"/>
  <c r="BK2120" i="2"/>
  <c r="BK2112" i="2"/>
  <c r="BK2104" i="2"/>
  <c r="BK2096" i="2"/>
  <c r="BK2088" i="2"/>
  <c r="BK2080" i="2"/>
  <c r="BK2072" i="2"/>
  <c r="BK2064" i="2"/>
  <c r="BK2056" i="2"/>
  <c r="BK2048" i="2"/>
  <c r="BK2040" i="2"/>
  <c r="BK2032" i="2"/>
  <c r="BK2024" i="2"/>
  <c r="BK2016" i="2"/>
  <c r="BK2008" i="2"/>
  <c r="BK2000" i="2"/>
  <c r="BK1992" i="2"/>
  <c r="BK1984" i="2"/>
  <c r="BK1976" i="2"/>
  <c r="BK1968" i="2"/>
  <c r="BK1960" i="2"/>
  <c r="BK1952" i="2"/>
  <c r="BK1944" i="2"/>
  <c r="BK1936" i="2"/>
  <c r="BK1928" i="2"/>
  <c r="BK1920" i="2"/>
  <c r="BK1912" i="2"/>
  <c r="BK1904" i="2"/>
  <c r="BK1896" i="2"/>
  <c r="BK1888" i="2"/>
  <c r="BK1880" i="2"/>
  <c r="BK1872" i="2"/>
  <c r="BK1864" i="2"/>
  <c r="BK1856" i="2"/>
  <c r="BK1848" i="2"/>
  <c r="BK1840" i="2"/>
  <c r="BK1832" i="2"/>
  <c r="BK1824" i="2"/>
  <c r="BK1816" i="2"/>
  <c r="BK1808" i="2"/>
  <c r="BK1800" i="2"/>
  <c r="BK1792" i="2"/>
  <c r="BK1784" i="2"/>
  <c r="BK1776" i="2"/>
  <c r="BK1768" i="2"/>
  <c r="BK1760" i="2"/>
  <c r="BK1747" i="2"/>
  <c r="BK1735" i="2"/>
  <c r="BK1722" i="2"/>
  <c r="BK1708" i="2"/>
  <c r="BK1695" i="2"/>
  <c r="BK1674" i="2"/>
  <c r="BK1650" i="2"/>
  <c r="BK1618" i="2"/>
  <c r="BK1586" i="2"/>
  <c r="BK1554" i="2"/>
  <c r="BK1522" i="2"/>
  <c r="BK1490" i="2"/>
  <c r="BK1458" i="2"/>
  <c r="BK1426" i="2"/>
  <c r="BK1394" i="2"/>
  <c r="BK1362" i="2"/>
  <c r="BK1330" i="2"/>
  <c r="BK1298" i="2"/>
  <c r="BK1266" i="2"/>
  <c r="BK1234" i="2"/>
  <c r="BK1202" i="2"/>
  <c r="BK1134" i="2"/>
  <c r="BK1014" i="2"/>
  <c r="BK886" i="2"/>
  <c r="BK758" i="2"/>
  <c r="BK482" i="2"/>
  <c r="BK2205" i="2"/>
  <c r="BK2197" i="2"/>
  <c r="BK2189" i="2"/>
  <c r="BK2181" i="2"/>
  <c r="BK2173" i="2"/>
  <c r="BK2165" i="2"/>
  <c r="BK2157" i="2"/>
  <c r="BK2149" i="2"/>
  <c r="BK2141" i="2"/>
  <c r="BK2133" i="2"/>
  <c r="BK2125" i="2"/>
  <c r="BK2117" i="2"/>
  <c r="BK2109" i="2"/>
  <c r="BK2101" i="2"/>
  <c r="BK2093" i="2"/>
  <c r="BK2085" i="2"/>
  <c r="BK2077" i="2"/>
  <c r="BK2069" i="2"/>
  <c r="BK2061" i="2"/>
  <c r="BK2053" i="2"/>
  <c r="BK2045" i="2"/>
  <c r="BK2037" i="2"/>
  <c r="BK2029" i="2"/>
  <c r="BK2021" i="2"/>
  <c r="BK2013" i="2"/>
  <c r="BK2005" i="2"/>
  <c r="BK1997" i="2"/>
  <c r="BK1989" i="2"/>
  <c r="BK1981" i="2"/>
  <c r="BK1973" i="2"/>
  <c r="BK1965" i="2"/>
  <c r="BK1957" i="2"/>
  <c r="BK1949" i="2"/>
  <c r="BK1941" i="2"/>
  <c r="BK1933" i="2"/>
  <c r="BK1925" i="2"/>
  <c r="BK1917" i="2"/>
  <c r="BK1909" i="2"/>
  <c r="BK1901" i="2"/>
  <c r="BK1893" i="2"/>
  <c r="BK1885" i="2"/>
  <c r="BK1877" i="2"/>
  <c r="BK1869" i="2"/>
  <c r="BK1861" i="2"/>
  <c r="BK1853" i="2"/>
  <c r="BK1845" i="2"/>
  <c r="BK1837" i="2"/>
  <c r="BK1829" i="2"/>
  <c r="BK1821" i="2"/>
  <c r="BK1813" i="2"/>
  <c r="BK1805" i="2"/>
  <c r="BK1797" i="2"/>
  <c r="BK1789" i="2"/>
  <c r="BK1781" i="2"/>
  <c r="BK1773" i="2"/>
  <c r="BK1765" i="2"/>
  <c r="BK1755" i="2"/>
  <c r="BK1743" i="2"/>
  <c r="BK1730" i="2"/>
  <c r="BK1716" i="2"/>
  <c r="BK1704" i="2"/>
  <c r="BK1687" i="2"/>
  <c r="BK1666" i="2"/>
  <c r="BK1636" i="2"/>
  <c r="BK1604" i="2"/>
  <c r="BK1572" i="2"/>
  <c r="BK1540" i="2"/>
  <c r="BK1508" i="2"/>
  <c r="BK1476" i="2"/>
  <c r="BK1444" i="2"/>
  <c r="BK1412" i="2"/>
  <c r="BK1380" i="2"/>
  <c r="BK1348" i="2"/>
  <c r="BK1316" i="2"/>
  <c r="BK1284" i="2"/>
  <c r="BK1252" i="2"/>
  <c r="BK1220" i="2"/>
  <c r="BK1182" i="2"/>
  <c r="BK1086" i="2"/>
  <c r="BK958" i="2"/>
  <c r="BK830" i="2"/>
  <c r="BK702" i="2"/>
  <c r="BK3" i="2"/>
  <c r="BK11" i="2"/>
  <c r="BK19" i="2"/>
  <c r="BK27" i="2"/>
  <c r="BK35" i="2"/>
  <c r="BK43" i="2"/>
  <c r="BK51" i="2"/>
  <c r="BK59" i="2"/>
  <c r="BK67" i="2"/>
  <c r="BK75" i="2"/>
  <c r="BK83" i="2"/>
  <c r="BK91" i="2"/>
  <c r="BK99" i="2"/>
  <c r="BK107" i="2"/>
  <c r="BK115" i="2"/>
  <c r="BK123" i="2"/>
  <c r="BK131" i="2"/>
  <c r="BK139" i="2"/>
  <c r="BK147" i="2"/>
  <c r="BK155" i="2"/>
  <c r="BK163" i="2"/>
  <c r="BK171" i="2"/>
  <c r="BK179" i="2"/>
  <c r="BK187" i="2"/>
  <c r="BK195" i="2"/>
  <c r="BK203" i="2"/>
  <c r="BK211" i="2"/>
  <c r="BK219" i="2"/>
  <c r="BK227" i="2"/>
  <c r="BK235" i="2"/>
  <c r="BK243" i="2"/>
  <c r="BK251" i="2"/>
  <c r="BK259" i="2"/>
  <c r="BK267" i="2"/>
  <c r="BK275" i="2"/>
  <c r="BK283" i="2"/>
  <c r="BK291" i="2"/>
  <c r="BK299" i="2"/>
  <c r="BK307" i="2"/>
  <c r="BK315" i="2"/>
  <c r="BK323" i="2"/>
  <c r="BK331" i="2"/>
  <c r="BK339" i="2"/>
  <c r="BK347" i="2"/>
  <c r="BK355" i="2"/>
  <c r="BK363" i="2"/>
  <c r="BK371" i="2"/>
  <c r="BK379" i="2"/>
  <c r="BK387" i="2"/>
  <c r="BK395" i="2"/>
  <c r="BK403" i="2"/>
  <c r="BK411" i="2"/>
  <c r="BK419" i="2"/>
  <c r="BK427" i="2"/>
  <c r="BK435" i="2"/>
  <c r="BK443" i="2"/>
  <c r="BK451" i="2"/>
  <c r="BK459" i="2"/>
  <c r="BK467" i="2"/>
  <c r="BK475" i="2"/>
  <c r="BK483" i="2"/>
  <c r="BK491" i="2"/>
  <c r="BK499" i="2"/>
  <c r="BK507" i="2"/>
  <c r="BK515" i="2"/>
  <c r="BK523" i="2"/>
  <c r="BK531" i="2"/>
  <c r="BK539" i="2"/>
  <c r="BK547" i="2"/>
  <c r="BK555" i="2"/>
  <c r="BK563" i="2"/>
  <c r="BK571" i="2"/>
  <c r="BK579" i="2"/>
  <c r="BK587" i="2"/>
  <c r="BK595" i="2"/>
  <c r="BK603" i="2"/>
  <c r="BK611" i="2"/>
  <c r="BK619" i="2"/>
  <c r="BK627" i="2"/>
  <c r="BK635" i="2"/>
  <c r="BK643" i="2"/>
  <c r="BK651" i="2"/>
  <c r="BK659" i="2"/>
  <c r="BK667" i="2"/>
  <c r="BK675" i="2"/>
  <c r="BK4" i="2"/>
  <c r="BK12" i="2"/>
  <c r="BK20" i="2"/>
  <c r="BK28" i="2"/>
  <c r="BK36" i="2"/>
  <c r="BK44" i="2"/>
  <c r="BK52" i="2"/>
  <c r="BK60" i="2"/>
  <c r="BK68" i="2"/>
  <c r="BK76" i="2"/>
  <c r="BK84" i="2"/>
  <c r="BK92" i="2"/>
  <c r="BK100" i="2"/>
  <c r="BK108" i="2"/>
  <c r="BK116" i="2"/>
  <c r="BK124" i="2"/>
  <c r="BK132" i="2"/>
  <c r="BK140" i="2"/>
  <c r="BK148" i="2"/>
  <c r="BK156" i="2"/>
  <c r="BK164" i="2"/>
  <c r="BK172" i="2"/>
  <c r="BK180" i="2"/>
  <c r="BK188" i="2"/>
  <c r="BK196" i="2"/>
  <c r="BK204" i="2"/>
  <c r="BK212" i="2"/>
  <c r="BK220" i="2"/>
  <c r="BK228" i="2"/>
  <c r="BK236" i="2"/>
  <c r="BK244" i="2"/>
  <c r="BK252" i="2"/>
  <c r="BK260" i="2"/>
  <c r="BK268" i="2"/>
  <c r="BK276" i="2"/>
  <c r="BK284" i="2"/>
  <c r="BK292" i="2"/>
  <c r="BK300" i="2"/>
  <c r="BK308" i="2"/>
  <c r="BK316" i="2"/>
  <c r="BK324" i="2"/>
  <c r="BK332" i="2"/>
  <c r="BK340" i="2"/>
  <c r="BK348" i="2"/>
  <c r="BK356" i="2"/>
  <c r="BK364" i="2"/>
  <c r="BK372" i="2"/>
  <c r="BK380" i="2"/>
  <c r="BK388" i="2"/>
  <c r="BK396" i="2"/>
  <c r="BK404" i="2"/>
  <c r="BK412" i="2"/>
  <c r="BK420" i="2"/>
  <c r="BK428" i="2"/>
  <c r="BK436" i="2"/>
  <c r="BK444" i="2"/>
  <c r="BK452" i="2"/>
  <c r="BK460" i="2"/>
  <c r="BK468" i="2"/>
  <c r="BK476" i="2"/>
  <c r="BK484" i="2"/>
  <c r="BK492" i="2"/>
  <c r="BK500" i="2"/>
  <c r="BK508" i="2"/>
  <c r="BK516" i="2"/>
  <c r="BK524" i="2"/>
  <c r="BK532" i="2"/>
  <c r="BK540" i="2"/>
  <c r="BK548" i="2"/>
  <c r="BK556" i="2"/>
  <c r="BK564" i="2"/>
  <c r="BK572" i="2"/>
  <c r="BK580" i="2"/>
  <c r="BK588" i="2"/>
  <c r="BK596" i="2"/>
  <c r="BK604" i="2"/>
  <c r="BK612" i="2"/>
  <c r="BK620" i="2"/>
  <c r="BK628" i="2"/>
  <c r="BK636" i="2"/>
  <c r="BK644" i="2"/>
  <c r="BK652" i="2"/>
  <c r="BK660" i="2"/>
  <c r="BK668" i="2"/>
  <c r="BK676" i="2"/>
  <c r="BK5" i="2"/>
  <c r="BK13" i="2"/>
  <c r="BK21" i="2"/>
  <c r="BK29" i="2"/>
  <c r="BK37" i="2"/>
  <c r="BK45" i="2"/>
  <c r="BK53" i="2"/>
  <c r="BK61" i="2"/>
  <c r="BK69" i="2"/>
  <c r="BK77" i="2"/>
  <c r="BK85" i="2"/>
  <c r="BK93" i="2"/>
  <c r="BK101" i="2"/>
  <c r="BK109" i="2"/>
  <c r="BK117" i="2"/>
  <c r="BK125" i="2"/>
  <c r="BK133" i="2"/>
  <c r="BK141" i="2"/>
  <c r="BK149" i="2"/>
  <c r="BK157" i="2"/>
  <c r="BK165" i="2"/>
  <c r="BK173" i="2"/>
  <c r="BK181" i="2"/>
  <c r="BK189" i="2"/>
  <c r="BK197" i="2"/>
  <c r="BK205" i="2"/>
  <c r="BK213" i="2"/>
  <c r="BK221" i="2"/>
  <c r="BK229" i="2"/>
  <c r="BK237" i="2"/>
  <c r="BK245" i="2"/>
  <c r="BK253" i="2"/>
  <c r="BK261" i="2"/>
  <c r="BK269" i="2"/>
  <c r="BK277" i="2"/>
  <c r="BK285" i="2"/>
  <c r="BK293" i="2"/>
  <c r="BK301" i="2"/>
  <c r="BK309" i="2"/>
  <c r="BK317" i="2"/>
  <c r="BK325" i="2"/>
  <c r="BK333" i="2"/>
  <c r="BK341" i="2"/>
  <c r="BK349" i="2"/>
  <c r="BK357" i="2"/>
  <c r="BK365" i="2"/>
  <c r="BK373" i="2"/>
  <c r="BK381" i="2"/>
  <c r="BK389" i="2"/>
  <c r="BK397" i="2"/>
  <c r="BK405" i="2"/>
  <c r="BK413" i="2"/>
  <c r="BK421" i="2"/>
  <c r="BK429" i="2"/>
  <c r="BK437" i="2"/>
  <c r="BK445" i="2"/>
  <c r="BK453" i="2"/>
  <c r="BK461" i="2"/>
  <c r="BK469" i="2"/>
  <c r="BK477" i="2"/>
  <c r="BK485" i="2"/>
  <c r="BK493" i="2"/>
  <c r="BK501" i="2"/>
  <c r="BK509" i="2"/>
  <c r="BK517" i="2"/>
  <c r="BK525" i="2"/>
  <c r="BK533" i="2"/>
  <c r="BK541" i="2"/>
  <c r="BK549" i="2"/>
  <c r="BK557" i="2"/>
  <c r="BK565" i="2"/>
  <c r="BK573" i="2"/>
  <c r="BK581" i="2"/>
  <c r="BK589" i="2"/>
  <c r="BK597" i="2"/>
  <c r="BK605" i="2"/>
  <c r="BK613" i="2"/>
  <c r="BK621" i="2"/>
  <c r="BK629" i="2"/>
  <c r="BK637" i="2"/>
  <c r="BK645" i="2"/>
  <c r="BK653" i="2"/>
  <c r="BK661" i="2"/>
  <c r="BK669" i="2"/>
  <c r="BK677" i="2"/>
  <c r="BK6" i="2"/>
  <c r="BK14" i="2"/>
  <c r="BK22" i="2"/>
  <c r="BK30" i="2"/>
  <c r="BK38" i="2"/>
  <c r="BK46" i="2"/>
  <c r="BK54" i="2"/>
  <c r="BK62" i="2"/>
  <c r="BK70" i="2"/>
  <c r="BK78" i="2"/>
  <c r="BK86" i="2"/>
  <c r="BK94" i="2"/>
  <c r="BK102" i="2"/>
  <c r="BK110" i="2"/>
  <c r="BK118" i="2"/>
  <c r="BK126" i="2"/>
  <c r="BK134" i="2"/>
  <c r="BK142" i="2"/>
  <c r="BK150" i="2"/>
  <c r="BK158" i="2"/>
  <c r="BK166" i="2"/>
  <c r="BK174" i="2"/>
  <c r="BK182" i="2"/>
  <c r="BK190" i="2"/>
  <c r="BK198" i="2"/>
  <c r="BK206" i="2"/>
  <c r="BK214" i="2"/>
  <c r="BK222" i="2"/>
  <c r="BK230" i="2"/>
  <c r="BK238" i="2"/>
  <c r="BK246" i="2"/>
  <c r="BK254" i="2"/>
  <c r="BK262" i="2"/>
  <c r="BK270" i="2"/>
  <c r="BK278" i="2"/>
  <c r="BK286" i="2"/>
  <c r="BK294" i="2"/>
  <c r="BK302" i="2"/>
  <c r="BK310" i="2"/>
  <c r="BK318" i="2"/>
  <c r="BK326" i="2"/>
  <c r="BK334" i="2"/>
  <c r="BK342" i="2"/>
  <c r="BK350" i="2"/>
  <c r="BK358" i="2"/>
  <c r="BK366" i="2"/>
  <c r="BK374" i="2"/>
  <c r="BK382" i="2"/>
  <c r="BK390" i="2"/>
  <c r="BK398" i="2"/>
  <c r="BK406" i="2"/>
  <c r="BK414" i="2"/>
  <c r="BK422" i="2"/>
  <c r="BK430" i="2"/>
  <c r="BK438" i="2"/>
  <c r="BK446" i="2"/>
  <c r="BK454" i="2"/>
  <c r="BK462" i="2"/>
  <c r="BK470" i="2"/>
  <c r="BK478" i="2"/>
  <c r="BK486" i="2"/>
  <c r="BK494" i="2"/>
  <c r="BK502" i="2"/>
  <c r="BK510" i="2"/>
  <c r="BK518" i="2"/>
  <c r="BK526" i="2"/>
  <c r="BK534" i="2"/>
  <c r="BK542" i="2"/>
  <c r="BK550" i="2"/>
  <c r="BK558" i="2"/>
  <c r="BK566" i="2"/>
  <c r="BK574" i="2"/>
  <c r="BK582" i="2"/>
  <c r="BK590" i="2"/>
  <c r="BK598" i="2"/>
  <c r="BK606" i="2"/>
  <c r="BK614" i="2"/>
  <c r="BK622" i="2"/>
  <c r="BK630" i="2"/>
  <c r="BK638" i="2"/>
  <c r="BK646" i="2"/>
  <c r="BK654" i="2"/>
  <c r="BK662" i="2"/>
  <c r="BK670" i="2"/>
  <c r="BK678" i="2"/>
  <c r="BK7" i="2"/>
  <c r="BK15" i="2"/>
  <c r="BK23" i="2"/>
  <c r="BK31" i="2"/>
  <c r="BK39" i="2"/>
  <c r="BK47" i="2"/>
  <c r="BK55" i="2"/>
  <c r="BK63" i="2"/>
  <c r="BK71" i="2"/>
  <c r="BK79" i="2"/>
  <c r="BK87" i="2"/>
  <c r="BK95" i="2"/>
  <c r="BK103" i="2"/>
  <c r="BK111" i="2"/>
  <c r="BK119" i="2"/>
  <c r="BK127" i="2"/>
  <c r="BK135" i="2"/>
  <c r="BK143" i="2"/>
  <c r="BK151" i="2"/>
  <c r="BK159" i="2"/>
  <c r="BK167" i="2"/>
  <c r="BK175" i="2"/>
  <c r="BK183" i="2"/>
  <c r="BK191" i="2"/>
  <c r="BK199" i="2"/>
  <c r="BK207" i="2"/>
  <c r="BK215" i="2"/>
  <c r="BK223" i="2"/>
  <c r="BK231" i="2"/>
  <c r="BK239" i="2"/>
  <c r="BK247" i="2"/>
  <c r="BK255" i="2"/>
  <c r="BK263" i="2"/>
  <c r="BK271" i="2"/>
  <c r="BK279" i="2"/>
  <c r="BK287" i="2"/>
  <c r="BK295" i="2"/>
  <c r="BK303" i="2"/>
  <c r="BK311" i="2"/>
  <c r="BK319" i="2"/>
  <c r="BK327" i="2"/>
  <c r="BK335" i="2"/>
  <c r="BK343" i="2"/>
  <c r="BK351" i="2"/>
  <c r="BK359" i="2"/>
  <c r="BK367" i="2"/>
  <c r="BK375" i="2"/>
  <c r="BK383" i="2"/>
  <c r="BK391" i="2"/>
  <c r="BK399" i="2"/>
  <c r="BK407" i="2"/>
  <c r="BK415" i="2"/>
  <c r="BK423" i="2"/>
  <c r="BK431" i="2"/>
  <c r="BK439" i="2"/>
  <c r="BK447" i="2"/>
  <c r="BK455" i="2"/>
  <c r="BK463" i="2"/>
  <c r="BK471" i="2"/>
  <c r="BK479" i="2"/>
  <c r="BK487" i="2"/>
  <c r="BK495" i="2"/>
  <c r="BK503" i="2"/>
  <c r="BK511" i="2"/>
  <c r="BK519" i="2"/>
  <c r="BK527" i="2"/>
  <c r="BK535" i="2"/>
  <c r="BK543" i="2"/>
  <c r="BK551" i="2"/>
  <c r="BK559" i="2"/>
  <c r="BK567" i="2"/>
  <c r="BK575" i="2"/>
  <c r="BK583" i="2"/>
  <c r="BK591" i="2"/>
  <c r="BK599" i="2"/>
  <c r="BK607" i="2"/>
  <c r="BK615" i="2"/>
  <c r="BK623" i="2"/>
  <c r="BK631" i="2"/>
  <c r="BK639" i="2"/>
  <c r="BK647" i="2"/>
  <c r="BK655" i="2"/>
  <c r="BK663" i="2"/>
  <c r="BK9" i="2"/>
  <c r="BK17" i="2"/>
  <c r="BK25" i="2"/>
  <c r="BK33" i="2"/>
  <c r="BK41" i="2"/>
  <c r="BK49" i="2"/>
  <c r="BK57" i="2"/>
  <c r="BK65" i="2"/>
  <c r="BK73" i="2"/>
  <c r="BK81" i="2"/>
  <c r="BK89" i="2"/>
  <c r="BK97" i="2"/>
  <c r="BK105" i="2"/>
  <c r="BK113" i="2"/>
  <c r="BK121" i="2"/>
  <c r="BK129" i="2"/>
  <c r="BK137" i="2"/>
  <c r="BK145" i="2"/>
  <c r="BK153" i="2"/>
  <c r="BK161" i="2"/>
  <c r="BK169" i="2"/>
  <c r="BK177" i="2"/>
  <c r="BK185" i="2"/>
  <c r="BK193" i="2"/>
  <c r="BK201" i="2"/>
  <c r="BK209" i="2"/>
  <c r="BK217" i="2"/>
  <c r="BK225" i="2"/>
  <c r="BK233" i="2"/>
  <c r="BK241" i="2"/>
  <c r="BK249" i="2"/>
  <c r="BK257" i="2"/>
  <c r="BK265" i="2"/>
  <c r="BK273" i="2"/>
  <c r="BK281" i="2"/>
  <c r="BK289" i="2"/>
  <c r="BK297" i="2"/>
  <c r="BK305" i="2"/>
  <c r="BK313" i="2"/>
  <c r="BK321" i="2"/>
  <c r="BK329" i="2"/>
  <c r="BK337" i="2"/>
  <c r="BK345" i="2"/>
  <c r="BK353" i="2"/>
  <c r="BK361" i="2"/>
  <c r="BK369" i="2"/>
  <c r="BK377" i="2"/>
  <c r="BK385" i="2"/>
  <c r="BK393" i="2"/>
  <c r="BK401" i="2"/>
  <c r="BK409" i="2"/>
  <c r="BK417" i="2"/>
  <c r="BK425" i="2"/>
  <c r="BK433" i="2"/>
  <c r="BK441" i="2"/>
  <c r="BK449" i="2"/>
  <c r="BK457" i="2"/>
  <c r="BK465" i="2"/>
  <c r="BK473" i="2"/>
  <c r="BK481" i="2"/>
  <c r="BK489" i="2"/>
  <c r="BK497" i="2"/>
  <c r="BK505" i="2"/>
  <c r="BK513" i="2"/>
  <c r="BK521" i="2"/>
  <c r="BK529" i="2"/>
  <c r="BK537" i="2"/>
  <c r="BK545" i="2"/>
  <c r="BK553" i="2"/>
  <c r="BK561" i="2"/>
  <c r="BK569" i="2"/>
  <c r="BK577" i="2"/>
  <c r="BK585" i="2"/>
  <c r="BK593" i="2"/>
  <c r="BK601" i="2"/>
  <c r="BK609" i="2"/>
  <c r="BK617" i="2"/>
  <c r="BK625" i="2"/>
  <c r="BK633" i="2"/>
  <c r="BK641" i="2"/>
  <c r="BK649" i="2"/>
  <c r="BK657" i="2"/>
  <c r="BK665" i="2"/>
  <c r="BK673" i="2"/>
  <c r="BK681" i="2"/>
  <c r="BK8" i="2"/>
  <c r="BK40" i="2"/>
  <c r="BK72" i="2"/>
  <c r="BK104" i="2"/>
  <c r="BK136" i="2"/>
  <c r="BK168" i="2"/>
  <c r="BK200" i="2"/>
  <c r="BK232" i="2"/>
  <c r="BK264" i="2"/>
  <c r="BK296" i="2"/>
  <c r="BK328" i="2"/>
  <c r="BK360" i="2"/>
  <c r="BK392" i="2"/>
  <c r="BK424" i="2"/>
  <c r="BK456" i="2"/>
  <c r="BK488" i="2"/>
  <c r="BK520" i="2"/>
  <c r="BK552" i="2"/>
  <c r="BK584" i="2"/>
  <c r="BK616" i="2"/>
  <c r="BK648" i="2"/>
  <c r="BK674" i="2"/>
  <c r="BK687" i="2"/>
  <c r="BK695" i="2"/>
  <c r="BK703" i="2"/>
  <c r="BK711" i="2"/>
  <c r="BK719" i="2"/>
  <c r="BK727" i="2"/>
  <c r="BK735" i="2"/>
  <c r="BK743" i="2"/>
  <c r="BK751" i="2"/>
  <c r="BK759" i="2"/>
  <c r="BK767" i="2"/>
  <c r="BK775" i="2"/>
  <c r="BK783" i="2"/>
  <c r="BK791" i="2"/>
  <c r="BK799" i="2"/>
  <c r="BK807" i="2"/>
  <c r="BK815" i="2"/>
  <c r="BK823" i="2"/>
  <c r="BK831" i="2"/>
  <c r="BK839" i="2"/>
  <c r="BK847" i="2"/>
  <c r="BK855" i="2"/>
  <c r="BK863" i="2"/>
  <c r="BK871" i="2"/>
  <c r="BK879" i="2"/>
  <c r="BK887" i="2"/>
  <c r="BK895" i="2"/>
  <c r="BK903" i="2"/>
  <c r="BK911" i="2"/>
  <c r="BK919" i="2"/>
  <c r="BK927" i="2"/>
  <c r="BK935" i="2"/>
  <c r="BK943" i="2"/>
  <c r="BK951" i="2"/>
  <c r="BK959" i="2"/>
  <c r="BK967" i="2"/>
  <c r="BK975" i="2"/>
  <c r="BK983" i="2"/>
  <c r="BK991" i="2"/>
  <c r="BK999" i="2"/>
  <c r="BK1007" i="2"/>
  <c r="BK1015" i="2"/>
  <c r="BK1023" i="2"/>
  <c r="BK1031" i="2"/>
  <c r="BK1039" i="2"/>
  <c r="BK1047" i="2"/>
  <c r="BK1055" i="2"/>
  <c r="BK1063" i="2"/>
  <c r="BK1071" i="2"/>
  <c r="BK1079" i="2"/>
  <c r="BK1087" i="2"/>
  <c r="BK1095" i="2"/>
  <c r="BK1103" i="2"/>
  <c r="BK1111" i="2"/>
  <c r="BK1119" i="2"/>
  <c r="BK1127" i="2"/>
  <c r="BK1135" i="2"/>
  <c r="BK1143" i="2"/>
  <c r="BK1151" i="2"/>
  <c r="BK1159" i="2"/>
  <c r="BK1167" i="2"/>
  <c r="BK1175" i="2"/>
  <c r="BK1183" i="2"/>
  <c r="BK10" i="2"/>
  <c r="BK42" i="2"/>
  <c r="BK74" i="2"/>
  <c r="BK106" i="2"/>
  <c r="BK138" i="2"/>
  <c r="BK170" i="2"/>
  <c r="BK202" i="2"/>
  <c r="BK234" i="2"/>
  <c r="BK266" i="2"/>
  <c r="BK298" i="2"/>
  <c r="BK330" i="2"/>
  <c r="BK362" i="2"/>
  <c r="BK394" i="2"/>
  <c r="BK426" i="2"/>
  <c r="BK458" i="2"/>
  <c r="BK490" i="2"/>
  <c r="BK522" i="2"/>
  <c r="BK554" i="2"/>
  <c r="BK586" i="2"/>
  <c r="BK618" i="2"/>
  <c r="BK650" i="2"/>
  <c r="BK679" i="2"/>
  <c r="BK688" i="2"/>
  <c r="BK696" i="2"/>
  <c r="BK704" i="2"/>
  <c r="BK712" i="2"/>
  <c r="BK720" i="2"/>
  <c r="BK728" i="2"/>
  <c r="BK736" i="2"/>
  <c r="BK744" i="2"/>
  <c r="BK752" i="2"/>
  <c r="BK760" i="2"/>
  <c r="BK768" i="2"/>
  <c r="BK776" i="2"/>
  <c r="BK784" i="2"/>
  <c r="BK792" i="2"/>
  <c r="BK800" i="2"/>
  <c r="BK808" i="2"/>
  <c r="BK816" i="2"/>
  <c r="BK824" i="2"/>
  <c r="BK832" i="2"/>
  <c r="BK840" i="2"/>
  <c r="BK848" i="2"/>
  <c r="BK856" i="2"/>
  <c r="BK864" i="2"/>
  <c r="BK872" i="2"/>
  <c r="BK880" i="2"/>
  <c r="BK888" i="2"/>
  <c r="BK896" i="2"/>
  <c r="BK904" i="2"/>
  <c r="BK912" i="2"/>
  <c r="BK920" i="2"/>
  <c r="BK928" i="2"/>
  <c r="BK936" i="2"/>
  <c r="BK944" i="2"/>
  <c r="BK952" i="2"/>
  <c r="BK960" i="2"/>
  <c r="BK968" i="2"/>
  <c r="BK976" i="2"/>
  <c r="BK984" i="2"/>
  <c r="BK992" i="2"/>
  <c r="BK1000" i="2"/>
  <c r="BK1008" i="2"/>
  <c r="BK1016" i="2"/>
  <c r="BK1024" i="2"/>
  <c r="BK1032" i="2"/>
  <c r="BK1040" i="2"/>
  <c r="BK1048" i="2"/>
  <c r="BK1056" i="2"/>
  <c r="BK1064" i="2"/>
  <c r="BK1072" i="2"/>
  <c r="BK1080" i="2"/>
  <c r="BK1088" i="2"/>
  <c r="BK1096" i="2"/>
  <c r="BK1104" i="2"/>
  <c r="BK1112" i="2"/>
  <c r="BK1120" i="2"/>
  <c r="BK1128" i="2"/>
  <c r="BK1136" i="2"/>
  <c r="BK1144" i="2"/>
  <c r="BK1152" i="2"/>
  <c r="BK1160" i="2"/>
  <c r="BK1168" i="2"/>
  <c r="BK1176" i="2"/>
  <c r="BK1184" i="2"/>
  <c r="BK16" i="2"/>
  <c r="BK48" i="2"/>
  <c r="BK80" i="2"/>
  <c r="BK112" i="2"/>
  <c r="BK144" i="2"/>
  <c r="BK176" i="2"/>
  <c r="BK208" i="2"/>
  <c r="BK240" i="2"/>
  <c r="BK272" i="2"/>
  <c r="BK304" i="2"/>
  <c r="BK336" i="2"/>
  <c r="BK368" i="2"/>
  <c r="BK400" i="2"/>
  <c r="BK432" i="2"/>
  <c r="BK464" i="2"/>
  <c r="BK496" i="2"/>
  <c r="BK528" i="2"/>
  <c r="BK560" i="2"/>
  <c r="BK592" i="2"/>
  <c r="BK624" i="2"/>
  <c r="BK656" i="2"/>
  <c r="BK680" i="2"/>
  <c r="BK689" i="2"/>
  <c r="BK697" i="2"/>
  <c r="BK705" i="2"/>
  <c r="BK713" i="2"/>
  <c r="BK721" i="2"/>
  <c r="BK729" i="2"/>
  <c r="BK737" i="2"/>
  <c r="BK745" i="2"/>
  <c r="BK753" i="2"/>
  <c r="BK761" i="2"/>
  <c r="BK769" i="2"/>
  <c r="BK777" i="2"/>
  <c r="BK785" i="2"/>
  <c r="BK793" i="2"/>
  <c r="BK801" i="2"/>
  <c r="BK809" i="2"/>
  <c r="BK817" i="2"/>
  <c r="BK825" i="2"/>
  <c r="BK833" i="2"/>
  <c r="BK841" i="2"/>
  <c r="BK849" i="2"/>
  <c r="BK857" i="2"/>
  <c r="BK865" i="2"/>
  <c r="BK873" i="2"/>
  <c r="BK881" i="2"/>
  <c r="BK889" i="2"/>
  <c r="BK897" i="2"/>
  <c r="BK905" i="2"/>
  <c r="BK913" i="2"/>
  <c r="BK921" i="2"/>
  <c r="BK929" i="2"/>
  <c r="BK937" i="2"/>
  <c r="BK945" i="2"/>
  <c r="BK953" i="2"/>
  <c r="BK961" i="2"/>
  <c r="BK969" i="2"/>
  <c r="BK977" i="2"/>
  <c r="BK985" i="2"/>
  <c r="BK993" i="2"/>
  <c r="BK1001" i="2"/>
  <c r="BK1009" i="2"/>
  <c r="BK1017" i="2"/>
  <c r="BK1025" i="2"/>
  <c r="BK1033" i="2"/>
  <c r="BK1041" i="2"/>
  <c r="BK1049" i="2"/>
  <c r="BK1057" i="2"/>
  <c r="BK1065" i="2"/>
  <c r="BK1073" i="2"/>
  <c r="BK1081" i="2"/>
  <c r="BK1089" i="2"/>
  <c r="BK1097" i="2"/>
  <c r="BK1105" i="2"/>
  <c r="BK1113" i="2"/>
  <c r="BK1121" i="2"/>
  <c r="BK1129" i="2"/>
  <c r="BK1137" i="2"/>
  <c r="BK1145" i="2"/>
  <c r="BK1153" i="2"/>
  <c r="BK1161" i="2"/>
  <c r="BK1169" i="2"/>
  <c r="BK1177" i="2"/>
  <c r="BK1185" i="2"/>
  <c r="BK1193" i="2"/>
  <c r="BK18" i="2"/>
  <c r="BK50" i="2"/>
  <c r="BK82" i="2"/>
  <c r="BK114" i="2"/>
  <c r="BK146" i="2"/>
  <c r="BK178" i="2"/>
  <c r="BK210" i="2"/>
  <c r="BK242" i="2"/>
  <c r="BK274" i="2"/>
  <c r="BK306" i="2"/>
  <c r="BK338" i="2"/>
  <c r="BK370" i="2"/>
  <c r="BK402" i="2"/>
  <c r="BK434" i="2"/>
  <c r="BK466" i="2"/>
  <c r="BK498" i="2"/>
  <c r="BK530" i="2"/>
  <c r="BK562" i="2"/>
  <c r="BK594" i="2"/>
  <c r="BK626" i="2"/>
  <c r="BK658" i="2"/>
  <c r="BK682" i="2"/>
  <c r="BK690" i="2"/>
  <c r="BK698" i="2"/>
  <c r="BK706" i="2"/>
  <c r="BK714" i="2"/>
  <c r="BK722" i="2"/>
  <c r="BK730" i="2"/>
  <c r="BK738" i="2"/>
  <c r="BK746" i="2"/>
  <c r="BK754" i="2"/>
  <c r="BK762" i="2"/>
  <c r="BK770" i="2"/>
  <c r="BK778" i="2"/>
  <c r="BK786" i="2"/>
  <c r="BK794" i="2"/>
  <c r="BK802" i="2"/>
  <c r="BK810" i="2"/>
  <c r="BK818" i="2"/>
  <c r="BK826" i="2"/>
  <c r="BK834" i="2"/>
  <c r="BK842" i="2"/>
  <c r="BK850" i="2"/>
  <c r="BK858" i="2"/>
  <c r="BK866" i="2"/>
  <c r="BK874" i="2"/>
  <c r="BK882" i="2"/>
  <c r="BK890" i="2"/>
  <c r="BK898" i="2"/>
  <c r="BK906" i="2"/>
  <c r="BK914" i="2"/>
  <c r="BK922" i="2"/>
  <c r="BK930" i="2"/>
  <c r="BK938" i="2"/>
  <c r="BK946" i="2"/>
  <c r="BK954" i="2"/>
  <c r="BK962" i="2"/>
  <c r="BK970" i="2"/>
  <c r="BK978" i="2"/>
  <c r="BK986" i="2"/>
  <c r="BK994" i="2"/>
  <c r="BK1002" i="2"/>
  <c r="BK1010" i="2"/>
  <c r="BK1018" i="2"/>
  <c r="BK1026" i="2"/>
  <c r="BK1034" i="2"/>
  <c r="BK1042" i="2"/>
  <c r="BK1050" i="2"/>
  <c r="BK1058" i="2"/>
  <c r="BK1066" i="2"/>
  <c r="BK1074" i="2"/>
  <c r="BK1082" i="2"/>
  <c r="BK1090" i="2"/>
  <c r="BK1098" i="2"/>
  <c r="BK1106" i="2"/>
  <c r="BK1114" i="2"/>
  <c r="BK24" i="2"/>
  <c r="BK56" i="2"/>
  <c r="BK88" i="2"/>
  <c r="BK120" i="2"/>
  <c r="BK152" i="2"/>
  <c r="BK184" i="2"/>
  <c r="BK216" i="2"/>
  <c r="BK248" i="2"/>
  <c r="BK280" i="2"/>
  <c r="BK312" i="2"/>
  <c r="BK344" i="2"/>
  <c r="BK376" i="2"/>
  <c r="BK408" i="2"/>
  <c r="BK440" i="2"/>
  <c r="BK472" i="2"/>
  <c r="BK504" i="2"/>
  <c r="BK536" i="2"/>
  <c r="BK568" i="2"/>
  <c r="BK600" i="2"/>
  <c r="BK632" i="2"/>
  <c r="BK664" i="2"/>
  <c r="BK683" i="2"/>
  <c r="BK691" i="2"/>
  <c r="BK699" i="2"/>
  <c r="BK707" i="2"/>
  <c r="BK715" i="2"/>
  <c r="BK723" i="2"/>
  <c r="BK731" i="2"/>
  <c r="BK739" i="2"/>
  <c r="BK747" i="2"/>
  <c r="BK755" i="2"/>
  <c r="BK763" i="2"/>
  <c r="BK771" i="2"/>
  <c r="BK779" i="2"/>
  <c r="BK787" i="2"/>
  <c r="BK795" i="2"/>
  <c r="BK803" i="2"/>
  <c r="BK811" i="2"/>
  <c r="BK819" i="2"/>
  <c r="BK827" i="2"/>
  <c r="BK835" i="2"/>
  <c r="BK843" i="2"/>
  <c r="BK851" i="2"/>
  <c r="BK859" i="2"/>
  <c r="BK867" i="2"/>
  <c r="BK875" i="2"/>
  <c r="BK883" i="2"/>
  <c r="BK891" i="2"/>
  <c r="BK899" i="2"/>
  <c r="BK907" i="2"/>
  <c r="BK915" i="2"/>
  <c r="BK923" i="2"/>
  <c r="BK931" i="2"/>
  <c r="BK939" i="2"/>
  <c r="BK947" i="2"/>
  <c r="BK955" i="2"/>
  <c r="BK963" i="2"/>
  <c r="BK971" i="2"/>
  <c r="BK979" i="2"/>
  <c r="BK987" i="2"/>
  <c r="BK995" i="2"/>
  <c r="BK1003" i="2"/>
  <c r="BK1011" i="2"/>
  <c r="BK1019" i="2"/>
  <c r="BK1027" i="2"/>
  <c r="BK1035" i="2"/>
  <c r="BK1043" i="2"/>
  <c r="BK1051" i="2"/>
  <c r="BK1059" i="2"/>
  <c r="BK1067" i="2"/>
  <c r="BK1075" i="2"/>
  <c r="BK1083" i="2"/>
  <c r="BK1091" i="2"/>
  <c r="BK1099" i="2"/>
  <c r="BK1107" i="2"/>
  <c r="BK1115" i="2"/>
  <c r="BK1123" i="2"/>
  <c r="BK1131" i="2"/>
  <c r="BK1139" i="2"/>
  <c r="BK1147" i="2"/>
  <c r="BK1155" i="2"/>
  <c r="BK1163" i="2"/>
  <c r="BK1171" i="2"/>
  <c r="BK1179" i="2"/>
  <c r="BK1187" i="2"/>
  <c r="BK32" i="2"/>
  <c r="BK64" i="2"/>
  <c r="BK96" i="2"/>
  <c r="BK128" i="2"/>
  <c r="BK160" i="2"/>
  <c r="BK192" i="2"/>
  <c r="BK224" i="2"/>
  <c r="BK256" i="2"/>
  <c r="BK288" i="2"/>
  <c r="BK320" i="2"/>
  <c r="BK352" i="2"/>
  <c r="BK384" i="2"/>
  <c r="BK416" i="2"/>
  <c r="BK448" i="2"/>
  <c r="BK480" i="2"/>
  <c r="BK512" i="2"/>
  <c r="BK544" i="2"/>
  <c r="BK576" i="2"/>
  <c r="BK608" i="2"/>
  <c r="BK640" i="2"/>
  <c r="BK671" i="2"/>
  <c r="BK685" i="2"/>
  <c r="BK693" i="2"/>
  <c r="BK701" i="2"/>
  <c r="BK709" i="2"/>
  <c r="BK717" i="2"/>
  <c r="BK725" i="2"/>
  <c r="BK733" i="2"/>
  <c r="BK741" i="2"/>
  <c r="BK749" i="2"/>
  <c r="BK757" i="2"/>
  <c r="BK765" i="2"/>
  <c r="BK773" i="2"/>
  <c r="BK781" i="2"/>
  <c r="BK789" i="2"/>
  <c r="BK797" i="2"/>
  <c r="BK805" i="2"/>
  <c r="BK813" i="2"/>
  <c r="BK821" i="2"/>
  <c r="BK829" i="2"/>
  <c r="BK837" i="2"/>
  <c r="BK845" i="2"/>
  <c r="BK853" i="2"/>
  <c r="BK861" i="2"/>
  <c r="BK869" i="2"/>
  <c r="BK877" i="2"/>
  <c r="BK885" i="2"/>
  <c r="BK893" i="2"/>
  <c r="BK901" i="2"/>
  <c r="BK909" i="2"/>
  <c r="BK917" i="2"/>
  <c r="BK925" i="2"/>
  <c r="BK933" i="2"/>
  <c r="BK941" i="2"/>
  <c r="BK949" i="2"/>
  <c r="BK957" i="2"/>
  <c r="BK965" i="2"/>
  <c r="BK973" i="2"/>
  <c r="BK981" i="2"/>
  <c r="BK989" i="2"/>
  <c r="BK997" i="2"/>
  <c r="BK1005" i="2"/>
  <c r="BK1013" i="2"/>
  <c r="BK1021" i="2"/>
  <c r="BK1029" i="2"/>
  <c r="BK1037" i="2"/>
  <c r="BK1045" i="2"/>
  <c r="BK1053" i="2"/>
  <c r="BK1061" i="2"/>
  <c r="BK1069" i="2"/>
  <c r="BK1077" i="2"/>
  <c r="BK1085" i="2"/>
  <c r="BK1093" i="2"/>
  <c r="BK1101" i="2"/>
  <c r="BK1109" i="2"/>
  <c r="BK1117" i="2"/>
  <c r="BK1125" i="2"/>
  <c r="BK1133" i="2"/>
  <c r="BK1141" i="2"/>
  <c r="BK1149" i="2"/>
  <c r="BK1157" i="2"/>
  <c r="BK1165" i="2"/>
  <c r="BK1173" i="2"/>
  <c r="BK1181" i="2"/>
  <c r="BK1189" i="2"/>
  <c r="BK26" i="2"/>
  <c r="BK154" i="2"/>
  <c r="BK282" i="2"/>
  <c r="BK410" i="2"/>
  <c r="BK538" i="2"/>
  <c r="BK666" i="2"/>
  <c r="BK708" i="2"/>
  <c r="BK740" i="2"/>
  <c r="BK772" i="2"/>
  <c r="BK804" i="2"/>
  <c r="BK836" i="2"/>
  <c r="BK868" i="2"/>
  <c r="BK900" i="2"/>
  <c r="BK932" i="2"/>
  <c r="BK964" i="2"/>
  <c r="BK996" i="2"/>
  <c r="BK1028" i="2"/>
  <c r="BK1060" i="2"/>
  <c r="BK1092" i="2"/>
  <c r="BK1122" i="2"/>
  <c r="BK1142" i="2"/>
  <c r="BK1164" i="2"/>
  <c r="BK1186" i="2"/>
  <c r="BK1197" i="2"/>
  <c r="BK1205" i="2"/>
  <c r="BK1213" i="2"/>
  <c r="BK1221" i="2"/>
  <c r="BK1229" i="2"/>
  <c r="BK1237" i="2"/>
  <c r="BK1245" i="2"/>
  <c r="BK1253" i="2"/>
  <c r="BK1261" i="2"/>
  <c r="BK1269" i="2"/>
  <c r="BK1277" i="2"/>
  <c r="BK1285" i="2"/>
  <c r="BK1293" i="2"/>
  <c r="BK1301" i="2"/>
  <c r="BK1309" i="2"/>
  <c r="BK1317" i="2"/>
  <c r="BK1325" i="2"/>
  <c r="BK1333" i="2"/>
  <c r="BK1341" i="2"/>
  <c r="BK1349" i="2"/>
  <c r="BK1357" i="2"/>
  <c r="BK1365" i="2"/>
  <c r="BK1373" i="2"/>
  <c r="BK1381" i="2"/>
  <c r="BK1389" i="2"/>
  <c r="BK1397" i="2"/>
  <c r="BK1405" i="2"/>
  <c r="BK1413" i="2"/>
  <c r="BK1421" i="2"/>
  <c r="BK1429" i="2"/>
  <c r="BK1437" i="2"/>
  <c r="BK1445" i="2"/>
  <c r="BK1453" i="2"/>
  <c r="BK1461" i="2"/>
  <c r="BK1469" i="2"/>
  <c r="BK1477" i="2"/>
  <c r="BK1485" i="2"/>
  <c r="BK1493" i="2"/>
  <c r="BK1501" i="2"/>
  <c r="BK1509" i="2"/>
  <c r="BK1517" i="2"/>
  <c r="BK1525" i="2"/>
  <c r="BK1533" i="2"/>
  <c r="BK1541" i="2"/>
  <c r="BK1549" i="2"/>
  <c r="BK1557" i="2"/>
  <c r="BK1565" i="2"/>
  <c r="BK1573" i="2"/>
  <c r="BK1581" i="2"/>
  <c r="BK1589" i="2"/>
  <c r="BK1597" i="2"/>
  <c r="BK1605" i="2"/>
  <c r="BK1613" i="2"/>
  <c r="BK1621" i="2"/>
  <c r="BK1629" i="2"/>
  <c r="BK1637" i="2"/>
  <c r="BK1645" i="2"/>
  <c r="BK1653" i="2"/>
  <c r="BK1661" i="2"/>
  <c r="BK1669" i="2"/>
  <c r="BK1677" i="2"/>
  <c r="BK1685" i="2"/>
  <c r="BK1693" i="2"/>
  <c r="BK1701" i="2"/>
  <c r="BK1709" i="2"/>
  <c r="BK1717" i="2"/>
  <c r="BK1725" i="2"/>
  <c r="BK1733" i="2"/>
  <c r="BK1741" i="2"/>
  <c r="BK1749" i="2"/>
  <c r="BK1757" i="2"/>
  <c r="BK34" i="2"/>
  <c r="BK162" i="2"/>
  <c r="BK290" i="2"/>
  <c r="BK418" i="2"/>
  <c r="BK546" i="2"/>
  <c r="BK672" i="2"/>
  <c r="BK710" i="2"/>
  <c r="BK742" i="2"/>
  <c r="BK774" i="2"/>
  <c r="BK806" i="2"/>
  <c r="BK838" i="2"/>
  <c r="BK870" i="2"/>
  <c r="BK902" i="2"/>
  <c r="BK934" i="2"/>
  <c r="BK966" i="2"/>
  <c r="BK998" i="2"/>
  <c r="BK1030" i="2"/>
  <c r="BK1062" i="2"/>
  <c r="BK1094" i="2"/>
  <c r="BK1124" i="2"/>
  <c r="BK1146" i="2"/>
  <c r="BK1166" i="2"/>
  <c r="BK1188" i="2"/>
  <c r="BK1198" i="2"/>
  <c r="BK1206" i="2"/>
  <c r="BK1214" i="2"/>
  <c r="BK1222" i="2"/>
  <c r="BK1230" i="2"/>
  <c r="BK1238" i="2"/>
  <c r="BK1246" i="2"/>
  <c r="BK1254" i="2"/>
  <c r="BK1262" i="2"/>
  <c r="BK1270" i="2"/>
  <c r="BK1278" i="2"/>
  <c r="BK1286" i="2"/>
  <c r="BK1294" i="2"/>
  <c r="BK1302" i="2"/>
  <c r="BK1310" i="2"/>
  <c r="BK1318" i="2"/>
  <c r="BK1326" i="2"/>
  <c r="BK1334" i="2"/>
  <c r="BK1342" i="2"/>
  <c r="BK1350" i="2"/>
  <c r="BK1358" i="2"/>
  <c r="BK1366" i="2"/>
  <c r="BK1374" i="2"/>
  <c r="BK1382" i="2"/>
  <c r="BK1390" i="2"/>
  <c r="BK1398" i="2"/>
  <c r="BK1406" i="2"/>
  <c r="BK1414" i="2"/>
  <c r="BK1422" i="2"/>
  <c r="BK1430" i="2"/>
  <c r="BK1438" i="2"/>
  <c r="BK1446" i="2"/>
  <c r="BK1454" i="2"/>
  <c r="BK1462" i="2"/>
  <c r="BK1470" i="2"/>
  <c r="BK1478" i="2"/>
  <c r="BK1486" i="2"/>
  <c r="BK1494" i="2"/>
  <c r="BK1502" i="2"/>
  <c r="BK1510" i="2"/>
  <c r="BK1518" i="2"/>
  <c r="BK1526" i="2"/>
  <c r="BK1534" i="2"/>
  <c r="BK1542" i="2"/>
  <c r="BK1550" i="2"/>
  <c r="BK1558" i="2"/>
  <c r="BK1566" i="2"/>
  <c r="BK1574" i="2"/>
  <c r="BK1582" i="2"/>
  <c r="BK1590" i="2"/>
  <c r="BK1598" i="2"/>
  <c r="BK1606" i="2"/>
  <c r="BK1614" i="2"/>
  <c r="BK1622" i="2"/>
  <c r="BK1630" i="2"/>
  <c r="BK1638" i="2"/>
  <c r="BK1646" i="2"/>
  <c r="BK1654" i="2"/>
  <c r="BK1662" i="2"/>
  <c r="BK1670" i="2"/>
  <c r="BK1678" i="2"/>
  <c r="BK1686" i="2"/>
  <c r="BK1694" i="2"/>
  <c r="BK1702" i="2"/>
  <c r="BK1710" i="2"/>
  <c r="BK1718" i="2"/>
  <c r="BK1726" i="2"/>
  <c r="BK1734" i="2"/>
  <c r="BK1742" i="2"/>
  <c r="BK1750" i="2"/>
  <c r="BK1758" i="2"/>
  <c r="BK58" i="2"/>
  <c r="BK186" i="2"/>
  <c r="BK314" i="2"/>
  <c r="BK442" i="2"/>
  <c r="BK570" i="2"/>
  <c r="BK684" i="2"/>
  <c r="BK716" i="2"/>
  <c r="BK748" i="2"/>
  <c r="BK780" i="2"/>
  <c r="BK812" i="2"/>
  <c r="BK844" i="2"/>
  <c r="BK876" i="2"/>
  <c r="BK908" i="2"/>
  <c r="BK940" i="2"/>
  <c r="BK972" i="2"/>
  <c r="BK1004" i="2"/>
  <c r="BK1036" i="2"/>
  <c r="BK1068" i="2"/>
  <c r="BK1100" i="2"/>
  <c r="BK1126" i="2"/>
  <c r="BK1148" i="2"/>
  <c r="BK1170" i="2"/>
  <c r="BK1190" i="2"/>
  <c r="BK1199" i="2"/>
  <c r="BK1207" i="2"/>
  <c r="BK1215" i="2"/>
  <c r="BK1223" i="2"/>
  <c r="BK1231" i="2"/>
  <c r="BK1239" i="2"/>
  <c r="BK1247" i="2"/>
  <c r="BK1255" i="2"/>
  <c r="BK1263" i="2"/>
  <c r="BK1271" i="2"/>
  <c r="BK1279" i="2"/>
  <c r="BK1287" i="2"/>
  <c r="BK1295" i="2"/>
  <c r="BK1303" i="2"/>
  <c r="BK1311" i="2"/>
  <c r="BK1319" i="2"/>
  <c r="BK1327" i="2"/>
  <c r="BK1335" i="2"/>
  <c r="BK1343" i="2"/>
  <c r="BK1351" i="2"/>
  <c r="BK1359" i="2"/>
  <c r="BK1367" i="2"/>
  <c r="BK1375" i="2"/>
  <c r="BK1383" i="2"/>
  <c r="BK1391" i="2"/>
  <c r="BK1399" i="2"/>
  <c r="BK1407" i="2"/>
  <c r="BK1415" i="2"/>
  <c r="BK1423" i="2"/>
  <c r="BK1431" i="2"/>
  <c r="BK1439" i="2"/>
  <c r="BK1447" i="2"/>
  <c r="BK1455" i="2"/>
  <c r="BK1463" i="2"/>
  <c r="BK1471" i="2"/>
  <c r="BK1479" i="2"/>
  <c r="BK1487" i="2"/>
  <c r="BK1495" i="2"/>
  <c r="BK1503" i="2"/>
  <c r="BK1511" i="2"/>
  <c r="BK1519" i="2"/>
  <c r="BK1527" i="2"/>
  <c r="BK1535" i="2"/>
  <c r="BK1543" i="2"/>
  <c r="BK1551" i="2"/>
  <c r="BK1559" i="2"/>
  <c r="BK1567" i="2"/>
  <c r="BK1575" i="2"/>
  <c r="BK1583" i="2"/>
  <c r="BK1591" i="2"/>
  <c r="BK1599" i="2"/>
  <c r="BK1607" i="2"/>
  <c r="BK1615" i="2"/>
  <c r="BK1623" i="2"/>
  <c r="BK1631" i="2"/>
  <c r="BK1639" i="2"/>
  <c r="BK1647" i="2"/>
  <c r="BK1655" i="2"/>
  <c r="BK66" i="2"/>
  <c r="BK194" i="2"/>
  <c r="BK322" i="2"/>
  <c r="BK450" i="2"/>
  <c r="BK578" i="2"/>
  <c r="BK686" i="2"/>
  <c r="BK718" i="2"/>
  <c r="BK750" i="2"/>
  <c r="BK782" i="2"/>
  <c r="BK814" i="2"/>
  <c r="BK846" i="2"/>
  <c r="BK878" i="2"/>
  <c r="BK910" i="2"/>
  <c r="BK942" i="2"/>
  <c r="BK974" i="2"/>
  <c r="BK1006" i="2"/>
  <c r="BK1038" i="2"/>
  <c r="BK1070" i="2"/>
  <c r="BK1102" i="2"/>
  <c r="BK1130" i="2"/>
  <c r="BK1150" i="2"/>
  <c r="BK1172" i="2"/>
  <c r="BK1191" i="2"/>
  <c r="BK1200" i="2"/>
  <c r="BK1208" i="2"/>
  <c r="BK1216" i="2"/>
  <c r="BK1224" i="2"/>
  <c r="BK1232" i="2"/>
  <c r="BK1240" i="2"/>
  <c r="BK1248" i="2"/>
  <c r="BK1256" i="2"/>
  <c r="BK1264" i="2"/>
  <c r="BK1272" i="2"/>
  <c r="BK1280" i="2"/>
  <c r="BK1288" i="2"/>
  <c r="BK1296" i="2"/>
  <c r="BK1304" i="2"/>
  <c r="BK1312" i="2"/>
  <c r="BK1320" i="2"/>
  <c r="BK1328" i="2"/>
  <c r="BK1336" i="2"/>
  <c r="BK1344" i="2"/>
  <c r="BK1352" i="2"/>
  <c r="BK1360" i="2"/>
  <c r="BK1368" i="2"/>
  <c r="BK1376" i="2"/>
  <c r="BK1384" i="2"/>
  <c r="BK1392" i="2"/>
  <c r="BK1400" i="2"/>
  <c r="BK1408" i="2"/>
  <c r="BK1416" i="2"/>
  <c r="BK1424" i="2"/>
  <c r="BK1432" i="2"/>
  <c r="BK1440" i="2"/>
  <c r="BK1448" i="2"/>
  <c r="BK1456" i="2"/>
  <c r="BK1464" i="2"/>
  <c r="BK1472" i="2"/>
  <c r="BK1480" i="2"/>
  <c r="BK1488" i="2"/>
  <c r="BK1496" i="2"/>
  <c r="BK1504" i="2"/>
  <c r="BK1512" i="2"/>
  <c r="BK1520" i="2"/>
  <c r="BK1528" i="2"/>
  <c r="BK1536" i="2"/>
  <c r="BK1544" i="2"/>
  <c r="BK1552" i="2"/>
  <c r="BK1560" i="2"/>
  <c r="BK1568" i="2"/>
  <c r="BK1576" i="2"/>
  <c r="BK1584" i="2"/>
  <c r="BK1592" i="2"/>
  <c r="BK1600" i="2"/>
  <c r="BK1608" i="2"/>
  <c r="BK1616" i="2"/>
  <c r="BK1624" i="2"/>
  <c r="BK1632" i="2"/>
  <c r="BK1640" i="2"/>
  <c r="BK1648" i="2"/>
  <c r="BK1656" i="2"/>
  <c r="BK1664" i="2"/>
  <c r="BK1672" i="2"/>
  <c r="BK1680" i="2"/>
  <c r="BK1688" i="2"/>
  <c r="BK90" i="2"/>
  <c r="BK218" i="2"/>
  <c r="BK346" i="2"/>
  <c r="BK474" i="2"/>
  <c r="BK602" i="2"/>
  <c r="BK692" i="2"/>
  <c r="BK724" i="2"/>
  <c r="BK756" i="2"/>
  <c r="BK788" i="2"/>
  <c r="BK820" i="2"/>
  <c r="BK852" i="2"/>
  <c r="BK884" i="2"/>
  <c r="BK916" i="2"/>
  <c r="BK948" i="2"/>
  <c r="BK980" i="2"/>
  <c r="BK1012" i="2"/>
  <c r="BK1044" i="2"/>
  <c r="BK1076" i="2"/>
  <c r="BK1108" i="2"/>
  <c r="BK1132" i="2"/>
  <c r="BK1154" i="2"/>
  <c r="BK1174" i="2"/>
  <c r="BK1192" i="2"/>
  <c r="BK1201" i="2"/>
  <c r="BK1209" i="2"/>
  <c r="BK1217" i="2"/>
  <c r="BK1225" i="2"/>
  <c r="BK1233" i="2"/>
  <c r="BK1241" i="2"/>
  <c r="BK1249" i="2"/>
  <c r="BK1257" i="2"/>
  <c r="BK1265" i="2"/>
  <c r="BK1273" i="2"/>
  <c r="BK1281" i="2"/>
  <c r="BK1289" i="2"/>
  <c r="BK1297" i="2"/>
  <c r="BK1305" i="2"/>
  <c r="BK1313" i="2"/>
  <c r="BK1321" i="2"/>
  <c r="BK1329" i="2"/>
  <c r="BK1337" i="2"/>
  <c r="BK1345" i="2"/>
  <c r="BK1353" i="2"/>
  <c r="BK1361" i="2"/>
  <c r="BK1369" i="2"/>
  <c r="BK1377" i="2"/>
  <c r="BK1385" i="2"/>
  <c r="BK1393" i="2"/>
  <c r="BK1401" i="2"/>
  <c r="BK1409" i="2"/>
  <c r="BK1417" i="2"/>
  <c r="BK1425" i="2"/>
  <c r="BK1433" i="2"/>
  <c r="BK1441" i="2"/>
  <c r="BK1449" i="2"/>
  <c r="BK1457" i="2"/>
  <c r="BK1465" i="2"/>
  <c r="BK1473" i="2"/>
  <c r="BK1481" i="2"/>
  <c r="BK1489" i="2"/>
  <c r="BK1497" i="2"/>
  <c r="BK1505" i="2"/>
  <c r="BK1513" i="2"/>
  <c r="BK1521" i="2"/>
  <c r="BK1529" i="2"/>
  <c r="BK1537" i="2"/>
  <c r="BK1545" i="2"/>
  <c r="BK1553" i="2"/>
  <c r="BK1561" i="2"/>
  <c r="BK1569" i="2"/>
  <c r="BK1577" i="2"/>
  <c r="BK1585" i="2"/>
  <c r="BK1593" i="2"/>
  <c r="BK1601" i="2"/>
  <c r="BK1609" i="2"/>
  <c r="BK1617" i="2"/>
  <c r="BK1625" i="2"/>
  <c r="BK1633" i="2"/>
  <c r="BK1641" i="2"/>
  <c r="BK1649" i="2"/>
  <c r="BK1657" i="2"/>
  <c r="BK1665" i="2"/>
  <c r="BK1673" i="2"/>
  <c r="BK1681" i="2"/>
  <c r="BK1689" i="2"/>
  <c r="BK1697" i="2"/>
  <c r="BK1705" i="2"/>
  <c r="BK1713" i="2"/>
  <c r="BK1721" i="2"/>
  <c r="BK1729" i="2"/>
  <c r="BK1737" i="2"/>
  <c r="BK1745" i="2"/>
  <c r="BK1753" i="2"/>
  <c r="BK122" i="2"/>
  <c r="BK250" i="2"/>
  <c r="BK378" i="2"/>
  <c r="BK506" i="2"/>
  <c r="BK634" i="2"/>
  <c r="BK700" i="2"/>
  <c r="BK732" i="2"/>
  <c r="BK764" i="2"/>
  <c r="BK796" i="2"/>
  <c r="BK828" i="2"/>
  <c r="BK860" i="2"/>
  <c r="BK892" i="2"/>
  <c r="BK924" i="2"/>
  <c r="BK956" i="2"/>
  <c r="BK988" i="2"/>
  <c r="BK1020" i="2"/>
  <c r="BK1052" i="2"/>
  <c r="BK1084" i="2"/>
  <c r="BK1116" i="2"/>
  <c r="BK1138" i="2"/>
  <c r="BK1158" i="2"/>
  <c r="BK1180" i="2"/>
  <c r="BK1195" i="2"/>
  <c r="BK1203" i="2"/>
  <c r="BK1211" i="2"/>
  <c r="BK1219" i="2"/>
  <c r="BK1227" i="2"/>
  <c r="BK1235" i="2"/>
  <c r="BK1243" i="2"/>
  <c r="BK1251" i="2"/>
  <c r="BK1259" i="2"/>
  <c r="BK1267" i="2"/>
  <c r="BK1275" i="2"/>
  <c r="BK1283" i="2"/>
  <c r="BK1291" i="2"/>
  <c r="BK1299" i="2"/>
  <c r="BK1307" i="2"/>
  <c r="BK1315" i="2"/>
  <c r="BK1323" i="2"/>
  <c r="BK1331" i="2"/>
  <c r="BK1339" i="2"/>
  <c r="BK1347" i="2"/>
  <c r="BK1355" i="2"/>
  <c r="BK1363" i="2"/>
  <c r="BK1371" i="2"/>
  <c r="BK1379" i="2"/>
  <c r="BK1387" i="2"/>
  <c r="BK1395" i="2"/>
  <c r="BK1403" i="2"/>
  <c r="BK1411" i="2"/>
  <c r="BK1419" i="2"/>
  <c r="BK1427" i="2"/>
  <c r="BK1435" i="2"/>
  <c r="BK1443" i="2"/>
  <c r="BK1451" i="2"/>
  <c r="BK1459" i="2"/>
  <c r="BK1467" i="2"/>
  <c r="BK1475" i="2"/>
  <c r="BK1483" i="2"/>
  <c r="BK1491" i="2"/>
  <c r="BK1499" i="2"/>
  <c r="BK1507" i="2"/>
  <c r="BK1515" i="2"/>
  <c r="BK1523" i="2"/>
  <c r="BK1531" i="2"/>
  <c r="BK1539" i="2"/>
  <c r="BK1547" i="2"/>
  <c r="BK1555" i="2"/>
  <c r="BK1563" i="2"/>
  <c r="BK1571" i="2"/>
  <c r="BK1579" i="2"/>
  <c r="BK1587" i="2"/>
  <c r="BK1595" i="2"/>
  <c r="BK1603" i="2"/>
  <c r="BK1611" i="2"/>
  <c r="BK1619" i="2"/>
  <c r="BK1627" i="2"/>
  <c r="BK1635" i="2"/>
  <c r="BK1643" i="2"/>
  <c r="BK1651" i="2"/>
  <c r="BK1659" i="2"/>
  <c r="BK1667" i="2"/>
  <c r="BK1675" i="2"/>
  <c r="BK1683" i="2"/>
  <c r="BK1691" i="2"/>
  <c r="BK1699" i="2"/>
  <c r="BK2204" i="2"/>
  <c r="BK2196" i="2"/>
  <c r="BK2188" i="2"/>
  <c r="BK2180" i="2"/>
  <c r="BK2172" i="2"/>
  <c r="BK2164" i="2"/>
  <c r="BK2156" i="2"/>
  <c r="BK2148" i="2"/>
  <c r="BK2140" i="2"/>
  <c r="BK2132" i="2"/>
  <c r="BK2124" i="2"/>
  <c r="BK2116" i="2"/>
  <c r="BK2108" i="2"/>
  <c r="BK2100" i="2"/>
  <c r="BK2092" i="2"/>
  <c r="BK2084" i="2"/>
  <c r="BK2076" i="2"/>
  <c r="BK2068" i="2"/>
  <c r="BK2060" i="2"/>
  <c r="BK2052" i="2"/>
  <c r="BK2044" i="2"/>
  <c r="BK2036" i="2"/>
  <c r="BK2028" i="2"/>
  <c r="BK2020" i="2"/>
  <c r="BK2012" i="2"/>
  <c r="BK2004" i="2"/>
  <c r="BK1996" i="2"/>
  <c r="BK1988" i="2"/>
  <c r="BK1980" i="2"/>
  <c r="BK1972" i="2"/>
  <c r="BK1964" i="2"/>
  <c r="BK1956" i="2"/>
  <c r="BK1948" i="2"/>
  <c r="BK1940" i="2"/>
  <c r="BK1932" i="2"/>
  <c r="BK1924" i="2"/>
  <c r="BK1916" i="2"/>
  <c r="BK1908" i="2"/>
  <c r="BK1900" i="2"/>
  <c r="BK1892" i="2"/>
  <c r="BK1884" i="2"/>
  <c r="BK1876" i="2"/>
  <c r="BK1868" i="2"/>
  <c r="BK1860" i="2"/>
  <c r="BK1852" i="2"/>
  <c r="BK1844" i="2"/>
  <c r="BK1836" i="2"/>
  <c r="BK1828" i="2"/>
  <c r="BK1820" i="2"/>
  <c r="BK1812" i="2"/>
  <c r="BK1804" i="2"/>
  <c r="BK1796" i="2"/>
  <c r="BK1788" i="2"/>
  <c r="BK1780" i="2"/>
  <c r="BK1772" i="2"/>
  <c r="BK1764" i="2"/>
  <c r="BK1754" i="2"/>
  <c r="BK1740" i="2"/>
  <c r="BK1728" i="2"/>
  <c r="BK1715" i="2"/>
  <c r="BK1703" i="2"/>
  <c r="BK1684" i="2"/>
  <c r="BK1663" i="2"/>
  <c r="BK1634" i="2"/>
  <c r="BK1602" i="2"/>
  <c r="BK1570" i="2"/>
  <c r="BK1538" i="2"/>
  <c r="BK1506" i="2"/>
  <c r="BK1474" i="2"/>
  <c r="BK1442" i="2"/>
  <c r="BK1410" i="2"/>
  <c r="BK1378" i="2"/>
  <c r="BK1346" i="2"/>
  <c r="BK1314" i="2"/>
  <c r="BK1282" i="2"/>
  <c r="BK1250" i="2"/>
  <c r="BK1218" i="2"/>
  <c r="BK1178" i="2"/>
  <c r="BK1078" i="2"/>
  <c r="BK950" i="2"/>
  <c r="BK822" i="2"/>
  <c r="BK694" i="2"/>
  <c r="BK226" i="2"/>
  <c r="BK2203" i="2"/>
  <c r="BK2195" i="2"/>
  <c r="BK2187" i="2"/>
  <c r="BK2179" i="2"/>
  <c r="BK2171" i="2"/>
  <c r="BK2163" i="2"/>
  <c r="BK2155" i="2"/>
  <c r="BK2147" i="2"/>
  <c r="BK2139" i="2"/>
  <c r="BK2131" i="2"/>
  <c r="BK2123" i="2"/>
  <c r="BK2115" i="2"/>
  <c r="BK2107" i="2"/>
  <c r="BK2099" i="2"/>
  <c r="BK2091" i="2"/>
  <c r="BK2083" i="2"/>
  <c r="BK2075" i="2"/>
  <c r="BK2067" i="2"/>
  <c r="BK2059" i="2"/>
  <c r="BK2051" i="2"/>
  <c r="BK2043" i="2"/>
  <c r="BK2035" i="2"/>
  <c r="BK2027" i="2"/>
  <c r="BK2019" i="2"/>
  <c r="BK2011" i="2"/>
  <c r="BK2003" i="2"/>
  <c r="BK1995" i="2"/>
  <c r="BK1987" i="2"/>
  <c r="BK1979" i="2"/>
  <c r="BK1971" i="2"/>
  <c r="BK1963" i="2"/>
  <c r="BK1955" i="2"/>
  <c r="BK1947" i="2"/>
  <c r="BK1939" i="2"/>
  <c r="BK1931" i="2"/>
  <c r="BK1923" i="2"/>
  <c r="BK1915" i="2"/>
  <c r="BK1907" i="2"/>
  <c r="BK1899" i="2"/>
  <c r="BK1891" i="2"/>
  <c r="BK1883" i="2"/>
  <c r="BK1875" i="2"/>
  <c r="BK1867" i="2"/>
  <c r="BK1859" i="2"/>
  <c r="BK1851" i="2"/>
  <c r="BK1843" i="2"/>
  <c r="BK1835" i="2"/>
  <c r="BK1827" i="2"/>
  <c r="BK1819" i="2"/>
  <c r="BK1811" i="2"/>
  <c r="BK1803" i="2"/>
  <c r="BK1795" i="2"/>
  <c r="BK1787" i="2"/>
  <c r="BK1779" i="2"/>
  <c r="BK1771" i="2"/>
  <c r="BK1763" i="2"/>
  <c r="BK1752" i="2"/>
  <c r="BK1739" i="2"/>
  <c r="BK1727" i="2"/>
  <c r="BK1714" i="2"/>
  <c r="BK1700" i="2"/>
  <c r="BK1682" i="2"/>
  <c r="BK1660" i="2"/>
  <c r="BK1628" i="2"/>
  <c r="BK1596" i="2"/>
  <c r="BK1564" i="2"/>
  <c r="BK1532" i="2"/>
  <c r="BK1500" i="2"/>
  <c r="BK1468" i="2"/>
  <c r="BK1436" i="2"/>
  <c r="BK1404" i="2"/>
  <c r="BK1372" i="2"/>
  <c r="BK1340" i="2"/>
  <c r="BK1308" i="2"/>
  <c r="BK1276" i="2"/>
  <c r="BK1244" i="2"/>
  <c r="BK1212" i="2"/>
  <c r="BK1162" i="2"/>
  <c r="BK1054" i="2"/>
  <c r="BK926" i="2"/>
  <c r="BK798" i="2"/>
  <c r="BK642" i="2"/>
  <c r="BK130" i="2"/>
  <c r="BK2202" i="2"/>
  <c r="BK2194" i="2"/>
  <c r="BK2186" i="2"/>
  <c r="BK2178" i="2"/>
  <c r="BK2170" i="2"/>
  <c r="BK2162" i="2"/>
  <c r="BK2154" i="2"/>
  <c r="BK2146" i="2"/>
  <c r="BK2138" i="2"/>
  <c r="BK2130" i="2"/>
  <c r="BK2122" i="2"/>
  <c r="BK2114" i="2"/>
  <c r="BK2106" i="2"/>
  <c r="BK2098" i="2"/>
  <c r="BK2090" i="2"/>
  <c r="BK2082" i="2"/>
  <c r="BK2074" i="2"/>
  <c r="BK2066" i="2"/>
  <c r="BK2058" i="2"/>
  <c r="BK2050" i="2"/>
  <c r="BK2042" i="2"/>
  <c r="BK2034" i="2"/>
  <c r="BK2026" i="2"/>
  <c r="BK2018" i="2"/>
  <c r="BK2010" i="2"/>
  <c r="BK2002" i="2"/>
  <c r="BK1994" i="2"/>
  <c r="BK1986" i="2"/>
  <c r="BK1978" i="2"/>
  <c r="BK1970" i="2"/>
  <c r="BK1962" i="2"/>
  <c r="BK1954" i="2"/>
  <c r="BK1946" i="2"/>
  <c r="BK1938" i="2"/>
  <c r="BK1930" i="2"/>
  <c r="BK1922" i="2"/>
  <c r="BK1914" i="2"/>
  <c r="BK1906" i="2"/>
  <c r="BK1898" i="2"/>
  <c r="BK1890" i="2"/>
  <c r="BK1882" i="2"/>
  <c r="BK1874" i="2"/>
  <c r="BK1866" i="2"/>
  <c r="BK1858" i="2"/>
  <c r="BK1850" i="2"/>
  <c r="BK1842" i="2"/>
  <c r="BK1834" i="2"/>
  <c r="BK1826" i="2"/>
  <c r="BK1818" i="2"/>
  <c r="BK1810" i="2"/>
  <c r="BK1802" i="2"/>
  <c r="BK1794" i="2"/>
  <c r="BK1786" i="2"/>
  <c r="BK1778" i="2"/>
  <c r="BK1770" i="2"/>
  <c r="BK1762" i="2"/>
  <c r="BK1751" i="2"/>
  <c r="BK1738" i="2"/>
  <c r="BK1724" i="2"/>
  <c r="BK1712" i="2"/>
  <c r="BK1698" i="2"/>
  <c r="BK1679" i="2"/>
  <c r="BK1658" i="2"/>
  <c r="BK1626" i="2"/>
  <c r="BK1594" i="2"/>
  <c r="BK1562" i="2"/>
  <c r="BK1530" i="2"/>
  <c r="BK1498" i="2"/>
  <c r="BK1466" i="2"/>
  <c r="BK1434" i="2"/>
  <c r="BK1402" i="2"/>
  <c r="BK1370" i="2"/>
  <c r="BK1338" i="2"/>
  <c r="BK1306" i="2"/>
  <c r="BK1274" i="2"/>
  <c r="BK1242" i="2"/>
  <c r="BK1210" i="2"/>
  <c r="BK1156" i="2"/>
  <c r="BK1046" i="2"/>
  <c r="BK918" i="2"/>
  <c r="BK790" i="2"/>
  <c r="BK610" i="2"/>
  <c r="BK98" i="2"/>
  <c r="BJ2058" i="2"/>
  <c r="BJ1906" i="2"/>
  <c r="BJ1650" i="2"/>
  <c r="BJ1485" i="2"/>
  <c r="BJ1244" i="2"/>
  <c r="BJ2" i="2"/>
  <c r="BJ2184" i="2"/>
  <c r="BJ2162" i="2"/>
  <c r="BJ2143" i="2"/>
  <c r="BJ2120" i="2"/>
  <c r="BJ2098" i="2"/>
  <c r="BJ2079" i="2"/>
  <c r="BJ2056" i="2"/>
  <c r="BJ2034" i="2"/>
  <c r="BJ2015" i="2"/>
  <c r="BJ1992" i="2"/>
  <c r="BJ1970" i="2"/>
  <c r="BJ1951" i="2"/>
  <c r="BJ1928" i="2"/>
  <c r="BJ1904" i="2"/>
  <c r="BJ1872" i="2"/>
  <c r="BJ1840" i="2"/>
  <c r="BJ1808" i="2"/>
  <c r="BJ1776" i="2"/>
  <c r="BJ1744" i="2"/>
  <c r="BJ1712" i="2"/>
  <c r="BJ1680" i="2"/>
  <c r="BJ1648" i="2"/>
  <c r="BJ1616" i="2"/>
  <c r="BJ1584" i="2"/>
  <c r="BJ1552" i="2"/>
  <c r="BJ1520" i="2"/>
  <c r="BJ1483" i="2"/>
  <c r="BJ1406" i="2"/>
  <c r="BJ1324" i="2"/>
  <c r="BJ1237" i="2"/>
  <c r="BJ1150" i="2"/>
  <c r="BJ1047" i="2"/>
  <c r="BJ874" i="2"/>
  <c r="BJ636" i="2"/>
  <c r="BJ2144" i="2"/>
  <c r="BJ1842" i="2"/>
  <c r="BJ887" i="2"/>
  <c r="BJ2202" i="2"/>
  <c r="BJ2183" i="2"/>
  <c r="BJ2160" i="2"/>
  <c r="BJ2138" i="2"/>
  <c r="BJ2119" i="2"/>
  <c r="BJ2096" i="2"/>
  <c r="BJ2074" i="2"/>
  <c r="BJ2055" i="2"/>
  <c r="BJ2032" i="2"/>
  <c r="BJ2010" i="2"/>
  <c r="BJ1991" i="2"/>
  <c r="BJ1968" i="2"/>
  <c r="BJ1946" i="2"/>
  <c r="BJ1927" i="2"/>
  <c r="BJ1898" i="2"/>
  <c r="BJ1866" i="2"/>
  <c r="BJ1834" i="2"/>
  <c r="BJ1802" i="2"/>
  <c r="BJ1770" i="2"/>
  <c r="BJ1738" i="2"/>
  <c r="BJ1706" i="2"/>
  <c r="BJ1674" i="2"/>
  <c r="BJ1642" i="2"/>
  <c r="BJ1610" i="2"/>
  <c r="BJ1578" i="2"/>
  <c r="BJ1546" i="2"/>
  <c r="BJ1514" i="2"/>
  <c r="BJ1472" i="2"/>
  <c r="BJ1390" i="2"/>
  <c r="BJ1308" i="2"/>
  <c r="BJ1221" i="2"/>
  <c r="BJ1134" i="2"/>
  <c r="BJ1015" i="2"/>
  <c r="BJ842" i="2"/>
  <c r="BJ522" i="2"/>
  <c r="BJ2122" i="2"/>
  <c r="BJ1994" i="2"/>
  <c r="BJ1874" i="2"/>
  <c r="BJ1714" i="2"/>
  <c r="BJ1618" i="2"/>
  <c r="BJ1326" i="2"/>
  <c r="BJ2200" i="2"/>
  <c r="BJ2178" i="2"/>
  <c r="BJ2159" i="2"/>
  <c r="BJ2136" i="2"/>
  <c r="BJ2114" i="2"/>
  <c r="BJ2095" i="2"/>
  <c r="BJ2072" i="2"/>
  <c r="BJ2050" i="2"/>
  <c r="BJ2031" i="2"/>
  <c r="BJ2008" i="2"/>
  <c r="BJ1986" i="2"/>
  <c r="BJ1967" i="2"/>
  <c r="BJ1944" i="2"/>
  <c r="BJ1922" i="2"/>
  <c r="BJ1896" i="2"/>
  <c r="BJ1864" i="2"/>
  <c r="BJ1832" i="2"/>
  <c r="BJ1800" i="2"/>
  <c r="BJ1768" i="2"/>
  <c r="BJ1736" i="2"/>
  <c r="BJ1704" i="2"/>
  <c r="BJ1672" i="2"/>
  <c r="BJ1640" i="2"/>
  <c r="BJ1608" i="2"/>
  <c r="BJ1576" i="2"/>
  <c r="BJ1544" i="2"/>
  <c r="BJ1512" i="2"/>
  <c r="BJ1469" i="2"/>
  <c r="BJ1388" i="2"/>
  <c r="BJ1301" i="2"/>
  <c r="BJ1214" i="2"/>
  <c r="BJ1132" i="2"/>
  <c r="BJ1002" i="2"/>
  <c r="BJ823" i="2"/>
  <c r="BJ512" i="2"/>
  <c r="BJ2186" i="2"/>
  <c r="BJ2039" i="2"/>
  <c r="BJ1930" i="2"/>
  <c r="BJ1746" i="2"/>
  <c r="BJ1554" i="2"/>
  <c r="BJ1413" i="2"/>
  <c r="BJ2199" i="2"/>
  <c r="BJ2176" i="2"/>
  <c r="BJ2154" i="2"/>
  <c r="BJ2135" i="2"/>
  <c r="BJ2112" i="2"/>
  <c r="BJ2090" i="2"/>
  <c r="BJ2071" i="2"/>
  <c r="BJ2048" i="2"/>
  <c r="BJ2026" i="2"/>
  <c r="BJ2007" i="2"/>
  <c r="BJ1984" i="2"/>
  <c r="BJ1962" i="2"/>
  <c r="BJ1943" i="2"/>
  <c r="BJ1920" i="2"/>
  <c r="BJ1890" i="2"/>
  <c r="BJ1858" i="2"/>
  <c r="BJ1826" i="2"/>
  <c r="BJ1794" i="2"/>
  <c r="BJ1762" i="2"/>
  <c r="BJ1730" i="2"/>
  <c r="BJ1698" i="2"/>
  <c r="BJ1666" i="2"/>
  <c r="BJ1634" i="2"/>
  <c r="BJ1602" i="2"/>
  <c r="BJ1570" i="2"/>
  <c r="BJ1538" i="2"/>
  <c r="BJ1506" i="2"/>
  <c r="BJ1454" i="2"/>
  <c r="BJ1372" i="2"/>
  <c r="BJ1285" i="2"/>
  <c r="BJ1198" i="2"/>
  <c r="BJ1116" i="2"/>
  <c r="BJ970" i="2"/>
  <c r="BJ782" i="2"/>
  <c r="BJ394" i="2"/>
  <c r="BJ2103" i="2"/>
  <c r="BJ1975" i="2"/>
  <c r="BJ1778" i="2"/>
  <c r="BJ1522" i="2"/>
  <c r="BJ1157" i="2"/>
  <c r="BJ2194" i="2"/>
  <c r="BJ2175" i="2"/>
  <c r="BJ2152" i="2"/>
  <c r="BJ2130" i="2"/>
  <c r="BJ2111" i="2"/>
  <c r="BJ2088" i="2"/>
  <c r="BJ2066" i="2"/>
  <c r="BJ2047" i="2"/>
  <c r="BJ2024" i="2"/>
  <c r="BJ2002" i="2"/>
  <c r="BJ1983" i="2"/>
  <c r="BJ1960" i="2"/>
  <c r="BJ1938" i="2"/>
  <c r="BJ1919" i="2"/>
  <c r="BJ1888" i="2"/>
  <c r="BJ1856" i="2"/>
  <c r="BJ1824" i="2"/>
  <c r="BJ1792" i="2"/>
  <c r="BJ1760" i="2"/>
  <c r="BJ1728" i="2"/>
  <c r="BJ1696" i="2"/>
  <c r="BJ1664" i="2"/>
  <c r="BJ1632" i="2"/>
  <c r="BJ1600" i="2"/>
  <c r="BJ1568" i="2"/>
  <c r="BJ1536" i="2"/>
  <c r="BJ1503" i="2"/>
  <c r="BJ1452" i="2"/>
  <c r="BJ1365" i="2"/>
  <c r="BJ1278" i="2"/>
  <c r="BJ1196" i="2"/>
  <c r="BJ1109" i="2"/>
  <c r="BJ957" i="2"/>
  <c r="BJ775" i="2"/>
  <c r="BJ3" i="2"/>
  <c r="BJ11" i="2"/>
  <c r="BJ19" i="2"/>
  <c r="BJ27" i="2"/>
  <c r="BJ35" i="2"/>
  <c r="BJ43" i="2"/>
  <c r="BJ51" i="2"/>
  <c r="BJ59" i="2"/>
  <c r="BJ67" i="2"/>
  <c r="BJ75" i="2"/>
  <c r="BJ83" i="2"/>
  <c r="BJ91" i="2"/>
  <c r="BJ99" i="2"/>
  <c r="BJ107" i="2"/>
  <c r="BJ115" i="2"/>
  <c r="BJ123" i="2"/>
  <c r="BJ131" i="2"/>
  <c r="BJ139" i="2"/>
  <c r="BJ147" i="2"/>
  <c r="BJ155" i="2"/>
  <c r="BJ163" i="2"/>
  <c r="BJ171" i="2"/>
  <c r="BJ179" i="2"/>
  <c r="BJ187" i="2"/>
  <c r="BJ195" i="2"/>
  <c r="BJ203" i="2"/>
  <c r="BJ211" i="2"/>
  <c r="BJ219" i="2"/>
  <c r="BJ227" i="2"/>
  <c r="BJ235" i="2"/>
  <c r="BJ243" i="2"/>
  <c r="BJ251" i="2"/>
  <c r="BJ259" i="2"/>
  <c r="BJ267" i="2"/>
  <c r="BJ275" i="2"/>
  <c r="BJ283" i="2"/>
  <c r="BJ291" i="2"/>
  <c r="BJ299" i="2"/>
  <c r="BJ307" i="2"/>
  <c r="BJ315" i="2"/>
  <c r="BJ323" i="2"/>
  <c r="BJ331" i="2"/>
  <c r="BJ339" i="2"/>
  <c r="BJ347" i="2"/>
  <c r="BJ355" i="2"/>
  <c r="BJ363" i="2"/>
  <c r="BJ371" i="2"/>
  <c r="BJ379" i="2"/>
  <c r="BJ387" i="2"/>
  <c r="BJ395" i="2"/>
  <c r="BJ403" i="2"/>
  <c r="BJ411" i="2"/>
  <c r="BJ419" i="2"/>
  <c r="BJ427" i="2"/>
  <c r="BJ435" i="2"/>
  <c r="BJ443" i="2"/>
  <c r="BJ451" i="2"/>
  <c r="BJ459" i="2"/>
  <c r="BJ467" i="2"/>
  <c r="BJ475" i="2"/>
  <c r="BJ483" i="2"/>
  <c r="BJ491" i="2"/>
  <c r="BJ499" i="2"/>
  <c r="BJ507" i="2"/>
  <c r="BJ515" i="2"/>
  <c r="BJ523" i="2"/>
  <c r="BJ531" i="2"/>
  <c r="BJ539" i="2"/>
  <c r="BJ547" i="2"/>
  <c r="BJ555" i="2"/>
  <c r="BJ563" i="2"/>
  <c r="BJ571" i="2"/>
  <c r="BJ579" i="2"/>
  <c r="BJ587" i="2"/>
  <c r="BJ595" i="2"/>
  <c r="BJ603" i="2"/>
  <c r="BJ611" i="2"/>
  <c r="BJ619" i="2"/>
  <c r="BJ627" i="2"/>
  <c r="BJ4" i="2"/>
  <c r="BJ12" i="2"/>
  <c r="BJ20" i="2"/>
  <c r="BJ28" i="2"/>
  <c r="BJ36" i="2"/>
  <c r="BJ44" i="2"/>
  <c r="BJ52" i="2"/>
  <c r="BJ60" i="2"/>
  <c r="BJ68" i="2"/>
  <c r="BJ76" i="2"/>
  <c r="BJ84" i="2"/>
  <c r="BJ92" i="2"/>
  <c r="BJ100" i="2"/>
  <c r="BJ108" i="2"/>
  <c r="BJ116" i="2"/>
  <c r="BJ124" i="2"/>
  <c r="BJ132" i="2"/>
  <c r="BJ140" i="2"/>
  <c r="BJ148" i="2"/>
  <c r="BJ156" i="2"/>
  <c r="BJ164" i="2"/>
  <c r="BJ172" i="2"/>
  <c r="BJ180" i="2"/>
  <c r="BJ188" i="2"/>
  <c r="BJ196" i="2"/>
  <c r="BJ204" i="2"/>
  <c r="BJ212" i="2"/>
  <c r="BJ220" i="2"/>
  <c r="BJ228" i="2"/>
  <c r="BJ236" i="2"/>
  <c r="BJ244" i="2"/>
  <c r="BJ252" i="2"/>
  <c r="BJ260" i="2"/>
  <c r="BJ268" i="2"/>
  <c r="BJ276" i="2"/>
  <c r="BJ284" i="2"/>
  <c r="BJ292" i="2"/>
  <c r="BJ300" i="2"/>
  <c r="BJ308" i="2"/>
  <c r="BJ316" i="2"/>
  <c r="BJ324" i="2"/>
  <c r="BJ332" i="2"/>
  <c r="BJ340" i="2"/>
  <c r="BJ348" i="2"/>
  <c r="BJ356" i="2"/>
  <c r="BJ364" i="2"/>
  <c r="BJ372" i="2"/>
  <c r="BJ380" i="2"/>
  <c r="BJ388" i="2"/>
  <c r="BJ396" i="2"/>
  <c r="BJ404" i="2"/>
  <c r="BJ412" i="2"/>
  <c r="BJ420" i="2"/>
  <c r="BJ428" i="2"/>
  <c r="BJ436" i="2"/>
  <c r="BJ444" i="2"/>
  <c r="BJ452" i="2"/>
  <c r="BJ460" i="2"/>
  <c r="BJ468" i="2"/>
  <c r="BJ476" i="2"/>
  <c r="BJ484" i="2"/>
  <c r="BJ492" i="2"/>
  <c r="BJ500" i="2"/>
  <c r="BJ508" i="2"/>
  <c r="BJ516" i="2"/>
  <c r="BJ524" i="2"/>
  <c r="BJ532" i="2"/>
  <c r="BJ540" i="2"/>
  <c r="BJ548" i="2"/>
  <c r="BJ556" i="2"/>
  <c r="BJ564" i="2"/>
  <c r="BJ572" i="2"/>
  <c r="BJ580" i="2"/>
  <c r="BJ588" i="2"/>
  <c r="BJ596" i="2"/>
  <c r="BJ604" i="2"/>
  <c r="BJ612" i="2"/>
  <c r="BJ620" i="2"/>
  <c r="BJ628" i="2"/>
  <c r="BJ5" i="2"/>
  <c r="BJ13" i="2"/>
  <c r="BJ21" i="2"/>
  <c r="BJ29" i="2"/>
  <c r="BJ37" i="2"/>
  <c r="BJ45" i="2"/>
  <c r="BJ53" i="2"/>
  <c r="BJ61" i="2"/>
  <c r="BJ69" i="2"/>
  <c r="BJ77" i="2"/>
  <c r="BJ85" i="2"/>
  <c r="BJ93" i="2"/>
  <c r="BJ101" i="2"/>
  <c r="BJ109" i="2"/>
  <c r="BJ117" i="2"/>
  <c r="BJ125" i="2"/>
  <c r="BJ133" i="2"/>
  <c r="BJ141" i="2"/>
  <c r="BJ149" i="2"/>
  <c r="BJ157" i="2"/>
  <c r="BJ165" i="2"/>
  <c r="BJ173" i="2"/>
  <c r="BJ181" i="2"/>
  <c r="BJ189" i="2"/>
  <c r="BJ197" i="2"/>
  <c r="BJ205" i="2"/>
  <c r="BJ213" i="2"/>
  <c r="BJ221" i="2"/>
  <c r="BJ229" i="2"/>
  <c r="BJ237" i="2"/>
  <c r="BJ245" i="2"/>
  <c r="BJ253" i="2"/>
  <c r="BJ261" i="2"/>
  <c r="BJ269" i="2"/>
  <c r="BJ277" i="2"/>
  <c r="BJ285" i="2"/>
  <c r="BJ293" i="2"/>
  <c r="BJ301" i="2"/>
  <c r="BJ309" i="2"/>
  <c r="BJ317" i="2"/>
  <c r="BJ325" i="2"/>
  <c r="BJ333" i="2"/>
  <c r="BJ341" i="2"/>
  <c r="BJ349" i="2"/>
  <c r="BJ357" i="2"/>
  <c r="BJ365" i="2"/>
  <c r="BJ373" i="2"/>
  <c r="BJ381" i="2"/>
  <c r="BJ389" i="2"/>
  <c r="BJ397" i="2"/>
  <c r="BJ405" i="2"/>
  <c r="BJ413" i="2"/>
  <c r="BJ421" i="2"/>
  <c r="BJ429" i="2"/>
  <c r="BJ437" i="2"/>
  <c r="BJ445" i="2"/>
  <c r="BJ453" i="2"/>
  <c r="BJ461" i="2"/>
  <c r="BJ469" i="2"/>
  <c r="BJ477" i="2"/>
  <c r="BJ485" i="2"/>
  <c r="BJ493" i="2"/>
  <c r="BJ501" i="2"/>
  <c r="BJ509" i="2"/>
  <c r="BJ517" i="2"/>
  <c r="BJ525" i="2"/>
  <c r="BJ533" i="2"/>
  <c r="BJ541" i="2"/>
  <c r="BJ549" i="2"/>
  <c r="BJ557" i="2"/>
  <c r="BJ565" i="2"/>
  <c r="BJ573" i="2"/>
  <c r="BJ581" i="2"/>
  <c r="BJ589" i="2"/>
  <c r="BJ597" i="2"/>
  <c r="BJ605" i="2"/>
  <c r="BJ613" i="2"/>
  <c r="BJ621" i="2"/>
  <c r="BJ629" i="2"/>
  <c r="BJ637" i="2"/>
  <c r="BJ645" i="2"/>
  <c r="BJ653" i="2"/>
  <c r="BJ661" i="2"/>
  <c r="BJ669" i="2"/>
  <c r="BJ677" i="2"/>
  <c r="BJ6" i="2"/>
  <c r="BJ14" i="2"/>
  <c r="BJ22" i="2"/>
  <c r="BJ30" i="2"/>
  <c r="BJ38" i="2"/>
  <c r="BJ46" i="2"/>
  <c r="BJ54" i="2"/>
  <c r="BJ62" i="2"/>
  <c r="BJ70" i="2"/>
  <c r="BJ78" i="2"/>
  <c r="BJ86" i="2"/>
  <c r="BJ94" i="2"/>
  <c r="BJ102" i="2"/>
  <c r="BJ110" i="2"/>
  <c r="BJ118" i="2"/>
  <c r="BJ126" i="2"/>
  <c r="BJ134" i="2"/>
  <c r="BJ142" i="2"/>
  <c r="BJ150" i="2"/>
  <c r="BJ158" i="2"/>
  <c r="BJ166" i="2"/>
  <c r="BJ174" i="2"/>
  <c r="BJ182" i="2"/>
  <c r="BJ190" i="2"/>
  <c r="BJ198" i="2"/>
  <c r="BJ206" i="2"/>
  <c r="BJ214" i="2"/>
  <c r="BJ222" i="2"/>
  <c r="BJ230" i="2"/>
  <c r="BJ238" i="2"/>
  <c r="BJ246" i="2"/>
  <c r="BJ254" i="2"/>
  <c r="BJ262" i="2"/>
  <c r="BJ270" i="2"/>
  <c r="BJ278" i="2"/>
  <c r="BJ286" i="2"/>
  <c r="BJ294" i="2"/>
  <c r="BJ302" i="2"/>
  <c r="BJ310" i="2"/>
  <c r="BJ318" i="2"/>
  <c r="BJ326" i="2"/>
  <c r="BJ334" i="2"/>
  <c r="BJ342" i="2"/>
  <c r="BJ350" i="2"/>
  <c r="BJ358" i="2"/>
  <c r="BJ366" i="2"/>
  <c r="BJ374" i="2"/>
  <c r="BJ382" i="2"/>
  <c r="BJ390" i="2"/>
  <c r="BJ398" i="2"/>
  <c r="BJ406" i="2"/>
  <c r="BJ414" i="2"/>
  <c r="BJ422" i="2"/>
  <c r="BJ430" i="2"/>
  <c r="BJ438" i="2"/>
  <c r="BJ446" i="2"/>
  <c r="BJ454" i="2"/>
  <c r="BJ462" i="2"/>
  <c r="BJ470" i="2"/>
  <c r="BJ478" i="2"/>
  <c r="BJ486" i="2"/>
  <c r="BJ494" i="2"/>
  <c r="BJ502" i="2"/>
  <c r="BJ510" i="2"/>
  <c r="BJ518" i="2"/>
  <c r="BJ526" i="2"/>
  <c r="BJ534" i="2"/>
  <c r="BJ542" i="2"/>
  <c r="BJ550" i="2"/>
  <c r="BJ558" i="2"/>
  <c r="BJ566" i="2"/>
  <c r="BJ574" i="2"/>
  <c r="BJ582" i="2"/>
  <c r="BJ590" i="2"/>
  <c r="BJ598" i="2"/>
  <c r="BJ606" i="2"/>
  <c r="BJ614" i="2"/>
  <c r="BJ622" i="2"/>
  <c r="BJ630" i="2"/>
  <c r="BJ638" i="2"/>
  <c r="BJ646" i="2"/>
  <c r="BJ654" i="2"/>
  <c r="BJ662" i="2"/>
  <c r="BJ670" i="2"/>
  <c r="BJ678" i="2"/>
  <c r="BJ9" i="2"/>
  <c r="BJ17" i="2"/>
  <c r="BJ25" i="2"/>
  <c r="BJ33" i="2"/>
  <c r="BJ41" i="2"/>
  <c r="BJ49" i="2"/>
  <c r="BJ57" i="2"/>
  <c r="BJ65" i="2"/>
  <c r="BJ73" i="2"/>
  <c r="BJ81" i="2"/>
  <c r="BJ89" i="2"/>
  <c r="BJ97" i="2"/>
  <c r="BJ105" i="2"/>
  <c r="BJ113" i="2"/>
  <c r="BJ121" i="2"/>
  <c r="BJ129" i="2"/>
  <c r="BJ137" i="2"/>
  <c r="BJ145" i="2"/>
  <c r="BJ153" i="2"/>
  <c r="BJ161" i="2"/>
  <c r="BJ169" i="2"/>
  <c r="BJ177" i="2"/>
  <c r="BJ185" i="2"/>
  <c r="BJ193" i="2"/>
  <c r="BJ201" i="2"/>
  <c r="BJ209" i="2"/>
  <c r="BJ217" i="2"/>
  <c r="BJ225" i="2"/>
  <c r="BJ233" i="2"/>
  <c r="BJ241" i="2"/>
  <c r="BJ249" i="2"/>
  <c r="BJ257" i="2"/>
  <c r="BJ265" i="2"/>
  <c r="BJ273" i="2"/>
  <c r="BJ281" i="2"/>
  <c r="BJ289" i="2"/>
  <c r="BJ297" i="2"/>
  <c r="BJ305" i="2"/>
  <c r="BJ313" i="2"/>
  <c r="BJ321" i="2"/>
  <c r="BJ329" i="2"/>
  <c r="BJ337" i="2"/>
  <c r="BJ345" i="2"/>
  <c r="BJ353" i="2"/>
  <c r="BJ361" i="2"/>
  <c r="BJ369" i="2"/>
  <c r="BJ377" i="2"/>
  <c r="BJ385" i="2"/>
  <c r="BJ393" i="2"/>
  <c r="BJ401" i="2"/>
  <c r="BJ409" i="2"/>
  <c r="BJ417" i="2"/>
  <c r="BJ425" i="2"/>
  <c r="BJ433" i="2"/>
  <c r="BJ441" i="2"/>
  <c r="BJ449" i="2"/>
  <c r="BJ457" i="2"/>
  <c r="BJ465" i="2"/>
  <c r="BJ473" i="2"/>
  <c r="BJ481" i="2"/>
  <c r="BJ489" i="2"/>
  <c r="BJ497" i="2"/>
  <c r="BJ505" i="2"/>
  <c r="BJ513" i="2"/>
  <c r="BJ521" i="2"/>
  <c r="BJ529" i="2"/>
  <c r="BJ537" i="2"/>
  <c r="BJ545" i="2"/>
  <c r="BJ553" i="2"/>
  <c r="BJ561" i="2"/>
  <c r="BJ569" i="2"/>
  <c r="BJ577" i="2"/>
  <c r="BJ585" i="2"/>
  <c r="BJ593" i="2"/>
  <c r="BJ601" i="2"/>
  <c r="BJ609" i="2"/>
  <c r="BJ617" i="2"/>
  <c r="BJ625" i="2"/>
  <c r="BJ633" i="2"/>
  <c r="BJ641" i="2"/>
  <c r="BJ649" i="2"/>
  <c r="BJ657" i="2"/>
  <c r="BJ665" i="2"/>
  <c r="BJ673" i="2"/>
  <c r="BJ681" i="2"/>
  <c r="BJ7" i="2"/>
  <c r="BJ26" i="2"/>
  <c r="BJ48" i="2"/>
  <c r="BJ71" i="2"/>
  <c r="BJ90" i="2"/>
  <c r="BJ112" i="2"/>
  <c r="BJ135" i="2"/>
  <c r="BJ154" i="2"/>
  <c r="BJ176" i="2"/>
  <c r="BJ199" i="2"/>
  <c r="BJ218" i="2"/>
  <c r="BJ240" i="2"/>
  <c r="BJ263" i="2"/>
  <c r="BJ282" i="2"/>
  <c r="BJ304" i="2"/>
  <c r="BJ327" i="2"/>
  <c r="BJ346" i="2"/>
  <c r="BJ368" i="2"/>
  <c r="BJ391" i="2"/>
  <c r="BJ410" i="2"/>
  <c r="BJ432" i="2"/>
  <c r="BJ455" i="2"/>
  <c r="BJ474" i="2"/>
  <c r="BJ496" i="2"/>
  <c r="BJ519" i="2"/>
  <c r="BJ538" i="2"/>
  <c r="BJ560" i="2"/>
  <c r="BJ583" i="2"/>
  <c r="BJ602" i="2"/>
  <c r="BJ624" i="2"/>
  <c r="BJ640" i="2"/>
  <c r="BJ652" i="2"/>
  <c r="BJ666" i="2"/>
  <c r="BJ679" i="2"/>
  <c r="BJ688" i="2"/>
  <c r="BJ696" i="2"/>
  <c r="BJ704" i="2"/>
  <c r="BJ712" i="2"/>
  <c r="BJ720" i="2"/>
  <c r="BJ728" i="2"/>
  <c r="BJ736" i="2"/>
  <c r="BJ744" i="2"/>
  <c r="BJ752" i="2"/>
  <c r="BJ760" i="2"/>
  <c r="BJ768" i="2"/>
  <c r="BJ776" i="2"/>
  <c r="BJ784" i="2"/>
  <c r="BJ792" i="2"/>
  <c r="BJ800" i="2"/>
  <c r="BJ808" i="2"/>
  <c r="BJ816" i="2"/>
  <c r="BJ824" i="2"/>
  <c r="BJ832" i="2"/>
  <c r="BJ840" i="2"/>
  <c r="BJ848" i="2"/>
  <c r="BJ856" i="2"/>
  <c r="BJ864" i="2"/>
  <c r="BJ872" i="2"/>
  <c r="BJ880" i="2"/>
  <c r="BJ888" i="2"/>
  <c r="BJ896" i="2"/>
  <c r="BJ904" i="2"/>
  <c r="BJ912" i="2"/>
  <c r="BJ920" i="2"/>
  <c r="BJ928" i="2"/>
  <c r="BJ936" i="2"/>
  <c r="BJ944" i="2"/>
  <c r="BJ952" i="2"/>
  <c r="BJ960" i="2"/>
  <c r="BJ968" i="2"/>
  <c r="BJ976" i="2"/>
  <c r="BJ984" i="2"/>
  <c r="BJ992" i="2"/>
  <c r="BJ1000" i="2"/>
  <c r="BJ1008" i="2"/>
  <c r="BJ1016" i="2"/>
  <c r="BJ1024" i="2"/>
  <c r="BJ1032" i="2"/>
  <c r="BJ1040" i="2"/>
  <c r="BJ1048" i="2"/>
  <c r="BJ1056" i="2"/>
  <c r="BJ1064" i="2"/>
  <c r="BJ1072" i="2"/>
  <c r="BJ1080" i="2"/>
  <c r="BJ1088" i="2"/>
  <c r="BJ8" i="2"/>
  <c r="BJ31" i="2"/>
  <c r="BJ50" i="2"/>
  <c r="BJ72" i="2"/>
  <c r="BJ95" i="2"/>
  <c r="BJ114" i="2"/>
  <c r="BJ136" i="2"/>
  <c r="BJ159" i="2"/>
  <c r="BJ178" i="2"/>
  <c r="BJ200" i="2"/>
  <c r="BJ223" i="2"/>
  <c r="BJ242" i="2"/>
  <c r="BJ264" i="2"/>
  <c r="BJ287" i="2"/>
  <c r="BJ306" i="2"/>
  <c r="BJ328" i="2"/>
  <c r="BJ351" i="2"/>
  <c r="BJ370" i="2"/>
  <c r="BJ392" i="2"/>
  <c r="BJ415" i="2"/>
  <c r="BJ434" i="2"/>
  <c r="BJ456" i="2"/>
  <c r="BJ479" i="2"/>
  <c r="BJ498" i="2"/>
  <c r="BJ520" i="2"/>
  <c r="BJ543" i="2"/>
  <c r="BJ562" i="2"/>
  <c r="BJ584" i="2"/>
  <c r="BJ607" i="2"/>
  <c r="BJ626" i="2"/>
  <c r="BJ642" i="2"/>
  <c r="BJ655" i="2"/>
  <c r="BJ667" i="2"/>
  <c r="BJ680" i="2"/>
  <c r="BJ689" i="2"/>
  <c r="BJ697" i="2"/>
  <c r="BJ705" i="2"/>
  <c r="BJ713" i="2"/>
  <c r="BJ721" i="2"/>
  <c r="BJ729" i="2"/>
  <c r="BJ737" i="2"/>
  <c r="BJ745" i="2"/>
  <c r="BJ753" i="2"/>
  <c r="BJ761" i="2"/>
  <c r="BJ769" i="2"/>
  <c r="BJ777" i="2"/>
  <c r="BJ785" i="2"/>
  <c r="BJ793" i="2"/>
  <c r="BJ801" i="2"/>
  <c r="BJ809" i="2"/>
  <c r="BJ817" i="2"/>
  <c r="BJ825" i="2"/>
  <c r="BJ833" i="2"/>
  <c r="BJ841" i="2"/>
  <c r="BJ849" i="2"/>
  <c r="BJ857" i="2"/>
  <c r="BJ865" i="2"/>
  <c r="BJ873" i="2"/>
  <c r="BJ881" i="2"/>
  <c r="BJ889" i="2"/>
  <c r="BJ897" i="2"/>
  <c r="BJ905" i="2"/>
  <c r="BJ913" i="2"/>
  <c r="BJ921" i="2"/>
  <c r="BJ929" i="2"/>
  <c r="BJ937" i="2"/>
  <c r="BJ945" i="2"/>
  <c r="BJ953" i="2"/>
  <c r="BJ961" i="2"/>
  <c r="BJ969" i="2"/>
  <c r="BJ977" i="2"/>
  <c r="BJ985" i="2"/>
  <c r="BJ993" i="2"/>
  <c r="BJ1001" i="2"/>
  <c r="BJ1009" i="2"/>
  <c r="BJ1017" i="2"/>
  <c r="BJ1025" i="2"/>
  <c r="BJ1033" i="2"/>
  <c r="BJ1041" i="2"/>
  <c r="BJ1049" i="2"/>
  <c r="BJ1057" i="2"/>
  <c r="BJ1065" i="2"/>
  <c r="BJ1073" i="2"/>
  <c r="BJ1081" i="2"/>
  <c r="BJ1089" i="2"/>
  <c r="BJ10" i="2"/>
  <c r="BJ32" i="2"/>
  <c r="BJ55" i="2"/>
  <c r="BJ74" i="2"/>
  <c r="BJ96" i="2"/>
  <c r="BJ119" i="2"/>
  <c r="BJ138" i="2"/>
  <c r="BJ160" i="2"/>
  <c r="BJ183" i="2"/>
  <c r="BJ15" i="2"/>
  <c r="BJ34" i="2"/>
  <c r="BJ56" i="2"/>
  <c r="BJ79" i="2"/>
  <c r="BJ98" i="2"/>
  <c r="BJ120" i="2"/>
  <c r="BJ143" i="2"/>
  <c r="BJ162" i="2"/>
  <c r="BJ184" i="2"/>
  <c r="BJ207" i="2"/>
  <c r="BJ226" i="2"/>
  <c r="BJ248" i="2"/>
  <c r="BJ271" i="2"/>
  <c r="BJ290" i="2"/>
  <c r="BJ312" i="2"/>
  <c r="BJ335" i="2"/>
  <c r="BJ354" i="2"/>
  <c r="BJ376" i="2"/>
  <c r="BJ399" i="2"/>
  <c r="BJ418" i="2"/>
  <c r="BJ440" i="2"/>
  <c r="BJ463" i="2"/>
  <c r="BJ482" i="2"/>
  <c r="BJ504" i="2"/>
  <c r="BJ527" i="2"/>
  <c r="BJ546" i="2"/>
  <c r="BJ568" i="2"/>
  <c r="BJ591" i="2"/>
  <c r="BJ610" i="2"/>
  <c r="BJ632" i="2"/>
  <c r="BJ644" i="2"/>
  <c r="BJ658" i="2"/>
  <c r="BJ671" i="2"/>
  <c r="BJ683" i="2"/>
  <c r="BJ691" i="2"/>
  <c r="BJ699" i="2"/>
  <c r="BJ707" i="2"/>
  <c r="BJ715" i="2"/>
  <c r="BJ723" i="2"/>
  <c r="BJ731" i="2"/>
  <c r="BJ739" i="2"/>
  <c r="BJ747" i="2"/>
  <c r="BJ755" i="2"/>
  <c r="BJ763" i="2"/>
  <c r="BJ771" i="2"/>
  <c r="BJ779" i="2"/>
  <c r="BJ787" i="2"/>
  <c r="BJ795" i="2"/>
  <c r="BJ803" i="2"/>
  <c r="BJ811" i="2"/>
  <c r="BJ819" i="2"/>
  <c r="BJ827" i="2"/>
  <c r="BJ835" i="2"/>
  <c r="BJ843" i="2"/>
  <c r="BJ851" i="2"/>
  <c r="BJ859" i="2"/>
  <c r="BJ867" i="2"/>
  <c r="BJ875" i="2"/>
  <c r="BJ883" i="2"/>
  <c r="BJ891" i="2"/>
  <c r="BJ899" i="2"/>
  <c r="BJ907" i="2"/>
  <c r="BJ915" i="2"/>
  <c r="BJ923" i="2"/>
  <c r="BJ931" i="2"/>
  <c r="BJ939" i="2"/>
  <c r="BJ947" i="2"/>
  <c r="BJ955" i="2"/>
  <c r="BJ963" i="2"/>
  <c r="BJ971" i="2"/>
  <c r="BJ979" i="2"/>
  <c r="BJ987" i="2"/>
  <c r="BJ995" i="2"/>
  <c r="BJ1003" i="2"/>
  <c r="BJ1011" i="2"/>
  <c r="BJ1019" i="2"/>
  <c r="BJ1027" i="2"/>
  <c r="BJ1035" i="2"/>
  <c r="BJ1043" i="2"/>
  <c r="BJ1051" i="2"/>
  <c r="BJ1059" i="2"/>
  <c r="BJ1067" i="2"/>
  <c r="BJ16" i="2"/>
  <c r="BJ39" i="2"/>
  <c r="BJ58" i="2"/>
  <c r="BJ80" i="2"/>
  <c r="BJ103" i="2"/>
  <c r="BJ122" i="2"/>
  <c r="BJ144" i="2"/>
  <c r="BJ167" i="2"/>
  <c r="BJ186" i="2"/>
  <c r="BJ208" i="2"/>
  <c r="BJ231" i="2"/>
  <c r="BJ250" i="2"/>
  <c r="BJ272" i="2"/>
  <c r="BJ295" i="2"/>
  <c r="BJ314" i="2"/>
  <c r="BJ336" i="2"/>
  <c r="BJ359" i="2"/>
  <c r="BJ378" i="2"/>
  <c r="BJ400" i="2"/>
  <c r="BJ423" i="2"/>
  <c r="BJ442" i="2"/>
  <c r="BJ464" i="2"/>
  <c r="BJ487" i="2"/>
  <c r="BJ506" i="2"/>
  <c r="BJ528" i="2"/>
  <c r="BJ551" i="2"/>
  <c r="BJ570" i="2"/>
  <c r="BJ592" i="2"/>
  <c r="BJ615" i="2"/>
  <c r="BJ634" i="2"/>
  <c r="BJ647" i="2"/>
  <c r="BJ659" i="2"/>
  <c r="BJ672" i="2"/>
  <c r="BJ684" i="2"/>
  <c r="BJ692" i="2"/>
  <c r="BJ700" i="2"/>
  <c r="BJ708" i="2"/>
  <c r="BJ716" i="2"/>
  <c r="BJ724" i="2"/>
  <c r="BJ732" i="2"/>
  <c r="BJ740" i="2"/>
  <c r="BJ748" i="2"/>
  <c r="BJ756" i="2"/>
  <c r="BJ764" i="2"/>
  <c r="BJ772" i="2"/>
  <c r="BJ780" i="2"/>
  <c r="BJ788" i="2"/>
  <c r="BJ796" i="2"/>
  <c r="BJ804" i="2"/>
  <c r="BJ812" i="2"/>
  <c r="BJ820" i="2"/>
  <c r="BJ828" i="2"/>
  <c r="BJ836" i="2"/>
  <c r="BJ844" i="2"/>
  <c r="BJ852" i="2"/>
  <c r="BJ860" i="2"/>
  <c r="BJ868" i="2"/>
  <c r="BJ876" i="2"/>
  <c r="BJ884" i="2"/>
  <c r="BJ892" i="2"/>
  <c r="BJ900" i="2"/>
  <c r="BJ908" i="2"/>
  <c r="BJ916" i="2"/>
  <c r="BJ924" i="2"/>
  <c r="BJ932" i="2"/>
  <c r="BJ940" i="2"/>
  <c r="BJ948" i="2"/>
  <c r="BJ956" i="2"/>
  <c r="BJ964" i="2"/>
  <c r="BJ972" i="2"/>
  <c r="BJ980" i="2"/>
  <c r="BJ988" i="2"/>
  <c r="BJ996" i="2"/>
  <c r="BJ1004" i="2"/>
  <c r="BJ1012" i="2"/>
  <c r="BJ1020" i="2"/>
  <c r="BJ1028" i="2"/>
  <c r="BJ1036" i="2"/>
  <c r="BJ1044" i="2"/>
  <c r="BJ1052" i="2"/>
  <c r="BJ1060" i="2"/>
  <c r="BJ1068" i="2"/>
  <c r="BJ1076" i="2"/>
  <c r="BJ1084" i="2"/>
  <c r="BJ1092" i="2"/>
  <c r="BJ18" i="2"/>
  <c r="BJ40" i="2"/>
  <c r="BJ63" i="2"/>
  <c r="BJ82" i="2"/>
  <c r="BJ104" i="2"/>
  <c r="BJ127" i="2"/>
  <c r="BJ146" i="2"/>
  <c r="BJ168" i="2"/>
  <c r="BJ191" i="2"/>
  <c r="BJ210" i="2"/>
  <c r="BJ232" i="2"/>
  <c r="BJ255" i="2"/>
  <c r="BJ274" i="2"/>
  <c r="BJ296" i="2"/>
  <c r="BJ319" i="2"/>
  <c r="BJ338" i="2"/>
  <c r="BJ360" i="2"/>
  <c r="BJ383" i="2"/>
  <c r="BJ402" i="2"/>
  <c r="BJ424" i="2"/>
  <c r="BJ447" i="2"/>
  <c r="BJ466" i="2"/>
  <c r="BJ488" i="2"/>
  <c r="BJ511" i="2"/>
  <c r="BJ530" i="2"/>
  <c r="BJ552" i="2"/>
  <c r="BJ575" i="2"/>
  <c r="BJ594" i="2"/>
  <c r="BJ616" i="2"/>
  <c r="BJ635" i="2"/>
  <c r="BJ648" i="2"/>
  <c r="BJ660" i="2"/>
  <c r="BJ674" i="2"/>
  <c r="BJ685" i="2"/>
  <c r="BJ693" i="2"/>
  <c r="BJ701" i="2"/>
  <c r="BJ709" i="2"/>
  <c r="BJ717" i="2"/>
  <c r="BJ725" i="2"/>
  <c r="BJ733" i="2"/>
  <c r="BJ741" i="2"/>
  <c r="BJ749" i="2"/>
  <c r="BJ757" i="2"/>
  <c r="BJ765" i="2"/>
  <c r="BJ773" i="2"/>
  <c r="BJ781" i="2"/>
  <c r="BJ789" i="2"/>
  <c r="BJ797" i="2"/>
  <c r="BJ805" i="2"/>
  <c r="BJ813" i="2"/>
  <c r="BJ821" i="2"/>
  <c r="BJ829" i="2"/>
  <c r="BJ837" i="2"/>
  <c r="BJ23" i="2"/>
  <c r="BJ106" i="2"/>
  <c r="BJ192" i="2"/>
  <c r="BJ247" i="2"/>
  <c r="BJ303" i="2"/>
  <c r="BJ362" i="2"/>
  <c r="BJ416" i="2"/>
  <c r="BJ472" i="2"/>
  <c r="BJ535" i="2"/>
  <c r="BJ586" i="2"/>
  <c r="BJ639" i="2"/>
  <c r="BJ675" i="2"/>
  <c r="BJ698" i="2"/>
  <c r="BJ719" i="2"/>
  <c r="BJ742" i="2"/>
  <c r="BJ762" i="2"/>
  <c r="BJ783" i="2"/>
  <c r="BJ806" i="2"/>
  <c r="BJ826" i="2"/>
  <c r="BJ846" i="2"/>
  <c r="BJ862" i="2"/>
  <c r="BJ878" i="2"/>
  <c r="BJ894" i="2"/>
  <c r="BJ910" i="2"/>
  <c r="BJ926" i="2"/>
  <c r="BJ942" i="2"/>
  <c r="BJ958" i="2"/>
  <c r="BJ974" i="2"/>
  <c r="BJ990" i="2"/>
  <c r="BJ1006" i="2"/>
  <c r="BJ1022" i="2"/>
  <c r="BJ1038" i="2"/>
  <c r="BJ1054" i="2"/>
  <c r="BJ1070" i="2"/>
  <c r="BJ1083" i="2"/>
  <c r="BJ1095" i="2"/>
  <c r="BJ1103" i="2"/>
  <c r="BJ1111" i="2"/>
  <c r="BJ1119" i="2"/>
  <c r="BJ1127" i="2"/>
  <c r="BJ1135" i="2"/>
  <c r="BJ1143" i="2"/>
  <c r="BJ1151" i="2"/>
  <c r="BJ1159" i="2"/>
  <c r="BJ1167" i="2"/>
  <c r="BJ1175" i="2"/>
  <c r="BJ1183" i="2"/>
  <c r="BJ1191" i="2"/>
  <c r="BJ1199" i="2"/>
  <c r="BJ1207" i="2"/>
  <c r="BJ1215" i="2"/>
  <c r="BJ1223" i="2"/>
  <c r="BJ1231" i="2"/>
  <c r="BJ1239" i="2"/>
  <c r="BJ1247" i="2"/>
  <c r="BJ1255" i="2"/>
  <c r="BJ1263" i="2"/>
  <c r="BJ1271" i="2"/>
  <c r="BJ1279" i="2"/>
  <c r="BJ1287" i="2"/>
  <c r="BJ1295" i="2"/>
  <c r="BJ1303" i="2"/>
  <c r="BJ1311" i="2"/>
  <c r="BJ1319" i="2"/>
  <c r="BJ1327" i="2"/>
  <c r="BJ1335" i="2"/>
  <c r="BJ1343" i="2"/>
  <c r="BJ1351" i="2"/>
  <c r="BJ1359" i="2"/>
  <c r="BJ1367" i="2"/>
  <c r="BJ1375" i="2"/>
  <c r="BJ1383" i="2"/>
  <c r="BJ1391" i="2"/>
  <c r="BJ1399" i="2"/>
  <c r="BJ1407" i="2"/>
  <c r="BJ1415" i="2"/>
  <c r="BJ1423" i="2"/>
  <c r="BJ1431" i="2"/>
  <c r="BJ1439" i="2"/>
  <c r="BJ1447" i="2"/>
  <c r="BJ1455" i="2"/>
  <c r="BJ1463" i="2"/>
  <c r="BJ1471" i="2"/>
  <c r="BJ1479" i="2"/>
  <c r="BJ1487" i="2"/>
  <c r="BJ24" i="2"/>
  <c r="BJ111" i="2"/>
  <c r="BJ194" i="2"/>
  <c r="BJ256" i="2"/>
  <c r="BJ311" i="2"/>
  <c r="BJ367" i="2"/>
  <c r="BJ426" i="2"/>
  <c r="BJ480" i="2"/>
  <c r="BJ536" i="2"/>
  <c r="BJ599" i="2"/>
  <c r="BJ643" i="2"/>
  <c r="BJ676" i="2"/>
  <c r="BJ702" i="2"/>
  <c r="BJ722" i="2"/>
  <c r="BJ743" i="2"/>
  <c r="BJ766" i="2"/>
  <c r="BJ786" i="2"/>
  <c r="BJ807" i="2"/>
  <c r="BJ830" i="2"/>
  <c r="BJ847" i="2"/>
  <c r="BJ863" i="2"/>
  <c r="BJ879" i="2"/>
  <c r="BJ895" i="2"/>
  <c r="BJ911" i="2"/>
  <c r="BJ927" i="2"/>
  <c r="BJ943" i="2"/>
  <c r="BJ959" i="2"/>
  <c r="BJ975" i="2"/>
  <c r="BJ991" i="2"/>
  <c r="BJ1007" i="2"/>
  <c r="BJ1023" i="2"/>
  <c r="BJ1039" i="2"/>
  <c r="BJ1055" i="2"/>
  <c r="BJ1071" i="2"/>
  <c r="BJ1085" i="2"/>
  <c r="BJ1096" i="2"/>
  <c r="BJ1104" i="2"/>
  <c r="BJ1112" i="2"/>
  <c r="BJ1120" i="2"/>
  <c r="BJ1128" i="2"/>
  <c r="BJ1136" i="2"/>
  <c r="BJ1144" i="2"/>
  <c r="BJ1152" i="2"/>
  <c r="BJ1160" i="2"/>
  <c r="BJ1168" i="2"/>
  <c r="BJ1176" i="2"/>
  <c r="BJ1184" i="2"/>
  <c r="BJ1192" i="2"/>
  <c r="BJ1200" i="2"/>
  <c r="BJ1208" i="2"/>
  <c r="BJ1216" i="2"/>
  <c r="BJ1224" i="2"/>
  <c r="BJ1232" i="2"/>
  <c r="BJ1240" i="2"/>
  <c r="BJ1248" i="2"/>
  <c r="BJ1256" i="2"/>
  <c r="BJ1264" i="2"/>
  <c r="BJ1272" i="2"/>
  <c r="BJ1280" i="2"/>
  <c r="BJ1288" i="2"/>
  <c r="BJ1296" i="2"/>
  <c r="BJ1304" i="2"/>
  <c r="BJ1312" i="2"/>
  <c r="BJ1320" i="2"/>
  <c r="BJ1328" i="2"/>
  <c r="BJ1336" i="2"/>
  <c r="BJ1344" i="2"/>
  <c r="BJ1352" i="2"/>
  <c r="BJ1360" i="2"/>
  <c r="BJ1368" i="2"/>
  <c r="BJ1376" i="2"/>
  <c r="BJ1384" i="2"/>
  <c r="BJ1392" i="2"/>
  <c r="BJ1400" i="2"/>
  <c r="BJ1408" i="2"/>
  <c r="BJ1416" i="2"/>
  <c r="BJ1424" i="2"/>
  <c r="BJ1432" i="2"/>
  <c r="BJ1440" i="2"/>
  <c r="BJ1448" i="2"/>
  <c r="BJ1456" i="2"/>
  <c r="BJ42" i="2"/>
  <c r="BJ128" i="2"/>
  <c r="BJ202" i="2"/>
  <c r="BJ258" i="2"/>
  <c r="BJ320" i="2"/>
  <c r="BJ375" i="2"/>
  <c r="BJ431" i="2"/>
  <c r="BJ490" i="2"/>
  <c r="BJ544" i="2"/>
  <c r="BJ600" i="2"/>
  <c r="BJ650" i="2"/>
  <c r="BJ682" i="2"/>
  <c r="BJ703" i="2"/>
  <c r="BJ726" i="2"/>
  <c r="BJ746" i="2"/>
  <c r="BJ767" i="2"/>
  <c r="BJ790" i="2"/>
  <c r="BJ810" i="2"/>
  <c r="BJ831" i="2"/>
  <c r="BJ850" i="2"/>
  <c r="BJ866" i="2"/>
  <c r="BJ882" i="2"/>
  <c r="BJ898" i="2"/>
  <c r="BJ914" i="2"/>
  <c r="BJ930" i="2"/>
  <c r="BJ946" i="2"/>
  <c r="BJ962" i="2"/>
  <c r="BJ978" i="2"/>
  <c r="BJ994" i="2"/>
  <c r="BJ1010" i="2"/>
  <c r="BJ1026" i="2"/>
  <c r="BJ1042" i="2"/>
  <c r="BJ1058" i="2"/>
  <c r="BJ1074" i="2"/>
  <c r="BJ1086" i="2"/>
  <c r="BJ1097" i="2"/>
  <c r="BJ1105" i="2"/>
  <c r="BJ1113" i="2"/>
  <c r="BJ1121" i="2"/>
  <c r="BJ1129" i="2"/>
  <c r="BJ1137" i="2"/>
  <c r="BJ1145" i="2"/>
  <c r="BJ1153" i="2"/>
  <c r="BJ1161" i="2"/>
  <c r="BJ1169" i="2"/>
  <c r="BJ1177" i="2"/>
  <c r="BJ1185" i="2"/>
  <c r="BJ1193" i="2"/>
  <c r="BJ1201" i="2"/>
  <c r="BJ1209" i="2"/>
  <c r="BJ1217" i="2"/>
  <c r="BJ1225" i="2"/>
  <c r="BJ1233" i="2"/>
  <c r="BJ1241" i="2"/>
  <c r="BJ1249" i="2"/>
  <c r="BJ1257" i="2"/>
  <c r="BJ1265" i="2"/>
  <c r="BJ1273" i="2"/>
  <c r="BJ1281" i="2"/>
  <c r="BJ1289" i="2"/>
  <c r="BJ1297" i="2"/>
  <c r="BJ1305" i="2"/>
  <c r="BJ1313" i="2"/>
  <c r="BJ1321" i="2"/>
  <c r="BJ1329" i="2"/>
  <c r="BJ1337" i="2"/>
  <c r="BJ1345" i="2"/>
  <c r="BJ1353" i="2"/>
  <c r="BJ1361" i="2"/>
  <c r="BJ1369" i="2"/>
  <c r="BJ1377" i="2"/>
  <c r="BJ1385" i="2"/>
  <c r="BJ1393" i="2"/>
  <c r="BJ1401" i="2"/>
  <c r="BJ1409" i="2"/>
  <c r="BJ1417" i="2"/>
  <c r="BJ1425" i="2"/>
  <c r="BJ1433" i="2"/>
  <c r="BJ1441" i="2"/>
  <c r="BJ1449" i="2"/>
  <c r="BJ1457" i="2"/>
  <c r="BJ1465" i="2"/>
  <c r="BJ1473" i="2"/>
  <c r="BJ1481" i="2"/>
  <c r="BJ1489" i="2"/>
  <c r="BJ1497" i="2"/>
  <c r="BJ1505" i="2"/>
  <c r="BJ47" i="2"/>
  <c r="BJ130" i="2"/>
  <c r="BJ215" i="2"/>
  <c r="BJ266" i="2"/>
  <c r="BJ322" i="2"/>
  <c r="BJ384" i="2"/>
  <c r="BJ439" i="2"/>
  <c r="BJ495" i="2"/>
  <c r="BJ554" i="2"/>
  <c r="BJ608" i="2"/>
  <c r="BJ651" i="2"/>
  <c r="BJ686" i="2"/>
  <c r="BJ706" i="2"/>
  <c r="BJ727" i="2"/>
  <c r="BJ750" i="2"/>
  <c r="BJ770" i="2"/>
  <c r="BJ791" i="2"/>
  <c r="BJ814" i="2"/>
  <c r="BJ834" i="2"/>
  <c r="BJ853" i="2"/>
  <c r="BJ869" i="2"/>
  <c r="BJ885" i="2"/>
  <c r="BJ901" i="2"/>
  <c r="BJ917" i="2"/>
  <c r="BJ933" i="2"/>
  <c r="BJ949" i="2"/>
  <c r="BJ965" i="2"/>
  <c r="BJ981" i="2"/>
  <c r="BJ997" i="2"/>
  <c r="BJ1013" i="2"/>
  <c r="BJ1029" i="2"/>
  <c r="BJ1045" i="2"/>
  <c r="BJ1061" i="2"/>
  <c r="BJ1075" i="2"/>
  <c r="BJ1087" i="2"/>
  <c r="BJ1098" i="2"/>
  <c r="BJ1106" i="2"/>
  <c r="BJ1114" i="2"/>
  <c r="BJ1122" i="2"/>
  <c r="BJ1130" i="2"/>
  <c r="BJ1138" i="2"/>
  <c r="BJ1146" i="2"/>
  <c r="BJ1154" i="2"/>
  <c r="BJ1162" i="2"/>
  <c r="BJ1170" i="2"/>
  <c r="BJ1178" i="2"/>
  <c r="BJ1186" i="2"/>
  <c r="BJ1194" i="2"/>
  <c r="BJ1202" i="2"/>
  <c r="BJ1210" i="2"/>
  <c r="BJ1218" i="2"/>
  <c r="BJ1226" i="2"/>
  <c r="BJ1234" i="2"/>
  <c r="BJ1242" i="2"/>
  <c r="BJ1250" i="2"/>
  <c r="BJ1258" i="2"/>
  <c r="BJ1266" i="2"/>
  <c r="BJ1274" i="2"/>
  <c r="BJ1282" i="2"/>
  <c r="BJ1290" i="2"/>
  <c r="BJ1298" i="2"/>
  <c r="BJ1306" i="2"/>
  <c r="BJ1314" i="2"/>
  <c r="BJ1322" i="2"/>
  <c r="BJ1330" i="2"/>
  <c r="BJ1338" i="2"/>
  <c r="BJ1346" i="2"/>
  <c r="BJ1354" i="2"/>
  <c r="BJ1362" i="2"/>
  <c r="BJ1370" i="2"/>
  <c r="BJ1378" i="2"/>
  <c r="BJ1386" i="2"/>
  <c r="BJ1394" i="2"/>
  <c r="BJ1402" i="2"/>
  <c r="BJ1410" i="2"/>
  <c r="BJ1418" i="2"/>
  <c r="BJ1426" i="2"/>
  <c r="BJ1434" i="2"/>
  <c r="BJ1442" i="2"/>
  <c r="BJ1450" i="2"/>
  <c r="BJ1458" i="2"/>
  <c r="BJ1466" i="2"/>
  <c r="BJ1474" i="2"/>
  <c r="BJ1482" i="2"/>
  <c r="BJ1490" i="2"/>
  <c r="BJ64" i="2"/>
  <c r="BJ151" i="2"/>
  <c r="BJ216" i="2"/>
  <c r="BJ279" i="2"/>
  <c r="BJ330" i="2"/>
  <c r="BJ386" i="2"/>
  <c r="BJ448" i="2"/>
  <c r="BJ503" i="2"/>
  <c r="BJ559" i="2"/>
  <c r="BJ618" i="2"/>
  <c r="BJ656" i="2"/>
  <c r="BJ687" i="2"/>
  <c r="BJ710" i="2"/>
  <c r="BJ730" i="2"/>
  <c r="BJ751" i="2"/>
  <c r="BJ774" i="2"/>
  <c r="BJ794" i="2"/>
  <c r="BJ815" i="2"/>
  <c r="BJ838" i="2"/>
  <c r="BJ854" i="2"/>
  <c r="BJ870" i="2"/>
  <c r="BJ886" i="2"/>
  <c r="BJ902" i="2"/>
  <c r="BJ918" i="2"/>
  <c r="BJ934" i="2"/>
  <c r="BJ950" i="2"/>
  <c r="BJ966" i="2"/>
  <c r="BJ982" i="2"/>
  <c r="BJ998" i="2"/>
  <c r="BJ1014" i="2"/>
  <c r="BJ1030" i="2"/>
  <c r="BJ1046" i="2"/>
  <c r="BJ1062" i="2"/>
  <c r="BJ1077" i="2"/>
  <c r="BJ1090" i="2"/>
  <c r="BJ1099" i="2"/>
  <c r="BJ1107" i="2"/>
  <c r="BJ1115" i="2"/>
  <c r="BJ1123" i="2"/>
  <c r="BJ1131" i="2"/>
  <c r="BJ1139" i="2"/>
  <c r="BJ1147" i="2"/>
  <c r="BJ1155" i="2"/>
  <c r="BJ1163" i="2"/>
  <c r="BJ1171" i="2"/>
  <c r="BJ1179" i="2"/>
  <c r="BJ1187" i="2"/>
  <c r="BJ1195" i="2"/>
  <c r="BJ1203" i="2"/>
  <c r="BJ1211" i="2"/>
  <c r="BJ1219" i="2"/>
  <c r="BJ1227" i="2"/>
  <c r="BJ1235" i="2"/>
  <c r="BJ1243" i="2"/>
  <c r="BJ1251" i="2"/>
  <c r="BJ1259" i="2"/>
  <c r="BJ1267" i="2"/>
  <c r="BJ1275" i="2"/>
  <c r="BJ1283" i="2"/>
  <c r="BJ1291" i="2"/>
  <c r="BJ1299" i="2"/>
  <c r="BJ1307" i="2"/>
  <c r="BJ1315" i="2"/>
  <c r="BJ1323" i="2"/>
  <c r="BJ1331" i="2"/>
  <c r="BJ1339" i="2"/>
  <c r="BJ1347" i="2"/>
  <c r="BJ1355" i="2"/>
  <c r="BJ1363" i="2"/>
  <c r="BJ1371" i="2"/>
  <c r="BJ1379" i="2"/>
  <c r="BJ1387" i="2"/>
  <c r="BJ1395" i="2"/>
  <c r="BJ1403" i="2"/>
  <c r="BJ1411" i="2"/>
  <c r="BJ1419" i="2"/>
  <c r="BJ1427" i="2"/>
  <c r="BJ1435" i="2"/>
  <c r="BJ1443" i="2"/>
  <c r="BJ1451" i="2"/>
  <c r="BJ1459" i="2"/>
  <c r="BJ1467" i="2"/>
  <c r="BJ66" i="2"/>
  <c r="BJ239" i="2"/>
  <c r="BJ407" i="2"/>
  <c r="BJ567" i="2"/>
  <c r="BJ668" i="2"/>
  <c r="BJ735" i="2"/>
  <c r="BJ798" i="2"/>
  <c r="BJ845" i="2"/>
  <c r="BJ890" i="2"/>
  <c r="BJ935" i="2"/>
  <c r="BJ973" i="2"/>
  <c r="BJ1018" i="2"/>
  <c r="BJ1063" i="2"/>
  <c r="BJ1094" i="2"/>
  <c r="BJ1117" i="2"/>
  <c r="BJ1140" i="2"/>
  <c r="BJ1158" i="2"/>
  <c r="BJ1181" i="2"/>
  <c r="BJ1204" i="2"/>
  <c r="BJ1222" i="2"/>
  <c r="BJ1245" i="2"/>
  <c r="BJ1268" i="2"/>
  <c r="BJ1286" i="2"/>
  <c r="BJ1309" i="2"/>
  <c r="BJ1332" i="2"/>
  <c r="BJ1350" i="2"/>
  <c r="BJ1373" i="2"/>
  <c r="BJ1396" i="2"/>
  <c r="BJ1414" i="2"/>
  <c r="BJ1437" i="2"/>
  <c r="BJ1460" i="2"/>
  <c r="BJ1475" i="2"/>
  <c r="BJ1486" i="2"/>
  <c r="BJ1498" i="2"/>
  <c r="BJ1507" i="2"/>
  <c r="BJ1515" i="2"/>
  <c r="BJ1523" i="2"/>
  <c r="BJ1531" i="2"/>
  <c r="BJ1539" i="2"/>
  <c r="BJ1547" i="2"/>
  <c r="BJ1555" i="2"/>
  <c r="BJ1563" i="2"/>
  <c r="BJ1571" i="2"/>
  <c r="BJ1579" i="2"/>
  <c r="BJ1587" i="2"/>
  <c r="BJ1595" i="2"/>
  <c r="BJ1603" i="2"/>
  <c r="BJ1611" i="2"/>
  <c r="BJ1619" i="2"/>
  <c r="BJ1627" i="2"/>
  <c r="BJ1635" i="2"/>
  <c r="BJ1643" i="2"/>
  <c r="BJ1651" i="2"/>
  <c r="BJ1659" i="2"/>
  <c r="BJ1667" i="2"/>
  <c r="BJ1675" i="2"/>
  <c r="BJ1683" i="2"/>
  <c r="BJ1691" i="2"/>
  <c r="BJ1699" i="2"/>
  <c r="BJ1707" i="2"/>
  <c r="BJ1715" i="2"/>
  <c r="BJ1723" i="2"/>
  <c r="BJ1731" i="2"/>
  <c r="BJ1739" i="2"/>
  <c r="BJ1747" i="2"/>
  <c r="BJ1755" i="2"/>
  <c r="BJ1763" i="2"/>
  <c r="BJ1771" i="2"/>
  <c r="BJ1779" i="2"/>
  <c r="BJ1787" i="2"/>
  <c r="BJ1795" i="2"/>
  <c r="BJ1803" i="2"/>
  <c r="BJ1811" i="2"/>
  <c r="BJ1819" i="2"/>
  <c r="BJ1827" i="2"/>
  <c r="BJ1835" i="2"/>
  <c r="BJ1843" i="2"/>
  <c r="BJ1851" i="2"/>
  <c r="BJ1859" i="2"/>
  <c r="BJ1867" i="2"/>
  <c r="BJ1875" i="2"/>
  <c r="BJ1883" i="2"/>
  <c r="BJ1891" i="2"/>
  <c r="BJ1899" i="2"/>
  <c r="BJ1907" i="2"/>
  <c r="BJ1915" i="2"/>
  <c r="BJ1923" i="2"/>
  <c r="BJ1931" i="2"/>
  <c r="BJ1939" i="2"/>
  <c r="BJ1947" i="2"/>
  <c r="BJ1955" i="2"/>
  <c r="BJ1963" i="2"/>
  <c r="BJ1971" i="2"/>
  <c r="BJ1979" i="2"/>
  <c r="BJ1987" i="2"/>
  <c r="BJ1995" i="2"/>
  <c r="BJ2003" i="2"/>
  <c r="BJ2011" i="2"/>
  <c r="BJ2019" i="2"/>
  <c r="BJ2027" i="2"/>
  <c r="BJ2035" i="2"/>
  <c r="BJ2043" i="2"/>
  <c r="BJ2051" i="2"/>
  <c r="BJ2059" i="2"/>
  <c r="BJ2067" i="2"/>
  <c r="BJ2075" i="2"/>
  <c r="BJ2083" i="2"/>
  <c r="BJ2091" i="2"/>
  <c r="BJ2099" i="2"/>
  <c r="BJ2107" i="2"/>
  <c r="BJ2115" i="2"/>
  <c r="BJ2123" i="2"/>
  <c r="BJ2131" i="2"/>
  <c r="BJ2139" i="2"/>
  <c r="BJ2147" i="2"/>
  <c r="BJ2155" i="2"/>
  <c r="BJ2163" i="2"/>
  <c r="BJ2171" i="2"/>
  <c r="BJ2179" i="2"/>
  <c r="BJ2187" i="2"/>
  <c r="BJ2195" i="2"/>
  <c r="BJ2203" i="2"/>
  <c r="BJ87" i="2"/>
  <c r="BJ280" i="2"/>
  <c r="BJ408" i="2"/>
  <c r="BJ576" i="2"/>
  <c r="BJ690" i="2"/>
  <c r="BJ738" i="2"/>
  <c r="BJ799" i="2"/>
  <c r="BJ855" i="2"/>
  <c r="BJ893" i="2"/>
  <c r="BJ938" i="2"/>
  <c r="BJ983" i="2"/>
  <c r="BJ1021" i="2"/>
  <c r="BJ1066" i="2"/>
  <c r="BJ1100" i="2"/>
  <c r="BJ1118" i="2"/>
  <c r="BJ1141" i="2"/>
  <c r="BJ1164" i="2"/>
  <c r="BJ1182" i="2"/>
  <c r="BJ1205" i="2"/>
  <c r="BJ1228" i="2"/>
  <c r="BJ1246" i="2"/>
  <c r="BJ1269" i="2"/>
  <c r="BJ1292" i="2"/>
  <c r="BJ1310" i="2"/>
  <c r="BJ1333" i="2"/>
  <c r="BJ1356" i="2"/>
  <c r="BJ1374" i="2"/>
  <c r="BJ1397" i="2"/>
  <c r="BJ1420" i="2"/>
  <c r="BJ1438" i="2"/>
  <c r="BJ1461" i="2"/>
  <c r="BJ1476" i="2"/>
  <c r="BJ1488" i="2"/>
  <c r="BJ1499" i="2"/>
  <c r="BJ1508" i="2"/>
  <c r="BJ1516" i="2"/>
  <c r="BJ1524" i="2"/>
  <c r="BJ1532" i="2"/>
  <c r="BJ1540" i="2"/>
  <c r="BJ1548" i="2"/>
  <c r="BJ1556" i="2"/>
  <c r="BJ1564" i="2"/>
  <c r="BJ1572" i="2"/>
  <c r="BJ1580" i="2"/>
  <c r="BJ1588" i="2"/>
  <c r="BJ1596" i="2"/>
  <c r="BJ1604" i="2"/>
  <c r="BJ1612" i="2"/>
  <c r="BJ1620" i="2"/>
  <c r="BJ1628" i="2"/>
  <c r="BJ1636" i="2"/>
  <c r="BJ1644" i="2"/>
  <c r="BJ1652" i="2"/>
  <c r="BJ1660" i="2"/>
  <c r="BJ1668" i="2"/>
  <c r="BJ1676" i="2"/>
  <c r="BJ1684" i="2"/>
  <c r="BJ1692" i="2"/>
  <c r="BJ1700" i="2"/>
  <c r="BJ1708" i="2"/>
  <c r="BJ1716" i="2"/>
  <c r="BJ1724" i="2"/>
  <c r="BJ1732" i="2"/>
  <c r="BJ1740" i="2"/>
  <c r="BJ1748" i="2"/>
  <c r="BJ1756" i="2"/>
  <c r="BJ1764" i="2"/>
  <c r="BJ1772" i="2"/>
  <c r="BJ1780" i="2"/>
  <c r="BJ1788" i="2"/>
  <c r="BJ1796" i="2"/>
  <c r="BJ1804" i="2"/>
  <c r="BJ1812" i="2"/>
  <c r="BJ1820" i="2"/>
  <c r="BJ1828" i="2"/>
  <c r="BJ1836" i="2"/>
  <c r="BJ1844" i="2"/>
  <c r="BJ1852" i="2"/>
  <c r="BJ1860" i="2"/>
  <c r="BJ1868" i="2"/>
  <c r="BJ1876" i="2"/>
  <c r="BJ1884" i="2"/>
  <c r="BJ1892" i="2"/>
  <c r="BJ1900" i="2"/>
  <c r="BJ1908" i="2"/>
  <c r="BJ1916" i="2"/>
  <c r="BJ1924" i="2"/>
  <c r="BJ1932" i="2"/>
  <c r="BJ1940" i="2"/>
  <c r="BJ1948" i="2"/>
  <c r="BJ1956" i="2"/>
  <c r="BJ1964" i="2"/>
  <c r="BJ1972" i="2"/>
  <c r="BJ1980" i="2"/>
  <c r="BJ1988" i="2"/>
  <c r="BJ1996" i="2"/>
  <c r="BJ2004" i="2"/>
  <c r="BJ2012" i="2"/>
  <c r="BJ2020" i="2"/>
  <c r="BJ2028" i="2"/>
  <c r="BJ2036" i="2"/>
  <c r="BJ2044" i="2"/>
  <c r="BJ2052" i="2"/>
  <c r="BJ2060" i="2"/>
  <c r="BJ2068" i="2"/>
  <c r="BJ2076" i="2"/>
  <c r="BJ2084" i="2"/>
  <c r="BJ2092" i="2"/>
  <c r="BJ2100" i="2"/>
  <c r="BJ2108" i="2"/>
  <c r="BJ2116" i="2"/>
  <c r="BJ2124" i="2"/>
  <c r="BJ2132" i="2"/>
  <c r="BJ2140" i="2"/>
  <c r="BJ2148" i="2"/>
  <c r="BJ2156" i="2"/>
  <c r="BJ2164" i="2"/>
  <c r="BJ2172" i="2"/>
  <c r="BJ2180" i="2"/>
  <c r="BJ2188" i="2"/>
  <c r="BJ2196" i="2"/>
  <c r="BJ2204" i="2"/>
  <c r="BJ88" i="2"/>
  <c r="BJ288" i="2"/>
  <c r="BJ450" i="2"/>
  <c r="BJ578" i="2"/>
  <c r="BJ694" i="2"/>
  <c r="BJ754" i="2"/>
  <c r="BJ802" i="2"/>
  <c r="BJ858" i="2"/>
  <c r="BJ903" i="2"/>
  <c r="BJ941" i="2"/>
  <c r="BJ986" i="2"/>
  <c r="BJ1031" i="2"/>
  <c r="BJ1069" i="2"/>
  <c r="BJ1101" i="2"/>
  <c r="BJ1124" i="2"/>
  <c r="BJ1142" i="2"/>
  <c r="BJ1165" i="2"/>
  <c r="BJ1188" i="2"/>
  <c r="BJ1206" i="2"/>
  <c r="BJ1229" i="2"/>
  <c r="BJ1252" i="2"/>
  <c r="BJ1270" i="2"/>
  <c r="BJ1293" i="2"/>
  <c r="BJ1316" i="2"/>
  <c r="BJ1334" i="2"/>
  <c r="BJ1357" i="2"/>
  <c r="BJ1380" i="2"/>
  <c r="BJ1398" i="2"/>
  <c r="BJ1421" i="2"/>
  <c r="BJ1444" i="2"/>
  <c r="BJ1462" i="2"/>
  <c r="BJ1477" i="2"/>
  <c r="BJ1491" i="2"/>
  <c r="BJ1500" i="2"/>
  <c r="BJ1509" i="2"/>
  <c r="BJ1517" i="2"/>
  <c r="BJ1525" i="2"/>
  <c r="BJ1533" i="2"/>
  <c r="BJ1541" i="2"/>
  <c r="BJ1549" i="2"/>
  <c r="BJ1557" i="2"/>
  <c r="BJ1565" i="2"/>
  <c r="BJ1573" i="2"/>
  <c r="BJ1581" i="2"/>
  <c r="BJ1589" i="2"/>
  <c r="BJ1597" i="2"/>
  <c r="BJ1605" i="2"/>
  <c r="BJ1613" i="2"/>
  <c r="BJ1621" i="2"/>
  <c r="BJ1629" i="2"/>
  <c r="BJ1637" i="2"/>
  <c r="BJ1645" i="2"/>
  <c r="BJ1653" i="2"/>
  <c r="BJ1661" i="2"/>
  <c r="BJ1669" i="2"/>
  <c r="BJ1677" i="2"/>
  <c r="BJ1685" i="2"/>
  <c r="BJ1693" i="2"/>
  <c r="BJ1701" i="2"/>
  <c r="BJ1709" i="2"/>
  <c r="BJ1717" i="2"/>
  <c r="BJ1725" i="2"/>
  <c r="BJ1733" i="2"/>
  <c r="BJ1741" i="2"/>
  <c r="BJ1749" i="2"/>
  <c r="BJ1757" i="2"/>
  <c r="BJ1765" i="2"/>
  <c r="BJ1773" i="2"/>
  <c r="BJ1781" i="2"/>
  <c r="BJ1789" i="2"/>
  <c r="BJ1797" i="2"/>
  <c r="BJ1805" i="2"/>
  <c r="BJ1813" i="2"/>
  <c r="BJ1821" i="2"/>
  <c r="BJ1829" i="2"/>
  <c r="BJ1837" i="2"/>
  <c r="BJ1845" i="2"/>
  <c r="BJ1853" i="2"/>
  <c r="BJ1861" i="2"/>
  <c r="BJ1869" i="2"/>
  <c r="BJ1877" i="2"/>
  <c r="BJ1885" i="2"/>
  <c r="BJ1893" i="2"/>
  <c r="BJ1901" i="2"/>
  <c r="BJ1909" i="2"/>
  <c r="BJ1917" i="2"/>
  <c r="BJ1925" i="2"/>
  <c r="BJ1933" i="2"/>
  <c r="BJ1941" i="2"/>
  <c r="BJ1949" i="2"/>
  <c r="BJ1957" i="2"/>
  <c r="BJ1965" i="2"/>
  <c r="BJ1973" i="2"/>
  <c r="BJ1981" i="2"/>
  <c r="BJ1989" i="2"/>
  <c r="BJ1997" i="2"/>
  <c r="BJ2005" i="2"/>
  <c r="BJ2013" i="2"/>
  <c r="BJ2021" i="2"/>
  <c r="BJ2029" i="2"/>
  <c r="BJ2037" i="2"/>
  <c r="BJ2045" i="2"/>
  <c r="BJ2053" i="2"/>
  <c r="BJ2061" i="2"/>
  <c r="BJ2069" i="2"/>
  <c r="BJ2077" i="2"/>
  <c r="BJ2085" i="2"/>
  <c r="BJ2093" i="2"/>
  <c r="BJ2101" i="2"/>
  <c r="BJ2109" i="2"/>
  <c r="BJ2117" i="2"/>
  <c r="BJ2125" i="2"/>
  <c r="BJ2133" i="2"/>
  <c r="BJ2141" i="2"/>
  <c r="BJ2149" i="2"/>
  <c r="BJ2157" i="2"/>
  <c r="BJ2165" i="2"/>
  <c r="BJ2173" i="2"/>
  <c r="BJ2181" i="2"/>
  <c r="BJ2189" i="2"/>
  <c r="BJ2197" i="2"/>
  <c r="BJ2205" i="2"/>
  <c r="BJ152" i="2"/>
  <c r="BJ298" i="2"/>
  <c r="BJ458" i="2"/>
  <c r="BJ623" i="2"/>
  <c r="BJ695" i="2"/>
  <c r="BJ758" i="2"/>
  <c r="BJ818" i="2"/>
  <c r="BJ861" i="2"/>
  <c r="BJ906" i="2"/>
  <c r="BJ951" i="2"/>
  <c r="BJ989" i="2"/>
  <c r="BJ1034" i="2"/>
  <c r="BJ1078" i="2"/>
  <c r="BJ1102" i="2"/>
  <c r="BJ1125" i="2"/>
  <c r="BJ1148" i="2"/>
  <c r="BJ1166" i="2"/>
  <c r="BJ1189" i="2"/>
  <c r="BJ1212" i="2"/>
  <c r="BJ1230" i="2"/>
  <c r="BJ1253" i="2"/>
  <c r="BJ1276" i="2"/>
  <c r="BJ1294" i="2"/>
  <c r="BJ1317" i="2"/>
  <c r="BJ1340" i="2"/>
  <c r="BJ1358" i="2"/>
  <c r="BJ1381" i="2"/>
  <c r="BJ1404" i="2"/>
  <c r="BJ1422" i="2"/>
  <c r="BJ1445" i="2"/>
  <c r="BJ1464" i="2"/>
  <c r="BJ1478" i="2"/>
  <c r="BJ1492" i="2"/>
  <c r="BJ1501" i="2"/>
  <c r="BJ1510" i="2"/>
  <c r="BJ1518" i="2"/>
  <c r="BJ1526" i="2"/>
  <c r="BJ1534" i="2"/>
  <c r="BJ1542" i="2"/>
  <c r="BJ1550" i="2"/>
  <c r="BJ1558" i="2"/>
  <c r="BJ1566" i="2"/>
  <c r="BJ1574" i="2"/>
  <c r="BJ1582" i="2"/>
  <c r="BJ1590" i="2"/>
  <c r="BJ1598" i="2"/>
  <c r="BJ1606" i="2"/>
  <c r="BJ1614" i="2"/>
  <c r="BJ1622" i="2"/>
  <c r="BJ1630" i="2"/>
  <c r="BJ1638" i="2"/>
  <c r="BJ1646" i="2"/>
  <c r="BJ1654" i="2"/>
  <c r="BJ1662" i="2"/>
  <c r="BJ1670" i="2"/>
  <c r="BJ1678" i="2"/>
  <c r="BJ1686" i="2"/>
  <c r="BJ1694" i="2"/>
  <c r="BJ1702" i="2"/>
  <c r="BJ1710" i="2"/>
  <c r="BJ1718" i="2"/>
  <c r="BJ1726" i="2"/>
  <c r="BJ1734" i="2"/>
  <c r="BJ1742" i="2"/>
  <c r="BJ1750" i="2"/>
  <c r="BJ1758" i="2"/>
  <c r="BJ1766" i="2"/>
  <c r="BJ1774" i="2"/>
  <c r="BJ1782" i="2"/>
  <c r="BJ1790" i="2"/>
  <c r="BJ1798" i="2"/>
  <c r="BJ1806" i="2"/>
  <c r="BJ1814" i="2"/>
  <c r="BJ1822" i="2"/>
  <c r="BJ1830" i="2"/>
  <c r="BJ1838" i="2"/>
  <c r="BJ1846" i="2"/>
  <c r="BJ1854" i="2"/>
  <c r="BJ1862" i="2"/>
  <c r="BJ1870" i="2"/>
  <c r="BJ1878" i="2"/>
  <c r="BJ1886" i="2"/>
  <c r="BJ1894" i="2"/>
  <c r="BJ1902" i="2"/>
  <c r="BJ1910" i="2"/>
  <c r="BJ1918" i="2"/>
  <c r="BJ1926" i="2"/>
  <c r="BJ1934" i="2"/>
  <c r="BJ1942" i="2"/>
  <c r="BJ1950" i="2"/>
  <c r="BJ1958" i="2"/>
  <c r="BJ1966" i="2"/>
  <c r="BJ1974" i="2"/>
  <c r="BJ1982" i="2"/>
  <c r="BJ1990" i="2"/>
  <c r="BJ1998" i="2"/>
  <c r="BJ2006" i="2"/>
  <c r="BJ2014" i="2"/>
  <c r="BJ2022" i="2"/>
  <c r="BJ2030" i="2"/>
  <c r="BJ2038" i="2"/>
  <c r="BJ2046" i="2"/>
  <c r="BJ2054" i="2"/>
  <c r="BJ2062" i="2"/>
  <c r="BJ2070" i="2"/>
  <c r="BJ2078" i="2"/>
  <c r="BJ2086" i="2"/>
  <c r="BJ2094" i="2"/>
  <c r="BJ2102" i="2"/>
  <c r="BJ2110" i="2"/>
  <c r="BJ2118" i="2"/>
  <c r="BJ2126" i="2"/>
  <c r="BJ2134" i="2"/>
  <c r="BJ2142" i="2"/>
  <c r="BJ2150" i="2"/>
  <c r="BJ2158" i="2"/>
  <c r="BJ2166" i="2"/>
  <c r="BJ2174" i="2"/>
  <c r="BJ2182" i="2"/>
  <c r="BJ2190" i="2"/>
  <c r="BJ2198" i="2"/>
  <c r="BJ2206" i="2"/>
  <c r="BJ170" i="2"/>
  <c r="BJ343" i="2"/>
  <c r="BJ471" i="2"/>
  <c r="BJ631" i="2"/>
  <c r="BJ711" i="2"/>
  <c r="BJ759" i="2"/>
  <c r="BJ822" i="2"/>
  <c r="BJ871" i="2"/>
  <c r="BJ909" i="2"/>
  <c r="BJ954" i="2"/>
  <c r="BJ999" i="2"/>
  <c r="BJ1037" i="2"/>
  <c r="BJ1079" i="2"/>
  <c r="BJ1108" i="2"/>
  <c r="BJ1126" i="2"/>
  <c r="BJ1149" i="2"/>
  <c r="BJ1172" i="2"/>
  <c r="BJ1190" i="2"/>
  <c r="BJ1213" i="2"/>
  <c r="BJ1236" i="2"/>
  <c r="BJ1254" i="2"/>
  <c r="BJ1277" i="2"/>
  <c r="BJ1300" i="2"/>
  <c r="BJ1318" i="2"/>
  <c r="BJ1341" i="2"/>
  <c r="BJ1364" i="2"/>
  <c r="BJ1382" i="2"/>
  <c r="BJ1405" i="2"/>
  <c r="BJ1428" i="2"/>
  <c r="BJ1446" i="2"/>
  <c r="BJ1468" i="2"/>
  <c r="BJ1480" i="2"/>
  <c r="BJ1493" i="2"/>
  <c r="BJ1502" i="2"/>
  <c r="BJ1511" i="2"/>
  <c r="BJ1519" i="2"/>
  <c r="BJ1527" i="2"/>
  <c r="BJ1535" i="2"/>
  <c r="BJ1543" i="2"/>
  <c r="BJ1551" i="2"/>
  <c r="BJ1559" i="2"/>
  <c r="BJ1567" i="2"/>
  <c r="BJ1575" i="2"/>
  <c r="BJ1583" i="2"/>
  <c r="BJ1591" i="2"/>
  <c r="BJ1599" i="2"/>
  <c r="BJ1607" i="2"/>
  <c r="BJ1615" i="2"/>
  <c r="BJ1623" i="2"/>
  <c r="BJ1631" i="2"/>
  <c r="BJ1639" i="2"/>
  <c r="BJ1647" i="2"/>
  <c r="BJ1655" i="2"/>
  <c r="BJ1663" i="2"/>
  <c r="BJ1671" i="2"/>
  <c r="BJ1679" i="2"/>
  <c r="BJ1687" i="2"/>
  <c r="BJ1695" i="2"/>
  <c r="BJ1703" i="2"/>
  <c r="BJ1711" i="2"/>
  <c r="BJ1719" i="2"/>
  <c r="BJ1727" i="2"/>
  <c r="BJ1735" i="2"/>
  <c r="BJ1743" i="2"/>
  <c r="BJ1751" i="2"/>
  <c r="BJ1759" i="2"/>
  <c r="BJ1767" i="2"/>
  <c r="BJ1775" i="2"/>
  <c r="BJ1783" i="2"/>
  <c r="BJ1791" i="2"/>
  <c r="BJ1799" i="2"/>
  <c r="BJ1807" i="2"/>
  <c r="BJ1815" i="2"/>
  <c r="BJ1823" i="2"/>
  <c r="BJ1831" i="2"/>
  <c r="BJ1839" i="2"/>
  <c r="BJ1847" i="2"/>
  <c r="BJ1855" i="2"/>
  <c r="BJ1863" i="2"/>
  <c r="BJ1871" i="2"/>
  <c r="BJ1879" i="2"/>
  <c r="BJ1887" i="2"/>
  <c r="BJ1895" i="2"/>
  <c r="BJ1903" i="2"/>
  <c r="BJ1911" i="2"/>
  <c r="BJ224" i="2"/>
  <c r="BJ352" i="2"/>
  <c r="BJ514" i="2"/>
  <c r="BJ663" i="2"/>
  <c r="BJ718" i="2"/>
  <c r="BJ778" i="2"/>
  <c r="BJ839" i="2"/>
  <c r="BJ877" i="2"/>
  <c r="BJ922" i="2"/>
  <c r="BJ967" i="2"/>
  <c r="BJ1005" i="2"/>
  <c r="BJ1050" i="2"/>
  <c r="BJ1091" i="2"/>
  <c r="BJ1110" i="2"/>
  <c r="BJ1133" i="2"/>
  <c r="BJ1156" i="2"/>
  <c r="BJ1174" i="2"/>
  <c r="BJ1197" i="2"/>
  <c r="BJ1220" i="2"/>
  <c r="BJ1238" i="2"/>
  <c r="BJ1261" i="2"/>
  <c r="BJ1284" i="2"/>
  <c r="BJ1302" i="2"/>
  <c r="BJ1325" i="2"/>
  <c r="BJ1348" i="2"/>
  <c r="BJ1366" i="2"/>
  <c r="BJ1389" i="2"/>
  <c r="BJ1412" i="2"/>
  <c r="BJ1430" i="2"/>
  <c r="BJ1453" i="2"/>
  <c r="BJ1470" i="2"/>
  <c r="BJ1484" i="2"/>
  <c r="BJ1495" i="2"/>
  <c r="BJ1504" i="2"/>
  <c r="BJ1513" i="2"/>
  <c r="BJ1521" i="2"/>
  <c r="BJ1529" i="2"/>
  <c r="BJ1537" i="2"/>
  <c r="BJ1545" i="2"/>
  <c r="BJ1553" i="2"/>
  <c r="BJ1561" i="2"/>
  <c r="BJ1569" i="2"/>
  <c r="BJ1577" i="2"/>
  <c r="BJ1585" i="2"/>
  <c r="BJ1593" i="2"/>
  <c r="BJ1601" i="2"/>
  <c r="BJ1609" i="2"/>
  <c r="BJ1617" i="2"/>
  <c r="BJ1625" i="2"/>
  <c r="BJ1633" i="2"/>
  <c r="BJ1641" i="2"/>
  <c r="BJ1649" i="2"/>
  <c r="BJ1657" i="2"/>
  <c r="BJ1665" i="2"/>
  <c r="BJ1673" i="2"/>
  <c r="BJ1681" i="2"/>
  <c r="BJ1689" i="2"/>
  <c r="BJ1697" i="2"/>
  <c r="BJ1705" i="2"/>
  <c r="BJ1713" i="2"/>
  <c r="BJ1721" i="2"/>
  <c r="BJ1729" i="2"/>
  <c r="BJ1737" i="2"/>
  <c r="BJ1745" i="2"/>
  <c r="BJ1753" i="2"/>
  <c r="BJ1761" i="2"/>
  <c r="BJ1769" i="2"/>
  <c r="BJ1777" i="2"/>
  <c r="BJ1785" i="2"/>
  <c r="BJ1793" i="2"/>
  <c r="BJ1801" i="2"/>
  <c r="BJ1809" i="2"/>
  <c r="BJ1817" i="2"/>
  <c r="BJ1825" i="2"/>
  <c r="BJ1833" i="2"/>
  <c r="BJ1841" i="2"/>
  <c r="BJ1849" i="2"/>
  <c r="BJ1857" i="2"/>
  <c r="BJ1865" i="2"/>
  <c r="BJ1873" i="2"/>
  <c r="BJ1881" i="2"/>
  <c r="BJ1889" i="2"/>
  <c r="BJ1897" i="2"/>
  <c r="BJ1905" i="2"/>
  <c r="BJ1913" i="2"/>
  <c r="BJ1921" i="2"/>
  <c r="BJ1929" i="2"/>
  <c r="BJ1937" i="2"/>
  <c r="BJ1945" i="2"/>
  <c r="BJ1953" i="2"/>
  <c r="BJ1961" i="2"/>
  <c r="BJ1969" i="2"/>
  <c r="BJ1977" i="2"/>
  <c r="BJ1985" i="2"/>
  <c r="BJ1993" i="2"/>
  <c r="BJ2001" i="2"/>
  <c r="BJ2009" i="2"/>
  <c r="BJ2017" i="2"/>
  <c r="BJ2025" i="2"/>
  <c r="BJ2033" i="2"/>
  <c r="BJ2041" i="2"/>
  <c r="BJ2049" i="2"/>
  <c r="BJ2057" i="2"/>
  <c r="BJ2065" i="2"/>
  <c r="BJ2073" i="2"/>
  <c r="BJ2081" i="2"/>
  <c r="BJ2089" i="2"/>
  <c r="BJ2097" i="2"/>
  <c r="BJ2105" i="2"/>
  <c r="BJ2113" i="2"/>
  <c r="BJ2121" i="2"/>
  <c r="BJ2129" i="2"/>
  <c r="BJ2137" i="2"/>
  <c r="BJ2145" i="2"/>
  <c r="BJ2153" i="2"/>
  <c r="BJ2161" i="2"/>
  <c r="BJ2169" i="2"/>
  <c r="BJ2177" i="2"/>
  <c r="BJ2185" i="2"/>
  <c r="BJ2193" i="2"/>
  <c r="BJ2201" i="2"/>
  <c r="BJ2080" i="2"/>
  <c r="BJ1952" i="2"/>
  <c r="BJ1682" i="2"/>
  <c r="BJ1586" i="2"/>
  <c r="BJ1053" i="2"/>
  <c r="BJ2192" i="2"/>
  <c r="BJ2170" i="2"/>
  <c r="BJ2151" i="2"/>
  <c r="BJ2128" i="2"/>
  <c r="BJ2106" i="2"/>
  <c r="BJ2087" i="2"/>
  <c r="BJ2064" i="2"/>
  <c r="BJ2042" i="2"/>
  <c r="BJ2023" i="2"/>
  <c r="BJ2000" i="2"/>
  <c r="BJ1978" i="2"/>
  <c r="BJ1959" i="2"/>
  <c r="BJ1936" i="2"/>
  <c r="BJ1914" i="2"/>
  <c r="BJ1882" i="2"/>
  <c r="BJ1850" i="2"/>
  <c r="BJ1818" i="2"/>
  <c r="BJ1786" i="2"/>
  <c r="BJ1754" i="2"/>
  <c r="BJ1722" i="2"/>
  <c r="BJ1690" i="2"/>
  <c r="BJ1658" i="2"/>
  <c r="BJ1626" i="2"/>
  <c r="BJ1594" i="2"/>
  <c r="BJ1562" i="2"/>
  <c r="BJ1530" i="2"/>
  <c r="BJ1496" i="2"/>
  <c r="BJ1436" i="2"/>
  <c r="BJ1349" i="2"/>
  <c r="BJ1262" i="2"/>
  <c r="BJ1180" i="2"/>
  <c r="BJ1093" i="2"/>
  <c r="BJ925" i="2"/>
  <c r="BJ734" i="2"/>
  <c r="BJ234" i="2"/>
  <c r="BJ2167" i="2"/>
  <c r="BJ2016" i="2"/>
  <c r="BJ1810" i="2"/>
  <c r="BJ664" i="2"/>
  <c r="BJ2191" i="2"/>
  <c r="BJ2168" i="2"/>
  <c r="BJ2146" i="2"/>
  <c r="BJ2127" i="2"/>
  <c r="BJ2104" i="2"/>
  <c r="BJ2082" i="2"/>
  <c r="BJ2063" i="2"/>
  <c r="BJ2040" i="2"/>
  <c r="BJ2018" i="2"/>
  <c r="BJ1999" i="2"/>
  <c r="BJ1976" i="2"/>
  <c r="BJ1954" i="2"/>
  <c r="BJ1935" i="2"/>
  <c r="BJ1912" i="2"/>
  <c r="BJ1880" i="2"/>
  <c r="BJ1848" i="2"/>
  <c r="BJ1816" i="2"/>
  <c r="BJ1784" i="2"/>
  <c r="BJ1752" i="2"/>
  <c r="BJ1720" i="2"/>
  <c r="BJ1688" i="2"/>
  <c r="BJ1656" i="2"/>
  <c r="BJ1624" i="2"/>
  <c r="BJ1592" i="2"/>
  <c r="BJ1560" i="2"/>
  <c r="BJ1528" i="2"/>
  <c r="BJ1494" i="2"/>
  <c r="BJ1429" i="2"/>
  <c r="BJ1342" i="2"/>
  <c r="BJ1260" i="2"/>
  <c r="BJ1173" i="2"/>
  <c r="BJ1082" i="2"/>
  <c r="BJ919" i="2"/>
  <c r="BJ714" i="2"/>
  <c r="BJ175" i="2"/>
  <c r="B65" i="2"/>
  <c r="B2183" i="2"/>
  <c r="B2151" i="2"/>
  <c r="B2135" i="2"/>
  <c r="B2111" i="2"/>
  <c r="B2071" i="2"/>
  <c r="B2047" i="2"/>
  <c r="B2031" i="2"/>
  <c r="B2015" i="2"/>
  <c r="B1991" i="2"/>
  <c r="B1967" i="2"/>
  <c r="B1907" i="2"/>
  <c r="B1811" i="2"/>
  <c r="B1747" i="2"/>
  <c r="B1619" i="2"/>
  <c r="B1523" i="2"/>
  <c r="B1427" i="2"/>
  <c r="B1331" i="2"/>
  <c r="B1235" i="2"/>
  <c r="B1171" i="2"/>
  <c r="B1075" i="2"/>
  <c r="B947" i="2"/>
  <c r="B851" i="2"/>
  <c r="B755" i="2"/>
  <c r="B249" i="2"/>
  <c r="B2198" i="2"/>
  <c r="B2174" i="2"/>
  <c r="B2150" i="2"/>
  <c r="B2118" i="2"/>
  <c r="B2102" i="2"/>
  <c r="B2086" i="2"/>
  <c r="B2070" i="2"/>
  <c r="B2054" i="2"/>
  <c r="B2038" i="2"/>
  <c r="B2022" i="2"/>
  <c r="B1998" i="2"/>
  <c r="B1974" i="2"/>
  <c r="B1958" i="2"/>
  <c r="B1868" i="2"/>
  <c r="B1740" i="2"/>
  <c r="B1708" i="2"/>
  <c r="B1612" i="2"/>
  <c r="B1516" i="2"/>
  <c r="B1452" i="2"/>
  <c r="B1324" i="2"/>
  <c r="B1228" i="2"/>
  <c r="B1164" i="2"/>
  <c r="B1068" i="2"/>
  <c r="B972" i="2"/>
  <c r="B940" i="2"/>
  <c r="B876" i="2"/>
  <c r="B812" i="2"/>
  <c r="B780" i="2"/>
  <c r="B748" i="2"/>
  <c r="B716" i="2"/>
  <c r="B684" i="2"/>
  <c r="B193" i="2"/>
  <c r="B2205" i="2"/>
  <c r="B2197" i="2"/>
  <c r="B2189" i="2"/>
  <c r="B2181" i="2"/>
  <c r="B2173" i="2"/>
  <c r="B2165" i="2"/>
  <c r="B2157" i="2"/>
  <c r="B2149" i="2"/>
  <c r="B2141" i="2"/>
  <c r="B2133" i="2"/>
  <c r="B2125" i="2"/>
  <c r="B2117" i="2"/>
  <c r="B2109" i="2"/>
  <c r="B2101" i="2"/>
  <c r="B2093" i="2"/>
  <c r="B2085" i="2"/>
  <c r="B2077" i="2"/>
  <c r="B2069" i="2"/>
  <c r="B2061" i="2"/>
  <c r="B2053" i="2"/>
  <c r="B2045" i="2"/>
  <c r="B2037" i="2"/>
  <c r="B2029" i="2"/>
  <c r="B2021" i="2"/>
  <c r="B2013" i="2"/>
  <c r="B2005" i="2"/>
  <c r="B1997" i="2"/>
  <c r="B1989" i="2"/>
  <c r="B1981" i="2"/>
  <c r="B1973" i="2"/>
  <c r="B1965" i="2"/>
  <c r="B1957" i="2"/>
  <c r="B1931" i="2"/>
  <c r="B1899" i="2"/>
  <c r="B1867" i="2"/>
  <c r="B1835" i="2"/>
  <c r="B1803" i="2"/>
  <c r="B1771" i="2"/>
  <c r="B1739" i="2"/>
  <c r="B1707" i="2"/>
  <c r="B1675" i="2"/>
  <c r="B1643" i="2"/>
  <c r="B1611" i="2"/>
  <c r="B1579" i="2"/>
  <c r="B1547" i="2"/>
  <c r="B1515" i="2"/>
  <c r="B1483" i="2"/>
  <c r="B1451" i="2"/>
  <c r="B1419" i="2"/>
  <c r="B1387" i="2"/>
  <c r="B1355" i="2"/>
  <c r="B1323" i="2"/>
  <c r="B1291" i="2"/>
  <c r="B1259" i="2"/>
  <c r="B1227" i="2"/>
  <c r="B1195" i="2"/>
  <c r="B1163" i="2"/>
  <c r="B1131" i="2"/>
  <c r="B1099" i="2"/>
  <c r="B1067" i="2"/>
  <c r="B1035" i="2"/>
  <c r="B1003" i="2"/>
  <c r="B971" i="2"/>
  <c r="B939" i="2"/>
  <c r="B907" i="2"/>
  <c r="B875" i="2"/>
  <c r="B843" i="2"/>
  <c r="B811" i="2"/>
  <c r="B779" i="2"/>
  <c r="B747" i="2"/>
  <c r="B715" i="2"/>
  <c r="B683" i="2"/>
  <c r="B441" i="2"/>
  <c r="B185" i="2"/>
  <c r="B2200" i="2"/>
  <c r="B2176" i="2"/>
  <c r="B2136" i="2"/>
  <c r="B2112" i="2"/>
  <c r="B2088" i="2"/>
  <c r="B2064" i="2"/>
  <c r="B2040" i="2"/>
  <c r="B2024" i="2"/>
  <c r="B2000" i="2"/>
  <c r="B1984" i="2"/>
  <c r="B1968" i="2"/>
  <c r="B1940" i="2"/>
  <c r="B1876" i="2"/>
  <c r="B1812" i="2"/>
  <c r="B1748" i="2"/>
  <c r="B1684" i="2"/>
  <c r="B1588" i="2"/>
  <c r="B1524" i="2"/>
  <c r="B1460" i="2"/>
  <c r="B1396" i="2"/>
  <c r="B1332" i="2"/>
  <c r="B1268" i="2"/>
  <c r="B1204" i="2"/>
  <c r="B1140" i="2"/>
  <c r="B1044" i="2"/>
  <c r="B980" i="2"/>
  <c r="B916" i="2"/>
  <c r="B852" i="2"/>
  <c r="B788" i="2"/>
  <c r="B724" i="2"/>
  <c r="B692" i="2"/>
  <c r="B513" i="2"/>
  <c r="B2199" i="2"/>
  <c r="B2167" i="2"/>
  <c r="B2143" i="2"/>
  <c r="B2119" i="2"/>
  <c r="B2095" i="2"/>
  <c r="B2079" i="2"/>
  <c r="B2063" i="2"/>
  <c r="B2039" i="2"/>
  <c r="B2007" i="2"/>
  <c r="B1983" i="2"/>
  <c r="B1959" i="2"/>
  <c r="B1875" i="2"/>
  <c r="B1779" i="2"/>
  <c r="B1683" i="2"/>
  <c r="B1555" i="2"/>
  <c r="B1459" i="2"/>
  <c r="B1395" i="2"/>
  <c r="B1299" i="2"/>
  <c r="B1203" i="2"/>
  <c r="B1107" i="2"/>
  <c r="B1011" i="2"/>
  <c r="B915" i="2"/>
  <c r="B787" i="2"/>
  <c r="B505" i="2"/>
  <c r="B2190" i="2"/>
  <c r="B2166" i="2"/>
  <c r="B2134" i="2"/>
  <c r="B2110" i="2"/>
  <c r="B2078" i="2"/>
  <c r="B2046" i="2"/>
  <c r="B2006" i="2"/>
  <c r="B1982" i="2"/>
  <c r="B1900" i="2"/>
  <c r="B1772" i="2"/>
  <c r="B1644" i="2"/>
  <c r="B1548" i="2"/>
  <c r="B1420" i="2"/>
  <c r="B1292" i="2"/>
  <c r="B1196" i="2"/>
  <c r="B1100" i="2"/>
  <c r="B1004" i="2"/>
  <c r="B908" i="2"/>
  <c r="B449" i="2"/>
  <c r="B2204" i="2"/>
  <c r="B2196" i="2"/>
  <c r="B2188" i="2"/>
  <c r="B2180" i="2"/>
  <c r="B2172" i="2"/>
  <c r="B2164" i="2"/>
  <c r="B2156" i="2"/>
  <c r="B2148" i="2"/>
  <c r="B2140" i="2"/>
  <c r="B2132" i="2"/>
  <c r="B2124" i="2"/>
  <c r="B2116" i="2"/>
  <c r="B2108" i="2"/>
  <c r="B2100" i="2"/>
  <c r="B2092" i="2"/>
  <c r="B2084" i="2"/>
  <c r="B2076" i="2"/>
  <c r="B2068" i="2"/>
  <c r="B2060" i="2"/>
  <c r="B2052" i="2"/>
  <c r="B2044" i="2"/>
  <c r="B2036" i="2"/>
  <c r="B2028" i="2"/>
  <c r="B2020" i="2"/>
  <c r="B2012" i="2"/>
  <c r="B2004" i="2"/>
  <c r="B1996" i="2"/>
  <c r="B1988" i="2"/>
  <c r="B1980" i="2"/>
  <c r="B1972" i="2"/>
  <c r="B1964" i="2"/>
  <c r="B1956" i="2"/>
  <c r="B1924" i="2"/>
  <c r="B1892" i="2"/>
  <c r="B1860" i="2"/>
  <c r="B1828" i="2"/>
  <c r="B1796" i="2"/>
  <c r="B1764" i="2"/>
  <c r="B1732" i="2"/>
  <c r="B1700" i="2"/>
  <c r="B1668" i="2"/>
  <c r="B1636" i="2"/>
  <c r="B1604" i="2"/>
  <c r="B1572" i="2"/>
  <c r="B1540" i="2"/>
  <c r="B1508" i="2"/>
  <c r="B1476" i="2"/>
  <c r="B1444" i="2"/>
  <c r="B1412" i="2"/>
  <c r="B1380" i="2"/>
  <c r="B1348" i="2"/>
  <c r="B1316" i="2"/>
  <c r="B1284" i="2"/>
  <c r="B1252" i="2"/>
  <c r="B1220" i="2"/>
  <c r="B1188" i="2"/>
  <c r="B1156" i="2"/>
  <c r="B1124" i="2"/>
  <c r="B1092" i="2"/>
  <c r="B1060" i="2"/>
  <c r="B1028" i="2"/>
  <c r="B996" i="2"/>
  <c r="B964" i="2"/>
  <c r="B932" i="2"/>
  <c r="B900" i="2"/>
  <c r="B868" i="2"/>
  <c r="B836" i="2"/>
  <c r="B804" i="2"/>
  <c r="B772" i="2"/>
  <c r="B740" i="2"/>
  <c r="B708" i="2"/>
  <c r="B641" i="2"/>
  <c r="B385" i="2"/>
  <c r="B129" i="2"/>
  <c r="B2192" i="2"/>
  <c r="B2152" i="2"/>
  <c r="B2115" i="2"/>
  <c r="B2107" i="2"/>
  <c r="B2099" i="2"/>
  <c r="B2091" i="2"/>
  <c r="B2083" i="2"/>
  <c r="B2075" i="2"/>
  <c r="B2067" i="2"/>
  <c r="B2059" i="2"/>
  <c r="B2051" i="2"/>
  <c r="B2043" i="2"/>
  <c r="B2035" i="2"/>
  <c r="B2027" i="2"/>
  <c r="B2019" i="2"/>
  <c r="B2011" i="2"/>
  <c r="B2003" i="2"/>
  <c r="B1995" i="2"/>
  <c r="B1987" i="2"/>
  <c r="B1979" i="2"/>
  <c r="B1971" i="2"/>
  <c r="B1963" i="2"/>
  <c r="B1955" i="2"/>
  <c r="B1923" i="2"/>
  <c r="B1891" i="2"/>
  <c r="B1859" i="2"/>
  <c r="B1827" i="2"/>
  <c r="B1795" i="2"/>
  <c r="B1763" i="2"/>
  <c r="B1731" i="2"/>
  <c r="B1699" i="2"/>
  <c r="B1667" i="2"/>
  <c r="B1635" i="2"/>
  <c r="B1603" i="2"/>
  <c r="B1571" i="2"/>
  <c r="B1539" i="2"/>
  <c r="B1507" i="2"/>
  <c r="B1475" i="2"/>
  <c r="B1443" i="2"/>
  <c r="B1411" i="2"/>
  <c r="B1379" i="2"/>
  <c r="B1347" i="2"/>
  <c r="B1315" i="2"/>
  <c r="B1283" i="2"/>
  <c r="B1251" i="2"/>
  <c r="B1219" i="2"/>
  <c r="B1187" i="2"/>
  <c r="B1155" i="2"/>
  <c r="B1123" i="2"/>
  <c r="B1091" i="2"/>
  <c r="B1059" i="2"/>
  <c r="B1027" i="2"/>
  <c r="B995" i="2"/>
  <c r="B963" i="2"/>
  <c r="B931" i="2"/>
  <c r="B899" i="2"/>
  <c r="B867" i="2"/>
  <c r="B835" i="2"/>
  <c r="B803" i="2"/>
  <c r="B771" i="2"/>
  <c r="B739" i="2"/>
  <c r="B707" i="2"/>
  <c r="B633" i="2"/>
  <c r="B377" i="2"/>
  <c r="B121" i="2"/>
  <c r="B2184" i="2"/>
  <c r="B2160" i="2"/>
  <c r="B2128" i="2"/>
  <c r="B2104" i="2"/>
  <c r="B2072" i="2"/>
  <c r="B2056" i="2"/>
  <c r="B2032" i="2"/>
  <c r="B2008" i="2"/>
  <c r="B1992" i="2"/>
  <c r="B1976" i="2"/>
  <c r="B1960" i="2"/>
  <c r="B1908" i="2"/>
  <c r="B1844" i="2"/>
  <c r="B1780" i="2"/>
  <c r="B1716" i="2"/>
  <c r="B1652" i="2"/>
  <c r="B1620" i="2"/>
  <c r="B1556" i="2"/>
  <c r="B1492" i="2"/>
  <c r="B1428" i="2"/>
  <c r="B1364" i="2"/>
  <c r="B1300" i="2"/>
  <c r="B1236" i="2"/>
  <c r="B1172" i="2"/>
  <c r="B1108" i="2"/>
  <c r="B1076" i="2"/>
  <c r="B1012" i="2"/>
  <c r="B948" i="2"/>
  <c r="B884" i="2"/>
  <c r="B820" i="2"/>
  <c r="B756" i="2"/>
  <c r="B257" i="2"/>
  <c r="B2191" i="2"/>
  <c r="B2175" i="2"/>
  <c r="B2159" i="2"/>
  <c r="B2127" i="2"/>
  <c r="B2103" i="2"/>
  <c r="B2087" i="2"/>
  <c r="B2055" i="2"/>
  <c r="B2023" i="2"/>
  <c r="B1999" i="2"/>
  <c r="B1975" i="2"/>
  <c r="B1939" i="2"/>
  <c r="B1843" i="2"/>
  <c r="B1715" i="2"/>
  <c r="B1651" i="2"/>
  <c r="B1587" i="2"/>
  <c r="B1491" i="2"/>
  <c r="B1363" i="2"/>
  <c r="B1267" i="2"/>
  <c r="B1139" i="2"/>
  <c r="B1043" i="2"/>
  <c r="B979" i="2"/>
  <c r="B883" i="2"/>
  <c r="B819" i="2"/>
  <c r="B723" i="2"/>
  <c r="B691" i="2"/>
  <c r="B2206" i="2"/>
  <c r="B2182" i="2"/>
  <c r="B2158" i="2"/>
  <c r="B2142" i="2"/>
  <c r="B2126" i="2"/>
  <c r="B2094" i="2"/>
  <c r="B2062" i="2"/>
  <c r="B2030" i="2"/>
  <c r="B2014" i="2"/>
  <c r="B1990" i="2"/>
  <c r="B1966" i="2"/>
  <c r="B1932" i="2"/>
  <c r="B1836" i="2"/>
  <c r="B1804" i="2"/>
  <c r="B1676" i="2"/>
  <c r="B1580" i="2"/>
  <c r="B1484" i="2"/>
  <c r="B1388" i="2"/>
  <c r="B1356" i="2"/>
  <c r="B1260" i="2"/>
  <c r="B1132" i="2"/>
  <c r="B1036" i="2"/>
  <c r="B844" i="2"/>
  <c r="B2203" i="2"/>
  <c r="B2195" i="2"/>
  <c r="B2187" i="2"/>
  <c r="B2179" i="2"/>
  <c r="B2171" i="2"/>
  <c r="B2163" i="2"/>
  <c r="B2155" i="2"/>
  <c r="B2147" i="2"/>
  <c r="B2139" i="2"/>
  <c r="B2131" i="2"/>
  <c r="B2123" i="2"/>
  <c r="B2202" i="2"/>
  <c r="B2194" i="2"/>
  <c r="B2186" i="2"/>
  <c r="B2178" i="2"/>
  <c r="B2170" i="2"/>
  <c r="B2162" i="2"/>
  <c r="B2154" i="2"/>
  <c r="B2146" i="2"/>
  <c r="B2138" i="2"/>
  <c r="B2130" i="2"/>
  <c r="B2122" i="2"/>
  <c r="B2114" i="2"/>
  <c r="B2106" i="2"/>
  <c r="B2098" i="2"/>
  <c r="B2090" i="2"/>
  <c r="B2082" i="2"/>
  <c r="B2074" i="2"/>
  <c r="B2066" i="2"/>
  <c r="B2058" i="2"/>
  <c r="B2050" i="2"/>
  <c r="B2042" i="2"/>
  <c r="B2034" i="2"/>
  <c r="B2026" i="2"/>
  <c r="B2018" i="2"/>
  <c r="B2010" i="2"/>
  <c r="B2002" i="2"/>
  <c r="B1994" i="2"/>
  <c r="B1986" i="2"/>
  <c r="B1978" i="2"/>
  <c r="B1970" i="2"/>
  <c r="B1962" i="2"/>
  <c r="B1948" i="2"/>
  <c r="B1916" i="2"/>
  <c r="B1884" i="2"/>
  <c r="B1852" i="2"/>
  <c r="B1820" i="2"/>
  <c r="B1788" i="2"/>
  <c r="B1756" i="2"/>
  <c r="B1724" i="2"/>
  <c r="B1692" i="2"/>
  <c r="B1660" i="2"/>
  <c r="B1628" i="2"/>
  <c r="B1596" i="2"/>
  <c r="B1564" i="2"/>
  <c r="B1532" i="2"/>
  <c r="B1500" i="2"/>
  <c r="B1468" i="2"/>
  <c r="B1436" i="2"/>
  <c r="B1404" i="2"/>
  <c r="B1372" i="2"/>
  <c r="B1340" i="2"/>
  <c r="B1308" i="2"/>
  <c r="B1276" i="2"/>
  <c r="B1244" i="2"/>
  <c r="B1212" i="2"/>
  <c r="B1180" i="2"/>
  <c r="B1148" i="2"/>
  <c r="B1116" i="2"/>
  <c r="B1084" i="2"/>
  <c r="B1052" i="2"/>
  <c r="B1020" i="2"/>
  <c r="B988" i="2"/>
  <c r="B956" i="2"/>
  <c r="B924" i="2"/>
  <c r="B892" i="2"/>
  <c r="B860" i="2"/>
  <c r="B828" i="2"/>
  <c r="B796" i="2"/>
  <c r="B764" i="2"/>
  <c r="B732" i="2"/>
  <c r="B700" i="2"/>
  <c r="B577" i="2"/>
  <c r="B321" i="2"/>
  <c r="B2" i="2"/>
  <c r="B10" i="2"/>
  <c r="B18" i="2"/>
  <c r="B26" i="2"/>
  <c r="B34" i="2"/>
  <c r="B42" i="2"/>
  <c r="B50" i="2"/>
  <c r="B58" i="2"/>
  <c r="B66" i="2"/>
  <c r="B74" i="2"/>
  <c r="B82" i="2"/>
  <c r="B90" i="2"/>
  <c r="B98" i="2"/>
  <c r="B106" i="2"/>
  <c r="B114" i="2"/>
  <c r="B122" i="2"/>
  <c r="B130" i="2"/>
  <c r="B138" i="2"/>
  <c r="B146" i="2"/>
  <c r="B154" i="2"/>
  <c r="B162" i="2"/>
  <c r="B170" i="2"/>
  <c r="B178" i="2"/>
  <c r="B186" i="2"/>
  <c r="B194" i="2"/>
  <c r="B202" i="2"/>
  <c r="B210" i="2"/>
  <c r="B218" i="2"/>
  <c r="B226" i="2"/>
  <c r="B234" i="2"/>
  <c r="B242" i="2"/>
  <c r="B250" i="2"/>
  <c r="B258" i="2"/>
  <c r="B266" i="2"/>
  <c r="B274" i="2"/>
  <c r="B282" i="2"/>
  <c r="B290" i="2"/>
  <c r="B298" i="2"/>
  <c r="B306" i="2"/>
  <c r="B314" i="2"/>
  <c r="B322" i="2"/>
  <c r="B330" i="2"/>
  <c r="B338" i="2"/>
  <c r="B346" i="2"/>
  <c r="B354" i="2"/>
  <c r="B362" i="2"/>
  <c r="B370" i="2"/>
  <c r="B378" i="2"/>
  <c r="B386" i="2"/>
  <c r="B394" i="2"/>
  <c r="B402" i="2"/>
  <c r="B410" i="2"/>
  <c r="B418" i="2"/>
  <c r="B426" i="2"/>
  <c r="B434" i="2"/>
  <c r="B442" i="2"/>
  <c r="B450" i="2"/>
  <c r="B458" i="2"/>
  <c r="B466" i="2"/>
  <c r="B474" i="2"/>
  <c r="B482" i="2"/>
  <c r="B490" i="2"/>
  <c r="B498" i="2"/>
  <c r="B506" i="2"/>
  <c r="B514" i="2"/>
  <c r="B522" i="2"/>
  <c r="B530" i="2"/>
  <c r="B538" i="2"/>
  <c r="B546" i="2"/>
  <c r="B554" i="2"/>
  <c r="B562" i="2"/>
  <c r="B570" i="2"/>
  <c r="B578" i="2"/>
  <c r="B586" i="2"/>
  <c r="B594" i="2"/>
  <c r="B602" i="2"/>
  <c r="B610" i="2"/>
  <c r="B618" i="2"/>
  <c r="B626" i="2"/>
  <c r="B634" i="2"/>
  <c r="B642" i="2"/>
  <c r="B650" i="2"/>
  <c r="B658" i="2"/>
  <c r="B666" i="2"/>
  <c r="B674" i="2"/>
  <c r="B3" i="2"/>
  <c r="B11" i="2"/>
  <c r="B19" i="2"/>
  <c r="B27" i="2"/>
  <c r="B35" i="2"/>
  <c r="B43" i="2"/>
  <c r="B51" i="2"/>
  <c r="B59" i="2"/>
  <c r="B67" i="2"/>
  <c r="B75" i="2"/>
  <c r="B83" i="2"/>
  <c r="B91" i="2"/>
  <c r="B99" i="2"/>
  <c r="B107" i="2"/>
  <c r="B115" i="2"/>
  <c r="B123" i="2"/>
  <c r="B131" i="2"/>
  <c r="B139" i="2"/>
  <c r="B147" i="2"/>
  <c r="B155" i="2"/>
  <c r="B163" i="2"/>
  <c r="B171" i="2"/>
  <c r="B179" i="2"/>
  <c r="B187" i="2"/>
  <c r="B195" i="2"/>
  <c r="B203" i="2"/>
  <c r="B211" i="2"/>
  <c r="B219" i="2"/>
  <c r="B227" i="2"/>
  <c r="B235" i="2"/>
  <c r="B243" i="2"/>
  <c r="B251" i="2"/>
  <c r="B259" i="2"/>
  <c r="B267" i="2"/>
  <c r="B275" i="2"/>
  <c r="B283" i="2"/>
  <c r="B291" i="2"/>
  <c r="B299" i="2"/>
  <c r="B307" i="2"/>
  <c r="B315" i="2"/>
  <c r="B323" i="2"/>
  <c r="B331" i="2"/>
  <c r="B339" i="2"/>
  <c r="B347" i="2"/>
  <c r="B355" i="2"/>
  <c r="B363" i="2"/>
  <c r="B371" i="2"/>
  <c r="B379" i="2"/>
  <c r="B387" i="2"/>
  <c r="B395" i="2"/>
  <c r="B403" i="2"/>
  <c r="B411" i="2"/>
  <c r="B419" i="2"/>
  <c r="B427" i="2"/>
  <c r="B435" i="2"/>
  <c r="B443" i="2"/>
  <c r="B451" i="2"/>
  <c r="B459" i="2"/>
  <c r="B467" i="2"/>
  <c r="B475" i="2"/>
  <c r="B483" i="2"/>
  <c r="B491" i="2"/>
  <c r="B499" i="2"/>
  <c r="B507" i="2"/>
  <c r="B515" i="2"/>
  <c r="B523" i="2"/>
  <c r="B531" i="2"/>
  <c r="B539" i="2"/>
  <c r="B547" i="2"/>
  <c r="B555" i="2"/>
  <c r="B563" i="2"/>
  <c r="B571" i="2"/>
  <c r="B579" i="2"/>
  <c r="B587" i="2"/>
  <c r="B595" i="2"/>
  <c r="B603" i="2"/>
  <c r="B611" i="2"/>
  <c r="B619" i="2"/>
  <c r="B627" i="2"/>
  <c r="B635" i="2"/>
  <c r="B643" i="2"/>
  <c r="B651" i="2"/>
  <c r="B659" i="2"/>
  <c r="B667" i="2"/>
  <c r="B675" i="2"/>
  <c r="B4" i="2"/>
  <c r="B12" i="2"/>
  <c r="B20" i="2"/>
  <c r="B28" i="2"/>
  <c r="B36" i="2"/>
  <c r="B44" i="2"/>
  <c r="B52" i="2"/>
  <c r="B60" i="2"/>
  <c r="B68" i="2"/>
  <c r="B76" i="2"/>
  <c r="B84" i="2"/>
  <c r="B92" i="2"/>
  <c r="B100" i="2"/>
  <c r="B108" i="2"/>
  <c r="B116" i="2"/>
  <c r="B124" i="2"/>
  <c r="B132" i="2"/>
  <c r="B140" i="2"/>
  <c r="B148" i="2"/>
  <c r="B156" i="2"/>
  <c r="B164" i="2"/>
  <c r="B172" i="2"/>
  <c r="B180" i="2"/>
  <c r="B188" i="2"/>
  <c r="B196" i="2"/>
  <c r="B204" i="2"/>
  <c r="B212" i="2"/>
  <c r="B220" i="2"/>
  <c r="B228" i="2"/>
  <c r="B236" i="2"/>
  <c r="B244" i="2"/>
  <c r="B252" i="2"/>
  <c r="B260" i="2"/>
  <c r="B268" i="2"/>
  <c r="B276" i="2"/>
  <c r="B284" i="2"/>
  <c r="B292" i="2"/>
  <c r="B300" i="2"/>
  <c r="B308" i="2"/>
  <c r="B316" i="2"/>
  <c r="B324" i="2"/>
  <c r="B332" i="2"/>
  <c r="B340" i="2"/>
  <c r="B348" i="2"/>
  <c r="B356" i="2"/>
  <c r="B364" i="2"/>
  <c r="B372" i="2"/>
  <c r="B380" i="2"/>
  <c r="B388" i="2"/>
  <c r="B396" i="2"/>
  <c r="B404" i="2"/>
  <c r="B412" i="2"/>
  <c r="B420" i="2"/>
  <c r="B428" i="2"/>
  <c r="B436" i="2"/>
  <c r="B444" i="2"/>
  <c r="B452" i="2"/>
  <c r="B460" i="2"/>
  <c r="B468" i="2"/>
  <c r="B476" i="2"/>
  <c r="B484" i="2"/>
  <c r="B492" i="2"/>
  <c r="B500" i="2"/>
  <c r="B508" i="2"/>
  <c r="B516" i="2"/>
  <c r="B524" i="2"/>
  <c r="B532" i="2"/>
  <c r="B540" i="2"/>
  <c r="B548" i="2"/>
  <c r="B556" i="2"/>
  <c r="B564" i="2"/>
  <c r="B572" i="2"/>
  <c r="B580" i="2"/>
  <c r="B588" i="2"/>
  <c r="B596" i="2"/>
  <c r="B604" i="2"/>
  <c r="B612" i="2"/>
  <c r="B620" i="2"/>
  <c r="B628" i="2"/>
  <c r="B636" i="2"/>
  <c r="B644" i="2"/>
  <c r="B652" i="2"/>
  <c r="B660" i="2"/>
  <c r="B668" i="2"/>
  <c r="B676" i="2"/>
  <c r="B5" i="2"/>
  <c r="B13" i="2"/>
  <c r="B21" i="2"/>
  <c r="B29" i="2"/>
  <c r="B37" i="2"/>
  <c r="B45" i="2"/>
  <c r="B53" i="2"/>
  <c r="B61" i="2"/>
  <c r="B69" i="2"/>
  <c r="B77" i="2"/>
  <c r="B85" i="2"/>
  <c r="B93" i="2"/>
  <c r="B101" i="2"/>
  <c r="B109" i="2"/>
  <c r="B117" i="2"/>
  <c r="B125" i="2"/>
  <c r="B133" i="2"/>
  <c r="B141" i="2"/>
  <c r="B149" i="2"/>
  <c r="B157" i="2"/>
  <c r="B165" i="2"/>
  <c r="B173" i="2"/>
  <c r="B181" i="2"/>
  <c r="B189" i="2"/>
  <c r="B197" i="2"/>
  <c r="B205" i="2"/>
  <c r="B213" i="2"/>
  <c r="B221" i="2"/>
  <c r="B229" i="2"/>
  <c r="B237" i="2"/>
  <c r="B245" i="2"/>
  <c r="B253" i="2"/>
  <c r="B261" i="2"/>
  <c r="B269" i="2"/>
  <c r="B277" i="2"/>
  <c r="B285" i="2"/>
  <c r="B293" i="2"/>
  <c r="B301" i="2"/>
  <c r="B309" i="2"/>
  <c r="B317" i="2"/>
  <c r="B325" i="2"/>
  <c r="B333" i="2"/>
  <c r="B341" i="2"/>
  <c r="B349" i="2"/>
  <c r="B357" i="2"/>
  <c r="B365" i="2"/>
  <c r="B373" i="2"/>
  <c r="B381" i="2"/>
  <c r="B389" i="2"/>
  <c r="B397" i="2"/>
  <c r="B405" i="2"/>
  <c r="B413" i="2"/>
  <c r="B421" i="2"/>
  <c r="B429" i="2"/>
  <c r="B437" i="2"/>
  <c r="B445" i="2"/>
  <c r="B453" i="2"/>
  <c r="B461" i="2"/>
  <c r="B469" i="2"/>
  <c r="B477" i="2"/>
  <c r="B485" i="2"/>
  <c r="B493" i="2"/>
  <c r="B501" i="2"/>
  <c r="B509" i="2"/>
  <c r="B517" i="2"/>
  <c r="B525" i="2"/>
  <c r="B533" i="2"/>
  <c r="B541" i="2"/>
  <c r="B549" i="2"/>
  <c r="B557" i="2"/>
  <c r="B565" i="2"/>
  <c r="B573" i="2"/>
  <c r="B581" i="2"/>
  <c r="B589" i="2"/>
  <c r="B597" i="2"/>
  <c r="B605" i="2"/>
  <c r="B613" i="2"/>
  <c r="B621" i="2"/>
  <c r="B629" i="2"/>
  <c r="B637" i="2"/>
  <c r="B645" i="2"/>
  <c r="B653" i="2"/>
  <c r="B661" i="2"/>
  <c r="B669" i="2"/>
  <c r="B677" i="2"/>
  <c r="B6" i="2"/>
  <c r="B14" i="2"/>
  <c r="B22" i="2"/>
  <c r="B30" i="2"/>
  <c r="B38" i="2"/>
  <c r="B46" i="2"/>
  <c r="B54" i="2"/>
  <c r="B62" i="2"/>
  <c r="B70" i="2"/>
  <c r="B78" i="2"/>
  <c r="B86" i="2"/>
  <c r="B94" i="2"/>
  <c r="B102" i="2"/>
  <c r="B110" i="2"/>
  <c r="B118" i="2"/>
  <c r="B126" i="2"/>
  <c r="B134" i="2"/>
  <c r="B142" i="2"/>
  <c r="B150" i="2"/>
  <c r="B158" i="2"/>
  <c r="B166" i="2"/>
  <c r="B174" i="2"/>
  <c r="B182" i="2"/>
  <c r="B190" i="2"/>
  <c r="B198" i="2"/>
  <c r="B206" i="2"/>
  <c r="B214" i="2"/>
  <c r="B222" i="2"/>
  <c r="B230" i="2"/>
  <c r="B238" i="2"/>
  <c r="B246" i="2"/>
  <c r="B254" i="2"/>
  <c r="B262" i="2"/>
  <c r="B270" i="2"/>
  <c r="B278" i="2"/>
  <c r="B286" i="2"/>
  <c r="B294" i="2"/>
  <c r="B302" i="2"/>
  <c r="B310" i="2"/>
  <c r="B318" i="2"/>
  <c r="B326" i="2"/>
  <c r="B334" i="2"/>
  <c r="B342" i="2"/>
  <c r="B350" i="2"/>
  <c r="B358" i="2"/>
  <c r="B366" i="2"/>
  <c r="B374" i="2"/>
  <c r="B382" i="2"/>
  <c r="B390" i="2"/>
  <c r="B398" i="2"/>
  <c r="B406" i="2"/>
  <c r="B414" i="2"/>
  <c r="B422" i="2"/>
  <c r="B430" i="2"/>
  <c r="B438" i="2"/>
  <c r="B446" i="2"/>
  <c r="B454" i="2"/>
  <c r="B462" i="2"/>
  <c r="B470" i="2"/>
  <c r="B478" i="2"/>
  <c r="B486" i="2"/>
  <c r="B494" i="2"/>
  <c r="B502" i="2"/>
  <c r="B510" i="2"/>
  <c r="B518" i="2"/>
  <c r="B526" i="2"/>
  <c r="B534" i="2"/>
  <c r="B542" i="2"/>
  <c r="B550" i="2"/>
  <c r="B558" i="2"/>
  <c r="B566" i="2"/>
  <c r="B574" i="2"/>
  <c r="B582" i="2"/>
  <c r="B590" i="2"/>
  <c r="B598" i="2"/>
  <c r="B606" i="2"/>
  <c r="B614" i="2"/>
  <c r="B622" i="2"/>
  <c r="B630" i="2"/>
  <c r="B638" i="2"/>
  <c r="B646" i="2"/>
  <c r="B654" i="2"/>
  <c r="B662" i="2"/>
  <c r="B670" i="2"/>
  <c r="B678" i="2"/>
  <c r="B7" i="2"/>
  <c r="B15" i="2"/>
  <c r="B23" i="2"/>
  <c r="B31" i="2"/>
  <c r="B39" i="2"/>
  <c r="B47" i="2"/>
  <c r="B55" i="2"/>
  <c r="B63" i="2"/>
  <c r="B71" i="2"/>
  <c r="B79" i="2"/>
  <c r="B87" i="2"/>
  <c r="B95" i="2"/>
  <c r="B103" i="2"/>
  <c r="B111" i="2"/>
  <c r="B119" i="2"/>
  <c r="B127" i="2"/>
  <c r="B135" i="2"/>
  <c r="B143" i="2"/>
  <c r="B151" i="2"/>
  <c r="B159" i="2"/>
  <c r="B167" i="2"/>
  <c r="B175" i="2"/>
  <c r="B183" i="2"/>
  <c r="B191" i="2"/>
  <c r="B199" i="2"/>
  <c r="B207" i="2"/>
  <c r="B215" i="2"/>
  <c r="B223" i="2"/>
  <c r="B231" i="2"/>
  <c r="B239" i="2"/>
  <c r="B247" i="2"/>
  <c r="B255" i="2"/>
  <c r="B263" i="2"/>
  <c r="B271" i="2"/>
  <c r="B279" i="2"/>
  <c r="B287" i="2"/>
  <c r="B295" i="2"/>
  <c r="B303" i="2"/>
  <c r="B311" i="2"/>
  <c r="B319" i="2"/>
  <c r="B327" i="2"/>
  <c r="B335" i="2"/>
  <c r="B343" i="2"/>
  <c r="B351" i="2"/>
  <c r="B359" i="2"/>
  <c r="B367" i="2"/>
  <c r="B375" i="2"/>
  <c r="B383" i="2"/>
  <c r="B391" i="2"/>
  <c r="B399" i="2"/>
  <c r="B407" i="2"/>
  <c r="B415" i="2"/>
  <c r="B423" i="2"/>
  <c r="B431" i="2"/>
  <c r="B439" i="2"/>
  <c r="B447" i="2"/>
  <c r="B455" i="2"/>
  <c r="B463" i="2"/>
  <c r="B471" i="2"/>
  <c r="B479" i="2"/>
  <c r="B487" i="2"/>
  <c r="B495" i="2"/>
  <c r="B503" i="2"/>
  <c r="B511" i="2"/>
  <c r="B519" i="2"/>
  <c r="B527" i="2"/>
  <c r="B535" i="2"/>
  <c r="B543" i="2"/>
  <c r="B551" i="2"/>
  <c r="B559" i="2"/>
  <c r="B567" i="2"/>
  <c r="B575" i="2"/>
  <c r="B583" i="2"/>
  <c r="B591" i="2"/>
  <c r="B599" i="2"/>
  <c r="B607" i="2"/>
  <c r="B615" i="2"/>
  <c r="B623" i="2"/>
  <c r="B631" i="2"/>
  <c r="B639" i="2"/>
  <c r="B647" i="2"/>
  <c r="B655" i="2"/>
  <c r="B663" i="2"/>
  <c r="B671" i="2"/>
  <c r="B679" i="2"/>
  <c r="B8" i="2"/>
  <c r="B16" i="2"/>
  <c r="B24" i="2"/>
  <c r="B32" i="2"/>
  <c r="B40" i="2"/>
  <c r="B48" i="2"/>
  <c r="B56" i="2"/>
  <c r="B64" i="2"/>
  <c r="B72" i="2"/>
  <c r="B80" i="2"/>
  <c r="B88" i="2"/>
  <c r="B96" i="2"/>
  <c r="B104" i="2"/>
  <c r="B112" i="2"/>
  <c r="B120" i="2"/>
  <c r="B128" i="2"/>
  <c r="B136" i="2"/>
  <c r="B144" i="2"/>
  <c r="B152" i="2"/>
  <c r="B160" i="2"/>
  <c r="B168" i="2"/>
  <c r="B176" i="2"/>
  <c r="B184" i="2"/>
  <c r="B192" i="2"/>
  <c r="B200" i="2"/>
  <c r="B208" i="2"/>
  <c r="B216" i="2"/>
  <c r="B224" i="2"/>
  <c r="B232" i="2"/>
  <c r="B240" i="2"/>
  <c r="B248" i="2"/>
  <c r="B256" i="2"/>
  <c r="B264" i="2"/>
  <c r="B272" i="2"/>
  <c r="B280" i="2"/>
  <c r="B288" i="2"/>
  <c r="B296" i="2"/>
  <c r="B304" i="2"/>
  <c r="B312" i="2"/>
  <c r="B320" i="2"/>
  <c r="B328" i="2"/>
  <c r="B336" i="2"/>
  <c r="B344" i="2"/>
  <c r="B352" i="2"/>
  <c r="B360" i="2"/>
  <c r="B368" i="2"/>
  <c r="B376" i="2"/>
  <c r="B384" i="2"/>
  <c r="B392" i="2"/>
  <c r="B400" i="2"/>
  <c r="B408" i="2"/>
  <c r="B416" i="2"/>
  <c r="B424" i="2"/>
  <c r="B432" i="2"/>
  <c r="B440" i="2"/>
  <c r="B448" i="2"/>
  <c r="B456" i="2"/>
  <c r="B464" i="2"/>
  <c r="B472" i="2"/>
  <c r="B480" i="2"/>
  <c r="B488" i="2"/>
  <c r="B496" i="2"/>
  <c r="B504" i="2"/>
  <c r="B512" i="2"/>
  <c r="B520" i="2"/>
  <c r="B528" i="2"/>
  <c r="B536" i="2"/>
  <c r="B544" i="2"/>
  <c r="B552" i="2"/>
  <c r="B560" i="2"/>
  <c r="B568" i="2"/>
  <c r="B576" i="2"/>
  <c r="B584" i="2"/>
  <c r="B592" i="2"/>
  <c r="B600" i="2"/>
  <c r="B608" i="2"/>
  <c r="B616" i="2"/>
  <c r="B624" i="2"/>
  <c r="B632" i="2"/>
  <c r="B640" i="2"/>
  <c r="B648" i="2"/>
  <c r="B656" i="2"/>
  <c r="B664" i="2"/>
  <c r="B672" i="2"/>
  <c r="B680" i="2"/>
  <c r="B9" i="2"/>
  <c r="B73" i="2"/>
  <c r="B137" i="2"/>
  <c r="B201" i="2"/>
  <c r="B265" i="2"/>
  <c r="B329" i="2"/>
  <c r="B393" i="2"/>
  <c r="B457" i="2"/>
  <c r="B521" i="2"/>
  <c r="B585" i="2"/>
  <c r="B649" i="2"/>
  <c r="B685" i="2"/>
  <c r="B693" i="2"/>
  <c r="B701" i="2"/>
  <c r="B709" i="2"/>
  <c r="B717" i="2"/>
  <c r="B725" i="2"/>
  <c r="B733" i="2"/>
  <c r="B741" i="2"/>
  <c r="B749" i="2"/>
  <c r="B757" i="2"/>
  <c r="B765" i="2"/>
  <c r="B773" i="2"/>
  <c r="B781" i="2"/>
  <c r="B789" i="2"/>
  <c r="B797" i="2"/>
  <c r="B805" i="2"/>
  <c r="B813" i="2"/>
  <c r="B821" i="2"/>
  <c r="B829" i="2"/>
  <c r="B837" i="2"/>
  <c r="B845" i="2"/>
  <c r="B853" i="2"/>
  <c r="B861" i="2"/>
  <c r="B869" i="2"/>
  <c r="B877" i="2"/>
  <c r="B885" i="2"/>
  <c r="B893" i="2"/>
  <c r="B901" i="2"/>
  <c r="B909" i="2"/>
  <c r="B917" i="2"/>
  <c r="B925" i="2"/>
  <c r="B933" i="2"/>
  <c r="B941" i="2"/>
  <c r="B949" i="2"/>
  <c r="B957" i="2"/>
  <c r="B965" i="2"/>
  <c r="B973" i="2"/>
  <c r="B981" i="2"/>
  <c r="B989" i="2"/>
  <c r="B997" i="2"/>
  <c r="B1005" i="2"/>
  <c r="B1013" i="2"/>
  <c r="B1021" i="2"/>
  <c r="B1029" i="2"/>
  <c r="B1037" i="2"/>
  <c r="B1045" i="2"/>
  <c r="B1053" i="2"/>
  <c r="B1061" i="2"/>
  <c r="B1069" i="2"/>
  <c r="B1077" i="2"/>
  <c r="B1085" i="2"/>
  <c r="B1093" i="2"/>
  <c r="B1101" i="2"/>
  <c r="B1109" i="2"/>
  <c r="B1117" i="2"/>
  <c r="B1125" i="2"/>
  <c r="B1133" i="2"/>
  <c r="B1141" i="2"/>
  <c r="B1149" i="2"/>
  <c r="B1157" i="2"/>
  <c r="B1165" i="2"/>
  <c r="B1173" i="2"/>
  <c r="B1181" i="2"/>
  <c r="B1189" i="2"/>
  <c r="B1197" i="2"/>
  <c r="B1205" i="2"/>
  <c r="B1213" i="2"/>
  <c r="B1221" i="2"/>
  <c r="B1229" i="2"/>
  <c r="B1237" i="2"/>
  <c r="B1245" i="2"/>
  <c r="B1253" i="2"/>
  <c r="B1261" i="2"/>
  <c r="B1269" i="2"/>
  <c r="B1277" i="2"/>
  <c r="B1285" i="2"/>
  <c r="B1293" i="2"/>
  <c r="B1301" i="2"/>
  <c r="B1309" i="2"/>
  <c r="B1317" i="2"/>
  <c r="B1325" i="2"/>
  <c r="B1333" i="2"/>
  <c r="B1341" i="2"/>
  <c r="B1349" i="2"/>
  <c r="B1357" i="2"/>
  <c r="B1365" i="2"/>
  <c r="B1373" i="2"/>
  <c r="B1381" i="2"/>
  <c r="B1389" i="2"/>
  <c r="B1397" i="2"/>
  <c r="B1405" i="2"/>
  <c r="B1413" i="2"/>
  <c r="B1421" i="2"/>
  <c r="B1429" i="2"/>
  <c r="B1437" i="2"/>
  <c r="B1445" i="2"/>
  <c r="B1453" i="2"/>
  <c r="B1461" i="2"/>
  <c r="B1469" i="2"/>
  <c r="B1477" i="2"/>
  <c r="B1485" i="2"/>
  <c r="B1493" i="2"/>
  <c r="B1501" i="2"/>
  <c r="B1509" i="2"/>
  <c r="B1517" i="2"/>
  <c r="B1525" i="2"/>
  <c r="B1533" i="2"/>
  <c r="B1541" i="2"/>
  <c r="B1549" i="2"/>
  <c r="B1557" i="2"/>
  <c r="B1565" i="2"/>
  <c r="B1573" i="2"/>
  <c r="B1581" i="2"/>
  <c r="B1589" i="2"/>
  <c r="B1597" i="2"/>
  <c r="B1605" i="2"/>
  <c r="B1613" i="2"/>
  <c r="B1621" i="2"/>
  <c r="B1629" i="2"/>
  <c r="B1637" i="2"/>
  <c r="B1645" i="2"/>
  <c r="B1653" i="2"/>
  <c r="B1661" i="2"/>
  <c r="B1669" i="2"/>
  <c r="B1677" i="2"/>
  <c r="B1685" i="2"/>
  <c r="B1693" i="2"/>
  <c r="B1701" i="2"/>
  <c r="B1709" i="2"/>
  <c r="B1717" i="2"/>
  <c r="B1725" i="2"/>
  <c r="B1733" i="2"/>
  <c r="B1741" i="2"/>
  <c r="B1749" i="2"/>
  <c r="B1757" i="2"/>
  <c r="B1765" i="2"/>
  <c r="B1773" i="2"/>
  <c r="B1781" i="2"/>
  <c r="B1789" i="2"/>
  <c r="B1797" i="2"/>
  <c r="B1805" i="2"/>
  <c r="B1813" i="2"/>
  <c r="B1821" i="2"/>
  <c r="B1829" i="2"/>
  <c r="B1837" i="2"/>
  <c r="B1845" i="2"/>
  <c r="B1853" i="2"/>
  <c r="B1861" i="2"/>
  <c r="B1869" i="2"/>
  <c r="B1877" i="2"/>
  <c r="B1885" i="2"/>
  <c r="B1893" i="2"/>
  <c r="B1901" i="2"/>
  <c r="B1909" i="2"/>
  <c r="B1917" i="2"/>
  <c r="B1925" i="2"/>
  <c r="B1933" i="2"/>
  <c r="B1941" i="2"/>
  <c r="B1949" i="2"/>
  <c r="B17" i="2"/>
  <c r="B81" i="2"/>
  <c r="B145" i="2"/>
  <c r="B209" i="2"/>
  <c r="B273" i="2"/>
  <c r="B337" i="2"/>
  <c r="B401" i="2"/>
  <c r="B465" i="2"/>
  <c r="B529" i="2"/>
  <c r="B593" i="2"/>
  <c r="B657" i="2"/>
  <c r="B686" i="2"/>
  <c r="B694" i="2"/>
  <c r="B702" i="2"/>
  <c r="B710" i="2"/>
  <c r="B718" i="2"/>
  <c r="B726" i="2"/>
  <c r="B734" i="2"/>
  <c r="B742" i="2"/>
  <c r="B750" i="2"/>
  <c r="B758" i="2"/>
  <c r="B766" i="2"/>
  <c r="B774" i="2"/>
  <c r="B782" i="2"/>
  <c r="B790" i="2"/>
  <c r="B798" i="2"/>
  <c r="B806" i="2"/>
  <c r="B814" i="2"/>
  <c r="B822" i="2"/>
  <c r="B830" i="2"/>
  <c r="B838" i="2"/>
  <c r="B846" i="2"/>
  <c r="B854" i="2"/>
  <c r="B862" i="2"/>
  <c r="B870" i="2"/>
  <c r="B878" i="2"/>
  <c r="B886" i="2"/>
  <c r="B894" i="2"/>
  <c r="B902" i="2"/>
  <c r="B910" i="2"/>
  <c r="B918" i="2"/>
  <c r="B926" i="2"/>
  <c r="B934" i="2"/>
  <c r="B942" i="2"/>
  <c r="B950" i="2"/>
  <c r="B958" i="2"/>
  <c r="B966" i="2"/>
  <c r="B974" i="2"/>
  <c r="B982" i="2"/>
  <c r="B990" i="2"/>
  <c r="B998" i="2"/>
  <c r="B1006" i="2"/>
  <c r="B1014" i="2"/>
  <c r="B1022" i="2"/>
  <c r="B1030" i="2"/>
  <c r="B1038" i="2"/>
  <c r="B1046" i="2"/>
  <c r="B1054" i="2"/>
  <c r="B1062" i="2"/>
  <c r="B1070" i="2"/>
  <c r="B1078" i="2"/>
  <c r="B1086" i="2"/>
  <c r="B1094" i="2"/>
  <c r="B1102" i="2"/>
  <c r="B1110" i="2"/>
  <c r="B1118" i="2"/>
  <c r="B1126" i="2"/>
  <c r="B1134" i="2"/>
  <c r="B1142" i="2"/>
  <c r="B1150" i="2"/>
  <c r="B1158" i="2"/>
  <c r="B1166" i="2"/>
  <c r="B1174" i="2"/>
  <c r="B1182" i="2"/>
  <c r="B1190" i="2"/>
  <c r="B1198" i="2"/>
  <c r="B1206" i="2"/>
  <c r="B1214" i="2"/>
  <c r="B1222" i="2"/>
  <c r="B1230" i="2"/>
  <c r="B1238" i="2"/>
  <c r="B1246" i="2"/>
  <c r="B1254" i="2"/>
  <c r="B1262" i="2"/>
  <c r="B1270" i="2"/>
  <c r="B1278" i="2"/>
  <c r="B1286" i="2"/>
  <c r="B1294" i="2"/>
  <c r="B1302" i="2"/>
  <c r="B1310" i="2"/>
  <c r="B1318" i="2"/>
  <c r="B1326" i="2"/>
  <c r="B1334" i="2"/>
  <c r="B1342" i="2"/>
  <c r="B1350" i="2"/>
  <c r="B1358" i="2"/>
  <c r="B1366" i="2"/>
  <c r="B1374" i="2"/>
  <c r="B1382" i="2"/>
  <c r="B1390" i="2"/>
  <c r="B1398" i="2"/>
  <c r="B1406" i="2"/>
  <c r="B1414" i="2"/>
  <c r="B1422" i="2"/>
  <c r="B1430" i="2"/>
  <c r="B1438" i="2"/>
  <c r="B1446" i="2"/>
  <c r="B1454" i="2"/>
  <c r="B1462" i="2"/>
  <c r="B1470" i="2"/>
  <c r="B1478" i="2"/>
  <c r="B1486" i="2"/>
  <c r="B1494" i="2"/>
  <c r="B1502" i="2"/>
  <c r="B1510" i="2"/>
  <c r="B1518" i="2"/>
  <c r="B1526" i="2"/>
  <c r="B1534" i="2"/>
  <c r="B1542" i="2"/>
  <c r="B1550" i="2"/>
  <c r="B1558" i="2"/>
  <c r="B1566" i="2"/>
  <c r="B1574" i="2"/>
  <c r="B1582" i="2"/>
  <c r="B1590" i="2"/>
  <c r="B1598" i="2"/>
  <c r="B1606" i="2"/>
  <c r="B1614" i="2"/>
  <c r="B1622" i="2"/>
  <c r="B1630" i="2"/>
  <c r="B1638" i="2"/>
  <c r="B1646" i="2"/>
  <c r="B1654" i="2"/>
  <c r="B1662" i="2"/>
  <c r="B1670" i="2"/>
  <c r="B1678" i="2"/>
  <c r="B1686" i="2"/>
  <c r="B1694" i="2"/>
  <c r="B1702" i="2"/>
  <c r="B1710" i="2"/>
  <c r="B1718" i="2"/>
  <c r="B1726" i="2"/>
  <c r="B1734" i="2"/>
  <c r="B1742" i="2"/>
  <c r="B1750" i="2"/>
  <c r="B1758" i="2"/>
  <c r="B1766" i="2"/>
  <c r="B1774" i="2"/>
  <c r="B1782" i="2"/>
  <c r="B1790" i="2"/>
  <c r="B1798" i="2"/>
  <c r="B1806" i="2"/>
  <c r="B1814" i="2"/>
  <c r="B1822" i="2"/>
  <c r="B1830" i="2"/>
  <c r="B1838" i="2"/>
  <c r="B1846" i="2"/>
  <c r="B1854" i="2"/>
  <c r="B1862" i="2"/>
  <c r="B1870" i="2"/>
  <c r="B1878" i="2"/>
  <c r="B1886" i="2"/>
  <c r="B1894" i="2"/>
  <c r="B1902" i="2"/>
  <c r="B1910" i="2"/>
  <c r="B1918" i="2"/>
  <c r="B1926" i="2"/>
  <c r="B1934" i="2"/>
  <c r="B1942" i="2"/>
  <c r="B1950" i="2"/>
  <c r="B25" i="2"/>
  <c r="B89" i="2"/>
  <c r="B153" i="2"/>
  <c r="B217" i="2"/>
  <c r="B281" i="2"/>
  <c r="B345" i="2"/>
  <c r="B409" i="2"/>
  <c r="B473" i="2"/>
  <c r="B537" i="2"/>
  <c r="B601" i="2"/>
  <c r="B665" i="2"/>
  <c r="B687" i="2"/>
  <c r="B695" i="2"/>
  <c r="B703" i="2"/>
  <c r="B711" i="2"/>
  <c r="B719" i="2"/>
  <c r="B727" i="2"/>
  <c r="B735" i="2"/>
  <c r="B743" i="2"/>
  <c r="B751" i="2"/>
  <c r="B759" i="2"/>
  <c r="B767" i="2"/>
  <c r="B775" i="2"/>
  <c r="B783" i="2"/>
  <c r="B791" i="2"/>
  <c r="B799" i="2"/>
  <c r="B807" i="2"/>
  <c r="B815" i="2"/>
  <c r="B823" i="2"/>
  <c r="B831" i="2"/>
  <c r="B839" i="2"/>
  <c r="B847" i="2"/>
  <c r="B855" i="2"/>
  <c r="B863" i="2"/>
  <c r="B871" i="2"/>
  <c r="B879" i="2"/>
  <c r="B887" i="2"/>
  <c r="B895" i="2"/>
  <c r="B903" i="2"/>
  <c r="B911" i="2"/>
  <c r="B919" i="2"/>
  <c r="B927" i="2"/>
  <c r="B935" i="2"/>
  <c r="B943" i="2"/>
  <c r="B951" i="2"/>
  <c r="B959" i="2"/>
  <c r="B967" i="2"/>
  <c r="B975" i="2"/>
  <c r="B983" i="2"/>
  <c r="B991" i="2"/>
  <c r="B999" i="2"/>
  <c r="B1007" i="2"/>
  <c r="B1015" i="2"/>
  <c r="B1023" i="2"/>
  <c r="B1031" i="2"/>
  <c r="B1039" i="2"/>
  <c r="B1047" i="2"/>
  <c r="B1055" i="2"/>
  <c r="B1063" i="2"/>
  <c r="B1071" i="2"/>
  <c r="B1079" i="2"/>
  <c r="B1087" i="2"/>
  <c r="B1095" i="2"/>
  <c r="B1103" i="2"/>
  <c r="B1111" i="2"/>
  <c r="B1119" i="2"/>
  <c r="B1127" i="2"/>
  <c r="B1135" i="2"/>
  <c r="B1143" i="2"/>
  <c r="B1151" i="2"/>
  <c r="B1159" i="2"/>
  <c r="B1167" i="2"/>
  <c r="B1175" i="2"/>
  <c r="B1183" i="2"/>
  <c r="B1191" i="2"/>
  <c r="B1199" i="2"/>
  <c r="B1207" i="2"/>
  <c r="B1215" i="2"/>
  <c r="B1223" i="2"/>
  <c r="B1231" i="2"/>
  <c r="B1239" i="2"/>
  <c r="B1247" i="2"/>
  <c r="B1255" i="2"/>
  <c r="B1263" i="2"/>
  <c r="B1271" i="2"/>
  <c r="B1279" i="2"/>
  <c r="B1287" i="2"/>
  <c r="B1295" i="2"/>
  <c r="B1303" i="2"/>
  <c r="B1311" i="2"/>
  <c r="B1319" i="2"/>
  <c r="B1327" i="2"/>
  <c r="B1335" i="2"/>
  <c r="B1343" i="2"/>
  <c r="B1351" i="2"/>
  <c r="B1359" i="2"/>
  <c r="B1367" i="2"/>
  <c r="B1375" i="2"/>
  <c r="B1383" i="2"/>
  <c r="B1391" i="2"/>
  <c r="B1399" i="2"/>
  <c r="B1407" i="2"/>
  <c r="B1415" i="2"/>
  <c r="B1423" i="2"/>
  <c r="B1431" i="2"/>
  <c r="B1439" i="2"/>
  <c r="B1447" i="2"/>
  <c r="B1455" i="2"/>
  <c r="B1463" i="2"/>
  <c r="B1471" i="2"/>
  <c r="B1479" i="2"/>
  <c r="B1487" i="2"/>
  <c r="B1495" i="2"/>
  <c r="B1503" i="2"/>
  <c r="B1511" i="2"/>
  <c r="B1519" i="2"/>
  <c r="B1527" i="2"/>
  <c r="B1535" i="2"/>
  <c r="B1543" i="2"/>
  <c r="B1551" i="2"/>
  <c r="B1559" i="2"/>
  <c r="B1567" i="2"/>
  <c r="B1575" i="2"/>
  <c r="B1583" i="2"/>
  <c r="B1591" i="2"/>
  <c r="B1599" i="2"/>
  <c r="B1607" i="2"/>
  <c r="B1615" i="2"/>
  <c r="B1623" i="2"/>
  <c r="B1631" i="2"/>
  <c r="B1639" i="2"/>
  <c r="B1647" i="2"/>
  <c r="B1655" i="2"/>
  <c r="B1663" i="2"/>
  <c r="B1671" i="2"/>
  <c r="B1679" i="2"/>
  <c r="B1687" i="2"/>
  <c r="B1695" i="2"/>
  <c r="B1703" i="2"/>
  <c r="B1711" i="2"/>
  <c r="B1719" i="2"/>
  <c r="B1727" i="2"/>
  <c r="B1735" i="2"/>
  <c r="B1743" i="2"/>
  <c r="B1751" i="2"/>
  <c r="B1759" i="2"/>
  <c r="B1767" i="2"/>
  <c r="B1775" i="2"/>
  <c r="B1783" i="2"/>
  <c r="B1791" i="2"/>
  <c r="B1799" i="2"/>
  <c r="B1807" i="2"/>
  <c r="B1815" i="2"/>
  <c r="B1823" i="2"/>
  <c r="B1831" i="2"/>
  <c r="B1839" i="2"/>
  <c r="B1847" i="2"/>
  <c r="B1855" i="2"/>
  <c r="B1863" i="2"/>
  <c r="B1871" i="2"/>
  <c r="B1879" i="2"/>
  <c r="B1887" i="2"/>
  <c r="B1895" i="2"/>
  <c r="B1903" i="2"/>
  <c r="B1911" i="2"/>
  <c r="B1919" i="2"/>
  <c r="B1927" i="2"/>
  <c r="B1935" i="2"/>
  <c r="B1943" i="2"/>
  <c r="B1951" i="2"/>
  <c r="B33" i="2"/>
  <c r="B97" i="2"/>
  <c r="B161" i="2"/>
  <c r="B225" i="2"/>
  <c r="B289" i="2"/>
  <c r="B353" i="2"/>
  <c r="B417" i="2"/>
  <c r="B481" i="2"/>
  <c r="B545" i="2"/>
  <c r="B609" i="2"/>
  <c r="B673" i="2"/>
  <c r="B688" i="2"/>
  <c r="B696" i="2"/>
  <c r="B704" i="2"/>
  <c r="B712" i="2"/>
  <c r="B720" i="2"/>
  <c r="B728" i="2"/>
  <c r="B736" i="2"/>
  <c r="B744" i="2"/>
  <c r="B752" i="2"/>
  <c r="B760" i="2"/>
  <c r="B768" i="2"/>
  <c r="B776" i="2"/>
  <c r="B784" i="2"/>
  <c r="B792" i="2"/>
  <c r="B800" i="2"/>
  <c r="B808" i="2"/>
  <c r="B816" i="2"/>
  <c r="B824" i="2"/>
  <c r="B832" i="2"/>
  <c r="B840" i="2"/>
  <c r="B848" i="2"/>
  <c r="B856" i="2"/>
  <c r="B864" i="2"/>
  <c r="B872" i="2"/>
  <c r="B880" i="2"/>
  <c r="B888" i="2"/>
  <c r="B896" i="2"/>
  <c r="B904" i="2"/>
  <c r="B912" i="2"/>
  <c r="B920" i="2"/>
  <c r="B928" i="2"/>
  <c r="B936" i="2"/>
  <c r="B944" i="2"/>
  <c r="B952" i="2"/>
  <c r="B960" i="2"/>
  <c r="B968" i="2"/>
  <c r="B976" i="2"/>
  <c r="B984" i="2"/>
  <c r="B992" i="2"/>
  <c r="B1000" i="2"/>
  <c r="B1008" i="2"/>
  <c r="B1016" i="2"/>
  <c r="B1024" i="2"/>
  <c r="B1032" i="2"/>
  <c r="B1040" i="2"/>
  <c r="B1048" i="2"/>
  <c r="B1056" i="2"/>
  <c r="B1064" i="2"/>
  <c r="B1072" i="2"/>
  <c r="B1080" i="2"/>
  <c r="B1088" i="2"/>
  <c r="B1096" i="2"/>
  <c r="B1104" i="2"/>
  <c r="B1112" i="2"/>
  <c r="B1120" i="2"/>
  <c r="B1128" i="2"/>
  <c r="B1136" i="2"/>
  <c r="B1144" i="2"/>
  <c r="B1152" i="2"/>
  <c r="B1160" i="2"/>
  <c r="B1168" i="2"/>
  <c r="B1176" i="2"/>
  <c r="B1184" i="2"/>
  <c r="B1192" i="2"/>
  <c r="B1200" i="2"/>
  <c r="B1208" i="2"/>
  <c r="B1216" i="2"/>
  <c r="B1224" i="2"/>
  <c r="B1232" i="2"/>
  <c r="B1240" i="2"/>
  <c r="B1248" i="2"/>
  <c r="B1256" i="2"/>
  <c r="B1264" i="2"/>
  <c r="B1272" i="2"/>
  <c r="B1280" i="2"/>
  <c r="B1288" i="2"/>
  <c r="B1296" i="2"/>
  <c r="B1304" i="2"/>
  <c r="B1312" i="2"/>
  <c r="B1320" i="2"/>
  <c r="B1328" i="2"/>
  <c r="B1336" i="2"/>
  <c r="B1344" i="2"/>
  <c r="B1352" i="2"/>
  <c r="B1360" i="2"/>
  <c r="B1368" i="2"/>
  <c r="B1376" i="2"/>
  <c r="B1384" i="2"/>
  <c r="B1392" i="2"/>
  <c r="B1400" i="2"/>
  <c r="B1408" i="2"/>
  <c r="B1416" i="2"/>
  <c r="B1424" i="2"/>
  <c r="B1432" i="2"/>
  <c r="B1440" i="2"/>
  <c r="B1448" i="2"/>
  <c r="B1456" i="2"/>
  <c r="B1464" i="2"/>
  <c r="B1472" i="2"/>
  <c r="B1480" i="2"/>
  <c r="B1488" i="2"/>
  <c r="B1496" i="2"/>
  <c r="B1504" i="2"/>
  <c r="B1512" i="2"/>
  <c r="B1520" i="2"/>
  <c r="B1528" i="2"/>
  <c r="B1536" i="2"/>
  <c r="B1544" i="2"/>
  <c r="B1552" i="2"/>
  <c r="B1560" i="2"/>
  <c r="B1568" i="2"/>
  <c r="B1576" i="2"/>
  <c r="B1584" i="2"/>
  <c r="B1592" i="2"/>
  <c r="B1600" i="2"/>
  <c r="B1608" i="2"/>
  <c r="B1616" i="2"/>
  <c r="B1624" i="2"/>
  <c r="B1632" i="2"/>
  <c r="B1640" i="2"/>
  <c r="B1648" i="2"/>
  <c r="B1656" i="2"/>
  <c r="B1664" i="2"/>
  <c r="B1672" i="2"/>
  <c r="B1680" i="2"/>
  <c r="B1688" i="2"/>
  <c r="B1696" i="2"/>
  <c r="B1704" i="2"/>
  <c r="B1712" i="2"/>
  <c r="B1720" i="2"/>
  <c r="B1728" i="2"/>
  <c r="B1736" i="2"/>
  <c r="B1744" i="2"/>
  <c r="B1752" i="2"/>
  <c r="B1760" i="2"/>
  <c r="B1768" i="2"/>
  <c r="B1776" i="2"/>
  <c r="B1784" i="2"/>
  <c r="B1792" i="2"/>
  <c r="B1800" i="2"/>
  <c r="B1808" i="2"/>
  <c r="B1816" i="2"/>
  <c r="B1824" i="2"/>
  <c r="B1832" i="2"/>
  <c r="B1840" i="2"/>
  <c r="B1848" i="2"/>
  <c r="B1856" i="2"/>
  <c r="B1864" i="2"/>
  <c r="B1872" i="2"/>
  <c r="B1880" i="2"/>
  <c r="B1888" i="2"/>
  <c r="B1896" i="2"/>
  <c r="B1904" i="2"/>
  <c r="B1912" i="2"/>
  <c r="B1920" i="2"/>
  <c r="B1928" i="2"/>
  <c r="B1936" i="2"/>
  <c r="B1944" i="2"/>
  <c r="B1952" i="2"/>
  <c r="B41" i="2"/>
  <c r="B105" i="2"/>
  <c r="B169" i="2"/>
  <c r="B233" i="2"/>
  <c r="B297" i="2"/>
  <c r="B361" i="2"/>
  <c r="B425" i="2"/>
  <c r="B489" i="2"/>
  <c r="B553" i="2"/>
  <c r="B617" i="2"/>
  <c r="B681" i="2"/>
  <c r="B689" i="2"/>
  <c r="B697" i="2"/>
  <c r="B705" i="2"/>
  <c r="B713" i="2"/>
  <c r="B721" i="2"/>
  <c r="B729" i="2"/>
  <c r="B737" i="2"/>
  <c r="B745" i="2"/>
  <c r="B753" i="2"/>
  <c r="B761" i="2"/>
  <c r="B769" i="2"/>
  <c r="B777" i="2"/>
  <c r="B785" i="2"/>
  <c r="B793" i="2"/>
  <c r="B801" i="2"/>
  <c r="B809" i="2"/>
  <c r="B817" i="2"/>
  <c r="B825" i="2"/>
  <c r="B833" i="2"/>
  <c r="B841" i="2"/>
  <c r="B849" i="2"/>
  <c r="B857" i="2"/>
  <c r="B865" i="2"/>
  <c r="B873" i="2"/>
  <c r="B881" i="2"/>
  <c r="B889" i="2"/>
  <c r="B897" i="2"/>
  <c r="B905" i="2"/>
  <c r="B913" i="2"/>
  <c r="B921" i="2"/>
  <c r="B929" i="2"/>
  <c r="B937" i="2"/>
  <c r="B945" i="2"/>
  <c r="B953" i="2"/>
  <c r="B961" i="2"/>
  <c r="B969" i="2"/>
  <c r="B977" i="2"/>
  <c r="B985" i="2"/>
  <c r="B993" i="2"/>
  <c r="B1001" i="2"/>
  <c r="B1009" i="2"/>
  <c r="B1017" i="2"/>
  <c r="B1025" i="2"/>
  <c r="B1033" i="2"/>
  <c r="B1041" i="2"/>
  <c r="B1049" i="2"/>
  <c r="B1057" i="2"/>
  <c r="B1065" i="2"/>
  <c r="B1073" i="2"/>
  <c r="B1081" i="2"/>
  <c r="B1089" i="2"/>
  <c r="B1097" i="2"/>
  <c r="B1105" i="2"/>
  <c r="B1113" i="2"/>
  <c r="B1121" i="2"/>
  <c r="B1129" i="2"/>
  <c r="B1137" i="2"/>
  <c r="B1145" i="2"/>
  <c r="B1153" i="2"/>
  <c r="B1161" i="2"/>
  <c r="B1169" i="2"/>
  <c r="B1177" i="2"/>
  <c r="B1185" i="2"/>
  <c r="B1193" i="2"/>
  <c r="B1201" i="2"/>
  <c r="B1209" i="2"/>
  <c r="B1217" i="2"/>
  <c r="B1225" i="2"/>
  <c r="B1233" i="2"/>
  <c r="B1241" i="2"/>
  <c r="B1249" i="2"/>
  <c r="B1257" i="2"/>
  <c r="B1265" i="2"/>
  <c r="B1273" i="2"/>
  <c r="B1281" i="2"/>
  <c r="B1289" i="2"/>
  <c r="B1297" i="2"/>
  <c r="B1305" i="2"/>
  <c r="B1313" i="2"/>
  <c r="B1321" i="2"/>
  <c r="B1329" i="2"/>
  <c r="B1337" i="2"/>
  <c r="B1345" i="2"/>
  <c r="B1353" i="2"/>
  <c r="B1361" i="2"/>
  <c r="B1369" i="2"/>
  <c r="B1377" i="2"/>
  <c r="B1385" i="2"/>
  <c r="B1393" i="2"/>
  <c r="B1401" i="2"/>
  <c r="B1409" i="2"/>
  <c r="B1417" i="2"/>
  <c r="B1425" i="2"/>
  <c r="B1433" i="2"/>
  <c r="B1441" i="2"/>
  <c r="B1449" i="2"/>
  <c r="B1457" i="2"/>
  <c r="B1465" i="2"/>
  <c r="B1473" i="2"/>
  <c r="B1481" i="2"/>
  <c r="B1489" i="2"/>
  <c r="B1497" i="2"/>
  <c r="B1505" i="2"/>
  <c r="B1513" i="2"/>
  <c r="B1521" i="2"/>
  <c r="B1529" i="2"/>
  <c r="B1537" i="2"/>
  <c r="B1545" i="2"/>
  <c r="B1553" i="2"/>
  <c r="B1561" i="2"/>
  <c r="B1569" i="2"/>
  <c r="B1577" i="2"/>
  <c r="B1585" i="2"/>
  <c r="B1593" i="2"/>
  <c r="B1601" i="2"/>
  <c r="B1609" i="2"/>
  <c r="B1617" i="2"/>
  <c r="B1625" i="2"/>
  <c r="B1633" i="2"/>
  <c r="B1641" i="2"/>
  <c r="B1649" i="2"/>
  <c r="B1657" i="2"/>
  <c r="B1665" i="2"/>
  <c r="B1673" i="2"/>
  <c r="B1681" i="2"/>
  <c r="B1689" i="2"/>
  <c r="B1697" i="2"/>
  <c r="B1705" i="2"/>
  <c r="B1713" i="2"/>
  <c r="B1721" i="2"/>
  <c r="B1729" i="2"/>
  <c r="B1737" i="2"/>
  <c r="B1745" i="2"/>
  <c r="B1753" i="2"/>
  <c r="B1761" i="2"/>
  <c r="B1769" i="2"/>
  <c r="B1777" i="2"/>
  <c r="B1785" i="2"/>
  <c r="B1793" i="2"/>
  <c r="B1801" i="2"/>
  <c r="B1809" i="2"/>
  <c r="B1817" i="2"/>
  <c r="B1825" i="2"/>
  <c r="B1833" i="2"/>
  <c r="B1841" i="2"/>
  <c r="B1849" i="2"/>
  <c r="B1857" i="2"/>
  <c r="B1865" i="2"/>
  <c r="B1873" i="2"/>
  <c r="B1881" i="2"/>
  <c r="B1889" i="2"/>
  <c r="B1897" i="2"/>
  <c r="B1905" i="2"/>
  <c r="B1913" i="2"/>
  <c r="B1921" i="2"/>
  <c r="B1929" i="2"/>
  <c r="B1937" i="2"/>
  <c r="B1945" i="2"/>
  <c r="B1953" i="2"/>
  <c r="B49" i="2"/>
  <c r="B113" i="2"/>
  <c r="B177" i="2"/>
  <c r="B241" i="2"/>
  <c r="B305" i="2"/>
  <c r="B369" i="2"/>
  <c r="B433" i="2"/>
  <c r="B497" i="2"/>
  <c r="B561" i="2"/>
  <c r="B625" i="2"/>
  <c r="B682" i="2"/>
  <c r="B690" i="2"/>
  <c r="B698" i="2"/>
  <c r="B706" i="2"/>
  <c r="B714" i="2"/>
  <c r="B722" i="2"/>
  <c r="B730" i="2"/>
  <c r="B738" i="2"/>
  <c r="B746" i="2"/>
  <c r="B754" i="2"/>
  <c r="B762" i="2"/>
  <c r="B770" i="2"/>
  <c r="B778" i="2"/>
  <c r="B786" i="2"/>
  <c r="B794" i="2"/>
  <c r="B802" i="2"/>
  <c r="B810" i="2"/>
  <c r="B818" i="2"/>
  <c r="B826" i="2"/>
  <c r="B834" i="2"/>
  <c r="B842" i="2"/>
  <c r="B850" i="2"/>
  <c r="B858" i="2"/>
  <c r="B866" i="2"/>
  <c r="B874" i="2"/>
  <c r="B882" i="2"/>
  <c r="B890" i="2"/>
  <c r="B898" i="2"/>
  <c r="B906" i="2"/>
  <c r="B914" i="2"/>
  <c r="B922" i="2"/>
  <c r="B930" i="2"/>
  <c r="B938" i="2"/>
  <c r="B946" i="2"/>
  <c r="B954" i="2"/>
  <c r="B962" i="2"/>
  <c r="B970" i="2"/>
  <c r="B978" i="2"/>
  <c r="B986" i="2"/>
  <c r="B994" i="2"/>
  <c r="B1002" i="2"/>
  <c r="B1010" i="2"/>
  <c r="B1018" i="2"/>
  <c r="B1026" i="2"/>
  <c r="B1034" i="2"/>
  <c r="B1042" i="2"/>
  <c r="B1050" i="2"/>
  <c r="B1058" i="2"/>
  <c r="B1066" i="2"/>
  <c r="B1074" i="2"/>
  <c r="B1082" i="2"/>
  <c r="B1090" i="2"/>
  <c r="B1098" i="2"/>
  <c r="B1106" i="2"/>
  <c r="B1114" i="2"/>
  <c r="B1122" i="2"/>
  <c r="B1130" i="2"/>
  <c r="B1138" i="2"/>
  <c r="B1146" i="2"/>
  <c r="B1154" i="2"/>
  <c r="B1162" i="2"/>
  <c r="B1170" i="2"/>
  <c r="B1178" i="2"/>
  <c r="B1186" i="2"/>
  <c r="B1194" i="2"/>
  <c r="B1202" i="2"/>
  <c r="B1210" i="2"/>
  <c r="B1218" i="2"/>
  <c r="B1226" i="2"/>
  <c r="B1234" i="2"/>
  <c r="B1242" i="2"/>
  <c r="B1250" i="2"/>
  <c r="B1258" i="2"/>
  <c r="B1266" i="2"/>
  <c r="B1274" i="2"/>
  <c r="B1282" i="2"/>
  <c r="B1290" i="2"/>
  <c r="B1298" i="2"/>
  <c r="B1306" i="2"/>
  <c r="B1314" i="2"/>
  <c r="B1322" i="2"/>
  <c r="B1330" i="2"/>
  <c r="B1338" i="2"/>
  <c r="B1346" i="2"/>
  <c r="B1354" i="2"/>
  <c r="B1362" i="2"/>
  <c r="B1370" i="2"/>
  <c r="B1378" i="2"/>
  <c r="B1386" i="2"/>
  <c r="B1394" i="2"/>
  <c r="B1402" i="2"/>
  <c r="B1410" i="2"/>
  <c r="B1418" i="2"/>
  <c r="B1426" i="2"/>
  <c r="B1434" i="2"/>
  <c r="B1442" i="2"/>
  <c r="B1450" i="2"/>
  <c r="B1458" i="2"/>
  <c r="B1466" i="2"/>
  <c r="B1474" i="2"/>
  <c r="B1482" i="2"/>
  <c r="B1490" i="2"/>
  <c r="B1498" i="2"/>
  <c r="B1506" i="2"/>
  <c r="B1514" i="2"/>
  <c r="B1522" i="2"/>
  <c r="B1530" i="2"/>
  <c r="B1538" i="2"/>
  <c r="B1546" i="2"/>
  <c r="B1554" i="2"/>
  <c r="B1562" i="2"/>
  <c r="B1570" i="2"/>
  <c r="B1578" i="2"/>
  <c r="B1586" i="2"/>
  <c r="B1594" i="2"/>
  <c r="B1602" i="2"/>
  <c r="B1610" i="2"/>
  <c r="B1618" i="2"/>
  <c r="B1626" i="2"/>
  <c r="B1634" i="2"/>
  <c r="B1642" i="2"/>
  <c r="B1650" i="2"/>
  <c r="B1658" i="2"/>
  <c r="B1666" i="2"/>
  <c r="B1674" i="2"/>
  <c r="B1682" i="2"/>
  <c r="B1690" i="2"/>
  <c r="B1698" i="2"/>
  <c r="B1706" i="2"/>
  <c r="B1714" i="2"/>
  <c r="B1722" i="2"/>
  <c r="B1730" i="2"/>
  <c r="B1738" i="2"/>
  <c r="B1746" i="2"/>
  <c r="B1754" i="2"/>
  <c r="B1762" i="2"/>
  <c r="B1770" i="2"/>
  <c r="B1778" i="2"/>
  <c r="B1786" i="2"/>
  <c r="B1794" i="2"/>
  <c r="B1802" i="2"/>
  <c r="B1810" i="2"/>
  <c r="B1818" i="2"/>
  <c r="B1826" i="2"/>
  <c r="B1834" i="2"/>
  <c r="B1842" i="2"/>
  <c r="B1850" i="2"/>
  <c r="B1858" i="2"/>
  <c r="B1866" i="2"/>
  <c r="B1874" i="2"/>
  <c r="B1882" i="2"/>
  <c r="B1890" i="2"/>
  <c r="B1898" i="2"/>
  <c r="B1906" i="2"/>
  <c r="B1914" i="2"/>
  <c r="B1922" i="2"/>
  <c r="B1930" i="2"/>
  <c r="B1938" i="2"/>
  <c r="B1946" i="2"/>
  <c r="B1954" i="2"/>
  <c r="B2168" i="2"/>
  <c r="B2144" i="2"/>
  <c r="B2120" i="2"/>
  <c r="B2096" i="2"/>
  <c r="B2080" i="2"/>
  <c r="B2048" i="2"/>
  <c r="B2016" i="2"/>
  <c r="B2201" i="2"/>
  <c r="B2193" i="2"/>
  <c r="B2185" i="2"/>
  <c r="B2177" i="2"/>
  <c r="B2169" i="2"/>
  <c r="B2161" i="2"/>
  <c r="B2153" i="2"/>
  <c r="B2145" i="2"/>
  <c r="B2137" i="2"/>
  <c r="B2129" i="2"/>
  <c r="B2121" i="2"/>
  <c r="B2113" i="2"/>
  <c r="B2105" i="2"/>
  <c r="B2097" i="2"/>
  <c r="B2089" i="2"/>
  <c r="B2081" i="2"/>
  <c r="B2073" i="2"/>
  <c r="B2065" i="2"/>
  <c r="B2057" i="2"/>
  <c r="B2049" i="2"/>
  <c r="B2041" i="2"/>
  <c r="B2033" i="2"/>
  <c r="B2025" i="2"/>
  <c r="B2017" i="2"/>
  <c r="B2009" i="2"/>
  <c r="B2001" i="2"/>
  <c r="B1993" i="2"/>
  <c r="B1985" i="2"/>
  <c r="B1977" i="2"/>
  <c r="B1969" i="2"/>
  <c r="B1961" i="2"/>
  <c r="B1947" i="2"/>
  <c r="B1915" i="2"/>
  <c r="B1883" i="2"/>
  <c r="B1851" i="2"/>
  <c r="B1819" i="2"/>
  <c r="B1787" i="2"/>
  <c r="B1755" i="2"/>
  <c r="B1723" i="2"/>
  <c r="B1691" i="2"/>
  <c r="B1659" i="2"/>
  <c r="B1627" i="2"/>
  <c r="B1595" i="2"/>
  <c r="B1563" i="2"/>
  <c r="B1531" i="2"/>
  <c r="B1499" i="2"/>
  <c r="B1467" i="2"/>
  <c r="B1435" i="2"/>
  <c r="B1403" i="2"/>
  <c r="B1371" i="2"/>
  <c r="B1339" i="2"/>
  <c r="B1307" i="2"/>
  <c r="B1275" i="2"/>
  <c r="B1243" i="2"/>
  <c r="B1211" i="2"/>
  <c r="B1179" i="2"/>
  <c r="B1147" i="2"/>
  <c r="B1115" i="2"/>
  <c r="B1083" i="2"/>
  <c r="B1051" i="2"/>
  <c r="B1019" i="2"/>
  <c r="B987" i="2"/>
  <c r="B955" i="2"/>
  <c r="B923" i="2"/>
  <c r="B891" i="2"/>
  <c r="B859" i="2"/>
  <c r="B827" i="2"/>
  <c r="B795" i="2"/>
  <c r="B763" i="2"/>
  <c r="B731" i="2"/>
  <c r="B699" i="2"/>
  <c r="B569" i="2"/>
  <c r="B313" i="2"/>
  <c r="B57" i="2"/>
  <c r="AC2" i="2" a="1"/>
  <c r="AC2" i="2" s="1"/>
  <c r="AC3" i="2" a="1"/>
  <c r="AC3" i="2" s="1"/>
  <c r="AC4" i="2" a="1"/>
  <c r="AC4" i="2" s="1"/>
  <c r="AC5" i="2" a="1"/>
  <c r="AC5" i="2" s="1"/>
  <c r="AC6" i="2" a="1"/>
  <c r="AC6" i="2" s="1"/>
  <c r="AC7" i="2" a="1"/>
  <c r="AC7" i="2" s="1"/>
  <c r="AC8" i="2" a="1"/>
  <c r="AC8" i="2" s="1"/>
  <c r="AC9" i="2" a="1"/>
  <c r="AC9" i="2" s="1"/>
  <c r="AC10" i="2" a="1"/>
  <c r="AC10" i="2" s="1"/>
  <c r="AC11" i="2" a="1"/>
  <c r="AC11" i="2" s="1"/>
  <c r="AC12" i="2" a="1"/>
  <c r="AC12" i="2" s="1"/>
  <c r="AC13" i="2" a="1"/>
  <c r="AC13" i="2" s="1"/>
  <c r="AC14" i="2" a="1"/>
  <c r="AC14" i="2" s="1"/>
  <c r="AC15" i="2" a="1"/>
  <c r="AC15" i="2" s="1"/>
  <c r="AC16" i="2" a="1"/>
  <c r="AC16" i="2" s="1"/>
  <c r="AC17" i="2" a="1"/>
  <c r="AC17" i="2" s="1"/>
  <c r="AC18" i="2" a="1"/>
  <c r="AC18" i="2" s="1"/>
  <c r="AC19" i="2" a="1"/>
  <c r="AC19" i="2" s="1"/>
  <c r="AC20" i="2" a="1"/>
  <c r="AC20" i="2" s="1"/>
  <c r="AC21" i="2" a="1"/>
  <c r="AC21" i="2" s="1"/>
  <c r="AC22" i="2" a="1"/>
  <c r="AC22" i="2" s="1"/>
  <c r="AC23" i="2" a="1"/>
  <c r="AC23" i="2" s="1"/>
  <c r="AC24" i="2" a="1"/>
  <c r="AC24" i="2" s="1"/>
  <c r="AC25" i="2" a="1"/>
  <c r="AC25" i="2" s="1"/>
  <c r="AC26" i="2" a="1"/>
  <c r="AC26" i="2" s="1"/>
  <c r="AC27" i="2" a="1"/>
  <c r="AC27" i="2" s="1"/>
  <c r="AC28" i="2" a="1"/>
  <c r="AC28" i="2" s="1"/>
  <c r="AC29" i="2" a="1"/>
  <c r="AC29" i="2" s="1"/>
  <c r="AC30" i="2" a="1"/>
  <c r="AC30" i="2" s="1"/>
  <c r="AC31" i="2" a="1"/>
  <c r="AC31" i="2" s="1"/>
  <c r="AC32" i="2" a="1"/>
  <c r="AC32" i="2" s="1"/>
  <c r="AC33" i="2" a="1"/>
  <c r="AC33" i="2" s="1"/>
  <c r="AC34" i="2" a="1"/>
  <c r="AC34" i="2" s="1"/>
  <c r="AC35" i="2" a="1"/>
  <c r="AC35" i="2" s="1"/>
  <c r="AC36" i="2" a="1"/>
  <c r="AC36" i="2" s="1"/>
  <c r="AC37" i="2" a="1"/>
  <c r="AC37" i="2" s="1"/>
  <c r="AC38" i="2" a="1"/>
  <c r="AC38" i="2" s="1"/>
  <c r="AC39" i="2" a="1"/>
  <c r="AC39" i="2" s="1"/>
  <c r="AC40" i="2" a="1"/>
  <c r="AC40" i="2" s="1"/>
  <c r="AC41" i="2" a="1"/>
  <c r="AC41" i="2" s="1"/>
  <c r="AC42" i="2" a="1"/>
  <c r="AC42" i="2" s="1"/>
  <c r="AC43" i="2" a="1"/>
  <c r="AC43" i="2" s="1"/>
  <c r="AC44" i="2" a="1"/>
  <c r="AC44" i="2" s="1"/>
  <c r="AC45" i="2" a="1"/>
  <c r="AC45" i="2" s="1"/>
  <c r="AC46" i="2" a="1"/>
  <c r="AC46" i="2" s="1"/>
  <c r="AC47" i="2" a="1"/>
  <c r="AC47" i="2" s="1"/>
  <c r="AC48" i="2" a="1"/>
  <c r="AC48" i="2" s="1"/>
  <c r="AC49" i="2" a="1"/>
  <c r="AC49" i="2" s="1"/>
  <c r="AC50" i="2" a="1"/>
  <c r="AC50" i="2" s="1"/>
  <c r="AC51" i="2" a="1"/>
  <c r="AC51" i="2" s="1"/>
  <c r="AC52" i="2" a="1"/>
  <c r="AC52" i="2" s="1"/>
  <c r="AC53" i="2" a="1"/>
  <c r="AC53" i="2" s="1"/>
  <c r="AC54" i="2" a="1"/>
  <c r="AC54" i="2" s="1"/>
  <c r="AC55" i="2" a="1"/>
  <c r="AC55" i="2" s="1"/>
  <c r="AC56" i="2" a="1"/>
  <c r="AC56" i="2" s="1"/>
  <c r="AC57" i="2" a="1"/>
  <c r="AC57" i="2" s="1"/>
  <c r="AC58" i="2" a="1"/>
  <c r="AC58" i="2" s="1"/>
  <c r="AC59" i="2" a="1"/>
  <c r="AC59" i="2" s="1"/>
  <c r="AC60" i="2" a="1"/>
  <c r="AC60" i="2" s="1"/>
  <c r="AC61" i="2" a="1"/>
  <c r="AC61" i="2" s="1"/>
  <c r="AC62" i="2" a="1"/>
  <c r="AC62" i="2" s="1"/>
  <c r="AC63" i="2" a="1"/>
  <c r="AC63" i="2" s="1"/>
  <c r="AC64" i="2" a="1"/>
  <c r="AC64" i="2" s="1"/>
  <c r="AC65" i="2" a="1"/>
  <c r="AC65" i="2" s="1"/>
  <c r="AC66" i="2" a="1"/>
  <c r="AC66" i="2" s="1"/>
  <c r="AC67" i="2" a="1"/>
  <c r="AC67" i="2" s="1"/>
  <c r="AC68" i="2" a="1"/>
  <c r="AC68" i="2" s="1"/>
  <c r="AC69" i="2" a="1"/>
  <c r="AC69" i="2" s="1"/>
  <c r="AC70" i="2" a="1"/>
  <c r="AC70" i="2" s="1"/>
  <c r="AC71" i="2" a="1"/>
  <c r="AC71" i="2" s="1"/>
  <c r="AC72" i="2" a="1"/>
  <c r="AC72" i="2" s="1"/>
  <c r="AC73" i="2" a="1"/>
  <c r="AC73" i="2" s="1"/>
  <c r="AC74" i="2" a="1"/>
  <c r="AC74" i="2" s="1"/>
  <c r="AC75" i="2" a="1"/>
  <c r="AC75" i="2" s="1"/>
  <c r="AC76" i="2" a="1"/>
  <c r="AC76" i="2" s="1"/>
  <c r="AC77" i="2" a="1"/>
  <c r="AC77" i="2" s="1"/>
  <c r="AC78" i="2" a="1"/>
  <c r="AC78" i="2" s="1"/>
  <c r="AC79" i="2" a="1"/>
  <c r="AC79" i="2" s="1"/>
  <c r="AC80" i="2" a="1"/>
  <c r="AC80" i="2" s="1"/>
  <c r="AC81" i="2" a="1"/>
  <c r="AC81" i="2" s="1"/>
  <c r="AC82" i="2" a="1"/>
  <c r="AC82" i="2" s="1"/>
  <c r="AC83" i="2" a="1"/>
  <c r="AC83" i="2" s="1"/>
  <c r="AC84" i="2" a="1"/>
  <c r="AC84" i="2" s="1"/>
  <c r="AC85" i="2" a="1"/>
  <c r="AC85" i="2" s="1"/>
  <c r="AC86" i="2" a="1"/>
  <c r="AC86" i="2" s="1"/>
  <c r="AC87" i="2" a="1"/>
  <c r="AC87" i="2" s="1"/>
  <c r="AC88" i="2" a="1"/>
  <c r="AC88" i="2" s="1"/>
  <c r="AC89" i="2" a="1"/>
  <c r="AC89" i="2" s="1"/>
  <c r="AC90" i="2" a="1"/>
  <c r="AC90" i="2" s="1"/>
  <c r="AC91" i="2" a="1"/>
  <c r="AC91" i="2" s="1"/>
  <c r="AC92" i="2" a="1"/>
  <c r="AC92" i="2" s="1"/>
  <c r="AC93" i="2" a="1"/>
  <c r="AC93" i="2" s="1"/>
  <c r="AC94" i="2" a="1"/>
  <c r="AC94" i="2" s="1"/>
  <c r="AC95" i="2" a="1"/>
  <c r="AC95" i="2" s="1"/>
  <c r="AC96" i="2" a="1"/>
  <c r="AC96" i="2" s="1"/>
  <c r="AC97" i="2" a="1"/>
  <c r="AC97" i="2" s="1"/>
  <c r="AC98" i="2" a="1"/>
  <c r="AC98" i="2" s="1"/>
  <c r="AC99" i="2" a="1"/>
  <c r="AC99" i="2" s="1"/>
  <c r="AC100" i="2" a="1"/>
  <c r="AC100" i="2" s="1"/>
  <c r="AC101" i="2" a="1"/>
  <c r="AC101" i="2" s="1"/>
  <c r="AC102" i="2" a="1"/>
  <c r="AC102" i="2" s="1"/>
  <c r="AC103" i="2" a="1"/>
  <c r="AC103" i="2" s="1"/>
  <c r="AC104" i="2" a="1"/>
  <c r="AC104" i="2" s="1"/>
  <c r="AC105" i="2" a="1"/>
  <c r="AC105" i="2" s="1"/>
  <c r="AC106" i="2" a="1"/>
  <c r="AC106" i="2" s="1"/>
  <c r="AC107" i="2" a="1"/>
  <c r="AC107" i="2" s="1"/>
  <c r="AC108" i="2" a="1"/>
  <c r="AC108" i="2" s="1"/>
  <c r="AC109" i="2" a="1"/>
  <c r="AC109" i="2" s="1"/>
  <c r="AC110" i="2" a="1"/>
  <c r="AC110" i="2" s="1"/>
  <c r="AC111" i="2" a="1"/>
  <c r="AC111" i="2" s="1"/>
  <c r="AC112" i="2" a="1"/>
  <c r="AC112" i="2" s="1"/>
  <c r="AC113" i="2" a="1"/>
  <c r="AC113" i="2" s="1"/>
  <c r="AC114" i="2" a="1"/>
  <c r="AC114" i="2" s="1"/>
  <c r="AC115" i="2" a="1"/>
  <c r="AC115" i="2" s="1"/>
  <c r="AC116" i="2" a="1"/>
  <c r="AC116" i="2" s="1"/>
  <c r="AC117" i="2" a="1"/>
  <c r="AC117" i="2" s="1"/>
  <c r="AC118" i="2" a="1"/>
  <c r="AC118" i="2" s="1"/>
  <c r="AC119" i="2" a="1"/>
  <c r="AC119" i="2" s="1"/>
  <c r="AC120" i="2" a="1"/>
  <c r="AC120" i="2" s="1"/>
  <c r="AC121" i="2" a="1"/>
  <c r="AC121" i="2" s="1"/>
  <c r="AC122" i="2" a="1"/>
  <c r="AC122" i="2" s="1"/>
  <c r="AC123" i="2" a="1"/>
  <c r="AC123" i="2" s="1"/>
  <c r="AC124" i="2" a="1"/>
  <c r="AC124" i="2" s="1"/>
  <c r="AC125" i="2" a="1"/>
  <c r="AC125" i="2" s="1"/>
  <c r="AC126" i="2" a="1"/>
  <c r="AC126" i="2" s="1"/>
  <c r="AC127" i="2" a="1"/>
  <c r="AC127" i="2" s="1"/>
  <c r="AC128" i="2" a="1"/>
  <c r="AC128" i="2" s="1"/>
  <c r="AC129" i="2" a="1"/>
  <c r="AC129" i="2" s="1"/>
  <c r="AC130" i="2" a="1"/>
  <c r="AC130" i="2" s="1"/>
  <c r="AC131" i="2" a="1"/>
  <c r="AC131" i="2" s="1"/>
  <c r="AC132" i="2" a="1"/>
  <c r="AC132" i="2" s="1"/>
  <c r="AC133" i="2" a="1"/>
  <c r="AC133" i="2" s="1"/>
  <c r="AC134" i="2" a="1"/>
  <c r="AC134" i="2" s="1"/>
  <c r="AC135" i="2" a="1"/>
  <c r="AC135" i="2" s="1"/>
  <c r="AC136" i="2" a="1"/>
  <c r="AC136" i="2" s="1"/>
  <c r="AC137" i="2" a="1"/>
  <c r="AC137" i="2" s="1"/>
  <c r="AC138" i="2" a="1"/>
  <c r="AC138" i="2" s="1"/>
  <c r="AC139" i="2" a="1"/>
  <c r="AC139" i="2" s="1"/>
  <c r="AC140" i="2" a="1"/>
  <c r="AC140" i="2" s="1"/>
  <c r="AC141" i="2" a="1"/>
  <c r="AC141" i="2" s="1"/>
  <c r="AC142" i="2" a="1"/>
  <c r="AC142" i="2" s="1"/>
  <c r="AC143" i="2" a="1"/>
  <c r="AC143" i="2" s="1"/>
  <c r="AC144" i="2" a="1"/>
  <c r="AC144" i="2" s="1"/>
  <c r="AC145" i="2" a="1"/>
  <c r="AC145" i="2" s="1"/>
  <c r="AC146" i="2" a="1"/>
  <c r="AC146" i="2" s="1"/>
  <c r="AC147" i="2" a="1"/>
  <c r="AC147" i="2" s="1"/>
  <c r="AC148" i="2" a="1"/>
  <c r="AC148" i="2" s="1"/>
  <c r="AC149" i="2" a="1"/>
  <c r="AC149" i="2" s="1"/>
  <c r="AC150" i="2" a="1"/>
  <c r="AC150" i="2" s="1"/>
  <c r="AC151" i="2" a="1"/>
  <c r="AC151" i="2" s="1"/>
  <c r="AC152" i="2" a="1"/>
  <c r="AC152" i="2" s="1"/>
  <c r="AC153" i="2" a="1"/>
  <c r="AC153" i="2" s="1"/>
  <c r="AC154" i="2" a="1"/>
  <c r="AC154" i="2" s="1"/>
  <c r="AC155" i="2" a="1"/>
  <c r="AC155" i="2" s="1"/>
  <c r="AC156" i="2" a="1"/>
  <c r="AC156" i="2" s="1"/>
  <c r="AC157" i="2" a="1"/>
  <c r="AC157" i="2" s="1"/>
  <c r="AC158" i="2" a="1"/>
  <c r="AC158" i="2" s="1"/>
  <c r="AC159" i="2" a="1"/>
  <c r="AC159" i="2" s="1"/>
  <c r="AC160" i="2" a="1"/>
  <c r="AC160" i="2" s="1"/>
  <c r="AC161" i="2" a="1"/>
  <c r="AC161" i="2" s="1"/>
  <c r="AC162" i="2" a="1"/>
  <c r="AC162" i="2" s="1"/>
  <c r="AC163" i="2" a="1"/>
  <c r="AC163" i="2" s="1"/>
  <c r="AC164" i="2" a="1"/>
  <c r="AC164" i="2" s="1"/>
  <c r="AC165" i="2" a="1"/>
  <c r="AC165" i="2" s="1"/>
  <c r="AC166" i="2" a="1"/>
  <c r="AC166" i="2" s="1"/>
  <c r="AC167" i="2" a="1"/>
  <c r="AC167" i="2" s="1"/>
  <c r="AC168" i="2" a="1"/>
  <c r="AC168" i="2" s="1"/>
  <c r="AC169" i="2" a="1"/>
  <c r="AC169" i="2" s="1"/>
  <c r="AC170" i="2" a="1"/>
  <c r="AC170" i="2" s="1"/>
  <c r="AC171" i="2" a="1"/>
  <c r="AC171" i="2" s="1"/>
  <c r="AC172" i="2" a="1"/>
  <c r="AC172" i="2" s="1"/>
  <c r="AC173" i="2" a="1"/>
  <c r="AC173" i="2" s="1"/>
  <c r="AC174" i="2" a="1"/>
  <c r="AC174" i="2" s="1"/>
  <c r="AC175" i="2" a="1"/>
  <c r="AC175" i="2" s="1"/>
  <c r="AC176" i="2" a="1"/>
  <c r="AC176" i="2" s="1"/>
  <c r="AC177" i="2" a="1"/>
  <c r="AC177" i="2" s="1"/>
  <c r="AC178" i="2" a="1"/>
  <c r="AC178" i="2" s="1"/>
  <c r="AC179" i="2" a="1"/>
  <c r="AC179" i="2" s="1"/>
  <c r="AC180" i="2" a="1"/>
  <c r="AC180" i="2" s="1"/>
  <c r="AC181" i="2" a="1"/>
  <c r="AC181" i="2" s="1"/>
  <c r="AC182" i="2" a="1"/>
  <c r="AC182" i="2" s="1"/>
  <c r="AC183" i="2" a="1"/>
  <c r="AC183" i="2" s="1"/>
  <c r="AC184" i="2" a="1"/>
  <c r="AC184" i="2" s="1"/>
  <c r="AC185" i="2" a="1"/>
  <c r="AC185" i="2" s="1"/>
  <c r="AC186" i="2" a="1"/>
  <c r="AC186" i="2" s="1"/>
  <c r="AC187" i="2" a="1"/>
  <c r="AC187" i="2" s="1"/>
  <c r="AC188" i="2" a="1"/>
  <c r="AC188" i="2" s="1"/>
  <c r="AC189" i="2" a="1"/>
  <c r="AC189" i="2" s="1"/>
  <c r="AC190" i="2" a="1"/>
  <c r="AC190" i="2" s="1"/>
  <c r="AC191" i="2" a="1"/>
  <c r="AC191" i="2" s="1"/>
  <c r="AC192" i="2" a="1"/>
  <c r="AC192" i="2" s="1"/>
  <c r="AC193" i="2" a="1"/>
  <c r="AC193" i="2" s="1"/>
  <c r="AC194" i="2" a="1"/>
  <c r="AC194" i="2" s="1"/>
  <c r="AC195" i="2" a="1"/>
  <c r="AC195" i="2" s="1"/>
  <c r="AC196" i="2" a="1"/>
  <c r="AC196" i="2" s="1"/>
  <c r="AC197" i="2" a="1"/>
  <c r="AC197" i="2" s="1"/>
  <c r="AC198" i="2" a="1"/>
  <c r="AC198" i="2" s="1"/>
  <c r="AC199" i="2" a="1"/>
  <c r="AC199" i="2" s="1"/>
  <c r="AC200" i="2" a="1"/>
  <c r="AC200" i="2" s="1"/>
  <c r="AC201" i="2" a="1"/>
  <c r="AC201" i="2" s="1"/>
  <c r="AC202" i="2" a="1"/>
  <c r="AC202" i="2" s="1"/>
  <c r="AC203" i="2" a="1"/>
  <c r="AC203" i="2" s="1"/>
  <c r="AC204" i="2" a="1"/>
  <c r="AC204" i="2" s="1"/>
  <c r="AC205" i="2" a="1"/>
  <c r="AC205" i="2" s="1"/>
  <c r="AC206" i="2" a="1"/>
  <c r="AC206" i="2" s="1"/>
  <c r="AC207" i="2" a="1"/>
  <c r="AC207" i="2" s="1"/>
  <c r="AC208" i="2" a="1"/>
  <c r="AC208" i="2" s="1"/>
  <c r="AC209" i="2" a="1"/>
  <c r="AC209" i="2" s="1"/>
  <c r="AC210" i="2" a="1"/>
  <c r="AC210" i="2" s="1"/>
  <c r="AC211" i="2" a="1"/>
  <c r="AC211" i="2" s="1"/>
  <c r="AC212" i="2" a="1"/>
  <c r="AC212" i="2" s="1"/>
  <c r="AC213" i="2" a="1"/>
  <c r="AC213" i="2" s="1"/>
  <c r="AC214" i="2" a="1"/>
  <c r="AC214" i="2" s="1"/>
  <c r="AC215" i="2" a="1"/>
  <c r="AC215" i="2" s="1"/>
  <c r="AC216" i="2" a="1"/>
  <c r="AC216" i="2" s="1"/>
  <c r="AC217" i="2" a="1"/>
  <c r="AC217" i="2" s="1"/>
  <c r="AC218" i="2" a="1"/>
  <c r="AC218" i="2" s="1"/>
  <c r="AC219" i="2" a="1"/>
  <c r="AC219" i="2" s="1"/>
  <c r="AC220" i="2" a="1"/>
  <c r="AC220" i="2" s="1"/>
  <c r="AC221" i="2" a="1"/>
  <c r="AC221" i="2" s="1"/>
  <c r="AC222" i="2" a="1"/>
  <c r="AC222" i="2" s="1"/>
  <c r="AC223" i="2" a="1"/>
  <c r="AC223" i="2" s="1"/>
  <c r="AC224" i="2" a="1"/>
  <c r="AC224" i="2" s="1"/>
  <c r="AC225" i="2" a="1"/>
  <c r="AC225" i="2" s="1"/>
  <c r="AC226" i="2" a="1"/>
  <c r="AC226" i="2" s="1"/>
  <c r="AC227" i="2" a="1"/>
  <c r="AC227" i="2" s="1"/>
  <c r="AC228" i="2" a="1"/>
  <c r="AC228" i="2" s="1"/>
  <c r="AC229" i="2" a="1"/>
  <c r="AC229" i="2" s="1"/>
  <c r="AC230" i="2" a="1"/>
  <c r="AC230" i="2" s="1"/>
  <c r="AC231" i="2" a="1"/>
  <c r="AC231" i="2" s="1"/>
  <c r="AC232" i="2" a="1"/>
  <c r="AC232" i="2" s="1"/>
  <c r="AC233" i="2" a="1"/>
  <c r="AC233" i="2" s="1"/>
  <c r="AC234" i="2" a="1"/>
  <c r="AC234" i="2" s="1"/>
  <c r="AC235" i="2" a="1"/>
  <c r="AC235" i="2" s="1"/>
  <c r="AC236" i="2" a="1"/>
  <c r="AC236" i="2" s="1"/>
  <c r="AC237" i="2" a="1"/>
  <c r="AC237" i="2" s="1"/>
  <c r="AC238" i="2" a="1"/>
  <c r="AC238" i="2" s="1"/>
  <c r="AC239" i="2" a="1"/>
  <c r="AC239" i="2" s="1"/>
  <c r="AC240" i="2" a="1"/>
  <c r="AC240" i="2" s="1"/>
  <c r="AC241" i="2" a="1"/>
  <c r="AC241" i="2" s="1"/>
  <c r="AC242" i="2" a="1"/>
  <c r="AC242" i="2" s="1"/>
  <c r="AC243" i="2" a="1"/>
  <c r="AC243" i="2" s="1"/>
  <c r="AC244" i="2" a="1"/>
  <c r="AC244" i="2" s="1"/>
  <c r="AC245" i="2" a="1"/>
  <c r="AC245" i="2" s="1"/>
  <c r="AC246" i="2" a="1"/>
  <c r="AC246" i="2" s="1"/>
  <c r="AC247" i="2" a="1"/>
  <c r="AC247" i="2" s="1"/>
  <c r="AC248" i="2" a="1"/>
  <c r="AC248" i="2" s="1"/>
  <c r="AC249" i="2" a="1"/>
  <c r="AC249" i="2" s="1"/>
  <c r="AC250" i="2" a="1"/>
  <c r="AC250" i="2" s="1"/>
  <c r="AC251" i="2" a="1"/>
  <c r="AC251" i="2" s="1"/>
  <c r="AC252" i="2" a="1"/>
  <c r="AC252" i="2" s="1"/>
  <c r="AC253" i="2" a="1"/>
  <c r="AC253" i="2" s="1"/>
  <c r="AC254" i="2" a="1"/>
  <c r="AC254" i="2" s="1"/>
  <c r="AC255" i="2" a="1"/>
  <c r="AC255" i="2" s="1"/>
  <c r="AC256" i="2" a="1"/>
  <c r="AC256" i="2" s="1"/>
  <c r="AC257" i="2" a="1"/>
  <c r="AC257" i="2" s="1"/>
  <c r="AC258" i="2" a="1"/>
  <c r="AC258" i="2" s="1"/>
  <c r="AC259" i="2" a="1"/>
  <c r="AC259" i="2" s="1"/>
  <c r="AC260" i="2" a="1"/>
  <c r="AC260" i="2" s="1"/>
  <c r="AC261" i="2" a="1"/>
  <c r="AC261" i="2" s="1"/>
  <c r="AC262" i="2" a="1"/>
  <c r="AC262" i="2" s="1"/>
  <c r="AC263" i="2" a="1"/>
  <c r="AC263" i="2" s="1"/>
  <c r="AC264" i="2" a="1"/>
  <c r="AC264" i="2" s="1"/>
  <c r="AC265" i="2" a="1"/>
  <c r="AC265" i="2" s="1"/>
  <c r="AC266" i="2" a="1"/>
  <c r="AC266" i="2" s="1"/>
  <c r="AC267" i="2" a="1"/>
  <c r="AC267" i="2" s="1"/>
  <c r="AC268" i="2" a="1"/>
  <c r="AC268" i="2" s="1"/>
  <c r="AC269" i="2" a="1"/>
  <c r="AC269" i="2" s="1"/>
  <c r="AC270" i="2" a="1"/>
  <c r="AC270" i="2" s="1"/>
  <c r="AC271" i="2" a="1"/>
  <c r="AC271" i="2" s="1"/>
  <c r="AC272" i="2" a="1"/>
  <c r="AC272" i="2" s="1"/>
  <c r="AC273" i="2" a="1"/>
  <c r="AC273" i="2" s="1"/>
  <c r="AC274" i="2" a="1"/>
  <c r="AC274" i="2" s="1"/>
  <c r="AC275" i="2" a="1"/>
  <c r="AC275" i="2" s="1"/>
  <c r="AC276" i="2" a="1"/>
  <c r="AC276" i="2" s="1"/>
  <c r="AC277" i="2" a="1"/>
  <c r="AC277" i="2" s="1"/>
  <c r="AC278" i="2" a="1"/>
  <c r="AC278" i="2" s="1"/>
  <c r="AC279" i="2" a="1"/>
  <c r="AC279" i="2" s="1"/>
  <c r="AC280" i="2" a="1"/>
  <c r="AC280" i="2" s="1"/>
  <c r="AC281" i="2" a="1"/>
  <c r="AC281" i="2" s="1"/>
  <c r="AC282" i="2" a="1"/>
  <c r="AC282" i="2" s="1"/>
  <c r="AC283" i="2" a="1"/>
  <c r="AC283" i="2" s="1"/>
  <c r="AC284" i="2" a="1"/>
  <c r="AC284" i="2" s="1"/>
  <c r="AC285" i="2" a="1"/>
  <c r="AC285" i="2" s="1"/>
  <c r="AC286" i="2" a="1"/>
  <c r="AC286" i="2" s="1"/>
  <c r="AC287" i="2" a="1"/>
  <c r="AC287" i="2" s="1"/>
  <c r="AC288" i="2" a="1"/>
  <c r="AC288" i="2" s="1"/>
  <c r="AC289" i="2" a="1"/>
  <c r="AC289" i="2" s="1"/>
  <c r="AC290" i="2" a="1"/>
  <c r="AC290" i="2" s="1"/>
  <c r="AC291" i="2" a="1"/>
  <c r="AC291" i="2" s="1"/>
  <c r="AC292" i="2" a="1"/>
  <c r="AC292" i="2" s="1"/>
  <c r="AC293" i="2" a="1"/>
  <c r="AC293" i="2" s="1"/>
  <c r="AC294" i="2" a="1"/>
  <c r="AC294" i="2" s="1"/>
  <c r="AC295" i="2" a="1"/>
  <c r="AC295" i="2" s="1"/>
  <c r="AC296" i="2" a="1"/>
  <c r="AC296" i="2" s="1"/>
  <c r="AC297" i="2" a="1"/>
  <c r="AC297" i="2" s="1"/>
  <c r="AC298" i="2" a="1"/>
  <c r="AC298" i="2" s="1"/>
  <c r="AC299" i="2" a="1"/>
  <c r="AC299" i="2" s="1"/>
  <c r="AC300" i="2" a="1"/>
  <c r="AC300" i="2" s="1"/>
  <c r="AC301" i="2" a="1"/>
  <c r="AC301" i="2" s="1"/>
  <c r="AC302" i="2" a="1"/>
  <c r="AC302" i="2" s="1"/>
  <c r="AC303" i="2" a="1"/>
  <c r="AC303" i="2" s="1"/>
  <c r="AC304" i="2" a="1"/>
  <c r="AC304" i="2" s="1"/>
  <c r="AC305" i="2" a="1"/>
  <c r="AC305" i="2" s="1"/>
  <c r="AC306" i="2" a="1"/>
  <c r="AC306" i="2" s="1"/>
  <c r="AC307" i="2" a="1"/>
  <c r="AC307" i="2" s="1"/>
  <c r="AC308" i="2" a="1"/>
  <c r="AC308" i="2" s="1"/>
  <c r="AC309" i="2" a="1"/>
  <c r="AC309" i="2" s="1"/>
  <c r="AC310" i="2" a="1"/>
  <c r="AC310" i="2" s="1"/>
  <c r="AC311" i="2" a="1"/>
  <c r="AC311" i="2" s="1"/>
  <c r="AC312" i="2" a="1"/>
  <c r="AC312" i="2" s="1"/>
  <c r="AC313" i="2" a="1"/>
  <c r="AC313" i="2" s="1"/>
  <c r="AC314" i="2" a="1"/>
  <c r="AC314" i="2" s="1"/>
  <c r="AC315" i="2" a="1"/>
  <c r="AC315" i="2" s="1"/>
  <c r="AC316" i="2" a="1"/>
  <c r="AC316" i="2" s="1"/>
  <c r="AC317" i="2" a="1"/>
  <c r="AC317" i="2" s="1"/>
  <c r="AC318" i="2" a="1"/>
  <c r="AC318" i="2" s="1"/>
  <c r="AC319" i="2" a="1"/>
  <c r="AC319" i="2" s="1"/>
  <c r="AC320" i="2" a="1"/>
  <c r="AC320" i="2" s="1"/>
  <c r="AC321" i="2" a="1"/>
  <c r="AC321" i="2" s="1"/>
  <c r="AC322" i="2" a="1"/>
  <c r="AC322" i="2" s="1"/>
  <c r="AC323" i="2" a="1"/>
  <c r="AC323" i="2" s="1"/>
  <c r="AC324" i="2" a="1"/>
  <c r="AC324" i="2" s="1"/>
  <c r="AC325" i="2" a="1"/>
  <c r="AC325" i="2" s="1"/>
  <c r="AC326" i="2" a="1"/>
  <c r="AC326" i="2" s="1"/>
  <c r="AC327" i="2" a="1"/>
  <c r="AC327" i="2" s="1"/>
  <c r="AC328" i="2" a="1"/>
  <c r="AC328" i="2" s="1"/>
  <c r="AC329" i="2" a="1"/>
  <c r="AC329" i="2" s="1"/>
  <c r="AC330" i="2" a="1"/>
  <c r="AC330" i="2" s="1"/>
  <c r="AC331" i="2" a="1"/>
  <c r="AC331" i="2" s="1"/>
  <c r="AC332" i="2" a="1"/>
  <c r="AC332" i="2" s="1"/>
  <c r="AC333" i="2" a="1"/>
  <c r="AC333" i="2" s="1"/>
  <c r="AC334" i="2" a="1"/>
  <c r="AC334" i="2" s="1"/>
  <c r="AC335" i="2" a="1"/>
  <c r="AC335" i="2" s="1"/>
  <c r="AC336" i="2" a="1"/>
  <c r="AC336" i="2" s="1"/>
  <c r="AC337" i="2" a="1"/>
  <c r="AC337" i="2" s="1"/>
  <c r="AC338" i="2" a="1"/>
  <c r="AC338" i="2" s="1"/>
  <c r="AC339" i="2" a="1"/>
  <c r="AC339" i="2" s="1"/>
  <c r="AC340" i="2" a="1"/>
  <c r="AC340" i="2" s="1"/>
  <c r="AC341" i="2" a="1"/>
  <c r="AC341" i="2" s="1"/>
  <c r="AC342" i="2" a="1"/>
  <c r="AC342" i="2" s="1"/>
  <c r="AC343" i="2" a="1"/>
  <c r="AC343" i="2" s="1"/>
  <c r="AC344" i="2" a="1"/>
  <c r="AC344" i="2" s="1"/>
  <c r="AC345" i="2" a="1"/>
  <c r="AC345" i="2" s="1"/>
  <c r="AC346" i="2" a="1"/>
  <c r="AC346" i="2" s="1"/>
  <c r="AC347" i="2" a="1"/>
  <c r="AC347" i="2" s="1"/>
  <c r="AC348" i="2" a="1"/>
  <c r="AC348" i="2" s="1"/>
  <c r="AC349" i="2" a="1"/>
  <c r="AC349" i="2" s="1"/>
  <c r="AC350" i="2" a="1"/>
  <c r="AC350" i="2" s="1"/>
  <c r="AC351" i="2" a="1"/>
  <c r="AC351" i="2" s="1"/>
  <c r="AC352" i="2" a="1"/>
  <c r="AC352" i="2" s="1"/>
  <c r="AC353" i="2" a="1"/>
  <c r="AC353" i="2" s="1"/>
  <c r="AC354" i="2" a="1"/>
  <c r="AC354" i="2" s="1"/>
  <c r="AC355" i="2" a="1"/>
  <c r="AC355" i="2" s="1"/>
  <c r="AC356" i="2" a="1"/>
  <c r="AC356" i="2" s="1"/>
  <c r="AC357" i="2" a="1"/>
  <c r="AC357" i="2" s="1"/>
  <c r="AC358" i="2" a="1"/>
  <c r="AC358" i="2" s="1"/>
  <c r="AC359" i="2" a="1"/>
  <c r="AC359" i="2" s="1"/>
  <c r="AC360" i="2" a="1"/>
  <c r="AC360" i="2" s="1"/>
  <c r="AC361" i="2" a="1"/>
  <c r="AC361" i="2" s="1"/>
  <c r="AC362" i="2" a="1"/>
  <c r="AC362" i="2" s="1"/>
  <c r="AC363" i="2" a="1"/>
  <c r="AC363" i="2" s="1"/>
  <c r="AC364" i="2" a="1"/>
  <c r="AC364" i="2" s="1"/>
  <c r="AC365" i="2" a="1"/>
  <c r="AC365" i="2" s="1"/>
  <c r="AC366" i="2" a="1"/>
  <c r="AC366" i="2" s="1"/>
  <c r="AC367" i="2" a="1"/>
  <c r="AC367" i="2" s="1"/>
  <c r="AC368" i="2" a="1"/>
  <c r="AC368" i="2" s="1"/>
  <c r="AC369" i="2" a="1"/>
  <c r="AC369" i="2" s="1"/>
  <c r="AC370" i="2" a="1"/>
  <c r="AC370" i="2" s="1"/>
  <c r="AC371" i="2" a="1"/>
  <c r="AC371" i="2" s="1"/>
  <c r="AC372" i="2" a="1"/>
  <c r="AC372" i="2" s="1"/>
  <c r="AC373" i="2" a="1"/>
  <c r="AC373" i="2" s="1"/>
  <c r="AC374" i="2" a="1"/>
  <c r="AC374" i="2" s="1"/>
  <c r="AC375" i="2" a="1"/>
  <c r="AC375" i="2" s="1"/>
  <c r="AC376" i="2" a="1"/>
  <c r="AC376" i="2" s="1"/>
  <c r="AC377" i="2" a="1"/>
  <c r="AC377" i="2" s="1"/>
  <c r="AC378" i="2" a="1"/>
  <c r="AC378" i="2" s="1"/>
  <c r="AC379" i="2" a="1"/>
  <c r="AC379" i="2" s="1"/>
  <c r="AC380" i="2" a="1"/>
  <c r="AC380" i="2" s="1"/>
  <c r="AC381" i="2" a="1"/>
  <c r="AC381" i="2" s="1"/>
  <c r="AC382" i="2" a="1"/>
  <c r="AC382" i="2" s="1"/>
  <c r="AC383" i="2" a="1"/>
  <c r="AC383" i="2" s="1"/>
  <c r="AC384" i="2" a="1"/>
  <c r="AC384" i="2" s="1"/>
  <c r="AC385" i="2" a="1"/>
  <c r="AC385" i="2" s="1"/>
  <c r="AC386" i="2" a="1"/>
  <c r="AC386" i="2" s="1"/>
  <c r="AC387" i="2" a="1"/>
  <c r="AC387" i="2" s="1"/>
  <c r="AC388" i="2" a="1"/>
  <c r="AC388" i="2" s="1"/>
  <c r="AC389" i="2" a="1"/>
  <c r="AC389" i="2" s="1"/>
  <c r="AC390" i="2" a="1"/>
  <c r="AC390" i="2" s="1"/>
  <c r="AC391" i="2" a="1"/>
  <c r="AC391" i="2" s="1"/>
  <c r="AC392" i="2" a="1"/>
  <c r="AC392" i="2" s="1"/>
  <c r="AC393" i="2" a="1"/>
  <c r="AC393" i="2" s="1"/>
  <c r="AC394" i="2" a="1"/>
  <c r="AC394" i="2" s="1"/>
  <c r="AC395" i="2" a="1"/>
  <c r="AC395" i="2" s="1"/>
  <c r="AC396" i="2" a="1"/>
  <c r="AC396" i="2" s="1"/>
  <c r="AC397" i="2" a="1"/>
  <c r="AC397" i="2" s="1"/>
  <c r="AC398" i="2" a="1"/>
  <c r="AC398" i="2" s="1"/>
  <c r="AC399" i="2" a="1"/>
  <c r="AC399" i="2" s="1"/>
  <c r="AC400" i="2" a="1"/>
  <c r="AC400" i="2" s="1"/>
  <c r="AC401" i="2" a="1"/>
  <c r="AC401" i="2" s="1"/>
  <c r="AC402" i="2" a="1"/>
  <c r="AC402" i="2" s="1"/>
  <c r="AC403" i="2" a="1"/>
  <c r="AC403" i="2" s="1"/>
  <c r="AC404" i="2" a="1"/>
  <c r="AC404" i="2" s="1"/>
  <c r="AC405" i="2" a="1"/>
  <c r="AC405" i="2" s="1"/>
  <c r="AC406" i="2" a="1"/>
  <c r="AC406" i="2" s="1"/>
  <c r="AC407" i="2" a="1"/>
  <c r="AC407" i="2" s="1"/>
  <c r="AC408" i="2" a="1"/>
  <c r="AC408" i="2" s="1"/>
  <c r="AC409" i="2" a="1"/>
  <c r="AC409" i="2" s="1"/>
  <c r="AC410" i="2" a="1"/>
  <c r="AC410" i="2" s="1"/>
  <c r="AC411" i="2" a="1"/>
  <c r="AC411" i="2" s="1"/>
  <c r="AC412" i="2" a="1"/>
  <c r="AC412" i="2" s="1"/>
  <c r="AC413" i="2" a="1"/>
  <c r="AC413" i="2" s="1"/>
  <c r="AC414" i="2" a="1"/>
  <c r="AC414" i="2" s="1"/>
  <c r="AC415" i="2" a="1"/>
  <c r="AC415" i="2" s="1"/>
  <c r="AC416" i="2" a="1"/>
  <c r="AC416" i="2" s="1"/>
  <c r="AC417" i="2" a="1"/>
  <c r="AC417" i="2" s="1"/>
  <c r="AC418" i="2" a="1"/>
  <c r="AC418" i="2" s="1"/>
  <c r="AC419" i="2" a="1"/>
  <c r="AC419" i="2" s="1"/>
  <c r="AC420" i="2" a="1"/>
  <c r="AC420" i="2" s="1"/>
  <c r="AC421" i="2" a="1"/>
  <c r="AC421" i="2" s="1"/>
  <c r="AC422" i="2" a="1"/>
  <c r="AC422" i="2" s="1"/>
  <c r="AC423" i="2" a="1"/>
  <c r="AC423" i="2" s="1"/>
  <c r="AC424" i="2" a="1"/>
  <c r="AC424" i="2" s="1"/>
  <c r="AC425" i="2" a="1"/>
  <c r="AC425" i="2" s="1"/>
  <c r="AC426" i="2" a="1"/>
  <c r="AC426" i="2" s="1"/>
  <c r="AC427" i="2" a="1"/>
  <c r="AC427" i="2" s="1"/>
  <c r="AC428" i="2" a="1"/>
  <c r="AC428" i="2" s="1"/>
  <c r="AC429" i="2" a="1"/>
  <c r="AC429" i="2" s="1"/>
  <c r="AC430" i="2" a="1"/>
  <c r="AC430" i="2" s="1"/>
  <c r="AC431" i="2" a="1"/>
  <c r="AC431" i="2" s="1"/>
  <c r="AC432" i="2" a="1"/>
  <c r="AC432" i="2" s="1"/>
  <c r="AC433" i="2" a="1"/>
  <c r="AC433" i="2" s="1"/>
  <c r="AC434" i="2" a="1"/>
  <c r="AC434" i="2" s="1"/>
  <c r="AC435" i="2" a="1"/>
  <c r="AC435" i="2" s="1"/>
  <c r="AC436" i="2" a="1"/>
  <c r="AC436" i="2" s="1"/>
  <c r="AC437" i="2" a="1"/>
  <c r="AC437" i="2" s="1"/>
  <c r="AC438" i="2" a="1"/>
  <c r="AC438" i="2" s="1"/>
  <c r="AC439" i="2" a="1"/>
  <c r="AC439" i="2" s="1"/>
  <c r="AC440" i="2" a="1"/>
  <c r="AC440" i="2" s="1"/>
  <c r="AC441" i="2" a="1"/>
  <c r="AC441" i="2" s="1"/>
  <c r="AC442" i="2" a="1"/>
  <c r="AC442" i="2" s="1"/>
  <c r="AC443" i="2" a="1"/>
  <c r="AC443" i="2" s="1"/>
  <c r="AC444" i="2" a="1"/>
  <c r="AC444" i="2" s="1"/>
  <c r="AC445" i="2" a="1"/>
  <c r="AC445" i="2" s="1"/>
  <c r="AC446" i="2" a="1"/>
  <c r="AC446" i="2" s="1"/>
  <c r="AC447" i="2" a="1"/>
  <c r="AC447" i="2" s="1"/>
  <c r="AC448" i="2" a="1"/>
  <c r="AC448" i="2" s="1"/>
  <c r="AC449" i="2" a="1"/>
  <c r="AC449" i="2" s="1"/>
  <c r="AC450" i="2" a="1"/>
  <c r="AC450" i="2" s="1"/>
  <c r="AC451" i="2" a="1"/>
  <c r="AC451" i="2" s="1"/>
  <c r="AC452" i="2" a="1"/>
  <c r="AC452" i="2" s="1"/>
  <c r="AC453" i="2" a="1"/>
  <c r="AC453" i="2" s="1"/>
  <c r="AC454" i="2" a="1"/>
  <c r="AC454" i="2" s="1"/>
  <c r="AC455" i="2" a="1"/>
  <c r="AC455" i="2" s="1"/>
  <c r="AC456" i="2" a="1"/>
  <c r="AC456" i="2" s="1"/>
  <c r="AC457" i="2" a="1"/>
  <c r="AC457" i="2" s="1"/>
  <c r="AC458" i="2" a="1"/>
  <c r="AC458" i="2" s="1"/>
  <c r="AC459" i="2" a="1"/>
  <c r="AC459" i="2" s="1"/>
  <c r="AC460" i="2" a="1"/>
  <c r="AC460" i="2" s="1"/>
  <c r="AC461" i="2" a="1"/>
  <c r="AC461" i="2" s="1"/>
  <c r="AC462" i="2" a="1"/>
  <c r="AC462" i="2" s="1"/>
  <c r="AC463" i="2" a="1"/>
  <c r="AC463" i="2" s="1"/>
  <c r="AC464" i="2" a="1"/>
  <c r="AC464" i="2" s="1"/>
  <c r="AC465" i="2" a="1"/>
  <c r="AC465" i="2" s="1"/>
  <c r="AC466" i="2" a="1"/>
  <c r="AC466" i="2" s="1"/>
  <c r="AC467" i="2" a="1"/>
  <c r="AC467" i="2" s="1"/>
  <c r="AC468" i="2" a="1"/>
  <c r="AC468" i="2" s="1"/>
  <c r="AC469" i="2" a="1"/>
  <c r="AC469" i="2" s="1"/>
  <c r="AC470" i="2" a="1"/>
  <c r="AC470" i="2" s="1"/>
  <c r="AC471" i="2" a="1"/>
  <c r="AC471" i="2" s="1"/>
  <c r="AC472" i="2" a="1"/>
  <c r="AC472" i="2" s="1"/>
  <c r="AC473" i="2" a="1"/>
  <c r="AC473" i="2" s="1"/>
  <c r="AC474" i="2" a="1"/>
  <c r="AC474" i="2" s="1"/>
  <c r="AC475" i="2" a="1"/>
  <c r="AC475" i="2" s="1"/>
  <c r="AC476" i="2" a="1"/>
  <c r="AC476" i="2" s="1"/>
  <c r="AC477" i="2" a="1"/>
  <c r="AC477" i="2" s="1"/>
  <c r="AC478" i="2" a="1"/>
  <c r="AC478" i="2" s="1"/>
  <c r="AC479" i="2" a="1"/>
  <c r="AC479" i="2" s="1"/>
  <c r="AC480" i="2" a="1"/>
  <c r="AC480" i="2" s="1"/>
  <c r="AC481" i="2" a="1"/>
  <c r="AC481" i="2" s="1"/>
  <c r="AC482" i="2" a="1"/>
  <c r="AC482" i="2" s="1"/>
  <c r="AC483" i="2" a="1"/>
  <c r="AC483" i="2" s="1"/>
  <c r="AC484" i="2" a="1"/>
  <c r="AC484" i="2" s="1"/>
  <c r="AC485" i="2" a="1"/>
  <c r="AC485" i="2" s="1"/>
  <c r="AC486" i="2" a="1"/>
  <c r="AC486" i="2" s="1"/>
  <c r="AC487" i="2" a="1"/>
  <c r="AC487" i="2" s="1"/>
  <c r="AC488" i="2" a="1"/>
  <c r="AC488" i="2" s="1"/>
  <c r="AC489" i="2" a="1"/>
  <c r="AC489" i="2" s="1"/>
  <c r="AC490" i="2" a="1"/>
  <c r="AC490" i="2" s="1"/>
  <c r="AC491" i="2" a="1"/>
  <c r="AC491" i="2" s="1"/>
  <c r="AC492" i="2" a="1"/>
  <c r="AC492" i="2" s="1"/>
  <c r="AC493" i="2" a="1"/>
  <c r="AC493" i="2" s="1"/>
  <c r="AC494" i="2" a="1"/>
  <c r="AC494" i="2" s="1"/>
  <c r="AC495" i="2" a="1"/>
  <c r="AC495" i="2" s="1"/>
  <c r="AC496" i="2" a="1"/>
  <c r="AC496" i="2" s="1"/>
  <c r="AC497" i="2" a="1"/>
  <c r="AC497" i="2" s="1"/>
  <c r="AC498" i="2" a="1"/>
  <c r="AC498" i="2" s="1"/>
  <c r="AC499" i="2" a="1"/>
  <c r="AC499" i="2" s="1"/>
  <c r="AC500" i="2" a="1"/>
  <c r="AC500" i="2" s="1"/>
  <c r="AC501" i="2" a="1"/>
  <c r="AC501" i="2" s="1"/>
  <c r="AC502" i="2" a="1"/>
  <c r="AC502" i="2" s="1"/>
  <c r="AC503" i="2" a="1"/>
  <c r="AC503" i="2" s="1"/>
  <c r="AC504" i="2" a="1"/>
  <c r="AC504" i="2" s="1"/>
  <c r="AC505" i="2" a="1"/>
  <c r="AC505" i="2" s="1"/>
  <c r="AC506" i="2" a="1"/>
  <c r="AC506" i="2" s="1"/>
  <c r="AC507" i="2" a="1"/>
  <c r="AC507" i="2" s="1"/>
  <c r="AC508" i="2" a="1"/>
  <c r="AC508" i="2" s="1"/>
  <c r="AC509" i="2" a="1"/>
  <c r="AC509" i="2" s="1"/>
  <c r="AC510" i="2" a="1"/>
  <c r="AC510" i="2" s="1"/>
  <c r="AC511" i="2" a="1"/>
  <c r="AC511" i="2" s="1"/>
  <c r="AC512" i="2" a="1"/>
  <c r="AC512" i="2" s="1"/>
  <c r="AC513" i="2" a="1"/>
  <c r="AC513" i="2" s="1"/>
  <c r="AC514" i="2" a="1"/>
  <c r="AC514" i="2" s="1"/>
  <c r="AC515" i="2" a="1"/>
  <c r="AC515" i="2" s="1"/>
  <c r="AC516" i="2" a="1"/>
  <c r="AC516" i="2" s="1"/>
  <c r="AC517" i="2" a="1"/>
  <c r="AC517" i="2" s="1"/>
  <c r="AC518" i="2" a="1"/>
  <c r="AC518" i="2" s="1"/>
  <c r="AC519" i="2" a="1"/>
  <c r="AC519" i="2" s="1"/>
  <c r="AC520" i="2" a="1"/>
  <c r="AC520" i="2" s="1"/>
  <c r="AC521" i="2" a="1"/>
  <c r="AC521" i="2" s="1"/>
  <c r="AC522" i="2" a="1"/>
  <c r="AC522" i="2" s="1"/>
  <c r="AC523" i="2" a="1"/>
  <c r="AC523" i="2" s="1"/>
  <c r="AC524" i="2" a="1"/>
  <c r="AC524" i="2" s="1"/>
  <c r="AC525" i="2" a="1"/>
  <c r="AC525" i="2" s="1"/>
  <c r="AC526" i="2" a="1"/>
  <c r="AC526" i="2" s="1"/>
  <c r="AC527" i="2" a="1"/>
  <c r="AC527" i="2" s="1"/>
  <c r="AC528" i="2" a="1"/>
  <c r="AC528" i="2" s="1"/>
  <c r="AC529" i="2" a="1"/>
  <c r="AC529" i="2" s="1"/>
  <c r="AC530" i="2" a="1"/>
  <c r="AC530" i="2" s="1"/>
  <c r="AC531" i="2" a="1"/>
  <c r="AC531" i="2" s="1"/>
  <c r="AC532" i="2" a="1"/>
  <c r="AC532" i="2" s="1"/>
  <c r="AC533" i="2" a="1"/>
  <c r="AC533" i="2" s="1"/>
  <c r="AC534" i="2" a="1"/>
  <c r="AC534" i="2" s="1"/>
  <c r="AC535" i="2" a="1"/>
  <c r="AC535" i="2" s="1"/>
  <c r="AC536" i="2" a="1"/>
  <c r="AC536" i="2" s="1"/>
  <c r="AC537" i="2" a="1"/>
  <c r="AC537" i="2" s="1"/>
  <c r="AC538" i="2" a="1"/>
  <c r="AC538" i="2" s="1"/>
  <c r="AC539" i="2" a="1"/>
  <c r="AC539" i="2" s="1"/>
  <c r="AC540" i="2" a="1"/>
  <c r="AC540" i="2" s="1"/>
  <c r="AC541" i="2" a="1"/>
  <c r="AC541" i="2" s="1"/>
  <c r="AC542" i="2" a="1"/>
  <c r="AC542" i="2" s="1"/>
  <c r="AC543" i="2" a="1"/>
  <c r="AC543" i="2" s="1"/>
  <c r="AC544" i="2" a="1"/>
  <c r="AC544" i="2" s="1"/>
  <c r="AC545" i="2" a="1"/>
  <c r="AC545" i="2" s="1"/>
  <c r="AC546" i="2" a="1"/>
  <c r="AC546" i="2" s="1"/>
  <c r="AC547" i="2" a="1"/>
  <c r="AC547" i="2" s="1"/>
  <c r="AC548" i="2" a="1"/>
  <c r="AC548" i="2" s="1"/>
  <c r="AC549" i="2" a="1"/>
  <c r="AC549" i="2" s="1"/>
  <c r="AC550" i="2" a="1"/>
  <c r="AC550" i="2" s="1"/>
  <c r="AC551" i="2" a="1"/>
  <c r="AC551" i="2" s="1"/>
  <c r="AC552" i="2" a="1"/>
  <c r="AC552" i="2" s="1"/>
  <c r="AC553" i="2" a="1"/>
  <c r="AC553" i="2" s="1"/>
  <c r="AC554" i="2" a="1"/>
  <c r="AC554" i="2" s="1"/>
  <c r="AC555" i="2" a="1"/>
  <c r="AC555" i="2" s="1"/>
  <c r="AC556" i="2" a="1"/>
  <c r="AC556" i="2" s="1"/>
  <c r="AC557" i="2" a="1"/>
  <c r="AC557" i="2" s="1"/>
  <c r="AC558" i="2" a="1"/>
  <c r="AC558" i="2" s="1"/>
  <c r="AC559" i="2" a="1"/>
  <c r="AC559" i="2" s="1"/>
  <c r="AC560" i="2" a="1"/>
  <c r="AC560" i="2" s="1"/>
  <c r="AC561" i="2" a="1"/>
  <c r="AC561" i="2" s="1"/>
  <c r="AC562" i="2" a="1"/>
  <c r="AC562" i="2" s="1"/>
  <c r="AC563" i="2" a="1"/>
  <c r="AC563" i="2" s="1"/>
  <c r="AC564" i="2" a="1"/>
  <c r="AC564" i="2" s="1"/>
  <c r="AC565" i="2" a="1"/>
  <c r="AC565" i="2" s="1"/>
  <c r="AC566" i="2" a="1"/>
  <c r="AC566" i="2" s="1"/>
  <c r="AC567" i="2" a="1"/>
  <c r="AC567" i="2" s="1"/>
  <c r="AC568" i="2" a="1"/>
  <c r="AC568" i="2" s="1"/>
  <c r="AC569" i="2" a="1"/>
  <c r="AC569" i="2" s="1"/>
  <c r="AC570" i="2" a="1"/>
  <c r="AC570" i="2" s="1"/>
  <c r="AC571" i="2" a="1"/>
  <c r="AC571" i="2" s="1"/>
  <c r="AC572" i="2" a="1"/>
  <c r="AC572" i="2" s="1"/>
  <c r="AC573" i="2" a="1"/>
  <c r="AC573" i="2" s="1"/>
  <c r="AC574" i="2" a="1"/>
  <c r="AC574" i="2" s="1"/>
  <c r="AC575" i="2" a="1"/>
  <c r="AC575" i="2" s="1"/>
  <c r="AC576" i="2" a="1"/>
  <c r="AC576" i="2" s="1"/>
  <c r="AC577" i="2" a="1"/>
  <c r="AC577" i="2" s="1"/>
  <c r="AC578" i="2" a="1"/>
  <c r="AC578" i="2" s="1"/>
  <c r="AC579" i="2" a="1"/>
  <c r="AC579" i="2" s="1"/>
  <c r="AC580" i="2" a="1"/>
  <c r="AC580" i="2" s="1"/>
  <c r="AC581" i="2" a="1"/>
  <c r="AC581" i="2" s="1"/>
  <c r="AC582" i="2" a="1"/>
  <c r="AC582" i="2" s="1"/>
  <c r="AC583" i="2" a="1"/>
  <c r="AC583" i="2" s="1"/>
  <c r="AC584" i="2" a="1"/>
  <c r="AC584" i="2" s="1"/>
  <c r="AC585" i="2" a="1"/>
  <c r="AC585" i="2" s="1"/>
  <c r="AC586" i="2" a="1"/>
  <c r="AC586" i="2" s="1"/>
  <c r="AC587" i="2" a="1"/>
  <c r="AC587" i="2" s="1"/>
  <c r="AC588" i="2" a="1"/>
  <c r="AC588" i="2" s="1"/>
  <c r="AC589" i="2" a="1"/>
  <c r="AC589" i="2" s="1"/>
  <c r="AC590" i="2" a="1"/>
  <c r="AC590" i="2" s="1"/>
  <c r="AC591" i="2" a="1"/>
  <c r="AC591" i="2" s="1"/>
  <c r="AC592" i="2" a="1"/>
  <c r="AC592" i="2" s="1"/>
  <c r="AC593" i="2" a="1"/>
  <c r="AC593" i="2" s="1"/>
  <c r="AC594" i="2" a="1"/>
  <c r="AC594" i="2" s="1"/>
  <c r="AC595" i="2" a="1"/>
  <c r="AC595" i="2" s="1"/>
  <c r="AC596" i="2" a="1"/>
  <c r="AC596" i="2" s="1"/>
  <c r="AC597" i="2" a="1"/>
  <c r="AC597" i="2" s="1"/>
  <c r="AC598" i="2" a="1"/>
  <c r="AC598" i="2" s="1"/>
  <c r="AC599" i="2" a="1"/>
  <c r="AC599" i="2" s="1"/>
  <c r="AC600" i="2" a="1"/>
  <c r="AC600" i="2" s="1"/>
  <c r="AC601" i="2" a="1"/>
  <c r="AC601" i="2" s="1"/>
  <c r="AC602" i="2" a="1"/>
  <c r="AC602" i="2" s="1"/>
  <c r="AC603" i="2" a="1"/>
  <c r="AC603" i="2" s="1"/>
  <c r="AC604" i="2" a="1"/>
  <c r="AC604" i="2" s="1"/>
  <c r="AC605" i="2" a="1"/>
  <c r="AC605" i="2" s="1"/>
  <c r="AC606" i="2" a="1"/>
  <c r="AC606" i="2" s="1"/>
  <c r="AC607" i="2" a="1"/>
  <c r="AC607" i="2" s="1"/>
  <c r="AC608" i="2" a="1"/>
  <c r="AC608" i="2" s="1"/>
  <c r="AC609" i="2" a="1"/>
  <c r="AC609" i="2" s="1"/>
  <c r="AC610" i="2" a="1"/>
  <c r="AC610" i="2" s="1"/>
  <c r="AC611" i="2" a="1"/>
  <c r="AC611" i="2" s="1"/>
  <c r="AC612" i="2" a="1"/>
  <c r="AC612" i="2" s="1"/>
  <c r="AC613" i="2" a="1"/>
  <c r="AC613" i="2" s="1"/>
  <c r="AC614" i="2" a="1"/>
  <c r="AC614" i="2" s="1"/>
  <c r="AC615" i="2" a="1"/>
  <c r="AC615" i="2" s="1"/>
  <c r="AC616" i="2" a="1"/>
  <c r="AC616" i="2" s="1"/>
  <c r="AC617" i="2" a="1"/>
  <c r="AC617" i="2" s="1"/>
  <c r="AC618" i="2" a="1"/>
  <c r="AC618" i="2" s="1"/>
  <c r="AC619" i="2" a="1"/>
  <c r="AC619" i="2" s="1"/>
  <c r="AC620" i="2" a="1"/>
  <c r="AC620" i="2" s="1"/>
  <c r="AC621" i="2" a="1"/>
  <c r="AC621" i="2" s="1"/>
  <c r="AC622" i="2" a="1"/>
  <c r="AC622" i="2" s="1"/>
  <c r="AC623" i="2" a="1"/>
  <c r="AC623" i="2" s="1"/>
  <c r="AC624" i="2" a="1"/>
  <c r="AC624" i="2" s="1"/>
  <c r="AC625" i="2" a="1"/>
  <c r="AC625" i="2" s="1"/>
  <c r="AC626" i="2" a="1"/>
  <c r="AC626" i="2" s="1"/>
  <c r="AC627" i="2" a="1"/>
  <c r="AC627" i="2" s="1"/>
  <c r="AC628" i="2" a="1"/>
  <c r="AC628" i="2" s="1"/>
  <c r="AC629" i="2" a="1"/>
  <c r="AC629" i="2" s="1"/>
  <c r="AC630" i="2" a="1"/>
  <c r="AC630" i="2" s="1"/>
  <c r="AC631" i="2" a="1"/>
  <c r="AC631" i="2" s="1"/>
  <c r="AC632" i="2" a="1"/>
  <c r="AC632" i="2" s="1"/>
  <c r="AC633" i="2" a="1"/>
  <c r="AC633" i="2" s="1"/>
  <c r="AC634" i="2" a="1"/>
  <c r="AC634" i="2" s="1"/>
  <c r="AC635" i="2" a="1"/>
  <c r="AC635" i="2" s="1"/>
  <c r="AC636" i="2" a="1"/>
  <c r="AC636" i="2" s="1"/>
  <c r="AC637" i="2" a="1"/>
  <c r="AC637" i="2" s="1"/>
  <c r="AC638" i="2" a="1"/>
  <c r="AC638" i="2" s="1"/>
  <c r="AC639" i="2" a="1"/>
  <c r="AC639" i="2" s="1"/>
  <c r="AC640" i="2" a="1"/>
  <c r="AC640" i="2" s="1"/>
  <c r="AC641" i="2" a="1"/>
  <c r="AC641" i="2" s="1"/>
  <c r="AC642" i="2" a="1"/>
  <c r="AC642" i="2" s="1"/>
  <c r="AC643" i="2" a="1"/>
  <c r="AC643" i="2" s="1"/>
  <c r="AC644" i="2" a="1"/>
  <c r="AC644" i="2" s="1"/>
  <c r="AC645" i="2" a="1"/>
  <c r="AC645" i="2" s="1"/>
  <c r="AC646" i="2" a="1"/>
  <c r="AC646" i="2" s="1"/>
  <c r="AC647" i="2" a="1"/>
  <c r="AC647" i="2" s="1"/>
  <c r="AC648" i="2" a="1"/>
  <c r="AC648" i="2" s="1"/>
  <c r="AC649" i="2" a="1"/>
  <c r="AC649" i="2" s="1"/>
  <c r="AC650" i="2" a="1"/>
  <c r="AC650" i="2" s="1"/>
  <c r="AC651" i="2" a="1"/>
  <c r="AC651" i="2" s="1"/>
  <c r="AC652" i="2" a="1"/>
  <c r="AC652" i="2" s="1"/>
  <c r="AC653" i="2" a="1"/>
  <c r="AC653" i="2" s="1"/>
  <c r="AC654" i="2" a="1"/>
  <c r="AC654" i="2" s="1"/>
  <c r="AC655" i="2" a="1"/>
  <c r="AC655" i="2" s="1"/>
  <c r="AC656" i="2" a="1"/>
  <c r="AC656" i="2" s="1"/>
  <c r="AC657" i="2" a="1"/>
  <c r="AC657" i="2" s="1"/>
  <c r="AC658" i="2" a="1"/>
  <c r="AC658" i="2" s="1"/>
  <c r="AC659" i="2" a="1"/>
  <c r="AC659" i="2" s="1"/>
  <c r="AC660" i="2" a="1"/>
  <c r="AC660" i="2" s="1"/>
  <c r="AC661" i="2" a="1"/>
  <c r="AC661" i="2" s="1"/>
  <c r="AC662" i="2" a="1"/>
  <c r="AC662" i="2" s="1"/>
  <c r="AC663" i="2" a="1"/>
  <c r="AC663" i="2" s="1"/>
  <c r="AC664" i="2" a="1"/>
  <c r="AC664" i="2" s="1"/>
  <c r="AC665" i="2" a="1"/>
  <c r="AC665" i="2" s="1"/>
  <c r="AC666" i="2" a="1"/>
  <c r="AC666" i="2" s="1"/>
  <c r="AC667" i="2" a="1"/>
  <c r="AC667" i="2" s="1"/>
  <c r="AC668" i="2" a="1"/>
  <c r="AC668" i="2" s="1"/>
  <c r="AC669" i="2" a="1"/>
  <c r="AC669" i="2" s="1"/>
  <c r="AC670" i="2" a="1"/>
  <c r="AC670" i="2" s="1"/>
  <c r="AC671" i="2" a="1"/>
  <c r="AC671" i="2" s="1"/>
  <c r="AC672" i="2" a="1"/>
  <c r="AC672" i="2" s="1"/>
  <c r="AC673" i="2" a="1"/>
  <c r="AC673" i="2" s="1"/>
  <c r="AC674" i="2" a="1"/>
  <c r="AC674" i="2" s="1"/>
  <c r="AC675" i="2" a="1"/>
  <c r="AC675" i="2" s="1"/>
  <c r="AC676" i="2" a="1"/>
  <c r="AC676" i="2" s="1"/>
  <c r="AC677" i="2" a="1"/>
  <c r="AC677" i="2" s="1"/>
  <c r="AC678" i="2" a="1"/>
  <c r="AC678" i="2" s="1"/>
  <c r="AC679" i="2" a="1"/>
  <c r="AC679" i="2" s="1"/>
  <c r="AC680" i="2" a="1"/>
  <c r="AC680" i="2" s="1"/>
  <c r="AC681" i="2" a="1"/>
  <c r="AC681" i="2" s="1"/>
  <c r="AC682" i="2" a="1"/>
  <c r="AC682" i="2" s="1"/>
  <c r="AC683" i="2" a="1"/>
  <c r="AC683" i="2" s="1"/>
  <c r="AC684" i="2" a="1"/>
  <c r="AC684" i="2" s="1"/>
  <c r="AC685" i="2" a="1"/>
  <c r="AC685" i="2" s="1"/>
  <c r="AC686" i="2" a="1"/>
  <c r="AC686" i="2" s="1"/>
  <c r="AC687" i="2" a="1"/>
  <c r="AC687" i="2" s="1"/>
  <c r="AC688" i="2" a="1"/>
  <c r="AC688" i="2" s="1"/>
  <c r="AC689" i="2" a="1"/>
  <c r="AC689" i="2" s="1"/>
  <c r="AC690" i="2" a="1"/>
  <c r="AC690" i="2" s="1"/>
  <c r="AC691" i="2" a="1"/>
  <c r="AC691" i="2" s="1"/>
  <c r="AC692" i="2" a="1"/>
  <c r="AC692" i="2" s="1"/>
  <c r="AC693" i="2" a="1"/>
  <c r="AC693" i="2" s="1"/>
  <c r="AC694" i="2" a="1"/>
  <c r="AC694" i="2" s="1"/>
  <c r="AC695" i="2" a="1"/>
  <c r="AC695" i="2" s="1"/>
  <c r="AC696" i="2" a="1"/>
  <c r="AC696" i="2" s="1"/>
  <c r="AC697" i="2" a="1"/>
  <c r="AC697" i="2" s="1"/>
  <c r="AC698" i="2" a="1"/>
  <c r="AC698" i="2" s="1"/>
  <c r="AC699" i="2" a="1"/>
  <c r="AC699" i="2" s="1"/>
  <c r="AC700" i="2" a="1"/>
  <c r="AC700" i="2" s="1"/>
  <c r="AC701" i="2" a="1"/>
  <c r="AC701" i="2" s="1"/>
  <c r="AC702" i="2" a="1"/>
  <c r="AC702" i="2" s="1"/>
  <c r="AC703" i="2" a="1"/>
  <c r="AC703" i="2" s="1"/>
  <c r="AC704" i="2" a="1"/>
  <c r="AC704" i="2" s="1"/>
  <c r="AC705" i="2" a="1"/>
  <c r="AC705" i="2" s="1"/>
  <c r="AC706" i="2" a="1"/>
  <c r="AC706" i="2" s="1"/>
  <c r="AC707" i="2" a="1"/>
  <c r="AC707" i="2" s="1"/>
  <c r="AC708" i="2" a="1"/>
  <c r="AC708" i="2" s="1"/>
  <c r="AC709" i="2" a="1"/>
  <c r="AC709" i="2" s="1"/>
  <c r="AC710" i="2" a="1"/>
  <c r="AC710" i="2" s="1"/>
  <c r="AC711" i="2" a="1"/>
  <c r="AC711" i="2" s="1"/>
  <c r="AC712" i="2" a="1"/>
  <c r="AC712" i="2" s="1"/>
  <c r="AC713" i="2" a="1"/>
  <c r="AC713" i="2" s="1"/>
  <c r="AC714" i="2" a="1"/>
  <c r="AC714" i="2" s="1"/>
  <c r="AC715" i="2" a="1"/>
  <c r="AC715" i="2" s="1"/>
  <c r="AC716" i="2" a="1"/>
  <c r="AC716" i="2" s="1"/>
  <c r="AC717" i="2" a="1"/>
  <c r="AC717" i="2" s="1"/>
  <c r="AC718" i="2" a="1"/>
  <c r="AC718" i="2" s="1"/>
  <c r="AC719" i="2" a="1"/>
  <c r="AC719" i="2" s="1"/>
  <c r="AC720" i="2" a="1"/>
  <c r="AC720" i="2" s="1"/>
  <c r="AC721" i="2" a="1"/>
  <c r="AC721" i="2" s="1"/>
  <c r="AC722" i="2" a="1"/>
  <c r="AC722" i="2" s="1"/>
  <c r="AC723" i="2" a="1"/>
  <c r="AC723" i="2" s="1"/>
  <c r="AC724" i="2" a="1"/>
  <c r="AC724" i="2" s="1"/>
  <c r="AC725" i="2" a="1"/>
  <c r="AC725" i="2" s="1"/>
  <c r="AC726" i="2" a="1"/>
  <c r="AC726" i="2" s="1"/>
  <c r="AC727" i="2" a="1"/>
  <c r="AC727" i="2" s="1"/>
  <c r="AC728" i="2" a="1"/>
  <c r="AC728" i="2" s="1"/>
  <c r="AC729" i="2" a="1"/>
  <c r="AC729" i="2" s="1"/>
  <c r="AC730" i="2" a="1"/>
  <c r="AC730" i="2" s="1"/>
  <c r="AC731" i="2" a="1"/>
  <c r="AC731" i="2" s="1"/>
  <c r="AC732" i="2" a="1"/>
  <c r="AC732" i="2" s="1"/>
  <c r="AC733" i="2" a="1"/>
  <c r="AC733" i="2" s="1"/>
  <c r="AC734" i="2" a="1"/>
  <c r="AC734" i="2" s="1"/>
  <c r="AC735" i="2" a="1"/>
  <c r="AC735" i="2" s="1"/>
  <c r="AC736" i="2" a="1"/>
  <c r="AC736" i="2" s="1"/>
  <c r="AC737" i="2" a="1"/>
  <c r="AC737" i="2" s="1"/>
  <c r="AC738" i="2" a="1"/>
  <c r="AC738" i="2" s="1"/>
  <c r="AC739" i="2" a="1"/>
  <c r="AC739" i="2" s="1"/>
  <c r="AC740" i="2" a="1"/>
  <c r="AC740" i="2" s="1"/>
  <c r="AC741" i="2" a="1"/>
  <c r="AC741" i="2" s="1"/>
  <c r="AC742" i="2" a="1"/>
  <c r="AC742" i="2" s="1"/>
  <c r="AC743" i="2" a="1"/>
  <c r="AC743" i="2" s="1"/>
  <c r="AC744" i="2" a="1"/>
  <c r="AC744" i="2" s="1"/>
  <c r="AC745" i="2" a="1"/>
  <c r="AC745" i="2" s="1"/>
  <c r="AC746" i="2" a="1"/>
  <c r="AC746" i="2" s="1"/>
  <c r="AC747" i="2" a="1"/>
  <c r="AC747" i="2" s="1"/>
  <c r="AC748" i="2" a="1"/>
  <c r="AC748" i="2" s="1"/>
  <c r="AC749" i="2" a="1"/>
  <c r="AC749" i="2" s="1"/>
  <c r="AC750" i="2" a="1"/>
  <c r="AC750" i="2" s="1"/>
  <c r="AC751" i="2" a="1"/>
  <c r="AC751" i="2" s="1"/>
  <c r="AC752" i="2" a="1"/>
  <c r="AC752" i="2" s="1"/>
  <c r="AC753" i="2" a="1"/>
  <c r="AC753" i="2" s="1"/>
  <c r="AC754" i="2" a="1"/>
  <c r="AC754" i="2" s="1"/>
  <c r="AC755" i="2" a="1"/>
  <c r="AC755" i="2" s="1"/>
  <c r="AC756" i="2" a="1"/>
  <c r="AC756" i="2" s="1"/>
  <c r="AC757" i="2" a="1"/>
  <c r="AC757" i="2" s="1"/>
  <c r="AC758" i="2" a="1"/>
  <c r="AC758" i="2" s="1"/>
  <c r="AC759" i="2" a="1"/>
  <c r="AC759" i="2" s="1"/>
  <c r="AC760" i="2" a="1"/>
  <c r="AC760" i="2" s="1"/>
  <c r="AC761" i="2" a="1"/>
  <c r="AC761" i="2" s="1"/>
  <c r="AC762" i="2" a="1"/>
  <c r="AC762" i="2" s="1"/>
  <c r="AC763" i="2" a="1"/>
  <c r="AC763" i="2" s="1"/>
  <c r="AC764" i="2" a="1"/>
  <c r="AC764" i="2" s="1"/>
  <c r="AC765" i="2" a="1"/>
  <c r="AC765" i="2" s="1"/>
  <c r="AC766" i="2" a="1"/>
  <c r="AC766" i="2" s="1"/>
  <c r="AC767" i="2" a="1"/>
  <c r="AC767" i="2" s="1"/>
  <c r="AC768" i="2" a="1"/>
  <c r="AC768" i="2" s="1"/>
  <c r="AC769" i="2" a="1"/>
  <c r="AC769" i="2" s="1"/>
  <c r="AC770" i="2" a="1"/>
  <c r="AC770" i="2" s="1"/>
  <c r="AC771" i="2" a="1"/>
  <c r="AC771" i="2" s="1"/>
  <c r="AC772" i="2" a="1"/>
  <c r="AC772" i="2" s="1"/>
  <c r="AC773" i="2" a="1"/>
  <c r="AC773" i="2" s="1"/>
  <c r="AC774" i="2" a="1"/>
  <c r="AC774" i="2" s="1"/>
  <c r="AC775" i="2" a="1"/>
  <c r="AC775" i="2" s="1"/>
  <c r="AC776" i="2" a="1"/>
  <c r="AC776" i="2" s="1"/>
  <c r="AC777" i="2" a="1"/>
  <c r="AC777" i="2" s="1"/>
  <c r="AC778" i="2" a="1"/>
  <c r="AC778" i="2" s="1"/>
  <c r="AC779" i="2" a="1"/>
  <c r="AC779" i="2" s="1"/>
  <c r="AC780" i="2" a="1"/>
  <c r="AC780" i="2" s="1"/>
  <c r="AC781" i="2" a="1"/>
  <c r="AC781" i="2" s="1"/>
  <c r="AC782" i="2" a="1"/>
  <c r="AC782" i="2" s="1"/>
  <c r="AC783" i="2" a="1"/>
  <c r="AC783" i="2" s="1"/>
  <c r="AC784" i="2" a="1"/>
  <c r="AC784" i="2" s="1"/>
  <c r="AC785" i="2" a="1"/>
  <c r="AC785" i="2" s="1"/>
  <c r="AC786" i="2" a="1"/>
  <c r="AC786" i="2" s="1"/>
  <c r="AC787" i="2" a="1"/>
  <c r="AC787" i="2" s="1"/>
  <c r="AC788" i="2" a="1"/>
  <c r="AC788" i="2" s="1"/>
  <c r="AC789" i="2" a="1"/>
  <c r="AC789" i="2" s="1"/>
  <c r="AC790" i="2" a="1"/>
  <c r="AC790" i="2" s="1"/>
  <c r="AC791" i="2" a="1"/>
  <c r="AC791" i="2" s="1"/>
  <c r="AC792" i="2" a="1"/>
  <c r="AC792" i="2" s="1"/>
  <c r="AC793" i="2" a="1"/>
  <c r="AC793" i="2" s="1"/>
  <c r="AC794" i="2" a="1"/>
  <c r="AC794" i="2" s="1"/>
  <c r="AC795" i="2" a="1"/>
  <c r="AC795" i="2" s="1"/>
  <c r="AC796" i="2" a="1"/>
  <c r="AC796" i="2" s="1"/>
  <c r="AC797" i="2" a="1"/>
  <c r="AC797" i="2" s="1"/>
  <c r="AC798" i="2" a="1"/>
  <c r="AC798" i="2" s="1"/>
  <c r="AC799" i="2" a="1"/>
  <c r="AC799" i="2" s="1"/>
  <c r="AC800" i="2" a="1"/>
  <c r="AC800" i="2" s="1"/>
  <c r="AC801" i="2" a="1"/>
  <c r="AC801" i="2" s="1"/>
  <c r="AC802" i="2" a="1"/>
  <c r="AC802" i="2" s="1"/>
  <c r="AC803" i="2" a="1"/>
  <c r="AC803" i="2" s="1"/>
  <c r="AC804" i="2" a="1"/>
  <c r="AC804" i="2" s="1"/>
  <c r="AC805" i="2" a="1"/>
  <c r="AC805" i="2" s="1"/>
  <c r="AC806" i="2" a="1"/>
  <c r="AC806" i="2" s="1"/>
  <c r="AC807" i="2" a="1"/>
  <c r="AC807" i="2" s="1"/>
  <c r="AC808" i="2" a="1"/>
  <c r="AC808" i="2" s="1"/>
  <c r="AC809" i="2" a="1"/>
  <c r="AC809" i="2" s="1"/>
  <c r="AC810" i="2" a="1"/>
  <c r="AC810" i="2" s="1"/>
  <c r="AC811" i="2" a="1"/>
  <c r="AC811" i="2" s="1"/>
  <c r="AC812" i="2" a="1"/>
  <c r="AC812" i="2" s="1"/>
  <c r="AC813" i="2" a="1"/>
  <c r="AC813" i="2" s="1"/>
  <c r="AC814" i="2" a="1"/>
  <c r="AC814" i="2" s="1"/>
  <c r="AC815" i="2" a="1"/>
  <c r="AC815" i="2" s="1"/>
  <c r="AC816" i="2" a="1"/>
  <c r="AC816" i="2" s="1"/>
  <c r="AC817" i="2" a="1"/>
  <c r="AC817" i="2" s="1"/>
  <c r="AC818" i="2" a="1"/>
  <c r="AC818" i="2" s="1"/>
  <c r="AC819" i="2" a="1"/>
  <c r="AC819" i="2" s="1"/>
  <c r="AC820" i="2" a="1"/>
  <c r="AC820" i="2" s="1"/>
  <c r="AC821" i="2" a="1"/>
  <c r="AC821" i="2" s="1"/>
  <c r="AC822" i="2" a="1"/>
  <c r="AC822" i="2" s="1"/>
  <c r="AC823" i="2" a="1"/>
  <c r="AC823" i="2" s="1"/>
  <c r="AC824" i="2" a="1"/>
  <c r="AC824" i="2" s="1"/>
  <c r="AC825" i="2" a="1"/>
  <c r="AC825" i="2" s="1"/>
  <c r="AC826" i="2" a="1"/>
  <c r="AC826" i="2" s="1"/>
  <c r="AC827" i="2" a="1"/>
  <c r="AC827" i="2" s="1"/>
  <c r="AC828" i="2" a="1"/>
  <c r="AC828" i="2" s="1"/>
  <c r="AC829" i="2" a="1"/>
  <c r="AC829" i="2" s="1"/>
  <c r="AC830" i="2" a="1"/>
  <c r="AC830" i="2" s="1"/>
  <c r="AC831" i="2" a="1"/>
  <c r="AC831" i="2" s="1"/>
  <c r="AC832" i="2" a="1"/>
  <c r="AC832" i="2" s="1"/>
  <c r="AC833" i="2" a="1"/>
  <c r="AC833" i="2" s="1"/>
  <c r="AC834" i="2" a="1"/>
  <c r="AC834" i="2" s="1"/>
  <c r="AC835" i="2" a="1"/>
  <c r="AC835" i="2" s="1"/>
  <c r="AC836" i="2" a="1"/>
  <c r="AC836" i="2" s="1"/>
  <c r="AC837" i="2" a="1"/>
  <c r="AC837" i="2" s="1"/>
  <c r="AC838" i="2" a="1"/>
  <c r="AC838" i="2" s="1"/>
  <c r="AC839" i="2" a="1"/>
  <c r="AC839" i="2" s="1"/>
  <c r="AC840" i="2" a="1"/>
  <c r="AC840" i="2" s="1"/>
  <c r="AC841" i="2" a="1"/>
  <c r="AC841" i="2" s="1"/>
  <c r="AC842" i="2" a="1"/>
  <c r="AC842" i="2" s="1"/>
  <c r="AC843" i="2" a="1"/>
  <c r="AC843" i="2" s="1"/>
  <c r="AC844" i="2" a="1"/>
  <c r="AC844" i="2" s="1"/>
  <c r="AC845" i="2" a="1"/>
  <c r="AC845" i="2" s="1"/>
  <c r="AC846" i="2" a="1"/>
  <c r="AC846" i="2" s="1"/>
  <c r="AC847" i="2" a="1"/>
  <c r="AC847" i="2" s="1"/>
  <c r="AC848" i="2" a="1"/>
  <c r="AC848" i="2" s="1"/>
  <c r="AC849" i="2" a="1"/>
  <c r="AC849" i="2" s="1"/>
  <c r="AC850" i="2" a="1"/>
  <c r="AC850" i="2" s="1"/>
  <c r="AC851" i="2" a="1"/>
  <c r="AC851" i="2" s="1"/>
  <c r="AC852" i="2" a="1"/>
  <c r="AC852" i="2" s="1"/>
  <c r="AC853" i="2" a="1"/>
  <c r="AC853" i="2" s="1"/>
  <c r="AC854" i="2" a="1"/>
  <c r="AC854" i="2" s="1"/>
  <c r="AC855" i="2" a="1"/>
  <c r="AC855" i="2" s="1"/>
  <c r="AC856" i="2" a="1"/>
  <c r="AC856" i="2" s="1"/>
  <c r="AC857" i="2" a="1"/>
  <c r="AC857" i="2" s="1"/>
  <c r="AC858" i="2" a="1"/>
  <c r="AC858" i="2" s="1"/>
  <c r="AC859" i="2" a="1"/>
  <c r="AC859" i="2" s="1"/>
  <c r="AC860" i="2" a="1"/>
  <c r="AC860" i="2" s="1"/>
  <c r="AC861" i="2" a="1"/>
  <c r="AC861" i="2" s="1"/>
  <c r="AC862" i="2" a="1"/>
  <c r="AC862" i="2" s="1"/>
  <c r="AC863" i="2" a="1"/>
  <c r="AC863" i="2" s="1"/>
  <c r="AC864" i="2" a="1"/>
  <c r="AC864" i="2" s="1"/>
  <c r="AC865" i="2" a="1"/>
  <c r="AC865" i="2" s="1"/>
  <c r="AC866" i="2" a="1"/>
  <c r="AC866" i="2" s="1"/>
  <c r="AC867" i="2" a="1"/>
  <c r="AC867" i="2" s="1"/>
  <c r="AC868" i="2" a="1"/>
  <c r="AC868" i="2" s="1"/>
  <c r="AC869" i="2" a="1"/>
  <c r="AC869" i="2" s="1"/>
  <c r="AC870" i="2" a="1"/>
  <c r="AC870" i="2" s="1"/>
  <c r="AC871" i="2" a="1"/>
  <c r="AC871" i="2" s="1"/>
  <c r="AC872" i="2" a="1"/>
  <c r="AC872" i="2" s="1"/>
  <c r="AC873" i="2" a="1"/>
  <c r="AC873" i="2" s="1"/>
  <c r="AC874" i="2" a="1"/>
  <c r="AC874" i="2" s="1"/>
  <c r="AC875" i="2" a="1"/>
  <c r="AC875" i="2" s="1"/>
  <c r="AC876" i="2" a="1"/>
  <c r="AC876" i="2" s="1"/>
  <c r="AC877" i="2" a="1"/>
  <c r="AC877" i="2" s="1"/>
  <c r="AC878" i="2" a="1"/>
  <c r="AC878" i="2" s="1"/>
  <c r="AC879" i="2" a="1"/>
  <c r="AC879" i="2" s="1"/>
  <c r="AC880" i="2" a="1"/>
  <c r="AC880" i="2" s="1"/>
  <c r="AC881" i="2" a="1"/>
  <c r="AC881" i="2" s="1"/>
  <c r="AC882" i="2" a="1"/>
  <c r="AC882" i="2" s="1"/>
  <c r="AC883" i="2" a="1"/>
  <c r="AC883" i="2" s="1"/>
  <c r="AC884" i="2" a="1"/>
  <c r="AC884" i="2" s="1"/>
  <c r="AC885" i="2" a="1"/>
  <c r="AC885" i="2" s="1"/>
  <c r="AC886" i="2" a="1"/>
  <c r="AC886" i="2" s="1"/>
  <c r="AC887" i="2" a="1"/>
  <c r="AC887" i="2" s="1"/>
  <c r="AC888" i="2" a="1"/>
  <c r="AC888" i="2" s="1"/>
  <c r="AC889" i="2" a="1"/>
  <c r="AC889" i="2" s="1"/>
  <c r="AC890" i="2" a="1"/>
  <c r="AC890" i="2" s="1"/>
  <c r="AC891" i="2" a="1"/>
  <c r="AC891" i="2" s="1"/>
  <c r="AC892" i="2" a="1"/>
  <c r="AC892" i="2" s="1"/>
  <c r="AC893" i="2" a="1"/>
  <c r="AC893" i="2" s="1"/>
  <c r="AC894" i="2" a="1"/>
  <c r="AC894" i="2" s="1"/>
  <c r="AC895" i="2" a="1"/>
  <c r="AC895" i="2" s="1"/>
  <c r="AC896" i="2" a="1"/>
  <c r="AC896" i="2" s="1"/>
  <c r="AC897" i="2" a="1"/>
  <c r="AC897" i="2" s="1"/>
  <c r="AC898" i="2" a="1"/>
  <c r="AC898" i="2" s="1"/>
  <c r="AC899" i="2" a="1"/>
  <c r="AC899" i="2" s="1"/>
  <c r="AC900" i="2" a="1"/>
  <c r="AC900" i="2" s="1"/>
  <c r="AC901" i="2" a="1"/>
  <c r="AC901" i="2" s="1"/>
  <c r="AC902" i="2" a="1"/>
  <c r="AC902" i="2" s="1"/>
  <c r="AC903" i="2" a="1"/>
  <c r="AC903" i="2" s="1"/>
  <c r="AC904" i="2" a="1"/>
  <c r="AC904" i="2" s="1"/>
  <c r="AC905" i="2" a="1"/>
  <c r="AC905" i="2" s="1"/>
  <c r="AC906" i="2" a="1"/>
  <c r="AC906" i="2" s="1"/>
  <c r="AC907" i="2" a="1"/>
  <c r="AC907" i="2" s="1"/>
  <c r="AC908" i="2" a="1"/>
  <c r="AC908" i="2" s="1"/>
  <c r="AC909" i="2" a="1"/>
  <c r="AC909" i="2" s="1"/>
  <c r="AC910" i="2" a="1"/>
  <c r="AC910" i="2" s="1"/>
  <c r="AC911" i="2" a="1"/>
  <c r="AC911" i="2" s="1"/>
  <c r="AC912" i="2" a="1"/>
  <c r="AC912" i="2" s="1"/>
  <c r="AC913" i="2" a="1"/>
  <c r="AC913" i="2" s="1"/>
  <c r="AC914" i="2" a="1"/>
  <c r="AC914" i="2" s="1"/>
  <c r="AC915" i="2" a="1"/>
  <c r="AC915" i="2" s="1"/>
  <c r="AC916" i="2" a="1"/>
  <c r="AC916" i="2" s="1"/>
  <c r="AC917" i="2" a="1"/>
  <c r="AC917" i="2" s="1"/>
  <c r="AC918" i="2" a="1"/>
  <c r="AC918" i="2" s="1"/>
  <c r="AC919" i="2" a="1"/>
  <c r="AC919" i="2" s="1"/>
  <c r="AC920" i="2" a="1"/>
  <c r="AC920" i="2" s="1"/>
  <c r="AC921" i="2" a="1"/>
  <c r="AC921" i="2" s="1"/>
  <c r="AC922" i="2" a="1"/>
  <c r="AC922" i="2" s="1"/>
  <c r="AC923" i="2" a="1"/>
  <c r="AC923" i="2" s="1"/>
  <c r="AC924" i="2" a="1"/>
  <c r="AC924" i="2" s="1"/>
  <c r="AC925" i="2" a="1"/>
  <c r="AC925" i="2" s="1"/>
  <c r="AC926" i="2" a="1"/>
  <c r="AC926" i="2" s="1"/>
  <c r="AC927" i="2" a="1"/>
  <c r="AC927" i="2" s="1"/>
  <c r="AC928" i="2" a="1"/>
  <c r="AC928" i="2" s="1"/>
  <c r="AC929" i="2" a="1"/>
  <c r="AC929" i="2" s="1"/>
  <c r="AC930" i="2" a="1"/>
  <c r="AC930" i="2" s="1"/>
  <c r="AC931" i="2" a="1"/>
  <c r="AC931" i="2" s="1"/>
  <c r="AC932" i="2" a="1"/>
  <c r="AC932" i="2" s="1"/>
  <c r="AC933" i="2" a="1"/>
  <c r="AC933" i="2" s="1"/>
  <c r="AC934" i="2" a="1"/>
  <c r="AC934" i="2" s="1"/>
  <c r="AC935" i="2" a="1"/>
  <c r="AC935" i="2" s="1"/>
  <c r="AC936" i="2" a="1"/>
  <c r="AC936" i="2" s="1"/>
  <c r="AC937" i="2" a="1"/>
  <c r="AC937" i="2" s="1"/>
  <c r="AC938" i="2" a="1"/>
  <c r="AC938" i="2" s="1"/>
  <c r="AC939" i="2" a="1"/>
  <c r="AC939" i="2" s="1"/>
  <c r="AC940" i="2" a="1"/>
  <c r="AC940" i="2" s="1"/>
  <c r="AC941" i="2" a="1"/>
  <c r="AC941" i="2" s="1"/>
  <c r="AC942" i="2" a="1"/>
  <c r="AC942" i="2" s="1"/>
  <c r="AC943" i="2" a="1"/>
  <c r="AC943" i="2" s="1"/>
  <c r="AC944" i="2" a="1"/>
  <c r="AC944" i="2" s="1"/>
  <c r="AC945" i="2" a="1"/>
  <c r="AC945" i="2" s="1"/>
  <c r="AC946" i="2" a="1"/>
  <c r="AC946" i="2" s="1"/>
  <c r="AC947" i="2" a="1"/>
  <c r="AC947" i="2" s="1"/>
  <c r="AC948" i="2" a="1"/>
  <c r="AC948" i="2" s="1"/>
  <c r="AC949" i="2" a="1"/>
  <c r="AC949" i="2" s="1"/>
  <c r="AC950" i="2" a="1"/>
  <c r="AC950" i="2" s="1"/>
  <c r="AC951" i="2" a="1"/>
  <c r="AC951" i="2" s="1"/>
  <c r="AC952" i="2" a="1"/>
  <c r="AC952" i="2" s="1"/>
  <c r="AC953" i="2" a="1"/>
  <c r="AC953" i="2" s="1"/>
  <c r="AC954" i="2" a="1"/>
  <c r="AC954" i="2" s="1"/>
  <c r="AC955" i="2" a="1"/>
  <c r="AC955" i="2" s="1"/>
  <c r="AC956" i="2" a="1"/>
  <c r="AC956" i="2" s="1"/>
  <c r="AC957" i="2" a="1"/>
  <c r="AC957" i="2" s="1"/>
  <c r="AC958" i="2" a="1"/>
  <c r="AC958" i="2" s="1"/>
  <c r="AC959" i="2" a="1"/>
  <c r="AC959" i="2" s="1"/>
  <c r="AC960" i="2" a="1"/>
  <c r="AC960" i="2" s="1"/>
  <c r="AC961" i="2" a="1"/>
  <c r="AC961" i="2" s="1"/>
  <c r="AC962" i="2" a="1"/>
  <c r="AC962" i="2" s="1"/>
  <c r="AC963" i="2" a="1"/>
  <c r="AC963" i="2" s="1"/>
  <c r="AC964" i="2" a="1"/>
  <c r="AC964" i="2" s="1"/>
  <c r="AC965" i="2" a="1"/>
  <c r="AC965" i="2" s="1"/>
  <c r="AC966" i="2" a="1"/>
  <c r="AC966" i="2" s="1"/>
  <c r="AC967" i="2" a="1"/>
  <c r="AC967" i="2" s="1"/>
  <c r="AC968" i="2" a="1"/>
  <c r="AC968" i="2" s="1"/>
  <c r="AC969" i="2" a="1"/>
  <c r="AC969" i="2" s="1"/>
  <c r="AC970" i="2" a="1"/>
  <c r="AC970" i="2" s="1"/>
  <c r="AC971" i="2" a="1"/>
  <c r="AC971" i="2" s="1"/>
  <c r="AC972" i="2" a="1"/>
  <c r="AC972" i="2" s="1"/>
  <c r="AC973" i="2" a="1"/>
  <c r="AC973" i="2" s="1"/>
  <c r="AC974" i="2" a="1"/>
  <c r="AC974" i="2" s="1"/>
  <c r="AC975" i="2" a="1"/>
  <c r="AC975" i="2" s="1"/>
  <c r="AC976" i="2" a="1"/>
  <c r="AC976" i="2" s="1"/>
  <c r="AC977" i="2" a="1"/>
  <c r="AC977" i="2" s="1"/>
  <c r="AC978" i="2" a="1"/>
  <c r="AC978" i="2" s="1"/>
  <c r="AC979" i="2" a="1"/>
  <c r="AC979" i="2" s="1"/>
  <c r="AC980" i="2" a="1"/>
  <c r="AC980" i="2" s="1"/>
  <c r="AC981" i="2" a="1"/>
  <c r="AC981" i="2" s="1"/>
  <c r="AC982" i="2" a="1"/>
  <c r="AC982" i="2" s="1"/>
  <c r="AC983" i="2" a="1"/>
  <c r="AC983" i="2" s="1"/>
  <c r="AC984" i="2" a="1"/>
  <c r="AC984" i="2" s="1"/>
  <c r="AC985" i="2" a="1"/>
  <c r="AC985" i="2" s="1"/>
  <c r="AC986" i="2" a="1"/>
  <c r="AC986" i="2" s="1"/>
  <c r="AC987" i="2" a="1"/>
  <c r="AC987" i="2" s="1"/>
  <c r="AC988" i="2" a="1"/>
  <c r="AC988" i="2" s="1"/>
  <c r="AC989" i="2" a="1"/>
  <c r="AC989" i="2" s="1"/>
  <c r="AC990" i="2" a="1"/>
  <c r="AC990" i="2" s="1"/>
  <c r="AC991" i="2" a="1"/>
  <c r="AC991" i="2" s="1"/>
  <c r="AC992" i="2" a="1"/>
  <c r="AC992" i="2" s="1"/>
  <c r="AC993" i="2" a="1"/>
  <c r="AC993" i="2" s="1"/>
  <c r="AC994" i="2" a="1"/>
  <c r="AC994" i="2" s="1"/>
  <c r="AC995" i="2" a="1"/>
  <c r="AC995" i="2" s="1"/>
  <c r="AC996" i="2" a="1"/>
  <c r="AC996" i="2" s="1"/>
  <c r="AC997" i="2" a="1"/>
  <c r="AC997" i="2" s="1"/>
  <c r="AC998" i="2" a="1"/>
  <c r="AC998" i="2" s="1"/>
  <c r="AC999" i="2" a="1"/>
  <c r="AC999" i="2" s="1"/>
  <c r="AC1000" i="2" a="1"/>
  <c r="AC1000" i="2" s="1"/>
  <c r="AC1001" i="2" a="1"/>
  <c r="AC1001" i="2" s="1"/>
  <c r="AC1002" i="2" a="1"/>
  <c r="AC1002" i="2" s="1"/>
  <c r="AC1003" i="2" a="1"/>
  <c r="AC1003" i="2" s="1"/>
  <c r="AC1004" i="2" a="1"/>
  <c r="AC1004" i="2" s="1"/>
  <c r="AC1005" i="2" a="1"/>
  <c r="AC1005" i="2" s="1"/>
  <c r="AC1006" i="2" a="1"/>
  <c r="AC1006" i="2" s="1"/>
  <c r="AC1007" i="2" a="1"/>
  <c r="AC1007" i="2" s="1"/>
  <c r="AC1008" i="2" a="1"/>
  <c r="AC1008" i="2" s="1"/>
  <c r="AC1009" i="2" a="1"/>
  <c r="AC1009" i="2" s="1"/>
  <c r="AC1010" i="2" a="1"/>
  <c r="AC1010" i="2" s="1"/>
  <c r="AC1011" i="2" a="1"/>
  <c r="AC1011" i="2" s="1"/>
  <c r="AC1012" i="2" a="1"/>
  <c r="AC1012" i="2" s="1"/>
  <c r="AC1013" i="2" a="1"/>
  <c r="AC1013" i="2" s="1"/>
  <c r="AC1014" i="2" a="1"/>
  <c r="AC1014" i="2" s="1"/>
  <c r="AC1015" i="2" a="1"/>
  <c r="AC1015" i="2" s="1"/>
  <c r="AC1016" i="2" a="1"/>
  <c r="AC1016" i="2" s="1"/>
  <c r="AC1017" i="2" a="1"/>
  <c r="AC1017" i="2" s="1"/>
  <c r="AC1018" i="2" a="1"/>
  <c r="AC1018" i="2" s="1"/>
  <c r="AC1019" i="2" a="1"/>
  <c r="AC1019" i="2" s="1"/>
  <c r="AC1020" i="2" a="1"/>
  <c r="AC1020" i="2" s="1"/>
  <c r="AC1021" i="2" a="1"/>
  <c r="AC1021" i="2" s="1"/>
  <c r="AC1022" i="2" a="1"/>
  <c r="AC1022" i="2" s="1"/>
  <c r="AC1023" i="2" a="1"/>
  <c r="AC1023" i="2" s="1"/>
  <c r="AC1024" i="2" a="1"/>
  <c r="AC1024" i="2" s="1"/>
  <c r="AC1025" i="2" a="1"/>
  <c r="AC1025" i="2" s="1"/>
  <c r="AC1026" i="2" a="1"/>
  <c r="AC1026" i="2" s="1"/>
  <c r="AC1027" i="2" a="1"/>
  <c r="AC1027" i="2" s="1"/>
  <c r="AC1028" i="2" a="1"/>
  <c r="AC1028" i="2" s="1"/>
  <c r="AC1029" i="2" a="1"/>
  <c r="AC1029" i="2" s="1"/>
  <c r="AC1030" i="2" a="1"/>
  <c r="AC1030" i="2" s="1"/>
  <c r="AC1031" i="2" a="1"/>
  <c r="AC1031" i="2" s="1"/>
  <c r="AC1032" i="2" a="1"/>
  <c r="AC1032" i="2" s="1"/>
  <c r="AC1033" i="2" a="1"/>
  <c r="AC1033" i="2" s="1"/>
  <c r="AC1034" i="2" a="1"/>
  <c r="AC1034" i="2" s="1"/>
  <c r="AC1035" i="2" a="1"/>
  <c r="AC1035" i="2" s="1"/>
  <c r="AC1036" i="2" a="1"/>
  <c r="AC1036" i="2" s="1"/>
  <c r="AC1037" i="2" a="1"/>
  <c r="AC1037" i="2" s="1"/>
  <c r="AC1038" i="2" a="1"/>
  <c r="AC1038" i="2" s="1"/>
  <c r="AC1039" i="2" a="1"/>
  <c r="AC1039" i="2" s="1"/>
  <c r="AC1040" i="2" a="1"/>
  <c r="AC1040" i="2" s="1"/>
  <c r="AC1041" i="2" a="1"/>
  <c r="AC1041" i="2" s="1"/>
  <c r="AC1042" i="2" a="1"/>
  <c r="AC1042" i="2" s="1"/>
  <c r="AC1043" i="2" a="1"/>
  <c r="AC1043" i="2" s="1"/>
  <c r="AC1044" i="2" a="1"/>
  <c r="AC1044" i="2" s="1"/>
  <c r="AC1045" i="2" a="1"/>
  <c r="AC1045" i="2" s="1"/>
  <c r="AC1046" i="2" a="1"/>
  <c r="AC1046" i="2" s="1"/>
  <c r="AC1047" i="2" a="1"/>
  <c r="AC1047" i="2" s="1"/>
  <c r="AC1048" i="2" a="1"/>
  <c r="AC1048" i="2" s="1"/>
  <c r="AC1049" i="2" a="1"/>
  <c r="AC1049" i="2" s="1"/>
  <c r="AC1050" i="2" a="1"/>
  <c r="AC1050" i="2" s="1"/>
  <c r="AC1051" i="2" a="1"/>
  <c r="AC1051" i="2" s="1"/>
  <c r="AC1052" i="2" a="1"/>
  <c r="AC1052" i="2" s="1"/>
  <c r="AC1053" i="2" a="1"/>
  <c r="AC1053" i="2" s="1"/>
  <c r="AC1054" i="2" a="1"/>
  <c r="AC1054" i="2" s="1"/>
  <c r="AC1055" i="2" a="1"/>
  <c r="AC1055" i="2" s="1"/>
  <c r="AC1056" i="2" a="1"/>
  <c r="AC1056" i="2" s="1"/>
  <c r="AC1057" i="2" a="1"/>
  <c r="AC1057" i="2" s="1"/>
  <c r="AC1058" i="2" a="1"/>
  <c r="AC1058" i="2" s="1"/>
  <c r="AC1059" i="2" a="1"/>
  <c r="AC1059" i="2" s="1"/>
  <c r="AC1060" i="2" a="1"/>
  <c r="AC1060" i="2" s="1"/>
  <c r="AC1061" i="2" a="1"/>
  <c r="AC1061" i="2" s="1"/>
  <c r="AC1062" i="2" a="1"/>
  <c r="AC1062" i="2" s="1"/>
  <c r="AC1063" i="2" a="1"/>
  <c r="AC1063" i="2" s="1"/>
  <c r="AC1064" i="2" a="1"/>
  <c r="AC1064" i="2" s="1"/>
  <c r="AC1065" i="2" a="1"/>
  <c r="AC1065" i="2" s="1"/>
  <c r="AC1066" i="2" a="1"/>
  <c r="AC1066" i="2" s="1"/>
  <c r="AC1067" i="2" a="1"/>
  <c r="AC1067" i="2" s="1"/>
  <c r="AC1068" i="2" a="1"/>
  <c r="AC1068" i="2" s="1"/>
  <c r="AC1069" i="2" a="1"/>
  <c r="AC1069" i="2" s="1"/>
  <c r="AC1070" i="2" a="1"/>
  <c r="AC1070" i="2" s="1"/>
  <c r="AC1071" i="2" a="1"/>
  <c r="AC1071" i="2" s="1"/>
  <c r="AC1072" i="2" a="1"/>
  <c r="AC1072" i="2" s="1"/>
  <c r="AC1073" i="2" a="1"/>
  <c r="AC1073" i="2" s="1"/>
  <c r="AC1074" i="2" a="1"/>
  <c r="AC1074" i="2" s="1"/>
  <c r="AC1075" i="2" a="1"/>
  <c r="AC1075" i="2" s="1"/>
  <c r="AC1076" i="2" a="1"/>
  <c r="AC1076" i="2" s="1"/>
  <c r="AC1077" i="2" a="1"/>
  <c r="AC1077" i="2" s="1"/>
  <c r="AC1078" i="2" a="1"/>
  <c r="AC1078" i="2" s="1"/>
  <c r="AC1079" i="2" a="1"/>
  <c r="AC1079" i="2" s="1"/>
  <c r="AC1080" i="2" a="1"/>
  <c r="AC1080" i="2" s="1"/>
  <c r="AC1081" i="2" a="1"/>
  <c r="AC1081" i="2" s="1"/>
  <c r="AC1082" i="2" a="1"/>
  <c r="AC1082" i="2" s="1"/>
  <c r="AC1083" i="2" a="1"/>
  <c r="AC1083" i="2" s="1"/>
  <c r="AC1084" i="2" a="1"/>
  <c r="AC1084" i="2" s="1"/>
  <c r="AC1085" i="2" a="1"/>
  <c r="AC1085" i="2" s="1"/>
  <c r="AC1086" i="2" a="1"/>
  <c r="AC1086" i="2" s="1"/>
  <c r="AC1087" i="2" a="1"/>
  <c r="AC1087" i="2" s="1"/>
  <c r="AC1088" i="2" a="1"/>
  <c r="AC1088" i="2" s="1"/>
  <c r="AC1089" i="2" a="1"/>
  <c r="AC1089" i="2" s="1"/>
  <c r="AC1090" i="2" a="1"/>
  <c r="AC1090" i="2" s="1"/>
  <c r="AC1091" i="2" a="1"/>
  <c r="AC1091" i="2" s="1"/>
  <c r="AC1092" i="2" a="1"/>
  <c r="AC1092" i="2" s="1"/>
  <c r="AC1093" i="2" a="1"/>
  <c r="AC1093" i="2" s="1"/>
  <c r="AC1094" i="2" a="1"/>
  <c r="AC1094" i="2" s="1"/>
  <c r="AC1095" i="2" a="1"/>
  <c r="AC1095" i="2" s="1"/>
  <c r="AC1096" i="2" a="1"/>
  <c r="AC1096" i="2" s="1"/>
  <c r="AC1097" i="2" a="1"/>
  <c r="AC1097" i="2" s="1"/>
  <c r="AC1098" i="2" a="1"/>
  <c r="AC1098" i="2" s="1"/>
  <c r="AC1099" i="2" a="1"/>
  <c r="AC1099" i="2" s="1"/>
  <c r="AC1100" i="2" a="1"/>
  <c r="AC1100" i="2" s="1"/>
  <c r="AC1101" i="2" a="1"/>
  <c r="AC1101" i="2" s="1"/>
  <c r="AC1102" i="2" a="1"/>
  <c r="AC1102" i="2" s="1"/>
  <c r="AC1103" i="2" a="1"/>
  <c r="AC1103" i="2" s="1"/>
  <c r="AC1104" i="2" a="1"/>
  <c r="AC1104" i="2" s="1"/>
  <c r="AC1105" i="2" a="1"/>
  <c r="AC1105" i="2" s="1"/>
  <c r="AC1106" i="2" a="1"/>
  <c r="AC1106" i="2" s="1"/>
  <c r="AC1107" i="2" a="1"/>
  <c r="AC1107" i="2" s="1"/>
  <c r="AC1108" i="2" a="1"/>
  <c r="AC1108" i="2" s="1"/>
  <c r="AC1109" i="2" a="1"/>
  <c r="AC1109" i="2" s="1"/>
  <c r="AC1110" i="2" a="1"/>
  <c r="AC1110" i="2" s="1"/>
  <c r="AC1111" i="2" a="1"/>
  <c r="AC1111" i="2" s="1"/>
  <c r="AC1112" i="2" a="1"/>
  <c r="AC1112" i="2" s="1"/>
  <c r="AC1113" i="2" a="1"/>
  <c r="AC1113" i="2" s="1"/>
  <c r="AC1114" i="2" a="1"/>
  <c r="AC1114" i="2" s="1"/>
  <c r="AC1115" i="2" a="1"/>
  <c r="AC1115" i="2" s="1"/>
  <c r="AC1116" i="2" a="1"/>
  <c r="AC1116" i="2" s="1"/>
  <c r="AC1117" i="2" a="1"/>
  <c r="AC1117" i="2" s="1"/>
  <c r="AC1118" i="2" a="1"/>
  <c r="AC1118" i="2" s="1"/>
  <c r="AC1119" i="2" a="1"/>
  <c r="AC1119" i="2" s="1"/>
  <c r="AC1120" i="2" a="1"/>
  <c r="AC1120" i="2" s="1"/>
  <c r="AC1121" i="2" a="1"/>
  <c r="AC1121" i="2" s="1"/>
  <c r="AC1122" i="2" a="1"/>
  <c r="AC1122" i="2" s="1"/>
  <c r="AC1123" i="2" a="1"/>
  <c r="AC1123" i="2" s="1"/>
  <c r="AC1124" i="2" a="1"/>
  <c r="AC1124" i="2" s="1"/>
  <c r="AC1125" i="2" a="1"/>
  <c r="AC1125" i="2" s="1"/>
  <c r="AC1126" i="2" a="1"/>
  <c r="AC1126" i="2" s="1"/>
  <c r="AC1127" i="2" a="1"/>
  <c r="AC1127" i="2" s="1"/>
  <c r="AC1128" i="2" a="1"/>
  <c r="AC1128" i="2" s="1"/>
  <c r="AC1129" i="2" a="1"/>
  <c r="AC1129" i="2" s="1"/>
  <c r="AC1130" i="2" a="1"/>
  <c r="AC1130" i="2" s="1"/>
  <c r="AC1131" i="2" a="1"/>
  <c r="AC1131" i="2" s="1"/>
  <c r="AC1132" i="2" a="1"/>
  <c r="AC1132" i="2" s="1"/>
  <c r="AC1133" i="2" a="1"/>
  <c r="AC1133" i="2" s="1"/>
  <c r="AC1134" i="2" a="1"/>
  <c r="AC1134" i="2" s="1"/>
  <c r="AC1135" i="2" a="1"/>
  <c r="AC1135" i="2" s="1"/>
  <c r="AC1136" i="2" a="1"/>
  <c r="AC1136" i="2" s="1"/>
  <c r="AC1137" i="2" a="1"/>
  <c r="AC1137" i="2" s="1"/>
  <c r="AC1138" i="2" a="1"/>
  <c r="AC1138" i="2" s="1"/>
  <c r="AC1139" i="2" a="1"/>
  <c r="AC1139" i="2" s="1"/>
  <c r="AC1140" i="2" a="1"/>
  <c r="AC1140" i="2" s="1"/>
  <c r="AC1141" i="2" a="1"/>
  <c r="AC1141" i="2" s="1"/>
  <c r="AC1142" i="2" a="1"/>
  <c r="AC1142" i="2" s="1"/>
  <c r="AC1143" i="2" a="1"/>
  <c r="AC1143" i="2" s="1"/>
  <c r="AC1144" i="2" a="1"/>
  <c r="AC1144" i="2" s="1"/>
  <c r="AC1145" i="2" a="1"/>
  <c r="AC1145" i="2" s="1"/>
  <c r="AC1146" i="2" a="1"/>
  <c r="AC1146" i="2" s="1"/>
  <c r="AC1147" i="2" a="1"/>
  <c r="AC1147" i="2" s="1"/>
  <c r="AC1148" i="2" a="1"/>
  <c r="AC1148" i="2" s="1"/>
  <c r="AC1149" i="2" a="1"/>
  <c r="AC1149" i="2" s="1"/>
  <c r="AC1150" i="2" a="1"/>
  <c r="AC1150" i="2" s="1"/>
  <c r="AC1151" i="2" a="1"/>
  <c r="AC1151" i="2" s="1"/>
  <c r="AC1152" i="2" a="1"/>
  <c r="AC1152" i="2" s="1"/>
  <c r="AC1153" i="2" a="1"/>
  <c r="AC1153" i="2" s="1"/>
  <c r="AC1154" i="2" a="1"/>
  <c r="AC1154" i="2" s="1"/>
  <c r="AC1155" i="2" a="1"/>
  <c r="AC1155" i="2" s="1"/>
  <c r="AC1156" i="2" a="1"/>
  <c r="AC1156" i="2" s="1"/>
  <c r="AC1157" i="2" a="1"/>
  <c r="AC1157" i="2" s="1"/>
  <c r="AC1158" i="2" a="1"/>
  <c r="AC1158" i="2" s="1"/>
  <c r="AC1159" i="2" a="1"/>
  <c r="AC1159" i="2" s="1"/>
  <c r="AC1160" i="2" a="1"/>
  <c r="AC1160" i="2" s="1"/>
  <c r="AC1161" i="2" a="1"/>
  <c r="AC1161" i="2" s="1"/>
  <c r="AC1162" i="2" a="1"/>
  <c r="AC1162" i="2" s="1"/>
  <c r="AC1163" i="2" a="1"/>
  <c r="AC1163" i="2" s="1"/>
  <c r="AC1164" i="2" a="1"/>
  <c r="AC1164" i="2" s="1"/>
  <c r="AC1165" i="2" a="1"/>
  <c r="AC1165" i="2" s="1"/>
  <c r="AC1166" i="2" a="1"/>
  <c r="AC1166" i="2" s="1"/>
  <c r="AC1167" i="2" a="1"/>
  <c r="AC1167" i="2" s="1"/>
  <c r="AC1168" i="2" a="1"/>
  <c r="AC1168" i="2" s="1"/>
  <c r="AC1169" i="2" a="1"/>
  <c r="AC1169" i="2" s="1"/>
  <c r="AC1170" i="2" a="1"/>
  <c r="AC1170" i="2" s="1"/>
  <c r="AC1171" i="2" a="1"/>
  <c r="AC1171" i="2" s="1"/>
  <c r="AC1172" i="2" a="1"/>
  <c r="AC1172" i="2" s="1"/>
  <c r="AC1173" i="2" a="1"/>
  <c r="AC1173" i="2" s="1"/>
  <c r="AC1174" i="2" a="1"/>
  <c r="AC1174" i="2" s="1"/>
  <c r="AC1175" i="2" a="1"/>
  <c r="AC1175" i="2" s="1"/>
  <c r="AC1176" i="2" a="1"/>
  <c r="AC1176" i="2" s="1"/>
  <c r="AC1177" i="2" a="1"/>
  <c r="AC1177" i="2" s="1"/>
  <c r="AC1178" i="2" a="1"/>
  <c r="AC1178" i="2" s="1"/>
  <c r="AC1179" i="2" a="1"/>
  <c r="AC1179" i="2" s="1"/>
  <c r="AC1180" i="2" a="1"/>
  <c r="AC1180" i="2" s="1"/>
  <c r="AC1181" i="2" a="1"/>
  <c r="AC1181" i="2" s="1"/>
  <c r="AC1182" i="2" a="1"/>
  <c r="AC1182" i="2" s="1"/>
  <c r="AC1183" i="2" a="1"/>
  <c r="AC1183" i="2" s="1"/>
  <c r="AC1184" i="2" a="1"/>
  <c r="AC1184" i="2" s="1"/>
  <c r="AC1185" i="2" a="1"/>
  <c r="AC1185" i="2" s="1"/>
  <c r="AC1186" i="2" a="1"/>
  <c r="AC1186" i="2" s="1"/>
  <c r="AC1187" i="2" a="1"/>
  <c r="AC1187" i="2" s="1"/>
  <c r="AC1188" i="2" a="1"/>
  <c r="AC1188" i="2" s="1"/>
  <c r="AC1189" i="2" a="1"/>
  <c r="AC1189" i="2" s="1"/>
  <c r="AC1190" i="2" a="1"/>
  <c r="AC1190" i="2" s="1"/>
  <c r="AC1191" i="2" a="1"/>
  <c r="AC1191" i="2" s="1"/>
  <c r="AC1192" i="2" a="1"/>
  <c r="AC1192" i="2" s="1"/>
  <c r="AC1193" i="2" a="1"/>
  <c r="AC1193" i="2" s="1"/>
  <c r="AC1194" i="2" a="1"/>
  <c r="AC1194" i="2" s="1"/>
  <c r="AC1195" i="2" a="1"/>
  <c r="AC1195" i="2" s="1"/>
  <c r="AC1196" i="2" a="1"/>
  <c r="AC1196" i="2" s="1"/>
  <c r="AC1197" i="2" a="1"/>
  <c r="AC1197" i="2" s="1"/>
  <c r="AC1198" i="2" a="1"/>
  <c r="AC1198" i="2" s="1"/>
  <c r="AC1199" i="2" a="1"/>
  <c r="AC1199" i="2" s="1"/>
  <c r="AC1200" i="2" a="1"/>
  <c r="AC1200" i="2" s="1"/>
  <c r="AC1201" i="2" a="1"/>
  <c r="AC1201" i="2" s="1"/>
  <c r="AC1202" i="2" a="1"/>
  <c r="AC1202" i="2" s="1"/>
  <c r="AC1203" i="2" a="1"/>
  <c r="AC1203" i="2" s="1"/>
  <c r="AC1204" i="2" a="1"/>
  <c r="AC1204" i="2" s="1"/>
  <c r="AC1205" i="2" a="1"/>
  <c r="AC1205" i="2" s="1"/>
  <c r="AC1206" i="2" a="1"/>
  <c r="AC1206" i="2" s="1"/>
  <c r="AC1207" i="2" a="1"/>
  <c r="AC1207" i="2" s="1"/>
  <c r="AC1208" i="2" a="1"/>
  <c r="AC1208" i="2" s="1"/>
  <c r="AC1209" i="2" a="1"/>
  <c r="AC1209" i="2" s="1"/>
  <c r="AC1210" i="2" a="1"/>
  <c r="AC1210" i="2" s="1"/>
  <c r="AC1211" i="2" a="1"/>
  <c r="AC1211" i="2" s="1"/>
  <c r="AC1212" i="2" a="1"/>
  <c r="AC1212" i="2" s="1"/>
  <c r="AC1213" i="2" a="1"/>
  <c r="AC1213" i="2" s="1"/>
  <c r="AC1214" i="2" a="1"/>
  <c r="AC1214" i="2" s="1"/>
  <c r="AC1215" i="2" a="1"/>
  <c r="AC1215" i="2" s="1"/>
  <c r="AC1216" i="2" a="1"/>
  <c r="AC1216" i="2" s="1"/>
  <c r="AC1217" i="2" a="1"/>
  <c r="AC1217" i="2" s="1"/>
  <c r="AC1218" i="2" a="1"/>
  <c r="AC1218" i="2" s="1"/>
  <c r="AC1219" i="2" a="1"/>
  <c r="AC1219" i="2" s="1"/>
  <c r="AC1220" i="2" a="1"/>
  <c r="AC1220" i="2" s="1"/>
  <c r="AC1221" i="2" a="1"/>
  <c r="AC1221" i="2" s="1"/>
  <c r="AC1222" i="2" a="1"/>
  <c r="AC1222" i="2" s="1"/>
  <c r="AC1223" i="2" a="1"/>
  <c r="AC1223" i="2" s="1"/>
  <c r="AC1224" i="2" a="1"/>
  <c r="AC1224" i="2" s="1"/>
  <c r="AC1225" i="2" a="1"/>
  <c r="AC1225" i="2" s="1"/>
  <c r="AC1226" i="2" a="1"/>
  <c r="AC1226" i="2" s="1"/>
  <c r="AC1227" i="2" a="1"/>
  <c r="AC1227" i="2" s="1"/>
  <c r="AC1228" i="2" a="1"/>
  <c r="AC1228" i="2" s="1"/>
  <c r="AC1229" i="2" a="1"/>
  <c r="AC1229" i="2" s="1"/>
  <c r="AC1230" i="2" a="1"/>
  <c r="AC1230" i="2" s="1"/>
  <c r="AC1231" i="2" a="1"/>
  <c r="AC1231" i="2" s="1"/>
  <c r="AC1232" i="2" a="1"/>
  <c r="AC1232" i="2" s="1"/>
  <c r="AC1233" i="2" a="1"/>
  <c r="AC1233" i="2" s="1"/>
  <c r="AC1234" i="2" a="1"/>
  <c r="AC1234" i="2" s="1"/>
  <c r="AC1235" i="2" a="1"/>
  <c r="AC1235" i="2" s="1"/>
  <c r="AC1236" i="2" a="1"/>
  <c r="AC1236" i="2" s="1"/>
  <c r="AC1237" i="2" a="1"/>
  <c r="AC1237" i="2" s="1"/>
  <c r="AC1238" i="2" a="1"/>
  <c r="AC1238" i="2" s="1"/>
  <c r="AC1239" i="2" a="1"/>
  <c r="AC1239" i="2" s="1"/>
  <c r="AC1240" i="2" a="1"/>
  <c r="AC1240" i="2" s="1"/>
  <c r="AC1241" i="2" a="1"/>
  <c r="AC1241" i="2" s="1"/>
  <c r="AC1242" i="2" a="1"/>
  <c r="AC1242" i="2" s="1"/>
  <c r="AC1243" i="2" a="1"/>
  <c r="AC1243" i="2" s="1"/>
  <c r="AC1244" i="2" a="1"/>
  <c r="AC1244" i="2" s="1"/>
  <c r="AC1245" i="2" a="1"/>
  <c r="AC1245" i="2" s="1"/>
  <c r="AC1246" i="2" a="1"/>
  <c r="AC1246" i="2" s="1"/>
  <c r="AC1247" i="2" a="1"/>
  <c r="AC1247" i="2" s="1"/>
  <c r="AC1248" i="2" a="1"/>
  <c r="AC1248" i="2" s="1"/>
  <c r="AC1249" i="2" a="1"/>
  <c r="AC1249" i="2" s="1"/>
  <c r="AC1250" i="2" a="1"/>
  <c r="AC1250" i="2" s="1"/>
  <c r="AC1251" i="2" a="1"/>
  <c r="AC1251" i="2" s="1"/>
  <c r="AC1252" i="2" a="1"/>
  <c r="AC1252" i="2" s="1"/>
  <c r="AC1253" i="2" a="1"/>
  <c r="AC1253" i="2" s="1"/>
  <c r="AC1254" i="2" a="1"/>
  <c r="AC1254" i="2" s="1"/>
  <c r="AC1255" i="2" a="1"/>
  <c r="AC1255" i="2" s="1"/>
  <c r="AC1256" i="2" a="1"/>
  <c r="AC1256" i="2" s="1"/>
  <c r="AC1257" i="2" a="1"/>
  <c r="AC1257" i="2" s="1"/>
  <c r="AC1258" i="2" a="1"/>
  <c r="AC1258" i="2" s="1"/>
  <c r="AC1259" i="2" a="1"/>
  <c r="AC1259" i="2" s="1"/>
  <c r="AC1260" i="2" a="1"/>
  <c r="AC1260" i="2" s="1"/>
  <c r="AC1261" i="2" a="1"/>
  <c r="AC1261" i="2" s="1"/>
  <c r="AC1262" i="2" a="1"/>
  <c r="AC1262" i="2" s="1"/>
  <c r="AC1263" i="2" a="1"/>
  <c r="AC1263" i="2" s="1"/>
  <c r="AC1264" i="2" a="1"/>
  <c r="AC1264" i="2" s="1"/>
  <c r="AC1265" i="2" a="1"/>
  <c r="AC1265" i="2" s="1"/>
  <c r="AC1266" i="2" a="1"/>
  <c r="AC1266" i="2" s="1"/>
  <c r="AC1267" i="2" a="1"/>
  <c r="AC1267" i="2" s="1"/>
  <c r="AC1268" i="2" a="1"/>
  <c r="AC1268" i="2" s="1"/>
  <c r="AC1269" i="2" a="1"/>
  <c r="AC1269" i="2" s="1"/>
  <c r="AC1270" i="2" a="1"/>
  <c r="AC1270" i="2" s="1"/>
  <c r="AC1271" i="2" a="1"/>
  <c r="AC1271" i="2" s="1"/>
  <c r="AC1272" i="2" a="1"/>
  <c r="AC1272" i="2" s="1"/>
  <c r="AC1273" i="2" a="1"/>
  <c r="AC1273" i="2" s="1"/>
  <c r="AC1274" i="2" a="1"/>
  <c r="AC1274" i="2" s="1"/>
  <c r="AC1275" i="2" a="1"/>
  <c r="AC1275" i="2" s="1"/>
  <c r="AC1276" i="2" a="1"/>
  <c r="AC1276" i="2" s="1"/>
  <c r="AC1277" i="2" a="1"/>
  <c r="AC1277" i="2" s="1"/>
  <c r="AC1278" i="2" a="1"/>
  <c r="AC1278" i="2" s="1"/>
  <c r="AC1279" i="2" a="1"/>
  <c r="AC1279" i="2" s="1"/>
  <c r="AC1280" i="2" a="1"/>
  <c r="AC1280" i="2" s="1"/>
  <c r="AC1281" i="2" a="1"/>
  <c r="AC1281" i="2" s="1"/>
  <c r="AC1282" i="2" a="1"/>
  <c r="AC1282" i="2" s="1"/>
  <c r="AC1283" i="2" a="1"/>
  <c r="AC1283" i="2" s="1"/>
  <c r="AC1284" i="2" a="1"/>
  <c r="AC1284" i="2" s="1"/>
  <c r="AC1285" i="2" a="1"/>
  <c r="AC1285" i="2" s="1"/>
  <c r="AC1286" i="2" a="1"/>
  <c r="AC1286" i="2" s="1"/>
  <c r="AC1287" i="2" a="1"/>
  <c r="AC1287" i="2" s="1"/>
  <c r="AC1288" i="2" a="1"/>
  <c r="AC1288" i="2" s="1"/>
  <c r="AC1289" i="2" a="1"/>
  <c r="AC1289" i="2" s="1"/>
  <c r="AC1290" i="2" a="1"/>
  <c r="AC1290" i="2" s="1"/>
  <c r="AC1291" i="2" a="1"/>
  <c r="AC1291" i="2" s="1"/>
  <c r="AC1292" i="2" a="1"/>
  <c r="AC1292" i="2" s="1"/>
  <c r="AC1293" i="2" a="1"/>
  <c r="AC1293" i="2" s="1"/>
  <c r="AC1294" i="2" a="1"/>
  <c r="AC1294" i="2" s="1"/>
  <c r="AC1295" i="2" a="1"/>
  <c r="AC1295" i="2" s="1"/>
  <c r="AC1296" i="2" a="1"/>
  <c r="AC1296" i="2" s="1"/>
  <c r="AC1297" i="2" a="1"/>
  <c r="AC1297" i="2" s="1"/>
  <c r="AC1298" i="2" a="1"/>
  <c r="AC1298" i="2" s="1"/>
  <c r="AC1299" i="2" a="1"/>
  <c r="AC1299" i="2" s="1"/>
  <c r="AC1300" i="2" a="1"/>
  <c r="AC1300" i="2" s="1"/>
  <c r="AC1301" i="2" a="1"/>
  <c r="AC1301" i="2" s="1"/>
  <c r="AC1302" i="2" a="1"/>
  <c r="AC1302" i="2" s="1"/>
  <c r="AC1303" i="2" a="1"/>
  <c r="AC1303" i="2" s="1"/>
  <c r="AC1304" i="2" a="1"/>
  <c r="AC1304" i="2" s="1"/>
  <c r="AC1305" i="2" a="1"/>
  <c r="AC1305" i="2" s="1"/>
  <c r="AC1306" i="2" a="1"/>
  <c r="AC1306" i="2" s="1"/>
  <c r="AC1307" i="2" a="1"/>
  <c r="AC1307" i="2" s="1"/>
  <c r="AC1308" i="2" a="1"/>
  <c r="AC1308" i="2" s="1"/>
  <c r="AC1309" i="2" a="1"/>
  <c r="AC1309" i="2" s="1"/>
  <c r="AC1310" i="2" a="1"/>
  <c r="AC1310" i="2" s="1"/>
  <c r="AC1311" i="2" a="1"/>
  <c r="AC1311" i="2" s="1"/>
  <c r="AC1312" i="2" a="1"/>
  <c r="AC1312" i="2" s="1"/>
  <c r="AC1313" i="2" a="1"/>
  <c r="AC1313" i="2" s="1"/>
  <c r="AC1314" i="2" a="1"/>
  <c r="AC1314" i="2" s="1"/>
  <c r="AC1315" i="2" a="1"/>
  <c r="AC1315" i="2" s="1"/>
  <c r="AC1316" i="2" a="1"/>
  <c r="AC1316" i="2" s="1"/>
  <c r="AC1317" i="2" a="1"/>
  <c r="AC1317" i="2" s="1"/>
  <c r="AC1318" i="2" a="1"/>
  <c r="AC1318" i="2" s="1"/>
  <c r="AC1319" i="2" a="1"/>
  <c r="AC1319" i="2" s="1"/>
  <c r="AC1320" i="2" a="1"/>
  <c r="AC1320" i="2" s="1"/>
  <c r="AC1321" i="2" a="1"/>
  <c r="AC1321" i="2" s="1"/>
  <c r="AC1322" i="2" a="1"/>
  <c r="AC1322" i="2" s="1"/>
  <c r="AC1323" i="2" a="1"/>
  <c r="AC1323" i="2" s="1"/>
  <c r="AC1324" i="2" a="1"/>
  <c r="AC1324" i="2" s="1"/>
  <c r="AC1325" i="2" a="1"/>
  <c r="AC1325" i="2" s="1"/>
  <c r="AC1326" i="2" a="1"/>
  <c r="AC1326" i="2" s="1"/>
  <c r="AC1327" i="2" a="1"/>
  <c r="AC1327" i="2" s="1"/>
  <c r="AC1328" i="2" a="1"/>
  <c r="AC1328" i="2" s="1"/>
  <c r="AC1329" i="2" a="1"/>
  <c r="AC1329" i="2" s="1"/>
  <c r="AC1330" i="2" a="1"/>
  <c r="AC1330" i="2" s="1"/>
  <c r="AC1331" i="2" a="1"/>
  <c r="AC1331" i="2" s="1"/>
  <c r="AC1332" i="2" a="1"/>
  <c r="AC1332" i="2" s="1"/>
  <c r="AC1333" i="2" a="1"/>
  <c r="AC1333" i="2" s="1"/>
  <c r="AC1334" i="2" a="1"/>
  <c r="AC1334" i="2" s="1"/>
  <c r="AC1335" i="2" a="1"/>
  <c r="AC1335" i="2" s="1"/>
  <c r="AC1336" i="2" a="1"/>
  <c r="AC1336" i="2" s="1"/>
  <c r="AC1337" i="2" a="1"/>
  <c r="AC1337" i="2" s="1"/>
  <c r="AC1338" i="2" a="1"/>
  <c r="AC1338" i="2" s="1"/>
  <c r="AC1339" i="2" a="1"/>
  <c r="AC1339" i="2" s="1"/>
  <c r="AC1340" i="2" a="1"/>
  <c r="AC1340" i="2" s="1"/>
  <c r="AC1341" i="2" a="1"/>
  <c r="AC1341" i="2" s="1"/>
  <c r="AC1342" i="2" a="1"/>
  <c r="AC1342" i="2" s="1"/>
  <c r="AC1343" i="2" a="1"/>
  <c r="AC1343" i="2" s="1"/>
  <c r="AC1344" i="2" a="1"/>
  <c r="AC1344" i="2" s="1"/>
  <c r="AC1345" i="2" a="1"/>
  <c r="AC1345" i="2" s="1"/>
  <c r="AC1346" i="2" a="1"/>
  <c r="AC1346" i="2" s="1"/>
  <c r="AC1347" i="2" a="1"/>
  <c r="AC1347" i="2" s="1"/>
  <c r="AC1348" i="2" a="1"/>
  <c r="AC1348" i="2" s="1"/>
  <c r="AC1349" i="2" a="1"/>
  <c r="AC1349" i="2" s="1"/>
  <c r="AC1350" i="2" a="1"/>
  <c r="AC1350" i="2" s="1"/>
  <c r="AC1351" i="2" a="1"/>
  <c r="AC1351" i="2" s="1"/>
  <c r="AC1352" i="2" a="1"/>
  <c r="AC1352" i="2" s="1"/>
  <c r="AC1353" i="2" a="1"/>
  <c r="AC1353" i="2" s="1"/>
  <c r="AC1354" i="2" a="1"/>
  <c r="AC1354" i="2" s="1"/>
  <c r="AC1355" i="2" a="1"/>
  <c r="AC1355" i="2" s="1"/>
  <c r="AC1356" i="2" a="1"/>
  <c r="AC1356" i="2" s="1"/>
  <c r="AC1357" i="2" a="1"/>
  <c r="AC1357" i="2" s="1"/>
  <c r="AC1358" i="2" a="1"/>
  <c r="AC1358" i="2" s="1"/>
  <c r="AC1359" i="2" a="1"/>
  <c r="AC1359" i="2" s="1"/>
  <c r="AC1360" i="2" a="1"/>
  <c r="AC1360" i="2" s="1"/>
  <c r="AC1361" i="2" a="1"/>
  <c r="AC1361" i="2" s="1"/>
  <c r="AC1362" i="2" a="1"/>
  <c r="AC1362" i="2" s="1"/>
  <c r="AC1363" i="2" a="1"/>
  <c r="AC1363" i="2" s="1"/>
  <c r="AC1364" i="2" a="1"/>
  <c r="AC1364" i="2" s="1"/>
  <c r="AC1365" i="2" a="1"/>
  <c r="AC1365" i="2" s="1"/>
  <c r="AC1366" i="2" a="1"/>
  <c r="AC1366" i="2" s="1"/>
  <c r="AC1367" i="2" a="1"/>
  <c r="AC1367" i="2" s="1"/>
  <c r="AC1368" i="2" a="1"/>
  <c r="AC1368" i="2" s="1"/>
  <c r="AC1369" i="2" a="1"/>
  <c r="AC1369" i="2" s="1"/>
  <c r="AC1370" i="2" a="1"/>
  <c r="AC1370" i="2" s="1"/>
  <c r="AC1371" i="2" a="1"/>
  <c r="AC1371" i="2" s="1"/>
  <c r="AC1372" i="2" a="1"/>
  <c r="AC1372" i="2" s="1"/>
  <c r="AC1373" i="2" a="1"/>
  <c r="AC1373" i="2" s="1"/>
  <c r="AC1374" i="2" a="1"/>
  <c r="AC1374" i="2" s="1"/>
  <c r="AC1375" i="2" a="1"/>
  <c r="AC1375" i="2" s="1"/>
  <c r="AC1376" i="2" a="1"/>
  <c r="AC1376" i="2" s="1"/>
  <c r="AC1377" i="2" a="1"/>
  <c r="AC1377" i="2" s="1"/>
  <c r="AC1378" i="2" a="1"/>
  <c r="AC1378" i="2" s="1"/>
  <c r="AC1379" i="2" a="1"/>
  <c r="AC1379" i="2" s="1"/>
  <c r="AC1380" i="2" a="1"/>
  <c r="AC1380" i="2" s="1"/>
  <c r="AC1381" i="2" a="1"/>
  <c r="AC1381" i="2" s="1"/>
  <c r="AC1382" i="2" a="1"/>
  <c r="AC1382" i="2" s="1"/>
  <c r="AC1383" i="2" a="1"/>
  <c r="AC1383" i="2" s="1"/>
  <c r="AC1384" i="2" a="1"/>
  <c r="AC1384" i="2" s="1"/>
  <c r="AC1385" i="2" a="1"/>
  <c r="AC1385" i="2" s="1"/>
  <c r="AC1386" i="2" a="1"/>
  <c r="AC1386" i="2" s="1"/>
  <c r="AC1387" i="2" a="1"/>
  <c r="AC1387" i="2" s="1"/>
  <c r="AC1388" i="2" a="1"/>
  <c r="AC1388" i="2" s="1"/>
  <c r="AC1389" i="2" a="1"/>
  <c r="AC1389" i="2" s="1"/>
  <c r="AC1390" i="2" a="1"/>
  <c r="AC1390" i="2" s="1"/>
  <c r="AC1391" i="2" a="1"/>
  <c r="AC1391" i="2" s="1"/>
  <c r="AC1392" i="2" a="1"/>
  <c r="AC1392" i="2" s="1"/>
  <c r="AC1393" i="2" a="1"/>
  <c r="AC1393" i="2" s="1"/>
  <c r="AC1394" i="2" a="1"/>
  <c r="AC1394" i="2" s="1"/>
  <c r="AC1395" i="2" a="1"/>
  <c r="AC1395" i="2" s="1"/>
  <c r="AC1396" i="2" a="1"/>
  <c r="AC1396" i="2" s="1"/>
  <c r="AC1397" i="2" a="1"/>
  <c r="AC1397" i="2" s="1"/>
  <c r="AC1398" i="2" a="1"/>
  <c r="AC1398" i="2" s="1"/>
  <c r="AC1399" i="2" a="1"/>
  <c r="AC1399" i="2" s="1"/>
  <c r="AC1400" i="2" a="1"/>
  <c r="AC1400" i="2" s="1"/>
  <c r="AC1401" i="2" a="1"/>
  <c r="AC1401" i="2" s="1"/>
  <c r="AC1402" i="2" a="1"/>
  <c r="AC1402" i="2" s="1"/>
  <c r="AC1403" i="2" a="1"/>
  <c r="AC1403" i="2" s="1"/>
  <c r="AC1404" i="2" a="1"/>
  <c r="AC1404" i="2" s="1"/>
  <c r="AC1405" i="2" a="1"/>
  <c r="AC1405" i="2" s="1"/>
  <c r="AC1406" i="2" a="1"/>
  <c r="AC1406" i="2" s="1"/>
  <c r="AC1407" i="2" a="1"/>
  <c r="AC1407" i="2" s="1"/>
  <c r="AC1408" i="2" a="1"/>
  <c r="AC1408" i="2" s="1"/>
  <c r="AC1409" i="2" a="1"/>
  <c r="AC1409" i="2" s="1"/>
  <c r="AC1410" i="2" a="1"/>
  <c r="AC1410" i="2" s="1"/>
  <c r="AC1411" i="2" a="1"/>
  <c r="AC1411" i="2" s="1"/>
  <c r="AC1412" i="2" a="1"/>
  <c r="AC1412" i="2" s="1"/>
  <c r="AC1413" i="2" a="1"/>
  <c r="AC1413" i="2" s="1"/>
  <c r="AC1414" i="2" a="1"/>
  <c r="AC1414" i="2" s="1"/>
  <c r="AC1415" i="2" a="1"/>
  <c r="AC1415" i="2" s="1"/>
  <c r="AC1416" i="2" a="1"/>
  <c r="AC1416" i="2" s="1"/>
  <c r="AC1417" i="2" a="1"/>
  <c r="AC1417" i="2" s="1"/>
  <c r="AC1418" i="2" a="1"/>
  <c r="AC1418" i="2" s="1"/>
  <c r="AC1419" i="2" a="1"/>
  <c r="AC1419" i="2" s="1"/>
  <c r="AC1420" i="2" a="1"/>
  <c r="AC1420" i="2" s="1"/>
  <c r="AC1421" i="2" a="1"/>
  <c r="AC1421" i="2" s="1"/>
  <c r="AC1422" i="2" a="1"/>
  <c r="AC1422" i="2" s="1"/>
  <c r="AC1423" i="2" a="1"/>
  <c r="AC1423" i="2" s="1"/>
  <c r="AC1424" i="2" a="1"/>
  <c r="AC1424" i="2" s="1"/>
  <c r="AC1425" i="2" a="1"/>
  <c r="AC1425" i="2" s="1"/>
  <c r="AC1426" i="2" a="1"/>
  <c r="AC1426" i="2" s="1"/>
  <c r="AC1427" i="2" a="1"/>
  <c r="AC1427" i="2" s="1"/>
  <c r="AC1428" i="2" a="1"/>
  <c r="AC1428" i="2" s="1"/>
  <c r="AC1429" i="2" a="1"/>
  <c r="AC1429" i="2" s="1"/>
  <c r="AC1430" i="2" a="1"/>
  <c r="AC1430" i="2" s="1"/>
  <c r="AC1431" i="2" a="1"/>
  <c r="AC1431" i="2" s="1"/>
  <c r="AC1432" i="2" a="1"/>
  <c r="AC1432" i="2" s="1"/>
  <c r="AC1433" i="2" a="1"/>
  <c r="AC1433" i="2" s="1"/>
  <c r="AC1434" i="2" a="1"/>
  <c r="AC1434" i="2" s="1"/>
  <c r="AC1435" i="2" a="1"/>
  <c r="AC1435" i="2" s="1"/>
  <c r="AC1436" i="2" a="1"/>
  <c r="AC1436" i="2" s="1"/>
  <c r="AC1437" i="2" a="1"/>
  <c r="AC1437" i="2" s="1"/>
  <c r="AC1438" i="2" a="1"/>
  <c r="AC1438" i="2" s="1"/>
  <c r="AC1439" i="2" a="1"/>
  <c r="AC1439" i="2" s="1"/>
  <c r="AC1440" i="2" a="1"/>
  <c r="AC1440" i="2" s="1"/>
  <c r="AC1441" i="2" a="1"/>
  <c r="AC1441" i="2" s="1"/>
  <c r="AC1442" i="2" a="1"/>
  <c r="AC1442" i="2" s="1"/>
  <c r="AC1443" i="2" a="1"/>
  <c r="AC1443" i="2" s="1"/>
  <c r="AC1444" i="2" a="1"/>
  <c r="AC1444" i="2" s="1"/>
  <c r="AC1445" i="2" a="1"/>
  <c r="AC1445" i="2" s="1"/>
  <c r="AC1446" i="2" a="1"/>
  <c r="AC1446" i="2" s="1"/>
  <c r="AC1447" i="2" a="1"/>
  <c r="AC1447" i="2" s="1"/>
  <c r="AC1448" i="2" a="1"/>
  <c r="AC1448" i="2" s="1"/>
  <c r="AC1449" i="2" a="1"/>
  <c r="AC1449" i="2" s="1"/>
  <c r="AC1450" i="2" a="1"/>
  <c r="AC1450" i="2" s="1"/>
  <c r="AC1451" i="2" a="1"/>
  <c r="AC1451" i="2" s="1"/>
  <c r="AC1452" i="2" a="1"/>
  <c r="AC1452" i="2" s="1"/>
  <c r="AC1453" i="2" a="1"/>
  <c r="AC1453" i="2" s="1"/>
  <c r="AC1454" i="2" a="1"/>
  <c r="AC1454" i="2" s="1"/>
  <c r="AC1455" i="2" a="1"/>
  <c r="AC1455" i="2" s="1"/>
  <c r="AC1456" i="2" a="1"/>
  <c r="AC1456" i="2" s="1"/>
  <c r="AC1457" i="2" a="1"/>
  <c r="AC1457" i="2" s="1"/>
  <c r="AC1458" i="2" a="1"/>
  <c r="AC1458" i="2" s="1"/>
  <c r="AC1459" i="2" a="1"/>
  <c r="AC1459" i="2" s="1"/>
  <c r="AC1460" i="2" a="1"/>
  <c r="AC1460" i="2" s="1"/>
  <c r="AC1461" i="2" a="1"/>
  <c r="AC1461" i="2" s="1"/>
  <c r="AC1462" i="2" a="1"/>
  <c r="AC1462" i="2" s="1"/>
  <c r="AC1463" i="2" a="1"/>
  <c r="AC1463" i="2" s="1"/>
  <c r="AC1464" i="2" a="1"/>
  <c r="AC1464" i="2" s="1"/>
  <c r="AC1465" i="2" a="1"/>
  <c r="AC1465" i="2" s="1"/>
  <c r="AC1466" i="2" a="1"/>
  <c r="AC1466" i="2" s="1"/>
  <c r="AC1467" i="2" a="1"/>
  <c r="AC1467" i="2" s="1"/>
  <c r="AC1468" i="2" a="1"/>
  <c r="AC1468" i="2" s="1"/>
  <c r="AC1469" i="2" a="1"/>
  <c r="AC1469" i="2" s="1"/>
  <c r="AC1470" i="2" a="1"/>
  <c r="AC1470" i="2" s="1"/>
  <c r="AC1471" i="2" a="1"/>
  <c r="AC1471" i="2" s="1"/>
  <c r="AC1472" i="2" a="1"/>
  <c r="AC1472" i="2" s="1"/>
  <c r="AC1473" i="2" a="1"/>
  <c r="AC1473" i="2" s="1"/>
  <c r="AC1474" i="2" a="1"/>
  <c r="AC1474" i="2" s="1"/>
  <c r="AC1475" i="2" a="1"/>
  <c r="AC1475" i="2" s="1"/>
  <c r="AC1476" i="2" a="1"/>
  <c r="AC1476" i="2" s="1"/>
  <c r="AC1477" i="2" a="1"/>
  <c r="AC1477" i="2" s="1"/>
  <c r="AC1478" i="2" a="1"/>
  <c r="AC1478" i="2" s="1"/>
  <c r="AC1479" i="2" a="1"/>
  <c r="AC1479" i="2" s="1"/>
  <c r="AC1480" i="2" a="1"/>
  <c r="AC1480" i="2" s="1"/>
  <c r="AC1481" i="2" a="1"/>
  <c r="AC1481" i="2" s="1"/>
  <c r="AC1482" i="2" a="1"/>
  <c r="AC1482" i="2" s="1"/>
  <c r="AC1483" i="2" a="1"/>
  <c r="AC1483" i="2" s="1"/>
  <c r="AC1484" i="2" a="1"/>
  <c r="AC1484" i="2" s="1"/>
  <c r="AC1485" i="2" a="1"/>
  <c r="AC1485" i="2" s="1"/>
  <c r="AC1486" i="2" a="1"/>
  <c r="AC1486" i="2" s="1"/>
  <c r="AC1487" i="2" a="1"/>
  <c r="AC1487" i="2" s="1"/>
  <c r="AC1488" i="2" a="1"/>
  <c r="AC1488" i="2" s="1"/>
  <c r="AC1489" i="2" a="1"/>
  <c r="AC1489" i="2" s="1"/>
  <c r="AC1490" i="2" a="1"/>
  <c r="AC1490" i="2" s="1"/>
  <c r="AC1491" i="2" a="1"/>
  <c r="AC1491" i="2" s="1"/>
  <c r="AC1492" i="2" a="1"/>
  <c r="AC1492" i="2" s="1"/>
  <c r="AC1493" i="2" a="1"/>
  <c r="AC1493" i="2" s="1"/>
  <c r="AC1494" i="2" a="1"/>
  <c r="AC1494" i="2" s="1"/>
  <c r="AC1495" i="2" a="1"/>
  <c r="AC1495" i="2" s="1"/>
  <c r="AC1496" i="2" a="1"/>
  <c r="AC1496" i="2" s="1"/>
  <c r="AC1497" i="2" a="1"/>
  <c r="AC1497" i="2" s="1"/>
  <c r="AC1498" i="2" a="1"/>
  <c r="AC1498" i="2" s="1"/>
  <c r="AC1499" i="2" a="1"/>
  <c r="AC1499" i="2" s="1"/>
  <c r="AC1500" i="2" a="1"/>
  <c r="AC1500" i="2" s="1"/>
  <c r="AC1501" i="2" a="1"/>
  <c r="AC1501" i="2" s="1"/>
  <c r="AC1502" i="2" a="1"/>
  <c r="AC1502" i="2" s="1"/>
  <c r="AC1503" i="2" a="1"/>
  <c r="AC1503" i="2" s="1"/>
  <c r="AC1504" i="2" a="1"/>
  <c r="AC1504" i="2" s="1"/>
  <c r="AC1505" i="2" a="1"/>
  <c r="AC1505" i="2" s="1"/>
  <c r="AC1506" i="2" a="1"/>
  <c r="AC1506" i="2" s="1"/>
  <c r="AC1507" i="2" a="1"/>
  <c r="AC1507" i="2" s="1"/>
  <c r="AC1508" i="2" a="1"/>
  <c r="AC1508" i="2" s="1"/>
  <c r="AC1509" i="2" a="1"/>
  <c r="AC1509" i="2" s="1"/>
  <c r="AC1510" i="2" a="1"/>
  <c r="AC1510" i="2" s="1"/>
  <c r="AC1511" i="2" a="1"/>
  <c r="AC1511" i="2" s="1"/>
  <c r="AC1512" i="2" a="1"/>
  <c r="AC1512" i="2" s="1"/>
  <c r="AC1513" i="2" a="1"/>
  <c r="AC1513" i="2" s="1"/>
  <c r="AC1514" i="2" a="1"/>
  <c r="AC1514" i="2" s="1"/>
  <c r="AC1515" i="2" a="1"/>
  <c r="AC1515" i="2" s="1"/>
  <c r="AC1516" i="2" a="1"/>
  <c r="AC1516" i="2" s="1"/>
  <c r="AC1517" i="2" a="1"/>
  <c r="AC1517" i="2" s="1"/>
  <c r="AC1518" i="2" a="1"/>
  <c r="AC1518" i="2" s="1"/>
  <c r="AC1519" i="2" a="1"/>
  <c r="AC1519" i="2" s="1"/>
  <c r="AC1520" i="2" a="1"/>
  <c r="AC1520" i="2" s="1"/>
  <c r="AC1521" i="2" a="1"/>
  <c r="AC1521" i="2" s="1"/>
  <c r="AC1522" i="2" a="1"/>
  <c r="AC1522" i="2" s="1"/>
  <c r="AC1523" i="2" a="1"/>
  <c r="AC1523" i="2" s="1"/>
  <c r="AC1524" i="2" a="1"/>
  <c r="AC1524" i="2" s="1"/>
  <c r="AC1525" i="2" a="1"/>
  <c r="AC1525" i="2" s="1"/>
  <c r="AC1526" i="2" a="1"/>
  <c r="AC1526" i="2" s="1"/>
  <c r="AC1527" i="2" a="1"/>
  <c r="AC1527" i="2" s="1"/>
  <c r="AC1528" i="2" a="1"/>
  <c r="AC1528" i="2" s="1"/>
  <c r="AC1529" i="2" a="1"/>
  <c r="AC1529" i="2" s="1"/>
  <c r="AC1530" i="2" a="1"/>
  <c r="AC1530" i="2" s="1"/>
  <c r="AC1531" i="2" a="1"/>
  <c r="AC1531" i="2" s="1"/>
  <c r="AC1532" i="2" a="1"/>
  <c r="AC1532" i="2" s="1"/>
  <c r="AC1533" i="2" a="1"/>
  <c r="AC1533" i="2" s="1"/>
  <c r="AC1534" i="2" a="1"/>
  <c r="AC1534" i="2" s="1"/>
  <c r="AC1535" i="2" a="1"/>
  <c r="AC1535" i="2" s="1"/>
  <c r="AC1536" i="2" a="1"/>
  <c r="AC1536" i="2" s="1"/>
  <c r="AC1537" i="2" a="1"/>
  <c r="AC1537" i="2" s="1"/>
  <c r="AC1538" i="2" a="1"/>
  <c r="AC1538" i="2" s="1"/>
  <c r="AC1539" i="2" a="1"/>
  <c r="AC1539" i="2" s="1"/>
  <c r="AC1540" i="2" a="1"/>
  <c r="AC1540" i="2" s="1"/>
  <c r="AC1541" i="2" a="1"/>
  <c r="AC1541" i="2" s="1"/>
  <c r="AC1542" i="2" a="1"/>
  <c r="AC1542" i="2" s="1"/>
  <c r="AC1543" i="2" a="1"/>
  <c r="AC1543" i="2" s="1"/>
  <c r="AC1544" i="2" a="1"/>
  <c r="AC1544" i="2" s="1"/>
  <c r="AC1545" i="2" a="1"/>
  <c r="AC1545" i="2" s="1"/>
  <c r="AC1546" i="2" a="1"/>
  <c r="AC1546" i="2" s="1"/>
  <c r="AC1547" i="2" a="1"/>
  <c r="AC1547" i="2" s="1"/>
  <c r="AC1548" i="2" a="1"/>
  <c r="AC1548" i="2" s="1"/>
  <c r="AC1549" i="2" a="1"/>
  <c r="AC1549" i="2" s="1"/>
  <c r="AC1550" i="2" a="1"/>
  <c r="AC1550" i="2" s="1"/>
  <c r="AC1551" i="2" a="1"/>
  <c r="AC1551" i="2" s="1"/>
  <c r="AC1552" i="2" a="1"/>
  <c r="AC1552" i="2" s="1"/>
  <c r="AC1553" i="2" a="1"/>
  <c r="AC1553" i="2" s="1"/>
  <c r="AC1554" i="2" a="1"/>
  <c r="AC1554" i="2" s="1"/>
  <c r="AC1555" i="2" a="1"/>
  <c r="AC1555" i="2" s="1"/>
  <c r="AC1556" i="2" a="1"/>
  <c r="AC1556" i="2" s="1"/>
  <c r="AC1557" i="2" a="1"/>
  <c r="AC1557" i="2" s="1"/>
  <c r="AC1558" i="2" a="1"/>
  <c r="AC1558" i="2" s="1"/>
  <c r="AC1559" i="2" a="1"/>
  <c r="AC1559" i="2" s="1"/>
  <c r="AC1560" i="2" a="1"/>
  <c r="AC1560" i="2" s="1"/>
  <c r="AC1561" i="2" a="1"/>
  <c r="AC1561" i="2" s="1"/>
  <c r="AC1562" i="2" a="1"/>
  <c r="AC1562" i="2" s="1"/>
  <c r="AC1563" i="2" a="1"/>
  <c r="AC1563" i="2" s="1"/>
  <c r="AC1564" i="2" a="1"/>
  <c r="AC1564" i="2" s="1"/>
  <c r="AC1565" i="2" a="1"/>
  <c r="AC1565" i="2" s="1"/>
  <c r="AC1566" i="2" a="1"/>
  <c r="AC1566" i="2" s="1"/>
  <c r="AC1567" i="2" a="1"/>
  <c r="AC1567" i="2" s="1"/>
  <c r="AC1568" i="2" a="1"/>
  <c r="AC1568" i="2" s="1"/>
  <c r="AC1569" i="2" a="1"/>
  <c r="AC1569" i="2" s="1"/>
  <c r="AC1570" i="2" a="1"/>
  <c r="AC1570" i="2" s="1"/>
  <c r="AC1571" i="2" a="1"/>
  <c r="AC1571" i="2" s="1"/>
  <c r="AC1572" i="2" a="1"/>
  <c r="AC1572" i="2" s="1"/>
  <c r="AC1573" i="2" a="1"/>
  <c r="AC1573" i="2" s="1"/>
  <c r="AC1574" i="2" a="1"/>
  <c r="AC1574" i="2" s="1"/>
  <c r="AC1575" i="2" a="1"/>
  <c r="AC1575" i="2" s="1"/>
  <c r="AC1576" i="2" a="1"/>
  <c r="AC1576" i="2" s="1"/>
  <c r="AC1577" i="2" a="1"/>
  <c r="AC1577" i="2" s="1"/>
  <c r="AC1578" i="2" a="1"/>
  <c r="AC1578" i="2" s="1"/>
  <c r="AC1579" i="2" a="1"/>
  <c r="AC1579" i="2" s="1"/>
  <c r="AC1580" i="2" a="1"/>
  <c r="AC1580" i="2" s="1"/>
  <c r="AC1581" i="2" a="1"/>
  <c r="AC1581" i="2" s="1"/>
  <c r="AC1582" i="2" a="1"/>
  <c r="AC1582" i="2" s="1"/>
  <c r="AC1583" i="2" a="1"/>
  <c r="AC1583" i="2" s="1"/>
  <c r="AC1584" i="2" a="1"/>
  <c r="AC1584" i="2" s="1"/>
  <c r="AC1585" i="2" a="1"/>
  <c r="AC1585" i="2" s="1"/>
  <c r="AC1586" i="2" a="1"/>
  <c r="AC1586" i="2" s="1"/>
  <c r="AC1587" i="2" a="1"/>
  <c r="AC1587" i="2" s="1"/>
  <c r="AC1588" i="2" a="1"/>
  <c r="AC1588" i="2" s="1"/>
  <c r="AC1589" i="2" a="1"/>
  <c r="AC1589" i="2" s="1"/>
  <c r="AC1590" i="2" a="1"/>
  <c r="AC1590" i="2" s="1"/>
  <c r="AC1591" i="2" a="1"/>
  <c r="AC1591" i="2" s="1"/>
  <c r="AC1592" i="2" a="1"/>
  <c r="AC1592" i="2" s="1"/>
  <c r="AC1593" i="2" a="1"/>
  <c r="AC1593" i="2" s="1"/>
  <c r="AC1594" i="2" a="1"/>
  <c r="AC1594" i="2" s="1"/>
  <c r="AC1595" i="2" a="1"/>
  <c r="AC1595" i="2" s="1"/>
  <c r="AC1596" i="2" a="1"/>
  <c r="AC1596" i="2" s="1"/>
  <c r="AC1597" i="2" a="1"/>
  <c r="AC1597" i="2" s="1"/>
  <c r="AC1598" i="2" a="1"/>
  <c r="AC1598" i="2" s="1"/>
  <c r="AC1599" i="2" a="1"/>
  <c r="AC1599" i="2" s="1"/>
  <c r="AC1600" i="2" a="1"/>
  <c r="AC1600" i="2" s="1"/>
  <c r="AC1601" i="2" a="1"/>
  <c r="AC1601" i="2" s="1"/>
  <c r="AC1602" i="2" a="1"/>
  <c r="AC1602" i="2" s="1"/>
  <c r="AC1603" i="2" a="1"/>
  <c r="AC1603" i="2" s="1"/>
  <c r="AC1604" i="2" a="1"/>
  <c r="AC1604" i="2" s="1"/>
  <c r="AC1605" i="2" a="1"/>
  <c r="AC1605" i="2" s="1"/>
  <c r="AC1606" i="2" a="1"/>
  <c r="AC1606" i="2" s="1"/>
  <c r="AC1607" i="2" a="1"/>
  <c r="AC1607" i="2" s="1"/>
  <c r="AC1608" i="2" a="1"/>
  <c r="AC1608" i="2" s="1"/>
  <c r="AC1609" i="2" a="1"/>
  <c r="AC1609" i="2" s="1"/>
  <c r="AC1610" i="2" a="1"/>
  <c r="AC1610" i="2" s="1"/>
  <c r="AC1611" i="2" a="1"/>
  <c r="AC1611" i="2" s="1"/>
  <c r="AC1612" i="2" a="1"/>
  <c r="AC1612" i="2" s="1"/>
  <c r="AC1613" i="2" a="1"/>
  <c r="AC1613" i="2" s="1"/>
  <c r="AC1614" i="2" a="1"/>
  <c r="AC1614" i="2" s="1"/>
  <c r="AC1615" i="2" a="1"/>
  <c r="AC1615" i="2" s="1"/>
  <c r="AC1616" i="2" a="1"/>
  <c r="AC1616" i="2" s="1"/>
  <c r="AC1617" i="2" a="1"/>
  <c r="AC1617" i="2" s="1"/>
  <c r="AC1618" i="2" a="1"/>
  <c r="AC1618" i="2" s="1"/>
  <c r="AC1619" i="2" a="1"/>
  <c r="AC1619" i="2" s="1"/>
  <c r="AC1620" i="2" a="1"/>
  <c r="AC1620" i="2" s="1"/>
  <c r="AC1621" i="2" a="1"/>
  <c r="AC1621" i="2" s="1"/>
  <c r="AC1622" i="2" a="1"/>
  <c r="AC1622" i="2" s="1"/>
  <c r="AC1623" i="2" a="1"/>
  <c r="AC1623" i="2" s="1"/>
  <c r="AC1624" i="2" a="1"/>
  <c r="AC1624" i="2" s="1"/>
  <c r="AC1625" i="2" a="1"/>
  <c r="AC1625" i="2" s="1"/>
  <c r="AC1626" i="2" a="1"/>
  <c r="AC1626" i="2" s="1"/>
  <c r="AC1627" i="2" a="1"/>
  <c r="AC1627" i="2" s="1"/>
  <c r="AC1628" i="2" a="1"/>
  <c r="AC1628" i="2" s="1"/>
  <c r="AC1629" i="2" a="1"/>
  <c r="AC1629" i="2" s="1"/>
  <c r="AC1630" i="2" a="1"/>
  <c r="AC1630" i="2" s="1"/>
  <c r="AC1631" i="2" a="1"/>
  <c r="AC1631" i="2" s="1"/>
  <c r="AC1632" i="2" a="1"/>
  <c r="AC1632" i="2" s="1"/>
  <c r="AC1633" i="2" a="1"/>
  <c r="AC1633" i="2" s="1"/>
  <c r="AC1634" i="2" a="1"/>
  <c r="AC1634" i="2" s="1"/>
  <c r="AC1635" i="2" a="1"/>
  <c r="AC1635" i="2" s="1"/>
  <c r="AC1636" i="2" a="1"/>
  <c r="AC1636" i="2" s="1"/>
  <c r="AC1637" i="2" a="1"/>
  <c r="AC1637" i="2" s="1"/>
  <c r="AC1638" i="2" a="1"/>
  <c r="AC1638" i="2" s="1"/>
  <c r="AC1639" i="2" a="1"/>
  <c r="AC1639" i="2" s="1"/>
  <c r="AC1640" i="2" a="1"/>
  <c r="AC1640" i="2" s="1"/>
  <c r="AC1641" i="2" a="1"/>
  <c r="AC1641" i="2" s="1"/>
  <c r="AC1642" i="2" a="1"/>
  <c r="AC1642" i="2" s="1"/>
  <c r="AC1643" i="2" a="1"/>
  <c r="AC1643" i="2" s="1"/>
  <c r="AC1644" i="2" a="1"/>
  <c r="AC1644" i="2" s="1"/>
  <c r="AC1645" i="2" a="1"/>
  <c r="AC1645" i="2" s="1"/>
  <c r="AC1646" i="2" a="1"/>
  <c r="AC1646" i="2" s="1"/>
  <c r="AC1647" i="2" a="1"/>
  <c r="AC1647" i="2" s="1"/>
  <c r="AC1648" i="2" a="1"/>
  <c r="AC1648" i="2" s="1"/>
  <c r="AC1649" i="2" a="1"/>
  <c r="AC1649" i="2" s="1"/>
  <c r="AC1650" i="2" a="1"/>
  <c r="AC1650" i="2" s="1"/>
  <c r="AC1651" i="2" a="1"/>
  <c r="AC1651" i="2" s="1"/>
  <c r="AC1652" i="2" a="1"/>
  <c r="AC1652" i="2" s="1"/>
  <c r="AC1653" i="2" a="1"/>
  <c r="AC1653" i="2" s="1"/>
  <c r="AC1654" i="2" a="1"/>
  <c r="AC1654" i="2" s="1"/>
  <c r="AC1655" i="2" a="1"/>
  <c r="AC1655" i="2" s="1"/>
  <c r="AC1656" i="2" a="1"/>
  <c r="AC1656" i="2" s="1"/>
  <c r="AC1657" i="2" a="1"/>
  <c r="AC1657" i="2" s="1"/>
  <c r="AC1658" i="2" a="1"/>
  <c r="AC1658" i="2" s="1"/>
  <c r="AC1659" i="2" a="1"/>
  <c r="AC1659" i="2" s="1"/>
  <c r="AC1660" i="2" a="1"/>
  <c r="AC1660" i="2" s="1"/>
  <c r="AC1661" i="2" a="1"/>
  <c r="AC1661" i="2" s="1"/>
  <c r="AC1662" i="2" a="1"/>
  <c r="AC1662" i="2" s="1"/>
  <c r="AC1663" i="2" a="1"/>
  <c r="AC1663" i="2" s="1"/>
  <c r="AC1664" i="2" a="1"/>
  <c r="AC1664" i="2" s="1"/>
  <c r="AC1665" i="2" a="1"/>
  <c r="AC1665" i="2" s="1"/>
  <c r="AC1666" i="2" a="1"/>
  <c r="AC1666" i="2" s="1"/>
  <c r="AC1667" i="2" a="1"/>
  <c r="AC1667" i="2" s="1"/>
  <c r="AC1668" i="2" a="1"/>
  <c r="AC1668" i="2" s="1"/>
  <c r="AC1669" i="2" a="1"/>
  <c r="AC1669" i="2" s="1"/>
  <c r="AC1670" i="2" a="1"/>
  <c r="AC1670" i="2" s="1"/>
  <c r="AC1671" i="2" a="1"/>
  <c r="AC1671" i="2" s="1"/>
  <c r="AC1672" i="2" a="1"/>
  <c r="AC1672" i="2" s="1"/>
  <c r="AC1673" i="2" a="1"/>
  <c r="AC1673" i="2" s="1"/>
  <c r="AC1674" i="2" a="1"/>
  <c r="AC1674" i="2" s="1"/>
  <c r="AC1675" i="2" a="1"/>
  <c r="AC1675" i="2" s="1"/>
  <c r="AC1676" i="2" a="1"/>
  <c r="AC1676" i="2" s="1"/>
  <c r="AC1677" i="2" a="1"/>
  <c r="AC1677" i="2" s="1"/>
  <c r="AC1678" i="2" a="1"/>
  <c r="AC1678" i="2" s="1"/>
  <c r="AC1679" i="2" a="1"/>
  <c r="AC1679" i="2" s="1"/>
  <c r="AC1680" i="2" a="1"/>
  <c r="AC1680" i="2" s="1"/>
  <c r="AC1681" i="2" a="1"/>
  <c r="AC1681" i="2" s="1"/>
  <c r="AC1682" i="2" a="1"/>
  <c r="AC1682" i="2" s="1"/>
  <c r="AC1683" i="2" a="1"/>
  <c r="AC1683" i="2" s="1"/>
  <c r="AC1684" i="2" a="1"/>
  <c r="AC1684" i="2" s="1"/>
  <c r="AC1685" i="2" a="1"/>
  <c r="AC1685" i="2" s="1"/>
  <c r="AC1686" i="2" a="1"/>
  <c r="AC1686" i="2" s="1"/>
  <c r="AC1687" i="2" a="1"/>
  <c r="AC1687" i="2" s="1"/>
  <c r="AC1688" i="2" a="1"/>
  <c r="AC1688" i="2" s="1"/>
  <c r="AC1689" i="2" a="1"/>
  <c r="AC1689" i="2" s="1"/>
  <c r="AC1690" i="2" a="1"/>
  <c r="AC1690" i="2" s="1"/>
  <c r="AC1691" i="2" a="1"/>
  <c r="AC1691" i="2" s="1"/>
  <c r="AC1692" i="2" a="1"/>
  <c r="AC1692" i="2" s="1"/>
  <c r="AC1693" i="2" a="1"/>
  <c r="AC1693" i="2" s="1"/>
  <c r="AC1694" i="2" a="1"/>
  <c r="AC1694" i="2" s="1"/>
  <c r="AC1695" i="2" a="1"/>
  <c r="AC1695" i="2" s="1"/>
  <c r="AC1696" i="2" a="1"/>
  <c r="AC1696" i="2" s="1"/>
  <c r="AC1697" i="2" a="1"/>
  <c r="AC1697" i="2" s="1"/>
  <c r="AC1698" i="2" a="1"/>
  <c r="AC1698" i="2" s="1"/>
  <c r="AC1699" i="2" a="1"/>
  <c r="AC1699" i="2" s="1"/>
  <c r="AC1700" i="2" a="1"/>
  <c r="AC1700" i="2" s="1"/>
  <c r="AC1701" i="2" a="1"/>
  <c r="AC1701" i="2" s="1"/>
  <c r="AC1702" i="2" a="1"/>
  <c r="AC1702" i="2" s="1"/>
  <c r="AC1703" i="2" a="1"/>
  <c r="AC1703" i="2" s="1"/>
  <c r="AC1704" i="2" a="1"/>
  <c r="AC1704" i="2" s="1"/>
  <c r="AC1705" i="2" a="1"/>
  <c r="AC1705" i="2" s="1"/>
  <c r="AC1706" i="2" a="1"/>
  <c r="AC1706" i="2" s="1"/>
  <c r="AC1707" i="2" a="1"/>
  <c r="AC1707" i="2" s="1"/>
  <c r="AC1708" i="2" a="1"/>
  <c r="AC1708" i="2" s="1"/>
  <c r="AC1709" i="2" a="1"/>
  <c r="AC1709" i="2" s="1"/>
  <c r="AC1710" i="2" a="1"/>
  <c r="AC1710" i="2" s="1"/>
  <c r="AC1711" i="2" a="1"/>
  <c r="AC1711" i="2" s="1"/>
  <c r="AC1712" i="2" a="1"/>
  <c r="AC1712" i="2" s="1"/>
  <c r="AC1713" i="2" a="1"/>
  <c r="AC1713" i="2" s="1"/>
  <c r="AC1714" i="2" a="1"/>
  <c r="AC1714" i="2" s="1"/>
  <c r="AC1715" i="2" a="1"/>
  <c r="AC1715" i="2" s="1"/>
  <c r="AC1716" i="2" a="1"/>
  <c r="AC1716" i="2" s="1"/>
  <c r="AC1717" i="2" a="1"/>
  <c r="AC1717" i="2" s="1"/>
  <c r="AC1718" i="2" a="1"/>
  <c r="AC1718" i="2" s="1"/>
  <c r="AC1719" i="2" a="1"/>
  <c r="AC1719" i="2" s="1"/>
  <c r="AC1720" i="2" a="1"/>
  <c r="AC1720" i="2" s="1"/>
  <c r="AC1721" i="2" a="1"/>
  <c r="AC1721" i="2" s="1"/>
  <c r="AC1722" i="2" a="1"/>
  <c r="AC1722" i="2" s="1"/>
  <c r="AC1723" i="2" a="1"/>
  <c r="AC1723" i="2" s="1"/>
  <c r="AC1724" i="2" a="1"/>
  <c r="AC1724" i="2" s="1"/>
  <c r="AC1725" i="2" a="1"/>
  <c r="AC1725" i="2" s="1"/>
  <c r="AC1726" i="2" a="1"/>
  <c r="AC1726" i="2" s="1"/>
  <c r="AC1727" i="2" a="1"/>
  <c r="AC1727" i="2" s="1"/>
  <c r="AC1728" i="2" a="1"/>
  <c r="AC1728" i="2" s="1"/>
  <c r="AC1729" i="2" a="1"/>
  <c r="AC1729" i="2" s="1"/>
  <c r="AC1730" i="2" a="1"/>
  <c r="AC1730" i="2" s="1"/>
  <c r="AC1731" i="2" a="1"/>
  <c r="AC1731" i="2" s="1"/>
  <c r="AC1732" i="2" a="1"/>
  <c r="AC1732" i="2" s="1"/>
  <c r="AC1733" i="2" a="1"/>
  <c r="AC1733" i="2" s="1"/>
  <c r="AC1734" i="2" a="1"/>
  <c r="AC1734" i="2" s="1"/>
  <c r="AC1735" i="2" a="1"/>
  <c r="AC1735" i="2" s="1"/>
  <c r="AC1736" i="2" a="1"/>
  <c r="AC1736" i="2" s="1"/>
  <c r="AC1737" i="2" a="1"/>
  <c r="AC1737" i="2" s="1"/>
  <c r="AC1738" i="2" a="1"/>
  <c r="AC1738" i="2" s="1"/>
  <c r="AC1739" i="2" a="1"/>
  <c r="AC1739" i="2" s="1"/>
  <c r="AC1740" i="2" a="1"/>
  <c r="AC1740" i="2" s="1"/>
  <c r="AC1741" i="2" a="1"/>
  <c r="AC1741" i="2" s="1"/>
  <c r="AC1742" i="2" a="1"/>
  <c r="AC1742" i="2" s="1"/>
  <c r="AC1743" i="2" a="1"/>
  <c r="AC1743" i="2" s="1"/>
  <c r="AC1744" i="2" a="1"/>
  <c r="AC1744" i="2" s="1"/>
  <c r="AC1745" i="2" a="1"/>
  <c r="AC1745" i="2" s="1"/>
  <c r="AC1746" i="2" a="1"/>
  <c r="AC1746" i="2" s="1"/>
  <c r="AC1747" i="2" a="1"/>
  <c r="AC1747" i="2" s="1"/>
  <c r="AC1748" i="2" a="1"/>
  <c r="AC1748" i="2" s="1"/>
  <c r="AC1749" i="2" a="1"/>
  <c r="AC1749" i="2" s="1"/>
  <c r="AC1750" i="2" a="1"/>
  <c r="AC1750" i="2" s="1"/>
  <c r="AC1751" i="2" a="1"/>
  <c r="AC1751" i="2" s="1"/>
  <c r="AC1752" i="2" a="1"/>
  <c r="AC1752" i="2" s="1"/>
  <c r="AC1753" i="2" a="1"/>
  <c r="AC1753" i="2" s="1"/>
  <c r="AC1754" i="2" a="1"/>
  <c r="AC1754" i="2" s="1"/>
  <c r="AC1755" i="2" a="1"/>
  <c r="AC1755" i="2" s="1"/>
  <c r="AC1756" i="2" a="1"/>
  <c r="AC1756" i="2" s="1"/>
  <c r="AC1757" i="2" a="1"/>
  <c r="AC1757" i="2" s="1"/>
  <c r="AC1758" i="2" a="1"/>
  <c r="AC1758" i="2" s="1"/>
  <c r="AC1759" i="2" a="1"/>
  <c r="AC1759" i="2" s="1"/>
  <c r="AC1760" i="2" a="1"/>
  <c r="AC1760" i="2" s="1"/>
  <c r="AC1761" i="2" a="1"/>
  <c r="AC1761" i="2" s="1"/>
  <c r="AC1762" i="2" a="1"/>
  <c r="AC1762" i="2" s="1"/>
  <c r="AC1763" i="2" a="1"/>
  <c r="AC1763" i="2" s="1"/>
  <c r="AC1764" i="2" a="1"/>
  <c r="AC1764" i="2" s="1"/>
  <c r="AC1765" i="2" a="1"/>
  <c r="AC1765" i="2" s="1"/>
  <c r="AC1766" i="2" a="1"/>
  <c r="AC1766" i="2" s="1"/>
  <c r="AC1767" i="2" a="1"/>
  <c r="AC1767" i="2" s="1"/>
  <c r="AC1768" i="2" a="1"/>
  <c r="AC1768" i="2" s="1"/>
  <c r="AC1769" i="2" a="1"/>
  <c r="AC1769" i="2" s="1"/>
  <c r="AC1770" i="2" a="1"/>
  <c r="AC1770" i="2" s="1"/>
  <c r="AC1771" i="2" a="1"/>
  <c r="AC1771" i="2" s="1"/>
  <c r="AC1772" i="2" a="1"/>
  <c r="AC1772" i="2" s="1"/>
  <c r="AC1773" i="2" a="1"/>
  <c r="AC1773" i="2" s="1"/>
  <c r="AC1774" i="2" a="1"/>
  <c r="AC1774" i="2" s="1"/>
  <c r="AC1775" i="2" a="1"/>
  <c r="AC1775" i="2" s="1"/>
  <c r="AC1776" i="2" a="1"/>
  <c r="AC1776" i="2" s="1"/>
  <c r="AC1777" i="2" a="1"/>
  <c r="AC1777" i="2" s="1"/>
  <c r="AC1778" i="2" a="1"/>
  <c r="AC1778" i="2" s="1"/>
  <c r="AC1779" i="2" a="1"/>
  <c r="AC1779" i="2" s="1"/>
  <c r="AC1780" i="2" a="1"/>
  <c r="AC1780" i="2" s="1"/>
  <c r="AC1781" i="2" a="1"/>
  <c r="AC1781" i="2" s="1"/>
  <c r="AC1782" i="2" a="1"/>
  <c r="AC1782" i="2" s="1"/>
  <c r="AC1783" i="2" a="1"/>
  <c r="AC1783" i="2" s="1"/>
  <c r="AC1784" i="2" a="1"/>
  <c r="AC1784" i="2" s="1"/>
  <c r="AC1785" i="2" a="1"/>
  <c r="AC1785" i="2" s="1"/>
  <c r="AC1786" i="2" a="1"/>
  <c r="AC1786" i="2" s="1"/>
  <c r="AC1787" i="2" a="1"/>
  <c r="AC1787" i="2" s="1"/>
  <c r="AC1788" i="2" a="1"/>
  <c r="AC1788" i="2" s="1"/>
  <c r="AC1789" i="2" a="1"/>
  <c r="AC1789" i="2" s="1"/>
  <c r="AC1790" i="2" a="1"/>
  <c r="AC1790" i="2" s="1"/>
  <c r="AC1791" i="2" a="1"/>
  <c r="AC1791" i="2" s="1"/>
  <c r="AC1792" i="2" a="1"/>
  <c r="AC1792" i="2" s="1"/>
  <c r="AC1793" i="2" a="1"/>
  <c r="AC1793" i="2" s="1"/>
  <c r="AC1794" i="2" a="1"/>
  <c r="AC1794" i="2" s="1"/>
  <c r="AC1795" i="2" a="1"/>
  <c r="AC1795" i="2" s="1"/>
  <c r="AC1796" i="2" a="1"/>
  <c r="AC1796" i="2" s="1"/>
  <c r="AC1797" i="2" a="1"/>
  <c r="AC1797" i="2" s="1"/>
  <c r="AC1798" i="2" a="1"/>
  <c r="AC1798" i="2" s="1"/>
  <c r="AC1799" i="2" a="1"/>
  <c r="AC1799" i="2" s="1"/>
  <c r="AC1800" i="2" a="1"/>
  <c r="AC1800" i="2" s="1"/>
  <c r="AC1801" i="2" a="1"/>
  <c r="AC1801" i="2" s="1"/>
  <c r="AC1802" i="2" a="1"/>
  <c r="AC1802" i="2" s="1"/>
  <c r="AC1803" i="2" a="1"/>
  <c r="AC1803" i="2" s="1"/>
  <c r="AC1804" i="2" a="1"/>
  <c r="AC1804" i="2" s="1"/>
  <c r="AC1805" i="2" a="1"/>
  <c r="AC1805" i="2" s="1"/>
  <c r="AC1806" i="2" a="1"/>
  <c r="AC1806" i="2" s="1"/>
  <c r="AC1807" i="2" a="1"/>
  <c r="AC1807" i="2" s="1"/>
  <c r="AC1808" i="2" a="1"/>
  <c r="AC1808" i="2" s="1"/>
  <c r="AC1809" i="2" a="1"/>
  <c r="AC1809" i="2" s="1"/>
  <c r="AC1810" i="2" a="1"/>
  <c r="AC1810" i="2" s="1"/>
  <c r="AC1811" i="2" a="1"/>
  <c r="AC1811" i="2" s="1"/>
  <c r="AC1812" i="2" a="1"/>
  <c r="AC1812" i="2" s="1"/>
  <c r="AC1813" i="2" a="1"/>
  <c r="AC1813" i="2" s="1"/>
  <c r="AC1814" i="2" a="1"/>
  <c r="AC1814" i="2" s="1"/>
  <c r="AC1815" i="2" a="1"/>
  <c r="AC1815" i="2" s="1"/>
  <c r="AC1816" i="2" a="1"/>
  <c r="AC1816" i="2" s="1"/>
  <c r="AC1817" i="2" a="1"/>
  <c r="AC1817" i="2" s="1"/>
  <c r="AC1818" i="2" a="1"/>
  <c r="AC1818" i="2" s="1"/>
  <c r="AC1819" i="2" a="1"/>
  <c r="AC1819" i="2" s="1"/>
  <c r="AC1820" i="2" a="1"/>
  <c r="AC1820" i="2" s="1"/>
  <c r="AC1821" i="2" a="1"/>
  <c r="AC1821" i="2" s="1"/>
  <c r="AC1822" i="2" a="1"/>
  <c r="AC1822" i="2" s="1"/>
  <c r="AC1823" i="2" a="1"/>
  <c r="AC1823" i="2" s="1"/>
  <c r="AC1824" i="2" a="1"/>
  <c r="AC1824" i="2" s="1"/>
  <c r="AC1825" i="2" a="1"/>
  <c r="AC1825" i="2" s="1"/>
  <c r="AC1826" i="2" a="1"/>
  <c r="AC1826" i="2" s="1"/>
  <c r="AC1827" i="2" a="1"/>
  <c r="AC1827" i="2" s="1"/>
  <c r="AC1828" i="2" a="1"/>
  <c r="AC1828" i="2" s="1"/>
  <c r="AC1829" i="2" a="1"/>
  <c r="AC1829" i="2" s="1"/>
  <c r="AC1830" i="2" a="1"/>
  <c r="AC1830" i="2" s="1"/>
  <c r="AC1831" i="2" a="1"/>
  <c r="AC1831" i="2" s="1"/>
  <c r="AC1832" i="2" a="1"/>
  <c r="AC1832" i="2" s="1"/>
  <c r="AC1833" i="2" a="1"/>
  <c r="AC1833" i="2" s="1"/>
  <c r="AC1834" i="2" a="1"/>
  <c r="AC1834" i="2" s="1"/>
  <c r="AC1835" i="2" a="1"/>
  <c r="AC1835" i="2" s="1"/>
  <c r="AC1836" i="2" a="1"/>
  <c r="AC1836" i="2" s="1"/>
  <c r="AC1837" i="2" a="1"/>
  <c r="AC1837" i="2" s="1"/>
  <c r="AC1838" i="2" a="1"/>
  <c r="AC1838" i="2" s="1"/>
  <c r="AC1839" i="2" a="1"/>
  <c r="AC1839" i="2" s="1"/>
  <c r="AC1840" i="2" a="1"/>
  <c r="AC1840" i="2" s="1"/>
  <c r="AC1841" i="2" a="1"/>
  <c r="AC1841" i="2" s="1"/>
  <c r="AC1842" i="2" a="1"/>
  <c r="AC1842" i="2" s="1"/>
  <c r="AC1843" i="2" a="1"/>
  <c r="AC1843" i="2" s="1"/>
  <c r="AC1844" i="2" a="1"/>
  <c r="AC1844" i="2" s="1"/>
  <c r="AC1845" i="2" a="1"/>
  <c r="AC1845" i="2" s="1"/>
  <c r="AC1846" i="2" a="1"/>
  <c r="AC1846" i="2" s="1"/>
  <c r="AC1847" i="2" a="1"/>
  <c r="AC1847" i="2" s="1"/>
  <c r="AC1848" i="2" a="1"/>
  <c r="AC1848" i="2" s="1"/>
  <c r="AC1849" i="2" a="1"/>
  <c r="AC1849" i="2" s="1"/>
  <c r="AC1850" i="2" a="1"/>
  <c r="AC1850" i="2" s="1"/>
  <c r="AC1851" i="2" a="1"/>
  <c r="AC1851" i="2" s="1"/>
  <c r="AC1852" i="2" a="1"/>
  <c r="AC1852" i="2" s="1"/>
  <c r="AC1853" i="2" a="1"/>
  <c r="AC1853" i="2" s="1"/>
  <c r="AC1854" i="2" a="1"/>
  <c r="AC1854" i="2" s="1"/>
  <c r="AC1855" i="2" a="1"/>
  <c r="AC1855" i="2" s="1"/>
  <c r="AC1856" i="2" a="1"/>
  <c r="AC1856" i="2" s="1"/>
  <c r="AC1857" i="2" a="1"/>
  <c r="AC1857" i="2" s="1"/>
  <c r="AC1858" i="2" a="1"/>
  <c r="AC1858" i="2" s="1"/>
  <c r="AC1859" i="2" a="1"/>
  <c r="AC1859" i="2" s="1"/>
  <c r="AC1860" i="2" a="1"/>
  <c r="AC1860" i="2" s="1"/>
  <c r="AC1861" i="2" a="1"/>
  <c r="AC1861" i="2" s="1"/>
  <c r="AC1862" i="2" a="1"/>
  <c r="AC1862" i="2" s="1"/>
  <c r="AC1863" i="2" a="1"/>
  <c r="AC1863" i="2" s="1"/>
  <c r="AC1864" i="2" a="1"/>
  <c r="AC1864" i="2" s="1"/>
  <c r="AC1865" i="2" a="1"/>
  <c r="AC1865" i="2" s="1"/>
  <c r="AC1866" i="2" a="1"/>
  <c r="AC1866" i="2" s="1"/>
  <c r="AC1867" i="2" a="1"/>
  <c r="AC1867" i="2" s="1"/>
  <c r="AC1868" i="2" a="1"/>
  <c r="AC1868" i="2" s="1"/>
  <c r="AC1869" i="2" a="1"/>
  <c r="AC1869" i="2" s="1"/>
  <c r="AC1870" i="2" a="1"/>
  <c r="AC1870" i="2" s="1"/>
  <c r="AC1871" i="2" a="1"/>
  <c r="AC1871" i="2" s="1"/>
  <c r="AC1872" i="2" a="1"/>
  <c r="AC1872" i="2" s="1"/>
  <c r="AC1873" i="2" a="1"/>
  <c r="AC1873" i="2" s="1"/>
  <c r="AC1874" i="2" a="1"/>
  <c r="AC1874" i="2" s="1"/>
  <c r="AC1875" i="2" a="1"/>
  <c r="AC1875" i="2" s="1"/>
  <c r="AC1876" i="2" a="1"/>
  <c r="AC1876" i="2" s="1"/>
  <c r="AC1877" i="2" a="1"/>
  <c r="AC1877" i="2" s="1"/>
  <c r="AC1878" i="2" a="1"/>
  <c r="AC1878" i="2" s="1"/>
  <c r="AC1879" i="2" a="1"/>
  <c r="AC1879" i="2" s="1"/>
  <c r="AC1880" i="2" a="1"/>
  <c r="AC1880" i="2" s="1"/>
  <c r="AC1881" i="2" a="1"/>
  <c r="AC1881" i="2" s="1"/>
  <c r="AC1882" i="2" a="1"/>
  <c r="AC1882" i="2" s="1"/>
  <c r="AC1883" i="2" a="1"/>
  <c r="AC1883" i="2" s="1"/>
  <c r="AC1884" i="2" a="1"/>
  <c r="AC1884" i="2" s="1"/>
  <c r="AC1885" i="2" a="1"/>
  <c r="AC1885" i="2" s="1"/>
  <c r="AC1886" i="2" a="1"/>
  <c r="AC1886" i="2" s="1"/>
  <c r="AC1887" i="2" a="1"/>
  <c r="AC1887" i="2" s="1"/>
  <c r="AC1888" i="2" a="1"/>
  <c r="AC1888" i="2" s="1"/>
  <c r="AC1889" i="2" a="1"/>
  <c r="AC1889" i="2" s="1"/>
  <c r="AC1890" i="2" a="1"/>
  <c r="AC1890" i="2" s="1"/>
  <c r="AC1891" i="2" a="1"/>
  <c r="AC1891" i="2" s="1"/>
  <c r="AC1892" i="2" a="1"/>
  <c r="AC1892" i="2" s="1"/>
  <c r="AC1893" i="2" a="1"/>
  <c r="AC1893" i="2" s="1"/>
  <c r="AC1894" i="2" a="1"/>
  <c r="AC1894" i="2" s="1"/>
  <c r="AC1895" i="2" a="1"/>
  <c r="AC1895" i="2" s="1"/>
  <c r="AC1896" i="2" a="1"/>
  <c r="AC1896" i="2" s="1"/>
  <c r="AC1897" i="2" a="1"/>
  <c r="AC1897" i="2" s="1"/>
  <c r="AC1898" i="2" a="1"/>
  <c r="AC1898" i="2" s="1"/>
  <c r="AC1899" i="2" a="1"/>
  <c r="AC1899" i="2" s="1"/>
  <c r="AC1900" i="2" a="1"/>
  <c r="AC1900" i="2" s="1"/>
  <c r="AC1901" i="2" a="1"/>
  <c r="AC1901" i="2" s="1"/>
  <c r="AC1902" i="2" a="1"/>
  <c r="AC1902" i="2" s="1"/>
  <c r="AC1903" i="2" a="1"/>
  <c r="AC1903" i="2" s="1"/>
  <c r="AC1904" i="2" a="1"/>
  <c r="AC1904" i="2" s="1"/>
  <c r="AC1905" i="2" a="1"/>
  <c r="AC1905" i="2" s="1"/>
  <c r="AC1906" i="2" a="1"/>
  <c r="AC1906" i="2" s="1"/>
  <c r="AC1907" i="2" a="1"/>
  <c r="AC1907" i="2" s="1"/>
  <c r="AC1908" i="2" a="1"/>
  <c r="AC1908" i="2" s="1"/>
  <c r="AC1909" i="2" a="1"/>
  <c r="AC1909" i="2" s="1"/>
  <c r="AC1910" i="2" a="1"/>
  <c r="AC1910" i="2" s="1"/>
  <c r="AC1911" i="2" a="1"/>
  <c r="AC1911" i="2" s="1"/>
  <c r="AC1912" i="2" a="1"/>
  <c r="AC1912" i="2" s="1"/>
  <c r="AC1913" i="2" a="1"/>
  <c r="AC1913" i="2" s="1"/>
  <c r="AC1914" i="2" a="1"/>
  <c r="AC1914" i="2" s="1"/>
  <c r="AC1915" i="2" a="1"/>
  <c r="AC1915" i="2" s="1"/>
  <c r="AC1916" i="2" a="1"/>
  <c r="AC1916" i="2" s="1"/>
  <c r="AC1917" i="2" a="1"/>
  <c r="AC1917" i="2" s="1"/>
  <c r="AC1918" i="2" a="1"/>
  <c r="AC1918" i="2" s="1"/>
  <c r="AC1919" i="2" a="1"/>
  <c r="AC1919" i="2" s="1"/>
  <c r="AC1920" i="2" a="1"/>
  <c r="AC1920" i="2" s="1"/>
  <c r="AC1921" i="2" a="1"/>
  <c r="AC1921" i="2" s="1"/>
  <c r="AC1922" i="2" a="1"/>
  <c r="AC1922" i="2" s="1"/>
  <c r="AC1923" i="2" a="1"/>
  <c r="AC1923" i="2" s="1"/>
  <c r="AC1924" i="2" a="1"/>
  <c r="AC1924" i="2" s="1"/>
  <c r="AC1925" i="2" a="1"/>
  <c r="AC1925" i="2" s="1"/>
  <c r="AC1926" i="2" a="1"/>
  <c r="AC1926" i="2" s="1"/>
  <c r="AC1927" i="2" a="1"/>
  <c r="AC1927" i="2" s="1"/>
  <c r="AC1928" i="2" a="1"/>
  <c r="AC1928" i="2" s="1"/>
  <c r="AC1929" i="2" a="1"/>
  <c r="AC1929" i="2" s="1"/>
  <c r="AC1930" i="2" a="1"/>
  <c r="AC1930" i="2" s="1"/>
  <c r="AC1931" i="2" a="1"/>
  <c r="AC1931" i="2" s="1"/>
  <c r="AC1932" i="2" a="1"/>
  <c r="AC1932" i="2" s="1"/>
  <c r="AC1933" i="2" a="1"/>
  <c r="AC1933" i="2" s="1"/>
  <c r="AC1934" i="2" a="1"/>
  <c r="AC1934" i="2" s="1"/>
  <c r="AC1935" i="2" a="1"/>
  <c r="AC1935" i="2" s="1"/>
  <c r="AC1936" i="2" a="1"/>
  <c r="AC1936" i="2" s="1"/>
  <c r="AC1937" i="2" a="1"/>
  <c r="AC1937" i="2" s="1"/>
  <c r="AC1938" i="2" a="1"/>
  <c r="AC1938" i="2" s="1"/>
  <c r="AC1939" i="2" a="1"/>
  <c r="AC1939" i="2" s="1"/>
  <c r="AC1940" i="2" a="1"/>
  <c r="AC1940" i="2" s="1"/>
  <c r="AC1941" i="2" a="1"/>
  <c r="AC1941" i="2" s="1"/>
  <c r="AC1942" i="2" a="1"/>
  <c r="AC1942" i="2" s="1"/>
  <c r="AC1943" i="2" a="1"/>
  <c r="AC1943" i="2" s="1"/>
  <c r="AC1944" i="2" a="1"/>
  <c r="AC1944" i="2" s="1"/>
  <c r="AC1945" i="2" a="1"/>
  <c r="AC1945" i="2" s="1"/>
  <c r="AC1946" i="2" a="1"/>
  <c r="AC1946" i="2" s="1"/>
  <c r="AC1947" i="2" a="1"/>
  <c r="AC1947" i="2" s="1"/>
  <c r="AC1948" i="2" a="1"/>
  <c r="AC1948" i="2" s="1"/>
  <c r="AC1949" i="2" a="1"/>
  <c r="AC1949" i="2" s="1"/>
  <c r="AC1950" i="2" a="1"/>
  <c r="AC1950" i="2" s="1"/>
  <c r="AC1951" i="2" a="1"/>
  <c r="AC1951" i="2" s="1"/>
  <c r="AC1952" i="2" a="1"/>
  <c r="AC1952" i="2" s="1"/>
  <c r="AC1953" i="2" a="1"/>
  <c r="AC1953" i="2" s="1"/>
  <c r="AC1954" i="2" a="1"/>
  <c r="AC1954" i="2" s="1"/>
  <c r="AC1955" i="2" a="1"/>
  <c r="AC1955" i="2" s="1"/>
  <c r="AC1956" i="2" a="1"/>
  <c r="AC1956" i="2" s="1"/>
  <c r="AC1957" i="2" a="1"/>
  <c r="AC1957" i="2" s="1"/>
  <c r="AC1958" i="2" a="1"/>
  <c r="AC1958" i="2" s="1"/>
  <c r="AC1959" i="2" a="1"/>
  <c r="AC1959" i="2" s="1"/>
  <c r="AC1960" i="2" a="1"/>
  <c r="AC1960" i="2" s="1"/>
  <c r="AC1961" i="2" a="1"/>
  <c r="AC1961" i="2" s="1"/>
  <c r="AC1962" i="2" a="1"/>
  <c r="AC1962" i="2" s="1"/>
  <c r="AC1963" i="2" a="1"/>
  <c r="AC1963" i="2" s="1"/>
  <c r="AC1964" i="2" a="1"/>
  <c r="AC1964" i="2" s="1"/>
  <c r="AC1965" i="2" a="1"/>
  <c r="AC1965" i="2" s="1"/>
  <c r="AC1966" i="2" a="1"/>
  <c r="AC1966" i="2" s="1"/>
  <c r="AC1967" i="2" a="1"/>
  <c r="AC1967" i="2" s="1"/>
  <c r="AC1968" i="2" a="1"/>
  <c r="AC1968" i="2" s="1"/>
  <c r="AC1969" i="2" a="1"/>
  <c r="AC1969" i="2" s="1"/>
  <c r="AC1970" i="2" a="1"/>
  <c r="AC1970" i="2" s="1"/>
  <c r="AC1971" i="2" a="1"/>
  <c r="AC1971" i="2" s="1"/>
  <c r="AC1972" i="2" a="1"/>
  <c r="AC1972" i="2" s="1"/>
  <c r="AC1973" i="2" a="1"/>
  <c r="AC1973" i="2" s="1"/>
  <c r="AC1974" i="2" a="1"/>
  <c r="AC1974" i="2" s="1"/>
  <c r="AC1975" i="2" a="1"/>
  <c r="AC1975" i="2" s="1"/>
  <c r="AC1976" i="2" a="1"/>
  <c r="AC1976" i="2" s="1"/>
  <c r="AC1977" i="2" a="1"/>
  <c r="AC1977" i="2" s="1"/>
  <c r="AC1978" i="2" a="1"/>
  <c r="AC1978" i="2" s="1"/>
  <c r="AC1979" i="2" a="1"/>
  <c r="AC1979" i="2" s="1"/>
  <c r="AC1980" i="2" a="1"/>
  <c r="AC1980" i="2" s="1"/>
  <c r="AC1981" i="2" a="1"/>
  <c r="AC1981" i="2" s="1"/>
  <c r="AC1982" i="2" a="1"/>
  <c r="AC1982" i="2" s="1"/>
  <c r="AC1983" i="2" a="1"/>
  <c r="AC1983" i="2" s="1"/>
  <c r="AC1984" i="2" a="1"/>
  <c r="AC1984" i="2" s="1"/>
  <c r="AC1985" i="2" a="1"/>
  <c r="AC1985" i="2" s="1"/>
  <c r="AC1986" i="2" a="1"/>
  <c r="AC1986" i="2" s="1"/>
  <c r="AC1987" i="2" a="1"/>
  <c r="AC1987" i="2" s="1"/>
  <c r="AC1988" i="2" a="1"/>
  <c r="AC1988" i="2" s="1"/>
  <c r="AC1989" i="2" a="1"/>
  <c r="AC1989" i="2" s="1"/>
  <c r="AC1990" i="2" a="1"/>
  <c r="AC1990" i="2" s="1"/>
  <c r="AC1991" i="2" a="1"/>
  <c r="AC1991" i="2" s="1"/>
  <c r="AC1992" i="2" a="1"/>
  <c r="AC1992" i="2" s="1"/>
  <c r="AC1993" i="2" a="1"/>
  <c r="AC1993" i="2" s="1"/>
  <c r="AC1994" i="2" a="1"/>
  <c r="AC1994" i="2" s="1"/>
  <c r="AC1995" i="2" a="1"/>
  <c r="AC1995" i="2" s="1"/>
  <c r="AC1996" i="2" a="1"/>
  <c r="AC1996" i="2" s="1"/>
  <c r="AC1997" i="2" a="1"/>
  <c r="AC1997" i="2" s="1"/>
  <c r="AC1998" i="2" a="1"/>
  <c r="AC1998" i="2" s="1"/>
  <c r="AC1999" i="2" a="1"/>
  <c r="AC1999" i="2" s="1"/>
  <c r="AC2000" i="2" a="1"/>
  <c r="AC2000" i="2" s="1"/>
  <c r="AC2001" i="2" a="1"/>
  <c r="AC2001" i="2" s="1"/>
  <c r="AC2002" i="2" a="1"/>
  <c r="AC2002" i="2" s="1"/>
  <c r="AC2003" i="2" a="1"/>
  <c r="AC2003" i="2" s="1"/>
  <c r="AC2004" i="2" a="1"/>
  <c r="AC2004" i="2" s="1"/>
  <c r="AC2005" i="2" a="1"/>
  <c r="AC2005" i="2" s="1"/>
  <c r="AC2006" i="2" a="1"/>
  <c r="AC2006" i="2" s="1"/>
  <c r="AC2007" i="2" a="1"/>
  <c r="AC2007" i="2" s="1"/>
  <c r="AC2008" i="2" a="1"/>
  <c r="AC2008" i="2" s="1"/>
  <c r="AC2009" i="2" a="1"/>
  <c r="AC2009" i="2" s="1"/>
  <c r="AC2010" i="2" a="1"/>
  <c r="AC2010" i="2" s="1"/>
  <c r="AC2011" i="2" a="1"/>
  <c r="AC2011" i="2" s="1"/>
  <c r="AC2012" i="2" a="1"/>
  <c r="AC2012" i="2" s="1"/>
  <c r="AC2013" i="2" a="1"/>
  <c r="AC2013" i="2" s="1"/>
  <c r="AC2014" i="2" a="1"/>
  <c r="AC2014" i="2" s="1"/>
  <c r="AC2015" i="2" a="1"/>
  <c r="AC2015" i="2" s="1"/>
  <c r="AC2016" i="2" a="1"/>
  <c r="AC2016" i="2" s="1"/>
  <c r="AC2017" i="2" a="1"/>
  <c r="AC2017" i="2" s="1"/>
  <c r="AC2018" i="2" a="1"/>
  <c r="AC2018" i="2" s="1"/>
  <c r="AC2019" i="2" a="1"/>
  <c r="AC2019" i="2" s="1"/>
  <c r="AC2020" i="2" a="1"/>
  <c r="AC2020" i="2" s="1"/>
  <c r="AC2021" i="2" a="1"/>
  <c r="AC2021" i="2" s="1"/>
  <c r="AC2022" i="2" a="1"/>
  <c r="AC2022" i="2" s="1"/>
  <c r="AC2023" i="2" a="1"/>
  <c r="AC2023" i="2" s="1"/>
  <c r="AC2024" i="2" a="1"/>
  <c r="AC2024" i="2" s="1"/>
  <c r="AC2025" i="2" a="1"/>
  <c r="AC2025" i="2" s="1"/>
  <c r="AC2026" i="2" a="1"/>
  <c r="AC2026" i="2" s="1"/>
  <c r="AC2027" i="2" a="1"/>
  <c r="AC2027" i="2" s="1"/>
  <c r="AC2028" i="2" a="1"/>
  <c r="AC2028" i="2" s="1"/>
  <c r="AC2029" i="2" a="1"/>
  <c r="AC2029" i="2" s="1"/>
  <c r="AC2030" i="2" a="1"/>
  <c r="AC2030" i="2" s="1"/>
  <c r="AC2031" i="2" a="1"/>
  <c r="AC2031" i="2" s="1"/>
  <c r="AC2032" i="2" a="1"/>
  <c r="AC2032" i="2" s="1"/>
  <c r="AC2033" i="2" a="1"/>
  <c r="AC2033" i="2" s="1"/>
  <c r="AC2034" i="2" a="1"/>
  <c r="AC2034" i="2" s="1"/>
  <c r="AC2035" i="2" a="1"/>
  <c r="AC2035" i="2" s="1"/>
  <c r="AC2036" i="2" a="1"/>
  <c r="AC2036" i="2" s="1"/>
  <c r="AC2037" i="2" a="1"/>
  <c r="AC2037" i="2" s="1"/>
  <c r="AC2038" i="2" a="1"/>
  <c r="AC2038" i="2" s="1"/>
  <c r="AC2039" i="2" a="1"/>
  <c r="AC2039" i="2" s="1"/>
  <c r="AC2040" i="2" a="1"/>
  <c r="AC2040" i="2" s="1"/>
  <c r="AC2041" i="2" a="1"/>
  <c r="AC2041" i="2" s="1"/>
  <c r="AC2042" i="2" a="1"/>
  <c r="AC2042" i="2" s="1"/>
  <c r="AC2043" i="2" a="1"/>
  <c r="AC2043" i="2" s="1"/>
  <c r="AC2044" i="2" a="1"/>
  <c r="AC2044" i="2" s="1"/>
  <c r="AC2045" i="2" a="1"/>
  <c r="AC2045" i="2" s="1"/>
  <c r="AC2046" i="2" a="1"/>
  <c r="AC2046" i="2" s="1"/>
  <c r="AC2047" i="2" a="1"/>
  <c r="AC2047" i="2" s="1"/>
  <c r="AC2048" i="2" a="1"/>
  <c r="AC2048" i="2" s="1"/>
  <c r="AC2049" i="2" a="1"/>
  <c r="AC2049" i="2" s="1"/>
  <c r="AC2050" i="2" a="1"/>
  <c r="AC2050" i="2" s="1"/>
  <c r="AC2051" i="2" a="1"/>
  <c r="AC2051" i="2" s="1"/>
  <c r="AC2052" i="2" a="1"/>
  <c r="AC2052" i="2" s="1"/>
  <c r="AC2053" i="2" a="1"/>
  <c r="AC2053" i="2" s="1"/>
  <c r="AC2054" i="2" a="1"/>
  <c r="AC2054" i="2" s="1"/>
  <c r="AC2055" i="2" a="1"/>
  <c r="AC2055" i="2" s="1"/>
  <c r="AC2056" i="2" a="1"/>
  <c r="AC2056" i="2" s="1"/>
  <c r="AC2057" i="2" a="1"/>
  <c r="AC2057" i="2" s="1"/>
  <c r="AC2058" i="2" a="1"/>
  <c r="AC2058" i="2" s="1"/>
  <c r="AC2059" i="2" a="1"/>
  <c r="AC2059" i="2" s="1"/>
  <c r="AC2060" i="2" a="1"/>
  <c r="AC2060" i="2" s="1"/>
  <c r="AC2061" i="2" a="1"/>
  <c r="AC2061" i="2" s="1"/>
  <c r="AC2062" i="2" a="1"/>
  <c r="AC2062" i="2" s="1"/>
  <c r="AC2063" i="2" a="1"/>
  <c r="AC2063" i="2" s="1"/>
  <c r="AC2064" i="2" a="1"/>
  <c r="AC2064" i="2" s="1"/>
  <c r="AC2065" i="2" a="1"/>
  <c r="AC2065" i="2" s="1"/>
  <c r="AC2066" i="2" a="1"/>
  <c r="AC2066" i="2" s="1"/>
  <c r="AC2067" i="2" a="1"/>
  <c r="AC2067" i="2" s="1"/>
  <c r="AC2068" i="2" a="1"/>
  <c r="AC2068" i="2" s="1"/>
  <c r="AC2069" i="2" a="1"/>
  <c r="AC2069" i="2" s="1"/>
  <c r="AC2070" i="2" a="1"/>
  <c r="AC2070" i="2" s="1"/>
  <c r="AC2071" i="2" a="1"/>
  <c r="AC2071" i="2" s="1"/>
  <c r="AC2072" i="2" a="1"/>
  <c r="AC2072" i="2" s="1"/>
  <c r="AC2073" i="2" a="1"/>
  <c r="AC2073" i="2" s="1"/>
  <c r="AC2074" i="2" a="1"/>
  <c r="AC2074" i="2" s="1"/>
  <c r="AC2075" i="2" a="1"/>
  <c r="AC2075" i="2" s="1"/>
  <c r="AC2076" i="2" a="1"/>
  <c r="AC2076" i="2" s="1"/>
  <c r="AC2077" i="2" a="1"/>
  <c r="AC2077" i="2" s="1"/>
  <c r="AC2078" i="2" a="1"/>
  <c r="AC2078" i="2" s="1"/>
  <c r="AC2079" i="2" a="1"/>
  <c r="AC2079" i="2" s="1"/>
  <c r="AC2080" i="2" a="1"/>
  <c r="AC2080" i="2" s="1"/>
  <c r="AC2081" i="2" a="1"/>
  <c r="AC2081" i="2" s="1"/>
  <c r="AC2082" i="2" a="1"/>
  <c r="AC2082" i="2" s="1"/>
  <c r="AC2083" i="2" a="1"/>
  <c r="AC2083" i="2" s="1"/>
  <c r="AC2084" i="2" a="1"/>
  <c r="AC2084" i="2" s="1"/>
  <c r="AC2085" i="2" a="1"/>
  <c r="AC2085" i="2" s="1"/>
  <c r="AC2086" i="2" a="1"/>
  <c r="AC2086" i="2" s="1"/>
  <c r="AC2087" i="2" a="1"/>
  <c r="AC2087" i="2" s="1"/>
  <c r="AC2088" i="2" a="1"/>
  <c r="AC2088" i="2" s="1"/>
  <c r="AC2089" i="2" a="1"/>
  <c r="AC2089" i="2" s="1"/>
  <c r="AC2090" i="2" a="1"/>
  <c r="AC2090" i="2" s="1"/>
  <c r="AC2091" i="2" a="1"/>
  <c r="AC2091" i="2" s="1"/>
  <c r="AC2092" i="2" a="1"/>
  <c r="AC2092" i="2" s="1"/>
  <c r="AC2093" i="2" a="1"/>
  <c r="AC2093" i="2" s="1"/>
  <c r="AC2094" i="2" a="1"/>
  <c r="AC2094" i="2" s="1"/>
  <c r="AC2095" i="2" a="1"/>
  <c r="AC2095" i="2" s="1"/>
  <c r="AC2096" i="2" a="1"/>
  <c r="AC2096" i="2" s="1"/>
  <c r="AC2097" i="2" a="1"/>
  <c r="AC2097" i="2" s="1"/>
  <c r="AC2098" i="2" a="1"/>
  <c r="AC2098" i="2" s="1"/>
  <c r="AC2099" i="2" a="1"/>
  <c r="AC2099" i="2" s="1"/>
  <c r="AC2100" i="2" a="1"/>
  <c r="AC2100" i="2" s="1"/>
  <c r="AC2101" i="2" a="1"/>
  <c r="AC2101" i="2" s="1"/>
  <c r="AC2102" i="2" a="1"/>
  <c r="AC2102" i="2" s="1"/>
  <c r="AC2103" i="2" a="1"/>
  <c r="AC2103" i="2" s="1"/>
  <c r="AC2104" i="2" a="1"/>
  <c r="AC2104" i="2" s="1"/>
  <c r="AC2105" i="2" a="1"/>
  <c r="AC2105" i="2" s="1"/>
  <c r="AC2106" i="2" a="1"/>
  <c r="AC2106" i="2" s="1"/>
  <c r="AC2107" i="2" a="1"/>
  <c r="AC2107" i="2" s="1"/>
  <c r="AC2108" i="2" a="1"/>
  <c r="AC2108" i="2" s="1"/>
  <c r="AC2109" i="2" a="1"/>
  <c r="AC2109" i="2" s="1"/>
  <c r="AC2110" i="2" a="1"/>
  <c r="AC2110" i="2" s="1"/>
  <c r="AC2111" i="2" a="1"/>
  <c r="AC2111" i="2" s="1"/>
  <c r="AC2112" i="2" a="1"/>
  <c r="AC2112" i="2" s="1"/>
  <c r="AC2113" i="2" a="1"/>
  <c r="AC2113" i="2" s="1"/>
  <c r="AC2114" i="2" a="1"/>
  <c r="AC2114" i="2" s="1"/>
  <c r="AC2115" i="2" a="1"/>
  <c r="AC2115" i="2" s="1"/>
  <c r="AC2116" i="2" a="1"/>
  <c r="AC2116" i="2" s="1"/>
  <c r="AC2117" i="2" a="1"/>
  <c r="AC2117" i="2" s="1"/>
  <c r="AC2118" i="2" a="1"/>
  <c r="AC2118" i="2" s="1"/>
  <c r="AC2119" i="2" a="1"/>
  <c r="AC2119" i="2" s="1"/>
  <c r="AC2120" i="2" a="1"/>
  <c r="AC2120" i="2" s="1"/>
  <c r="AC2121" i="2" a="1"/>
  <c r="AC2121" i="2" s="1"/>
  <c r="AC2122" i="2" a="1"/>
  <c r="AC2122" i="2" s="1"/>
  <c r="AC2123" i="2" a="1"/>
  <c r="AC2123" i="2" s="1"/>
  <c r="AC2124" i="2" a="1"/>
  <c r="AC2124" i="2" s="1"/>
  <c r="AC2125" i="2" a="1"/>
  <c r="AC2125" i="2" s="1"/>
  <c r="AC2126" i="2" a="1"/>
  <c r="AC2126" i="2" s="1"/>
  <c r="AC2127" i="2" a="1"/>
  <c r="AC2127" i="2" s="1"/>
  <c r="AC2128" i="2" a="1"/>
  <c r="AC2128" i="2" s="1"/>
  <c r="AC2129" i="2" a="1"/>
  <c r="AC2129" i="2" s="1"/>
  <c r="AC2130" i="2" a="1"/>
  <c r="AC2130" i="2" s="1"/>
  <c r="AC2131" i="2" a="1"/>
  <c r="AC2131" i="2" s="1"/>
  <c r="AC2132" i="2" a="1"/>
  <c r="AC2132" i="2" s="1"/>
  <c r="AC2133" i="2" a="1"/>
  <c r="AC2133" i="2" s="1"/>
  <c r="AC2134" i="2" a="1"/>
  <c r="AC2134" i="2" s="1"/>
  <c r="AC2135" i="2" a="1"/>
  <c r="AC2135" i="2" s="1"/>
  <c r="AC2136" i="2" a="1"/>
  <c r="AC2136" i="2" s="1"/>
  <c r="AC2137" i="2" a="1"/>
  <c r="AC2137" i="2" s="1"/>
  <c r="AC2138" i="2" a="1"/>
  <c r="AC2138" i="2" s="1"/>
  <c r="AC2139" i="2" a="1"/>
  <c r="AC2139" i="2" s="1"/>
  <c r="AC2140" i="2" a="1"/>
  <c r="AC2140" i="2" s="1"/>
  <c r="AC2141" i="2" a="1"/>
  <c r="AC2141" i="2" s="1"/>
  <c r="AC2142" i="2" a="1"/>
  <c r="AC2142" i="2" s="1"/>
  <c r="AC2143" i="2" a="1"/>
  <c r="AC2143" i="2" s="1"/>
  <c r="AC2144" i="2" a="1"/>
  <c r="AC2144" i="2" s="1"/>
  <c r="AC2145" i="2" a="1"/>
  <c r="AC2145" i="2" s="1"/>
  <c r="AC2146" i="2" a="1"/>
  <c r="AC2146" i="2" s="1"/>
  <c r="AC2147" i="2" a="1"/>
  <c r="AC2147" i="2" s="1"/>
  <c r="AC2148" i="2" a="1"/>
  <c r="AC2148" i="2" s="1"/>
  <c r="AC2149" i="2" a="1"/>
  <c r="AC2149" i="2" s="1"/>
  <c r="AC2150" i="2" a="1"/>
  <c r="AC2150" i="2" s="1"/>
  <c r="AC2151" i="2" a="1"/>
  <c r="AC2151" i="2" s="1"/>
  <c r="AC2152" i="2" a="1"/>
  <c r="AC2152" i="2" s="1"/>
  <c r="AC2153" i="2" a="1"/>
  <c r="AC2153" i="2" s="1"/>
  <c r="AC2154" i="2" a="1"/>
  <c r="AC2154" i="2" s="1"/>
  <c r="AC2155" i="2" a="1"/>
  <c r="AC2155" i="2" s="1"/>
  <c r="AC2156" i="2" a="1"/>
  <c r="AC2156" i="2" s="1"/>
  <c r="AC2157" i="2" a="1"/>
  <c r="AC2157" i="2" s="1"/>
  <c r="AC2158" i="2" a="1"/>
  <c r="AC2158" i="2" s="1"/>
  <c r="AC2159" i="2" a="1"/>
  <c r="AC2159" i="2" s="1"/>
  <c r="AC2160" i="2" a="1"/>
  <c r="AC2160" i="2" s="1"/>
  <c r="AC2161" i="2" a="1"/>
  <c r="AC2161" i="2" s="1"/>
  <c r="AC2162" i="2" a="1"/>
  <c r="AC2162" i="2" s="1"/>
  <c r="AC2163" i="2" a="1"/>
  <c r="AC2163" i="2" s="1"/>
  <c r="AC2164" i="2" a="1"/>
  <c r="AC2164" i="2" s="1"/>
  <c r="AC2165" i="2" a="1"/>
  <c r="AC2165" i="2" s="1"/>
  <c r="AC2166" i="2" a="1"/>
  <c r="AC2166" i="2" s="1"/>
  <c r="AC2167" i="2" a="1"/>
  <c r="AC2167" i="2" s="1"/>
  <c r="AC2168" i="2" a="1"/>
  <c r="AC2168" i="2" s="1"/>
  <c r="AC2169" i="2" a="1"/>
  <c r="AC2169" i="2" s="1"/>
  <c r="AC2170" i="2" a="1"/>
  <c r="AC2170" i="2" s="1"/>
  <c r="AC2171" i="2" a="1"/>
  <c r="AC2171" i="2" s="1"/>
  <c r="AC2172" i="2" a="1"/>
  <c r="AC2172" i="2" s="1"/>
  <c r="AC2173" i="2" a="1"/>
  <c r="AC2173" i="2" s="1"/>
  <c r="AC2174" i="2" a="1"/>
  <c r="AC2174" i="2" s="1"/>
  <c r="AC2175" i="2" a="1"/>
  <c r="AC2175" i="2" s="1"/>
  <c r="AC2176" i="2" a="1"/>
  <c r="AC2176" i="2" s="1"/>
  <c r="AC2177" i="2" a="1"/>
  <c r="AC2177" i="2" s="1"/>
  <c r="AC2178" i="2" a="1"/>
  <c r="AC2178" i="2" s="1"/>
  <c r="AC2179" i="2" a="1"/>
  <c r="AC2179" i="2" s="1"/>
  <c r="AC2180" i="2" a="1"/>
  <c r="AC2180" i="2" s="1"/>
  <c r="AC2181" i="2" a="1"/>
  <c r="AC2181" i="2" s="1"/>
  <c r="AC2182" i="2" a="1"/>
  <c r="AC2182" i="2" s="1"/>
  <c r="AC2183" i="2" a="1"/>
  <c r="AC2183" i="2" s="1"/>
  <c r="AC2184" i="2" a="1"/>
  <c r="AC2184" i="2" s="1"/>
  <c r="AC2185" i="2" a="1"/>
  <c r="AC2185" i="2" s="1"/>
  <c r="AC2186" i="2" a="1"/>
  <c r="AC2186" i="2" s="1"/>
  <c r="AC2187" i="2" a="1"/>
  <c r="AC2187" i="2" s="1"/>
  <c r="AC2188" i="2" a="1"/>
  <c r="AC2188" i="2" s="1"/>
  <c r="AC2189" i="2" a="1"/>
  <c r="AC2189" i="2" s="1"/>
  <c r="AC2190" i="2" a="1"/>
  <c r="AC2190" i="2" s="1"/>
  <c r="AC2191" i="2" a="1"/>
  <c r="AC2191" i="2" s="1"/>
  <c r="AC2192" i="2" a="1"/>
  <c r="AC2192" i="2" s="1"/>
  <c r="AC2193" i="2" a="1"/>
  <c r="AC2193" i="2" s="1"/>
  <c r="AC2194" i="2" a="1"/>
  <c r="AC2194" i="2" s="1"/>
  <c r="AC2195" i="2" a="1"/>
  <c r="AC2195" i="2" s="1"/>
  <c r="AC2196" i="2" a="1"/>
  <c r="AC2196" i="2" s="1"/>
  <c r="AC2197" i="2" a="1"/>
  <c r="AC2197" i="2" s="1"/>
  <c r="AC2198" i="2" a="1"/>
  <c r="AC2198" i="2" s="1"/>
  <c r="AC2199" i="2" a="1"/>
  <c r="AC2199" i="2" s="1"/>
  <c r="AC2200" i="2" a="1"/>
  <c r="AC2200" i="2" s="1"/>
  <c r="AC2201" i="2" a="1"/>
  <c r="AC2201" i="2" s="1"/>
  <c r="AC2202" i="2" a="1"/>
  <c r="AC2202" i="2" s="1"/>
  <c r="AC2203" i="2" a="1"/>
  <c r="AC2203" i="2" s="1"/>
  <c r="AC2204" i="2" a="1"/>
  <c r="AC2204" i="2" s="1"/>
  <c r="AC2205" i="2" a="1"/>
  <c r="AC2205" i="2" s="1"/>
  <c r="AC2206" i="2" a="1"/>
  <c r="AC2206" i="2" s="1"/>
  <c r="AY2206" i="2"/>
  <c r="AY2205" i="2"/>
  <c r="AY2204" i="2"/>
  <c r="AY2203" i="2"/>
  <c r="AY2202" i="2"/>
  <c r="AY2201" i="2"/>
  <c r="AY2200" i="2"/>
  <c r="AY2199" i="2"/>
  <c r="AY2198" i="2"/>
  <c r="AY2197" i="2"/>
  <c r="AY2196" i="2"/>
  <c r="AY2195" i="2"/>
  <c r="AY2194" i="2"/>
  <c r="AY2193" i="2"/>
  <c r="AY2192" i="2"/>
  <c r="AY2191" i="2"/>
  <c r="AY2190" i="2"/>
  <c r="AY2189" i="2"/>
  <c r="AY2188" i="2"/>
  <c r="AY2187" i="2"/>
  <c r="AY2186" i="2"/>
  <c r="AY2185" i="2"/>
  <c r="AY2184" i="2"/>
  <c r="AY2183" i="2"/>
  <c r="AY2182" i="2"/>
  <c r="AY2181" i="2"/>
  <c r="AY2180" i="2"/>
  <c r="AY2179" i="2"/>
  <c r="AY2178" i="2"/>
  <c r="AY2177" i="2"/>
  <c r="AY2176" i="2"/>
  <c r="AY2175" i="2"/>
  <c r="AY2174" i="2"/>
  <c r="AY2173" i="2"/>
  <c r="AY2172" i="2"/>
  <c r="AY2171" i="2"/>
  <c r="AY2170" i="2"/>
  <c r="AY2169" i="2"/>
  <c r="AY2168" i="2"/>
  <c r="AY2167" i="2"/>
  <c r="AY2166" i="2"/>
  <c r="AY2165" i="2"/>
  <c r="AY2164" i="2"/>
  <c r="AY2163" i="2"/>
  <c r="AY2162" i="2"/>
  <c r="AY2161" i="2"/>
  <c r="AY2160" i="2"/>
  <c r="AY2159" i="2"/>
  <c r="AY2158" i="2"/>
  <c r="AY2157" i="2"/>
  <c r="AY2156" i="2"/>
  <c r="AY2155" i="2"/>
  <c r="AY2154" i="2"/>
  <c r="AY2153" i="2"/>
  <c r="AY2152" i="2"/>
  <c r="AY2151" i="2"/>
  <c r="AY2150" i="2"/>
  <c r="AY2149" i="2"/>
  <c r="AY2148" i="2"/>
  <c r="AY2147" i="2"/>
  <c r="AY2146" i="2"/>
  <c r="AY2145" i="2"/>
  <c r="AY2144" i="2"/>
  <c r="AY2143" i="2"/>
  <c r="AY2142" i="2"/>
  <c r="AY2141" i="2"/>
  <c r="AY2140" i="2"/>
  <c r="AY2139" i="2"/>
  <c r="AY2138" i="2"/>
  <c r="AY2137" i="2"/>
  <c r="AY2136" i="2"/>
  <c r="AY2135" i="2"/>
  <c r="AY2134" i="2"/>
  <c r="AY2133" i="2"/>
  <c r="AY2132" i="2"/>
  <c r="AY2131" i="2"/>
  <c r="AY2130" i="2"/>
  <c r="AY2129" i="2"/>
  <c r="AY2128" i="2"/>
  <c r="AY2127" i="2"/>
  <c r="AY2126" i="2"/>
  <c r="AY2125" i="2"/>
  <c r="AY2124" i="2"/>
  <c r="AY2123" i="2"/>
  <c r="AY2122" i="2"/>
  <c r="AY2121" i="2"/>
  <c r="AY2120" i="2"/>
  <c r="AY2119" i="2"/>
  <c r="AY2118" i="2"/>
  <c r="AY2117" i="2"/>
  <c r="AY2116" i="2"/>
  <c r="AY2115" i="2"/>
  <c r="AY2114" i="2"/>
  <c r="AY2113" i="2"/>
  <c r="AY2112" i="2"/>
  <c r="AY2111" i="2"/>
  <c r="AY2110" i="2"/>
  <c r="AY2109" i="2"/>
  <c r="AY2108" i="2"/>
  <c r="AY2107" i="2"/>
  <c r="AY2106" i="2"/>
  <c r="AY2105" i="2"/>
  <c r="AY2104" i="2"/>
  <c r="AY2103" i="2"/>
  <c r="AY2102" i="2"/>
  <c r="AY2101" i="2"/>
  <c r="AY2100" i="2"/>
  <c r="AY2099" i="2"/>
  <c r="AY2098" i="2"/>
  <c r="AY2097" i="2"/>
  <c r="AY2096" i="2"/>
  <c r="AY2095" i="2"/>
  <c r="AY2094" i="2"/>
  <c r="AY2093" i="2"/>
  <c r="AY2092" i="2"/>
  <c r="AY2091" i="2"/>
  <c r="AY2090" i="2"/>
  <c r="AY2089" i="2"/>
  <c r="AY2088" i="2"/>
  <c r="AY2087" i="2"/>
  <c r="AY2086" i="2"/>
  <c r="AY2085" i="2"/>
  <c r="AY2084" i="2"/>
  <c r="AY2083" i="2"/>
  <c r="AY2082" i="2"/>
  <c r="AY2081" i="2"/>
  <c r="AY2080" i="2"/>
  <c r="AY2079" i="2"/>
  <c r="AY2078" i="2"/>
  <c r="AY2077" i="2"/>
  <c r="AY2076" i="2"/>
  <c r="AY2075" i="2"/>
  <c r="AY2074" i="2"/>
  <c r="AY2073" i="2"/>
  <c r="AY2072" i="2"/>
  <c r="AY2071" i="2"/>
  <c r="AY2070" i="2"/>
  <c r="AY2069" i="2"/>
  <c r="AY2068" i="2"/>
  <c r="AY2067" i="2"/>
  <c r="AY2066" i="2"/>
  <c r="AY2065" i="2"/>
  <c r="AY2064" i="2"/>
  <c r="AY2063" i="2"/>
  <c r="AY2062" i="2"/>
  <c r="AY2061" i="2"/>
  <c r="AY2060" i="2"/>
  <c r="AY2059" i="2"/>
  <c r="AY2058" i="2"/>
  <c r="AY2057" i="2"/>
  <c r="AY2056" i="2"/>
  <c r="AY2055" i="2"/>
  <c r="AY2054" i="2"/>
  <c r="AY2053" i="2"/>
  <c r="AY2052" i="2"/>
  <c r="AY2051" i="2"/>
  <c r="AY2050" i="2"/>
  <c r="AY2049" i="2"/>
  <c r="AY2048" i="2"/>
  <c r="AY2047" i="2"/>
  <c r="AY2046" i="2"/>
  <c r="AY2045" i="2"/>
  <c r="AY2044" i="2"/>
  <c r="AY2043" i="2"/>
  <c r="AY2042" i="2"/>
  <c r="AY2041" i="2"/>
  <c r="AY2040" i="2"/>
  <c r="AY2039" i="2"/>
  <c r="AY2038" i="2"/>
  <c r="AY2037" i="2"/>
  <c r="AY2036" i="2"/>
  <c r="AY2035" i="2"/>
  <c r="AY2034" i="2"/>
  <c r="AY2033" i="2"/>
  <c r="AY2032" i="2"/>
  <c r="AY2031" i="2"/>
  <c r="AY2030" i="2"/>
  <c r="AY2029" i="2"/>
  <c r="AY2028" i="2"/>
  <c r="AY2027" i="2"/>
  <c r="AY2026" i="2"/>
  <c r="AY2025" i="2"/>
  <c r="AY2024" i="2"/>
  <c r="AY2023" i="2"/>
  <c r="AY2022" i="2"/>
  <c r="AY2021" i="2"/>
  <c r="AY2020" i="2"/>
  <c r="AY2019" i="2"/>
  <c r="AY2018" i="2"/>
  <c r="AY2017" i="2"/>
  <c r="AY2016" i="2"/>
  <c r="AY2015" i="2"/>
  <c r="AY2014" i="2"/>
  <c r="AY2013" i="2"/>
  <c r="AY2012" i="2"/>
  <c r="AY2011" i="2"/>
  <c r="AY2010" i="2"/>
  <c r="AY2009" i="2"/>
  <c r="AY2008" i="2"/>
  <c r="AY2007" i="2"/>
  <c r="AY2006" i="2"/>
  <c r="AY2005" i="2"/>
  <c r="AY2004" i="2"/>
  <c r="AY2003" i="2"/>
  <c r="AY2002" i="2"/>
  <c r="AY2001" i="2"/>
  <c r="AY2000" i="2"/>
  <c r="AY1999" i="2"/>
  <c r="AY1998" i="2"/>
  <c r="AY1997" i="2"/>
  <c r="AY1996" i="2"/>
  <c r="AY1995" i="2"/>
  <c r="AY1994" i="2"/>
  <c r="AY1993" i="2"/>
  <c r="AY1992" i="2"/>
  <c r="AY1991" i="2"/>
  <c r="AY1990" i="2"/>
  <c r="AY1989" i="2"/>
  <c r="AY1988" i="2"/>
  <c r="AY1987" i="2"/>
  <c r="AY1986" i="2"/>
  <c r="AY1985" i="2"/>
  <c r="AY1984" i="2"/>
  <c r="AY1983" i="2"/>
  <c r="AY1982" i="2"/>
  <c r="AY1981" i="2"/>
  <c r="AY1980" i="2"/>
  <c r="AY1979" i="2"/>
  <c r="AY1978" i="2"/>
  <c r="AY1977" i="2"/>
  <c r="AY1976" i="2"/>
  <c r="AY1975" i="2"/>
  <c r="AY1974" i="2"/>
  <c r="AY1973" i="2"/>
  <c r="AY1972" i="2"/>
  <c r="AY1971" i="2"/>
  <c r="AY1970" i="2"/>
  <c r="AY1969" i="2"/>
  <c r="AY1968" i="2"/>
  <c r="AY1967" i="2"/>
  <c r="AY1966" i="2"/>
  <c r="AY1965" i="2"/>
  <c r="AY1964" i="2"/>
  <c r="AY1963" i="2"/>
  <c r="AY1962" i="2"/>
  <c r="AY1961" i="2"/>
  <c r="AY1960" i="2"/>
  <c r="AY1959" i="2"/>
  <c r="AY1958" i="2"/>
  <c r="AY1957" i="2"/>
  <c r="AY1956" i="2"/>
  <c r="AY1955" i="2"/>
  <c r="AY1954" i="2"/>
  <c r="AY1953" i="2"/>
  <c r="AY1952" i="2"/>
  <c r="AY1951" i="2"/>
  <c r="AY1950" i="2"/>
  <c r="AY1949" i="2"/>
  <c r="AY1948" i="2"/>
  <c r="AY1947" i="2"/>
  <c r="AY1946" i="2"/>
  <c r="AY1945" i="2"/>
  <c r="AY1944" i="2"/>
  <c r="AY1943" i="2"/>
  <c r="AY1942" i="2"/>
  <c r="AY1941" i="2"/>
  <c r="AY1940" i="2"/>
  <c r="AY1939" i="2"/>
  <c r="AY1938" i="2"/>
  <c r="AY1937" i="2"/>
  <c r="AY1936" i="2"/>
  <c r="AY1935" i="2"/>
  <c r="AY1934" i="2"/>
  <c r="AY1933" i="2"/>
  <c r="AY1932" i="2"/>
  <c r="AY1931" i="2"/>
  <c r="AY1930" i="2"/>
  <c r="AY1929" i="2"/>
  <c r="AY1928" i="2"/>
  <c r="AY1927" i="2"/>
  <c r="AY1926" i="2"/>
  <c r="AY1925" i="2"/>
  <c r="AY1924" i="2"/>
  <c r="AY1923" i="2"/>
  <c r="AY1922" i="2"/>
  <c r="AY1921" i="2"/>
  <c r="AY1920" i="2"/>
  <c r="AY1919" i="2"/>
  <c r="AY1918" i="2"/>
  <c r="AY1917" i="2"/>
  <c r="AY1916" i="2"/>
  <c r="AY1915" i="2"/>
  <c r="AY1914" i="2"/>
  <c r="AY1913" i="2"/>
  <c r="AY1912" i="2"/>
  <c r="AY1911" i="2"/>
  <c r="AY1910" i="2"/>
  <c r="AY1909" i="2"/>
  <c r="AY1908" i="2"/>
  <c r="AY1907" i="2"/>
  <c r="AY1906" i="2"/>
  <c r="AY1905" i="2"/>
  <c r="AY1904" i="2"/>
  <c r="AY1903" i="2"/>
  <c r="AY1902" i="2"/>
  <c r="AY1901" i="2"/>
  <c r="AY1900" i="2"/>
  <c r="AY1899" i="2"/>
  <c r="AY1898" i="2"/>
  <c r="AY1897" i="2"/>
  <c r="AY1896" i="2"/>
  <c r="AY1895" i="2"/>
  <c r="AY1894" i="2"/>
  <c r="AY1893" i="2"/>
  <c r="AY1892" i="2"/>
  <c r="AY1891" i="2"/>
  <c r="AY1890" i="2"/>
  <c r="AY1889" i="2"/>
  <c r="AY1888" i="2"/>
  <c r="AY1887" i="2"/>
  <c r="AY1886" i="2"/>
  <c r="AY1885" i="2"/>
  <c r="AY1884" i="2"/>
  <c r="AY1883" i="2"/>
  <c r="AY1882" i="2"/>
  <c r="AY1881" i="2"/>
  <c r="AY1880" i="2"/>
  <c r="AY1879" i="2"/>
  <c r="AY1878" i="2"/>
  <c r="AY1877" i="2"/>
  <c r="AY1876" i="2"/>
  <c r="AY1875" i="2"/>
  <c r="AY1874" i="2"/>
  <c r="AY1873" i="2"/>
  <c r="AY1872" i="2"/>
  <c r="AY1871" i="2"/>
  <c r="AY1870" i="2"/>
  <c r="AY1869" i="2"/>
  <c r="AY1868" i="2"/>
  <c r="AY1867" i="2"/>
  <c r="AY1866" i="2"/>
  <c r="AY1865" i="2"/>
  <c r="AY1864" i="2"/>
  <c r="AY1863" i="2"/>
  <c r="AY1862" i="2"/>
  <c r="AY1861" i="2"/>
  <c r="AY1860" i="2"/>
  <c r="AY1859" i="2"/>
  <c r="AY1858" i="2"/>
  <c r="AY1857" i="2"/>
  <c r="AY1856" i="2"/>
  <c r="AY1855" i="2"/>
  <c r="AY1854" i="2"/>
  <c r="AY1853" i="2"/>
  <c r="AY1852" i="2"/>
  <c r="AY1851" i="2"/>
  <c r="AY1850" i="2"/>
  <c r="AY1849" i="2"/>
  <c r="AY1848" i="2"/>
  <c r="AY1847" i="2"/>
  <c r="AY1846" i="2"/>
  <c r="AY1845" i="2"/>
  <c r="AY1844" i="2"/>
  <c r="AY1843" i="2"/>
  <c r="AY1842" i="2"/>
  <c r="AY1841" i="2"/>
  <c r="AY1840" i="2"/>
  <c r="AY1839" i="2"/>
  <c r="AY1838" i="2"/>
  <c r="AY1837" i="2"/>
  <c r="AY1836" i="2"/>
  <c r="AY1835" i="2"/>
  <c r="AY1834" i="2"/>
  <c r="AY1833" i="2"/>
  <c r="AY1832" i="2"/>
  <c r="AY1831" i="2"/>
  <c r="AY1830" i="2"/>
  <c r="AY1829" i="2"/>
  <c r="AY1828" i="2"/>
  <c r="AY1827" i="2"/>
  <c r="AY1826" i="2"/>
  <c r="AY1825" i="2"/>
  <c r="AY1824" i="2"/>
  <c r="AY1823" i="2"/>
  <c r="AY1822" i="2"/>
  <c r="AY1821" i="2"/>
  <c r="AY1820" i="2"/>
  <c r="AY1819" i="2"/>
  <c r="AY1818" i="2"/>
  <c r="AY1817" i="2"/>
  <c r="AY1816" i="2"/>
  <c r="AY1815" i="2"/>
  <c r="AY1814" i="2"/>
  <c r="AY1813" i="2"/>
  <c r="AY1812" i="2"/>
  <c r="AY1811" i="2"/>
  <c r="AY1810" i="2"/>
  <c r="AY1809" i="2"/>
  <c r="AY1808" i="2"/>
  <c r="AY1807" i="2"/>
  <c r="AY1806" i="2"/>
  <c r="AY1805" i="2"/>
  <c r="AY1804" i="2"/>
  <c r="AY1803" i="2"/>
  <c r="AY1802" i="2"/>
  <c r="AY1801" i="2"/>
  <c r="AY1800" i="2"/>
  <c r="AY1799" i="2"/>
  <c r="AY1798" i="2"/>
  <c r="AY1797" i="2"/>
  <c r="AY1796" i="2"/>
  <c r="AY1795" i="2"/>
  <c r="AY1794" i="2"/>
  <c r="AY1793" i="2"/>
  <c r="AY1792" i="2"/>
  <c r="AY1791" i="2"/>
  <c r="AY1790" i="2"/>
  <c r="AY1789" i="2"/>
  <c r="AY1788" i="2"/>
  <c r="AY1787" i="2"/>
  <c r="AY1786" i="2"/>
  <c r="AY1785" i="2"/>
  <c r="AY1784" i="2"/>
  <c r="AY1783" i="2"/>
  <c r="AY1782" i="2"/>
  <c r="AY1781" i="2"/>
  <c r="AY1780" i="2"/>
  <c r="AY1779" i="2"/>
  <c r="AY1778" i="2"/>
  <c r="AY1777" i="2"/>
  <c r="AY1776" i="2"/>
  <c r="AY1775" i="2"/>
  <c r="AY1774" i="2"/>
  <c r="AY1773" i="2"/>
  <c r="AY1772" i="2"/>
  <c r="AY1771" i="2"/>
  <c r="AY1770" i="2"/>
  <c r="AY1769" i="2"/>
  <c r="AY1768" i="2"/>
  <c r="AY1767" i="2"/>
  <c r="AY1766" i="2"/>
  <c r="AY1765" i="2"/>
  <c r="AY1764" i="2"/>
  <c r="AY1763" i="2"/>
  <c r="AY1762" i="2"/>
  <c r="AY1761" i="2"/>
  <c r="AY1760" i="2"/>
  <c r="AY1759" i="2"/>
  <c r="AY1758" i="2"/>
  <c r="AY1757" i="2"/>
  <c r="AY1756" i="2"/>
  <c r="AY1755" i="2"/>
  <c r="AY1754" i="2"/>
  <c r="AY1753" i="2"/>
  <c r="AY1752" i="2"/>
  <c r="AY1751" i="2"/>
  <c r="AY1750" i="2"/>
  <c r="AY1749" i="2"/>
  <c r="AY1748" i="2"/>
  <c r="AY1747" i="2"/>
  <c r="AY1746" i="2"/>
  <c r="AY1745" i="2"/>
  <c r="AY1744" i="2"/>
  <c r="AY1743" i="2"/>
  <c r="AY1742" i="2"/>
  <c r="AY1741" i="2"/>
  <c r="AY1740" i="2"/>
  <c r="AY1739" i="2"/>
  <c r="AY1738" i="2"/>
  <c r="AY1737" i="2"/>
  <c r="AY1736" i="2"/>
  <c r="AY1735" i="2"/>
  <c r="AY1734" i="2"/>
  <c r="AY1733" i="2"/>
  <c r="AY1732" i="2"/>
  <c r="AY1731" i="2"/>
  <c r="AY1730" i="2"/>
  <c r="AY1729" i="2"/>
  <c r="AY1728" i="2"/>
  <c r="AY1727" i="2"/>
  <c r="AY1726" i="2"/>
  <c r="AY1725" i="2"/>
  <c r="AY1724" i="2"/>
  <c r="AY1723" i="2"/>
  <c r="AY1722" i="2"/>
  <c r="AY1721" i="2"/>
  <c r="AY1720" i="2"/>
  <c r="AY1719" i="2"/>
  <c r="AY1718" i="2"/>
  <c r="AY1717" i="2"/>
  <c r="AY1716" i="2"/>
  <c r="AY1715" i="2"/>
  <c r="AY1714" i="2"/>
  <c r="AY1713" i="2"/>
  <c r="AY1712" i="2"/>
  <c r="AY1711" i="2"/>
  <c r="AY1710" i="2"/>
  <c r="AY1709" i="2"/>
  <c r="AY1708" i="2"/>
  <c r="AY1707" i="2"/>
  <c r="AY1706" i="2"/>
  <c r="AY1705" i="2"/>
  <c r="AY1704" i="2"/>
  <c r="AY1703" i="2"/>
  <c r="AY1702" i="2"/>
  <c r="AY1701" i="2"/>
  <c r="AY1700" i="2"/>
  <c r="AY1699" i="2"/>
  <c r="AY1698" i="2"/>
  <c r="AY1697" i="2"/>
  <c r="AY1696" i="2"/>
  <c r="AY1695" i="2"/>
  <c r="AY1694" i="2"/>
  <c r="AY1693" i="2"/>
  <c r="AY1692" i="2"/>
  <c r="AY1691" i="2"/>
  <c r="AY1690" i="2"/>
  <c r="AY1689" i="2"/>
  <c r="AY1688" i="2"/>
  <c r="AY1687" i="2"/>
  <c r="AY1686" i="2"/>
  <c r="AY1685" i="2"/>
  <c r="AY1684" i="2"/>
  <c r="AY1683" i="2"/>
  <c r="AY1682" i="2"/>
  <c r="AY1681" i="2"/>
  <c r="AY1680" i="2"/>
  <c r="AY1679" i="2"/>
  <c r="AY1678" i="2"/>
  <c r="AY1677" i="2"/>
  <c r="AY1676" i="2"/>
  <c r="AY1675" i="2"/>
  <c r="AY1674" i="2"/>
  <c r="AY1673" i="2"/>
  <c r="AY1672" i="2"/>
  <c r="AY1671" i="2"/>
  <c r="AY1670" i="2"/>
  <c r="AY1669" i="2"/>
  <c r="AY1668" i="2"/>
  <c r="AY1667" i="2"/>
  <c r="AY1666" i="2"/>
  <c r="AY1665" i="2"/>
  <c r="AY1664" i="2"/>
  <c r="AY1663" i="2"/>
  <c r="AY1662" i="2"/>
  <c r="AY1661" i="2"/>
  <c r="AY1660" i="2"/>
  <c r="AY1659" i="2"/>
  <c r="AY1658" i="2"/>
  <c r="AY1657" i="2"/>
  <c r="AY1656" i="2"/>
  <c r="AY1655" i="2"/>
  <c r="AY1654" i="2"/>
  <c r="AY1653" i="2"/>
  <c r="AY1652" i="2"/>
  <c r="AY1651" i="2"/>
  <c r="AY1650" i="2"/>
  <c r="AY1649" i="2"/>
  <c r="AY1648" i="2"/>
  <c r="AY1647" i="2"/>
  <c r="AY1646" i="2"/>
  <c r="AY1645" i="2"/>
  <c r="AY1644" i="2"/>
  <c r="AY1643" i="2"/>
  <c r="AY1642" i="2"/>
  <c r="AY1641" i="2"/>
  <c r="AY1640" i="2"/>
  <c r="AY1639" i="2"/>
  <c r="AY1638" i="2"/>
  <c r="AY1637" i="2"/>
  <c r="AY1636" i="2"/>
  <c r="AY1635" i="2"/>
  <c r="AY1634" i="2"/>
  <c r="AY1633" i="2"/>
  <c r="AY1632" i="2"/>
  <c r="AY1631" i="2"/>
  <c r="AY1630" i="2"/>
  <c r="AY1629" i="2"/>
  <c r="AY1628" i="2"/>
  <c r="AY1627" i="2"/>
  <c r="AY1626" i="2"/>
  <c r="AY1625" i="2"/>
  <c r="AY1624" i="2"/>
  <c r="AY1623" i="2"/>
  <c r="AY1622" i="2"/>
  <c r="AY1621" i="2"/>
  <c r="AY1620" i="2"/>
  <c r="AY1619" i="2"/>
  <c r="AY1618" i="2"/>
  <c r="AY1617" i="2"/>
  <c r="AY1616" i="2"/>
  <c r="AY1615" i="2"/>
  <c r="AY1614" i="2"/>
  <c r="AY1613" i="2"/>
  <c r="AY1612" i="2"/>
  <c r="AY1611" i="2"/>
  <c r="AY1610" i="2"/>
  <c r="AY1609" i="2"/>
  <c r="AY1608" i="2"/>
  <c r="AY1607" i="2"/>
  <c r="AY1606" i="2"/>
  <c r="AY1605" i="2"/>
  <c r="AY1604" i="2"/>
  <c r="AY1603" i="2"/>
  <c r="AY1602" i="2"/>
  <c r="AY1601" i="2"/>
  <c r="AY1600" i="2"/>
  <c r="AY1599" i="2"/>
  <c r="AY1598" i="2"/>
  <c r="AY1597" i="2"/>
  <c r="AY1596" i="2"/>
  <c r="AY1595" i="2"/>
  <c r="AY1594" i="2"/>
  <c r="AY1593" i="2"/>
  <c r="AY1592" i="2"/>
  <c r="AY1591" i="2"/>
  <c r="AY1590" i="2"/>
  <c r="AY1589" i="2"/>
  <c r="AY1588" i="2"/>
  <c r="AY1587" i="2"/>
  <c r="AY1586" i="2"/>
  <c r="AY1585" i="2"/>
  <c r="AY1584" i="2"/>
  <c r="AY1583" i="2"/>
  <c r="AY1582" i="2"/>
  <c r="AY1581" i="2"/>
  <c r="AY1580" i="2"/>
  <c r="AY1579" i="2"/>
  <c r="AY1578" i="2"/>
  <c r="AY1577" i="2"/>
  <c r="AY1576" i="2"/>
  <c r="AY1575" i="2"/>
  <c r="AY1574" i="2"/>
  <c r="AY1573" i="2"/>
  <c r="AY1572" i="2"/>
  <c r="AY1571" i="2"/>
  <c r="AY1570" i="2"/>
  <c r="AY1569" i="2"/>
  <c r="AY1568" i="2"/>
  <c r="AY1567" i="2"/>
  <c r="AY1566" i="2"/>
  <c r="AY1565" i="2"/>
  <c r="AY1564" i="2"/>
  <c r="AY1563" i="2"/>
  <c r="AY1562" i="2"/>
  <c r="AY1561" i="2"/>
  <c r="AY1560" i="2"/>
  <c r="AY1559" i="2"/>
  <c r="AY1558" i="2"/>
  <c r="AY1557" i="2"/>
  <c r="AY1556" i="2"/>
  <c r="AY1555" i="2"/>
  <c r="AY1554" i="2"/>
  <c r="AY1553" i="2"/>
  <c r="AY1552" i="2"/>
  <c r="AY1551" i="2"/>
  <c r="AY1550" i="2"/>
  <c r="AY1549" i="2"/>
  <c r="AY1548" i="2"/>
  <c r="AY1547" i="2"/>
  <c r="AY1546" i="2"/>
  <c r="AY1545" i="2"/>
  <c r="AY1544" i="2"/>
  <c r="AY1543" i="2"/>
  <c r="AY1542" i="2"/>
  <c r="AY1541" i="2"/>
  <c r="AY1540" i="2"/>
  <c r="AY1539" i="2"/>
  <c r="AY1538" i="2"/>
  <c r="AY1537" i="2"/>
  <c r="AY1536" i="2"/>
  <c r="AY1535" i="2"/>
  <c r="AY1534" i="2"/>
  <c r="AY1533" i="2"/>
  <c r="AY1532" i="2"/>
  <c r="AY1531" i="2"/>
  <c r="AY1530" i="2"/>
  <c r="AY1529" i="2"/>
  <c r="AY1528" i="2"/>
  <c r="AY1527" i="2"/>
  <c r="AY1526" i="2"/>
  <c r="AY1525" i="2"/>
  <c r="AY1524" i="2"/>
  <c r="AY1523" i="2"/>
  <c r="AY1522" i="2"/>
  <c r="AY1521" i="2"/>
  <c r="AY1520" i="2"/>
  <c r="AY1519" i="2"/>
  <c r="AY1518" i="2"/>
  <c r="AY1517" i="2"/>
  <c r="AY1516" i="2"/>
  <c r="AY1515" i="2"/>
  <c r="AY1514" i="2"/>
  <c r="AY1513" i="2"/>
  <c r="AY1512" i="2"/>
  <c r="AY1511" i="2"/>
  <c r="AY1510" i="2"/>
  <c r="AY1509" i="2"/>
  <c r="AY1508" i="2"/>
  <c r="AY1507" i="2"/>
  <c r="AY1506" i="2"/>
  <c r="AY1505" i="2"/>
  <c r="AY1504" i="2"/>
  <c r="AY1503" i="2"/>
  <c r="AY1502" i="2"/>
  <c r="AY1501" i="2"/>
  <c r="AY1500" i="2"/>
  <c r="AY1499" i="2"/>
  <c r="AY1498" i="2"/>
  <c r="AY1497" i="2"/>
  <c r="AY1496" i="2"/>
  <c r="AY1495" i="2"/>
  <c r="AY1494" i="2"/>
  <c r="AY1493" i="2"/>
  <c r="AY1492" i="2"/>
  <c r="AY1491" i="2"/>
  <c r="AY1490" i="2"/>
  <c r="AY1489" i="2"/>
  <c r="AY1488" i="2"/>
  <c r="AY1487" i="2"/>
  <c r="AY1486" i="2"/>
  <c r="AY1485" i="2"/>
  <c r="AY1484" i="2"/>
  <c r="AY1483" i="2"/>
  <c r="AY1482" i="2"/>
  <c r="AY1481" i="2"/>
  <c r="AY1480" i="2"/>
  <c r="AY1479" i="2"/>
  <c r="AY1478" i="2"/>
  <c r="AY1477" i="2"/>
  <c r="AY1476" i="2"/>
  <c r="AY1475" i="2"/>
  <c r="AY1474" i="2"/>
  <c r="AY1473" i="2"/>
  <c r="AY1472" i="2"/>
  <c r="AY1471" i="2"/>
  <c r="AY1470" i="2"/>
  <c r="AY1469" i="2"/>
  <c r="AY1468" i="2"/>
  <c r="AY1467" i="2"/>
  <c r="AY1466" i="2"/>
  <c r="AY1465" i="2"/>
  <c r="AY1464" i="2"/>
  <c r="AY1463" i="2"/>
  <c r="AY1462" i="2"/>
  <c r="AY1461" i="2"/>
  <c r="AY1460" i="2"/>
  <c r="AY1459" i="2"/>
  <c r="AY1458" i="2"/>
  <c r="AY1457" i="2"/>
  <c r="AY1456" i="2"/>
  <c r="AY1455" i="2"/>
  <c r="AY1454" i="2"/>
  <c r="AY1453" i="2"/>
  <c r="AY1452" i="2"/>
  <c r="AY1451" i="2"/>
  <c r="AY1450" i="2"/>
  <c r="AY1449" i="2"/>
  <c r="AY1448" i="2"/>
  <c r="AY1447" i="2"/>
  <c r="AY1446" i="2"/>
  <c r="AY1445" i="2"/>
  <c r="AY1444" i="2"/>
  <c r="AY1443" i="2"/>
  <c r="AY1442" i="2"/>
  <c r="AY1441" i="2"/>
  <c r="AY1440" i="2"/>
  <c r="AY1439" i="2"/>
  <c r="AY1438" i="2"/>
  <c r="AY1437" i="2"/>
  <c r="AY1436" i="2"/>
  <c r="AY1435" i="2"/>
  <c r="AY1434" i="2"/>
  <c r="AY1433" i="2"/>
  <c r="AY1432" i="2"/>
  <c r="AY1431" i="2"/>
  <c r="AY1430" i="2"/>
  <c r="AY1429" i="2"/>
  <c r="AY1428" i="2"/>
  <c r="AY1427" i="2"/>
  <c r="AY1426" i="2"/>
  <c r="AY1425" i="2"/>
  <c r="AY1424" i="2"/>
  <c r="AY1423" i="2"/>
  <c r="AY1422" i="2"/>
  <c r="AY1421" i="2"/>
  <c r="AY1420" i="2"/>
  <c r="AY1419" i="2"/>
  <c r="AY1418" i="2"/>
  <c r="AY1417" i="2"/>
  <c r="AY1416" i="2"/>
  <c r="AY1415" i="2"/>
  <c r="AY1414" i="2"/>
  <c r="AY1413" i="2"/>
  <c r="AY1412" i="2"/>
  <c r="AY1411" i="2"/>
  <c r="AY1410" i="2"/>
  <c r="AY1409" i="2"/>
  <c r="AY1408" i="2"/>
  <c r="AY1407" i="2"/>
  <c r="AY1406" i="2"/>
  <c r="AY1405" i="2"/>
  <c r="AY1404" i="2"/>
  <c r="AY1403" i="2"/>
  <c r="AY1402" i="2"/>
  <c r="AY1401" i="2"/>
  <c r="AY1400" i="2"/>
  <c r="AY1399" i="2"/>
  <c r="AY1398" i="2"/>
  <c r="AY1397" i="2"/>
  <c r="AY1396" i="2"/>
  <c r="AY1395" i="2"/>
  <c r="AY1394" i="2"/>
  <c r="AY1393" i="2"/>
  <c r="AY1392" i="2"/>
  <c r="AY1391" i="2"/>
  <c r="AY1390" i="2"/>
  <c r="AY1389" i="2"/>
  <c r="AY1388" i="2"/>
  <c r="AY1387" i="2"/>
  <c r="AY1386" i="2"/>
  <c r="AY1385" i="2"/>
  <c r="AY1384" i="2"/>
  <c r="AY1383" i="2"/>
  <c r="AY1382" i="2"/>
  <c r="AY1381" i="2"/>
  <c r="AY1380" i="2"/>
  <c r="AY1379" i="2"/>
  <c r="AY1378" i="2"/>
  <c r="AY1377" i="2"/>
  <c r="AY1376" i="2"/>
  <c r="AY1375" i="2"/>
  <c r="AY1374" i="2"/>
  <c r="AY1373" i="2"/>
  <c r="AY1372" i="2"/>
  <c r="AY1371" i="2"/>
  <c r="AY1370" i="2"/>
  <c r="AY1369" i="2"/>
  <c r="AY1368" i="2"/>
  <c r="AY1367" i="2"/>
  <c r="AY1366" i="2"/>
  <c r="AY1365" i="2"/>
  <c r="AY1364" i="2"/>
  <c r="AY1363" i="2"/>
  <c r="AY1362" i="2"/>
  <c r="AY1361" i="2"/>
  <c r="AY1360" i="2"/>
  <c r="AY1359" i="2"/>
  <c r="AY1358" i="2"/>
  <c r="AY1357" i="2"/>
  <c r="AY1356" i="2"/>
  <c r="AY1355" i="2"/>
  <c r="AY1354" i="2"/>
  <c r="AY1353" i="2"/>
  <c r="AY1352" i="2"/>
  <c r="AY1351" i="2"/>
  <c r="AY1350" i="2"/>
  <c r="AY1349" i="2"/>
  <c r="AY1348" i="2"/>
  <c r="AY1347" i="2"/>
  <c r="AY1346" i="2"/>
  <c r="AY1345" i="2"/>
  <c r="AY1344" i="2"/>
  <c r="AY1343" i="2"/>
  <c r="AY1342" i="2"/>
  <c r="AY1341" i="2"/>
  <c r="AY1340" i="2"/>
  <c r="AY1339" i="2"/>
  <c r="AY1338" i="2"/>
  <c r="AY1337" i="2"/>
  <c r="AY1336" i="2"/>
  <c r="AY1335" i="2"/>
  <c r="AY1334" i="2"/>
  <c r="AY1333" i="2"/>
  <c r="AY1332" i="2"/>
  <c r="AY1331" i="2"/>
  <c r="AY1330" i="2"/>
  <c r="AY1329" i="2"/>
  <c r="AY1328" i="2"/>
  <c r="AY1327" i="2"/>
  <c r="AY1326" i="2"/>
  <c r="AY1325" i="2"/>
  <c r="AY1324" i="2"/>
  <c r="AY1323" i="2"/>
  <c r="AY1322" i="2"/>
  <c r="AY1321" i="2"/>
  <c r="AY1320" i="2"/>
  <c r="AY1319" i="2"/>
  <c r="AY1318" i="2"/>
  <c r="AY1317" i="2"/>
  <c r="AY1316" i="2"/>
  <c r="AY1315" i="2"/>
  <c r="AY1314" i="2"/>
  <c r="AY1313" i="2"/>
  <c r="AY1312" i="2"/>
  <c r="AY1311" i="2"/>
  <c r="AY1310" i="2"/>
  <c r="AY1309" i="2"/>
  <c r="AY1308" i="2"/>
  <c r="AY1307" i="2"/>
  <c r="AY1306" i="2"/>
  <c r="AY1305" i="2"/>
  <c r="AY1304" i="2"/>
  <c r="AY1303" i="2"/>
  <c r="AY1302" i="2"/>
  <c r="AY1301" i="2"/>
  <c r="AY1300" i="2"/>
  <c r="AY1299" i="2"/>
  <c r="AY1298" i="2"/>
  <c r="AY1297" i="2"/>
  <c r="AY1296" i="2"/>
  <c r="AY1295" i="2"/>
  <c r="AY1294" i="2"/>
  <c r="AY1293" i="2"/>
  <c r="AY1292" i="2"/>
  <c r="AY1291" i="2"/>
  <c r="AY1290" i="2"/>
  <c r="AY1289" i="2"/>
  <c r="AY1288" i="2"/>
  <c r="AY1287" i="2"/>
  <c r="AY1286" i="2"/>
  <c r="AY1285" i="2"/>
  <c r="AY1284" i="2"/>
  <c r="AY1283" i="2"/>
  <c r="AY1282" i="2"/>
  <c r="AY1281" i="2"/>
  <c r="AY1280" i="2"/>
  <c r="AY1279" i="2"/>
  <c r="AY1278" i="2"/>
  <c r="AY1277" i="2"/>
  <c r="AY1276" i="2"/>
  <c r="AY1275" i="2"/>
  <c r="AY1274" i="2"/>
  <c r="AY1273" i="2"/>
  <c r="AY1272" i="2"/>
  <c r="AY1271" i="2"/>
  <c r="AY1270" i="2"/>
  <c r="AY1269" i="2"/>
  <c r="AY1268" i="2"/>
  <c r="AY1267" i="2"/>
  <c r="AY1266" i="2"/>
  <c r="AY1265" i="2"/>
  <c r="AY1264" i="2"/>
  <c r="AY1263" i="2"/>
  <c r="AY1262" i="2"/>
  <c r="AY1261" i="2"/>
  <c r="AY1260" i="2"/>
  <c r="AY1259" i="2"/>
  <c r="AY1258" i="2"/>
  <c r="AY1257" i="2"/>
  <c r="AY1256" i="2"/>
  <c r="AY1255" i="2"/>
  <c r="AY1254" i="2"/>
  <c r="AY1253" i="2"/>
  <c r="AY1252" i="2"/>
  <c r="AY1251" i="2"/>
  <c r="AY1250" i="2"/>
  <c r="AY1249" i="2"/>
  <c r="AY1248" i="2"/>
  <c r="AY1247" i="2"/>
  <c r="AY1246" i="2"/>
  <c r="AY1245" i="2"/>
  <c r="AY1244" i="2"/>
  <c r="AY1243" i="2"/>
  <c r="AY1242" i="2"/>
  <c r="AY1241" i="2"/>
  <c r="AY1240" i="2"/>
  <c r="AY1239" i="2"/>
  <c r="AY1238" i="2"/>
  <c r="AY1237" i="2"/>
  <c r="AY1236" i="2"/>
  <c r="AY1235" i="2"/>
  <c r="AY1234" i="2"/>
  <c r="AY1233" i="2"/>
  <c r="AY1232" i="2"/>
  <c r="AY1231" i="2"/>
  <c r="AY1230" i="2"/>
  <c r="AY1229" i="2"/>
  <c r="AY1228" i="2"/>
  <c r="AY1227" i="2"/>
  <c r="AY1226" i="2"/>
  <c r="AY1225" i="2"/>
  <c r="AY1224" i="2"/>
  <c r="AY1223" i="2"/>
  <c r="AY1222" i="2"/>
  <c r="AY1221" i="2"/>
  <c r="AY1220" i="2"/>
  <c r="AY1219" i="2"/>
  <c r="AY1218" i="2"/>
  <c r="AY1217" i="2"/>
  <c r="AY1216" i="2"/>
  <c r="AY1215" i="2"/>
  <c r="AY1214" i="2"/>
  <c r="AY1213" i="2"/>
  <c r="AY1212" i="2"/>
  <c r="AY1211" i="2"/>
  <c r="AY1210" i="2"/>
  <c r="AY1209" i="2"/>
  <c r="AY1208" i="2"/>
  <c r="AY1207" i="2"/>
  <c r="AY1206" i="2"/>
  <c r="AY1205" i="2"/>
  <c r="AY1204" i="2"/>
  <c r="AY1203" i="2"/>
  <c r="AY1202" i="2"/>
  <c r="AY1201" i="2"/>
  <c r="AY1200" i="2"/>
  <c r="AY1199" i="2"/>
  <c r="AY1198" i="2"/>
  <c r="AY1197" i="2"/>
  <c r="AY1196" i="2"/>
  <c r="AY1195" i="2"/>
  <c r="AY1194" i="2"/>
  <c r="AY1193" i="2"/>
  <c r="AY1192" i="2"/>
  <c r="AY1191" i="2"/>
  <c r="AY1190" i="2"/>
  <c r="AY1189" i="2"/>
  <c r="AY1188" i="2"/>
  <c r="AY1187" i="2"/>
  <c r="AY1186" i="2"/>
  <c r="AY1185" i="2"/>
  <c r="AY1184" i="2"/>
  <c r="AY1183" i="2"/>
  <c r="AY1182" i="2"/>
  <c r="AY1181" i="2"/>
  <c r="AY1180" i="2"/>
  <c r="AY1179" i="2"/>
  <c r="AY1178" i="2"/>
  <c r="AY1177" i="2"/>
  <c r="AY1176" i="2"/>
  <c r="AY1175" i="2"/>
  <c r="AY1174" i="2"/>
  <c r="AY1173" i="2"/>
  <c r="AY1172" i="2"/>
  <c r="AY1171" i="2"/>
  <c r="AY1170" i="2"/>
  <c r="AY1169" i="2"/>
  <c r="AY1168" i="2"/>
  <c r="AY1167" i="2"/>
  <c r="AY1166" i="2"/>
  <c r="AY1165" i="2"/>
  <c r="AY1164" i="2"/>
  <c r="AY1163" i="2"/>
  <c r="AY1162" i="2"/>
  <c r="AY1161" i="2"/>
  <c r="AY1160" i="2"/>
  <c r="AY1159" i="2"/>
  <c r="AY1158" i="2"/>
  <c r="AY1157" i="2"/>
  <c r="AY1156" i="2"/>
  <c r="AY1155" i="2"/>
  <c r="AY1154" i="2"/>
  <c r="AY1153" i="2"/>
  <c r="AY1152" i="2"/>
  <c r="AY1151" i="2"/>
  <c r="AY1150" i="2"/>
  <c r="AY1149" i="2"/>
  <c r="AY1148" i="2"/>
  <c r="AY1147" i="2"/>
  <c r="AY1146" i="2"/>
  <c r="AY1145" i="2"/>
  <c r="AY1144" i="2"/>
  <c r="AY1143" i="2"/>
  <c r="AY1142" i="2"/>
  <c r="AY1141" i="2"/>
  <c r="AY1140" i="2"/>
  <c r="AY1139" i="2"/>
  <c r="AY1138" i="2"/>
  <c r="AY1137" i="2"/>
  <c r="AY1136" i="2"/>
  <c r="AY1135" i="2"/>
  <c r="AY1134" i="2"/>
  <c r="AY1133" i="2"/>
  <c r="AY1132" i="2"/>
  <c r="AY1131" i="2"/>
  <c r="AY1130" i="2"/>
  <c r="AY1129" i="2"/>
  <c r="AY1128" i="2"/>
  <c r="AY1127" i="2"/>
  <c r="AY1126" i="2"/>
  <c r="AY1125" i="2"/>
  <c r="AY1124" i="2"/>
  <c r="AY1123" i="2"/>
  <c r="AY1122" i="2"/>
  <c r="AY1121" i="2"/>
  <c r="AY1120" i="2"/>
  <c r="AY1119" i="2"/>
  <c r="AY1118" i="2"/>
  <c r="AY1117" i="2"/>
  <c r="AY1116" i="2"/>
  <c r="AY1115" i="2"/>
  <c r="AY1114" i="2"/>
  <c r="AY1113" i="2"/>
  <c r="AY1112" i="2"/>
  <c r="AY1111" i="2"/>
  <c r="AY1110" i="2"/>
  <c r="AY1109" i="2"/>
  <c r="AY1108" i="2"/>
  <c r="AY1107" i="2"/>
  <c r="AY1106" i="2"/>
  <c r="AY1105" i="2"/>
  <c r="AY1104" i="2"/>
  <c r="AY1103" i="2"/>
  <c r="AY1102" i="2"/>
  <c r="AY1101" i="2"/>
  <c r="AY1100" i="2"/>
  <c r="AY1099" i="2"/>
  <c r="AY1098" i="2"/>
  <c r="AY1097" i="2"/>
  <c r="AY1096" i="2"/>
  <c r="AY1095" i="2"/>
  <c r="AY1094" i="2"/>
  <c r="AY1093" i="2"/>
  <c r="AY1092" i="2"/>
  <c r="AY1091" i="2"/>
  <c r="AY1090" i="2"/>
  <c r="AY1089" i="2"/>
  <c r="AY1088" i="2"/>
  <c r="AY1087" i="2"/>
  <c r="AY1086" i="2"/>
  <c r="AY1085" i="2"/>
  <c r="AY1084" i="2"/>
  <c r="AY1083" i="2"/>
  <c r="AY1082" i="2"/>
  <c r="AY1081" i="2"/>
  <c r="AY1080" i="2"/>
  <c r="AY1079" i="2"/>
  <c r="AY1078" i="2"/>
  <c r="AY1077" i="2"/>
  <c r="AY1076" i="2"/>
  <c r="AY1075" i="2"/>
  <c r="AY1074" i="2"/>
  <c r="AY1073" i="2"/>
  <c r="AY1072" i="2"/>
  <c r="AY1071" i="2"/>
  <c r="AY1070" i="2"/>
  <c r="AY1069" i="2"/>
  <c r="AY1068" i="2"/>
  <c r="AY1067" i="2"/>
  <c r="AY1066" i="2"/>
  <c r="AY1065" i="2"/>
  <c r="AY1064" i="2"/>
  <c r="AY1063" i="2"/>
  <c r="AY1062" i="2"/>
  <c r="AY1061" i="2"/>
  <c r="AY1060" i="2"/>
  <c r="AY1059" i="2"/>
  <c r="AY1058" i="2"/>
  <c r="AY1057" i="2"/>
  <c r="AY1056" i="2"/>
  <c r="AY1055" i="2"/>
  <c r="AY1054" i="2"/>
  <c r="AY1053" i="2"/>
  <c r="AY1052" i="2"/>
  <c r="AY1051" i="2"/>
  <c r="AY1050" i="2"/>
  <c r="AY1049" i="2"/>
  <c r="AY1048" i="2"/>
  <c r="AY1047" i="2"/>
  <c r="AY1046" i="2"/>
  <c r="AY1045" i="2"/>
  <c r="AY1044" i="2"/>
  <c r="AY1043" i="2"/>
  <c r="AY1042" i="2"/>
  <c r="AY1041" i="2"/>
  <c r="AY1040" i="2"/>
  <c r="AY1039" i="2"/>
  <c r="AY1038" i="2"/>
  <c r="AY1037" i="2"/>
  <c r="AY1036" i="2"/>
  <c r="AY1035" i="2"/>
  <c r="AY1034" i="2"/>
  <c r="AY1033" i="2"/>
  <c r="AY1032" i="2"/>
  <c r="AY1031" i="2"/>
  <c r="AY1030" i="2"/>
  <c r="AY1029" i="2"/>
  <c r="AY1028" i="2"/>
  <c r="AY1027" i="2"/>
  <c r="AY1026" i="2"/>
  <c r="AY1025" i="2"/>
  <c r="AY1024" i="2"/>
  <c r="AY1023" i="2"/>
  <c r="AY1022" i="2"/>
  <c r="AY1021" i="2"/>
  <c r="AY1020" i="2"/>
  <c r="AY1019" i="2"/>
  <c r="AY1018" i="2"/>
  <c r="AY1017" i="2"/>
  <c r="AY1016" i="2"/>
  <c r="AY1015" i="2"/>
  <c r="AY1014" i="2"/>
  <c r="AY1013" i="2"/>
  <c r="AY1012" i="2"/>
  <c r="AY1011" i="2"/>
  <c r="AY1010" i="2"/>
  <c r="AY1009" i="2"/>
  <c r="AY1008" i="2"/>
  <c r="AY1007" i="2"/>
  <c r="AY1006" i="2"/>
  <c r="AY1005" i="2"/>
  <c r="AY1004" i="2"/>
  <c r="AY1003" i="2"/>
  <c r="AY1002" i="2"/>
  <c r="AY1001" i="2"/>
  <c r="AY1000" i="2"/>
  <c r="AY999" i="2"/>
  <c r="AY998" i="2"/>
  <c r="AY997" i="2"/>
  <c r="AY996" i="2"/>
  <c r="AY995" i="2"/>
  <c r="AY994" i="2"/>
  <c r="AY993" i="2"/>
  <c r="AY992" i="2"/>
  <c r="AY991" i="2"/>
  <c r="AY990" i="2"/>
  <c r="AY989" i="2"/>
  <c r="AY988" i="2"/>
  <c r="AY987" i="2"/>
  <c r="AY986" i="2"/>
  <c r="AY985" i="2"/>
  <c r="AY984" i="2"/>
  <c r="AY983" i="2"/>
  <c r="AY982" i="2"/>
  <c r="AY981" i="2"/>
  <c r="AY980" i="2"/>
  <c r="AY979" i="2"/>
  <c r="AY978" i="2"/>
  <c r="AY977" i="2"/>
  <c r="AY976" i="2"/>
  <c r="AY975" i="2"/>
  <c r="AY974" i="2"/>
  <c r="AY973" i="2"/>
  <c r="AY972" i="2"/>
  <c r="AY971" i="2"/>
  <c r="AY970" i="2"/>
  <c r="AY969" i="2"/>
  <c r="AY968" i="2"/>
  <c r="AY967" i="2"/>
  <c r="AY966" i="2"/>
  <c r="AY965" i="2"/>
  <c r="AY964" i="2"/>
  <c r="AY963" i="2"/>
  <c r="AY962" i="2"/>
  <c r="AY961" i="2"/>
  <c r="AY960" i="2"/>
  <c r="AY959" i="2"/>
  <c r="AY958" i="2"/>
  <c r="AY957" i="2"/>
  <c r="AY956" i="2"/>
  <c r="AY955" i="2"/>
  <c r="AY954" i="2"/>
  <c r="AY953" i="2"/>
  <c r="AY952" i="2"/>
  <c r="AY951" i="2"/>
  <c r="AY950" i="2"/>
  <c r="AY949" i="2"/>
  <c r="AY948" i="2"/>
  <c r="AY947" i="2"/>
  <c r="AY946" i="2"/>
  <c r="AY945" i="2"/>
  <c r="AY944" i="2"/>
  <c r="AY943" i="2"/>
  <c r="AY942" i="2"/>
  <c r="AY941" i="2"/>
  <c r="AY940" i="2"/>
  <c r="AY939" i="2"/>
  <c r="AY938" i="2"/>
  <c r="AY937" i="2"/>
  <c r="AY936" i="2"/>
  <c r="AY935" i="2"/>
  <c r="AY934" i="2"/>
  <c r="AY933" i="2"/>
  <c r="AY932" i="2"/>
  <c r="AY931" i="2"/>
  <c r="AY930" i="2"/>
  <c r="AY929" i="2"/>
  <c r="AY928" i="2"/>
  <c r="AY927" i="2"/>
  <c r="AY926" i="2"/>
  <c r="AY925" i="2"/>
  <c r="AY924" i="2"/>
  <c r="AY923" i="2"/>
  <c r="AY922" i="2"/>
  <c r="AY921" i="2"/>
  <c r="AY920" i="2"/>
  <c r="AY919" i="2"/>
  <c r="AY918" i="2"/>
  <c r="AY917" i="2"/>
  <c r="AY916" i="2"/>
  <c r="AY915" i="2"/>
  <c r="AY914" i="2"/>
  <c r="AY913" i="2"/>
  <c r="AY912" i="2"/>
  <c r="AY911" i="2"/>
  <c r="AY910" i="2"/>
  <c r="AY909" i="2"/>
  <c r="AY908" i="2"/>
  <c r="AY907" i="2"/>
  <c r="AY906" i="2"/>
  <c r="AY905" i="2"/>
  <c r="AY904" i="2"/>
  <c r="AY903" i="2"/>
  <c r="AY902" i="2"/>
  <c r="AY901" i="2"/>
  <c r="AY900" i="2"/>
  <c r="AY899" i="2"/>
  <c r="AY898" i="2"/>
  <c r="AY897" i="2"/>
  <c r="AY896" i="2"/>
  <c r="AY895" i="2"/>
  <c r="AY894" i="2"/>
  <c r="AY893" i="2"/>
  <c r="AY892" i="2"/>
  <c r="AY891" i="2"/>
  <c r="AY890" i="2"/>
  <c r="AY889" i="2"/>
  <c r="AY888" i="2"/>
  <c r="AY887" i="2"/>
  <c r="AY886" i="2"/>
  <c r="AY885" i="2"/>
  <c r="AY884" i="2"/>
  <c r="AY883" i="2"/>
  <c r="AY882" i="2"/>
  <c r="AY881" i="2"/>
  <c r="AY880" i="2"/>
  <c r="AY879" i="2"/>
  <c r="AY878" i="2"/>
  <c r="AY877" i="2"/>
  <c r="AY876" i="2"/>
  <c r="AY875" i="2"/>
  <c r="AY874" i="2"/>
  <c r="AY873" i="2"/>
  <c r="AY872" i="2"/>
  <c r="AY871" i="2"/>
  <c r="AY870" i="2"/>
  <c r="AY869" i="2"/>
  <c r="AY868" i="2"/>
  <c r="AY867" i="2"/>
  <c r="AY866" i="2"/>
  <c r="AY865" i="2"/>
  <c r="AY864" i="2"/>
  <c r="AY863" i="2"/>
  <c r="AY862" i="2"/>
  <c r="AY861" i="2"/>
  <c r="AY860" i="2"/>
  <c r="AY859" i="2"/>
  <c r="AY858" i="2"/>
  <c r="AY857" i="2"/>
  <c r="AY856" i="2"/>
  <c r="AY855" i="2"/>
  <c r="AY854" i="2"/>
  <c r="AY853" i="2"/>
  <c r="AY852" i="2"/>
  <c r="AY851" i="2"/>
  <c r="AY850" i="2"/>
  <c r="AY849" i="2"/>
  <c r="AY848" i="2"/>
  <c r="AY847" i="2"/>
  <c r="AY846" i="2"/>
  <c r="AY845" i="2"/>
  <c r="AY844" i="2"/>
  <c r="AY843" i="2"/>
  <c r="AY842" i="2"/>
  <c r="AY841" i="2"/>
  <c r="AY840" i="2"/>
  <c r="AY839" i="2"/>
  <c r="AY838" i="2"/>
  <c r="AY837" i="2"/>
  <c r="AY836" i="2"/>
  <c r="AY835" i="2"/>
  <c r="AY834" i="2"/>
  <c r="AY833" i="2"/>
  <c r="AY832" i="2"/>
  <c r="AY831" i="2"/>
  <c r="AY830" i="2"/>
  <c r="AY829" i="2"/>
  <c r="AY828" i="2"/>
  <c r="AY827" i="2"/>
  <c r="AY826" i="2"/>
  <c r="AY825" i="2"/>
  <c r="AY824" i="2"/>
  <c r="AY823" i="2"/>
  <c r="AY822" i="2"/>
  <c r="AY821" i="2"/>
  <c r="AY820" i="2"/>
  <c r="AY819" i="2"/>
  <c r="AY818" i="2"/>
  <c r="AY817" i="2"/>
  <c r="AY816" i="2"/>
  <c r="AY815" i="2"/>
  <c r="AY814" i="2"/>
  <c r="AY813" i="2"/>
  <c r="AY812" i="2"/>
  <c r="AY811" i="2"/>
  <c r="AY810" i="2"/>
  <c r="AY809" i="2"/>
  <c r="AY808" i="2"/>
  <c r="AY807" i="2"/>
  <c r="AY806" i="2"/>
  <c r="AY805" i="2"/>
  <c r="AY804" i="2"/>
  <c r="AY803" i="2"/>
  <c r="AY802" i="2"/>
  <c r="AY801" i="2"/>
  <c r="AY800" i="2"/>
  <c r="AY799" i="2"/>
  <c r="AY798" i="2"/>
  <c r="AY797" i="2"/>
  <c r="AY796" i="2"/>
  <c r="AY795" i="2"/>
  <c r="AY794" i="2"/>
  <c r="AY793" i="2"/>
  <c r="AY792" i="2"/>
  <c r="AY791" i="2"/>
  <c r="AY790" i="2"/>
  <c r="AY789" i="2"/>
  <c r="AY788" i="2"/>
  <c r="AY787" i="2"/>
  <c r="AY786" i="2"/>
  <c r="AY785" i="2"/>
  <c r="AY784" i="2"/>
  <c r="AY783" i="2"/>
  <c r="AY782" i="2"/>
  <c r="AY781" i="2"/>
  <c r="AY780" i="2"/>
  <c r="AY779" i="2"/>
  <c r="AY778" i="2"/>
  <c r="AY777" i="2"/>
  <c r="AY776" i="2"/>
  <c r="AY775" i="2"/>
  <c r="AY774" i="2"/>
  <c r="AY773" i="2"/>
  <c r="AY772" i="2"/>
  <c r="AY771" i="2"/>
  <c r="AY770" i="2"/>
  <c r="AY769" i="2"/>
  <c r="AY768" i="2"/>
  <c r="AY767" i="2"/>
  <c r="AY766" i="2"/>
  <c r="AY765" i="2"/>
  <c r="AY764" i="2"/>
  <c r="AY763" i="2"/>
  <c r="AY762" i="2"/>
  <c r="AY761" i="2"/>
  <c r="AY760" i="2"/>
  <c r="AY759" i="2"/>
  <c r="AY758" i="2"/>
  <c r="AY757" i="2"/>
  <c r="AY756" i="2"/>
  <c r="AY755" i="2"/>
  <c r="AY754" i="2"/>
  <c r="AY753" i="2"/>
  <c r="AY752" i="2"/>
  <c r="AY751" i="2"/>
  <c r="AY750" i="2"/>
  <c r="AY749" i="2"/>
  <c r="AY748" i="2"/>
  <c r="AY747" i="2"/>
  <c r="AY746" i="2"/>
  <c r="AY745" i="2"/>
  <c r="AY744" i="2"/>
  <c r="AY743" i="2"/>
  <c r="AY742" i="2"/>
  <c r="AY741" i="2"/>
  <c r="AY740" i="2"/>
  <c r="AY739" i="2"/>
  <c r="AY738" i="2"/>
  <c r="AY737" i="2"/>
  <c r="AY736" i="2"/>
  <c r="AY735" i="2"/>
  <c r="AY734" i="2"/>
  <c r="AY733" i="2"/>
  <c r="AY732" i="2"/>
  <c r="AY731" i="2"/>
  <c r="AY730" i="2"/>
  <c r="AY729" i="2"/>
  <c r="AY728" i="2"/>
  <c r="AY727" i="2"/>
  <c r="AY726" i="2"/>
  <c r="AY725" i="2"/>
  <c r="AY724" i="2"/>
  <c r="AY723" i="2"/>
  <c r="AY722" i="2"/>
  <c r="AY721" i="2"/>
  <c r="AY720" i="2"/>
  <c r="AY719" i="2"/>
  <c r="AY718" i="2"/>
  <c r="AY717" i="2"/>
  <c r="AY716" i="2"/>
  <c r="AY715" i="2"/>
  <c r="AY714" i="2"/>
  <c r="AY713" i="2"/>
  <c r="AY712" i="2"/>
  <c r="AY711" i="2"/>
  <c r="AY710" i="2"/>
  <c r="AY709" i="2"/>
  <c r="AY708" i="2"/>
  <c r="AY707" i="2"/>
  <c r="AY706" i="2"/>
  <c r="AY705" i="2"/>
  <c r="AY704" i="2"/>
  <c r="AY703" i="2"/>
  <c r="AY702" i="2"/>
  <c r="AY701" i="2"/>
  <c r="AY700" i="2"/>
  <c r="AY699" i="2"/>
  <c r="AY698" i="2"/>
  <c r="AY697" i="2"/>
  <c r="AY696" i="2"/>
  <c r="AY695" i="2"/>
  <c r="AY694" i="2"/>
  <c r="AY693" i="2"/>
  <c r="AY692" i="2"/>
  <c r="AY691" i="2"/>
  <c r="AY690" i="2"/>
  <c r="AY689" i="2"/>
  <c r="AY688" i="2"/>
  <c r="AY687" i="2"/>
  <c r="AY686" i="2"/>
  <c r="AY685" i="2"/>
  <c r="AY684" i="2"/>
  <c r="AY683" i="2"/>
  <c r="AY682" i="2"/>
  <c r="AY681" i="2"/>
  <c r="AY680" i="2"/>
  <c r="AY679" i="2"/>
  <c r="AY678" i="2"/>
  <c r="AY677" i="2"/>
  <c r="AY676" i="2"/>
  <c r="AY675" i="2"/>
  <c r="AY674" i="2"/>
  <c r="AY673" i="2"/>
  <c r="AY672" i="2"/>
  <c r="AY671" i="2"/>
  <c r="AY670" i="2"/>
  <c r="AY669" i="2"/>
  <c r="AY668" i="2"/>
  <c r="AY667" i="2"/>
  <c r="AY666" i="2"/>
  <c r="AY665" i="2"/>
  <c r="AY664" i="2"/>
  <c r="AY663" i="2"/>
  <c r="AY662" i="2"/>
  <c r="AY661" i="2"/>
  <c r="AY660" i="2"/>
  <c r="AY659" i="2"/>
  <c r="AY658" i="2"/>
  <c r="AY657" i="2"/>
  <c r="AY656" i="2"/>
  <c r="AY655" i="2"/>
  <c r="AY654" i="2"/>
  <c r="AY653" i="2"/>
  <c r="AY652" i="2"/>
  <c r="AY651" i="2"/>
  <c r="AY650" i="2"/>
  <c r="AY649" i="2"/>
  <c r="AY648" i="2"/>
  <c r="AY647" i="2"/>
  <c r="AY646" i="2"/>
  <c r="AY645" i="2"/>
  <c r="AY644" i="2"/>
  <c r="AY643" i="2"/>
  <c r="AY642" i="2"/>
  <c r="AY641" i="2"/>
  <c r="AY640" i="2"/>
  <c r="AY639" i="2"/>
  <c r="AY638" i="2"/>
  <c r="AY637" i="2"/>
  <c r="AY636" i="2"/>
  <c r="AY635" i="2"/>
  <c r="AY634" i="2"/>
  <c r="AY633" i="2"/>
  <c r="AY632" i="2"/>
  <c r="AY631" i="2"/>
  <c r="AY630" i="2"/>
  <c r="AY629" i="2"/>
  <c r="AY628" i="2"/>
  <c r="AY627" i="2"/>
  <c r="AY626" i="2"/>
  <c r="AY625" i="2"/>
  <c r="AY624" i="2"/>
  <c r="AY623" i="2"/>
  <c r="AY622" i="2"/>
  <c r="AY621" i="2"/>
  <c r="AY620" i="2"/>
  <c r="AY619" i="2"/>
  <c r="AY618" i="2"/>
  <c r="AY617" i="2"/>
  <c r="AY616" i="2"/>
  <c r="AY615" i="2"/>
  <c r="AY614" i="2"/>
  <c r="AY613" i="2"/>
  <c r="AY612" i="2"/>
  <c r="AY611" i="2"/>
  <c r="AY610" i="2"/>
  <c r="AY609" i="2"/>
  <c r="AY608" i="2"/>
  <c r="AY607" i="2"/>
  <c r="AY606" i="2"/>
  <c r="AY605" i="2"/>
  <c r="AY604" i="2"/>
  <c r="AY603" i="2"/>
  <c r="AY602" i="2"/>
  <c r="AY601" i="2"/>
  <c r="AY600" i="2"/>
  <c r="AY599" i="2"/>
  <c r="AY598" i="2"/>
  <c r="AY597" i="2"/>
  <c r="AY596" i="2"/>
  <c r="AY595" i="2"/>
  <c r="AY594" i="2"/>
  <c r="AY593" i="2"/>
  <c r="AY592" i="2"/>
  <c r="AY591" i="2"/>
  <c r="AY590" i="2"/>
  <c r="AY589" i="2"/>
  <c r="AY588" i="2"/>
  <c r="AY587" i="2"/>
  <c r="AY586" i="2"/>
  <c r="AY585" i="2"/>
  <c r="AY584" i="2"/>
  <c r="AY583" i="2"/>
  <c r="AY582" i="2"/>
  <c r="AY581" i="2"/>
  <c r="AY580" i="2"/>
  <c r="AY579" i="2"/>
  <c r="AY578" i="2"/>
  <c r="AY577" i="2"/>
  <c r="AY576" i="2"/>
  <c r="AY575" i="2"/>
  <c r="AY574" i="2"/>
  <c r="AY573" i="2"/>
  <c r="AY572" i="2"/>
  <c r="AY571" i="2"/>
  <c r="AY570" i="2"/>
  <c r="AY569" i="2"/>
  <c r="AY568" i="2"/>
  <c r="AY567" i="2"/>
  <c r="AY566" i="2"/>
  <c r="AY565" i="2"/>
  <c r="AY564" i="2"/>
  <c r="AY563" i="2"/>
  <c r="AY562" i="2"/>
  <c r="AY561" i="2"/>
  <c r="AY560" i="2"/>
  <c r="AY559" i="2"/>
  <c r="AY558" i="2"/>
  <c r="AY557" i="2"/>
  <c r="AY556" i="2"/>
  <c r="AY555" i="2"/>
  <c r="AY554" i="2"/>
  <c r="AY553" i="2"/>
  <c r="AY552" i="2"/>
  <c r="AY551" i="2"/>
  <c r="AY550" i="2"/>
  <c r="AY549" i="2"/>
  <c r="AY548" i="2"/>
  <c r="AY547" i="2"/>
  <c r="AY546" i="2"/>
  <c r="AY545" i="2"/>
  <c r="AY544" i="2"/>
  <c r="AY543" i="2"/>
  <c r="AY542" i="2"/>
  <c r="AY541" i="2"/>
  <c r="AY540" i="2"/>
  <c r="AY539" i="2"/>
  <c r="AY538" i="2"/>
  <c r="AY537" i="2"/>
  <c r="AY536" i="2"/>
  <c r="AY535" i="2"/>
  <c r="AY534" i="2"/>
  <c r="AY533" i="2"/>
  <c r="AY532" i="2"/>
  <c r="AY531" i="2"/>
  <c r="AY530" i="2"/>
  <c r="AY529" i="2"/>
  <c r="AY528" i="2"/>
  <c r="AY527" i="2"/>
  <c r="AY526" i="2"/>
  <c r="AY525" i="2"/>
  <c r="AY524" i="2"/>
  <c r="AY523" i="2"/>
  <c r="AY522" i="2"/>
  <c r="AY521" i="2"/>
  <c r="AY520" i="2"/>
  <c r="AY519" i="2"/>
  <c r="AY518" i="2"/>
  <c r="AY517" i="2"/>
  <c r="AY516" i="2"/>
  <c r="AY515" i="2"/>
  <c r="AY514" i="2"/>
  <c r="AY513" i="2"/>
  <c r="AY512" i="2"/>
  <c r="AY511" i="2"/>
  <c r="AY510" i="2"/>
  <c r="AY509" i="2"/>
  <c r="AY508" i="2"/>
  <c r="AY507" i="2"/>
  <c r="AY506" i="2"/>
  <c r="AY505" i="2"/>
  <c r="AY504" i="2"/>
  <c r="AY503" i="2"/>
  <c r="AY502" i="2"/>
  <c r="AY501" i="2"/>
  <c r="AY500" i="2"/>
  <c r="AY499" i="2"/>
  <c r="AY498" i="2"/>
  <c r="AY497" i="2"/>
  <c r="AY496" i="2"/>
  <c r="AY495" i="2"/>
  <c r="AY494" i="2"/>
  <c r="AY493" i="2"/>
  <c r="AY492" i="2"/>
  <c r="AY491" i="2"/>
  <c r="AY490" i="2"/>
  <c r="AY489" i="2"/>
  <c r="AY488" i="2"/>
  <c r="AY487" i="2"/>
  <c r="AY486" i="2"/>
  <c r="AY485" i="2"/>
  <c r="AY484" i="2"/>
  <c r="AY483" i="2"/>
  <c r="AY482" i="2"/>
  <c r="AY481" i="2"/>
  <c r="AY480" i="2"/>
  <c r="AY479" i="2"/>
  <c r="AY478" i="2"/>
  <c r="AY477" i="2"/>
  <c r="AY476" i="2"/>
  <c r="AY475" i="2"/>
  <c r="AY474" i="2"/>
  <c r="AY473" i="2"/>
  <c r="AY472" i="2"/>
  <c r="AY471" i="2"/>
  <c r="AY470" i="2"/>
  <c r="AY469" i="2"/>
  <c r="AY468" i="2"/>
  <c r="AY467" i="2"/>
  <c r="AY466" i="2"/>
  <c r="AY465" i="2"/>
  <c r="AY464" i="2"/>
  <c r="AY463" i="2"/>
  <c r="AY462" i="2"/>
  <c r="AY461" i="2"/>
  <c r="AY460" i="2"/>
  <c r="AY459" i="2"/>
  <c r="AY458" i="2"/>
  <c r="AY457" i="2"/>
  <c r="AY456" i="2"/>
  <c r="AY455" i="2"/>
  <c r="AY454" i="2"/>
  <c r="AY453" i="2"/>
  <c r="AY452" i="2"/>
  <c r="AY451" i="2"/>
  <c r="AY450" i="2"/>
  <c r="AY449" i="2"/>
  <c r="AY448" i="2"/>
  <c r="AY447" i="2"/>
  <c r="AY446" i="2"/>
  <c r="AY445" i="2"/>
  <c r="AY444" i="2"/>
  <c r="AY443" i="2"/>
  <c r="AY442" i="2"/>
  <c r="AY441" i="2"/>
  <c r="AY440" i="2"/>
  <c r="AY439" i="2"/>
  <c r="AY438" i="2"/>
  <c r="AY437" i="2"/>
  <c r="AY436" i="2"/>
  <c r="AY435" i="2"/>
  <c r="AY434" i="2"/>
  <c r="AY433" i="2"/>
  <c r="AY432" i="2"/>
  <c r="AY431" i="2"/>
  <c r="AY430" i="2"/>
  <c r="AY429" i="2"/>
  <c r="AY428" i="2"/>
  <c r="AY427" i="2"/>
  <c r="AY426" i="2"/>
  <c r="AY425" i="2"/>
  <c r="AY424" i="2"/>
  <c r="AY423" i="2"/>
  <c r="AY422" i="2"/>
  <c r="AY421" i="2"/>
  <c r="AY420" i="2"/>
  <c r="AY419" i="2"/>
  <c r="AY418" i="2"/>
  <c r="AY417" i="2"/>
  <c r="AY416" i="2"/>
  <c r="AY415" i="2"/>
  <c r="AY414" i="2"/>
  <c r="AY413" i="2"/>
  <c r="AY412" i="2"/>
  <c r="AY411" i="2"/>
  <c r="AY410" i="2"/>
  <c r="AY409" i="2"/>
  <c r="AY408" i="2"/>
  <c r="AY407" i="2"/>
  <c r="AY406" i="2"/>
  <c r="AY405" i="2"/>
  <c r="AY404" i="2"/>
  <c r="AY403" i="2"/>
  <c r="AY402" i="2"/>
  <c r="AY401" i="2"/>
  <c r="AY400" i="2"/>
  <c r="AY399" i="2"/>
  <c r="AY398" i="2"/>
  <c r="AY397" i="2"/>
  <c r="AY396" i="2"/>
  <c r="AY395" i="2"/>
  <c r="AY394" i="2"/>
  <c r="AY393" i="2"/>
  <c r="AY392" i="2"/>
  <c r="AY391" i="2"/>
  <c r="AY390" i="2"/>
  <c r="AY389" i="2"/>
  <c r="AY388" i="2"/>
  <c r="AY387" i="2"/>
  <c r="AY386" i="2"/>
  <c r="AY385" i="2"/>
  <c r="AY384" i="2"/>
  <c r="AY383" i="2"/>
  <c r="AY382" i="2"/>
  <c r="AY381" i="2"/>
  <c r="AY380" i="2"/>
  <c r="AY379" i="2"/>
  <c r="AY378" i="2"/>
  <c r="AY377" i="2"/>
  <c r="AY376" i="2"/>
  <c r="AY375" i="2"/>
  <c r="AY374" i="2"/>
  <c r="AY373" i="2"/>
  <c r="AY372" i="2"/>
  <c r="AY371" i="2"/>
  <c r="AY370" i="2"/>
  <c r="AY369" i="2"/>
  <c r="AY368" i="2"/>
  <c r="AY367" i="2"/>
  <c r="AY366" i="2"/>
  <c r="AY365" i="2"/>
  <c r="AY364" i="2"/>
  <c r="AY363" i="2"/>
  <c r="AY362" i="2"/>
  <c r="AY361" i="2"/>
  <c r="AY360" i="2"/>
  <c r="AY359" i="2"/>
  <c r="AY358" i="2"/>
  <c r="AY357" i="2"/>
  <c r="AY356" i="2"/>
  <c r="AY355" i="2"/>
  <c r="AY354" i="2"/>
  <c r="AY353" i="2"/>
  <c r="AY352" i="2"/>
  <c r="AY351" i="2"/>
  <c r="AY350" i="2"/>
  <c r="AY349" i="2"/>
  <c r="AY348" i="2"/>
  <c r="AY347" i="2"/>
  <c r="AY346" i="2"/>
  <c r="AY345" i="2"/>
  <c r="AY344" i="2"/>
  <c r="AY343" i="2"/>
  <c r="AY342" i="2"/>
  <c r="AY341" i="2"/>
  <c r="AY340" i="2"/>
  <c r="AY339" i="2"/>
  <c r="AY338" i="2"/>
  <c r="AY337" i="2"/>
  <c r="AY336" i="2"/>
  <c r="AY335" i="2"/>
  <c r="AY334" i="2"/>
  <c r="AY333" i="2"/>
  <c r="AY332" i="2"/>
  <c r="AY331" i="2"/>
  <c r="AY330" i="2"/>
  <c r="AY329" i="2"/>
  <c r="AY328" i="2"/>
  <c r="AY327" i="2"/>
  <c r="AY326" i="2"/>
  <c r="AY325" i="2"/>
  <c r="AY324" i="2"/>
  <c r="AY323" i="2"/>
  <c r="AY322" i="2"/>
  <c r="AY321" i="2"/>
  <c r="AY320" i="2"/>
  <c r="AY319" i="2"/>
  <c r="AY318" i="2"/>
  <c r="AY317" i="2"/>
  <c r="AY316" i="2"/>
  <c r="AY315" i="2"/>
  <c r="AY314" i="2"/>
  <c r="AY313" i="2"/>
  <c r="AY312" i="2"/>
  <c r="AY311" i="2"/>
  <c r="AY310" i="2"/>
  <c r="AY309" i="2"/>
  <c r="AY308" i="2"/>
  <c r="AY307" i="2"/>
  <c r="AY306" i="2"/>
  <c r="AY305" i="2"/>
  <c r="AY304" i="2"/>
  <c r="AY303" i="2"/>
  <c r="AY302" i="2"/>
  <c r="AY301" i="2"/>
  <c r="AY300" i="2"/>
  <c r="AY299" i="2"/>
  <c r="AY298" i="2"/>
  <c r="AY297" i="2"/>
  <c r="AY296" i="2"/>
  <c r="AY295" i="2"/>
  <c r="AY294" i="2"/>
  <c r="AY293" i="2"/>
  <c r="AY292" i="2"/>
  <c r="AY291" i="2"/>
  <c r="AY290" i="2"/>
  <c r="AY289" i="2"/>
  <c r="AY288" i="2"/>
  <c r="AY287" i="2"/>
  <c r="AY286" i="2"/>
  <c r="AY285" i="2"/>
  <c r="AY284" i="2"/>
  <c r="AY283" i="2"/>
  <c r="AY282" i="2"/>
  <c r="AY281" i="2"/>
  <c r="AY280" i="2"/>
  <c r="AY279" i="2"/>
  <c r="AY278" i="2"/>
  <c r="AY277" i="2"/>
  <c r="AY276" i="2"/>
  <c r="AY275" i="2"/>
  <c r="AY274" i="2"/>
  <c r="AY273" i="2"/>
  <c r="AY272" i="2"/>
  <c r="AY271" i="2"/>
  <c r="AY270" i="2"/>
  <c r="AY269" i="2"/>
  <c r="AY268" i="2"/>
  <c r="AY267" i="2"/>
  <c r="AY266" i="2"/>
  <c r="AY265" i="2"/>
  <c r="AY264" i="2"/>
  <c r="AY263" i="2"/>
  <c r="AY262" i="2"/>
  <c r="AY261" i="2"/>
  <c r="AY260" i="2"/>
  <c r="AY259" i="2"/>
  <c r="AY258" i="2"/>
  <c r="AY257" i="2"/>
  <c r="AY256" i="2"/>
  <c r="AY255" i="2"/>
  <c r="AY254" i="2"/>
  <c r="AY253" i="2"/>
  <c r="AY252" i="2"/>
  <c r="AY251" i="2"/>
  <c r="AY250" i="2"/>
  <c r="AY249" i="2"/>
  <c r="AY248" i="2"/>
  <c r="AY247" i="2"/>
  <c r="AY246" i="2"/>
  <c r="AY245" i="2"/>
  <c r="AY244" i="2"/>
  <c r="AY243" i="2"/>
  <c r="AY242" i="2"/>
  <c r="AY241" i="2"/>
  <c r="AY240" i="2"/>
  <c r="AY239" i="2"/>
  <c r="AY238" i="2"/>
  <c r="AY237" i="2"/>
  <c r="AY236" i="2"/>
  <c r="AY235" i="2"/>
  <c r="AY234" i="2"/>
  <c r="AY233" i="2"/>
  <c r="AY232" i="2"/>
  <c r="AY231" i="2"/>
  <c r="AY230" i="2"/>
  <c r="AY229" i="2"/>
  <c r="AY228" i="2"/>
  <c r="AY227" i="2"/>
  <c r="AY226" i="2"/>
  <c r="AY225" i="2"/>
  <c r="AY224" i="2"/>
  <c r="AY223" i="2"/>
  <c r="AY222" i="2"/>
  <c r="AY221" i="2"/>
  <c r="AY220" i="2"/>
  <c r="AY219" i="2"/>
  <c r="AY218" i="2"/>
  <c r="AY217" i="2"/>
  <c r="AY216" i="2"/>
  <c r="AY215" i="2"/>
  <c r="AY214" i="2"/>
  <c r="AY213" i="2"/>
  <c r="AY212" i="2"/>
  <c r="AY211" i="2"/>
  <c r="AY210" i="2"/>
  <c r="AY209" i="2"/>
  <c r="AY208" i="2"/>
  <c r="AY207" i="2"/>
  <c r="AY206" i="2"/>
  <c r="AY205" i="2"/>
  <c r="AY204" i="2"/>
  <c r="AY203" i="2"/>
  <c r="AY202" i="2"/>
  <c r="AY201" i="2"/>
  <c r="AY200" i="2"/>
  <c r="AY199" i="2"/>
  <c r="AY198" i="2"/>
  <c r="AY197" i="2"/>
  <c r="AY196" i="2"/>
  <c r="AY195" i="2"/>
  <c r="AY194" i="2"/>
  <c r="AY193" i="2"/>
  <c r="AY192" i="2"/>
  <c r="AY191" i="2"/>
  <c r="AY190" i="2"/>
  <c r="AY189" i="2"/>
  <c r="AY188" i="2"/>
  <c r="AY187" i="2"/>
  <c r="AY186" i="2"/>
  <c r="AY185" i="2"/>
  <c r="AY184" i="2"/>
  <c r="AY183" i="2"/>
  <c r="AY182" i="2"/>
  <c r="AY181" i="2"/>
  <c r="AY180" i="2"/>
  <c r="AY179" i="2"/>
  <c r="AY178" i="2"/>
  <c r="AY177" i="2"/>
  <c r="AY176" i="2"/>
  <c r="AY175" i="2"/>
  <c r="AY174" i="2"/>
  <c r="AY173" i="2"/>
  <c r="AY172" i="2"/>
  <c r="AY171" i="2"/>
  <c r="AY170" i="2"/>
  <c r="AY169" i="2"/>
  <c r="AY168" i="2"/>
  <c r="AY167" i="2"/>
  <c r="AY166" i="2"/>
  <c r="AY165" i="2"/>
  <c r="AY164" i="2"/>
  <c r="AY163" i="2"/>
  <c r="AY162" i="2"/>
  <c r="AY161" i="2"/>
  <c r="AY160" i="2"/>
  <c r="AY159" i="2"/>
  <c r="AY158" i="2"/>
  <c r="AY157" i="2"/>
  <c r="AY156" i="2"/>
  <c r="AY155" i="2"/>
  <c r="AY154" i="2"/>
  <c r="AY153" i="2"/>
  <c r="AY152" i="2"/>
  <c r="AY151" i="2"/>
  <c r="AY150" i="2"/>
  <c r="AY149" i="2"/>
  <c r="AY148" i="2"/>
  <c r="AY147" i="2"/>
  <c r="AY146" i="2"/>
  <c r="AY145" i="2"/>
  <c r="AY144" i="2"/>
  <c r="AY143" i="2"/>
  <c r="AY142" i="2"/>
  <c r="AY141" i="2"/>
  <c r="AY140" i="2"/>
  <c r="AY139" i="2"/>
  <c r="AY138" i="2"/>
  <c r="AY137" i="2"/>
  <c r="AY136" i="2"/>
  <c r="AY135" i="2"/>
  <c r="AY134" i="2"/>
  <c r="AY133" i="2"/>
  <c r="AY132" i="2"/>
  <c r="AY131" i="2"/>
  <c r="AY130" i="2"/>
  <c r="AY129" i="2"/>
  <c r="AY128" i="2"/>
  <c r="AY127" i="2"/>
  <c r="AY126" i="2"/>
  <c r="AY125" i="2"/>
  <c r="AY124" i="2"/>
  <c r="AY123" i="2"/>
  <c r="AY122" i="2"/>
  <c r="AY121" i="2"/>
  <c r="AY120" i="2"/>
  <c r="AY119" i="2"/>
  <c r="AY118" i="2"/>
  <c r="AY117" i="2"/>
  <c r="AY116" i="2"/>
  <c r="AY115" i="2"/>
  <c r="AY114" i="2"/>
  <c r="AY113" i="2"/>
  <c r="AY112" i="2"/>
  <c r="AY111" i="2"/>
  <c r="AY110" i="2"/>
  <c r="AY109" i="2"/>
  <c r="AY108" i="2"/>
  <c r="AY107" i="2"/>
  <c r="AY106" i="2"/>
  <c r="AY105" i="2"/>
  <c r="AY104" i="2"/>
  <c r="AY103" i="2"/>
  <c r="AY102" i="2"/>
  <c r="AY101" i="2"/>
  <c r="AY100" i="2"/>
  <c r="AY99" i="2"/>
  <c r="AY98" i="2"/>
  <c r="AY97" i="2"/>
  <c r="AY96" i="2"/>
  <c r="AY95" i="2"/>
  <c r="AY94" i="2"/>
  <c r="AY93" i="2"/>
  <c r="AY92" i="2"/>
  <c r="AY91" i="2"/>
  <c r="AY90" i="2"/>
  <c r="AY89" i="2"/>
  <c r="AY88" i="2"/>
  <c r="AY87" i="2"/>
  <c r="AY86" i="2"/>
  <c r="AY85" i="2"/>
  <c r="AY84" i="2"/>
  <c r="AY83" i="2"/>
  <c r="AY82" i="2"/>
  <c r="AY81" i="2"/>
  <c r="AY80" i="2"/>
  <c r="AY79" i="2"/>
  <c r="AY78" i="2"/>
  <c r="AY77" i="2"/>
  <c r="AY76" i="2"/>
  <c r="AY75" i="2"/>
  <c r="AY74" i="2"/>
  <c r="AY73" i="2"/>
  <c r="AY72" i="2"/>
  <c r="AY71" i="2"/>
  <c r="AY70" i="2"/>
  <c r="AY69" i="2"/>
  <c r="AY68" i="2"/>
  <c r="AY67" i="2"/>
  <c r="AY66" i="2"/>
  <c r="AY65" i="2"/>
  <c r="AY64" i="2"/>
  <c r="AY63" i="2"/>
  <c r="AY62" i="2"/>
  <c r="AY61" i="2"/>
  <c r="AY60" i="2"/>
  <c r="AY59" i="2"/>
  <c r="AY58" i="2"/>
  <c r="AY57" i="2"/>
  <c r="AY56" i="2"/>
  <c r="AY55" i="2"/>
  <c r="AY54" i="2"/>
  <c r="AY53" i="2"/>
  <c r="AY52" i="2"/>
  <c r="AY51" i="2"/>
  <c r="AY50" i="2"/>
  <c r="AY49" i="2"/>
  <c r="AY48" i="2"/>
  <c r="AY47" i="2"/>
  <c r="AY46" i="2"/>
  <c r="AY45" i="2"/>
  <c r="AY44" i="2"/>
  <c r="AY43" i="2"/>
  <c r="AY42" i="2"/>
  <c r="AY41" i="2"/>
  <c r="AY40" i="2"/>
  <c r="AY39" i="2"/>
  <c r="AY38" i="2"/>
  <c r="AY37" i="2"/>
  <c r="AY36" i="2"/>
  <c r="AY35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7" i="2"/>
  <c r="AY16" i="2"/>
  <c r="AY15" i="2"/>
  <c r="AY14" i="2"/>
  <c r="AY13" i="2"/>
  <c r="AY12" i="2"/>
  <c r="AY11" i="2"/>
  <c r="AY10" i="2"/>
  <c r="AY9" i="2"/>
  <c r="AY8" i="2"/>
  <c r="AY7" i="2"/>
  <c r="AY6" i="2"/>
  <c r="AY5" i="2"/>
  <c r="AY4" i="2"/>
  <c r="AY3" i="2"/>
  <c r="AY2" i="2"/>
  <c r="BC2" i="2"/>
  <c r="BC3" i="2"/>
  <c r="BC4" i="2"/>
  <c r="BC5" i="2"/>
  <c r="BC6" i="2"/>
  <c r="BC7" i="2"/>
  <c r="BC8" i="2"/>
  <c r="BC9" i="2"/>
  <c r="BC10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BC40" i="2"/>
  <c r="BC41" i="2"/>
  <c r="BC42" i="2"/>
  <c r="BC43" i="2"/>
  <c r="BC44" i="2"/>
  <c r="BC45" i="2"/>
  <c r="BC46" i="2"/>
  <c r="BC47" i="2"/>
  <c r="BC48" i="2"/>
  <c r="BC49" i="2"/>
  <c r="BC50" i="2"/>
  <c r="BC51" i="2"/>
  <c r="BC52" i="2"/>
  <c r="BC53" i="2"/>
  <c r="BC54" i="2"/>
  <c r="BC55" i="2"/>
  <c r="BC56" i="2"/>
  <c r="BC57" i="2"/>
  <c r="BC58" i="2"/>
  <c r="BC59" i="2"/>
  <c r="BC60" i="2"/>
  <c r="BC61" i="2"/>
  <c r="BC62" i="2"/>
  <c r="BC63" i="2"/>
  <c r="BC64" i="2"/>
  <c r="BC65" i="2"/>
  <c r="BC66" i="2"/>
  <c r="BC67" i="2"/>
  <c r="BC68" i="2"/>
  <c r="BC69" i="2"/>
  <c r="BC70" i="2"/>
  <c r="BC71" i="2"/>
  <c r="BC72" i="2"/>
  <c r="BC73" i="2"/>
  <c r="BC74" i="2"/>
  <c r="BC75" i="2"/>
  <c r="BC76" i="2"/>
  <c r="BC77" i="2"/>
  <c r="BC78" i="2"/>
  <c r="BC79" i="2"/>
  <c r="BC80" i="2"/>
  <c r="BC81" i="2"/>
  <c r="BC82" i="2"/>
  <c r="BC83" i="2"/>
  <c r="BC84" i="2"/>
  <c r="BC85" i="2"/>
  <c r="BC86" i="2"/>
  <c r="BC87" i="2"/>
  <c r="BC88" i="2"/>
  <c r="BC89" i="2"/>
  <c r="BC90" i="2"/>
  <c r="BC91" i="2"/>
  <c r="BC92" i="2"/>
  <c r="BC93" i="2"/>
  <c r="BC94" i="2"/>
  <c r="BC95" i="2"/>
  <c r="BC96" i="2"/>
  <c r="BC97" i="2"/>
  <c r="BC98" i="2"/>
  <c r="BC99" i="2"/>
  <c r="BC100" i="2"/>
  <c r="BC101" i="2"/>
  <c r="BC102" i="2"/>
  <c r="BC103" i="2"/>
  <c r="BC104" i="2"/>
  <c r="BC105" i="2"/>
  <c r="BC106" i="2"/>
  <c r="BC107" i="2"/>
  <c r="BC108" i="2"/>
  <c r="BC109" i="2"/>
  <c r="BC110" i="2"/>
  <c r="BC111" i="2"/>
  <c r="BC112" i="2"/>
  <c r="BC113" i="2"/>
  <c r="BC114" i="2"/>
  <c r="BC115" i="2"/>
  <c r="BC116" i="2"/>
  <c r="BC117" i="2"/>
  <c r="BC118" i="2"/>
  <c r="BC119" i="2"/>
  <c r="BC120" i="2"/>
  <c r="BC121" i="2"/>
  <c r="BC122" i="2"/>
  <c r="BC123" i="2"/>
  <c r="BC124" i="2"/>
  <c r="BC125" i="2"/>
  <c r="BC126" i="2"/>
  <c r="BC127" i="2"/>
  <c r="BC128" i="2"/>
  <c r="BC129" i="2"/>
  <c r="BC130" i="2"/>
  <c r="BC131" i="2"/>
  <c r="BC132" i="2"/>
  <c r="BC133" i="2"/>
  <c r="BC134" i="2"/>
  <c r="BC135" i="2"/>
  <c r="BC136" i="2"/>
  <c r="BC137" i="2"/>
  <c r="BC138" i="2"/>
  <c r="BC139" i="2"/>
  <c r="BC140" i="2"/>
  <c r="BC141" i="2"/>
  <c r="BC142" i="2"/>
  <c r="BC143" i="2"/>
  <c r="BC144" i="2"/>
  <c r="BC145" i="2"/>
  <c r="BC146" i="2"/>
  <c r="BC147" i="2"/>
  <c r="BC148" i="2"/>
  <c r="BC149" i="2"/>
  <c r="BC150" i="2"/>
  <c r="BC151" i="2"/>
  <c r="BC152" i="2"/>
  <c r="BC153" i="2"/>
  <c r="BC154" i="2"/>
  <c r="BC155" i="2"/>
  <c r="BC156" i="2"/>
  <c r="BC157" i="2"/>
  <c r="BC158" i="2"/>
  <c r="BC159" i="2"/>
  <c r="BC160" i="2"/>
  <c r="BC161" i="2"/>
  <c r="BC162" i="2"/>
  <c r="BC163" i="2"/>
  <c r="BC164" i="2"/>
  <c r="BC165" i="2"/>
  <c r="BC166" i="2"/>
  <c r="BC167" i="2"/>
  <c r="BC168" i="2"/>
  <c r="BC169" i="2"/>
  <c r="BC170" i="2"/>
  <c r="BC171" i="2"/>
  <c r="BC172" i="2"/>
  <c r="BC173" i="2"/>
  <c r="BC174" i="2"/>
  <c r="BC175" i="2"/>
  <c r="BC176" i="2"/>
  <c r="BC177" i="2"/>
  <c r="BC178" i="2"/>
  <c r="BC179" i="2"/>
  <c r="BC180" i="2"/>
  <c r="BC181" i="2"/>
  <c r="BC182" i="2"/>
  <c r="BC183" i="2"/>
  <c r="BC184" i="2"/>
  <c r="BC185" i="2"/>
  <c r="BC186" i="2"/>
  <c r="BC187" i="2"/>
  <c r="BC188" i="2"/>
  <c r="BC189" i="2"/>
  <c r="BC190" i="2"/>
  <c r="BC191" i="2"/>
  <c r="BC192" i="2"/>
  <c r="BC193" i="2"/>
  <c r="BC194" i="2"/>
  <c r="BC195" i="2"/>
  <c r="BC196" i="2"/>
  <c r="BC197" i="2"/>
  <c r="BC198" i="2"/>
  <c r="BC199" i="2"/>
  <c r="BC200" i="2"/>
  <c r="BC201" i="2"/>
  <c r="BC202" i="2"/>
  <c r="BC203" i="2"/>
  <c r="BC204" i="2"/>
  <c r="BC205" i="2"/>
  <c r="BC206" i="2"/>
  <c r="BC207" i="2"/>
  <c r="BC208" i="2"/>
  <c r="BC209" i="2"/>
  <c r="BC210" i="2"/>
  <c r="BC211" i="2"/>
  <c r="BC212" i="2"/>
  <c r="BC213" i="2"/>
  <c r="BC214" i="2"/>
  <c r="BC215" i="2"/>
  <c r="BC216" i="2"/>
  <c r="BC217" i="2"/>
  <c r="BC218" i="2"/>
  <c r="BC219" i="2"/>
  <c r="BC220" i="2"/>
  <c r="BC221" i="2"/>
  <c r="BC222" i="2"/>
  <c r="BC223" i="2"/>
  <c r="BC224" i="2"/>
  <c r="BC225" i="2"/>
  <c r="BC226" i="2"/>
  <c r="BC227" i="2"/>
  <c r="BC228" i="2"/>
  <c r="BC229" i="2"/>
  <c r="BC230" i="2"/>
  <c r="BC231" i="2"/>
  <c r="BC232" i="2"/>
  <c r="BC233" i="2"/>
  <c r="BC234" i="2"/>
  <c r="BC235" i="2"/>
  <c r="BC236" i="2"/>
  <c r="BC237" i="2"/>
  <c r="BC238" i="2"/>
  <c r="BC239" i="2"/>
  <c r="BC240" i="2"/>
  <c r="BC241" i="2"/>
  <c r="BC242" i="2"/>
  <c r="BC243" i="2"/>
  <c r="BC244" i="2"/>
  <c r="BC245" i="2"/>
  <c r="BC246" i="2"/>
  <c r="BC247" i="2"/>
  <c r="BC248" i="2"/>
  <c r="BC249" i="2"/>
  <c r="BC250" i="2"/>
  <c r="BC251" i="2"/>
  <c r="BC252" i="2"/>
  <c r="BC253" i="2"/>
  <c r="BC254" i="2"/>
  <c r="BC255" i="2"/>
  <c r="BC256" i="2"/>
  <c r="BC257" i="2"/>
  <c r="BC258" i="2"/>
  <c r="BC259" i="2"/>
  <c r="BC260" i="2"/>
  <c r="BC261" i="2"/>
  <c r="BC262" i="2"/>
  <c r="BC263" i="2"/>
  <c r="BC264" i="2"/>
  <c r="BC265" i="2"/>
  <c r="BC266" i="2"/>
  <c r="BC267" i="2"/>
  <c r="BC268" i="2"/>
  <c r="BC269" i="2"/>
  <c r="BC270" i="2"/>
  <c r="BC271" i="2"/>
  <c r="BC272" i="2"/>
  <c r="BC273" i="2"/>
  <c r="BC274" i="2"/>
  <c r="BC275" i="2"/>
  <c r="BC276" i="2"/>
  <c r="BC277" i="2"/>
  <c r="BC278" i="2"/>
  <c r="BC279" i="2"/>
  <c r="BC280" i="2"/>
  <c r="BC281" i="2"/>
  <c r="BC282" i="2"/>
  <c r="BC283" i="2"/>
  <c r="BC284" i="2"/>
  <c r="BC285" i="2"/>
  <c r="BC286" i="2"/>
  <c r="BC287" i="2"/>
  <c r="BC288" i="2"/>
  <c r="BC289" i="2"/>
  <c r="BC290" i="2"/>
  <c r="BC291" i="2"/>
  <c r="BC292" i="2"/>
  <c r="BC293" i="2"/>
  <c r="BC294" i="2"/>
  <c r="BC295" i="2"/>
  <c r="BC296" i="2"/>
  <c r="BC297" i="2"/>
  <c r="BC298" i="2"/>
  <c r="BC299" i="2"/>
  <c r="BC300" i="2"/>
  <c r="BC301" i="2"/>
  <c r="BC302" i="2"/>
  <c r="BC303" i="2"/>
  <c r="BC304" i="2"/>
  <c r="BC305" i="2"/>
  <c r="BC306" i="2"/>
  <c r="BC307" i="2"/>
  <c r="BC308" i="2"/>
  <c r="BC309" i="2"/>
  <c r="BC310" i="2"/>
  <c r="BC311" i="2"/>
  <c r="BC312" i="2"/>
  <c r="BC313" i="2"/>
  <c r="BC314" i="2"/>
  <c r="BC315" i="2"/>
  <c r="BC316" i="2"/>
  <c r="BC317" i="2"/>
  <c r="BC318" i="2"/>
  <c r="BC319" i="2"/>
  <c r="BC320" i="2"/>
  <c r="BC321" i="2"/>
  <c r="BC322" i="2"/>
  <c r="BC323" i="2"/>
  <c r="BC324" i="2"/>
  <c r="BC325" i="2"/>
  <c r="BC326" i="2"/>
  <c r="BC327" i="2"/>
  <c r="BC328" i="2"/>
  <c r="BC329" i="2"/>
  <c r="BC330" i="2"/>
  <c r="BC331" i="2"/>
  <c r="BC332" i="2"/>
  <c r="BC333" i="2"/>
  <c r="BC334" i="2"/>
  <c r="BC335" i="2"/>
  <c r="BC336" i="2"/>
  <c r="BC337" i="2"/>
  <c r="BC338" i="2"/>
  <c r="BC339" i="2"/>
  <c r="BC340" i="2"/>
  <c r="BC341" i="2"/>
  <c r="BC342" i="2"/>
  <c r="BC343" i="2"/>
  <c r="BC344" i="2"/>
  <c r="BC345" i="2"/>
  <c r="BC346" i="2"/>
  <c r="BC347" i="2"/>
  <c r="BC348" i="2"/>
  <c r="BC349" i="2"/>
  <c r="BC350" i="2"/>
  <c r="BC351" i="2"/>
  <c r="BC352" i="2"/>
  <c r="BC353" i="2"/>
  <c r="BC354" i="2"/>
  <c r="BC355" i="2"/>
  <c r="BC356" i="2"/>
  <c r="BC357" i="2"/>
  <c r="BC358" i="2"/>
  <c r="BC359" i="2"/>
  <c r="BC360" i="2"/>
  <c r="BC361" i="2"/>
  <c r="BC362" i="2"/>
  <c r="BC363" i="2"/>
  <c r="BC364" i="2"/>
  <c r="BC365" i="2"/>
  <c r="BC366" i="2"/>
  <c r="BC367" i="2"/>
  <c r="BC368" i="2"/>
  <c r="BC369" i="2"/>
  <c r="BC370" i="2"/>
  <c r="BC371" i="2"/>
  <c r="BC372" i="2"/>
  <c r="BC373" i="2"/>
  <c r="BC374" i="2"/>
  <c r="BC375" i="2"/>
  <c r="BC376" i="2"/>
  <c r="BC377" i="2"/>
  <c r="BC378" i="2"/>
  <c r="BC379" i="2"/>
  <c r="BC380" i="2"/>
  <c r="BC381" i="2"/>
  <c r="BC382" i="2"/>
  <c r="BC383" i="2"/>
  <c r="BC384" i="2"/>
  <c r="BC385" i="2"/>
  <c r="BC386" i="2"/>
  <c r="BC387" i="2"/>
  <c r="BC388" i="2"/>
  <c r="BC389" i="2"/>
  <c r="BC390" i="2"/>
  <c r="BC391" i="2"/>
  <c r="BC392" i="2"/>
  <c r="BC393" i="2"/>
  <c r="BC394" i="2"/>
  <c r="BC395" i="2"/>
  <c r="BC396" i="2"/>
  <c r="BC397" i="2"/>
  <c r="BC398" i="2"/>
  <c r="BC399" i="2"/>
  <c r="BC400" i="2"/>
  <c r="BC401" i="2"/>
  <c r="BC402" i="2"/>
  <c r="BC403" i="2"/>
  <c r="BC404" i="2"/>
  <c r="BC405" i="2"/>
  <c r="BC406" i="2"/>
  <c r="BC407" i="2"/>
  <c r="BC408" i="2"/>
  <c r="BC409" i="2"/>
  <c r="BC410" i="2"/>
  <c r="BC411" i="2"/>
  <c r="BC412" i="2"/>
  <c r="BC413" i="2"/>
  <c r="BC414" i="2"/>
  <c r="BC415" i="2"/>
  <c r="BC416" i="2"/>
  <c r="BC417" i="2"/>
  <c r="BC418" i="2"/>
  <c r="BC419" i="2"/>
  <c r="BC420" i="2"/>
  <c r="BC421" i="2"/>
  <c r="BC422" i="2"/>
  <c r="BC423" i="2"/>
  <c r="BC424" i="2"/>
  <c r="BC425" i="2"/>
  <c r="BC426" i="2"/>
  <c r="BC427" i="2"/>
  <c r="BC428" i="2"/>
  <c r="BC429" i="2"/>
  <c r="BC430" i="2"/>
  <c r="BC431" i="2"/>
  <c r="BC432" i="2"/>
  <c r="BC433" i="2"/>
  <c r="BC434" i="2"/>
  <c r="BC435" i="2"/>
  <c r="BC436" i="2"/>
  <c r="BC437" i="2"/>
  <c r="BC438" i="2"/>
  <c r="BC439" i="2"/>
  <c r="BC440" i="2"/>
  <c r="BC441" i="2"/>
  <c r="BC442" i="2"/>
  <c r="BC443" i="2"/>
  <c r="BC444" i="2"/>
  <c r="BC445" i="2"/>
  <c r="BC446" i="2"/>
  <c r="BC447" i="2"/>
  <c r="BC448" i="2"/>
  <c r="BC449" i="2"/>
  <c r="BC450" i="2"/>
  <c r="BC451" i="2"/>
  <c r="BC452" i="2"/>
  <c r="BC453" i="2"/>
  <c r="BC454" i="2"/>
  <c r="BC455" i="2"/>
  <c r="BC456" i="2"/>
  <c r="BC457" i="2"/>
  <c r="BC458" i="2"/>
  <c r="BC459" i="2"/>
  <c r="BC460" i="2"/>
  <c r="BC461" i="2"/>
  <c r="BC462" i="2"/>
  <c r="BC463" i="2"/>
  <c r="BC464" i="2"/>
  <c r="BC465" i="2"/>
  <c r="BC466" i="2"/>
  <c r="BC467" i="2"/>
  <c r="BC468" i="2"/>
  <c r="BC469" i="2"/>
  <c r="BC470" i="2"/>
  <c r="BC471" i="2"/>
  <c r="BC472" i="2"/>
  <c r="BC473" i="2"/>
  <c r="BC474" i="2"/>
  <c r="BC475" i="2"/>
  <c r="BC476" i="2"/>
  <c r="BC477" i="2"/>
  <c r="BC478" i="2"/>
  <c r="BC479" i="2"/>
  <c r="BC480" i="2"/>
  <c r="BC481" i="2"/>
  <c r="BC482" i="2"/>
  <c r="BC483" i="2"/>
  <c r="BC484" i="2"/>
  <c r="BC485" i="2"/>
  <c r="BC486" i="2"/>
  <c r="BC487" i="2"/>
  <c r="BC488" i="2"/>
  <c r="BC489" i="2"/>
  <c r="BC490" i="2"/>
  <c r="BC491" i="2"/>
  <c r="BC492" i="2"/>
  <c r="BC493" i="2"/>
  <c r="BC494" i="2"/>
  <c r="BC495" i="2"/>
  <c r="BC496" i="2"/>
  <c r="BC497" i="2"/>
  <c r="BC498" i="2"/>
  <c r="BC499" i="2"/>
  <c r="BC500" i="2"/>
  <c r="BC501" i="2"/>
  <c r="BC502" i="2"/>
  <c r="BC503" i="2"/>
  <c r="BC504" i="2"/>
  <c r="BC505" i="2"/>
  <c r="BC506" i="2"/>
  <c r="BC507" i="2"/>
  <c r="BC508" i="2"/>
  <c r="BC509" i="2"/>
  <c r="BC510" i="2"/>
  <c r="BC511" i="2"/>
  <c r="BC512" i="2"/>
  <c r="BC513" i="2"/>
  <c r="BC514" i="2"/>
  <c r="BC515" i="2"/>
  <c r="BC516" i="2"/>
  <c r="BC517" i="2"/>
  <c r="BC518" i="2"/>
  <c r="BC519" i="2"/>
  <c r="BC520" i="2"/>
  <c r="BC521" i="2"/>
  <c r="BC522" i="2"/>
  <c r="BC523" i="2"/>
  <c r="BC524" i="2"/>
  <c r="BC525" i="2"/>
  <c r="BC526" i="2"/>
  <c r="BC527" i="2"/>
  <c r="BC528" i="2"/>
  <c r="BC529" i="2"/>
  <c r="BC530" i="2"/>
  <c r="BC531" i="2"/>
  <c r="BC532" i="2"/>
  <c r="BC533" i="2"/>
  <c r="BC534" i="2"/>
  <c r="BC535" i="2"/>
  <c r="BC536" i="2"/>
  <c r="BC537" i="2"/>
  <c r="BC538" i="2"/>
  <c r="BC539" i="2"/>
  <c r="BC540" i="2"/>
  <c r="BC541" i="2"/>
  <c r="BC542" i="2"/>
  <c r="BC543" i="2"/>
  <c r="BC544" i="2"/>
  <c r="BC545" i="2"/>
  <c r="BC546" i="2"/>
  <c r="BC547" i="2"/>
  <c r="BC548" i="2"/>
  <c r="BC549" i="2"/>
  <c r="BC550" i="2"/>
  <c r="BC551" i="2"/>
  <c r="BC552" i="2"/>
  <c r="BC553" i="2"/>
  <c r="BC554" i="2"/>
  <c r="BC555" i="2"/>
  <c r="BC556" i="2"/>
  <c r="BC557" i="2"/>
  <c r="BC558" i="2"/>
  <c r="BC559" i="2"/>
  <c r="BC560" i="2"/>
  <c r="BC561" i="2"/>
  <c r="BC562" i="2"/>
  <c r="BC563" i="2"/>
  <c r="BC564" i="2"/>
  <c r="BC565" i="2"/>
  <c r="BC566" i="2"/>
  <c r="BC567" i="2"/>
  <c r="BC568" i="2"/>
  <c r="BC569" i="2"/>
  <c r="BC570" i="2"/>
  <c r="BC571" i="2"/>
  <c r="BC572" i="2"/>
  <c r="BC573" i="2"/>
  <c r="BC574" i="2"/>
  <c r="BC575" i="2"/>
  <c r="BC576" i="2"/>
  <c r="BC577" i="2"/>
  <c r="BC578" i="2"/>
  <c r="BC579" i="2"/>
  <c r="BC580" i="2"/>
  <c r="BC581" i="2"/>
  <c r="BC582" i="2"/>
  <c r="BC583" i="2"/>
  <c r="BC584" i="2"/>
  <c r="BC585" i="2"/>
  <c r="BC586" i="2"/>
  <c r="BC587" i="2"/>
  <c r="BC588" i="2"/>
  <c r="BC589" i="2"/>
  <c r="BC590" i="2"/>
  <c r="BC591" i="2"/>
  <c r="BC592" i="2"/>
  <c r="BC593" i="2"/>
  <c r="BC594" i="2"/>
  <c r="BC595" i="2"/>
  <c r="BC596" i="2"/>
  <c r="BC597" i="2"/>
  <c r="BC598" i="2"/>
  <c r="BC599" i="2"/>
  <c r="BC600" i="2"/>
  <c r="BC601" i="2"/>
  <c r="BC602" i="2"/>
  <c r="BC603" i="2"/>
  <c r="BC604" i="2"/>
  <c r="BC605" i="2"/>
  <c r="BC606" i="2"/>
  <c r="BC607" i="2"/>
  <c r="BC608" i="2"/>
  <c r="BC609" i="2"/>
  <c r="BC610" i="2"/>
  <c r="BC611" i="2"/>
  <c r="BC612" i="2"/>
  <c r="BC613" i="2"/>
  <c r="BC614" i="2"/>
  <c r="BC615" i="2"/>
  <c r="BC616" i="2"/>
  <c r="BC617" i="2"/>
  <c r="BC618" i="2"/>
  <c r="BC619" i="2"/>
  <c r="BC620" i="2"/>
  <c r="BC621" i="2"/>
  <c r="BC622" i="2"/>
  <c r="BC623" i="2"/>
  <c r="BC624" i="2"/>
  <c r="BC625" i="2"/>
  <c r="BC626" i="2"/>
  <c r="BC627" i="2"/>
  <c r="BC628" i="2"/>
  <c r="BC629" i="2"/>
  <c r="BC630" i="2"/>
  <c r="BC631" i="2"/>
  <c r="BC632" i="2"/>
  <c r="BC633" i="2"/>
  <c r="BC634" i="2"/>
  <c r="BC635" i="2"/>
  <c r="BC636" i="2"/>
  <c r="BC637" i="2"/>
  <c r="BC638" i="2"/>
  <c r="BC639" i="2"/>
  <c r="BC640" i="2"/>
  <c r="BC641" i="2"/>
  <c r="BC642" i="2"/>
  <c r="BC643" i="2"/>
  <c r="BC644" i="2"/>
  <c r="BC645" i="2"/>
  <c r="BC646" i="2"/>
  <c r="BC647" i="2"/>
  <c r="BC648" i="2"/>
  <c r="BC649" i="2"/>
  <c r="BC650" i="2"/>
  <c r="BC651" i="2"/>
  <c r="BC652" i="2"/>
  <c r="BC653" i="2"/>
  <c r="BC654" i="2"/>
  <c r="BC655" i="2"/>
  <c r="BC656" i="2"/>
  <c r="BC657" i="2"/>
  <c r="BC658" i="2"/>
  <c r="BC659" i="2"/>
  <c r="BC660" i="2"/>
  <c r="BC661" i="2"/>
  <c r="BC662" i="2"/>
  <c r="BC663" i="2"/>
  <c r="BC664" i="2"/>
  <c r="BC665" i="2"/>
  <c r="BC666" i="2"/>
  <c r="BC667" i="2"/>
  <c r="BC668" i="2"/>
  <c r="BC669" i="2"/>
  <c r="BC670" i="2"/>
  <c r="BC671" i="2"/>
  <c r="BC672" i="2"/>
  <c r="BC673" i="2"/>
  <c r="BC674" i="2"/>
  <c r="BC675" i="2"/>
  <c r="BC676" i="2"/>
  <c r="BC677" i="2"/>
  <c r="BC678" i="2"/>
  <c r="BC679" i="2"/>
  <c r="BC680" i="2"/>
  <c r="BC681" i="2"/>
  <c r="BC682" i="2"/>
  <c r="BC683" i="2"/>
  <c r="BC684" i="2"/>
  <c r="BC685" i="2"/>
  <c r="BC686" i="2"/>
  <c r="BC687" i="2"/>
  <c r="BC688" i="2"/>
  <c r="BC689" i="2"/>
  <c r="BC690" i="2"/>
  <c r="BC691" i="2"/>
  <c r="BC692" i="2"/>
  <c r="BC693" i="2"/>
  <c r="BC694" i="2"/>
  <c r="BC695" i="2"/>
  <c r="BC696" i="2"/>
  <c r="BC697" i="2"/>
  <c r="BC698" i="2"/>
  <c r="BC699" i="2"/>
  <c r="BC700" i="2"/>
  <c r="BC701" i="2"/>
  <c r="BC702" i="2"/>
  <c r="BC703" i="2"/>
  <c r="BC704" i="2"/>
  <c r="BC705" i="2"/>
  <c r="BC706" i="2"/>
  <c r="BC707" i="2"/>
  <c r="BC708" i="2"/>
  <c r="BC709" i="2"/>
  <c r="BC710" i="2"/>
  <c r="BC711" i="2"/>
  <c r="BC712" i="2"/>
  <c r="BC713" i="2"/>
  <c r="BC714" i="2"/>
  <c r="BC715" i="2"/>
  <c r="BC716" i="2"/>
  <c r="BC717" i="2"/>
  <c r="BC718" i="2"/>
  <c r="BC719" i="2"/>
  <c r="BC720" i="2"/>
  <c r="BC721" i="2"/>
  <c r="BC722" i="2"/>
  <c r="BC723" i="2"/>
  <c r="BC724" i="2"/>
  <c r="BC725" i="2"/>
  <c r="BC726" i="2"/>
  <c r="BC727" i="2"/>
  <c r="BC728" i="2"/>
  <c r="BC729" i="2"/>
  <c r="BC730" i="2"/>
  <c r="BC731" i="2"/>
  <c r="BC732" i="2"/>
  <c r="BC733" i="2"/>
  <c r="BC734" i="2"/>
  <c r="BC735" i="2"/>
  <c r="BC736" i="2"/>
  <c r="BC737" i="2"/>
  <c r="BC738" i="2"/>
  <c r="BC739" i="2"/>
  <c r="BC740" i="2"/>
  <c r="BC741" i="2"/>
  <c r="BC742" i="2"/>
  <c r="BC743" i="2"/>
  <c r="BC744" i="2"/>
  <c r="BC745" i="2"/>
  <c r="BC746" i="2"/>
  <c r="BC747" i="2"/>
  <c r="BC748" i="2"/>
  <c r="BC749" i="2"/>
  <c r="BC750" i="2"/>
  <c r="BC751" i="2"/>
  <c r="BC752" i="2"/>
  <c r="BC753" i="2"/>
  <c r="BC754" i="2"/>
  <c r="BC755" i="2"/>
  <c r="BC756" i="2"/>
  <c r="BC757" i="2"/>
  <c r="BC758" i="2"/>
  <c r="BC759" i="2"/>
  <c r="BC760" i="2"/>
  <c r="BC761" i="2"/>
  <c r="BC762" i="2"/>
  <c r="BC763" i="2"/>
  <c r="BC764" i="2"/>
  <c r="BC765" i="2"/>
  <c r="BC766" i="2"/>
  <c r="BC767" i="2"/>
  <c r="BC768" i="2"/>
  <c r="BC769" i="2"/>
  <c r="BC770" i="2"/>
  <c r="BC771" i="2"/>
  <c r="BC772" i="2"/>
  <c r="BC773" i="2"/>
  <c r="BC774" i="2"/>
  <c r="BC775" i="2"/>
  <c r="BC776" i="2"/>
  <c r="BC777" i="2"/>
  <c r="BC778" i="2"/>
  <c r="BC779" i="2"/>
  <c r="BC780" i="2"/>
  <c r="BC781" i="2"/>
  <c r="BC782" i="2"/>
  <c r="BC783" i="2"/>
  <c r="BC784" i="2"/>
  <c r="BC785" i="2"/>
  <c r="BC786" i="2"/>
  <c r="BC787" i="2"/>
  <c r="BC788" i="2"/>
  <c r="BC789" i="2"/>
  <c r="BC790" i="2"/>
  <c r="BC791" i="2"/>
  <c r="BC792" i="2"/>
  <c r="BC793" i="2"/>
  <c r="BC794" i="2"/>
  <c r="BC795" i="2"/>
  <c r="BC796" i="2"/>
  <c r="BC797" i="2"/>
  <c r="BC798" i="2"/>
  <c r="BC799" i="2"/>
  <c r="BC800" i="2"/>
  <c r="BC801" i="2"/>
  <c r="BC802" i="2"/>
  <c r="BC803" i="2"/>
  <c r="BC804" i="2"/>
  <c r="BC805" i="2"/>
  <c r="BC806" i="2"/>
  <c r="BC807" i="2"/>
  <c r="BC808" i="2"/>
  <c r="BC809" i="2"/>
  <c r="BC810" i="2"/>
  <c r="BC811" i="2"/>
  <c r="BC812" i="2"/>
  <c r="BC813" i="2"/>
  <c r="BC814" i="2"/>
  <c r="BC815" i="2"/>
  <c r="BC816" i="2"/>
  <c r="BC817" i="2"/>
  <c r="BC818" i="2"/>
  <c r="BC819" i="2"/>
  <c r="BC820" i="2"/>
  <c r="BC821" i="2"/>
  <c r="BC822" i="2"/>
  <c r="BC823" i="2"/>
  <c r="BC824" i="2"/>
  <c r="BC825" i="2"/>
  <c r="BC826" i="2"/>
  <c r="BC827" i="2"/>
  <c r="BC828" i="2"/>
  <c r="BC829" i="2"/>
  <c r="BC830" i="2"/>
  <c r="BC831" i="2"/>
  <c r="BC832" i="2"/>
  <c r="BC833" i="2"/>
  <c r="BC834" i="2"/>
  <c r="BC835" i="2"/>
  <c r="BC836" i="2"/>
  <c r="BC837" i="2"/>
  <c r="BC838" i="2"/>
  <c r="BC839" i="2"/>
  <c r="BC840" i="2"/>
  <c r="BC841" i="2"/>
  <c r="BC842" i="2"/>
  <c r="BC843" i="2"/>
  <c r="BC844" i="2"/>
  <c r="BC845" i="2"/>
  <c r="BC846" i="2"/>
  <c r="BC847" i="2"/>
  <c r="BC848" i="2"/>
  <c r="BC849" i="2"/>
  <c r="BC850" i="2"/>
  <c r="BC851" i="2"/>
  <c r="BC852" i="2"/>
  <c r="BC853" i="2"/>
  <c r="BC854" i="2"/>
  <c r="BC855" i="2"/>
  <c r="BC856" i="2"/>
  <c r="BC857" i="2"/>
  <c r="BC858" i="2"/>
  <c r="BC859" i="2"/>
  <c r="BC860" i="2"/>
  <c r="BC861" i="2"/>
  <c r="BC862" i="2"/>
  <c r="BC863" i="2"/>
  <c r="BC864" i="2"/>
  <c r="BC865" i="2"/>
  <c r="BC866" i="2"/>
  <c r="BC867" i="2"/>
  <c r="BC868" i="2"/>
  <c r="BC869" i="2"/>
  <c r="BC870" i="2"/>
  <c r="BC871" i="2"/>
  <c r="BC872" i="2"/>
  <c r="BC873" i="2"/>
  <c r="BC874" i="2"/>
  <c r="BC875" i="2"/>
  <c r="BC876" i="2"/>
  <c r="BC877" i="2"/>
  <c r="BC878" i="2"/>
  <c r="BC879" i="2"/>
  <c r="BC880" i="2"/>
  <c r="BC881" i="2"/>
  <c r="BC882" i="2"/>
  <c r="BC883" i="2"/>
  <c r="BC884" i="2"/>
  <c r="BC885" i="2"/>
  <c r="BC886" i="2"/>
  <c r="BC887" i="2"/>
  <c r="BC888" i="2"/>
  <c r="BC889" i="2"/>
  <c r="BC890" i="2"/>
  <c r="BC891" i="2"/>
  <c r="BC892" i="2"/>
  <c r="BC893" i="2"/>
  <c r="BC894" i="2"/>
  <c r="BC895" i="2"/>
  <c r="BC896" i="2"/>
  <c r="BC897" i="2"/>
  <c r="BC898" i="2"/>
  <c r="BC899" i="2"/>
  <c r="BC900" i="2"/>
  <c r="BC901" i="2"/>
  <c r="BC902" i="2"/>
  <c r="BC903" i="2"/>
  <c r="BC904" i="2"/>
  <c r="BC905" i="2"/>
  <c r="BC906" i="2"/>
  <c r="BC907" i="2"/>
  <c r="BC908" i="2"/>
  <c r="BC909" i="2"/>
  <c r="BC910" i="2"/>
  <c r="BC911" i="2"/>
  <c r="BC912" i="2"/>
  <c r="BC913" i="2"/>
  <c r="BC914" i="2"/>
  <c r="BC915" i="2"/>
  <c r="BC916" i="2"/>
  <c r="BC917" i="2"/>
  <c r="BC918" i="2"/>
  <c r="BC919" i="2"/>
  <c r="BC920" i="2"/>
  <c r="BC921" i="2"/>
  <c r="BC922" i="2"/>
  <c r="BC923" i="2"/>
  <c r="BC924" i="2"/>
  <c r="BC925" i="2"/>
  <c r="BC926" i="2"/>
  <c r="BC927" i="2"/>
  <c r="BC928" i="2"/>
  <c r="BC929" i="2"/>
  <c r="BC930" i="2"/>
  <c r="BC931" i="2"/>
  <c r="BC932" i="2"/>
  <c r="BC933" i="2"/>
  <c r="BC934" i="2"/>
  <c r="BC935" i="2"/>
  <c r="BC936" i="2"/>
  <c r="BC937" i="2"/>
  <c r="BC938" i="2"/>
  <c r="BC939" i="2"/>
  <c r="BC940" i="2"/>
  <c r="BC941" i="2"/>
  <c r="BC942" i="2"/>
  <c r="BC943" i="2"/>
  <c r="BC944" i="2"/>
  <c r="BC945" i="2"/>
  <c r="BC946" i="2"/>
  <c r="BC947" i="2"/>
  <c r="BC948" i="2"/>
  <c r="BC949" i="2"/>
  <c r="BC950" i="2"/>
  <c r="BC951" i="2"/>
  <c r="BC952" i="2"/>
  <c r="BC953" i="2"/>
  <c r="BC954" i="2"/>
  <c r="BC955" i="2"/>
  <c r="BC956" i="2"/>
  <c r="BC957" i="2"/>
  <c r="BC958" i="2"/>
  <c r="BC959" i="2"/>
  <c r="BC960" i="2"/>
  <c r="BC961" i="2"/>
  <c r="BC962" i="2"/>
  <c r="BC963" i="2"/>
  <c r="BC964" i="2"/>
  <c r="BC965" i="2"/>
  <c r="BC966" i="2"/>
  <c r="BC967" i="2"/>
  <c r="BC968" i="2"/>
  <c r="BC969" i="2"/>
  <c r="BC970" i="2"/>
  <c r="BC971" i="2"/>
  <c r="BC972" i="2"/>
  <c r="BC973" i="2"/>
  <c r="BC974" i="2"/>
  <c r="BC975" i="2"/>
  <c r="BC976" i="2"/>
  <c r="BC977" i="2"/>
  <c r="BC978" i="2"/>
  <c r="BC979" i="2"/>
  <c r="BC980" i="2"/>
  <c r="BC981" i="2"/>
  <c r="BC982" i="2"/>
  <c r="BC983" i="2"/>
  <c r="BC984" i="2"/>
  <c r="BC985" i="2"/>
  <c r="BC986" i="2"/>
  <c r="BC987" i="2"/>
  <c r="BC988" i="2"/>
  <c r="BC989" i="2"/>
  <c r="BC990" i="2"/>
  <c r="BC991" i="2"/>
  <c r="BC992" i="2"/>
  <c r="BC993" i="2"/>
  <c r="BC994" i="2"/>
  <c r="BC995" i="2"/>
  <c r="BC996" i="2"/>
  <c r="BC997" i="2"/>
  <c r="BC998" i="2"/>
  <c r="BC999" i="2"/>
  <c r="BC1000" i="2"/>
  <c r="BC1001" i="2"/>
  <c r="BC1002" i="2"/>
  <c r="BC1003" i="2"/>
  <c r="BC1004" i="2"/>
  <c r="BC1005" i="2"/>
  <c r="BC1006" i="2"/>
  <c r="BC1007" i="2"/>
  <c r="BC1008" i="2"/>
  <c r="BC1009" i="2"/>
  <c r="BC1010" i="2"/>
  <c r="BC1011" i="2"/>
  <c r="BC1012" i="2"/>
  <c r="BC1013" i="2"/>
  <c r="BC1014" i="2"/>
  <c r="BC1015" i="2"/>
  <c r="BC1016" i="2"/>
  <c r="BC1017" i="2"/>
  <c r="BC1018" i="2"/>
  <c r="BC1019" i="2"/>
  <c r="BC1020" i="2"/>
  <c r="BC1021" i="2"/>
  <c r="BC1022" i="2"/>
  <c r="BC1023" i="2"/>
  <c r="BC1024" i="2"/>
  <c r="BC1025" i="2"/>
  <c r="BC1026" i="2"/>
  <c r="BC1027" i="2"/>
  <c r="BC1028" i="2"/>
  <c r="BC1029" i="2"/>
  <c r="BC1030" i="2"/>
  <c r="BC1031" i="2"/>
  <c r="BC1032" i="2"/>
  <c r="BC1033" i="2"/>
  <c r="BC1034" i="2"/>
  <c r="BC1035" i="2"/>
  <c r="BC1036" i="2"/>
  <c r="BC1037" i="2"/>
  <c r="BC1038" i="2"/>
  <c r="BC1039" i="2"/>
  <c r="BC1040" i="2"/>
  <c r="BC1041" i="2"/>
  <c r="BC1042" i="2"/>
  <c r="BC1043" i="2"/>
  <c r="BC1044" i="2"/>
  <c r="BC1045" i="2"/>
  <c r="BC1046" i="2"/>
  <c r="BC1047" i="2"/>
  <c r="BC1048" i="2"/>
  <c r="BC1049" i="2"/>
  <c r="BC1050" i="2"/>
  <c r="BC1051" i="2"/>
  <c r="BC1052" i="2"/>
  <c r="BC1053" i="2"/>
  <c r="BC1054" i="2"/>
  <c r="BC1055" i="2"/>
  <c r="BC1056" i="2"/>
  <c r="BC1057" i="2"/>
  <c r="BC1058" i="2"/>
  <c r="BC1059" i="2"/>
  <c r="BC1060" i="2"/>
  <c r="BC1061" i="2"/>
  <c r="BC1062" i="2"/>
  <c r="BC1063" i="2"/>
  <c r="BC1064" i="2"/>
  <c r="BC1065" i="2"/>
  <c r="BC1066" i="2"/>
  <c r="BC1067" i="2"/>
  <c r="BC1068" i="2"/>
  <c r="BC1069" i="2"/>
  <c r="BC1070" i="2"/>
  <c r="BC1071" i="2"/>
  <c r="BC1072" i="2"/>
  <c r="BC1073" i="2"/>
  <c r="BC1074" i="2"/>
  <c r="BC1075" i="2"/>
  <c r="BC1076" i="2"/>
  <c r="BC1077" i="2"/>
  <c r="BC1078" i="2"/>
  <c r="BC1079" i="2"/>
  <c r="BC1080" i="2"/>
  <c r="BC1081" i="2"/>
  <c r="BC1082" i="2"/>
  <c r="BC1083" i="2"/>
  <c r="BC1084" i="2"/>
  <c r="BC1085" i="2"/>
  <c r="BC1086" i="2"/>
  <c r="BC1087" i="2"/>
  <c r="BC1088" i="2"/>
  <c r="BC1089" i="2"/>
  <c r="BC1090" i="2"/>
  <c r="BC1091" i="2"/>
  <c r="BC1092" i="2"/>
  <c r="BC1093" i="2"/>
  <c r="BC1094" i="2"/>
  <c r="BC1095" i="2"/>
  <c r="BC1096" i="2"/>
  <c r="BC1097" i="2"/>
  <c r="BC1098" i="2"/>
  <c r="BC1099" i="2"/>
  <c r="BC1100" i="2"/>
  <c r="BC1101" i="2"/>
  <c r="BC1102" i="2"/>
  <c r="BC1103" i="2"/>
  <c r="BC1104" i="2"/>
  <c r="BC1105" i="2"/>
  <c r="BC1106" i="2"/>
  <c r="BC1107" i="2"/>
  <c r="BC1108" i="2"/>
  <c r="BC1109" i="2"/>
  <c r="BC1110" i="2"/>
  <c r="BC1111" i="2"/>
  <c r="BC1112" i="2"/>
  <c r="BC1113" i="2"/>
  <c r="BC1114" i="2"/>
  <c r="BC1115" i="2"/>
  <c r="BC1116" i="2"/>
  <c r="BC1117" i="2"/>
  <c r="BC1118" i="2"/>
  <c r="BC1119" i="2"/>
  <c r="BC1120" i="2"/>
  <c r="BC1121" i="2"/>
  <c r="BC1122" i="2"/>
  <c r="BC1123" i="2"/>
  <c r="BC1124" i="2"/>
  <c r="BC1125" i="2"/>
  <c r="BC1126" i="2"/>
  <c r="BC1127" i="2"/>
  <c r="BC1128" i="2"/>
  <c r="BC1129" i="2"/>
  <c r="BC1130" i="2"/>
  <c r="BC1131" i="2"/>
  <c r="BC1132" i="2"/>
  <c r="BC1133" i="2"/>
  <c r="BC1134" i="2"/>
  <c r="BC1135" i="2"/>
  <c r="BC1136" i="2"/>
  <c r="BC1137" i="2"/>
  <c r="BC1138" i="2"/>
  <c r="BC1139" i="2"/>
  <c r="BC1140" i="2"/>
  <c r="BC1141" i="2"/>
  <c r="BC1142" i="2"/>
  <c r="BC1143" i="2"/>
  <c r="BC1144" i="2"/>
  <c r="BC1145" i="2"/>
  <c r="BC1146" i="2"/>
  <c r="BC1147" i="2"/>
  <c r="BC1148" i="2"/>
  <c r="BC1149" i="2"/>
  <c r="BC1150" i="2"/>
  <c r="BC1151" i="2"/>
  <c r="BC1152" i="2"/>
  <c r="BC1153" i="2"/>
  <c r="BC1154" i="2"/>
  <c r="BC1155" i="2"/>
  <c r="BC1156" i="2"/>
  <c r="BC1157" i="2"/>
  <c r="BC1158" i="2"/>
  <c r="BC1159" i="2"/>
  <c r="BC1160" i="2"/>
  <c r="BC1161" i="2"/>
  <c r="BC1162" i="2"/>
  <c r="BC1163" i="2"/>
  <c r="BC1164" i="2"/>
  <c r="BC1165" i="2"/>
  <c r="BC1166" i="2"/>
  <c r="BC1167" i="2"/>
  <c r="BC1168" i="2"/>
  <c r="BC1169" i="2"/>
  <c r="BC1170" i="2"/>
  <c r="BC1171" i="2"/>
  <c r="BC1172" i="2"/>
  <c r="BC1173" i="2"/>
  <c r="BC1174" i="2"/>
  <c r="BC1175" i="2"/>
  <c r="BC1176" i="2"/>
  <c r="BC1177" i="2"/>
  <c r="BC1178" i="2"/>
  <c r="BC1179" i="2"/>
  <c r="BC1180" i="2"/>
  <c r="BC1181" i="2"/>
  <c r="BC1182" i="2"/>
  <c r="BC1183" i="2"/>
  <c r="BC1184" i="2"/>
  <c r="BC1185" i="2"/>
  <c r="BC1186" i="2"/>
  <c r="BC1187" i="2"/>
  <c r="BC1188" i="2"/>
  <c r="BC1189" i="2"/>
  <c r="BC1190" i="2"/>
  <c r="BC1191" i="2"/>
  <c r="BC1192" i="2"/>
  <c r="BC1193" i="2"/>
  <c r="BC1194" i="2"/>
  <c r="BC1195" i="2"/>
  <c r="BC1196" i="2"/>
  <c r="BC1197" i="2"/>
  <c r="BC1198" i="2"/>
  <c r="BC1199" i="2"/>
  <c r="BC1200" i="2"/>
  <c r="BC1201" i="2"/>
  <c r="BC1202" i="2"/>
  <c r="BC1203" i="2"/>
  <c r="BC1204" i="2"/>
  <c r="BC1205" i="2"/>
  <c r="BC1206" i="2"/>
  <c r="BC1207" i="2"/>
  <c r="BC1208" i="2"/>
  <c r="BC1209" i="2"/>
  <c r="BC1210" i="2"/>
  <c r="BC1211" i="2"/>
  <c r="BC1212" i="2"/>
  <c r="BC1213" i="2"/>
  <c r="BC1214" i="2"/>
  <c r="BC1215" i="2"/>
  <c r="BC1216" i="2"/>
  <c r="BC1217" i="2"/>
  <c r="BC1218" i="2"/>
  <c r="BC1219" i="2"/>
  <c r="BC1220" i="2"/>
  <c r="BC1221" i="2"/>
  <c r="BC1222" i="2"/>
  <c r="BC1223" i="2"/>
  <c r="BC1224" i="2"/>
  <c r="BC1225" i="2"/>
  <c r="BC1226" i="2"/>
  <c r="BC1227" i="2"/>
  <c r="BC1228" i="2"/>
  <c r="BC1229" i="2"/>
  <c r="BC1230" i="2"/>
  <c r="BC1231" i="2"/>
  <c r="BC1232" i="2"/>
  <c r="BC1233" i="2"/>
  <c r="BC1234" i="2"/>
  <c r="BC1235" i="2"/>
  <c r="BC1236" i="2"/>
  <c r="BC1237" i="2"/>
  <c r="BC1238" i="2"/>
  <c r="BC1239" i="2"/>
  <c r="BC1240" i="2"/>
  <c r="BC1241" i="2"/>
  <c r="BC1242" i="2"/>
  <c r="BC1243" i="2"/>
  <c r="BC1244" i="2"/>
  <c r="BC1245" i="2"/>
  <c r="BC1246" i="2"/>
  <c r="BC1247" i="2"/>
  <c r="BC1248" i="2"/>
  <c r="BC1249" i="2"/>
  <c r="BC1250" i="2"/>
  <c r="BC1251" i="2"/>
  <c r="BC1252" i="2"/>
  <c r="BC1253" i="2"/>
  <c r="BC1254" i="2"/>
  <c r="BC1255" i="2"/>
  <c r="BC1256" i="2"/>
  <c r="BC1257" i="2"/>
  <c r="BC1258" i="2"/>
  <c r="BC1259" i="2"/>
  <c r="BC1260" i="2"/>
  <c r="BC1261" i="2"/>
  <c r="BC1262" i="2"/>
  <c r="BC1263" i="2"/>
  <c r="BC1264" i="2"/>
  <c r="BC1265" i="2"/>
  <c r="BC1266" i="2"/>
  <c r="BC1267" i="2"/>
  <c r="BC1268" i="2"/>
  <c r="BC1269" i="2"/>
  <c r="BC1270" i="2"/>
  <c r="BC1271" i="2"/>
  <c r="BC1272" i="2"/>
  <c r="BC1273" i="2"/>
  <c r="BC1274" i="2"/>
  <c r="BC1275" i="2"/>
  <c r="BC1276" i="2"/>
  <c r="BC1277" i="2"/>
  <c r="BC1278" i="2"/>
  <c r="BC1279" i="2"/>
  <c r="BC1280" i="2"/>
  <c r="BC1281" i="2"/>
  <c r="BC1282" i="2"/>
  <c r="BC1283" i="2"/>
  <c r="BC1284" i="2"/>
  <c r="BC1285" i="2"/>
  <c r="BC1286" i="2"/>
  <c r="BC1287" i="2"/>
  <c r="BC1288" i="2"/>
  <c r="BC1289" i="2"/>
  <c r="BC1290" i="2"/>
  <c r="BC1291" i="2"/>
  <c r="BC1292" i="2"/>
  <c r="BC1293" i="2"/>
  <c r="BC1294" i="2"/>
  <c r="BC1295" i="2"/>
  <c r="BC1296" i="2"/>
  <c r="BC1297" i="2"/>
  <c r="BC1298" i="2"/>
  <c r="BC1299" i="2"/>
  <c r="BC1300" i="2"/>
  <c r="BC1301" i="2"/>
  <c r="BC1302" i="2"/>
  <c r="BC1303" i="2"/>
  <c r="BC1304" i="2"/>
  <c r="BC1305" i="2"/>
  <c r="BC1306" i="2"/>
  <c r="BC1307" i="2"/>
  <c r="BC1308" i="2"/>
  <c r="BC1309" i="2"/>
  <c r="BC1310" i="2"/>
  <c r="BC1311" i="2"/>
  <c r="BC1312" i="2"/>
  <c r="BC1313" i="2"/>
  <c r="BC1314" i="2"/>
  <c r="BC1315" i="2"/>
  <c r="BC1316" i="2"/>
  <c r="BC1317" i="2"/>
  <c r="BC1318" i="2"/>
  <c r="BC1319" i="2"/>
  <c r="BC1320" i="2"/>
  <c r="BC1321" i="2"/>
  <c r="BC1322" i="2"/>
  <c r="BC1323" i="2"/>
  <c r="BC1324" i="2"/>
  <c r="BC1325" i="2"/>
  <c r="BC1326" i="2"/>
  <c r="BC1327" i="2"/>
  <c r="BC1328" i="2"/>
  <c r="BC1329" i="2"/>
  <c r="BC1330" i="2"/>
  <c r="BC1331" i="2"/>
  <c r="BC1332" i="2"/>
  <c r="BC1333" i="2"/>
  <c r="BC1334" i="2"/>
  <c r="BC1335" i="2"/>
  <c r="BC1336" i="2"/>
  <c r="BC1337" i="2"/>
  <c r="BC1338" i="2"/>
  <c r="BC1339" i="2"/>
  <c r="BC1340" i="2"/>
  <c r="BC1341" i="2"/>
  <c r="BC1342" i="2"/>
  <c r="BC1343" i="2"/>
  <c r="BC1344" i="2"/>
  <c r="BC1345" i="2"/>
  <c r="BC1346" i="2"/>
  <c r="BC1347" i="2"/>
  <c r="BC1348" i="2"/>
  <c r="BC1349" i="2"/>
  <c r="BC1350" i="2"/>
  <c r="BC1351" i="2"/>
  <c r="BC1352" i="2"/>
  <c r="BC1353" i="2"/>
  <c r="BC1354" i="2"/>
  <c r="BC1355" i="2"/>
  <c r="BC1356" i="2"/>
  <c r="BC1357" i="2"/>
  <c r="BC1358" i="2"/>
  <c r="BC1359" i="2"/>
  <c r="BC1360" i="2"/>
  <c r="BC1361" i="2"/>
  <c r="BC1362" i="2"/>
  <c r="BC1363" i="2"/>
  <c r="BC1364" i="2"/>
  <c r="BC1365" i="2"/>
  <c r="BC1366" i="2"/>
  <c r="BC1367" i="2"/>
  <c r="BC1368" i="2"/>
  <c r="BC1369" i="2"/>
  <c r="BC1370" i="2"/>
  <c r="BC1371" i="2"/>
  <c r="BC1372" i="2"/>
  <c r="BC1373" i="2"/>
  <c r="BC1374" i="2"/>
  <c r="BC1375" i="2"/>
  <c r="BC1376" i="2"/>
  <c r="BC1377" i="2"/>
  <c r="BC1378" i="2"/>
  <c r="BC1379" i="2"/>
  <c r="BC1380" i="2"/>
  <c r="BC1381" i="2"/>
  <c r="BC1382" i="2"/>
  <c r="BC1383" i="2"/>
  <c r="BC1384" i="2"/>
  <c r="BC1385" i="2"/>
  <c r="BC1386" i="2"/>
  <c r="BC1387" i="2"/>
  <c r="BC1388" i="2"/>
  <c r="BC1389" i="2"/>
  <c r="BC1390" i="2"/>
  <c r="BC1391" i="2"/>
  <c r="BC1392" i="2"/>
  <c r="BC1393" i="2"/>
  <c r="BC1394" i="2"/>
  <c r="BC1395" i="2"/>
  <c r="BC1396" i="2"/>
  <c r="BC1397" i="2"/>
  <c r="BC1398" i="2"/>
  <c r="BC1399" i="2"/>
  <c r="BC1400" i="2"/>
  <c r="BC1401" i="2"/>
  <c r="BC1402" i="2"/>
  <c r="BC1403" i="2"/>
  <c r="BC1404" i="2"/>
  <c r="BC1405" i="2"/>
  <c r="BC1406" i="2"/>
  <c r="BC1407" i="2"/>
  <c r="BC1408" i="2"/>
  <c r="BC1409" i="2"/>
  <c r="BC1410" i="2"/>
  <c r="BC1411" i="2"/>
  <c r="BC1412" i="2"/>
  <c r="BC1413" i="2"/>
  <c r="BC1414" i="2"/>
  <c r="BC1415" i="2"/>
  <c r="BC1416" i="2"/>
  <c r="BC1417" i="2"/>
  <c r="BC1418" i="2"/>
  <c r="BC1419" i="2"/>
  <c r="BC1420" i="2"/>
  <c r="BC1421" i="2"/>
  <c r="BC1422" i="2"/>
  <c r="BC1423" i="2"/>
  <c r="BC1424" i="2"/>
  <c r="BC1425" i="2"/>
  <c r="BC1426" i="2"/>
  <c r="BC1427" i="2"/>
  <c r="BC1428" i="2"/>
  <c r="BC1429" i="2"/>
  <c r="BC1430" i="2"/>
  <c r="BC1431" i="2"/>
  <c r="BC1432" i="2"/>
  <c r="BC1433" i="2"/>
  <c r="BC1434" i="2"/>
  <c r="BC1435" i="2"/>
  <c r="BC1436" i="2"/>
  <c r="BC1437" i="2"/>
  <c r="BC1438" i="2"/>
  <c r="BC1439" i="2"/>
  <c r="BC1440" i="2"/>
  <c r="BC1441" i="2"/>
  <c r="BC1442" i="2"/>
  <c r="BC1443" i="2"/>
  <c r="BC1444" i="2"/>
  <c r="BC1445" i="2"/>
  <c r="BC1446" i="2"/>
  <c r="BC1447" i="2"/>
  <c r="BC1448" i="2"/>
  <c r="BC1449" i="2"/>
  <c r="BC1450" i="2"/>
  <c r="BC1451" i="2"/>
  <c r="BC1452" i="2"/>
  <c r="BC1453" i="2"/>
  <c r="BC1454" i="2"/>
  <c r="BC1455" i="2"/>
  <c r="BC1456" i="2"/>
  <c r="BC1457" i="2"/>
  <c r="BC1458" i="2"/>
  <c r="BC1459" i="2"/>
  <c r="BC1460" i="2"/>
  <c r="BC1461" i="2"/>
  <c r="BC1462" i="2"/>
  <c r="BC1463" i="2"/>
  <c r="BC1464" i="2"/>
  <c r="BC1465" i="2"/>
  <c r="BC1466" i="2"/>
  <c r="BC1467" i="2"/>
  <c r="BC1468" i="2"/>
  <c r="BC1469" i="2"/>
  <c r="BC1470" i="2"/>
  <c r="BC1471" i="2"/>
  <c r="BC1472" i="2"/>
  <c r="BC1473" i="2"/>
  <c r="BC1474" i="2"/>
  <c r="BC1475" i="2"/>
  <c r="BC1476" i="2"/>
  <c r="BC1477" i="2"/>
  <c r="BC1478" i="2"/>
  <c r="BC1479" i="2"/>
  <c r="BC1480" i="2"/>
  <c r="BC1481" i="2"/>
  <c r="BC1482" i="2"/>
  <c r="BC1483" i="2"/>
  <c r="BC1484" i="2"/>
  <c r="BC1485" i="2"/>
  <c r="BC1486" i="2"/>
  <c r="BC1487" i="2"/>
  <c r="BC1488" i="2"/>
  <c r="BC1489" i="2"/>
  <c r="BC1490" i="2"/>
  <c r="BC1491" i="2"/>
  <c r="BC1492" i="2"/>
  <c r="BC1493" i="2"/>
  <c r="BC1494" i="2"/>
  <c r="BC1495" i="2"/>
  <c r="BC1496" i="2"/>
  <c r="BC1497" i="2"/>
  <c r="BC1498" i="2"/>
  <c r="BC1499" i="2"/>
  <c r="BC1500" i="2"/>
  <c r="BC1501" i="2"/>
  <c r="BC1502" i="2"/>
  <c r="BC1503" i="2"/>
  <c r="BC1504" i="2"/>
  <c r="BC1505" i="2"/>
  <c r="BC1506" i="2"/>
  <c r="BC1507" i="2"/>
  <c r="BC1508" i="2"/>
  <c r="BC1509" i="2"/>
  <c r="BC1510" i="2"/>
  <c r="BC1511" i="2"/>
  <c r="BC1512" i="2"/>
  <c r="BC1513" i="2"/>
  <c r="BC1514" i="2"/>
  <c r="BC1515" i="2"/>
  <c r="BC1516" i="2"/>
  <c r="BC1517" i="2"/>
  <c r="BC1518" i="2"/>
  <c r="BC1519" i="2"/>
  <c r="BC1520" i="2"/>
  <c r="BC1521" i="2"/>
  <c r="BC1522" i="2"/>
  <c r="BC1523" i="2"/>
  <c r="BC1524" i="2"/>
  <c r="BC1525" i="2"/>
  <c r="BC1526" i="2"/>
  <c r="BC1527" i="2"/>
  <c r="BC1528" i="2"/>
  <c r="BC1529" i="2"/>
  <c r="BC1530" i="2"/>
  <c r="BC1531" i="2"/>
  <c r="BC1532" i="2"/>
  <c r="BC1533" i="2"/>
  <c r="BC1534" i="2"/>
  <c r="BC1535" i="2"/>
  <c r="BC1536" i="2"/>
  <c r="BC1537" i="2"/>
  <c r="BC1538" i="2"/>
  <c r="BC1539" i="2"/>
  <c r="BC1540" i="2"/>
  <c r="BC1541" i="2"/>
  <c r="BC1542" i="2"/>
  <c r="BC1543" i="2"/>
  <c r="BC1544" i="2"/>
  <c r="BC1545" i="2"/>
  <c r="BC1546" i="2"/>
  <c r="BC1547" i="2"/>
  <c r="BC1548" i="2"/>
  <c r="BC1549" i="2"/>
  <c r="BC1550" i="2"/>
  <c r="BC1551" i="2"/>
  <c r="BC1552" i="2"/>
  <c r="BC1553" i="2"/>
  <c r="BC1554" i="2"/>
  <c r="BC1555" i="2"/>
  <c r="BC1556" i="2"/>
  <c r="BC1557" i="2"/>
  <c r="BC1558" i="2"/>
  <c r="BC1559" i="2"/>
  <c r="BC1560" i="2"/>
  <c r="BC1561" i="2"/>
  <c r="BC1562" i="2"/>
  <c r="BC1563" i="2"/>
  <c r="BC1564" i="2"/>
  <c r="BC1565" i="2"/>
  <c r="BC1566" i="2"/>
  <c r="BC1567" i="2"/>
  <c r="BC1568" i="2"/>
  <c r="BC1569" i="2"/>
  <c r="BC1570" i="2"/>
  <c r="BC1571" i="2"/>
  <c r="BC1572" i="2"/>
  <c r="BC1573" i="2"/>
  <c r="BC1574" i="2"/>
  <c r="BC1575" i="2"/>
  <c r="BC1576" i="2"/>
  <c r="BC1577" i="2"/>
  <c r="BC1578" i="2"/>
  <c r="BC1579" i="2"/>
  <c r="BC1580" i="2"/>
  <c r="BC1581" i="2"/>
  <c r="BC1582" i="2"/>
  <c r="BC1583" i="2"/>
  <c r="BC1584" i="2"/>
  <c r="BC1585" i="2"/>
  <c r="BC1586" i="2"/>
  <c r="BC1587" i="2"/>
  <c r="BC1588" i="2"/>
  <c r="BC1589" i="2"/>
  <c r="BC1590" i="2"/>
  <c r="BC1591" i="2"/>
  <c r="BC1592" i="2"/>
  <c r="BC1593" i="2"/>
  <c r="BC1594" i="2"/>
  <c r="BC1595" i="2"/>
  <c r="BC1596" i="2"/>
  <c r="BC1597" i="2"/>
  <c r="BC1598" i="2"/>
  <c r="BC1599" i="2"/>
  <c r="BC1600" i="2"/>
  <c r="BC1601" i="2"/>
  <c r="BC1602" i="2"/>
  <c r="BC1603" i="2"/>
  <c r="BC1604" i="2"/>
  <c r="BC1605" i="2"/>
  <c r="BC1606" i="2"/>
  <c r="BC1607" i="2"/>
  <c r="BC1608" i="2"/>
  <c r="BC1609" i="2"/>
  <c r="BC1610" i="2"/>
  <c r="BC1611" i="2"/>
  <c r="BC1612" i="2"/>
  <c r="BC1613" i="2"/>
  <c r="BC1614" i="2"/>
  <c r="BC1615" i="2"/>
  <c r="BC1616" i="2"/>
  <c r="BC1617" i="2"/>
  <c r="BC1618" i="2"/>
  <c r="BC1619" i="2"/>
  <c r="BC1620" i="2"/>
  <c r="BC1621" i="2"/>
  <c r="BC1622" i="2"/>
  <c r="BC1623" i="2"/>
  <c r="BC1624" i="2"/>
  <c r="BC1625" i="2"/>
  <c r="BC1626" i="2"/>
  <c r="BC1627" i="2"/>
  <c r="BC1628" i="2"/>
  <c r="BC1629" i="2"/>
  <c r="BC1630" i="2"/>
  <c r="BC1631" i="2"/>
  <c r="BC1632" i="2"/>
  <c r="BC1633" i="2"/>
  <c r="BC1634" i="2"/>
  <c r="BC1635" i="2"/>
  <c r="BC1636" i="2"/>
  <c r="BC1637" i="2"/>
  <c r="BC1638" i="2"/>
  <c r="BC1639" i="2"/>
  <c r="BC1640" i="2"/>
  <c r="BC1641" i="2"/>
  <c r="BC1642" i="2"/>
  <c r="BC1643" i="2"/>
  <c r="BC1644" i="2"/>
  <c r="BC1645" i="2"/>
  <c r="BC1646" i="2"/>
  <c r="BC1647" i="2"/>
  <c r="BC1648" i="2"/>
  <c r="BC1649" i="2"/>
  <c r="BC1650" i="2"/>
  <c r="BC1651" i="2"/>
  <c r="BC1652" i="2"/>
  <c r="BC1653" i="2"/>
  <c r="BC1654" i="2"/>
  <c r="BC1655" i="2"/>
  <c r="BC1656" i="2"/>
  <c r="BC1657" i="2"/>
  <c r="BC1658" i="2"/>
  <c r="BC1659" i="2"/>
  <c r="BC1660" i="2"/>
  <c r="BC1661" i="2"/>
  <c r="BC1662" i="2"/>
  <c r="BC1663" i="2"/>
  <c r="BC1664" i="2"/>
  <c r="BC1665" i="2"/>
  <c r="BC1666" i="2"/>
  <c r="BC1667" i="2"/>
  <c r="BC1668" i="2"/>
  <c r="BC1669" i="2"/>
  <c r="BC1670" i="2"/>
  <c r="BC1671" i="2"/>
  <c r="BC1672" i="2"/>
  <c r="BC1673" i="2"/>
  <c r="BC1674" i="2"/>
  <c r="BC1675" i="2"/>
  <c r="BC1676" i="2"/>
  <c r="BC1677" i="2"/>
  <c r="BC1678" i="2"/>
  <c r="BC1679" i="2"/>
  <c r="BC1680" i="2"/>
  <c r="BC1681" i="2"/>
  <c r="BC1682" i="2"/>
  <c r="BC1683" i="2"/>
  <c r="BC1684" i="2"/>
  <c r="BC1685" i="2"/>
  <c r="BC1686" i="2"/>
  <c r="BC1687" i="2"/>
  <c r="BC1688" i="2"/>
  <c r="BC1689" i="2"/>
  <c r="BC1690" i="2"/>
  <c r="BC1691" i="2"/>
  <c r="BC1692" i="2"/>
  <c r="BC1693" i="2"/>
  <c r="BC1694" i="2"/>
  <c r="BC1695" i="2"/>
  <c r="BC1696" i="2"/>
  <c r="BC1697" i="2"/>
  <c r="BC1698" i="2"/>
  <c r="BC1699" i="2"/>
  <c r="BC1700" i="2"/>
  <c r="BC1701" i="2"/>
  <c r="BC1702" i="2"/>
  <c r="BC1703" i="2"/>
  <c r="BC1704" i="2"/>
  <c r="BC1705" i="2"/>
  <c r="BC1706" i="2"/>
  <c r="BC1707" i="2"/>
  <c r="BC1708" i="2"/>
  <c r="BC1709" i="2"/>
  <c r="BC1710" i="2"/>
  <c r="BC1711" i="2"/>
  <c r="BC1712" i="2"/>
  <c r="BC1713" i="2"/>
  <c r="BC1714" i="2"/>
  <c r="BC1715" i="2"/>
  <c r="BC1716" i="2"/>
  <c r="BC1717" i="2"/>
  <c r="BC1718" i="2"/>
  <c r="BC1719" i="2"/>
  <c r="BC1720" i="2"/>
  <c r="BC1721" i="2"/>
  <c r="BC1722" i="2"/>
  <c r="BC1723" i="2"/>
  <c r="BC1724" i="2"/>
  <c r="BC1725" i="2"/>
  <c r="BC1726" i="2"/>
  <c r="BC1727" i="2"/>
  <c r="BC1728" i="2"/>
  <c r="BC1729" i="2"/>
  <c r="BC1730" i="2"/>
  <c r="BC1731" i="2"/>
  <c r="BC1732" i="2"/>
  <c r="BC1733" i="2"/>
  <c r="BC1734" i="2"/>
  <c r="BC1735" i="2"/>
  <c r="BC1736" i="2"/>
  <c r="BC1737" i="2"/>
  <c r="BC1738" i="2"/>
  <c r="BC1739" i="2"/>
  <c r="BC1740" i="2"/>
  <c r="BC1741" i="2"/>
  <c r="BC1742" i="2"/>
  <c r="BC1743" i="2"/>
  <c r="BC1744" i="2"/>
  <c r="BC1745" i="2"/>
  <c r="BC1746" i="2"/>
  <c r="BC1747" i="2"/>
  <c r="BC1748" i="2"/>
  <c r="BC1749" i="2"/>
  <c r="BC1750" i="2"/>
  <c r="BC1751" i="2"/>
  <c r="BC1752" i="2"/>
  <c r="BC1753" i="2"/>
  <c r="BC1754" i="2"/>
  <c r="BC1755" i="2"/>
  <c r="BC1756" i="2"/>
  <c r="BC1757" i="2"/>
  <c r="BC1758" i="2"/>
  <c r="BC1759" i="2"/>
  <c r="BC1760" i="2"/>
  <c r="BC1761" i="2"/>
  <c r="BC1762" i="2"/>
  <c r="BC1763" i="2"/>
  <c r="BC1764" i="2"/>
  <c r="BC1765" i="2"/>
  <c r="BC1766" i="2"/>
  <c r="BC1767" i="2"/>
  <c r="BC1768" i="2"/>
  <c r="BC1769" i="2"/>
  <c r="BC1770" i="2"/>
  <c r="BC1771" i="2"/>
  <c r="BC1772" i="2"/>
  <c r="BC1773" i="2"/>
  <c r="BC1774" i="2"/>
  <c r="BC1775" i="2"/>
  <c r="BC1776" i="2"/>
  <c r="BC1777" i="2"/>
  <c r="BC1778" i="2"/>
  <c r="BC1779" i="2"/>
  <c r="BC1780" i="2"/>
  <c r="BC1781" i="2"/>
  <c r="BC1782" i="2"/>
  <c r="BC1783" i="2"/>
  <c r="BC1784" i="2"/>
  <c r="BC1785" i="2"/>
  <c r="BC1786" i="2"/>
  <c r="BC1787" i="2"/>
  <c r="BC1788" i="2"/>
  <c r="BC1789" i="2"/>
  <c r="BC1790" i="2"/>
  <c r="BC1791" i="2"/>
  <c r="BC1792" i="2"/>
  <c r="BC1793" i="2"/>
  <c r="BC1794" i="2"/>
  <c r="BC1795" i="2"/>
  <c r="BC1796" i="2"/>
  <c r="BC1797" i="2"/>
  <c r="BC1798" i="2"/>
  <c r="BC1799" i="2"/>
  <c r="BC1800" i="2"/>
  <c r="BC1801" i="2"/>
  <c r="BC1802" i="2"/>
  <c r="BC1803" i="2"/>
  <c r="BC1804" i="2"/>
  <c r="BC1805" i="2"/>
  <c r="BC1806" i="2"/>
  <c r="BC1807" i="2"/>
  <c r="BC1808" i="2"/>
  <c r="BC1809" i="2"/>
  <c r="BC1810" i="2"/>
  <c r="BC1811" i="2"/>
  <c r="BC1812" i="2"/>
  <c r="BC1813" i="2"/>
  <c r="BC1814" i="2"/>
  <c r="BC1815" i="2"/>
  <c r="BC1816" i="2"/>
  <c r="BC1817" i="2"/>
  <c r="BC1818" i="2"/>
  <c r="BC1819" i="2"/>
  <c r="BC1820" i="2"/>
  <c r="BC1821" i="2"/>
  <c r="BC1822" i="2"/>
  <c r="BC1823" i="2"/>
  <c r="BC1824" i="2"/>
  <c r="BC1825" i="2"/>
  <c r="BC1826" i="2"/>
  <c r="BC1827" i="2"/>
  <c r="BC1828" i="2"/>
  <c r="BC1829" i="2"/>
  <c r="BC1830" i="2"/>
  <c r="BC1831" i="2"/>
  <c r="BC1832" i="2"/>
  <c r="BC1833" i="2"/>
  <c r="BC1834" i="2"/>
  <c r="BC1835" i="2"/>
  <c r="BC1836" i="2"/>
  <c r="BC1837" i="2"/>
  <c r="BC1838" i="2"/>
  <c r="BC1839" i="2"/>
  <c r="BC1840" i="2"/>
  <c r="BC1841" i="2"/>
  <c r="BC1842" i="2"/>
  <c r="BC1843" i="2"/>
  <c r="BC1844" i="2"/>
  <c r="BC1845" i="2"/>
  <c r="BC1846" i="2"/>
  <c r="BC1847" i="2"/>
  <c r="BC1848" i="2"/>
  <c r="BC1849" i="2"/>
  <c r="BC1850" i="2"/>
  <c r="BC1851" i="2"/>
  <c r="BC1852" i="2"/>
  <c r="BC1853" i="2"/>
  <c r="BC1854" i="2"/>
  <c r="BC1855" i="2"/>
  <c r="BC1856" i="2"/>
  <c r="BC1857" i="2"/>
  <c r="BC1858" i="2"/>
  <c r="BC1859" i="2"/>
  <c r="BC1860" i="2"/>
  <c r="BC1861" i="2"/>
  <c r="BC1862" i="2"/>
  <c r="BC1863" i="2"/>
  <c r="BC1864" i="2"/>
  <c r="BC1865" i="2"/>
  <c r="BC1866" i="2"/>
  <c r="BC1867" i="2"/>
  <c r="BC1868" i="2"/>
  <c r="BC1869" i="2"/>
  <c r="BC1870" i="2"/>
  <c r="BC1871" i="2"/>
  <c r="BC1872" i="2"/>
  <c r="BC1873" i="2"/>
  <c r="BC1874" i="2"/>
  <c r="BC1875" i="2"/>
  <c r="BC1876" i="2"/>
  <c r="BC1877" i="2"/>
  <c r="BC1878" i="2"/>
  <c r="BC1879" i="2"/>
  <c r="BC1880" i="2"/>
  <c r="BC1881" i="2"/>
  <c r="BC1882" i="2"/>
  <c r="BC1883" i="2"/>
  <c r="BC1884" i="2"/>
  <c r="BC1885" i="2"/>
  <c r="BC1886" i="2"/>
  <c r="BC1887" i="2"/>
  <c r="BC1888" i="2"/>
  <c r="BC1889" i="2"/>
  <c r="BC1890" i="2"/>
  <c r="BC1891" i="2"/>
  <c r="BC1892" i="2"/>
  <c r="BC1893" i="2"/>
  <c r="BC1894" i="2"/>
  <c r="BC1895" i="2"/>
  <c r="BC1896" i="2"/>
  <c r="BC1897" i="2"/>
  <c r="BC1898" i="2"/>
  <c r="BC1899" i="2"/>
  <c r="BC1900" i="2"/>
  <c r="BC1901" i="2"/>
  <c r="BC1902" i="2"/>
  <c r="BC1903" i="2"/>
  <c r="BC1904" i="2"/>
  <c r="BC1905" i="2"/>
  <c r="BC1906" i="2"/>
  <c r="BC1907" i="2"/>
  <c r="BC1908" i="2"/>
  <c r="BC1909" i="2"/>
  <c r="BC1910" i="2"/>
  <c r="BC1911" i="2"/>
  <c r="BC1912" i="2"/>
  <c r="BC1913" i="2"/>
  <c r="BC1914" i="2"/>
  <c r="BC1915" i="2"/>
  <c r="BC1916" i="2"/>
  <c r="BC1917" i="2"/>
  <c r="BC1918" i="2"/>
  <c r="BC1919" i="2"/>
  <c r="BC1920" i="2"/>
  <c r="BC1921" i="2"/>
  <c r="BC1922" i="2"/>
  <c r="BC1923" i="2"/>
  <c r="BC1924" i="2"/>
  <c r="BC1925" i="2"/>
  <c r="BC1926" i="2"/>
  <c r="BC1927" i="2"/>
  <c r="BC1928" i="2"/>
  <c r="BC1929" i="2"/>
  <c r="BC1930" i="2"/>
  <c r="BC1931" i="2"/>
  <c r="BC1932" i="2"/>
  <c r="BC1933" i="2"/>
  <c r="BC1934" i="2"/>
  <c r="BC1935" i="2"/>
  <c r="BC1936" i="2"/>
  <c r="BC1937" i="2"/>
  <c r="BC1938" i="2"/>
  <c r="BC1939" i="2"/>
  <c r="BC1940" i="2"/>
  <c r="BC1941" i="2"/>
  <c r="BC1942" i="2"/>
  <c r="BC1943" i="2"/>
  <c r="BC1944" i="2"/>
  <c r="BC1945" i="2"/>
  <c r="BC1946" i="2"/>
  <c r="BC1947" i="2"/>
  <c r="BC1948" i="2"/>
  <c r="BC1949" i="2"/>
  <c r="BC1950" i="2"/>
  <c r="BC1951" i="2"/>
  <c r="BC1952" i="2"/>
  <c r="BC1953" i="2"/>
  <c r="BC1954" i="2"/>
  <c r="BC1955" i="2"/>
  <c r="BC1956" i="2"/>
  <c r="BC1957" i="2"/>
  <c r="BC1958" i="2"/>
  <c r="BC1959" i="2"/>
  <c r="BC1960" i="2"/>
  <c r="BC1961" i="2"/>
  <c r="BC1962" i="2"/>
  <c r="BC1963" i="2"/>
  <c r="BC1964" i="2"/>
  <c r="BC1965" i="2"/>
  <c r="BC1966" i="2"/>
  <c r="BC1967" i="2"/>
  <c r="BC1968" i="2"/>
  <c r="BC1969" i="2"/>
  <c r="BC1970" i="2"/>
  <c r="BC1971" i="2"/>
  <c r="BC1972" i="2"/>
  <c r="BC1973" i="2"/>
  <c r="BC1974" i="2"/>
  <c r="BC1975" i="2"/>
  <c r="BC1976" i="2"/>
  <c r="BC1977" i="2"/>
  <c r="BC1978" i="2"/>
  <c r="BC1979" i="2"/>
  <c r="BC1980" i="2"/>
  <c r="BC1981" i="2"/>
  <c r="BC1982" i="2"/>
  <c r="BC1983" i="2"/>
  <c r="BC1984" i="2"/>
  <c r="BC1985" i="2"/>
  <c r="BC1986" i="2"/>
  <c r="BC1987" i="2"/>
  <c r="BC1988" i="2"/>
  <c r="BC1989" i="2"/>
  <c r="BC1990" i="2"/>
  <c r="BC1991" i="2"/>
  <c r="BC1992" i="2"/>
  <c r="BC1993" i="2"/>
  <c r="BC1994" i="2"/>
  <c r="BC1995" i="2"/>
  <c r="BC1996" i="2"/>
  <c r="BC1997" i="2"/>
  <c r="BC1998" i="2"/>
  <c r="BC1999" i="2"/>
  <c r="BC2000" i="2"/>
  <c r="BC2001" i="2"/>
  <c r="BC2002" i="2"/>
  <c r="BC2003" i="2"/>
  <c r="BC2004" i="2"/>
  <c r="BC2005" i="2"/>
  <c r="BC2006" i="2"/>
  <c r="BC2007" i="2"/>
  <c r="BC2008" i="2"/>
  <c r="BC2009" i="2"/>
  <c r="BC2010" i="2"/>
  <c r="BC2011" i="2"/>
  <c r="BC2012" i="2"/>
  <c r="BC2013" i="2"/>
  <c r="BC2014" i="2"/>
  <c r="BC2015" i="2"/>
  <c r="BC2016" i="2"/>
  <c r="BC2017" i="2"/>
  <c r="BC2018" i="2"/>
  <c r="BC2019" i="2"/>
  <c r="BC2020" i="2"/>
  <c r="BC2021" i="2"/>
  <c r="BC2022" i="2"/>
  <c r="BC2023" i="2"/>
  <c r="BC2024" i="2"/>
  <c r="BC2025" i="2"/>
  <c r="BC2026" i="2"/>
  <c r="BC2027" i="2"/>
  <c r="BC2028" i="2"/>
  <c r="BC2029" i="2"/>
  <c r="BC2030" i="2"/>
  <c r="BC2031" i="2"/>
  <c r="BC2032" i="2"/>
  <c r="BC2033" i="2"/>
  <c r="BC2034" i="2"/>
  <c r="BC2035" i="2"/>
  <c r="BC2036" i="2"/>
  <c r="BC2037" i="2"/>
  <c r="BC2038" i="2"/>
  <c r="BC2039" i="2"/>
  <c r="BC2040" i="2"/>
  <c r="BC2041" i="2"/>
  <c r="BC2042" i="2"/>
  <c r="BC2043" i="2"/>
  <c r="BC2044" i="2"/>
  <c r="BC2045" i="2"/>
  <c r="BC2046" i="2"/>
  <c r="BC2047" i="2"/>
  <c r="BC2048" i="2"/>
  <c r="BC2049" i="2"/>
  <c r="BC2050" i="2"/>
  <c r="BC2051" i="2"/>
  <c r="BC2052" i="2"/>
  <c r="BC2053" i="2"/>
  <c r="BC2054" i="2"/>
  <c r="BC2055" i="2"/>
  <c r="BC2056" i="2"/>
  <c r="BC2057" i="2"/>
  <c r="BC2058" i="2"/>
  <c r="BC2059" i="2"/>
  <c r="BC2060" i="2"/>
  <c r="BC2061" i="2"/>
  <c r="BC2062" i="2"/>
  <c r="BC2063" i="2"/>
  <c r="BC2064" i="2"/>
  <c r="BC2065" i="2"/>
  <c r="BC2066" i="2"/>
  <c r="BC2067" i="2"/>
  <c r="BC2068" i="2"/>
  <c r="BC2069" i="2"/>
  <c r="BC2070" i="2"/>
  <c r="BC2071" i="2"/>
  <c r="BC2072" i="2"/>
  <c r="BC2073" i="2"/>
  <c r="BC2074" i="2"/>
  <c r="BC2075" i="2"/>
  <c r="BC2076" i="2"/>
  <c r="BC2077" i="2"/>
  <c r="BC2078" i="2"/>
  <c r="BC2079" i="2"/>
  <c r="BC2080" i="2"/>
  <c r="BC2081" i="2"/>
  <c r="BC2082" i="2"/>
  <c r="BC2083" i="2"/>
  <c r="BC2084" i="2"/>
  <c r="BC2085" i="2"/>
  <c r="BC2086" i="2"/>
  <c r="BC2087" i="2"/>
  <c r="BC2088" i="2"/>
  <c r="BC2089" i="2"/>
  <c r="BC2090" i="2"/>
  <c r="BC2091" i="2"/>
  <c r="BC2092" i="2"/>
  <c r="BC2093" i="2"/>
  <c r="BC2094" i="2"/>
  <c r="BC2095" i="2"/>
  <c r="BC2096" i="2"/>
  <c r="BC2097" i="2"/>
  <c r="BC2098" i="2"/>
  <c r="BC2099" i="2"/>
  <c r="BC2100" i="2"/>
  <c r="BC2101" i="2"/>
  <c r="BC2102" i="2"/>
  <c r="BC2103" i="2"/>
  <c r="BC2104" i="2"/>
  <c r="BC2105" i="2"/>
  <c r="BC2106" i="2"/>
  <c r="BC2107" i="2"/>
  <c r="BC2108" i="2"/>
  <c r="BC2109" i="2"/>
  <c r="BC2110" i="2"/>
  <c r="BC2111" i="2"/>
  <c r="BC2112" i="2"/>
  <c r="BC2113" i="2"/>
  <c r="BC2114" i="2"/>
  <c r="BC2115" i="2"/>
  <c r="BC2116" i="2"/>
  <c r="BC2117" i="2"/>
  <c r="BC2118" i="2"/>
  <c r="BC2119" i="2"/>
  <c r="BC2120" i="2"/>
  <c r="BC2121" i="2"/>
  <c r="BC2122" i="2"/>
  <c r="BC2123" i="2"/>
  <c r="BC2124" i="2"/>
  <c r="BC2125" i="2"/>
  <c r="BC2126" i="2"/>
  <c r="BC2127" i="2"/>
  <c r="BC2128" i="2"/>
  <c r="BC2129" i="2"/>
  <c r="BC2130" i="2"/>
  <c r="BC2131" i="2"/>
  <c r="BC2132" i="2"/>
  <c r="BC2133" i="2"/>
  <c r="BC2134" i="2"/>
  <c r="BC2135" i="2"/>
  <c r="BC2136" i="2"/>
  <c r="BC2137" i="2"/>
  <c r="BC2138" i="2"/>
  <c r="BC2139" i="2"/>
  <c r="BC2140" i="2"/>
  <c r="BC2141" i="2"/>
  <c r="BC2142" i="2"/>
  <c r="BC2143" i="2"/>
  <c r="BC2144" i="2"/>
  <c r="BC2145" i="2"/>
  <c r="BC2146" i="2"/>
  <c r="BC2147" i="2"/>
  <c r="BC2148" i="2"/>
  <c r="BC2149" i="2"/>
  <c r="BC2150" i="2"/>
  <c r="BC2151" i="2"/>
  <c r="BC2152" i="2"/>
  <c r="BC2153" i="2"/>
  <c r="BC2154" i="2"/>
  <c r="BC2155" i="2"/>
  <c r="BC2156" i="2"/>
  <c r="BC2157" i="2"/>
  <c r="BC2158" i="2"/>
  <c r="BC2159" i="2"/>
  <c r="BC2160" i="2"/>
  <c r="BC2161" i="2"/>
  <c r="BC2162" i="2"/>
  <c r="BC2163" i="2"/>
  <c r="BC2164" i="2"/>
  <c r="BC2165" i="2"/>
  <c r="BC2166" i="2"/>
  <c r="BC2167" i="2"/>
  <c r="BC2168" i="2"/>
  <c r="BC2169" i="2"/>
  <c r="BC2170" i="2"/>
  <c r="BC2171" i="2"/>
  <c r="BC2172" i="2"/>
  <c r="BC2173" i="2"/>
  <c r="BC2174" i="2"/>
  <c r="BC2175" i="2"/>
  <c r="BC2176" i="2"/>
  <c r="BC2177" i="2"/>
  <c r="BC2178" i="2"/>
  <c r="BC2179" i="2"/>
  <c r="BC2180" i="2"/>
  <c r="BC2181" i="2"/>
  <c r="BC2182" i="2"/>
  <c r="BC2183" i="2"/>
  <c r="BC2184" i="2"/>
  <c r="BC2185" i="2"/>
  <c r="BC2186" i="2"/>
  <c r="BC2187" i="2"/>
  <c r="BC2188" i="2"/>
  <c r="BC2189" i="2"/>
  <c r="BC2190" i="2"/>
  <c r="BC2191" i="2"/>
  <c r="BC2192" i="2"/>
  <c r="BC2193" i="2"/>
  <c r="BC2194" i="2"/>
  <c r="BC2195" i="2"/>
  <c r="BC2196" i="2"/>
  <c r="BC2197" i="2"/>
  <c r="BC2198" i="2"/>
  <c r="BC2199" i="2"/>
  <c r="BC2200" i="2"/>
  <c r="BC2201" i="2"/>
  <c r="BC2202" i="2"/>
  <c r="BC2203" i="2"/>
  <c r="BC2204" i="2"/>
  <c r="BC2205" i="2"/>
  <c r="BC2206" i="2"/>
  <c r="BB2" i="2"/>
  <c r="BB3" i="2"/>
  <c r="BB4" i="2"/>
  <c r="BB5" i="2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27" i="2"/>
  <c r="BB28" i="2"/>
  <c r="BB29" i="2"/>
  <c r="BB30" i="2"/>
  <c r="BB31" i="2"/>
  <c r="BB32" i="2"/>
  <c r="BB33" i="2"/>
  <c r="BB34" i="2"/>
  <c r="BB35" i="2"/>
  <c r="BB36" i="2"/>
  <c r="BB37" i="2"/>
  <c r="BB38" i="2"/>
  <c r="BB39" i="2"/>
  <c r="BB40" i="2"/>
  <c r="BB41" i="2"/>
  <c r="BB42" i="2"/>
  <c r="BB43" i="2"/>
  <c r="BB44" i="2"/>
  <c r="BB45" i="2"/>
  <c r="BB46" i="2"/>
  <c r="BB47" i="2"/>
  <c r="BB48" i="2"/>
  <c r="BB49" i="2"/>
  <c r="BB50" i="2"/>
  <c r="BB51" i="2"/>
  <c r="BB52" i="2"/>
  <c r="BB53" i="2"/>
  <c r="BB54" i="2"/>
  <c r="BB55" i="2"/>
  <c r="BB56" i="2"/>
  <c r="BB57" i="2"/>
  <c r="BB58" i="2"/>
  <c r="BB59" i="2"/>
  <c r="BB60" i="2"/>
  <c r="BB61" i="2"/>
  <c r="BB62" i="2"/>
  <c r="BB63" i="2"/>
  <c r="BB64" i="2"/>
  <c r="BB65" i="2"/>
  <c r="BB66" i="2"/>
  <c r="BB67" i="2"/>
  <c r="BB68" i="2"/>
  <c r="BB69" i="2"/>
  <c r="BB70" i="2"/>
  <c r="BB71" i="2"/>
  <c r="BB72" i="2"/>
  <c r="BB73" i="2"/>
  <c r="BB74" i="2"/>
  <c r="BB75" i="2"/>
  <c r="BB76" i="2"/>
  <c r="BB77" i="2"/>
  <c r="BB78" i="2"/>
  <c r="BB79" i="2"/>
  <c r="BB80" i="2"/>
  <c r="BB81" i="2"/>
  <c r="BB82" i="2"/>
  <c r="BB83" i="2"/>
  <c r="BB84" i="2"/>
  <c r="BB85" i="2"/>
  <c r="BB86" i="2"/>
  <c r="BB87" i="2"/>
  <c r="BB88" i="2"/>
  <c r="BB89" i="2"/>
  <c r="BB90" i="2"/>
  <c r="BB91" i="2"/>
  <c r="BB92" i="2"/>
  <c r="BB93" i="2"/>
  <c r="BB94" i="2"/>
  <c r="BB95" i="2"/>
  <c r="BB96" i="2"/>
  <c r="BB97" i="2"/>
  <c r="BB98" i="2"/>
  <c r="BB99" i="2"/>
  <c r="BB100" i="2"/>
  <c r="BB101" i="2"/>
  <c r="BB102" i="2"/>
  <c r="BB103" i="2"/>
  <c r="BB104" i="2"/>
  <c r="BB105" i="2"/>
  <c r="BB106" i="2"/>
  <c r="BB107" i="2"/>
  <c r="BB108" i="2"/>
  <c r="BB109" i="2"/>
  <c r="BB110" i="2"/>
  <c r="BB111" i="2"/>
  <c r="BB112" i="2"/>
  <c r="BB113" i="2"/>
  <c r="BB114" i="2"/>
  <c r="BB115" i="2"/>
  <c r="BB116" i="2"/>
  <c r="BB117" i="2"/>
  <c r="BB118" i="2"/>
  <c r="BB119" i="2"/>
  <c r="BB120" i="2"/>
  <c r="BB121" i="2"/>
  <c r="BB122" i="2"/>
  <c r="BB123" i="2"/>
  <c r="BB124" i="2"/>
  <c r="BB125" i="2"/>
  <c r="BB126" i="2"/>
  <c r="BB127" i="2"/>
  <c r="BB128" i="2"/>
  <c r="BB129" i="2"/>
  <c r="BB130" i="2"/>
  <c r="BB131" i="2"/>
  <c r="BB132" i="2"/>
  <c r="BB133" i="2"/>
  <c r="BB134" i="2"/>
  <c r="BB135" i="2"/>
  <c r="BB136" i="2"/>
  <c r="BB137" i="2"/>
  <c r="BB138" i="2"/>
  <c r="BB139" i="2"/>
  <c r="BB140" i="2"/>
  <c r="BB141" i="2"/>
  <c r="BB142" i="2"/>
  <c r="BB143" i="2"/>
  <c r="BB144" i="2"/>
  <c r="BB145" i="2"/>
  <c r="BB146" i="2"/>
  <c r="BB147" i="2"/>
  <c r="BB148" i="2"/>
  <c r="BB149" i="2"/>
  <c r="BB150" i="2"/>
  <c r="BB151" i="2"/>
  <c r="BB152" i="2"/>
  <c r="BB153" i="2"/>
  <c r="BB154" i="2"/>
  <c r="BB155" i="2"/>
  <c r="BB156" i="2"/>
  <c r="BB157" i="2"/>
  <c r="BB158" i="2"/>
  <c r="BB159" i="2"/>
  <c r="BB160" i="2"/>
  <c r="BB161" i="2"/>
  <c r="BB162" i="2"/>
  <c r="BB163" i="2"/>
  <c r="BB164" i="2"/>
  <c r="BB165" i="2"/>
  <c r="BB166" i="2"/>
  <c r="BB167" i="2"/>
  <c r="BB168" i="2"/>
  <c r="BB169" i="2"/>
  <c r="BB170" i="2"/>
  <c r="BB171" i="2"/>
  <c r="BB172" i="2"/>
  <c r="BB173" i="2"/>
  <c r="BB174" i="2"/>
  <c r="BB175" i="2"/>
  <c r="BB176" i="2"/>
  <c r="BB177" i="2"/>
  <c r="BB178" i="2"/>
  <c r="BB179" i="2"/>
  <c r="BB180" i="2"/>
  <c r="BB181" i="2"/>
  <c r="BB182" i="2"/>
  <c r="BB183" i="2"/>
  <c r="BB184" i="2"/>
  <c r="BB185" i="2"/>
  <c r="BB186" i="2"/>
  <c r="BB187" i="2"/>
  <c r="BB188" i="2"/>
  <c r="BB189" i="2"/>
  <c r="BB190" i="2"/>
  <c r="BB191" i="2"/>
  <c r="BB192" i="2"/>
  <c r="BB193" i="2"/>
  <c r="BB194" i="2"/>
  <c r="BB195" i="2"/>
  <c r="BB196" i="2"/>
  <c r="BB197" i="2"/>
  <c r="BB198" i="2"/>
  <c r="BB199" i="2"/>
  <c r="BB200" i="2"/>
  <c r="BB201" i="2"/>
  <c r="BB202" i="2"/>
  <c r="BB203" i="2"/>
  <c r="BB204" i="2"/>
  <c r="BB205" i="2"/>
  <c r="BB206" i="2"/>
  <c r="BB207" i="2"/>
  <c r="BB208" i="2"/>
  <c r="BB209" i="2"/>
  <c r="BB210" i="2"/>
  <c r="BB211" i="2"/>
  <c r="BB212" i="2"/>
  <c r="BB213" i="2"/>
  <c r="BB214" i="2"/>
  <c r="BB215" i="2"/>
  <c r="BB216" i="2"/>
  <c r="BB217" i="2"/>
  <c r="BB218" i="2"/>
  <c r="BB219" i="2"/>
  <c r="BB220" i="2"/>
  <c r="BB221" i="2"/>
  <c r="BB222" i="2"/>
  <c r="BB223" i="2"/>
  <c r="BB224" i="2"/>
  <c r="BB225" i="2"/>
  <c r="BB226" i="2"/>
  <c r="BB227" i="2"/>
  <c r="BB228" i="2"/>
  <c r="BB229" i="2"/>
  <c r="BB230" i="2"/>
  <c r="BB231" i="2"/>
  <c r="BB232" i="2"/>
  <c r="BB233" i="2"/>
  <c r="BB234" i="2"/>
  <c r="BB235" i="2"/>
  <c r="BB236" i="2"/>
  <c r="BB237" i="2"/>
  <c r="BB238" i="2"/>
  <c r="BB239" i="2"/>
  <c r="BB240" i="2"/>
  <c r="BB241" i="2"/>
  <c r="BB242" i="2"/>
  <c r="BB243" i="2"/>
  <c r="BB244" i="2"/>
  <c r="BB245" i="2"/>
  <c r="BB246" i="2"/>
  <c r="BB247" i="2"/>
  <c r="BB248" i="2"/>
  <c r="BB249" i="2"/>
  <c r="BB250" i="2"/>
  <c r="BB251" i="2"/>
  <c r="BB252" i="2"/>
  <c r="BB253" i="2"/>
  <c r="BB254" i="2"/>
  <c r="BB255" i="2"/>
  <c r="BB256" i="2"/>
  <c r="BB257" i="2"/>
  <c r="BB258" i="2"/>
  <c r="BB259" i="2"/>
  <c r="BB260" i="2"/>
  <c r="BB261" i="2"/>
  <c r="BB262" i="2"/>
  <c r="BB263" i="2"/>
  <c r="BB264" i="2"/>
  <c r="BB265" i="2"/>
  <c r="BB266" i="2"/>
  <c r="BB267" i="2"/>
  <c r="BB268" i="2"/>
  <c r="BB269" i="2"/>
  <c r="BB270" i="2"/>
  <c r="BB271" i="2"/>
  <c r="BB272" i="2"/>
  <c r="BB273" i="2"/>
  <c r="BB274" i="2"/>
  <c r="BB275" i="2"/>
  <c r="BB276" i="2"/>
  <c r="BB277" i="2"/>
  <c r="BB278" i="2"/>
  <c r="BB279" i="2"/>
  <c r="BB280" i="2"/>
  <c r="BB281" i="2"/>
  <c r="BB282" i="2"/>
  <c r="BB283" i="2"/>
  <c r="BB284" i="2"/>
  <c r="BB285" i="2"/>
  <c r="BB286" i="2"/>
  <c r="BB287" i="2"/>
  <c r="BB288" i="2"/>
  <c r="BB289" i="2"/>
  <c r="BB290" i="2"/>
  <c r="BB291" i="2"/>
  <c r="BB292" i="2"/>
  <c r="BB293" i="2"/>
  <c r="BB294" i="2"/>
  <c r="BB295" i="2"/>
  <c r="BB296" i="2"/>
  <c r="BB297" i="2"/>
  <c r="BB298" i="2"/>
  <c r="BB299" i="2"/>
  <c r="BB300" i="2"/>
  <c r="BB301" i="2"/>
  <c r="BB302" i="2"/>
  <c r="BB303" i="2"/>
  <c r="BB304" i="2"/>
  <c r="BB305" i="2"/>
  <c r="BB306" i="2"/>
  <c r="BB307" i="2"/>
  <c r="BB308" i="2"/>
  <c r="BB309" i="2"/>
  <c r="BB310" i="2"/>
  <c r="BB311" i="2"/>
  <c r="BB312" i="2"/>
  <c r="BB313" i="2"/>
  <c r="BB314" i="2"/>
  <c r="BB315" i="2"/>
  <c r="BB316" i="2"/>
  <c r="BB317" i="2"/>
  <c r="BB318" i="2"/>
  <c r="BB319" i="2"/>
  <c r="BB320" i="2"/>
  <c r="BB321" i="2"/>
  <c r="BB322" i="2"/>
  <c r="BB323" i="2"/>
  <c r="BB324" i="2"/>
  <c r="BB325" i="2"/>
  <c r="BB326" i="2"/>
  <c r="BB327" i="2"/>
  <c r="BB328" i="2"/>
  <c r="BB329" i="2"/>
  <c r="BB330" i="2"/>
  <c r="BB331" i="2"/>
  <c r="BB332" i="2"/>
  <c r="BB333" i="2"/>
  <c r="BB334" i="2"/>
  <c r="BB335" i="2"/>
  <c r="BB336" i="2"/>
  <c r="BB337" i="2"/>
  <c r="BB338" i="2"/>
  <c r="BB339" i="2"/>
  <c r="BB340" i="2"/>
  <c r="BB341" i="2"/>
  <c r="BB342" i="2"/>
  <c r="BB343" i="2"/>
  <c r="BB344" i="2"/>
  <c r="BB345" i="2"/>
  <c r="BB346" i="2"/>
  <c r="BB347" i="2"/>
  <c r="BB348" i="2"/>
  <c r="BB349" i="2"/>
  <c r="BB350" i="2"/>
  <c r="BB351" i="2"/>
  <c r="BB352" i="2"/>
  <c r="BB353" i="2"/>
  <c r="BB354" i="2"/>
  <c r="BB355" i="2"/>
  <c r="BB356" i="2"/>
  <c r="BB357" i="2"/>
  <c r="BB358" i="2"/>
  <c r="BB359" i="2"/>
  <c r="BB360" i="2"/>
  <c r="BB361" i="2"/>
  <c r="BB362" i="2"/>
  <c r="BB363" i="2"/>
  <c r="BB364" i="2"/>
  <c r="BB365" i="2"/>
  <c r="BB366" i="2"/>
  <c r="BB367" i="2"/>
  <c r="BB368" i="2"/>
  <c r="BB369" i="2"/>
  <c r="BB370" i="2"/>
  <c r="BB371" i="2"/>
  <c r="BB372" i="2"/>
  <c r="BB373" i="2"/>
  <c r="BB374" i="2"/>
  <c r="BB375" i="2"/>
  <c r="BB376" i="2"/>
  <c r="BB377" i="2"/>
  <c r="BB378" i="2"/>
  <c r="BB379" i="2"/>
  <c r="BB380" i="2"/>
  <c r="BB381" i="2"/>
  <c r="BB382" i="2"/>
  <c r="BB383" i="2"/>
  <c r="BB384" i="2"/>
  <c r="BB385" i="2"/>
  <c r="BB386" i="2"/>
  <c r="BB387" i="2"/>
  <c r="BB388" i="2"/>
  <c r="BB389" i="2"/>
  <c r="BB390" i="2"/>
  <c r="BB391" i="2"/>
  <c r="BB392" i="2"/>
  <c r="BB393" i="2"/>
  <c r="BB394" i="2"/>
  <c r="BB395" i="2"/>
  <c r="BB396" i="2"/>
  <c r="BB397" i="2"/>
  <c r="BB398" i="2"/>
  <c r="BB399" i="2"/>
  <c r="BB400" i="2"/>
  <c r="BB401" i="2"/>
  <c r="BB402" i="2"/>
  <c r="BB403" i="2"/>
  <c r="BB404" i="2"/>
  <c r="BB405" i="2"/>
  <c r="BB406" i="2"/>
  <c r="BB407" i="2"/>
  <c r="BB408" i="2"/>
  <c r="BB409" i="2"/>
  <c r="BB410" i="2"/>
  <c r="BB411" i="2"/>
  <c r="BB412" i="2"/>
  <c r="BB413" i="2"/>
  <c r="BB414" i="2"/>
  <c r="BB415" i="2"/>
  <c r="BB416" i="2"/>
  <c r="BB417" i="2"/>
  <c r="BB418" i="2"/>
  <c r="BB419" i="2"/>
  <c r="BB420" i="2"/>
  <c r="BB421" i="2"/>
  <c r="BB422" i="2"/>
  <c r="BB423" i="2"/>
  <c r="BB424" i="2"/>
  <c r="BB425" i="2"/>
  <c r="BB426" i="2"/>
  <c r="BB427" i="2"/>
  <c r="BB428" i="2"/>
  <c r="BB429" i="2"/>
  <c r="BB430" i="2"/>
  <c r="BB431" i="2"/>
  <c r="BB432" i="2"/>
  <c r="BB433" i="2"/>
  <c r="BB434" i="2"/>
  <c r="BB435" i="2"/>
  <c r="BB436" i="2"/>
  <c r="BB437" i="2"/>
  <c r="BB438" i="2"/>
  <c r="BB439" i="2"/>
  <c r="BB440" i="2"/>
  <c r="BB441" i="2"/>
  <c r="BB442" i="2"/>
  <c r="BB443" i="2"/>
  <c r="BB444" i="2"/>
  <c r="BB445" i="2"/>
  <c r="BB446" i="2"/>
  <c r="BB447" i="2"/>
  <c r="BB448" i="2"/>
  <c r="BB449" i="2"/>
  <c r="BB450" i="2"/>
  <c r="BB451" i="2"/>
  <c r="BB452" i="2"/>
  <c r="BB453" i="2"/>
  <c r="BB454" i="2"/>
  <c r="BB455" i="2"/>
  <c r="BB456" i="2"/>
  <c r="BB457" i="2"/>
  <c r="BB458" i="2"/>
  <c r="BB459" i="2"/>
  <c r="BB460" i="2"/>
  <c r="BB461" i="2"/>
  <c r="BB462" i="2"/>
  <c r="BB463" i="2"/>
  <c r="BB464" i="2"/>
  <c r="BB465" i="2"/>
  <c r="BB466" i="2"/>
  <c r="BB467" i="2"/>
  <c r="BB468" i="2"/>
  <c r="BB469" i="2"/>
  <c r="BB470" i="2"/>
  <c r="BB471" i="2"/>
  <c r="BB472" i="2"/>
  <c r="BB473" i="2"/>
  <c r="BB474" i="2"/>
  <c r="BB475" i="2"/>
  <c r="BB476" i="2"/>
  <c r="BB477" i="2"/>
  <c r="BB478" i="2"/>
  <c r="BB479" i="2"/>
  <c r="BB480" i="2"/>
  <c r="BB481" i="2"/>
  <c r="BB482" i="2"/>
  <c r="BB483" i="2"/>
  <c r="BB484" i="2"/>
  <c r="BB485" i="2"/>
  <c r="BB486" i="2"/>
  <c r="BB487" i="2"/>
  <c r="BB488" i="2"/>
  <c r="BB489" i="2"/>
  <c r="BB490" i="2"/>
  <c r="BB491" i="2"/>
  <c r="BB492" i="2"/>
  <c r="BB493" i="2"/>
  <c r="BB494" i="2"/>
  <c r="BB495" i="2"/>
  <c r="BB496" i="2"/>
  <c r="BB497" i="2"/>
  <c r="BB498" i="2"/>
  <c r="BB499" i="2"/>
  <c r="BB500" i="2"/>
  <c r="BB501" i="2"/>
  <c r="BB502" i="2"/>
  <c r="BB503" i="2"/>
  <c r="BB504" i="2"/>
  <c r="BB505" i="2"/>
  <c r="BB506" i="2"/>
  <c r="BB507" i="2"/>
  <c r="BB508" i="2"/>
  <c r="BB509" i="2"/>
  <c r="BB510" i="2"/>
  <c r="BB511" i="2"/>
  <c r="BB512" i="2"/>
  <c r="BB513" i="2"/>
  <c r="BB514" i="2"/>
  <c r="BB515" i="2"/>
  <c r="BB516" i="2"/>
  <c r="BB517" i="2"/>
  <c r="BB518" i="2"/>
  <c r="BB519" i="2"/>
  <c r="BB520" i="2"/>
  <c r="BB521" i="2"/>
  <c r="BB522" i="2"/>
  <c r="BB523" i="2"/>
  <c r="BB524" i="2"/>
  <c r="BB525" i="2"/>
  <c r="BB526" i="2"/>
  <c r="BB527" i="2"/>
  <c r="BB528" i="2"/>
  <c r="BB529" i="2"/>
  <c r="BB530" i="2"/>
  <c r="BB531" i="2"/>
  <c r="BB532" i="2"/>
  <c r="BB533" i="2"/>
  <c r="BB534" i="2"/>
  <c r="BB535" i="2"/>
  <c r="BB536" i="2"/>
  <c r="BB537" i="2"/>
  <c r="BB538" i="2"/>
  <c r="BB539" i="2"/>
  <c r="BB540" i="2"/>
  <c r="BB541" i="2"/>
  <c r="BB542" i="2"/>
  <c r="BB543" i="2"/>
  <c r="BB544" i="2"/>
  <c r="BB545" i="2"/>
  <c r="BB546" i="2"/>
  <c r="BB547" i="2"/>
  <c r="BB548" i="2"/>
  <c r="BB549" i="2"/>
  <c r="BB550" i="2"/>
  <c r="BB551" i="2"/>
  <c r="BB552" i="2"/>
  <c r="BB553" i="2"/>
  <c r="BB554" i="2"/>
  <c r="BB555" i="2"/>
  <c r="BB556" i="2"/>
  <c r="BB557" i="2"/>
  <c r="BB558" i="2"/>
  <c r="BB559" i="2"/>
  <c r="BB560" i="2"/>
  <c r="BB561" i="2"/>
  <c r="BB562" i="2"/>
  <c r="BB563" i="2"/>
  <c r="BB564" i="2"/>
  <c r="BB565" i="2"/>
  <c r="BB566" i="2"/>
  <c r="BB567" i="2"/>
  <c r="BB568" i="2"/>
  <c r="BB569" i="2"/>
  <c r="BB570" i="2"/>
  <c r="BB571" i="2"/>
  <c r="BB572" i="2"/>
  <c r="BB573" i="2"/>
  <c r="BB574" i="2"/>
  <c r="BB575" i="2"/>
  <c r="BB576" i="2"/>
  <c r="BB577" i="2"/>
  <c r="BB578" i="2"/>
  <c r="BB579" i="2"/>
  <c r="BB580" i="2"/>
  <c r="BB581" i="2"/>
  <c r="BB582" i="2"/>
  <c r="BB583" i="2"/>
  <c r="BB584" i="2"/>
  <c r="BB585" i="2"/>
  <c r="BB586" i="2"/>
  <c r="BB587" i="2"/>
  <c r="BB588" i="2"/>
  <c r="BB589" i="2"/>
  <c r="BB590" i="2"/>
  <c r="BB591" i="2"/>
  <c r="BB592" i="2"/>
  <c r="BB593" i="2"/>
  <c r="BB594" i="2"/>
  <c r="BB595" i="2"/>
  <c r="BB596" i="2"/>
  <c r="BB597" i="2"/>
  <c r="BB598" i="2"/>
  <c r="BB599" i="2"/>
  <c r="BB600" i="2"/>
  <c r="BB601" i="2"/>
  <c r="BB602" i="2"/>
  <c r="BB603" i="2"/>
  <c r="BB604" i="2"/>
  <c r="BB605" i="2"/>
  <c r="BB606" i="2"/>
  <c r="BB607" i="2"/>
  <c r="BB608" i="2"/>
  <c r="BB609" i="2"/>
  <c r="BB610" i="2"/>
  <c r="BB611" i="2"/>
  <c r="BB612" i="2"/>
  <c r="BB613" i="2"/>
  <c r="BB614" i="2"/>
  <c r="BB615" i="2"/>
  <c r="BB616" i="2"/>
  <c r="BB617" i="2"/>
  <c r="BB618" i="2"/>
  <c r="BB619" i="2"/>
  <c r="BB620" i="2"/>
  <c r="BB621" i="2"/>
  <c r="BB622" i="2"/>
  <c r="BB623" i="2"/>
  <c r="BB624" i="2"/>
  <c r="BB625" i="2"/>
  <c r="BB626" i="2"/>
  <c r="BB627" i="2"/>
  <c r="BB628" i="2"/>
  <c r="BB629" i="2"/>
  <c r="BB630" i="2"/>
  <c r="BB631" i="2"/>
  <c r="BB632" i="2"/>
  <c r="BB633" i="2"/>
  <c r="BB634" i="2"/>
  <c r="BB635" i="2"/>
  <c r="BB636" i="2"/>
  <c r="BB637" i="2"/>
  <c r="BB638" i="2"/>
  <c r="BB639" i="2"/>
  <c r="BB640" i="2"/>
  <c r="BB641" i="2"/>
  <c r="BB642" i="2"/>
  <c r="BB643" i="2"/>
  <c r="BB644" i="2"/>
  <c r="BB645" i="2"/>
  <c r="BB646" i="2"/>
  <c r="BB647" i="2"/>
  <c r="BB648" i="2"/>
  <c r="BB649" i="2"/>
  <c r="BB650" i="2"/>
  <c r="BB651" i="2"/>
  <c r="BB652" i="2"/>
  <c r="BB653" i="2"/>
  <c r="BB654" i="2"/>
  <c r="BB655" i="2"/>
  <c r="BB656" i="2"/>
  <c r="BB657" i="2"/>
  <c r="BB658" i="2"/>
  <c r="BB659" i="2"/>
  <c r="BB660" i="2"/>
  <c r="BB661" i="2"/>
  <c r="BB662" i="2"/>
  <c r="BB663" i="2"/>
  <c r="BB664" i="2"/>
  <c r="BB665" i="2"/>
  <c r="BB666" i="2"/>
  <c r="BB667" i="2"/>
  <c r="BB668" i="2"/>
  <c r="BB669" i="2"/>
  <c r="BB670" i="2"/>
  <c r="BB671" i="2"/>
  <c r="BB672" i="2"/>
  <c r="BB673" i="2"/>
  <c r="BB674" i="2"/>
  <c r="BB675" i="2"/>
  <c r="BB676" i="2"/>
  <c r="BB677" i="2"/>
  <c r="BB678" i="2"/>
  <c r="BB679" i="2"/>
  <c r="BB680" i="2"/>
  <c r="BB681" i="2"/>
  <c r="BB682" i="2"/>
  <c r="BB683" i="2"/>
  <c r="BB684" i="2"/>
  <c r="BB685" i="2"/>
  <c r="BB686" i="2"/>
  <c r="BB687" i="2"/>
  <c r="BB688" i="2"/>
  <c r="BB689" i="2"/>
  <c r="BB690" i="2"/>
  <c r="BB691" i="2"/>
  <c r="BB692" i="2"/>
  <c r="BB693" i="2"/>
  <c r="BB694" i="2"/>
  <c r="BB695" i="2"/>
  <c r="BB696" i="2"/>
  <c r="BB697" i="2"/>
  <c r="BB698" i="2"/>
  <c r="BB699" i="2"/>
  <c r="BB700" i="2"/>
  <c r="BB701" i="2"/>
  <c r="BB702" i="2"/>
  <c r="BB703" i="2"/>
  <c r="BB704" i="2"/>
  <c r="BB705" i="2"/>
  <c r="BB706" i="2"/>
  <c r="BB707" i="2"/>
  <c r="BB708" i="2"/>
  <c r="BB709" i="2"/>
  <c r="BB710" i="2"/>
  <c r="BB711" i="2"/>
  <c r="BB712" i="2"/>
  <c r="BB713" i="2"/>
  <c r="BB714" i="2"/>
  <c r="BB715" i="2"/>
  <c r="BB716" i="2"/>
  <c r="BB717" i="2"/>
  <c r="BB718" i="2"/>
  <c r="BB719" i="2"/>
  <c r="BB720" i="2"/>
  <c r="BB721" i="2"/>
  <c r="BB722" i="2"/>
  <c r="BB723" i="2"/>
  <c r="BB724" i="2"/>
  <c r="BB725" i="2"/>
  <c r="BB726" i="2"/>
  <c r="BB727" i="2"/>
  <c r="BB728" i="2"/>
  <c r="BB729" i="2"/>
  <c r="BB730" i="2"/>
  <c r="BB731" i="2"/>
  <c r="BB732" i="2"/>
  <c r="BB733" i="2"/>
  <c r="BB734" i="2"/>
  <c r="BB735" i="2"/>
  <c r="BB736" i="2"/>
  <c r="BB737" i="2"/>
  <c r="BB738" i="2"/>
  <c r="BB739" i="2"/>
  <c r="BB740" i="2"/>
  <c r="BB741" i="2"/>
  <c r="BB742" i="2"/>
  <c r="BB743" i="2"/>
  <c r="BB744" i="2"/>
  <c r="BB745" i="2"/>
  <c r="BB746" i="2"/>
  <c r="BB747" i="2"/>
  <c r="BB748" i="2"/>
  <c r="BB749" i="2"/>
  <c r="BB750" i="2"/>
  <c r="BB751" i="2"/>
  <c r="BB752" i="2"/>
  <c r="BB753" i="2"/>
  <c r="BB754" i="2"/>
  <c r="BB755" i="2"/>
  <c r="BB756" i="2"/>
  <c r="BB757" i="2"/>
  <c r="BB758" i="2"/>
  <c r="BB759" i="2"/>
  <c r="BB760" i="2"/>
  <c r="BB761" i="2"/>
  <c r="BB762" i="2"/>
  <c r="BB763" i="2"/>
  <c r="BB764" i="2"/>
  <c r="BB765" i="2"/>
  <c r="BB766" i="2"/>
  <c r="BB767" i="2"/>
  <c r="BB768" i="2"/>
  <c r="BB769" i="2"/>
  <c r="BB770" i="2"/>
  <c r="BB771" i="2"/>
  <c r="BB772" i="2"/>
  <c r="BB773" i="2"/>
  <c r="BB774" i="2"/>
  <c r="BB775" i="2"/>
  <c r="BB776" i="2"/>
  <c r="BB777" i="2"/>
  <c r="BB778" i="2"/>
  <c r="BB779" i="2"/>
  <c r="BB780" i="2"/>
  <c r="BB781" i="2"/>
  <c r="BB782" i="2"/>
  <c r="BB783" i="2"/>
  <c r="BB784" i="2"/>
  <c r="BB785" i="2"/>
  <c r="BB786" i="2"/>
  <c r="BB787" i="2"/>
  <c r="BB788" i="2"/>
  <c r="BB789" i="2"/>
  <c r="BB790" i="2"/>
  <c r="BB791" i="2"/>
  <c r="BB792" i="2"/>
  <c r="BB793" i="2"/>
  <c r="BB794" i="2"/>
  <c r="BB795" i="2"/>
  <c r="BB796" i="2"/>
  <c r="BB797" i="2"/>
  <c r="BB798" i="2"/>
  <c r="BB799" i="2"/>
  <c r="BB800" i="2"/>
  <c r="BB801" i="2"/>
  <c r="BB802" i="2"/>
  <c r="BB803" i="2"/>
  <c r="BB804" i="2"/>
  <c r="BB805" i="2"/>
  <c r="BB806" i="2"/>
  <c r="BB807" i="2"/>
  <c r="BB808" i="2"/>
  <c r="BB809" i="2"/>
  <c r="BB810" i="2"/>
  <c r="BB811" i="2"/>
  <c r="BB812" i="2"/>
  <c r="BB813" i="2"/>
  <c r="BB814" i="2"/>
  <c r="BB815" i="2"/>
  <c r="BB816" i="2"/>
  <c r="BB817" i="2"/>
  <c r="BB818" i="2"/>
  <c r="BB819" i="2"/>
  <c r="BB820" i="2"/>
  <c r="BB821" i="2"/>
  <c r="BB822" i="2"/>
  <c r="BB823" i="2"/>
  <c r="BB824" i="2"/>
  <c r="BB825" i="2"/>
  <c r="BB826" i="2"/>
  <c r="BB827" i="2"/>
  <c r="BB828" i="2"/>
  <c r="BB829" i="2"/>
  <c r="BB830" i="2"/>
  <c r="BB831" i="2"/>
  <c r="BB832" i="2"/>
  <c r="BB833" i="2"/>
  <c r="BB834" i="2"/>
  <c r="BB835" i="2"/>
  <c r="BB836" i="2"/>
  <c r="BB837" i="2"/>
  <c r="BB838" i="2"/>
  <c r="BB839" i="2"/>
  <c r="BB840" i="2"/>
  <c r="BB841" i="2"/>
  <c r="BB842" i="2"/>
  <c r="BB843" i="2"/>
  <c r="BB844" i="2"/>
  <c r="BB845" i="2"/>
  <c r="BB846" i="2"/>
  <c r="BB847" i="2"/>
  <c r="BB848" i="2"/>
  <c r="BB849" i="2"/>
  <c r="BB850" i="2"/>
  <c r="BB851" i="2"/>
  <c r="BB852" i="2"/>
  <c r="BB853" i="2"/>
  <c r="BB854" i="2"/>
  <c r="BB855" i="2"/>
  <c r="BB856" i="2"/>
  <c r="BB857" i="2"/>
  <c r="BB858" i="2"/>
  <c r="BB859" i="2"/>
  <c r="BB860" i="2"/>
  <c r="BB861" i="2"/>
  <c r="BB862" i="2"/>
  <c r="BB863" i="2"/>
  <c r="BB864" i="2"/>
  <c r="BB865" i="2"/>
  <c r="BB866" i="2"/>
  <c r="BB867" i="2"/>
  <c r="BB868" i="2"/>
  <c r="BB869" i="2"/>
  <c r="BB870" i="2"/>
  <c r="BB871" i="2"/>
  <c r="BB872" i="2"/>
  <c r="BB873" i="2"/>
  <c r="BB874" i="2"/>
  <c r="BB875" i="2"/>
  <c r="BB876" i="2"/>
  <c r="BB877" i="2"/>
  <c r="BB878" i="2"/>
  <c r="BB879" i="2"/>
  <c r="BB880" i="2"/>
  <c r="BB881" i="2"/>
  <c r="BB882" i="2"/>
  <c r="BB883" i="2"/>
  <c r="BB884" i="2"/>
  <c r="BB885" i="2"/>
  <c r="BB886" i="2"/>
  <c r="BB887" i="2"/>
  <c r="BB888" i="2"/>
  <c r="BB889" i="2"/>
  <c r="BB890" i="2"/>
  <c r="BB891" i="2"/>
  <c r="BB892" i="2"/>
  <c r="BB893" i="2"/>
  <c r="BB894" i="2"/>
  <c r="BB895" i="2"/>
  <c r="BB896" i="2"/>
  <c r="BB897" i="2"/>
  <c r="BB898" i="2"/>
  <c r="BB899" i="2"/>
  <c r="BB900" i="2"/>
  <c r="BB901" i="2"/>
  <c r="BB902" i="2"/>
  <c r="BB903" i="2"/>
  <c r="BB904" i="2"/>
  <c r="BB905" i="2"/>
  <c r="BB906" i="2"/>
  <c r="BB907" i="2"/>
  <c r="BB908" i="2"/>
  <c r="BB909" i="2"/>
  <c r="BB910" i="2"/>
  <c r="BB911" i="2"/>
  <c r="BB912" i="2"/>
  <c r="BB913" i="2"/>
  <c r="BB914" i="2"/>
  <c r="BB915" i="2"/>
  <c r="BB916" i="2"/>
  <c r="BB917" i="2"/>
  <c r="BB918" i="2"/>
  <c r="BB919" i="2"/>
  <c r="BB920" i="2"/>
  <c r="BB921" i="2"/>
  <c r="BB922" i="2"/>
  <c r="BB923" i="2"/>
  <c r="BB924" i="2"/>
  <c r="BB925" i="2"/>
  <c r="BB926" i="2"/>
  <c r="BB927" i="2"/>
  <c r="BB928" i="2"/>
  <c r="BB929" i="2"/>
  <c r="BB930" i="2"/>
  <c r="BB931" i="2"/>
  <c r="BB932" i="2"/>
  <c r="BB933" i="2"/>
  <c r="BB934" i="2"/>
  <c r="BB935" i="2"/>
  <c r="BB936" i="2"/>
  <c r="BB937" i="2"/>
  <c r="BB938" i="2"/>
  <c r="BB939" i="2"/>
  <c r="BB940" i="2"/>
  <c r="BB941" i="2"/>
  <c r="BB942" i="2"/>
  <c r="BB943" i="2"/>
  <c r="BB944" i="2"/>
  <c r="BB945" i="2"/>
  <c r="BB946" i="2"/>
  <c r="BB947" i="2"/>
  <c r="BB948" i="2"/>
  <c r="BB949" i="2"/>
  <c r="BB950" i="2"/>
  <c r="BB951" i="2"/>
  <c r="BB952" i="2"/>
  <c r="BB953" i="2"/>
  <c r="BB954" i="2"/>
  <c r="BB955" i="2"/>
  <c r="BB956" i="2"/>
  <c r="BB957" i="2"/>
  <c r="BB958" i="2"/>
  <c r="BB959" i="2"/>
  <c r="BB960" i="2"/>
  <c r="BB961" i="2"/>
  <c r="BB962" i="2"/>
  <c r="BB963" i="2"/>
  <c r="BB964" i="2"/>
  <c r="BB965" i="2"/>
  <c r="BB966" i="2"/>
  <c r="BB967" i="2"/>
  <c r="BB968" i="2"/>
  <c r="BB969" i="2"/>
  <c r="BB970" i="2"/>
  <c r="BB971" i="2"/>
  <c r="BB972" i="2"/>
  <c r="BB973" i="2"/>
  <c r="BB974" i="2"/>
  <c r="BB975" i="2"/>
  <c r="BB976" i="2"/>
  <c r="BB977" i="2"/>
  <c r="BB978" i="2"/>
  <c r="BB979" i="2"/>
  <c r="BB980" i="2"/>
  <c r="BB981" i="2"/>
  <c r="BB982" i="2"/>
  <c r="BB983" i="2"/>
  <c r="BB984" i="2"/>
  <c r="BB985" i="2"/>
  <c r="BB986" i="2"/>
  <c r="BB987" i="2"/>
  <c r="BB988" i="2"/>
  <c r="BB989" i="2"/>
  <c r="BB990" i="2"/>
  <c r="BB991" i="2"/>
  <c r="BB992" i="2"/>
  <c r="BB993" i="2"/>
  <c r="BB994" i="2"/>
  <c r="BB995" i="2"/>
  <c r="BB996" i="2"/>
  <c r="BB997" i="2"/>
  <c r="BB998" i="2"/>
  <c r="BB999" i="2"/>
  <c r="BB1000" i="2"/>
  <c r="BB1001" i="2"/>
  <c r="BB1002" i="2"/>
  <c r="BB1003" i="2"/>
  <c r="BB1004" i="2"/>
  <c r="BB1005" i="2"/>
  <c r="BB1006" i="2"/>
  <c r="BB1007" i="2"/>
  <c r="BB1008" i="2"/>
  <c r="BB1009" i="2"/>
  <c r="BB1010" i="2"/>
  <c r="BB1011" i="2"/>
  <c r="BB1012" i="2"/>
  <c r="BB1013" i="2"/>
  <c r="BB1014" i="2"/>
  <c r="BB1015" i="2"/>
  <c r="BB1016" i="2"/>
  <c r="BB1017" i="2"/>
  <c r="BB1018" i="2"/>
  <c r="BB1019" i="2"/>
  <c r="BB1020" i="2"/>
  <c r="BB1021" i="2"/>
  <c r="BB1022" i="2"/>
  <c r="BB1023" i="2"/>
  <c r="BB1024" i="2"/>
  <c r="BB1025" i="2"/>
  <c r="BB1026" i="2"/>
  <c r="BB1027" i="2"/>
  <c r="BB1028" i="2"/>
  <c r="BB1029" i="2"/>
  <c r="BB1030" i="2"/>
  <c r="BB1031" i="2"/>
  <c r="BB1032" i="2"/>
  <c r="BB1033" i="2"/>
  <c r="BB1034" i="2"/>
  <c r="BB1035" i="2"/>
  <c r="BB1036" i="2"/>
  <c r="BB1037" i="2"/>
  <c r="BB1038" i="2"/>
  <c r="BB1039" i="2"/>
  <c r="BB1040" i="2"/>
  <c r="BB1041" i="2"/>
  <c r="BB1042" i="2"/>
  <c r="BB1043" i="2"/>
  <c r="BB1044" i="2"/>
  <c r="BB1045" i="2"/>
  <c r="BB1046" i="2"/>
  <c r="BB1047" i="2"/>
  <c r="BB1048" i="2"/>
  <c r="BB1049" i="2"/>
  <c r="BB1050" i="2"/>
  <c r="BB1051" i="2"/>
  <c r="BB1052" i="2"/>
  <c r="BB1053" i="2"/>
  <c r="BB1054" i="2"/>
  <c r="BB1055" i="2"/>
  <c r="BB1056" i="2"/>
  <c r="BB1057" i="2"/>
  <c r="BB1058" i="2"/>
  <c r="BB1059" i="2"/>
  <c r="BB1060" i="2"/>
  <c r="BB1061" i="2"/>
  <c r="BB1062" i="2"/>
  <c r="BB1063" i="2"/>
  <c r="BB1064" i="2"/>
  <c r="BB1065" i="2"/>
  <c r="BB1066" i="2"/>
  <c r="BB1067" i="2"/>
  <c r="BB1068" i="2"/>
  <c r="BB1069" i="2"/>
  <c r="BB1070" i="2"/>
  <c r="BB1071" i="2"/>
  <c r="BB1072" i="2"/>
  <c r="BB1073" i="2"/>
  <c r="BB1074" i="2"/>
  <c r="BB1075" i="2"/>
  <c r="BB1076" i="2"/>
  <c r="BB1077" i="2"/>
  <c r="BB1078" i="2"/>
  <c r="BB1079" i="2"/>
  <c r="BB1080" i="2"/>
  <c r="BB1081" i="2"/>
  <c r="BB1082" i="2"/>
  <c r="BB1083" i="2"/>
  <c r="BB1084" i="2"/>
  <c r="BB1085" i="2"/>
  <c r="BB1086" i="2"/>
  <c r="BB1087" i="2"/>
  <c r="BB1088" i="2"/>
  <c r="BB1089" i="2"/>
  <c r="BB1090" i="2"/>
  <c r="BB1091" i="2"/>
  <c r="BB1092" i="2"/>
  <c r="BB1093" i="2"/>
  <c r="BB1094" i="2"/>
  <c r="BB1095" i="2"/>
  <c r="BB1096" i="2"/>
  <c r="BB1097" i="2"/>
  <c r="BB1098" i="2"/>
  <c r="BB1099" i="2"/>
  <c r="BB1100" i="2"/>
  <c r="BB1101" i="2"/>
  <c r="BB1102" i="2"/>
  <c r="BB1103" i="2"/>
  <c r="BB1104" i="2"/>
  <c r="BB1105" i="2"/>
  <c r="BB1106" i="2"/>
  <c r="BB1107" i="2"/>
  <c r="BB1108" i="2"/>
  <c r="BB1109" i="2"/>
  <c r="BB1110" i="2"/>
  <c r="BB1111" i="2"/>
  <c r="BB1112" i="2"/>
  <c r="BB1113" i="2"/>
  <c r="BB1114" i="2"/>
  <c r="BB1115" i="2"/>
  <c r="BB1116" i="2"/>
  <c r="BB1117" i="2"/>
  <c r="BB1118" i="2"/>
  <c r="BB1119" i="2"/>
  <c r="BB1120" i="2"/>
  <c r="BB1121" i="2"/>
  <c r="BB1122" i="2"/>
  <c r="BB1123" i="2"/>
  <c r="BB1124" i="2"/>
  <c r="BB1125" i="2"/>
  <c r="BB1126" i="2"/>
  <c r="BB1127" i="2"/>
  <c r="BB1128" i="2"/>
  <c r="BB1129" i="2"/>
  <c r="BB1130" i="2"/>
  <c r="BB1131" i="2"/>
  <c r="BB1132" i="2"/>
  <c r="BB1133" i="2"/>
  <c r="BB1134" i="2"/>
  <c r="BB1135" i="2"/>
  <c r="BB1136" i="2"/>
  <c r="BB1137" i="2"/>
  <c r="BB1138" i="2"/>
  <c r="BB1139" i="2"/>
  <c r="BB1140" i="2"/>
  <c r="BB1141" i="2"/>
  <c r="BB1142" i="2"/>
  <c r="BB1143" i="2"/>
  <c r="BB1144" i="2"/>
  <c r="BB1145" i="2"/>
  <c r="BB1146" i="2"/>
  <c r="BB1147" i="2"/>
  <c r="BB1148" i="2"/>
  <c r="BB1149" i="2"/>
  <c r="BB1150" i="2"/>
  <c r="BB1151" i="2"/>
  <c r="BB1152" i="2"/>
  <c r="BB1153" i="2"/>
  <c r="BB1154" i="2"/>
  <c r="BB1155" i="2"/>
  <c r="BB1156" i="2"/>
  <c r="BB1157" i="2"/>
  <c r="BB1158" i="2"/>
  <c r="BB1159" i="2"/>
  <c r="BB1160" i="2"/>
  <c r="BB1161" i="2"/>
  <c r="BB1162" i="2"/>
  <c r="BB1163" i="2"/>
  <c r="BB1164" i="2"/>
  <c r="BB1165" i="2"/>
  <c r="BB1166" i="2"/>
  <c r="BB1167" i="2"/>
  <c r="BB1168" i="2"/>
  <c r="BB1169" i="2"/>
  <c r="BB1170" i="2"/>
  <c r="BB1171" i="2"/>
  <c r="BB1172" i="2"/>
  <c r="BB1173" i="2"/>
  <c r="BB1174" i="2"/>
  <c r="BB1175" i="2"/>
  <c r="BB1176" i="2"/>
  <c r="BB1177" i="2"/>
  <c r="BB1178" i="2"/>
  <c r="BB1179" i="2"/>
  <c r="BB1180" i="2"/>
  <c r="BB1181" i="2"/>
  <c r="BB1182" i="2"/>
  <c r="BB1183" i="2"/>
  <c r="BB1184" i="2"/>
  <c r="BB1185" i="2"/>
  <c r="BB1186" i="2"/>
  <c r="BB1187" i="2"/>
  <c r="BB1188" i="2"/>
  <c r="BB1189" i="2"/>
  <c r="BB1190" i="2"/>
  <c r="BB1191" i="2"/>
  <c r="BB1192" i="2"/>
  <c r="BB1193" i="2"/>
  <c r="BB1194" i="2"/>
  <c r="BB1195" i="2"/>
  <c r="BB1196" i="2"/>
  <c r="BB1197" i="2"/>
  <c r="BB1198" i="2"/>
  <c r="BB1199" i="2"/>
  <c r="BB1200" i="2"/>
  <c r="BB1201" i="2"/>
  <c r="BB1202" i="2"/>
  <c r="BB1203" i="2"/>
  <c r="BB1204" i="2"/>
  <c r="BB1205" i="2"/>
  <c r="BB1206" i="2"/>
  <c r="BB1207" i="2"/>
  <c r="BB1208" i="2"/>
  <c r="BB1209" i="2"/>
  <c r="BB1210" i="2"/>
  <c r="BB1211" i="2"/>
  <c r="BB1212" i="2"/>
  <c r="BB1213" i="2"/>
  <c r="BB1214" i="2"/>
  <c r="BB1215" i="2"/>
  <c r="BB1216" i="2"/>
  <c r="BB1217" i="2"/>
  <c r="BB1218" i="2"/>
  <c r="BB1219" i="2"/>
  <c r="BB1220" i="2"/>
  <c r="BB1221" i="2"/>
  <c r="BB1222" i="2"/>
  <c r="BB1223" i="2"/>
  <c r="BB1224" i="2"/>
  <c r="BB1225" i="2"/>
  <c r="BB1226" i="2"/>
  <c r="BB1227" i="2"/>
  <c r="BB1228" i="2"/>
  <c r="BB1229" i="2"/>
  <c r="BB1230" i="2"/>
  <c r="BB1231" i="2"/>
  <c r="BB1232" i="2"/>
  <c r="BB1233" i="2"/>
  <c r="BB1234" i="2"/>
  <c r="BB1235" i="2"/>
  <c r="BB1236" i="2"/>
  <c r="BB1237" i="2"/>
  <c r="BB1238" i="2"/>
  <c r="BB1239" i="2"/>
  <c r="BB1240" i="2"/>
  <c r="BB1241" i="2"/>
  <c r="BB1242" i="2"/>
  <c r="BB1243" i="2"/>
  <c r="BB1244" i="2"/>
  <c r="BB1245" i="2"/>
  <c r="BB1246" i="2"/>
  <c r="BB1247" i="2"/>
  <c r="BB1248" i="2"/>
  <c r="BB1249" i="2"/>
  <c r="BB1250" i="2"/>
  <c r="BB1251" i="2"/>
  <c r="BB1252" i="2"/>
  <c r="BB1253" i="2"/>
  <c r="BB1254" i="2"/>
  <c r="BB1255" i="2"/>
  <c r="BB1256" i="2"/>
  <c r="BB1257" i="2"/>
  <c r="BB1258" i="2"/>
  <c r="BB1259" i="2"/>
  <c r="BB1260" i="2"/>
  <c r="BB1261" i="2"/>
  <c r="BB1262" i="2"/>
  <c r="BB1263" i="2"/>
  <c r="BB1264" i="2"/>
  <c r="BB1265" i="2"/>
  <c r="BB1266" i="2"/>
  <c r="BB1267" i="2"/>
  <c r="BB1268" i="2"/>
  <c r="BB1269" i="2"/>
  <c r="BB1270" i="2"/>
  <c r="BB1271" i="2"/>
  <c r="BB1272" i="2"/>
  <c r="BB1273" i="2"/>
  <c r="BB1274" i="2"/>
  <c r="BB1275" i="2"/>
  <c r="BB1276" i="2"/>
  <c r="BB1277" i="2"/>
  <c r="BB1278" i="2"/>
  <c r="BB1279" i="2"/>
  <c r="BB1280" i="2"/>
  <c r="BB1281" i="2"/>
  <c r="BB1282" i="2"/>
  <c r="BB1283" i="2"/>
  <c r="BB1284" i="2"/>
  <c r="BB1285" i="2"/>
  <c r="BB1286" i="2"/>
  <c r="BB1287" i="2"/>
  <c r="BB1288" i="2"/>
  <c r="BB1289" i="2"/>
  <c r="BB1290" i="2"/>
  <c r="BB1291" i="2"/>
  <c r="BB1292" i="2"/>
  <c r="BB1293" i="2"/>
  <c r="BB1294" i="2"/>
  <c r="BB1295" i="2"/>
  <c r="BB1296" i="2"/>
  <c r="BB1297" i="2"/>
  <c r="BB1298" i="2"/>
  <c r="BB1299" i="2"/>
  <c r="BB1300" i="2"/>
  <c r="BB1301" i="2"/>
  <c r="BB1302" i="2"/>
  <c r="BB1303" i="2"/>
  <c r="BB1304" i="2"/>
  <c r="BB1305" i="2"/>
  <c r="BB1306" i="2"/>
  <c r="BB1307" i="2"/>
  <c r="BB1308" i="2"/>
  <c r="BB1309" i="2"/>
  <c r="BB1310" i="2"/>
  <c r="BB1311" i="2"/>
  <c r="BB1312" i="2"/>
  <c r="BB1313" i="2"/>
  <c r="BB1314" i="2"/>
  <c r="BB1315" i="2"/>
  <c r="BB1316" i="2"/>
  <c r="BB1317" i="2"/>
  <c r="BB1318" i="2"/>
  <c r="BB1319" i="2"/>
  <c r="BB1320" i="2"/>
  <c r="BB1321" i="2"/>
  <c r="BB1322" i="2"/>
  <c r="BB1323" i="2"/>
  <c r="BB1324" i="2"/>
  <c r="BB1325" i="2"/>
  <c r="BB1326" i="2"/>
  <c r="BB1327" i="2"/>
  <c r="BB1328" i="2"/>
  <c r="BB1329" i="2"/>
  <c r="BB1330" i="2"/>
  <c r="BB1331" i="2"/>
  <c r="BB1332" i="2"/>
  <c r="BB1333" i="2"/>
  <c r="BB1334" i="2"/>
  <c r="BB1335" i="2"/>
  <c r="BB1336" i="2"/>
  <c r="BB1337" i="2"/>
  <c r="BB1338" i="2"/>
  <c r="BB1339" i="2"/>
  <c r="BB1340" i="2"/>
  <c r="BB1341" i="2"/>
  <c r="BB1342" i="2"/>
  <c r="BB1343" i="2"/>
  <c r="BB1344" i="2"/>
  <c r="BB1345" i="2"/>
  <c r="BB1346" i="2"/>
  <c r="BB1347" i="2"/>
  <c r="BB1348" i="2"/>
  <c r="BB1349" i="2"/>
  <c r="BB1350" i="2"/>
  <c r="BB1351" i="2"/>
  <c r="BB1352" i="2"/>
  <c r="BB1353" i="2"/>
  <c r="BB1354" i="2"/>
  <c r="BB1355" i="2"/>
  <c r="BB1356" i="2"/>
  <c r="BB1357" i="2"/>
  <c r="BB1358" i="2"/>
  <c r="BB1359" i="2"/>
  <c r="BB1360" i="2"/>
  <c r="BB1361" i="2"/>
  <c r="BB1362" i="2"/>
  <c r="BB1363" i="2"/>
  <c r="BB1364" i="2"/>
  <c r="BB1365" i="2"/>
  <c r="BB1366" i="2"/>
  <c r="BB1367" i="2"/>
  <c r="BB1368" i="2"/>
  <c r="BB1369" i="2"/>
  <c r="BB1370" i="2"/>
  <c r="BB1371" i="2"/>
  <c r="BB1372" i="2"/>
  <c r="BB1373" i="2"/>
  <c r="BB1374" i="2"/>
  <c r="BB1375" i="2"/>
  <c r="BB1376" i="2"/>
  <c r="BB1377" i="2"/>
  <c r="BB1378" i="2"/>
  <c r="BB1379" i="2"/>
  <c r="BB1380" i="2"/>
  <c r="BB1381" i="2"/>
  <c r="BB1382" i="2"/>
  <c r="BB1383" i="2"/>
  <c r="BB1384" i="2"/>
  <c r="BB1385" i="2"/>
  <c r="BB1386" i="2"/>
  <c r="BB1387" i="2"/>
  <c r="BB1388" i="2"/>
  <c r="BB1389" i="2"/>
  <c r="BB1390" i="2"/>
  <c r="BB1391" i="2"/>
  <c r="BB1392" i="2"/>
  <c r="BB1393" i="2"/>
  <c r="BB1394" i="2"/>
  <c r="BB1395" i="2"/>
  <c r="BB1396" i="2"/>
  <c r="BB1397" i="2"/>
  <c r="BB1398" i="2"/>
  <c r="BB1399" i="2"/>
  <c r="BB1400" i="2"/>
  <c r="BB1401" i="2"/>
  <c r="BB1402" i="2"/>
  <c r="BB1403" i="2"/>
  <c r="BB1404" i="2"/>
  <c r="BB1405" i="2"/>
  <c r="BB1406" i="2"/>
  <c r="BB1407" i="2"/>
  <c r="BB1408" i="2"/>
  <c r="BB1409" i="2"/>
  <c r="BB1410" i="2"/>
  <c r="BB1411" i="2"/>
  <c r="BB1412" i="2"/>
  <c r="BB1413" i="2"/>
  <c r="BB1414" i="2"/>
  <c r="BB1415" i="2"/>
  <c r="BB1416" i="2"/>
  <c r="BB1417" i="2"/>
  <c r="BB1418" i="2"/>
  <c r="BB1419" i="2"/>
  <c r="BB1420" i="2"/>
  <c r="BB1421" i="2"/>
  <c r="BB1422" i="2"/>
  <c r="BB1423" i="2"/>
  <c r="BB1424" i="2"/>
  <c r="BB1425" i="2"/>
  <c r="BB1426" i="2"/>
  <c r="BB1427" i="2"/>
  <c r="BB1428" i="2"/>
  <c r="BB1429" i="2"/>
  <c r="BB1430" i="2"/>
  <c r="BB1431" i="2"/>
  <c r="BB1432" i="2"/>
  <c r="BB1433" i="2"/>
  <c r="BB1434" i="2"/>
  <c r="BB1435" i="2"/>
  <c r="BB1436" i="2"/>
  <c r="BB1437" i="2"/>
  <c r="BB1438" i="2"/>
  <c r="BB1439" i="2"/>
  <c r="BB1440" i="2"/>
  <c r="BB1441" i="2"/>
  <c r="BB1442" i="2"/>
  <c r="BB1443" i="2"/>
  <c r="BB1444" i="2"/>
  <c r="BB1445" i="2"/>
  <c r="BB1446" i="2"/>
  <c r="BB1447" i="2"/>
  <c r="BB1448" i="2"/>
  <c r="BB1449" i="2"/>
  <c r="BB1450" i="2"/>
  <c r="BB1451" i="2"/>
  <c r="BB1452" i="2"/>
  <c r="BB1453" i="2"/>
  <c r="BB1454" i="2"/>
  <c r="BB1455" i="2"/>
  <c r="BB1456" i="2"/>
  <c r="BB1457" i="2"/>
  <c r="BB1458" i="2"/>
  <c r="BB1459" i="2"/>
  <c r="BB1460" i="2"/>
  <c r="BB1461" i="2"/>
  <c r="BB1462" i="2"/>
  <c r="BB1463" i="2"/>
  <c r="BB1464" i="2"/>
  <c r="BB1465" i="2"/>
  <c r="BB1466" i="2"/>
  <c r="BB1467" i="2"/>
  <c r="BB1468" i="2"/>
  <c r="BB1469" i="2"/>
  <c r="BB1470" i="2"/>
  <c r="BB1471" i="2"/>
  <c r="BB1472" i="2"/>
  <c r="BB1473" i="2"/>
  <c r="BB1474" i="2"/>
  <c r="BB1475" i="2"/>
  <c r="BB1476" i="2"/>
  <c r="BB1477" i="2"/>
  <c r="BB1478" i="2"/>
  <c r="BB1479" i="2"/>
  <c r="BB1480" i="2"/>
  <c r="BB1481" i="2"/>
  <c r="BB1482" i="2"/>
  <c r="BB1483" i="2"/>
  <c r="BB1484" i="2"/>
  <c r="BB1485" i="2"/>
  <c r="BB1486" i="2"/>
  <c r="BB1487" i="2"/>
  <c r="BB1488" i="2"/>
  <c r="BB1489" i="2"/>
  <c r="BB1490" i="2"/>
  <c r="BB1491" i="2"/>
  <c r="BB1492" i="2"/>
  <c r="BB1493" i="2"/>
  <c r="BB1494" i="2"/>
  <c r="BB1495" i="2"/>
  <c r="BB1496" i="2"/>
  <c r="BB1497" i="2"/>
  <c r="BB1498" i="2"/>
  <c r="BB1499" i="2"/>
  <c r="BB1500" i="2"/>
  <c r="BB1501" i="2"/>
  <c r="BB1502" i="2"/>
  <c r="BB1503" i="2"/>
  <c r="BB1504" i="2"/>
  <c r="BB1505" i="2"/>
  <c r="BB1506" i="2"/>
  <c r="BB1507" i="2"/>
  <c r="BB1508" i="2"/>
  <c r="BB1509" i="2"/>
  <c r="BB1510" i="2"/>
  <c r="BB1511" i="2"/>
  <c r="BB1512" i="2"/>
  <c r="BB1513" i="2"/>
  <c r="BB1514" i="2"/>
  <c r="BB1515" i="2"/>
  <c r="BB1516" i="2"/>
  <c r="BB1517" i="2"/>
  <c r="BB1518" i="2"/>
  <c r="BB1519" i="2"/>
  <c r="BB1520" i="2"/>
  <c r="BB1521" i="2"/>
  <c r="BB1522" i="2"/>
  <c r="BB1523" i="2"/>
  <c r="BB1524" i="2"/>
  <c r="BB1525" i="2"/>
  <c r="BB1526" i="2"/>
  <c r="BB1527" i="2"/>
  <c r="BB1528" i="2"/>
  <c r="BB1529" i="2"/>
  <c r="BB1530" i="2"/>
  <c r="BB1531" i="2"/>
  <c r="BB1532" i="2"/>
  <c r="BB1533" i="2"/>
  <c r="BB1534" i="2"/>
  <c r="BB1535" i="2"/>
  <c r="BB1536" i="2"/>
  <c r="BB1537" i="2"/>
  <c r="BB1538" i="2"/>
  <c r="BB1539" i="2"/>
  <c r="BB1540" i="2"/>
  <c r="BB1541" i="2"/>
  <c r="BB1542" i="2"/>
  <c r="BB1543" i="2"/>
  <c r="BB1544" i="2"/>
  <c r="BB1545" i="2"/>
  <c r="BB1546" i="2"/>
  <c r="BB1547" i="2"/>
  <c r="BB1548" i="2"/>
  <c r="BB1549" i="2"/>
  <c r="BB1550" i="2"/>
  <c r="BB1551" i="2"/>
  <c r="BB1552" i="2"/>
  <c r="BB1553" i="2"/>
  <c r="BB1554" i="2"/>
  <c r="BB1555" i="2"/>
  <c r="BB1556" i="2"/>
  <c r="BB1557" i="2"/>
  <c r="BB1558" i="2"/>
  <c r="BB1559" i="2"/>
  <c r="BB1560" i="2"/>
  <c r="BB1561" i="2"/>
  <c r="BB1562" i="2"/>
  <c r="BB1563" i="2"/>
  <c r="BB1564" i="2"/>
  <c r="BB1565" i="2"/>
  <c r="BB1566" i="2"/>
  <c r="BB1567" i="2"/>
  <c r="BB1568" i="2"/>
  <c r="BB1569" i="2"/>
  <c r="BB1570" i="2"/>
  <c r="BB1571" i="2"/>
  <c r="BB1572" i="2"/>
  <c r="BB1573" i="2"/>
  <c r="BB1574" i="2"/>
  <c r="BB1575" i="2"/>
  <c r="BB1576" i="2"/>
  <c r="BB1577" i="2"/>
  <c r="BB1578" i="2"/>
  <c r="BB1579" i="2"/>
  <c r="BB1580" i="2"/>
  <c r="BB1581" i="2"/>
  <c r="BB1582" i="2"/>
  <c r="BB1583" i="2"/>
  <c r="BB1584" i="2"/>
  <c r="BB1585" i="2"/>
  <c r="BB1586" i="2"/>
  <c r="BB1587" i="2"/>
  <c r="BB1588" i="2"/>
  <c r="BB1589" i="2"/>
  <c r="BB1590" i="2"/>
  <c r="BB1591" i="2"/>
  <c r="BB1592" i="2"/>
  <c r="BB1593" i="2"/>
  <c r="BB1594" i="2"/>
  <c r="BB1595" i="2"/>
  <c r="BB1596" i="2"/>
  <c r="BB1597" i="2"/>
  <c r="BB1598" i="2"/>
  <c r="BB1599" i="2"/>
  <c r="BB1600" i="2"/>
  <c r="BB1601" i="2"/>
  <c r="BB1602" i="2"/>
  <c r="BB1603" i="2"/>
  <c r="BB1604" i="2"/>
  <c r="BB1605" i="2"/>
  <c r="BB1606" i="2"/>
  <c r="BB1607" i="2"/>
  <c r="BB1608" i="2"/>
  <c r="BB1609" i="2"/>
  <c r="BB1610" i="2"/>
  <c r="BB1611" i="2"/>
  <c r="BB1612" i="2"/>
  <c r="BB1613" i="2"/>
  <c r="BB1614" i="2"/>
  <c r="BB1615" i="2"/>
  <c r="BB1616" i="2"/>
  <c r="BB1617" i="2"/>
  <c r="BB1618" i="2"/>
  <c r="BB1619" i="2"/>
  <c r="BB1620" i="2"/>
  <c r="BB1621" i="2"/>
  <c r="BB1622" i="2"/>
  <c r="BB1623" i="2"/>
  <c r="BB1624" i="2"/>
  <c r="BB1625" i="2"/>
  <c r="BB1626" i="2"/>
  <c r="BB1627" i="2"/>
  <c r="BB1628" i="2"/>
  <c r="BB1629" i="2"/>
  <c r="BB1630" i="2"/>
  <c r="BB1631" i="2"/>
  <c r="BB1632" i="2"/>
  <c r="BB1633" i="2"/>
  <c r="BB1634" i="2"/>
  <c r="BB1635" i="2"/>
  <c r="BB1636" i="2"/>
  <c r="BB1637" i="2"/>
  <c r="BB1638" i="2"/>
  <c r="BB1639" i="2"/>
  <c r="BB1640" i="2"/>
  <c r="BB1641" i="2"/>
  <c r="BB1642" i="2"/>
  <c r="BB1643" i="2"/>
  <c r="BB1644" i="2"/>
  <c r="BB1645" i="2"/>
  <c r="BB1646" i="2"/>
  <c r="BB1647" i="2"/>
  <c r="BB1648" i="2"/>
  <c r="BB1649" i="2"/>
  <c r="BB1650" i="2"/>
  <c r="BB1651" i="2"/>
  <c r="BB1652" i="2"/>
  <c r="BB1653" i="2"/>
  <c r="BB1654" i="2"/>
  <c r="BB1655" i="2"/>
  <c r="BB1656" i="2"/>
  <c r="BB1657" i="2"/>
  <c r="BB1658" i="2"/>
  <c r="BB1659" i="2"/>
  <c r="BB1660" i="2"/>
  <c r="BB1661" i="2"/>
  <c r="BB1662" i="2"/>
  <c r="BB1663" i="2"/>
  <c r="BB1664" i="2"/>
  <c r="BB1665" i="2"/>
  <c r="BB1666" i="2"/>
  <c r="BB1667" i="2"/>
  <c r="BB1668" i="2"/>
  <c r="BB1669" i="2"/>
  <c r="BB1670" i="2"/>
  <c r="BB1671" i="2"/>
  <c r="BB1672" i="2"/>
  <c r="BB1673" i="2"/>
  <c r="BB1674" i="2"/>
  <c r="BB1675" i="2"/>
  <c r="BB1676" i="2"/>
  <c r="BB1677" i="2"/>
  <c r="BB1678" i="2"/>
  <c r="BB1679" i="2"/>
  <c r="BB1680" i="2"/>
  <c r="BB1681" i="2"/>
  <c r="BB1682" i="2"/>
  <c r="BB1683" i="2"/>
  <c r="BB1684" i="2"/>
  <c r="BB1685" i="2"/>
  <c r="BB1686" i="2"/>
  <c r="BB1687" i="2"/>
  <c r="BB1688" i="2"/>
  <c r="BB1689" i="2"/>
  <c r="BB1690" i="2"/>
  <c r="BB1691" i="2"/>
  <c r="BB1692" i="2"/>
  <c r="BB1693" i="2"/>
  <c r="BB1694" i="2"/>
  <c r="BB1695" i="2"/>
  <c r="BB1696" i="2"/>
  <c r="BB1697" i="2"/>
  <c r="BB1698" i="2"/>
  <c r="BB1699" i="2"/>
  <c r="BB1700" i="2"/>
  <c r="BB1701" i="2"/>
  <c r="BB1702" i="2"/>
  <c r="BB1703" i="2"/>
  <c r="BB1704" i="2"/>
  <c r="BB1705" i="2"/>
  <c r="BB1706" i="2"/>
  <c r="BB1707" i="2"/>
  <c r="BB1708" i="2"/>
  <c r="BB1709" i="2"/>
  <c r="BB1710" i="2"/>
  <c r="BB1711" i="2"/>
  <c r="BB1712" i="2"/>
  <c r="BB1713" i="2"/>
  <c r="BB1714" i="2"/>
  <c r="BB1715" i="2"/>
  <c r="BB1716" i="2"/>
  <c r="BB1717" i="2"/>
  <c r="BB1718" i="2"/>
  <c r="BB1719" i="2"/>
  <c r="BB1720" i="2"/>
  <c r="BB1721" i="2"/>
  <c r="BB1722" i="2"/>
  <c r="BB1723" i="2"/>
  <c r="BB1724" i="2"/>
  <c r="BB1725" i="2"/>
  <c r="BB1726" i="2"/>
  <c r="BB1727" i="2"/>
  <c r="BB1728" i="2"/>
  <c r="BB1729" i="2"/>
  <c r="BB1730" i="2"/>
  <c r="BB1731" i="2"/>
  <c r="BB1732" i="2"/>
  <c r="BB1733" i="2"/>
  <c r="BB1734" i="2"/>
  <c r="BB1735" i="2"/>
  <c r="BB1736" i="2"/>
  <c r="BB1737" i="2"/>
  <c r="BB1738" i="2"/>
  <c r="BB1739" i="2"/>
  <c r="BB1740" i="2"/>
  <c r="BB1741" i="2"/>
  <c r="BB1742" i="2"/>
  <c r="BB1743" i="2"/>
  <c r="BB1744" i="2"/>
  <c r="BB1745" i="2"/>
  <c r="BB1746" i="2"/>
  <c r="BB1747" i="2"/>
  <c r="BB1748" i="2"/>
  <c r="BB1749" i="2"/>
  <c r="BB1750" i="2"/>
  <c r="BB1751" i="2"/>
  <c r="BB1752" i="2"/>
  <c r="BB1753" i="2"/>
  <c r="BB1754" i="2"/>
  <c r="BB1755" i="2"/>
  <c r="BB1756" i="2"/>
  <c r="BB1757" i="2"/>
  <c r="BB1758" i="2"/>
  <c r="BB1759" i="2"/>
  <c r="BB1760" i="2"/>
  <c r="BB1761" i="2"/>
  <c r="BB1762" i="2"/>
  <c r="BB1763" i="2"/>
  <c r="BB1764" i="2"/>
  <c r="BB1765" i="2"/>
  <c r="BB1766" i="2"/>
  <c r="BB1767" i="2"/>
  <c r="BB1768" i="2"/>
  <c r="BB1769" i="2"/>
  <c r="BB1770" i="2"/>
  <c r="BB1771" i="2"/>
  <c r="BB1772" i="2"/>
  <c r="BB1773" i="2"/>
  <c r="BB1774" i="2"/>
  <c r="BB1775" i="2"/>
  <c r="BB1776" i="2"/>
  <c r="BB1777" i="2"/>
  <c r="BB1778" i="2"/>
  <c r="BB1779" i="2"/>
  <c r="BB1780" i="2"/>
  <c r="BB1781" i="2"/>
  <c r="BB1782" i="2"/>
  <c r="BB1783" i="2"/>
  <c r="BB1784" i="2"/>
  <c r="BB1785" i="2"/>
  <c r="BB1786" i="2"/>
  <c r="BB1787" i="2"/>
  <c r="BB1788" i="2"/>
  <c r="BB1789" i="2"/>
  <c r="BB1790" i="2"/>
  <c r="BB1791" i="2"/>
  <c r="BB1792" i="2"/>
  <c r="BB1793" i="2"/>
  <c r="BB1794" i="2"/>
  <c r="BB1795" i="2"/>
  <c r="BB1796" i="2"/>
  <c r="BB1797" i="2"/>
  <c r="BB1798" i="2"/>
  <c r="BB1799" i="2"/>
  <c r="BB1800" i="2"/>
  <c r="BB1801" i="2"/>
  <c r="BB1802" i="2"/>
  <c r="BB1803" i="2"/>
  <c r="BB1804" i="2"/>
  <c r="BB1805" i="2"/>
  <c r="BB1806" i="2"/>
  <c r="BB1807" i="2"/>
  <c r="BB1808" i="2"/>
  <c r="BB1809" i="2"/>
  <c r="BB1810" i="2"/>
  <c r="BB1811" i="2"/>
  <c r="BB1812" i="2"/>
  <c r="BB1813" i="2"/>
  <c r="BB1814" i="2"/>
  <c r="BB1815" i="2"/>
  <c r="BB1816" i="2"/>
  <c r="BB1817" i="2"/>
  <c r="BB1818" i="2"/>
  <c r="BB1819" i="2"/>
  <c r="BB1820" i="2"/>
  <c r="BB1821" i="2"/>
  <c r="BB1822" i="2"/>
  <c r="BB1823" i="2"/>
  <c r="BB1824" i="2"/>
  <c r="BB1825" i="2"/>
  <c r="BB1826" i="2"/>
  <c r="BB1827" i="2"/>
  <c r="BB1828" i="2"/>
  <c r="BB1829" i="2"/>
  <c r="BB1830" i="2"/>
  <c r="BB1831" i="2"/>
  <c r="BB1832" i="2"/>
  <c r="BB1833" i="2"/>
  <c r="BB1834" i="2"/>
  <c r="BB1835" i="2"/>
  <c r="BB1836" i="2"/>
  <c r="BB1837" i="2"/>
  <c r="BB1838" i="2"/>
  <c r="BB1839" i="2"/>
  <c r="BB1840" i="2"/>
  <c r="BB1841" i="2"/>
  <c r="BB1842" i="2"/>
  <c r="BB1843" i="2"/>
  <c r="BB1844" i="2"/>
  <c r="BB1845" i="2"/>
  <c r="BB1846" i="2"/>
  <c r="BB1847" i="2"/>
  <c r="BB1848" i="2"/>
  <c r="BB1849" i="2"/>
  <c r="BB1850" i="2"/>
  <c r="BB1851" i="2"/>
  <c r="BB1852" i="2"/>
  <c r="BB1853" i="2"/>
  <c r="BB1854" i="2"/>
  <c r="BB1855" i="2"/>
  <c r="BB1856" i="2"/>
  <c r="BB1857" i="2"/>
  <c r="BB1858" i="2"/>
  <c r="BB1859" i="2"/>
  <c r="BB1860" i="2"/>
  <c r="BB1861" i="2"/>
  <c r="BB1862" i="2"/>
  <c r="BB1863" i="2"/>
  <c r="BB1864" i="2"/>
  <c r="BB1865" i="2"/>
  <c r="BB1866" i="2"/>
  <c r="BB1867" i="2"/>
  <c r="BB1868" i="2"/>
  <c r="BB1869" i="2"/>
  <c r="BB1870" i="2"/>
  <c r="BB1871" i="2"/>
  <c r="BB1872" i="2"/>
  <c r="BB1873" i="2"/>
  <c r="BB1874" i="2"/>
  <c r="BB1875" i="2"/>
  <c r="BB1876" i="2"/>
  <c r="BB1877" i="2"/>
  <c r="BB1878" i="2"/>
  <c r="BB1879" i="2"/>
  <c r="BB1880" i="2"/>
  <c r="BB1881" i="2"/>
  <c r="BB1882" i="2"/>
  <c r="BB1883" i="2"/>
  <c r="BB1884" i="2"/>
  <c r="BB1885" i="2"/>
  <c r="BB1886" i="2"/>
  <c r="BB1887" i="2"/>
  <c r="BB1888" i="2"/>
  <c r="BB1889" i="2"/>
  <c r="BB1890" i="2"/>
  <c r="BB1891" i="2"/>
  <c r="BB1892" i="2"/>
  <c r="BB1893" i="2"/>
  <c r="BB1894" i="2"/>
  <c r="BB1895" i="2"/>
  <c r="BB1896" i="2"/>
  <c r="BB1897" i="2"/>
  <c r="BB1898" i="2"/>
  <c r="BB1899" i="2"/>
  <c r="BB1900" i="2"/>
  <c r="BB1901" i="2"/>
  <c r="BB1902" i="2"/>
  <c r="BB1903" i="2"/>
  <c r="BB1904" i="2"/>
  <c r="BB1905" i="2"/>
  <c r="BB1906" i="2"/>
  <c r="BB1907" i="2"/>
  <c r="BB1908" i="2"/>
  <c r="BB1909" i="2"/>
  <c r="BB1910" i="2"/>
  <c r="BB1911" i="2"/>
  <c r="BB1912" i="2"/>
  <c r="BB1913" i="2"/>
  <c r="BB1914" i="2"/>
  <c r="BB1915" i="2"/>
  <c r="BB1916" i="2"/>
  <c r="BB1917" i="2"/>
  <c r="BB1918" i="2"/>
  <c r="BB1919" i="2"/>
  <c r="BB1920" i="2"/>
  <c r="BB1921" i="2"/>
  <c r="BB1922" i="2"/>
  <c r="BB1923" i="2"/>
  <c r="BB1924" i="2"/>
  <c r="BB1925" i="2"/>
  <c r="BB1926" i="2"/>
  <c r="BB1927" i="2"/>
  <c r="BB1928" i="2"/>
  <c r="BB1929" i="2"/>
  <c r="BB1930" i="2"/>
  <c r="BB1931" i="2"/>
  <c r="BB1932" i="2"/>
  <c r="BB1933" i="2"/>
  <c r="BB1934" i="2"/>
  <c r="BB1935" i="2"/>
  <c r="BB1936" i="2"/>
  <c r="BB1937" i="2"/>
  <c r="BB1938" i="2"/>
  <c r="BB1939" i="2"/>
  <c r="BB1940" i="2"/>
  <c r="BB1941" i="2"/>
  <c r="BB1942" i="2"/>
  <c r="BB1943" i="2"/>
  <c r="BB1944" i="2"/>
  <c r="BB1945" i="2"/>
  <c r="BB1946" i="2"/>
  <c r="BB1947" i="2"/>
  <c r="BB1948" i="2"/>
  <c r="BB1949" i="2"/>
  <c r="BB1950" i="2"/>
  <c r="BB1951" i="2"/>
  <c r="BB1952" i="2"/>
  <c r="BB1953" i="2"/>
  <c r="BB1954" i="2"/>
  <c r="BB1955" i="2"/>
  <c r="BB1956" i="2"/>
  <c r="BB1957" i="2"/>
  <c r="BB1958" i="2"/>
  <c r="BB1959" i="2"/>
  <c r="BB1960" i="2"/>
  <c r="BB1961" i="2"/>
  <c r="BB1962" i="2"/>
  <c r="BB1963" i="2"/>
  <c r="BB1964" i="2"/>
  <c r="BB1965" i="2"/>
  <c r="BB1966" i="2"/>
  <c r="BB1967" i="2"/>
  <c r="BB1968" i="2"/>
  <c r="BB1969" i="2"/>
  <c r="BB1970" i="2"/>
  <c r="BB1971" i="2"/>
  <c r="BB1972" i="2"/>
  <c r="BB1973" i="2"/>
  <c r="BB1974" i="2"/>
  <c r="BB1975" i="2"/>
  <c r="BB1976" i="2"/>
  <c r="BB1977" i="2"/>
  <c r="BB1978" i="2"/>
  <c r="BB1979" i="2"/>
  <c r="BB1980" i="2"/>
  <c r="BB1981" i="2"/>
  <c r="BB1982" i="2"/>
  <c r="BB1983" i="2"/>
  <c r="BB1984" i="2"/>
  <c r="BB1985" i="2"/>
  <c r="BB1986" i="2"/>
  <c r="BB1987" i="2"/>
  <c r="BB1988" i="2"/>
  <c r="BB1989" i="2"/>
  <c r="BB1990" i="2"/>
  <c r="BB1991" i="2"/>
  <c r="BB1992" i="2"/>
  <c r="BB1993" i="2"/>
  <c r="BB1994" i="2"/>
  <c r="BB1995" i="2"/>
  <c r="BB1996" i="2"/>
  <c r="BB1997" i="2"/>
  <c r="BB1998" i="2"/>
  <c r="BB1999" i="2"/>
  <c r="BB2000" i="2"/>
  <c r="BB2001" i="2"/>
  <c r="BB2002" i="2"/>
  <c r="BB2003" i="2"/>
  <c r="BB2004" i="2"/>
  <c r="BB2005" i="2"/>
  <c r="BB2006" i="2"/>
  <c r="BB2007" i="2"/>
  <c r="BB2008" i="2"/>
  <c r="BB2009" i="2"/>
  <c r="BB2010" i="2"/>
  <c r="BB2011" i="2"/>
  <c r="BB2012" i="2"/>
  <c r="BB2013" i="2"/>
  <c r="BB2014" i="2"/>
  <c r="BB2015" i="2"/>
  <c r="BB2016" i="2"/>
  <c r="BB2017" i="2"/>
  <c r="BB2018" i="2"/>
  <c r="BB2019" i="2"/>
  <c r="BB2020" i="2"/>
  <c r="BB2021" i="2"/>
  <c r="BB2022" i="2"/>
  <c r="BB2023" i="2"/>
  <c r="BB2024" i="2"/>
  <c r="BB2025" i="2"/>
  <c r="BB2026" i="2"/>
  <c r="BB2027" i="2"/>
  <c r="BB2028" i="2"/>
  <c r="BB2029" i="2"/>
  <c r="BB2030" i="2"/>
  <c r="BB2031" i="2"/>
  <c r="BB2032" i="2"/>
  <c r="BB2033" i="2"/>
  <c r="BB2034" i="2"/>
  <c r="BB2035" i="2"/>
  <c r="BB2036" i="2"/>
  <c r="BB2037" i="2"/>
  <c r="BB2038" i="2"/>
  <c r="BB2039" i="2"/>
  <c r="BB2040" i="2"/>
  <c r="BB2041" i="2"/>
  <c r="BB2042" i="2"/>
  <c r="BB2043" i="2"/>
  <c r="BB2044" i="2"/>
  <c r="BB2045" i="2"/>
  <c r="BB2046" i="2"/>
  <c r="BB2047" i="2"/>
  <c r="BB2048" i="2"/>
  <c r="BB2049" i="2"/>
  <c r="BB2050" i="2"/>
  <c r="BB2051" i="2"/>
  <c r="BB2052" i="2"/>
  <c r="BB2053" i="2"/>
  <c r="BB2054" i="2"/>
  <c r="BB2055" i="2"/>
  <c r="BB2056" i="2"/>
  <c r="BB2057" i="2"/>
  <c r="BB2058" i="2"/>
  <c r="BB2059" i="2"/>
  <c r="BB2060" i="2"/>
  <c r="BB2061" i="2"/>
  <c r="BB2062" i="2"/>
  <c r="BB2063" i="2"/>
  <c r="BB2064" i="2"/>
  <c r="BB2065" i="2"/>
  <c r="BB2066" i="2"/>
  <c r="BB2067" i="2"/>
  <c r="BB2068" i="2"/>
  <c r="BB2069" i="2"/>
  <c r="BB2070" i="2"/>
  <c r="BB2071" i="2"/>
  <c r="BB2072" i="2"/>
  <c r="BB2073" i="2"/>
  <c r="BB2074" i="2"/>
  <c r="BB2075" i="2"/>
  <c r="BB2076" i="2"/>
  <c r="BB2077" i="2"/>
  <c r="BB2078" i="2"/>
  <c r="BB2079" i="2"/>
  <c r="BB2080" i="2"/>
  <c r="BB2081" i="2"/>
  <c r="BB2082" i="2"/>
  <c r="BB2083" i="2"/>
  <c r="BB2084" i="2"/>
  <c r="BB2085" i="2"/>
  <c r="BB2086" i="2"/>
  <c r="BB2087" i="2"/>
  <c r="BB2088" i="2"/>
  <c r="BB2089" i="2"/>
  <c r="BB2090" i="2"/>
  <c r="BB2091" i="2"/>
  <c r="BB2092" i="2"/>
  <c r="BB2093" i="2"/>
  <c r="BB2094" i="2"/>
  <c r="BB2095" i="2"/>
  <c r="BB2096" i="2"/>
  <c r="BB2097" i="2"/>
  <c r="BB2098" i="2"/>
  <c r="BB2099" i="2"/>
  <c r="BB2100" i="2"/>
  <c r="BB2101" i="2"/>
  <c r="BB2102" i="2"/>
  <c r="BB2103" i="2"/>
  <c r="BB2104" i="2"/>
  <c r="BB2105" i="2"/>
  <c r="BB2106" i="2"/>
  <c r="BB2107" i="2"/>
  <c r="BB2108" i="2"/>
  <c r="BB2109" i="2"/>
  <c r="BB2110" i="2"/>
  <c r="BB2111" i="2"/>
  <c r="BB2112" i="2"/>
  <c r="BB2113" i="2"/>
  <c r="BB2114" i="2"/>
  <c r="BB2115" i="2"/>
  <c r="BB2116" i="2"/>
  <c r="BB2117" i="2"/>
  <c r="BB2118" i="2"/>
  <c r="BB2119" i="2"/>
  <c r="BB2120" i="2"/>
  <c r="BB2121" i="2"/>
  <c r="BB2122" i="2"/>
  <c r="BB2123" i="2"/>
  <c r="BB2124" i="2"/>
  <c r="BB2125" i="2"/>
  <c r="BB2126" i="2"/>
  <c r="BB2127" i="2"/>
  <c r="BB2128" i="2"/>
  <c r="BB2129" i="2"/>
  <c r="BB2130" i="2"/>
  <c r="BB2131" i="2"/>
  <c r="BB2132" i="2"/>
  <c r="BB2133" i="2"/>
  <c r="BB2134" i="2"/>
  <c r="BB2135" i="2"/>
  <c r="BB2136" i="2"/>
  <c r="BB2137" i="2"/>
  <c r="BB2138" i="2"/>
  <c r="BB2139" i="2"/>
  <c r="BB2140" i="2"/>
  <c r="BB2141" i="2"/>
  <c r="BB2142" i="2"/>
  <c r="BB2143" i="2"/>
  <c r="BB2144" i="2"/>
  <c r="BB2145" i="2"/>
  <c r="BB2146" i="2"/>
  <c r="BB2147" i="2"/>
  <c r="BB2148" i="2"/>
  <c r="BB2149" i="2"/>
  <c r="BB2150" i="2"/>
  <c r="BB2151" i="2"/>
  <c r="BB2152" i="2"/>
  <c r="BB2153" i="2"/>
  <c r="BB2154" i="2"/>
  <c r="BB2155" i="2"/>
  <c r="BB2156" i="2"/>
  <c r="BB2157" i="2"/>
  <c r="BB2158" i="2"/>
  <c r="BB2159" i="2"/>
  <c r="BB2160" i="2"/>
  <c r="BB2161" i="2"/>
  <c r="BB2162" i="2"/>
  <c r="BB2163" i="2"/>
  <c r="BB2164" i="2"/>
  <c r="BB2165" i="2"/>
  <c r="BB2166" i="2"/>
  <c r="BB2167" i="2"/>
  <c r="BB2168" i="2"/>
  <c r="BB2169" i="2"/>
  <c r="BB2170" i="2"/>
  <c r="BB2171" i="2"/>
  <c r="BB2172" i="2"/>
  <c r="BB2173" i="2"/>
  <c r="BB2174" i="2"/>
  <c r="BB2175" i="2"/>
  <c r="BB2176" i="2"/>
  <c r="BB2177" i="2"/>
  <c r="BB2178" i="2"/>
  <c r="BB2179" i="2"/>
  <c r="BB2180" i="2"/>
  <c r="BB2181" i="2"/>
  <c r="BB2182" i="2"/>
  <c r="BB2183" i="2"/>
  <c r="BB2184" i="2"/>
  <c r="BB2185" i="2"/>
  <c r="BB2186" i="2"/>
  <c r="BB2187" i="2"/>
  <c r="BB2188" i="2"/>
  <c r="BB2189" i="2"/>
  <c r="BB2190" i="2"/>
  <c r="BB2191" i="2"/>
  <c r="BB2192" i="2"/>
  <c r="BB2193" i="2"/>
  <c r="BB2194" i="2"/>
  <c r="BB2195" i="2"/>
  <c r="BB2196" i="2"/>
  <c r="BB2197" i="2"/>
  <c r="BB2198" i="2"/>
  <c r="BB2199" i="2"/>
  <c r="BB2200" i="2"/>
  <c r="BB2201" i="2"/>
  <c r="BB2202" i="2"/>
  <c r="BB2203" i="2"/>
  <c r="BB2204" i="2"/>
  <c r="BB2205" i="2"/>
  <c r="BB2206" i="2"/>
  <c r="BE2201" i="2" l="1"/>
  <c r="BE2193" i="2"/>
  <c r="BE2185" i="2"/>
  <c r="BE2177" i="2"/>
  <c r="BE2169" i="2"/>
  <c r="BE2161" i="2"/>
  <c r="BE2153" i="2"/>
  <c r="BE2145" i="2"/>
  <c r="BF2086" i="2"/>
  <c r="BE2097" i="2"/>
  <c r="BE2033" i="2"/>
  <c r="BE1969" i="2"/>
  <c r="BE1905" i="2"/>
  <c r="BE1825" i="2"/>
  <c r="BE1761" i="2"/>
  <c r="BE1697" i="2"/>
  <c r="BE1641" i="2"/>
  <c r="BE1569" i="2"/>
  <c r="BE1505" i="2"/>
  <c r="BE1449" i="2"/>
  <c r="BE1393" i="2"/>
  <c r="BE1337" i="2"/>
  <c r="BE1281" i="2"/>
  <c r="BE1241" i="2"/>
  <c r="BE1201" i="2"/>
  <c r="BE1145" i="2"/>
  <c r="BE1081" i="2"/>
  <c r="BE1025" i="2"/>
  <c r="BE977" i="2"/>
  <c r="BE913" i="2"/>
  <c r="BE865" i="2"/>
  <c r="BE809" i="2"/>
  <c r="BE745" i="2"/>
  <c r="BE697" i="2"/>
  <c r="BE625" i="2"/>
  <c r="BE569" i="2"/>
  <c r="BE513" i="2"/>
  <c r="BE473" i="2"/>
  <c r="BE417" i="2"/>
  <c r="BE361" i="2"/>
  <c r="BE321" i="2"/>
  <c r="BE273" i="2"/>
  <c r="BE233" i="2"/>
  <c r="BE185" i="2"/>
  <c r="BE153" i="2"/>
  <c r="BE129" i="2"/>
  <c r="BE97" i="2"/>
  <c r="BE65" i="2"/>
  <c r="BE49" i="2"/>
  <c r="BE25" i="2"/>
  <c r="BE17" i="2"/>
  <c r="BE9" i="2"/>
  <c r="BF2158" i="2"/>
  <c r="BF2126" i="2"/>
  <c r="BE2121" i="2"/>
  <c r="BE2057" i="2"/>
  <c r="BE1985" i="2"/>
  <c r="BE1921" i="2"/>
  <c r="BE1857" i="2"/>
  <c r="BE1801" i="2"/>
  <c r="BE1729" i="2"/>
  <c r="BE1665" i="2"/>
  <c r="BE1601" i="2"/>
  <c r="BE1545" i="2"/>
  <c r="BE1473" i="2"/>
  <c r="BE2113" i="2"/>
  <c r="BE2049" i="2"/>
  <c r="BE1993" i="2"/>
  <c r="BE1929" i="2"/>
  <c r="BE1865" i="2"/>
  <c r="BE1793" i="2"/>
  <c r="BE1737" i="2"/>
  <c r="BE1673" i="2"/>
  <c r="BE1609" i="2"/>
  <c r="BE1537" i="2"/>
  <c r="BE1481" i="2"/>
  <c r="BE1417" i="2"/>
  <c r="BE1361" i="2"/>
  <c r="BE1305" i="2"/>
  <c r="BE1257" i="2"/>
  <c r="BE1209" i="2"/>
  <c r="BE1161" i="2"/>
  <c r="BE1105" i="2"/>
  <c r="BE1049" i="2"/>
  <c r="BE993" i="2"/>
  <c r="BE937" i="2"/>
  <c r="BE881" i="2"/>
  <c r="BE825" i="2"/>
  <c r="BE761" i="2"/>
  <c r="BE705" i="2"/>
  <c r="BE649" i="2"/>
  <c r="BE593" i="2"/>
  <c r="BE553" i="2"/>
  <c r="BE489" i="2"/>
  <c r="BE441" i="2"/>
  <c r="BE385" i="2"/>
  <c r="BE337" i="2"/>
  <c r="BE289" i="2"/>
  <c r="BE249" i="2"/>
  <c r="BE201" i="2"/>
  <c r="BE169" i="2"/>
  <c r="BE137" i="2"/>
  <c r="BE113" i="2"/>
  <c r="BE81" i="2"/>
  <c r="BE41" i="2"/>
  <c r="BF2166" i="2"/>
  <c r="BF2094" i="2"/>
  <c r="BE2089" i="2"/>
  <c r="BE2017" i="2"/>
  <c r="BE1953" i="2"/>
  <c r="BE1897" i="2"/>
  <c r="BE1841" i="2"/>
  <c r="BE1777" i="2"/>
  <c r="BE1713" i="2"/>
  <c r="BE1657" i="2"/>
  <c r="BE1585" i="2"/>
  <c r="BE1529" i="2"/>
  <c r="BE1457" i="2"/>
  <c r="BE1409" i="2"/>
  <c r="BE1345" i="2"/>
  <c r="BE1297" i="2"/>
  <c r="BE1249" i="2"/>
  <c r="BE1217" i="2"/>
  <c r="BE1153" i="2"/>
  <c r="BE1097" i="2"/>
  <c r="BE1041" i="2"/>
  <c r="BE985" i="2"/>
  <c r="BE929" i="2"/>
  <c r="BE873" i="2"/>
  <c r="BE817" i="2"/>
  <c r="BE769" i="2"/>
  <c r="BE713" i="2"/>
  <c r="BE657" i="2"/>
  <c r="BE601" i="2"/>
  <c r="BE545" i="2"/>
  <c r="BE497" i="2"/>
  <c r="BE433" i="2"/>
  <c r="BE377" i="2"/>
  <c r="BE329" i="2"/>
  <c r="BE281" i="2"/>
  <c r="BE241" i="2"/>
  <c r="BE209" i="2"/>
  <c r="BE177" i="2"/>
  <c r="BE145" i="2"/>
  <c r="BE105" i="2"/>
  <c r="BE73" i="2"/>
  <c r="BE33" i="2"/>
  <c r="BF2174" i="2"/>
  <c r="BF2102" i="2"/>
  <c r="BE2137" i="2"/>
  <c r="BE2073" i="2"/>
  <c r="BE2009" i="2"/>
  <c r="BE1937" i="2"/>
  <c r="BE1881" i="2"/>
  <c r="BE1809" i="2"/>
  <c r="BE1745" i="2"/>
  <c r="BE1689" i="2"/>
  <c r="BE1625" i="2"/>
  <c r="BE1561" i="2"/>
  <c r="BE1497" i="2"/>
  <c r="BE1433" i="2"/>
  <c r="BE1377" i="2"/>
  <c r="BE1329" i="2"/>
  <c r="BE1265" i="2"/>
  <c r="BE1233" i="2"/>
  <c r="BE1185" i="2"/>
  <c r="BE1129" i="2"/>
  <c r="BE1073" i="2"/>
  <c r="BE1017" i="2"/>
  <c r="BE953" i="2"/>
  <c r="BE897" i="2"/>
  <c r="BE849" i="2"/>
  <c r="BE793" i="2"/>
  <c r="BE729" i="2"/>
  <c r="BE689" i="2"/>
  <c r="BE633" i="2"/>
  <c r="BE585" i="2"/>
  <c r="BE521" i="2"/>
  <c r="BE465" i="2"/>
  <c r="BE401" i="2"/>
  <c r="BE353" i="2"/>
  <c r="BE305" i="2"/>
  <c r="BE265" i="2"/>
  <c r="BE225" i="2"/>
  <c r="BE193" i="2"/>
  <c r="BE161" i="2"/>
  <c r="BE121" i="2"/>
  <c r="BE89" i="2"/>
  <c r="BE57" i="2"/>
  <c r="BF2182" i="2"/>
  <c r="BF2078" i="2"/>
  <c r="BE2105" i="2"/>
  <c r="BE2041" i="2"/>
  <c r="BE1977" i="2"/>
  <c r="BE1913" i="2"/>
  <c r="BE1833" i="2"/>
  <c r="BE1769" i="2"/>
  <c r="BE1705" i="2"/>
  <c r="BE1633" i="2"/>
  <c r="BE1577" i="2"/>
  <c r="BE1513" i="2"/>
  <c r="BE1441" i="2"/>
  <c r="BE1385" i="2"/>
  <c r="BE1313" i="2"/>
  <c r="BE1177" i="2"/>
  <c r="BE1121" i="2"/>
  <c r="BE1065" i="2"/>
  <c r="BE1009" i="2"/>
  <c r="BE961" i="2"/>
  <c r="BE905" i="2"/>
  <c r="BE841" i="2"/>
  <c r="BE785" i="2"/>
  <c r="BE737" i="2"/>
  <c r="BE681" i="2"/>
  <c r="BE641" i="2"/>
  <c r="BE577" i="2"/>
  <c r="BE529" i="2"/>
  <c r="BE457" i="2"/>
  <c r="BE409" i="2"/>
  <c r="BE345" i="2"/>
  <c r="BE313" i="2"/>
  <c r="BE257" i="2"/>
  <c r="BE217" i="2"/>
  <c r="BF2190" i="2"/>
  <c r="BF2134" i="2"/>
  <c r="BE2094" i="2"/>
  <c r="BE2081" i="2"/>
  <c r="BE2025" i="2"/>
  <c r="BE1961" i="2"/>
  <c r="BE1889" i="2"/>
  <c r="BE1849" i="2"/>
  <c r="BE1785" i="2"/>
  <c r="BE1721" i="2"/>
  <c r="BE1649" i="2"/>
  <c r="BE1593" i="2"/>
  <c r="BE1521" i="2"/>
  <c r="BE1465" i="2"/>
  <c r="BE1401" i="2"/>
  <c r="BE1353" i="2"/>
  <c r="BE1289" i="2"/>
  <c r="BE1169" i="2"/>
  <c r="BE1113" i="2"/>
  <c r="BE1057" i="2"/>
  <c r="BE1001" i="2"/>
  <c r="BE945" i="2"/>
  <c r="BE889" i="2"/>
  <c r="BE833" i="2"/>
  <c r="BE777" i="2"/>
  <c r="BE721" i="2"/>
  <c r="BE665" i="2"/>
  <c r="BE609" i="2"/>
  <c r="BE537" i="2"/>
  <c r="BE481" i="2"/>
  <c r="BE425" i="2"/>
  <c r="BE369" i="2"/>
  <c r="BE297" i="2"/>
  <c r="BF2198" i="2"/>
  <c r="BF2142" i="2"/>
  <c r="BF2118" i="2"/>
  <c r="BE2129" i="2"/>
  <c r="BE2065" i="2"/>
  <c r="BE2001" i="2"/>
  <c r="BE1945" i="2"/>
  <c r="BE1873" i="2"/>
  <c r="BE1817" i="2"/>
  <c r="BE1753" i="2"/>
  <c r="BE1681" i="2"/>
  <c r="BE1617" i="2"/>
  <c r="BE1553" i="2"/>
  <c r="BE1489" i="2"/>
  <c r="BE1425" i="2"/>
  <c r="BE1369" i="2"/>
  <c r="BE1321" i="2"/>
  <c r="BE1273" i="2"/>
  <c r="BE1225" i="2"/>
  <c r="BE1193" i="2"/>
  <c r="BE1137" i="2"/>
  <c r="BE1089" i="2"/>
  <c r="BE1033" i="2"/>
  <c r="BE969" i="2"/>
  <c r="BE921" i="2"/>
  <c r="BE857" i="2"/>
  <c r="BE801" i="2"/>
  <c r="BE753" i="2"/>
  <c r="BE673" i="2"/>
  <c r="BE617" i="2"/>
  <c r="BE561" i="2"/>
  <c r="BE505" i="2"/>
  <c r="BE449" i="2"/>
  <c r="BE393" i="2"/>
  <c r="BF2206" i="2"/>
  <c r="BF2150" i="2"/>
  <c r="BF2110" i="2"/>
  <c r="BF2070" i="2"/>
  <c r="BF2022" i="2"/>
  <c r="BF1966" i="2"/>
  <c r="BF1942" i="2"/>
  <c r="BF1918" i="2"/>
  <c r="BF1894" i="2"/>
  <c r="BF1870" i="2"/>
  <c r="BF1838" i="2"/>
  <c r="BE2192" i="2"/>
  <c r="BE2176" i="2"/>
  <c r="BE2160" i="2"/>
  <c r="BE2144" i="2"/>
  <c r="BE2128" i="2"/>
  <c r="BE2112" i="2"/>
  <c r="BE2096" i="2"/>
  <c r="BE2088" i="2"/>
  <c r="BE2072" i="2"/>
  <c r="BE2056" i="2"/>
  <c r="BE2040" i="2"/>
  <c r="BE2024" i="2"/>
  <c r="BE2008" i="2"/>
  <c r="BE2000" i="2"/>
  <c r="BE1984" i="2"/>
  <c r="BE1968" i="2"/>
  <c r="BE1952" i="2"/>
  <c r="BE1936" i="2"/>
  <c r="BE1920" i="2"/>
  <c r="BE1904" i="2"/>
  <c r="BE1888" i="2"/>
  <c r="BE1872" i="2"/>
  <c r="BE1864" i="2"/>
  <c r="BE1848" i="2"/>
  <c r="BE1832" i="2"/>
  <c r="BE1816" i="2"/>
  <c r="BE1808" i="2"/>
  <c r="BE1800" i="2"/>
  <c r="BE1784" i="2"/>
  <c r="BE1776" i="2"/>
  <c r="BE1768" i="2"/>
  <c r="BE1744" i="2"/>
  <c r="BE1544" i="2"/>
  <c r="BE1528" i="2"/>
  <c r="BE1512" i="2"/>
  <c r="BE1496" i="2"/>
  <c r="BE1480" i="2"/>
  <c r="BE1464" i="2"/>
  <c r="BE1448" i="2"/>
  <c r="BE1432" i="2"/>
  <c r="BE1416" i="2"/>
  <c r="BE1392" i="2"/>
  <c r="BE1376" i="2"/>
  <c r="BE1360" i="2"/>
  <c r="BE1344" i="2"/>
  <c r="BE1336" i="2"/>
  <c r="BE1320" i="2"/>
  <c r="BE1304" i="2"/>
  <c r="BE1288" i="2"/>
  <c r="BE1272" i="2"/>
  <c r="BE1256" i="2"/>
  <c r="BE1240" i="2"/>
  <c r="BE1224" i="2"/>
  <c r="BE1208" i="2"/>
  <c r="BE1184" i="2"/>
  <c r="BE1168" i="2"/>
  <c r="BE1152" i="2"/>
  <c r="BE1136" i="2"/>
  <c r="BE1120" i="2"/>
  <c r="BE1104" i="2"/>
  <c r="BE1088" i="2"/>
  <c r="BE1072" i="2"/>
  <c r="BE1056" i="2"/>
  <c r="BE1040" i="2"/>
  <c r="BE1024" i="2"/>
  <c r="BE1000" i="2"/>
  <c r="BE984" i="2"/>
  <c r="BE968" i="2"/>
  <c r="BE944" i="2"/>
  <c r="BE928" i="2"/>
  <c r="BE912" i="2"/>
  <c r="BE896" i="2"/>
  <c r="BE880" i="2"/>
  <c r="BE864" i="2"/>
  <c r="BE848" i="2"/>
  <c r="BE832" i="2"/>
  <c r="BE816" i="2"/>
  <c r="BE800" i="2"/>
  <c r="BE776" i="2"/>
  <c r="BE760" i="2"/>
  <c r="BE744" i="2"/>
  <c r="BE728" i="2"/>
  <c r="BE712" i="2"/>
  <c r="BE696" i="2"/>
  <c r="BE688" i="2"/>
  <c r="BE672" i="2"/>
  <c r="BE656" i="2"/>
  <c r="BE640" i="2"/>
  <c r="BE624" i="2"/>
  <c r="BE608" i="2"/>
  <c r="BE592" i="2"/>
  <c r="BE576" i="2"/>
  <c r="BE560" i="2"/>
  <c r="BE544" i="2"/>
  <c r="BE528" i="2"/>
  <c r="BE512" i="2"/>
  <c r="BE488" i="2"/>
  <c r="BE472" i="2"/>
  <c r="BE456" i="2"/>
  <c r="BE440" i="2"/>
  <c r="BE424" i="2"/>
  <c r="BF2030" i="2"/>
  <c r="BF1974" i="2"/>
  <c r="BF1950" i="2"/>
  <c r="BF1926" i="2"/>
  <c r="BF1902" i="2"/>
  <c r="BF1878" i="2"/>
  <c r="BF1846" i="2"/>
  <c r="BE2200" i="2"/>
  <c r="BE2184" i="2"/>
  <c r="BE2168" i="2"/>
  <c r="BE2152" i="2"/>
  <c r="BE2136" i="2"/>
  <c r="BE2120" i="2"/>
  <c r="BE2104" i="2"/>
  <c r="BE2080" i="2"/>
  <c r="BE2064" i="2"/>
  <c r="BE2048" i="2"/>
  <c r="BE2032" i="2"/>
  <c r="BE2016" i="2"/>
  <c r="BE1992" i="2"/>
  <c r="BE1976" i="2"/>
  <c r="BE1960" i="2"/>
  <c r="BE1944" i="2"/>
  <c r="BE1928" i="2"/>
  <c r="BE1912" i="2"/>
  <c r="BE1896" i="2"/>
  <c r="BE1880" i="2"/>
  <c r="BE1856" i="2"/>
  <c r="BE1840" i="2"/>
  <c r="BE1824" i="2"/>
  <c r="BE1792" i="2"/>
  <c r="BE1760" i="2"/>
  <c r="BE1752" i="2"/>
  <c r="BE1736" i="2"/>
  <c r="BE1728" i="2"/>
  <c r="BE1720" i="2"/>
  <c r="BE1712" i="2"/>
  <c r="BE1704" i="2"/>
  <c r="BE1696" i="2"/>
  <c r="BE1688" i="2"/>
  <c r="BE1680" i="2"/>
  <c r="BE1672" i="2"/>
  <c r="BE1664" i="2"/>
  <c r="BE1656" i="2"/>
  <c r="BE1648" i="2"/>
  <c r="BE1640" i="2"/>
  <c r="BE1632" i="2"/>
  <c r="BE1624" i="2"/>
  <c r="BE1616" i="2"/>
  <c r="BE1608" i="2"/>
  <c r="BE1600" i="2"/>
  <c r="BE1592" i="2"/>
  <c r="BE1584" i="2"/>
  <c r="BE1576" i="2"/>
  <c r="BE1568" i="2"/>
  <c r="BE1560" i="2"/>
  <c r="BE1552" i="2"/>
  <c r="BE1536" i="2"/>
  <c r="BE1520" i="2"/>
  <c r="BE1504" i="2"/>
  <c r="BE1488" i="2"/>
  <c r="BE1472" i="2"/>
  <c r="BE1456" i="2"/>
  <c r="BE1440" i="2"/>
  <c r="BE1424" i="2"/>
  <c r="BE1408" i="2"/>
  <c r="BE1400" i="2"/>
  <c r="BE1384" i="2"/>
  <c r="BE1368" i="2"/>
  <c r="BE1352" i="2"/>
  <c r="BE1328" i="2"/>
  <c r="BE1312" i="2"/>
  <c r="BE1296" i="2"/>
  <c r="BE1280" i="2"/>
  <c r="BE1264" i="2"/>
  <c r="BE1248" i="2"/>
  <c r="BE1232" i="2"/>
  <c r="BE1216" i="2"/>
  <c r="BE1200" i="2"/>
  <c r="BE1192" i="2"/>
  <c r="BE1176" i="2"/>
  <c r="BE1160" i="2"/>
  <c r="BE1144" i="2"/>
  <c r="BE1128" i="2"/>
  <c r="BE1112" i="2"/>
  <c r="BE1096" i="2"/>
  <c r="BE1080" i="2"/>
  <c r="BE1064" i="2"/>
  <c r="BE1048" i="2"/>
  <c r="BE1032" i="2"/>
  <c r="BE1016" i="2"/>
  <c r="BE1008" i="2"/>
  <c r="BE992" i="2"/>
  <c r="BE976" i="2"/>
  <c r="BE960" i="2"/>
  <c r="BE952" i="2"/>
  <c r="BE936" i="2"/>
  <c r="BE920" i="2"/>
  <c r="BE904" i="2"/>
  <c r="BE888" i="2"/>
  <c r="BE872" i="2"/>
  <c r="BE856" i="2"/>
  <c r="BE840" i="2"/>
  <c r="BE824" i="2"/>
  <c r="BE808" i="2"/>
  <c r="BE792" i="2"/>
  <c r="BE784" i="2"/>
  <c r="BE768" i="2"/>
  <c r="BE752" i="2"/>
  <c r="BE736" i="2"/>
  <c r="BE720" i="2"/>
  <c r="BE704" i="2"/>
  <c r="BE680" i="2"/>
  <c r="BE664" i="2"/>
  <c r="BE648" i="2"/>
  <c r="BE632" i="2"/>
  <c r="BE616" i="2"/>
  <c r="BE600" i="2"/>
  <c r="BE584" i="2"/>
  <c r="BE568" i="2"/>
  <c r="BE552" i="2"/>
  <c r="BE536" i="2"/>
  <c r="BE520" i="2"/>
  <c r="BE504" i="2"/>
  <c r="BE496" i="2"/>
  <c r="BE480" i="2"/>
  <c r="BE464" i="2"/>
  <c r="BE448" i="2"/>
  <c r="BE432" i="2"/>
  <c r="BE416" i="2"/>
  <c r="BF2046" i="2"/>
  <c r="BF1990" i="2"/>
  <c r="BE2190" i="2"/>
  <c r="BE2158" i="2"/>
  <c r="BE2126" i="2"/>
  <c r="BE2086" i="2"/>
  <c r="BE2046" i="2"/>
  <c r="BE1998" i="2"/>
  <c r="BE1950" i="2"/>
  <c r="BE1910" i="2"/>
  <c r="BE1870" i="2"/>
  <c r="BE1838" i="2"/>
  <c r="BE1806" i="2"/>
  <c r="BE1774" i="2"/>
  <c r="BE1734" i="2"/>
  <c r="BE1694" i="2"/>
  <c r="BE1654" i="2"/>
  <c r="BE1622" i="2"/>
  <c r="BE1590" i="2"/>
  <c r="BE1550" i="2"/>
  <c r="BE1510" i="2"/>
  <c r="BE1470" i="2"/>
  <c r="BE1430" i="2"/>
  <c r="BE1398" i="2"/>
  <c r="BE1350" i="2"/>
  <c r="BE1270" i="2"/>
  <c r="BE1022" i="2"/>
  <c r="BF2195" i="2"/>
  <c r="BF2179" i="2"/>
  <c r="BF2163" i="2"/>
  <c r="BF2147" i="2"/>
  <c r="BF2131" i="2"/>
  <c r="BF2107" i="2"/>
  <c r="BF2038" i="2"/>
  <c r="BF1982" i="2"/>
  <c r="BE2198" i="2"/>
  <c r="BE2166" i="2"/>
  <c r="BE2134" i="2"/>
  <c r="BE2102" i="2"/>
  <c r="BE2062" i="2"/>
  <c r="BE2022" i="2"/>
  <c r="BE1990" i="2"/>
  <c r="BE1958" i="2"/>
  <c r="BE1934" i="2"/>
  <c r="BE1902" i="2"/>
  <c r="BE1862" i="2"/>
  <c r="BE1830" i="2"/>
  <c r="BE1798" i="2"/>
  <c r="BE1766" i="2"/>
  <c r="BE1742" i="2"/>
  <c r="BE1710" i="2"/>
  <c r="BE1678" i="2"/>
  <c r="BE1646" i="2"/>
  <c r="BE1614" i="2"/>
  <c r="BE1582" i="2"/>
  <c r="BE1558" i="2"/>
  <c r="BE1526" i="2"/>
  <c r="BE1494" i="2"/>
  <c r="BE1454" i="2"/>
  <c r="BE1422" i="2"/>
  <c r="BE1390" i="2"/>
  <c r="BE1366" i="2"/>
  <c r="BE1326" i="2"/>
  <c r="BE1302" i="2"/>
  <c r="BE1278" i="2"/>
  <c r="BE1246" i="2"/>
  <c r="BE1222" i="2"/>
  <c r="BE1198" i="2"/>
  <c r="BE1182" i="2"/>
  <c r="BE1158" i="2"/>
  <c r="BE1134" i="2"/>
  <c r="BE1102" i="2"/>
  <c r="BE1078" i="2"/>
  <c r="BE1062" i="2"/>
  <c r="BE1038" i="2"/>
  <c r="BE1006" i="2"/>
  <c r="BE982" i="2"/>
  <c r="BE958" i="2"/>
  <c r="BE934" i="2"/>
  <c r="BE910" i="2"/>
  <c r="BE886" i="2"/>
  <c r="BE862" i="2"/>
  <c r="BE838" i="2"/>
  <c r="BE822" i="2"/>
  <c r="BE806" i="2"/>
  <c r="BE782" i="2"/>
  <c r="BE758" i="2"/>
  <c r="BE734" i="2"/>
  <c r="BE702" i="2"/>
  <c r="BE686" i="2"/>
  <c r="BE662" i="2"/>
  <c r="BE638" i="2"/>
  <c r="BE614" i="2"/>
  <c r="BE590" i="2"/>
  <c r="BE574" i="2"/>
  <c r="BE550" i="2"/>
  <c r="BE526" i="2"/>
  <c r="BE502" i="2"/>
  <c r="BE478" i="2"/>
  <c r="BE454" i="2"/>
  <c r="BE430" i="2"/>
  <c r="BE406" i="2"/>
  <c r="BE382" i="2"/>
  <c r="BE358" i="2"/>
  <c r="BE342" i="2"/>
  <c r="BE318" i="2"/>
  <c r="BE294" i="2"/>
  <c r="BE262" i="2"/>
  <c r="BE238" i="2"/>
  <c r="BE222" i="2"/>
  <c r="BE198" i="2"/>
  <c r="BE166" i="2"/>
  <c r="BE142" i="2"/>
  <c r="BE118" i="2"/>
  <c r="BE94" i="2"/>
  <c r="BE54" i="2"/>
  <c r="BF2187" i="2"/>
  <c r="BF2171" i="2"/>
  <c r="BF2155" i="2"/>
  <c r="BF2139" i="2"/>
  <c r="BF2123" i="2"/>
  <c r="BF2115" i="2"/>
  <c r="BF1998" i="2"/>
  <c r="BE2174" i="2"/>
  <c r="BE2142" i="2"/>
  <c r="BE2110" i="2"/>
  <c r="BE2078" i="2"/>
  <c r="BE2038" i="2"/>
  <c r="BE2006" i="2"/>
  <c r="BE1966" i="2"/>
  <c r="BE1926" i="2"/>
  <c r="BE1894" i="2"/>
  <c r="BE1854" i="2"/>
  <c r="BE1822" i="2"/>
  <c r="BE1790" i="2"/>
  <c r="BE1750" i="2"/>
  <c r="BE1718" i="2"/>
  <c r="BE1686" i="2"/>
  <c r="BE1662" i="2"/>
  <c r="BE1630" i="2"/>
  <c r="BE1598" i="2"/>
  <c r="BE1566" i="2"/>
  <c r="BE1534" i="2"/>
  <c r="BE1502" i="2"/>
  <c r="BE1462" i="2"/>
  <c r="BE1438" i="2"/>
  <c r="BE1406" i="2"/>
  <c r="BE1374" i="2"/>
  <c r="BE1342" i="2"/>
  <c r="BE1318" i="2"/>
  <c r="BE1294" i="2"/>
  <c r="BE1262" i="2"/>
  <c r="BE1238" i="2"/>
  <c r="BE1214" i="2"/>
  <c r="BE1190" i="2"/>
  <c r="BE1166" i="2"/>
  <c r="BE1142" i="2"/>
  <c r="BE1118" i="2"/>
  <c r="BE1086" i="2"/>
  <c r="BE1054" i="2"/>
  <c r="BE1030" i="2"/>
  <c r="BE998" i="2"/>
  <c r="BE974" i="2"/>
  <c r="BE950" i="2"/>
  <c r="BE918" i="2"/>
  <c r="BE894" i="2"/>
  <c r="BE870" i="2"/>
  <c r="BE846" i="2"/>
  <c r="BE814" i="2"/>
  <c r="BE798" i="2"/>
  <c r="BE774" i="2"/>
  <c r="BE750" i="2"/>
  <c r="BE726" i="2"/>
  <c r="BE710" i="2"/>
  <c r="BE678" i="2"/>
  <c r="BE654" i="2"/>
  <c r="BE630" i="2"/>
  <c r="BE606" i="2"/>
  <c r="BE582" i="2"/>
  <c r="BE558" i="2"/>
  <c r="BE534" i="2"/>
  <c r="BE510" i="2"/>
  <c r="BE486" i="2"/>
  <c r="BE462" i="2"/>
  <c r="BE446" i="2"/>
  <c r="BE422" i="2"/>
  <c r="BE398" i="2"/>
  <c r="BE374" i="2"/>
  <c r="BE350" i="2"/>
  <c r="BE326" i="2"/>
  <c r="BE302" i="2"/>
  <c r="BE278" i="2"/>
  <c r="BE246" i="2"/>
  <c r="BE214" i="2"/>
  <c r="BE190" i="2"/>
  <c r="BE174" i="2"/>
  <c r="BE158" i="2"/>
  <c r="BE134" i="2"/>
  <c r="BE110" i="2"/>
  <c r="BE86" i="2"/>
  <c r="BE70" i="2"/>
  <c r="BE46" i="2"/>
  <c r="BE38" i="2"/>
  <c r="BE30" i="2"/>
  <c r="BE22" i="2"/>
  <c r="BE6" i="2"/>
  <c r="BE2196" i="2"/>
  <c r="BE2172" i="2"/>
  <c r="BE2148" i="2"/>
  <c r="BE2116" i="2"/>
  <c r="BE2092" i="2"/>
  <c r="BE2068" i="2"/>
  <c r="BE2044" i="2"/>
  <c r="BE2020" i="2"/>
  <c r="BE1996" i="2"/>
  <c r="BE1980" i="2"/>
  <c r="BE1964" i="2"/>
  <c r="BE1948" i="2"/>
  <c r="BE1940" i="2"/>
  <c r="BE1932" i="2"/>
  <c r="BE1924" i="2"/>
  <c r="BE1916" i="2"/>
  <c r="BE1908" i="2"/>
  <c r="BE1900" i="2"/>
  <c r="BE1892" i="2"/>
  <c r="BE1884" i="2"/>
  <c r="BE1876" i="2"/>
  <c r="BE1868" i="2"/>
  <c r="BE1860" i="2"/>
  <c r="BE1852" i="2"/>
  <c r="BE1844" i="2"/>
  <c r="BE1836" i="2"/>
  <c r="BE1828" i="2"/>
  <c r="BE1820" i="2"/>
  <c r="BE1812" i="2"/>
  <c r="BE1804" i="2"/>
  <c r="BE1796" i="2"/>
  <c r="BE1788" i="2"/>
  <c r="BE1780" i="2"/>
  <c r="BE1772" i="2"/>
  <c r="BE1764" i="2"/>
  <c r="BE1756" i="2"/>
  <c r="BE1748" i="2"/>
  <c r="BE1740" i="2"/>
  <c r="BE1732" i="2"/>
  <c r="BE1724" i="2"/>
  <c r="BE1716" i="2"/>
  <c r="BE1708" i="2"/>
  <c r="BE1700" i="2"/>
  <c r="BE1692" i="2"/>
  <c r="BE1684" i="2"/>
  <c r="BE1676" i="2"/>
  <c r="BE1668" i="2"/>
  <c r="BE1660" i="2"/>
  <c r="BE1652" i="2"/>
  <c r="BE1644" i="2"/>
  <c r="BE1636" i="2"/>
  <c r="BE1628" i="2"/>
  <c r="BE1620" i="2"/>
  <c r="BE1612" i="2"/>
  <c r="BE1604" i="2"/>
  <c r="BE1596" i="2"/>
  <c r="BE1588" i="2"/>
  <c r="BE1580" i="2"/>
  <c r="BE1572" i="2"/>
  <c r="BE1564" i="2"/>
  <c r="BE1556" i="2"/>
  <c r="BE1548" i="2"/>
  <c r="BE1540" i="2"/>
  <c r="BE1532" i="2"/>
  <c r="BE1524" i="2"/>
  <c r="BE1516" i="2"/>
  <c r="BE1508" i="2"/>
  <c r="BE1500" i="2"/>
  <c r="BE1492" i="2"/>
  <c r="BE1484" i="2"/>
  <c r="BE1476" i="2"/>
  <c r="BE1468" i="2"/>
  <c r="BE1460" i="2"/>
  <c r="BE1452" i="2"/>
  <c r="BE1444" i="2"/>
  <c r="BE1436" i="2"/>
  <c r="BE1428" i="2"/>
  <c r="BE1420" i="2"/>
  <c r="BE1412" i="2"/>
  <c r="BE1404" i="2"/>
  <c r="BE1396" i="2"/>
  <c r="BE1388" i="2"/>
  <c r="BE1380" i="2"/>
  <c r="BE1372" i="2"/>
  <c r="BE1364" i="2"/>
  <c r="BE1356" i="2"/>
  <c r="BE1348" i="2"/>
  <c r="BE1340" i="2"/>
  <c r="BE1332" i="2"/>
  <c r="BE1324" i="2"/>
  <c r="BE1316" i="2"/>
  <c r="BE1308" i="2"/>
  <c r="BE1300" i="2"/>
  <c r="BE1292" i="2"/>
  <c r="BE1284" i="2"/>
  <c r="BE1276" i="2"/>
  <c r="BE1268" i="2"/>
  <c r="BE1260" i="2"/>
  <c r="BE1252" i="2"/>
  <c r="BE1244" i="2"/>
  <c r="BE1236" i="2"/>
  <c r="BE1228" i="2"/>
  <c r="BE1220" i="2"/>
  <c r="BE1212" i="2"/>
  <c r="BE1204" i="2"/>
  <c r="BE1196" i="2"/>
  <c r="BE1188" i="2"/>
  <c r="BE1180" i="2"/>
  <c r="BE1172" i="2"/>
  <c r="BE1164" i="2"/>
  <c r="BE1156" i="2"/>
  <c r="BE1148" i="2"/>
  <c r="BE1140" i="2"/>
  <c r="BE1132" i="2"/>
  <c r="BE1124" i="2"/>
  <c r="BE1116" i="2"/>
  <c r="BE1108" i="2"/>
  <c r="BE1100" i="2"/>
  <c r="BE1092" i="2"/>
  <c r="BE1084" i="2"/>
  <c r="BE1076" i="2"/>
  <c r="BE1068" i="2"/>
  <c r="BE1060" i="2"/>
  <c r="BE1052" i="2"/>
  <c r="BE1044" i="2"/>
  <c r="BE1036" i="2"/>
  <c r="BE1028" i="2"/>
  <c r="BE1020" i="2"/>
  <c r="BE1012" i="2"/>
  <c r="BE1004" i="2"/>
  <c r="BE996" i="2"/>
  <c r="BE988" i="2"/>
  <c r="BE980" i="2"/>
  <c r="BE972" i="2"/>
  <c r="BE964" i="2"/>
  <c r="BE956" i="2"/>
  <c r="BE948" i="2"/>
  <c r="BE940" i="2"/>
  <c r="BE932" i="2"/>
  <c r="BE924" i="2"/>
  <c r="BE916" i="2"/>
  <c r="BE908" i="2"/>
  <c r="BE900" i="2"/>
  <c r="BE892" i="2"/>
  <c r="BE884" i="2"/>
  <c r="BE876" i="2"/>
  <c r="BE868" i="2"/>
  <c r="BE860" i="2"/>
  <c r="BE852" i="2"/>
  <c r="BE844" i="2"/>
  <c r="BE836" i="2"/>
  <c r="BE828" i="2"/>
  <c r="BE820" i="2"/>
  <c r="BE812" i="2"/>
  <c r="BE804" i="2"/>
  <c r="BE796" i="2"/>
  <c r="BE788" i="2"/>
  <c r="BE780" i="2"/>
  <c r="BE772" i="2"/>
  <c r="BE764" i="2"/>
  <c r="BE756" i="2"/>
  <c r="BE748" i="2"/>
  <c r="BE740" i="2"/>
  <c r="BE732" i="2"/>
  <c r="BE724" i="2"/>
  <c r="BE716" i="2"/>
  <c r="BE708" i="2"/>
  <c r="BE700" i="2"/>
  <c r="BE692" i="2"/>
  <c r="BE684" i="2"/>
  <c r="BE676" i="2"/>
  <c r="BE668" i="2"/>
  <c r="BE660" i="2"/>
  <c r="BE652" i="2"/>
  <c r="BE644" i="2"/>
  <c r="BE636" i="2"/>
  <c r="BE628" i="2"/>
  <c r="BE620" i="2"/>
  <c r="BE612" i="2"/>
  <c r="BE604" i="2"/>
  <c r="BE596" i="2"/>
  <c r="BE588" i="2"/>
  <c r="BE580" i="2"/>
  <c r="BE572" i="2"/>
  <c r="BE564" i="2"/>
  <c r="BE556" i="2"/>
  <c r="BE548" i="2"/>
  <c r="BE540" i="2"/>
  <c r="BE532" i="2"/>
  <c r="BE524" i="2"/>
  <c r="BE516" i="2"/>
  <c r="BE508" i="2"/>
  <c r="BE500" i="2"/>
  <c r="BE492" i="2"/>
  <c r="BE484" i="2"/>
  <c r="BE476" i="2"/>
  <c r="BE468" i="2"/>
  <c r="BE460" i="2"/>
  <c r="BE452" i="2"/>
  <c r="BE444" i="2"/>
  <c r="BE436" i="2"/>
  <c r="BE428" i="2"/>
  <c r="BE420" i="2"/>
  <c r="BE412" i="2"/>
  <c r="BE404" i="2"/>
  <c r="BE396" i="2"/>
  <c r="BE388" i="2"/>
  <c r="BE380" i="2"/>
  <c r="BE372" i="2"/>
  <c r="BE364" i="2"/>
  <c r="BE356" i="2"/>
  <c r="BE348" i="2"/>
  <c r="BE340" i="2"/>
  <c r="BE332" i="2"/>
  <c r="BE324" i="2"/>
  <c r="BE316" i="2"/>
  <c r="BE308" i="2"/>
  <c r="BE300" i="2"/>
  <c r="BE292" i="2"/>
  <c r="BE284" i="2"/>
  <c r="BE276" i="2"/>
  <c r="BE268" i="2"/>
  <c r="BE260" i="2"/>
  <c r="BE252" i="2"/>
  <c r="BE244" i="2"/>
  <c r="BE236" i="2"/>
  <c r="BE228" i="2"/>
  <c r="BE220" i="2"/>
  <c r="BE212" i="2"/>
  <c r="BE204" i="2"/>
  <c r="BE196" i="2"/>
  <c r="BE188" i="2"/>
  <c r="BE180" i="2"/>
  <c r="BE172" i="2"/>
  <c r="BE164" i="2"/>
  <c r="BE156" i="2"/>
  <c r="BE148" i="2"/>
  <c r="BE140" i="2"/>
  <c r="BE132" i="2"/>
  <c r="BE124" i="2"/>
  <c r="BE116" i="2"/>
  <c r="BE108" i="2"/>
  <c r="BE100" i="2"/>
  <c r="BE92" i="2"/>
  <c r="BE84" i="2"/>
  <c r="BE76" i="2"/>
  <c r="BE68" i="2"/>
  <c r="BE60" i="2"/>
  <c r="BE52" i="2"/>
  <c r="BE44" i="2"/>
  <c r="BE36" i="2"/>
  <c r="BE28" i="2"/>
  <c r="BE20" i="2"/>
  <c r="BE12" i="2"/>
  <c r="BE4" i="2"/>
  <c r="BF2201" i="2"/>
  <c r="BF2193" i="2"/>
  <c r="BE2054" i="2"/>
  <c r="BE2014" i="2"/>
  <c r="BE1974" i="2"/>
  <c r="BE1878" i="2"/>
  <c r="BE1478" i="2"/>
  <c r="BF2203" i="2"/>
  <c r="BE2188" i="2"/>
  <c r="BE2164" i="2"/>
  <c r="BE2140" i="2"/>
  <c r="BE2124" i="2"/>
  <c r="BE2100" i="2"/>
  <c r="BE2076" i="2"/>
  <c r="BE2052" i="2"/>
  <c r="BE2028" i="2"/>
  <c r="BE2004" i="2"/>
  <c r="BE1988" i="2"/>
  <c r="BE1956" i="2"/>
  <c r="BE2195" i="2"/>
  <c r="BE2179" i="2"/>
  <c r="BE2155" i="2"/>
  <c r="BE2139" i="2"/>
  <c r="BE2123" i="2"/>
  <c r="BE2107" i="2"/>
  <c r="BE2091" i="2"/>
  <c r="BE2075" i="2"/>
  <c r="BE2059" i="2"/>
  <c r="BE2043" i="2"/>
  <c r="BE2027" i="2"/>
  <c r="BE2011" i="2"/>
  <c r="BE1995" i="2"/>
  <c r="BE1979" i="2"/>
  <c r="BE1955" i="2"/>
  <c r="BE1939" i="2"/>
  <c r="BE1923" i="2"/>
  <c r="BE1907" i="2"/>
  <c r="BE1891" i="2"/>
  <c r="BE1875" i="2"/>
  <c r="BE1859" i="2"/>
  <c r="BE1843" i="2"/>
  <c r="BE1827" i="2"/>
  <c r="BE1811" i="2"/>
  <c r="BE1787" i="2"/>
  <c r="BE1771" i="2"/>
  <c r="BE1755" i="2"/>
  <c r="BE1739" i="2"/>
  <c r="BE1715" i="2"/>
  <c r="BE1699" i="2"/>
  <c r="BE1683" i="2"/>
  <c r="BE1667" i="2"/>
  <c r="BE1651" i="2"/>
  <c r="BE1635" i="2"/>
  <c r="BE1619" i="2"/>
  <c r="BE1603" i="2"/>
  <c r="BE1579" i="2"/>
  <c r="BE1563" i="2"/>
  <c r="BE1547" i="2"/>
  <c r="BE1531" i="2"/>
  <c r="BE1523" i="2"/>
  <c r="BE1507" i="2"/>
  <c r="BE1491" i="2"/>
  <c r="BE1475" i="2"/>
  <c r="BE1459" i="2"/>
  <c r="BE1443" i="2"/>
  <c r="BE1435" i="2"/>
  <c r="BE1419" i="2"/>
  <c r="BE1403" i="2"/>
  <c r="BE1387" i="2"/>
  <c r="BE1371" i="2"/>
  <c r="BE1355" i="2"/>
  <c r="BE1347" i="2"/>
  <c r="BE1331" i="2"/>
  <c r="BE1315" i="2"/>
  <c r="BE1299" i="2"/>
  <c r="BE1283" i="2"/>
  <c r="BE1267" i="2"/>
  <c r="BE1251" i="2"/>
  <c r="BE1235" i="2"/>
  <c r="BE1219" i="2"/>
  <c r="BE1203" i="2"/>
  <c r="BE1187" i="2"/>
  <c r="BE1171" i="2"/>
  <c r="BE1155" i="2"/>
  <c r="BE1139" i="2"/>
  <c r="BE1123" i="2"/>
  <c r="BE1107" i="2"/>
  <c r="BE1091" i="2"/>
  <c r="BE1075" i="2"/>
  <c r="BE1059" i="2"/>
  <c r="BE1043" i="2"/>
  <c r="BE1027" i="2"/>
  <c r="BE1011" i="2"/>
  <c r="BE995" i="2"/>
  <c r="BE979" i="2"/>
  <c r="BE963" i="2"/>
  <c r="BE947" i="2"/>
  <c r="BE931" i="2"/>
  <c r="BE915" i="2"/>
  <c r="BE899" i="2"/>
  <c r="BE883" i="2"/>
  <c r="BE867" i="2"/>
  <c r="BE851" i="2"/>
  <c r="BE835" i="2"/>
  <c r="BE811" i="2"/>
  <c r="BE795" i="2"/>
  <c r="BE779" i="2"/>
  <c r="BE763" i="2"/>
  <c r="BE747" i="2"/>
  <c r="BE731" i="2"/>
  <c r="BE715" i="2"/>
  <c r="BE699" i="2"/>
  <c r="BE683" i="2"/>
  <c r="BE667" i="2"/>
  <c r="BE651" i="2"/>
  <c r="BE635" i="2"/>
  <c r="BE619" i="2"/>
  <c r="BE603" i="2"/>
  <c r="BE587" i="2"/>
  <c r="BE571" i="2"/>
  <c r="BE555" i="2"/>
  <c r="BE531" i="2"/>
  <c r="BE515" i="2"/>
  <c r="BE491" i="2"/>
  <c r="BE435" i="2"/>
  <c r="BF2200" i="2"/>
  <c r="BF2184" i="2"/>
  <c r="BF2160" i="2"/>
  <c r="BF2062" i="2"/>
  <c r="BF2006" i="2"/>
  <c r="BE2206" i="2"/>
  <c r="BE2182" i="2"/>
  <c r="BE2150" i="2"/>
  <c r="BE2118" i="2"/>
  <c r="BE2070" i="2"/>
  <c r="BE2030" i="2"/>
  <c r="BE1982" i="2"/>
  <c r="BE1942" i="2"/>
  <c r="BE1918" i="2"/>
  <c r="BE1886" i="2"/>
  <c r="BE1846" i="2"/>
  <c r="BE1814" i="2"/>
  <c r="BE1782" i="2"/>
  <c r="BE1758" i="2"/>
  <c r="BE1726" i="2"/>
  <c r="BE1702" i="2"/>
  <c r="BE1670" i="2"/>
  <c r="BE1638" i="2"/>
  <c r="BE1606" i="2"/>
  <c r="BE1574" i="2"/>
  <c r="BE1542" i="2"/>
  <c r="BE1518" i="2"/>
  <c r="BE1486" i="2"/>
  <c r="BE1446" i="2"/>
  <c r="BE1414" i="2"/>
  <c r="BE1382" i="2"/>
  <c r="BE1358" i="2"/>
  <c r="BE1334" i="2"/>
  <c r="BE1310" i="2"/>
  <c r="BE1286" i="2"/>
  <c r="BE1254" i="2"/>
  <c r="BE1230" i="2"/>
  <c r="BE1206" i="2"/>
  <c r="BE1174" i="2"/>
  <c r="BE1150" i="2"/>
  <c r="BE1126" i="2"/>
  <c r="BE1110" i="2"/>
  <c r="BE1094" i="2"/>
  <c r="BE1070" i="2"/>
  <c r="BE1046" i="2"/>
  <c r="BE1014" i="2"/>
  <c r="BE990" i="2"/>
  <c r="BE966" i="2"/>
  <c r="BE942" i="2"/>
  <c r="BE926" i="2"/>
  <c r="BE902" i="2"/>
  <c r="BE878" i="2"/>
  <c r="BE854" i="2"/>
  <c r="BE830" i="2"/>
  <c r="BE790" i="2"/>
  <c r="BE766" i="2"/>
  <c r="BE742" i="2"/>
  <c r="BE718" i="2"/>
  <c r="BE694" i="2"/>
  <c r="BE670" i="2"/>
  <c r="BE646" i="2"/>
  <c r="BE622" i="2"/>
  <c r="BE598" i="2"/>
  <c r="BE566" i="2"/>
  <c r="BE542" i="2"/>
  <c r="BE518" i="2"/>
  <c r="BE494" i="2"/>
  <c r="BE470" i="2"/>
  <c r="BE438" i="2"/>
  <c r="BE414" i="2"/>
  <c r="BE390" i="2"/>
  <c r="BE366" i="2"/>
  <c r="BE334" i="2"/>
  <c r="BE310" i="2"/>
  <c r="BE286" i="2"/>
  <c r="BE270" i="2"/>
  <c r="BE254" i="2"/>
  <c r="BE230" i="2"/>
  <c r="BE206" i="2"/>
  <c r="BE182" i="2"/>
  <c r="BE150" i="2"/>
  <c r="BE126" i="2"/>
  <c r="BE102" i="2"/>
  <c r="BE78" i="2"/>
  <c r="BE62" i="2"/>
  <c r="BE14" i="2"/>
  <c r="BE2204" i="2"/>
  <c r="BE2180" i="2"/>
  <c r="BE2156" i="2"/>
  <c r="BE2132" i="2"/>
  <c r="BE2108" i="2"/>
  <c r="BE2084" i="2"/>
  <c r="BE2060" i="2"/>
  <c r="BE2036" i="2"/>
  <c r="BE2012" i="2"/>
  <c r="BE1972" i="2"/>
  <c r="BE2203" i="2"/>
  <c r="BE2187" i="2"/>
  <c r="BE2171" i="2"/>
  <c r="BE2163" i="2"/>
  <c r="BE2147" i="2"/>
  <c r="BE2131" i="2"/>
  <c r="BE2115" i="2"/>
  <c r="BE2099" i="2"/>
  <c r="BE2083" i="2"/>
  <c r="BE2067" i="2"/>
  <c r="BE2051" i="2"/>
  <c r="BE2035" i="2"/>
  <c r="BE2019" i="2"/>
  <c r="BE2003" i="2"/>
  <c r="BE1987" i="2"/>
  <c r="BE1971" i="2"/>
  <c r="BE1963" i="2"/>
  <c r="BE1947" i="2"/>
  <c r="BE1931" i="2"/>
  <c r="BE1915" i="2"/>
  <c r="BE1899" i="2"/>
  <c r="BE1883" i="2"/>
  <c r="BE1867" i="2"/>
  <c r="BE1851" i="2"/>
  <c r="BE1835" i="2"/>
  <c r="BE1819" i="2"/>
  <c r="BE1803" i="2"/>
  <c r="BE1795" i="2"/>
  <c r="BE1779" i="2"/>
  <c r="BE1763" i="2"/>
  <c r="BE1747" i="2"/>
  <c r="BE1731" i="2"/>
  <c r="BE1723" i="2"/>
  <c r="BE1707" i="2"/>
  <c r="BE1691" i="2"/>
  <c r="BE1675" i="2"/>
  <c r="BE1659" i="2"/>
  <c r="BE1643" i="2"/>
  <c r="BE1627" i="2"/>
  <c r="BE1611" i="2"/>
  <c r="BE1595" i="2"/>
  <c r="BE1587" i="2"/>
  <c r="BE1571" i="2"/>
  <c r="BE1555" i="2"/>
  <c r="BE1539" i="2"/>
  <c r="BE1515" i="2"/>
  <c r="BE1499" i="2"/>
  <c r="BE1483" i="2"/>
  <c r="BE1467" i="2"/>
  <c r="BE1451" i="2"/>
  <c r="BE1427" i="2"/>
  <c r="BE1411" i="2"/>
  <c r="BE1395" i="2"/>
  <c r="BE1379" i="2"/>
  <c r="BE1363" i="2"/>
  <c r="BE1339" i="2"/>
  <c r="BE1323" i="2"/>
  <c r="BE1307" i="2"/>
  <c r="BE1291" i="2"/>
  <c r="BE1275" i="2"/>
  <c r="BE1259" i="2"/>
  <c r="BE1243" i="2"/>
  <c r="BE1227" i="2"/>
  <c r="BE1211" i="2"/>
  <c r="BE1195" i="2"/>
  <c r="BE1179" i="2"/>
  <c r="BE1163" i="2"/>
  <c r="BE1147" i="2"/>
  <c r="BE1131" i="2"/>
  <c r="BE1115" i="2"/>
  <c r="BE1099" i="2"/>
  <c r="BE1083" i="2"/>
  <c r="BE1067" i="2"/>
  <c r="BE1051" i="2"/>
  <c r="BE1035" i="2"/>
  <c r="BE1019" i="2"/>
  <c r="BE1003" i="2"/>
  <c r="BE987" i="2"/>
  <c r="BE971" i="2"/>
  <c r="BE955" i="2"/>
  <c r="BE939" i="2"/>
  <c r="BE923" i="2"/>
  <c r="BE907" i="2"/>
  <c r="BE891" i="2"/>
  <c r="BE875" i="2"/>
  <c r="BE859" i="2"/>
  <c r="BE843" i="2"/>
  <c r="BE827" i="2"/>
  <c r="BE819" i="2"/>
  <c r="BE803" i="2"/>
  <c r="BE787" i="2"/>
  <c r="BE771" i="2"/>
  <c r="BE755" i="2"/>
  <c r="BE739" i="2"/>
  <c r="BE723" i="2"/>
  <c r="BE707" i="2"/>
  <c r="BE691" i="2"/>
  <c r="BE675" i="2"/>
  <c r="BE659" i="2"/>
  <c r="BE643" i="2"/>
  <c r="BE627" i="2"/>
  <c r="BE611" i="2"/>
  <c r="BE595" i="2"/>
  <c r="BE579" i="2"/>
  <c r="BE563" i="2"/>
  <c r="BE547" i="2"/>
  <c r="BE539" i="2"/>
  <c r="BE523" i="2"/>
  <c r="BE507" i="2"/>
  <c r="BE499" i="2"/>
  <c r="BE483" i="2"/>
  <c r="BE475" i="2"/>
  <c r="BE467" i="2"/>
  <c r="BE459" i="2"/>
  <c r="BE451" i="2"/>
  <c r="BE443" i="2"/>
  <c r="BE427" i="2"/>
  <c r="BE419" i="2"/>
  <c r="BE411" i="2"/>
  <c r="BE403" i="2"/>
  <c r="BE395" i="2"/>
  <c r="BE387" i="2"/>
  <c r="BE379" i="2"/>
  <c r="BE371" i="2"/>
  <c r="BE363" i="2"/>
  <c r="BE355" i="2"/>
  <c r="BE347" i="2"/>
  <c r="BE339" i="2"/>
  <c r="BE331" i="2"/>
  <c r="BE323" i="2"/>
  <c r="BE315" i="2"/>
  <c r="BE307" i="2"/>
  <c r="BE299" i="2"/>
  <c r="BE291" i="2"/>
  <c r="BE283" i="2"/>
  <c r="BE275" i="2"/>
  <c r="BE267" i="2"/>
  <c r="BE259" i="2"/>
  <c r="BE251" i="2"/>
  <c r="BE243" i="2"/>
  <c r="BE235" i="2"/>
  <c r="BE227" i="2"/>
  <c r="BE219" i="2"/>
  <c r="BE211" i="2"/>
  <c r="BE203" i="2"/>
  <c r="BE195" i="2"/>
  <c r="BE187" i="2"/>
  <c r="BE179" i="2"/>
  <c r="BE171" i="2"/>
  <c r="BE163" i="2"/>
  <c r="BE155" i="2"/>
  <c r="BE147" i="2"/>
  <c r="BE139" i="2"/>
  <c r="BE131" i="2"/>
  <c r="BE123" i="2"/>
  <c r="BE115" i="2"/>
  <c r="BE107" i="2"/>
  <c r="BE99" i="2"/>
  <c r="BE91" i="2"/>
  <c r="BE83" i="2"/>
  <c r="BE75" i="2"/>
  <c r="BE67" i="2"/>
  <c r="BE59" i="2"/>
  <c r="BE51" i="2"/>
  <c r="BE43" i="2"/>
  <c r="BE35" i="2"/>
  <c r="BE27" i="2"/>
  <c r="BE19" i="2"/>
  <c r="BE11" i="2"/>
  <c r="BE3" i="2"/>
  <c r="BF2192" i="2"/>
  <c r="BF2176" i="2"/>
  <c r="BF2168" i="2"/>
  <c r="BF2054" i="2"/>
  <c r="BF2014" i="2"/>
  <c r="BF1958" i="2"/>
  <c r="BF1934" i="2"/>
  <c r="BF1910" i="2"/>
  <c r="BF1886" i="2"/>
  <c r="BF1862" i="2"/>
  <c r="BF1854" i="2"/>
  <c r="BF1830" i="2"/>
  <c r="BE408" i="2"/>
  <c r="BE392" i="2"/>
  <c r="BE376" i="2"/>
  <c r="BE360" i="2"/>
  <c r="BE336" i="2"/>
  <c r="BE280" i="2"/>
  <c r="BF2205" i="2"/>
  <c r="BF2197" i="2"/>
  <c r="BF2189" i="2"/>
  <c r="BF2181" i="2"/>
  <c r="BF2173" i="2"/>
  <c r="BF2165" i="2"/>
  <c r="BF2157" i="2"/>
  <c r="BF2149" i="2"/>
  <c r="BF2141" i="2"/>
  <c r="BF2133" i="2"/>
  <c r="BF2125" i="2"/>
  <c r="BF2117" i="2"/>
  <c r="BF2109" i="2"/>
  <c r="BF2101" i="2"/>
  <c r="BF2093" i="2"/>
  <c r="BF2085" i="2"/>
  <c r="BF2077" i="2"/>
  <c r="BF2069" i="2"/>
  <c r="BF2061" i="2"/>
  <c r="BF2053" i="2"/>
  <c r="BF2045" i="2"/>
  <c r="BF2037" i="2"/>
  <c r="BF2029" i="2"/>
  <c r="BF2021" i="2"/>
  <c r="BF2013" i="2"/>
  <c r="BE400" i="2"/>
  <c r="BE384" i="2"/>
  <c r="BE368" i="2"/>
  <c r="BE352" i="2"/>
  <c r="BE344" i="2"/>
  <c r="BE328" i="2"/>
  <c r="BE320" i="2"/>
  <c r="BE312" i="2"/>
  <c r="BE304" i="2"/>
  <c r="BE296" i="2"/>
  <c r="BE288" i="2"/>
  <c r="BE272" i="2"/>
  <c r="BE264" i="2"/>
  <c r="BE256" i="2"/>
  <c r="BE248" i="2"/>
  <c r="BE240" i="2"/>
  <c r="BE232" i="2"/>
  <c r="BE224" i="2"/>
  <c r="BE216" i="2"/>
  <c r="BE208" i="2"/>
  <c r="BE200" i="2"/>
  <c r="BE192" i="2"/>
  <c r="BE184" i="2"/>
  <c r="BE176" i="2"/>
  <c r="BE168" i="2"/>
  <c r="BE160" i="2"/>
  <c r="BE152" i="2"/>
  <c r="BE144" i="2"/>
  <c r="BE136" i="2"/>
  <c r="BE128" i="2"/>
  <c r="BE120" i="2"/>
  <c r="BE112" i="2"/>
  <c r="BE104" i="2"/>
  <c r="BE96" i="2"/>
  <c r="BE88" i="2"/>
  <c r="BE80" i="2"/>
  <c r="BE72" i="2"/>
  <c r="BE64" i="2"/>
  <c r="BE56" i="2"/>
  <c r="BE48" i="2"/>
  <c r="BE40" i="2"/>
  <c r="BE32" i="2"/>
  <c r="BE24" i="2"/>
  <c r="BE16" i="2"/>
  <c r="BE8" i="2"/>
  <c r="BE2199" i="2"/>
  <c r="BE2191" i="2"/>
  <c r="BE2183" i="2"/>
  <c r="BE2175" i="2"/>
  <c r="BE2167" i="2"/>
  <c r="BE2159" i="2"/>
  <c r="BE2151" i="2"/>
  <c r="BE2143" i="2"/>
  <c r="BE2135" i="2"/>
  <c r="BE2127" i="2"/>
  <c r="BE2119" i="2"/>
  <c r="BE2111" i="2"/>
  <c r="BE2103" i="2"/>
  <c r="BE2095" i="2"/>
  <c r="BE2087" i="2"/>
  <c r="BE2079" i="2"/>
  <c r="BE2071" i="2"/>
  <c r="BE2063" i="2"/>
  <c r="BE2055" i="2"/>
  <c r="BE2047" i="2"/>
  <c r="BE2039" i="2"/>
  <c r="BE2031" i="2"/>
  <c r="BE2023" i="2"/>
  <c r="BE2015" i="2"/>
  <c r="BE2007" i="2"/>
  <c r="BE1999" i="2"/>
  <c r="BE1991" i="2"/>
  <c r="BE1983" i="2"/>
  <c r="BE1975" i="2"/>
  <c r="BE1967" i="2"/>
  <c r="BE1959" i="2"/>
  <c r="BE1951" i="2"/>
  <c r="BE1943" i="2"/>
  <c r="BE1935" i="2"/>
  <c r="BE1927" i="2"/>
  <c r="BE1919" i="2"/>
  <c r="BE1911" i="2"/>
  <c r="BE1903" i="2"/>
  <c r="BE1895" i="2"/>
  <c r="BE1887" i="2"/>
  <c r="BE1879" i="2"/>
  <c r="BE1871" i="2"/>
  <c r="BE1863" i="2"/>
  <c r="BE1855" i="2"/>
  <c r="BE1847" i="2"/>
  <c r="BE1839" i="2"/>
  <c r="BE1831" i="2"/>
  <c r="BE1823" i="2"/>
  <c r="BE1815" i="2"/>
  <c r="BE1807" i="2"/>
  <c r="BE1799" i="2"/>
  <c r="BE1791" i="2"/>
  <c r="BE1783" i="2"/>
  <c r="BE1775" i="2"/>
  <c r="BE1767" i="2"/>
  <c r="BE1759" i="2"/>
  <c r="BE1751" i="2"/>
  <c r="BE1743" i="2"/>
  <c r="BE1735" i="2"/>
  <c r="BE1727" i="2"/>
  <c r="BE1719" i="2"/>
  <c r="BE1711" i="2"/>
  <c r="BE1703" i="2"/>
  <c r="BE1695" i="2"/>
  <c r="BE1687" i="2"/>
  <c r="BE1679" i="2"/>
  <c r="BE1671" i="2"/>
  <c r="BE1663" i="2"/>
  <c r="BE1655" i="2"/>
  <c r="BE1647" i="2"/>
  <c r="BE1639" i="2"/>
  <c r="BE1631" i="2"/>
  <c r="BE1623" i="2"/>
  <c r="BE1615" i="2"/>
  <c r="BE1607" i="2"/>
  <c r="BE1599" i="2"/>
  <c r="BE1591" i="2"/>
  <c r="BE1583" i="2"/>
  <c r="BE1575" i="2"/>
  <c r="BE1567" i="2"/>
  <c r="BE1559" i="2"/>
  <c r="BE1551" i="2"/>
  <c r="BE1543" i="2"/>
  <c r="BE1535" i="2"/>
  <c r="BE1527" i="2"/>
  <c r="BE1519" i="2"/>
  <c r="BE1511" i="2"/>
  <c r="BE1503" i="2"/>
  <c r="BE1495" i="2"/>
  <c r="BE1487" i="2"/>
  <c r="BE1479" i="2"/>
  <c r="BE1471" i="2"/>
  <c r="BE1463" i="2"/>
  <c r="BE1455" i="2"/>
  <c r="BE1447" i="2"/>
  <c r="BE1439" i="2"/>
  <c r="BE1431" i="2"/>
  <c r="BE1423" i="2"/>
  <c r="BE1415" i="2"/>
  <c r="BE1407" i="2"/>
  <c r="BE1399" i="2"/>
  <c r="BE1391" i="2"/>
  <c r="BE1383" i="2"/>
  <c r="BE1375" i="2"/>
  <c r="BE1367" i="2"/>
  <c r="BE1359" i="2"/>
  <c r="BE1351" i="2"/>
  <c r="BE1343" i="2"/>
  <c r="BE1335" i="2"/>
  <c r="BE1327" i="2"/>
  <c r="BE1319" i="2"/>
  <c r="BE1311" i="2"/>
  <c r="BE1303" i="2"/>
  <c r="BE1295" i="2"/>
  <c r="BE1287" i="2"/>
  <c r="BE1279" i="2"/>
  <c r="BE1271" i="2"/>
  <c r="BE1263" i="2"/>
  <c r="BE1255" i="2"/>
  <c r="BE1247" i="2"/>
  <c r="BE1239" i="2"/>
  <c r="BE1231" i="2"/>
  <c r="BE1223" i="2"/>
  <c r="BE1215" i="2"/>
  <c r="BE1207" i="2"/>
  <c r="BE1199" i="2"/>
  <c r="BE1191" i="2"/>
  <c r="BE1183" i="2"/>
  <c r="BE1175" i="2"/>
  <c r="BE1167" i="2"/>
  <c r="BE1159" i="2"/>
  <c r="BE1151" i="2"/>
  <c r="BE1143" i="2"/>
  <c r="BE1135" i="2"/>
  <c r="BE1127" i="2"/>
  <c r="BE1119" i="2"/>
  <c r="BE1111" i="2"/>
  <c r="BE1103" i="2"/>
  <c r="BE1095" i="2"/>
  <c r="BE1087" i="2"/>
  <c r="BE1079" i="2"/>
  <c r="BE1071" i="2"/>
  <c r="BE1063" i="2"/>
  <c r="BE1055" i="2"/>
  <c r="BE1047" i="2"/>
  <c r="BE1039" i="2"/>
  <c r="BE1031" i="2"/>
  <c r="BE1023" i="2"/>
  <c r="BE1015" i="2"/>
  <c r="BE1007" i="2"/>
  <c r="BE999" i="2"/>
  <c r="BE991" i="2"/>
  <c r="BE983" i="2"/>
  <c r="BE975" i="2"/>
  <c r="BE967" i="2"/>
  <c r="BE959" i="2"/>
  <c r="BE951" i="2"/>
  <c r="BE943" i="2"/>
  <c r="BE935" i="2"/>
  <c r="BE927" i="2"/>
  <c r="BE919" i="2"/>
  <c r="BE911" i="2"/>
  <c r="BE903" i="2"/>
  <c r="BE895" i="2"/>
  <c r="BE887" i="2"/>
  <c r="BE879" i="2"/>
  <c r="BE871" i="2"/>
  <c r="BE863" i="2"/>
  <c r="BE855" i="2"/>
  <c r="BE847" i="2"/>
  <c r="BE839" i="2"/>
  <c r="BE831" i="2"/>
  <c r="BE823" i="2"/>
  <c r="BE815" i="2"/>
  <c r="BE807" i="2"/>
  <c r="BE799" i="2"/>
  <c r="BE791" i="2"/>
  <c r="BE783" i="2"/>
  <c r="BE775" i="2"/>
  <c r="BE767" i="2"/>
  <c r="BE759" i="2"/>
  <c r="BE751" i="2"/>
  <c r="BE743" i="2"/>
  <c r="BE735" i="2"/>
  <c r="BE727" i="2"/>
  <c r="BE719" i="2"/>
  <c r="BE711" i="2"/>
  <c r="BE703" i="2"/>
  <c r="BE695" i="2"/>
  <c r="BE687" i="2"/>
  <c r="BE679" i="2"/>
  <c r="BE671" i="2"/>
  <c r="BE663" i="2"/>
  <c r="BE655" i="2"/>
  <c r="BE647" i="2"/>
  <c r="BE639" i="2"/>
  <c r="BE631" i="2"/>
  <c r="BE623" i="2"/>
  <c r="BE615" i="2"/>
  <c r="BE607" i="2"/>
  <c r="BE599" i="2"/>
  <c r="BE591" i="2"/>
  <c r="BE583" i="2"/>
  <c r="BE575" i="2"/>
  <c r="BE567" i="2"/>
  <c r="BE559" i="2"/>
  <c r="BE551" i="2"/>
  <c r="BE543" i="2"/>
  <c r="BE535" i="2"/>
  <c r="BE527" i="2"/>
  <c r="BE519" i="2"/>
  <c r="BE511" i="2"/>
  <c r="BE503" i="2"/>
  <c r="BE495" i="2"/>
  <c r="BE487" i="2"/>
  <c r="BE479" i="2"/>
  <c r="BE471" i="2"/>
  <c r="BE463" i="2"/>
  <c r="BE455" i="2"/>
  <c r="BE447" i="2"/>
  <c r="BE439" i="2"/>
  <c r="BE431" i="2"/>
  <c r="BE423" i="2"/>
  <c r="BE415" i="2"/>
  <c r="BE407" i="2"/>
  <c r="BE399" i="2"/>
  <c r="BE391" i="2"/>
  <c r="BE383" i="2"/>
  <c r="BE375" i="2"/>
  <c r="BE367" i="2"/>
  <c r="BE359" i="2"/>
  <c r="BE351" i="2"/>
  <c r="BE343" i="2"/>
  <c r="BE335" i="2"/>
  <c r="BE327" i="2"/>
  <c r="BE319" i="2"/>
  <c r="BE311" i="2"/>
  <c r="BE303" i="2"/>
  <c r="BE295" i="2"/>
  <c r="BE287" i="2"/>
  <c r="BE279" i="2"/>
  <c r="BE271" i="2"/>
  <c r="BE263" i="2"/>
  <c r="BE255" i="2"/>
  <c r="BE247" i="2"/>
  <c r="BE239" i="2"/>
  <c r="BE231" i="2"/>
  <c r="BE223" i="2"/>
  <c r="BE215" i="2"/>
  <c r="BE207" i="2"/>
  <c r="BE199" i="2"/>
  <c r="BE191" i="2"/>
  <c r="BE183" i="2"/>
  <c r="BE175" i="2"/>
  <c r="BE167" i="2"/>
  <c r="BE159" i="2"/>
  <c r="BE151" i="2"/>
  <c r="BE143" i="2"/>
  <c r="BE135" i="2"/>
  <c r="BE127" i="2"/>
  <c r="BE119" i="2"/>
  <c r="BE111" i="2"/>
  <c r="BE103" i="2"/>
  <c r="BE95" i="2"/>
  <c r="BE87" i="2"/>
  <c r="BE79" i="2"/>
  <c r="BE71" i="2"/>
  <c r="BE63" i="2"/>
  <c r="BE55" i="2"/>
  <c r="BE47" i="2"/>
  <c r="BE39" i="2"/>
  <c r="BE31" i="2"/>
  <c r="BE23" i="2"/>
  <c r="BE15" i="2"/>
  <c r="BE7" i="2"/>
  <c r="BF2204" i="2"/>
  <c r="BF2196" i="2"/>
  <c r="BF2188" i="2"/>
  <c r="BF2180" i="2"/>
  <c r="BF2172" i="2"/>
  <c r="BF2164" i="2"/>
  <c r="BF2156" i="2"/>
  <c r="BF2148" i="2"/>
  <c r="BF2140" i="2"/>
  <c r="BF2132" i="2"/>
  <c r="BF2124" i="2"/>
  <c r="BF2116" i="2"/>
  <c r="BF2108" i="2"/>
  <c r="BF2100" i="2"/>
  <c r="BF2092" i="2"/>
  <c r="BF2084" i="2"/>
  <c r="BF2076" i="2"/>
  <c r="BF2068" i="2"/>
  <c r="BF2060" i="2"/>
  <c r="BF2052" i="2"/>
  <c r="BF2044" i="2"/>
  <c r="BF2091" i="2"/>
  <c r="BF2075" i="2"/>
  <c r="BF2059" i="2"/>
  <c r="BF2051" i="2"/>
  <c r="BF2035" i="2"/>
  <c r="BF2027" i="2"/>
  <c r="BF2019" i="2"/>
  <c r="BF2011" i="2"/>
  <c r="BF2003" i="2"/>
  <c r="BF1995" i="2"/>
  <c r="BF1987" i="2"/>
  <c r="BF1979" i="2"/>
  <c r="BF1971" i="2"/>
  <c r="BF1963" i="2"/>
  <c r="BF1955" i="2"/>
  <c r="BF1947" i="2"/>
  <c r="BF1939" i="2"/>
  <c r="BF1931" i="2"/>
  <c r="BF1923" i="2"/>
  <c r="BF1915" i="2"/>
  <c r="BF1907" i="2"/>
  <c r="BF1899" i="2"/>
  <c r="BF1891" i="2"/>
  <c r="BF1883" i="2"/>
  <c r="BF1875" i="2"/>
  <c r="BF1867" i="2"/>
  <c r="BF2099" i="2"/>
  <c r="BF2083" i="2"/>
  <c r="BF2067" i="2"/>
  <c r="BF2043" i="2"/>
  <c r="BE2205" i="2"/>
  <c r="BE2197" i="2"/>
  <c r="BG2197" i="2" s="1"/>
  <c r="BE2189" i="2"/>
  <c r="BE2181" i="2"/>
  <c r="BE2173" i="2"/>
  <c r="BE2165" i="2"/>
  <c r="BE2157" i="2"/>
  <c r="BE2149" i="2"/>
  <c r="BE2141" i="2"/>
  <c r="BE2133" i="2"/>
  <c r="BG2133" i="2" s="1"/>
  <c r="BE2125" i="2"/>
  <c r="BE2117" i="2"/>
  <c r="BE2109" i="2"/>
  <c r="BE2101" i="2"/>
  <c r="BE2093" i="2"/>
  <c r="BE2085" i="2"/>
  <c r="BE2077" i="2"/>
  <c r="BE2069" i="2"/>
  <c r="BG2069" i="2" s="1"/>
  <c r="BE2061" i="2"/>
  <c r="BE2053" i="2"/>
  <c r="BE2045" i="2"/>
  <c r="BE2037" i="2"/>
  <c r="BE2029" i="2"/>
  <c r="BE2021" i="2"/>
  <c r="BE2013" i="2"/>
  <c r="BE2005" i="2"/>
  <c r="BE1997" i="2"/>
  <c r="BE1989" i="2"/>
  <c r="BE1981" i="2"/>
  <c r="BE1973" i="2"/>
  <c r="BE1965" i="2"/>
  <c r="BE1957" i="2"/>
  <c r="BE1949" i="2"/>
  <c r="BE1941" i="2"/>
  <c r="BE1933" i="2"/>
  <c r="BE1925" i="2"/>
  <c r="BE1917" i="2"/>
  <c r="BE1909" i="2"/>
  <c r="BE1901" i="2"/>
  <c r="BE1893" i="2"/>
  <c r="BE1885" i="2"/>
  <c r="BE1877" i="2"/>
  <c r="BE1869" i="2"/>
  <c r="BE1861" i="2"/>
  <c r="BE1853" i="2"/>
  <c r="BE1845" i="2"/>
  <c r="BE1837" i="2"/>
  <c r="BE1829" i="2"/>
  <c r="BE1821" i="2"/>
  <c r="BE1813" i="2"/>
  <c r="BE1805" i="2"/>
  <c r="BE1797" i="2"/>
  <c r="BE1789" i="2"/>
  <c r="BE1781" i="2"/>
  <c r="BE1773" i="2"/>
  <c r="BE1765" i="2"/>
  <c r="BE1757" i="2"/>
  <c r="BE1749" i="2"/>
  <c r="BE1741" i="2"/>
  <c r="BE1733" i="2"/>
  <c r="BE1725" i="2"/>
  <c r="BE1717" i="2"/>
  <c r="BE1709" i="2"/>
  <c r="BE1701" i="2"/>
  <c r="BE1693" i="2"/>
  <c r="BE1685" i="2"/>
  <c r="BE1677" i="2"/>
  <c r="BE1669" i="2"/>
  <c r="BE1661" i="2"/>
  <c r="BE1653" i="2"/>
  <c r="BE1645" i="2"/>
  <c r="BE1637" i="2"/>
  <c r="BE1629" i="2"/>
  <c r="BE1621" i="2"/>
  <c r="BE1613" i="2"/>
  <c r="BE1605" i="2"/>
  <c r="BE1597" i="2"/>
  <c r="BE1589" i="2"/>
  <c r="BE1581" i="2"/>
  <c r="BE1573" i="2"/>
  <c r="BE1565" i="2"/>
  <c r="BE1557" i="2"/>
  <c r="BE1549" i="2"/>
  <c r="BE1541" i="2"/>
  <c r="BE1533" i="2"/>
  <c r="BE1525" i="2"/>
  <c r="BE1517" i="2"/>
  <c r="BE1509" i="2"/>
  <c r="BE1501" i="2"/>
  <c r="BE1493" i="2"/>
  <c r="BE1485" i="2"/>
  <c r="BE1477" i="2"/>
  <c r="BE1469" i="2"/>
  <c r="BE1461" i="2"/>
  <c r="BE1453" i="2"/>
  <c r="BE1445" i="2"/>
  <c r="BE1437" i="2"/>
  <c r="BE1429" i="2"/>
  <c r="BE1421" i="2"/>
  <c r="BE1413" i="2"/>
  <c r="BE1405" i="2"/>
  <c r="BE1397" i="2"/>
  <c r="BE1389" i="2"/>
  <c r="BE1381" i="2"/>
  <c r="BE1373" i="2"/>
  <c r="BE1365" i="2"/>
  <c r="BE1357" i="2"/>
  <c r="BE1349" i="2"/>
  <c r="BE1341" i="2"/>
  <c r="BE1333" i="2"/>
  <c r="BE1325" i="2"/>
  <c r="BE1317" i="2"/>
  <c r="BE1309" i="2"/>
  <c r="BE1301" i="2"/>
  <c r="BE1293" i="2"/>
  <c r="BE1285" i="2"/>
  <c r="BE1277" i="2"/>
  <c r="BE1269" i="2"/>
  <c r="BE1261" i="2"/>
  <c r="BE1253" i="2"/>
  <c r="BE1245" i="2"/>
  <c r="BE1237" i="2"/>
  <c r="BE1229" i="2"/>
  <c r="BE1221" i="2"/>
  <c r="BE1213" i="2"/>
  <c r="BE1205" i="2"/>
  <c r="BE1197" i="2"/>
  <c r="BE1189" i="2"/>
  <c r="BE1181" i="2"/>
  <c r="BE1173" i="2"/>
  <c r="BE1165" i="2"/>
  <c r="BE1157" i="2"/>
  <c r="BE1149" i="2"/>
  <c r="BE1141" i="2"/>
  <c r="BE1133" i="2"/>
  <c r="BE1125" i="2"/>
  <c r="BE1117" i="2"/>
  <c r="BE1109" i="2"/>
  <c r="BE1101" i="2"/>
  <c r="BE1093" i="2"/>
  <c r="BE1085" i="2"/>
  <c r="BE1077" i="2"/>
  <c r="BE1069" i="2"/>
  <c r="BE1061" i="2"/>
  <c r="BE1053" i="2"/>
  <c r="BE1045" i="2"/>
  <c r="BE1037" i="2"/>
  <c r="BE1029" i="2"/>
  <c r="BE1021" i="2"/>
  <c r="BE1013" i="2"/>
  <c r="BE1005" i="2"/>
  <c r="BE997" i="2"/>
  <c r="BE989" i="2"/>
  <c r="BE981" i="2"/>
  <c r="BE973" i="2"/>
  <c r="BE965" i="2"/>
  <c r="BE957" i="2"/>
  <c r="BE949" i="2"/>
  <c r="BE941" i="2"/>
  <c r="BE933" i="2"/>
  <c r="BE925" i="2"/>
  <c r="BE917" i="2"/>
  <c r="BE909" i="2"/>
  <c r="BE901" i="2"/>
  <c r="BE893" i="2"/>
  <c r="BE885" i="2"/>
  <c r="BE877" i="2"/>
  <c r="BE869" i="2"/>
  <c r="BE861" i="2"/>
  <c r="BE853" i="2"/>
  <c r="BE845" i="2"/>
  <c r="BE837" i="2"/>
  <c r="BE829" i="2"/>
  <c r="BE821" i="2"/>
  <c r="BE813" i="2"/>
  <c r="BE805" i="2"/>
  <c r="BE797" i="2"/>
  <c r="BE789" i="2"/>
  <c r="BE781" i="2"/>
  <c r="BE773" i="2"/>
  <c r="BE765" i="2"/>
  <c r="BE757" i="2"/>
  <c r="BE749" i="2"/>
  <c r="BE741" i="2"/>
  <c r="BE733" i="2"/>
  <c r="BE725" i="2"/>
  <c r="BE717" i="2"/>
  <c r="BE709" i="2"/>
  <c r="BE701" i="2"/>
  <c r="BE693" i="2"/>
  <c r="BE685" i="2"/>
  <c r="BE677" i="2"/>
  <c r="BE669" i="2"/>
  <c r="BE661" i="2"/>
  <c r="BE653" i="2"/>
  <c r="BE645" i="2"/>
  <c r="BE637" i="2"/>
  <c r="BE629" i="2"/>
  <c r="BE621" i="2"/>
  <c r="BE613" i="2"/>
  <c r="BE605" i="2"/>
  <c r="BE597" i="2"/>
  <c r="BE589" i="2"/>
  <c r="BE581" i="2"/>
  <c r="BE573" i="2"/>
  <c r="BE565" i="2"/>
  <c r="BE557" i="2"/>
  <c r="BE549" i="2"/>
  <c r="BE541" i="2"/>
  <c r="BE533" i="2"/>
  <c r="BE525" i="2"/>
  <c r="BE517" i="2"/>
  <c r="BE509" i="2"/>
  <c r="BE501" i="2"/>
  <c r="BE493" i="2"/>
  <c r="BE485" i="2"/>
  <c r="BE477" i="2"/>
  <c r="BE469" i="2"/>
  <c r="BE461" i="2"/>
  <c r="BE453" i="2"/>
  <c r="BE445" i="2"/>
  <c r="BE437" i="2"/>
  <c r="BE429" i="2"/>
  <c r="BE421" i="2"/>
  <c r="BE413" i="2"/>
  <c r="BE405" i="2"/>
  <c r="BE397" i="2"/>
  <c r="BE389" i="2"/>
  <c r="BE381" i="2"/>
  <c r="BE373" i="2"/>
  <c r="BE365" i="2"/>
  <c r="BE357" i="2"/>
  <c r="BE349" i="2"/>
  <c r="BE341" i="2"/>
  <c r="BE333" i="2"/>
  <c r="BE325" i="2"/>
  <c r="BE317" i="2"/>
  <c r="BE309" i="2"/>
  <c r="BE301" i="2"/>
  <c r="BE293" i="2"/>
  <c r="BE285" i="2"/>
  <c r="BE277" i="2"/>
  <c r="BE269" i="2"/>
  <c r="BE261" i="2"/>
  <c r="BE253" i="2"/>
  <c r="BE245" i="2"/>
  <c r="BE237" i="2"/>
  <c r="BE229" i="2"/>
  <c r="BE221" i="2"/>
  <c r="BE213" i="2"/>
  <c r="BE205" i="2"/>
  <c r="BE197" i="2"/>
  <c r="BE189" i="2"/>
  <c r="BE181" i="2"/>
  <c r="BE173" i="2"/>
  <c r="BE165" i="2"/>
  <c r="BE157" i="2"/>
  <c r="BE149" i="2"/>
  <c r="BE141" i="2"/>
  <c r="BE133" i="2"/>
  <c r="BE125" i="2"/>
  <c r="BE117" i="2"/>
  <c r="BE109" i="2"/>
  <c r="BE101" i="2"/>
  <c r="BE93" i="2"/>
  <c r="BE85" i="2"/>
  <c r="BE77" i="2"/>
  <c r="BE69" i="2"/>
  <c r="BE61" i="2"/>
  <c r="BE53" i="2"/>
  <c r="BE45" i="2"/>
  <c r="BE37" i="2"/>
  <c r="BE29" i="2"/>
  <c r="BE21" i="2"/>
  <c r="BE13" i="2"/>
  <c r="BE5" i="2"/>
  <c r="BF2202" i="2"/>
  <c r="BF2194" i="2"/>
  <c r="BF2186" i="2"/>
  <c r="BF2178" i="2"/>
  <c r="BF2170" i="2"/>
  <c r="BF2162" i="2"/>
  <c r="BF2154" i="2"/>
  <c r="BF2146" i="2"/>
  <c r="BF2138" i="2"/>
  <c r="BF2130" i="2"/>
  <c r="BF2122" i="2"/>
  <c r="BF2114" i="2"/>
  <c r="BF2106" i="2"/>
  <c r="BF2098" i="2"/>
  <c r="BF2090" i="2"/>
  <c r="BF2082" i="2"/>
  <c r="BF2074" i="2"/>
  <c r="BF2066" i="2"/>
  <c r="BF2185" i="2"/>
  <c r="BF2177" i="2"/>
  <c r="BF2169" i="2"/>
  <c r="BG2169" i="2" s="1"/>
  <c r="BF2161" i="2"/>
  <c r="BG2161" i="2" s="1"/>
  <c r="BF2153" i="2"/>
  <c r="BF2145" i="2"/>
  <c r="BF2137" i="2"/>
  <c r="BF2129" i="2"/>
  <c r="BF2121" i="2"/>
  <c r="BF2113" i="2"/>
  <c r="BF2105" i="2"/>
  <c r="BF2097" i="2"/>
  <c r="BG2097" i="2" s="1"/>
  <c r="BF2089" i="2"/>
  <c r="BF2081" i="2"/>
  <c r="BF2073" i="2"/>
  <c r="BF2065" i="2"/>
  <c r="BF2057" i="2"/>
  <c r="BF2049" i="2"/>
  <c r="BF2041" i="2"/>
  <c r="BG2041" i="2" s="1"/>
  <c r="BF2033" i="2"/>
  <c r="BG2033" i="2" s="1"/>
  <c r="BF2025" i="2"/>
  <c r="BF2017" i="2"/>
  <c r="BF2009" i="2"/>
  <c r="BF2001" i="2"/>
  <c r="BF1993" i="2"/>
  <c r="BF1985" i="2"/>
  <c r="BF2144" i="2"/>
  <c r="BF2136" i="2"/>
  <c r="BF2120" i="2"/>
  <c r="BF2112" i="2"/>
  <c r="BF2104" i="2"/>
  <c r="BF2096" i="2"/>
  <c r="BF2088" i="2"/>
  <c r="BF2080" i="2"/>
  <c r="BF2072" i="2"/>
  <c r="BF2064" i="2"/>
  <c r="BG2064" i="2" s="1"/>
  <c r="BF2056" i="2"/>
  <c r="BF2048" i="2"/>
  <c r="BF2040" i="2"/>
  <c r="BF2032" i="2"/>
  <c r="BF2024" i="2"/>
  <c r="BF2016" i="2"/>
  <c r="BF2008" i="2"/>
  <c r="BF2000" i="2"/>
  <c r="BG2000" i="2" s="1"/>
  <c r="BF1992" i="2"/>
  <c r="BF1984" i="2"/>
  <c r="BF1976" i="2"/>
  <c r="BF1968" i="2"/>
  <c r="BF1960" i="2"/>
  <c r="BF1952" i="2"/>
  <c r="BF1944" i="2"/>
  <c r="BF1936" i="2"/>
  <c r="BG1936" i="2" s="1"/>
  <c r="BF2152" i="2"/>
  <c r="BF2128" i="2"/>
  <c r="BE2202" i="2"/>
  <c r="BE2194" i="2"/>
  <c r="BE2186" i="2"/>
  <c r="BE2178" i="2"/>
  <c r="BE2170" i="2"/>
  <c r="BE2162" i="2"/>
  <c r="BE2154" i="2"/>
  <c r="BE2146" i="2"/>
  <c r="BE2138" i="2"/>
  <c r="BE2130" i="2"/>
  <c r="BE2122" i="2"/>
  <c r="BE2114" i="2"/>
  <c r="BE2106" i="2"/>
  <c r="BE2098" i="2"/>
  <c r="BE2090" i="2"/>
  <c r="BE2082" i="2"/>
  <c r="BE2074" i="2"/>
  <c r="BE2066" i="2"/>
  <c r="BE2058" i="2"/>
  <c r="BE2050" i="2"/>
  <c r="BE2042" i="2"/>
  <c r="BE2034" i="2"/>
  <c r="BE2026" i="2"/>
  <c r="BE2018" i="2"/>
  <c r="BE2010" i="2"/>
  <c r="BE2002" i="2"/>
  <c r="BE1994" i="2"/>
  <c r="BE1986" i="2"/>
  <c r="BE1978" i="2"/>
  <c r="BE1970" i="2"/>
  <c r="BE1962" i="2"/>
  <c r="BE1954" i="2"/>
  <c r="BE1946" i="2"/>
  <c r="BE1938" i="2"/>
  <c r="BE1930" i="2"/>
  <c r="BE1922" i="2"/>
  <c r="BE1914" i="2"/>
  <c r="BE1906" i="2"/>
  <c r="BE1898" i="2"/>
  <c r="BE1890" i="2"/>
  <c r="BE1882" i="2"/>
  <c r="BE1874" i="2"/>
  <c r="BE1866" i="2"/>
  <c r="BE1858" i="2"/>
  <c r="BE1850" i="2"/>
  <c r="BE1842" i="2"/>
  <c r="BE1834" i="2"/>
  <c r="BE1826" i="2"/>
  <c r="BE1818" i="2"/>
  <c r="BE1810" i="2"/>
  <c r="BE1802" i="2"/>
  <c r="BE1794" i="2"/>
  <c r="BE1786" i="2"/>
  <c r="BE1778" i="2"/>
  <c r="BE1770" i="2"/>
  <c r="BE1762" i="2"/>
  <c r="BE1754" i="2"/>
  <c r="BE1746" i="2"/>
  <c r="BE1738" i="2"/>
  <c r="BE1730" i="2"/>
  <c r="BE1722" i="2"/>
  <c r="BE1714" i="2"/>
  <c r="BE1706" i="2"/>
  <c r="BE1698" i="2"/>
  <c r="BE1690" i="2"/>
  <c r="BE1682" i="2"/>
  <c r="BE1674" i="2"/>
  <c r="BE1666" i="2"/>
  <c r="BE1658" i="2"/>
  <c r="BE1650" i="2"/>
  <c r="BE1642" i="2"/>
  <c r="BE1634" i="2"/>
  <c r="BE1626" i="2"/>
  <c r="BE1618" i="2"/>
  <c r="BE1610" i="2"/>
  <c r="BE1602" i="2"/>
  <c r="BE1594" i="2"/>
  <c r="BE1586" i="2"/>
  <c r="BE1578" i="2"/>
  <c r="BE1570" i="2"/>
  <c r="BE1562" i="2"/>
  <c r="BE1554" i="2"/>
  <c r="BE1546" i="2"/>
  <c r="BE1538" i="2"/>
  <c r="BE1530" i="2"/>
  <c r="BE1522" i="2"/>
  <c r="BE1514" i="2"/>
  <c r="BE1506" i="2"/>
  <c r="BE1498" i="2"/>
  <c r="BE1490" i="2"/>
  <c r="BE1482" i="2"/>
  <c r="BE1474" i="2"/>
  <c r="BE1466" i="2"/>
  <c r="BE1458" i="2"/>
  <c r="BE1450" i="2"/>
  <c r="BE1442" i="2"/>
  <c r="BE1434" i="2"/>
  <c r="BE1426" i="2"/>
  <c r="BE1418" i="2"/>
  <c r="BE1410" i="2"/>
  <c r="BE1402" i="2"/>
  <c r="BE1394" i="2"/>
  <c r="BE1386" i="2"/>
  <c r="BE1378" i="2"/>
  <c r="BE1370" i="2"/>
  <c r="BE1362" i="2"/>
  <c r="BE1354" i="2"/>
  <c r="BE1346" i="2"/>
  <c r="BE1338" i="2"/>
  <c r="BE1330" i="2"/>
  <c r="BE1322" i="2"/>
  <c r="BE1314" i="2"/>
  <c r="BE1306" i="2"/>
  <c r="BE1298" i="2"/>
  <c r="BE1290" i="2"/>
  <c r="BE1282" i="2"/>
  <c r="BE1274" i="2"/>
  <c r="BE1266" i="2"/>
  <c r="BE1258" i="2"/>
  <c r="BE1250" i="2"/>
  <c r="BE1242" i="2"/>
  <c r="BE1234" i="2"/>
  <c r="BE1226" i="2"/>
  <c r="BE1218" i="2"/>
  <c r="BE1210" i="2"/>
  <c r="BE1202" i="2"/>
  <c r="BE1194" i="2"/>
  <c r="BE1186" i="2"/>
  <c r="BE1178" i="2"/>
  <c r="BE1170" i="2"/>
  <c r="BE1162" i="2"/>
  <c r="BE1154" i="2"/>
  <c r="BE1146" i="2"/>
  <c r="BE1138" i="2"/>
  <c r="BE1130" i="2"/>
  <c r="BE1122" i="2"/>
  <c r="BE1114" i="2"/>
  <c r="BE1106" i="2"/>
  <c r="BE1098" i="2"/>
  <c r="BE1090" i="2"/>
  <c r="BE1082" i="2"/>
  <c r="BE1074" i="2"/>
  <c r="BE1066" i="2"/>
  <c r="BE1058" i="2"/>
  <c r="BE1050" i="2"/>
  <c r="BE1042" i="2"/>
  <c r="BE1034" i="2"/>
  <c r="BE1026" i="2"/>
  <c r="BE1018" i="2"/>
  <c r="BE1010" i="2"/>
  <c r="BE1002" i="2"/>
  <c r="BE994" i="2"/>
  <c r="BE986" i="2"/>
  <c r="BE978" i="2"/>
  <c r="BE970" i="2"/>
  <c r="BE962" i="2"/>
  <c r="BE954" i="2"/>
  <c r="BE946" i="2"/>
  <c r="BE938" i="2"/>
  <c r="BE930" i="2"/>
  <c r="BE922" i="2"/>
  <c r="BE914" i="2"/>
  <c r="BE906" i="2"/>
  <c r="BE898" i="2"/>
  <c r="BE890" i="2"/>
  <c r="BE882" i="2"/>
  <c r="BE874" i="2"/>
  <c r="BE866" i="2"/>
  <c r="BE858" i="2"/>
  <c r="BE850" i="2"/>
  <c r="BE842" i="2"/>
  <c r="BE834" i="2"/>
  <c r="BE826" i="2"/>
  <c r="BE818" i="2"/>
  <c r="BE810" i="2"/>
  <c r="BE802" i="2"/>
  <c r="BE794" i="2"/>
  <c r="BE786" i="2"/>
  <c r="BE778" i="2"/>
  <c r="BE770" i="2"/>
  <c r="BE762" i="2"/>
  <c r="BE754" i="2"/>
  <c r="BE746" i="2"/>
  <c r="BE738" i="2"/>
  <c r="BE730" i="2"/>
  <c r="BE722" i="2"/>
  <c r="BE714" i="2"/>
  <c r="BE706" i="2"/>
  <c r="BE698" i="2"/>
  <c r="BE690" i="2"/>
  <c r="BE682" i="2"/>
  <c r="BE674" i="2"/>
  <c r="BE666" i="2"/>
  <c r="BE658" i="2"/>
  <c r="BE650" i="2"/>
  <c r="BE642" i="2"/>
  <c r="BE634" i="2"/>
  <c r="BE626" i="2"/>
  <c r="BE618" i="2"/>
  <c r="BE610" i="2"/>
  <c r="BE602" i="2"/>
  <c r="BE594" i="2"/>
  <c r="BE586" i="2"/>
  <c r="BE578" i="2"/>
  <c r="BE570" i="2"/>
  <c r="BE562" i="2"/>
  <c r="BE554" i="2"/>
  <c r="BE546" i="2"/>
  <c r="BE538" i="2"/>
  <c r="BE530" i="2"/>
  <c r="BE522" i="2"/>
  <c r="BE514" i="2"/>
  <c r="BE506" i="2"/>
  <c r="BE498" i="2"/>
  <c r="BE490" i="2"/>
  <c r="BE482" i="2"/>
  <c r="BE474" i="2"/>
  <c r="BE466" i="2"/>
  <c r="BE458" i="2"/>
  <c r="BE450" i="2"/>
  <c r="BE442" i="2"/>
  <c r="BE434" i="2"/>
  <c r="BE426" i="2"/>
  <c r="BE418" i="2"/>
  <c r="BE410" i="2"/>
  <c r="BE402" i="2"/>
  <c r="BE394" i="2"/>
  <c r="BE386" i="2"/>
  <c r="BE378" i="2"/>
  <c r="BE370" i="2"/>
  <c r="BE362" i="2"/>
  <c r="BE354" i="2"/>
  <c r="BE346" i="2"/>
  <c r="BE338" i="2"/>
  <c r="BE330" i="2"/>
  <c r="BE322" i="2"/>
  <c r="BE314" i="2"/>
  <c r="BE306" i="2"/>
  <c r="BE298" i="2"/>
  <c r="BE290" i="2"/>
  <c r="BE282" i="2"/>
  <c r="BE274" i="2"/>
  <c r="BE266" i="2"/>
  <c r="BE258" i="2"/>
  <c r="BE250" i="2"/>
  <c r="BE242" i="2"/>
  <c r="BE234" i="2"/>
  <c r="BE226" i="2"/>
  <c r="BE218" i="2"/>
  <c r="BE210" i="2"/>
  <c r="BE202" i="2"/>
  <c r="BE194" i="2"/>
  <c r="BE186" i="2"/>
  <c r="BE178" i="2"/>
  <c r="BE170" i="2"/>
  <c r="BE162" i="2"/>
  <c r="BE154" i="2"/>
  <c r="BE146" i="2"/>
  <c r="BE138" i="2"/>
  <c r="BE130" i="2"/>
  <c r="BE122" i="2"/>
  <c r="BE114" i="2"/>
  <c r="BE106" i="2"/>
  <c r="BE98" i="2"/>
  <c r="BE90" i="2"/>
  <c r="BE82" i="2"/>
  <c r="BE74" i="2"/>
  <c r="BE66" i="2"/>
  <c r="BE58" i="2"/>
  <c r="BE50" i="2"/>
  <c r="BE42" i="2"/>
  <c r="BE34" i="2"/>
  <c r="BE26" i="2"/>
  <c r="BE18" i="2"/>
  <c r="BE10" i="2"/>
  <c r="BE2" i="2"/>
  <c r="BF2199" i="2"/>
  <c r="BF2191" i="2"/>
  <c r="BG2191" i="2" s="1"/>
  <c r="BF2183" i="2"/>
  <c r="BF2175" i="2"/>
  <c r="BF2167" i="2"/>
  <c r="BF2159" i="2"/>
  <c r="BF2151" i="2"/>
  <c r="BF2143" i="2"/>
  <c r="BF2135" i="2"/>
  <c r="BG2135" i="2" s="1"/>
  <c r="BF2127" i="2"/>
  <c r="BG2127" i="2" s="1"/>
  <c r="BF2119" i="2"/>
  <c r="BF2111" i="2"/>
  <c r="BF2103" i="2"/>
  <c r="BF2095" i="2"/>
  <c r="BF2087" i="2"/>
  <c r="BF2079" i="2"/>
  <c r="BF2071" i="2"/>
  <c r="BG2071" i="2" s="1"/>
  <c r="BF2063" i="2"/>
  <c r="BG2063" i="2" s="1"/>
  <c r="BF2055" i="2"/>
  <c r="BF2047" i="2"/>
  <c r="BF1822" i="2"/>
  <c r="BF1814" i="2"/>
  <c r="BF1806" i="2"/>
  <c r="BF1798" i="2"/>
  <c r="BF1790" i="2"/>
  <c r="BG1790" i="2" s="1"/>
  <c r="BF1782" i="2"/>
  <c r="BG1782" i="2" s="1"/>
  <c r="BF1774" i="2"/>
  <c r="BF1766" i="2"/>
  <c r="BF1758" i="2"/>
  <c r="BF1750" i="2"/>
  <c r="BF1742" i="2"/>
  <c r="BG1742" i="2" s="1"/>
  <c r="BF1734" i="2"/>
  <c r="BF1726" i="2"/>
  <c r="BG1726" i="2" s="1"/>
  <c r="BF1718" i="2"/>
  <c r="BG1718" i="2" s="1"/>
  <c r="BF1710" i="2"/>
  <c r="BF1702" i="2"/>
  <c r="BF1694" i="2"/>
  <c r="BF1686" i="2"/>
  <c r="BF1678" i="2"/>
  <c r="BF1670" i="2"/>
  <c r="BF1662" i="2"/>
  <c r="BF1654" i="2"/>
  <c r="BF1646" i="2"/>
  <c r="BF1638" i="2"/>
  <c r="BF1630" i="2"/>
  <c r="BF1622" i="2"/>
  <c r="BF2005" i="2"/>
  <c r="BF1997" i="2"/>
  <c r="BF1989" i="2"/>
  <c r="BG1989" i="2" s="1"/>
  <c r="BF1981" i="2"/>
  <c r="BG1981" i="2" s="1"/>
  <c r="BF1973" i="2"/>
  <c r="BF1965" i="2"/>
  <c r="BF1957" i="2"/>
  <c r="BF1949" i="2"/>
  <c r="BF1941" i="2"/>
  <c r="BF1933" i="2"/>
  <c r="BF1925" i="2"/>
  <c r="BG1925" i="2" s="1"/>
  <c r="BF1917" i="2"/>
  <c r="BF1909" i="2"/>
  <c r="BF1901" i="2"/>
  <c r="BF1893" i="2"/>
  <c r="BF1885" i="2"/>
  <c r="BF1877" i="2"/>
  <c r="BF1869" i="2"/>
  <c r="BF1861" i="2"/>
  <c r="BF1853" i="2"/>
  <c r="BF1845" i="2"/>
  <c r="BF1837" i="2"/>
  <c r="BF1829" i="2"/>
  <c r="BF1821" i="2"/>
  <c r="BF1813" i="2"/>
  <c r="BF1805" i="2"/>
  <c r="BF1797" i="2"/>
  <c r="BF1789" i="2"/>
  <c r="BF1781" i="2"/>
  <c r="BF1773" i="2"/>
  <c r="BF1765" i="2"/>
  <c r="BF1757" i="2"/>
  <c r="BF1749" i="2"/>
  <c r="BF1741" i="2"/>
  <c r="BF1733" i="2"/>
  <c r="BF1725" i="2"/>
  <c r="BF1717" i="2"/>
  <c r="BF1709" i="2"/>
  <c r="BF1701" i="2"/>
  <c r="BF1693" i="2"/>
  <c r="BF1685" i="2"/>
  <c r="BF1677" i="2"/>
  <c r="BF1669" i="2"/>
  <c r="BF1661" i="2"/>
  <c r="BG1661" i="2" s="1"/>
  <c r="BF1653" i="2"/>
  <c r="BF1645" i="2"/>
  <c r="BF1637" i="2"/>
  <c r="BF1629" i="2"/>
  <c r="BF1621" i="2"/>
  <c r="BF1613" i="2"/>
  <c r="BF1605" i="2"/>
  <c r="BF1597" i="2"/>
  <c r="BG1597" i="2" s="1"/>
  <c r="BF1589" i="2"/>
  <c r="BF1581" i="2"/>
  <c r="BF1573" i="2"/>
  <c r="BF1565" i="2"/>
  <c r="BF1557" i="2"/>
  <c r="BF1549" i="2"/>
  <c r="BF1541" i="2"/>
  <c r="BG1541" i="2" s="1"/>
  <c r="BF1533" i="2"/>
  <c r="BG1533" i="2" s="1"/>
  <c r="BF1525" i="2"/>
  <c r="BF1517" i="2"/>
  <c r="BF1509" i="2"/>
  <c r="BF1501" i="2"/>
  <c r="BF1493" i="2"/>
  <c r="BF1485" i="2"/>
  <c r="BF1477" i="2"/>
  <c r="BG1477" i="2" s="1"/>
  <c r="BF1469" i="2"/>
  <c r="BG1469" i="2" s="1"/>
  <c r="BF1461" i="2"/>
  <c r="BF1453" i="2"/>
  <c r="BF1445" i="2"/>
  <c r="BF1437" i="2"/>
  <c r="BF1429" i="2"/>
  <c r="BF1421" i="2"/>
  <c r="BF1413" i="2"/>
  <c r="BG1413" i="2" s="1"/>
  <c r="BF1405" i="2"/>
  <c r="BG1405" i="2" s="1"/>
  <c r="BF1397" i="2"/>
  <c r="BF1389" i="2"/>
  <c r="BF1381" i="2"/>
  <c r="BF1373" i="2"/>
  <c r="BF1365" i="2"/>
  <c r="BF1357" i="2"/>
  <c r="BF1349" i="2"/>
  <c r="BG1349" i="2" s="1"/>
  <c r="BF1341" i="2"/>
  <c r="BG1341" i="2" s="1"/>
  <c r="BF1333" i="2"/>
  <c r="BF1325" i="2"/>
  <c r="BF1317" i="2"/>
  <c r="BF1309" i="2"/>
  <c r="BF1301" i="2"/>
  <c r="BF1293" i="2"/>
  <c r="BF1285" i="2"/>
  <c r="BF1277" i="2"/>
  <c r="BG1277" i="2" s="1"/>
  <c r="BF1269" i="2"/>
  <c r="BF1261" i="2"/>
  <c r="BF1253" i="2"/>
  <c r="BF1245" i="2"/>
  <c r="BF1237" i="2"/>
  <c r="BF1229" i="2"/>
  <c r="BF1221" i="2"/>
  <c r="BG1221" i="2" s="1"/>
  <c r="BF1213" i="2"/>
  <c r="BG1213" i="2" s="1"/>
  <c r="BF1205" i="2"/>
  <c r="BF1197" i="2"/>
  <c r="BF1189" i="2"/>
  <c r="BF1181" i="2"/>
  <c r="BF1173" i="2"/>
  <c r="BF1165" i="2"/>
  <c r="BF1157" i="2"/>
  <c r="BG1157" i="2" s="1"/>
  <c r="BF1149" i="2"/>
  <c r="BG1149" i="2" s="1"/>
  <c r="BF1141" i="2"/>
  <c r="BF1133" i="2"/>
  <c r="BF1125" i="2"/>
  <c r="BF1117" i="2"/>
  <c r="BF1109" i="2"/>
  <c r="BF1101" i="2"/>
  <c r="BF1093" i="2"/>
  <c r="BF1085" i="2"/>
  <c r="BG1085" i="2" s="1"/>
  <c r="BF1077" i="2"/>
  <c r="BF1069" i="2"/>
  <c r="BF1061" i="2"/>
  <c r="BF1053" i="2"/>
  <c r="BF1045" i="2"/>
  <c r="BF1037" i="2"/>
  <c r="BF1029" i="2"/>
  <c r="BG1029" i="2" s="1"/>
  <c r="BF1021" i="2"/>
  <c r="BG1021" i="2" s="1"/>
  <c r="BF1013" i="2"/>
  <c r="BF1005" i="2"/>
  <c r="BF997" i="2"/>
  <c r="BF989" i="2"/>
  <c r="BF981" i="2"/>
  <c r="BF973" i="2"/>
  <c r="BF965" i="2"/>
  <c r="BF957" i="2"/>
  <c r="BF949" i="2"/>
  <c r="BF941" i="2"/>
  <c r="BF933" i="2"/>
  <c r="BF925" i="2"/>
  <c r="BF917" i="2"/>
  <c r="BF909" i="2"/>
  <c r="BF901" i="2"/>
  <c r="BF893" i="2"/>
  <c r="BF885" i="2"/>
  <c r="BF877" i="2"/>
  <c r="BF869" i="2"/>
  <c r="BF861" i="2"/>
  <c r="BF853" i="2"/>
  <c r="BF845" i="2"/>
  <c r="BF837" i="2"/>
  <c r="BF829" i="2"/>
  <c r="BF821" i="2"/>
  <c r="BF813" i="2"/>
  <c r="BF805" i="2"/>
  <c r="BF797" i="2"/>
  <c r="BF789" i="2"/>
  <c r="BF781" i="2"/>
  <c r="BF773" i="2"/>
  <c r="BF765" i="2"/>
  <c r="BF757" i="2"/>
  <c r="BF749" i="2"/>
  <c r="BF741" i="2"/>
  <c r="BF733" i="2"/>
  <c r="BF725" i="2"/>
  <c r="BF717" i="2"/>
  <c r="BF709" i="2"/>
  <c r="BF701" i="2"/>
  <c r="BF693" i="2"/>
  <c r="BF685" i="2"/>
  <c r="BF2036" i="2"/>
  <c r="BF2028" i="2"/>
  <c r="BF2020" i="2"/>
  <c r="BF2012" i="2"/>
  <c r="BF2004" i="2"/>
  <c r="BF1996" i="2"/>
  <c r="BF1988" i="2"/>
  <c r="BF1980" i="2"/>
  <c r="BF1972" i="2"/>
  <c r="BF1964" i="2"/>
  <c r="BF1956" i="2"/>
  <c r="BF1948" i="2"/>
  <c r="BF1940" i="2"/>
  <c r="BF1932" i="2"/>
  <c r="BF1924" i="2"/>
  <c r="BF1916" i="2"/>
  <c r="BF1908" i="2"/>
  <c r="BF1900" i="2"/>
  <c r="BF1892" i="2"/>
  <c r="BF1884" i="2"/>
  <c r="BF1876" i="2"/>
  <c r="BF1868" i="2"/>
  <c r="BF1860" i="2"/>
  <c r="BF1852" i="2"/>
  <c r="BF1844" i="2"/>
  <c r="BF1836" i="2"/>
  <c r="BF1828" i="2"/>
  <c r="BF1820" i="2"/>
  <c r="BF1812" i="2"/>
  <c r="BF1804" i="2"/>
  <c r="BF1796" i="2"/>
  <c r="BF1788" i="2"/>
  <c r="BF1780" i="2"/>
  <c r="BF1772" i="2"/>
  <c r="BF1764" i="2"/>
  <c r="BF1756" i="2"/>
  <c r="BF1748" i="2"/>
  <c r="BF1740" i="2"/>
  <c r="BF1732" i="2"/>
  <c r="BF1724" i="2"/>
  <c r="BF1716" i="2"/>
  <c r="BF1708" i="2"/>
  <c r="BF1700" i="2"/>
  <c r="BF1692" i="2"/>
  <c r="BF1684" i="2"/>
  <c r="BF1676" i="2"/>
  <c r="BF1668" i="2"/>
  <c r="BF1660" i="2"/>
  <c r="BF1652" i="2"/>
  <c r="BF1644" i="2"/>
  <c r="BF1636" i="2"/>
  <c r="BF1628" i="2"/>
  <c r="BF1620" i="2"/>
  <c r="BF1612" i="2"/>
  <c r="BF1604" i="2"/>
  <c r="BF1596" i="2"/>
  <c r="BF1588" i="2"/>
  <c r="BF1580" i="2"/>
  <c r="BF1572" i="2"/>
  <c r="BF1564" i="2"/>
  <c r="BF1556" i="2"/>
  <c r="BF1548" i="2"/>
  <c r="BF1540" i="2"/>
  <c r="BF1532" i="2"/>
  <c r="BF1524" i="2"/>
  <c r="BF1516" i="2"/>
  <c r="BF1508" i="2"/>
  <c r="BF1500" i="2"/>
  <c r="BF1492" i="2"/>
  <c r="BF1484" i="2"/>
  <c r="BF1476" i="2"/>
  <c r="BF1468" i="2"/>
  <c r="BF1460" i="2"/>
  <c r="BF1452" i="2"/>
  <c r="BF1444" i="2"/>
  <c r="BF1436" i="2"/>
  <c r="BF1428" i="2"/>
  <c r="BF1420" i="2"/>
  <c r="BF1412" i="2"/>
  <c r="BF1404" i="2"/>
  <c r="BF1396" i="2"/>
  <c r="BF1388" i="2"/>
  <c r="BF1380" i="2"/>
  <c r="BF1372" i="2"/>
  <c r="BF1364" i="2"/>
  <c r="BF1356" i="2"/>
  <c r="BF1348" i="2"/>
  <c r="BF1340" i="2"/>
  <c r="BF1332" i="2"/>
  <c r="BF1324" i="2"/>
  <c r="BF1316" i="2"/>
  <c r="BF1308" i="2"/>
  <c r="BF1300" i="2"/>
  <c r="BF1292" i="2"/>
  <c r="BF1284" i="2"/>
  <c r="BF1276" i="2"/>
  <c r="BF1268" i="2"/>
  <c r="BF1260" i="2"/>
  <c r="BF1252" i="2"/>
  <c r="BF1244" i="2"/>
  <c r="BF1236" i="2"/>
  <c r="BF1228" i="2"/>
  <c r="BF1220" i="2"/>
  <c r="BF1212" i="2"/>
  <c r="BF1204" i="2"/>
  <c r="BF1196" i="2"/>
  <c r="BF1188" i="2"/>
  <c r="BF1180" i="2"/>
  <c r="BF1172" i="2"/>
  <c r="BF1164" i="2"/>
  <c r="BF1156" i="2"/>
  <c r="BF1148" i="2"/>
  <c r="BF1140" i="2"/>
  <c r="BF1132" i="2"/>
  <c r="BF1124" i="2"/>
  <c r="BF1116" i="2"/>
  <c r="BF1108" i="2"/>
  <c r="BF1100" i="2"/>
  <c r="BF1092" i="2"/>
  <c r="BF1084" i="2"/>
  <c r="BF1076" i="2"/>
  <c r="BF1068" i="2"/>
  <c r="BF1060" i="2"/>
  <c r="BF1052" i="2"/>
  <c r="BF1044" i="2"/>
  <c r="BF1036" i="2"/>
  <c r="BF1028" i="2"/>
  <c r="BF1020" i="2"/>
  <c r="BF1012" i="2"/>
  <c r="BF1004" i="2"/>
  <c r="BF996" i="2"/>
  <c r="BF988" i="2"/>
  <c r="BF980" i="2"/>
  <c r="BF972" i="2"/>
  <c r="BF964" i="2"/>
  <c r="BF956" i="2"/>
  <c r="BF948" i="2"/>
  <c r="BF940" i="2"/>
  <c r="BF932" i="2"/>
  <c r="BF924" i="2"/>
  <c r="BF916" i="2"/>
  <c r="BF908" i="2"/>
  <c r="BF900" i="2"/>
  <c r="BF892" i="2"/>
  <c r="BF884" i="2"/>
  <c r="BF876" i="2"/>
  <c r="BF868" i="2"/>
  <c r="BF860" i="2"/>
  <c r="BF852" i="2"/>
  <c r="BF844" i="2"/>
  <c r="BF836" i="2"/>
  <c r="BF828" i="2"/>
  <c r="BF820" i="2"/>
  <c r="BF812" i="2"/>
  <c r="BF804" i="2"/>
  <c r="BF796" i="2"/>
  <c r="BF788" i="2"/>
  <c r="BF780" i="2"/>
  <c r="BF772" i="2"/>
  <c r="BF764" i="2"/>
  <c r="BF756" i="2"/>
  <c r="BF748" i="2"/>
  <c r="BF740" i="2"/>
  <c r="BF732" i="2"/>
  <c r="BF724" i="2"/>
  <c r="BF716" i="2"/>
  <c r="BF708" i="2"/>
  <c r="BF700" i="2"/>
  <c r="BF692" i="2"/>
  <c r="BF684" i="2"/>
  <c r="BF1859" i="2"/>
  <c r="BF1851" i="2"/>
  <c r="BF1843" i="2"/>
  <c r="BF1835" i="2"/>
  <c r="BF1827" i="2"/>
  <c r="BF1819" i="2"/>
  <c r="BF1811" i="2"/>
  <c r="BF1803" i="2"/>
  <c r="BF1795" i="2"/>
  <c r="BF1787" i="2"/>
  <c r="BF1779" i="2"/>
  <c r="BF1771" i="2"/>
  <c r="BF1763" i="2"/>
  <c r="BF1755" i="2"/>
  <c r="BF1747" i="2"/>
  <c r="BF1739" i="2"/>
  <c r="BF1731" i="2"/>
  <c r="BF1723" i="2"/>
  <c r="BF1715" i="2"/>
  <c r="BF1707" i="2"/>
  <c r="BF1699" i="2"/>
  <c r="BF1691" i="2"/>
  <c r="BF1683" i="2"/>
  <c r="BF1675" i="2"/>
  <c r="BF1667" i="2"/>
  <c r="BF1659" i="2"/>
  <c r="BF1651" i="2"/>
  <c r="BF1643" i="2"/>
  <c r="BF1635" i="2"/>
  <c r="BF1627" i="2"/>
  <c r="BF1619" i="2"/>
  <c r="BF1611" i="2"/>
  <c r="BF1603" i="2"/>
  <c r="BF1595" i="2"/>
  <c r="BF1587" i="2"/>
  <c r="BF1579" i="2"/>
  <c r="BF1571" i="2"/>
  <c r="BF1563" i="2"/>
  <c r="BF1555" i="2"/>
  <c r="BF1547" i="2"/>
  <c r="BF1539" i="2"/>
  <c r="BF1531" i="2"/>
  <c r="BF1523" i="2"/>
  <c r="BF1515" i="2"/>
  <c r="BF1507" i="2"/>
  <c r="BF1499" i="2"/>
  <c r="BF1491" i="2"/>
  <c r="BF1483" i="2"/>
  <c r="BF1475" i="2"/>
  <c r="BF1467" i="2"/>
  <c r="BF1459" i="2"/>
  <c r="BF1451" i="2"/>
  <c r="BF1443" i="2"/>
  <c r="BF1435" i="2"/>
  <c r="BF1427" i="2"/>
  <c r="BF1419" i="2"/>
  <c r="BF1411" i="2"/>
  <c r="BF1403" i="2"/>
  <c r="BF1395" i="2"/>
  <c r="BF1387" i="2"/>
  <c r="BF1379" i="2"/>
  <c r="BF1371" i="2"/>
  <c r="BF1363" i="2"/>
  <c r="BF1355" i="2"/>
  <c r="BF1347" i="2"/>
  <c r="BF1339" i="2"/>
  <c r="BF1331" i="2"/>
  <c r="BF1323" i="2"/>
  <c r="BF1315" i="2"/>
  <c r="BF1307" i="2"/>
  <c r="BF1299" i="2"/>
  <c r="BF1291" i="2"/>
  <c r="BF1283" i="2"/>
  <c r="BF1275" i="2"/>
  <c r="BF1267" i="2"/>
  <c r="BF1259" i="2"/>
  <c r="BF1251" i="2"/>
  <c r="BF1243" i="2"/>
  <c r="BF1235" i="2"/>
  <c r="BF1227" i="2"/>
  <c r="BF1219" i="2"/>
  <c r="BF1211" i="2"/>
  <c r="BF1203" i="2"/>
  <c r="BF1195" i="2"/>
  <c r="BF1187" i="2"/>
  <c r="BF1179" i="2"/>
  <c r="BF1171" i="2"/>
  <c r="BF1163" i="2"/>
  <c r="BF1155" i="2"/>
  <c r="BF1147" i="2"/>
  <c r="BF1139" i="2"/>
  <c r="BF1131" i="2"/>
  <c r="BF1123" i="2"/>
  <c r="BF1115" i="2"/>
  <c r="BF1107" i="2"/>
  <c r="BF1099" i="2"/>
  <c r="BF1091" i="2"/>
  <c r="BF1083" i="2"/>
  <c r="BF1075" i="2"/>
  <c r="BF1067" i="2"/>
  <c r="BF1059" i="2"/>
  <c r="BF1051" i="2"/>
  <c r="BF1043" i="2"/>
  <c r="BF1035" i="2"/>
  <c r="BF1027" i="2"/>
  <c r="BF1019" i="2"/>
  <c r="BF1011" i="2"/>
  <c r="BF1003" i="2"/>
  <c r="BF995" i="2"/>
  <c r="BF987" i="2"/>
  <c r="BF979" i="2"/>
  <c r="BF971" i="2"/>
  <c r="BF963" i="2"/>
  <c r="BF955" i="2"/>
  <c r="BF947" i="2"/>
  <c r="BF939" i="2"/>
  <c r="BF931" i="2"/>
  <c r="BF923" i="2"/>
  <c r="BF915" i="2"/>
  <c r="BF907" i="2"/>
  <c r="BF899" i="2"/>
  <c r="BF891" i="2"/>
  <c r="BF883" i="2"/>
  <c r="BF875" i="2"/>
  <c r="BF867" i="2"/>
  <c r="BF859" i="2"/>
  <c r="BF851" i="2"/>
  <c r="BF843" i="2"/>
  <c r="BF835" i="2"/>
  <c r="BG835" i="2" s="1"/>
  <c r="BF827" i="2"/>
  <c r="BF819" i="2"/>
  <c r="BF811" i="2"/>
  <c r="BF803" i="2"/>
  <c r="BF795" i="2"/>
  <c r="BF787" i="2"/>
  <c r="BF779" i="2"/>
  <c r="BF771" i="2"/>
  <c r="BF763" i="2"/>
  <c r="BF755" i="2"/>
  <c r="BF747" i="2"/>
  <c r="BF739" i="2"/>
  <c r="BF731" i="2"/>
  <c r="BF723" i="2"/>
  <c r="BF715" i="2"/>
  <c r="BF707" i="2"/>
  <c r="BF699" i="2"/>
  <c r="BF691" i="2"/>
  <c r="BF683" i="2"/>
  <c r="BF675" i="2"/>
  <c r="BF667" i="2"/>
  <c r="BF659" i="2"/>
  <c r="BF651" i="2"/>
  <c r="BF643" i="2"/>
  <c r="BF635" i="2"/>
  <c r="BF627" i="2"/>
  <c r="BF619" i="2"/>
  <c r="BF611" i="2"/>
  <c r="BF603" i="2"/>
  <c r="BF595" i="2"/>
  <c r="BF587" i="2"/>
  <c r="BF579" i="2"/>
  <c r="BF571" i="2"/>
  <c r="BF563" i="2"/>
  <c r="BF555" i="2"/>
  <c r="BF547" i="2"/>
  <c r="BF539" i="2"/>
  <c r="BF531" i="2"/>
  <c r="BF523" i="2"/>
  <c r="BF515" i="2"/>
  <c r="BF2058" i="2"/>
  <c r="BF2050" i="2"/>
  <c r="BF2042" i="2"/>
  <c r="BF2034" i="2"/>
  <c r="BF2026" i="2"/>
  <c r="BF2018" i="2"/>
  <c r="BF2010" i="2"/>
  <c r="BF2002" i="2"/>
  <c r="BF1994" i="2"/>
  <c r="BF1986" i="2"/>
  <c r="BF1978" i="2"/>
  <c r="BF1970" i="2"/>
  <c r="BF1962" i="2"/>
  <c r="BF1954" i="2"/>
  <c r="BF1946" i="2"/>
  <c r="BF1938" i="2"/>
  <c r="BF1930" i="2"/>
  <c r="BF1922" i="2"/>
  <c r="BF1914" i="2"/>
  <c r="BF1906" i="2"/>
  <c r="BF1898" i="2"/>
  <c r="BF1890" i="2"/>
  <c r="BF1882" i="2"/>
  <c r="BF1874" i="2"/>
  <c r="BF1866" i="2"/>
  <c r="BF1858" i="2"/>
  <c r="BF1850" i="2"/>
  <c r="BF1842" i="2"/>
  <c r="BF1834" i="2"/>
  <c r="BF1826" i="2"/>
  <c r="BF1818" i="2"/>
  <c r="BF1810" i="2"/>
  <c r="BF1802" i="2"/>
  <c r="BF1794" i="2"/>
  <c r="BF1786" i="2"/>
  <c r="BF1778" i="2"/>
  <c r="BF1770" i="2"/>
  <c r="BF1762" i="2"/>
  <c r="BF1754" i="2"/>
  <c r="BF1746" i="2"/>
  <c r="BF1738" i="2"/>
  <c r="BF1730" i="2"/>
  <c r="BF1722" i="2"/>
  <c r="BF1714" i="2"/>
  <c r="BF1706" i="2"/>
  <c r="BF1698" i="2"/>
  <c r="BF1690" i="2"/>
  <c r="BF1682" i="2"/>
  <c r="BF1674" i="2"/>
  <c r="BF1666" i="2"/>
  <c r="BF1658" i="2"/>
  <c r="BF1650" i="2"/>
  <c r="BF1642" i="2"/>
  <c r="BF1634" i="2"/>
  <c r="BF1626" i="2"/>
  <c r="BF1618" i="2"/>
  <c r="BF1610" i="2"/>
  <c r="BF1602" i="2"/>
  <c r="BF1594" i="2"/>
  <c r="BF1586" i="2"/>
  <c r="BF1578" i="2"/>
  <c r="BF1570" i="2"/>
  <c r="BF1562" i="2"/>
  <c r="BF1554" i="2"/>
  <c r="BF1546" i="2"/>
  <c r="BF1538" i="2"/>
  <c r="BF1530" i="2"/>
  <c r="BF1522" i="2"/>
  <c r="BF1514" i="2"/>
  <c r="BF1506" i="2"/>
  <c r="BF1498" i="2"/>
  <c r="BF1490" i="2"/>
  <c r="BF1482" i="2"/>
  <c r="BF1474" i="2"/>
  <c r="BF1466" i="2"/>
  <c r="BF1458" i="2"/>
  <c r="BF1450" i="2"/>
  <c r="BF1442" i="2"/>
  <c r="BF1434" i="2"/>
  <c r="BF1426" i="2"/>
  <c r="BF1418" i="2"/>
  <c r="BF1410" i="2"/>
  <c r="BF1402" i="2"/>
  <c r="BF1394" i="2"/>
  <c r="BF1386" i="2"/>
  <c r="BF1378" i="2"/>
  <c r="BF1370" i="2"/>
  <c r="BF1362" i="2"/>
  <c r="BF1354" i="2"/>
  <c r="BF1346" i="2"/>
  <c r="BF1338" i="2"/>
  <c r="BF1330" i="2"/>
  <c r="BF1322" i="2"/>
  <c r="BF1314" i="2"/>
  <c r="BF1306" i="2"/>
  <c r="BF1298" i="2"/>
  <c r="BF1290" i="2"/>
  <c r="BF1282" i="2"/>
  <c r="BF1274" i="2"/>
  <c r="BF1266" i="2"/>
  <c r="BF1258" i="2"/>
  <c r="BF1250" i="2"/>
  <c r="BF1242" i="2"/>
  <c r="BF1234" i="2"/>
  <c r="BF1226" i="2"/>
  <c r="BF1218" i="2"/>
  <c r="BF1210" i="2"/>
  <c r="BF1202" i="2"/>
  <c r="BF1194" i="2"/>
  <c r="BF1186" i="2"/>
  <c r="BF1178" i="2"/>
  <c r="BF1170" i="2"/>
  <c r="BF1162" i="2"/>
  <c r="BF1154" i="2"/>
  <c r="BF1146" i="2"/>
  <c r="BF1138" i="2"/>
  <c r="BF1130" i="2"/>
  <c r="BF1122" i="2"/>
  <c r="BF1114" i="2"/>
  <c r="BF1106" i="2"/>
  <c r="BF1098" i="2"/>
  <c r="BF1090" i="2"/>
  <c r="BF1082" i="2"/>
  <c r="BF1074" i="2"/>
  <c r="BF1066" i="2"/>
  <c r="BF1058" i="2"/>
  <c r="BF1050" i="2"/>
  <c r="BF1042" i="2"/>
  <c r="BF1034" i="2"/>
  <c r="BF1026" i="2"/>
  <c r="BF1018" i="2"/>
  <c r="BF1010" i="2"/>
  <c r="BF1002" i="2"/>
  <c r="BF994" i="2"/>
  <c r="BF986" i="2"/>
  <c r="BF978" i="2"/>
  <c r="BF970" i="2"/>
  <c r="BF962" i="2"/>
  <c r="BF954" i="2"/>
  <c r="BF946" i="2"/>
  <c r="BF938" i="2"/>
  <c r="BF930" i="2"/>
  <c r="BF922" i="2"/>
  <c r="BF914" i="2"/>
  <c r="BF906" i="2"/>
  <c r="BF898" i="2"/>
  <c r="BF890" i="2"/>
  <c r="BF882" i="2"/>
  <c r="BF874" i="2"/>
  <c r="BF866" i="2"/>
  <c r="BF858" i="2"/>
  <c r="BF850" i="2"/>
  <c r="BF842" i="2"/>
  <c r="BF834" i="2"/>
  <c r="BF826" i="2"/>
  <c r="BF818" i="2"/>
  <c r="BF810" i="2"/>
  <c r="BF802" i="2"/>
  <c r="BF794" i="2"/>
  <c r="BF786" i="2"/>
  <c r="BF778" i="2"/>
  <c r="BF770" i="2"/>
  <c r="BF762" i="2"/>
  <c r="BF754" i="2"/>
  <c r="BF746" i="2"/>
  <c r="BF738" i="2"/>
  <c r="BF730" i="2"/>
  <c r="BF722" i="2"/>
  <c r="BF714" i="2"/>
  <c r="BF706" i="2"/>
  <c r="BF698" i="2"/>
  <c r="BF690" i="2"/>
  <c r="BF1977" i="2"/>
  <c r="BF1969" i="2"/>
  <c r="BF1961" i="2"/>
  <c r="BF1953" i="2"/>
  <c r="BF1945" i="2"/>
  <c r="BF1937" i="2"/>
  <c r="BG1937" i="2" s="1"/>
  <c r="BF1929" i="2"/>
  <c r="BG1929" i="2" s="1"/>
  <c r="BF1921" i="2"/>
  <c r="BF1913" i="2"/>
  <c r="BF1905" i="2"/>
  <c r="BF1897" i="2"/>
  <c r="BF1889" i="2"/>
  <c r="BG1889" i="2" s="1"/>
  <c r="BF1881" i="2"/>
  <c r="BG1881" i="2" s="1"/>
  <c r="BF1873" i="2"/>
  <c r="BG1873" i="2" s="1"/>
  <c r="BF1865" i="2"/>
  <c r="BG1865" i="2" s="1"/>
  <c r="BF1857" i="2"/>
  <c r="BF1849" i="2"/>
  <c r="BF1841" i="2"/>
  <c r="BF1833" i="2"/>
  <c r="BG1833" i="2" s="1"/>
  <c r="BF1825" i="2"/>
  <c r="BG1825" i="2" s="1"/>
  <c r="BF1817" i="2"/>
  <c r="BG1817" i="2" s="1"/>
  <c r="BF1809" i="2"/>
  <c r="BG1809" i="2" s="1"/>
  <c r="BF1801" i="2"/>
  <c r="BG1801" i="2" s="1"/>
  <c r="BF1793" i="2"/>
  <c r="BF1785" i="2"/>
  <c r="BF1777" i="2"/>
  <c r="BF1769" i="2"/>
  <c r="BF1761" i="2"/>
  <c r="BG1761" i="2" s="1"/>
  <c r="BF1753" i="2"/>
  <c r="BG1753" i="2" s="1"/>
  <c r="BF1745" i="2"/>
  <c r="BG1745" i="2" s="1"/>
  <c r="BF1737" i="2"/>
  <c r="BG1737" i="2" s="1"/>
  <c r="BF1729" i="2"/>
  <c r="BF1721" i="2"/>
  <c r="BF1713" i="2"/>
  <c r="BF1705" i="2"/>
  <c r="BG1705" i="2" s="1"/>
  <c r="BF1697" i="2"/>
  <c r="BF1689" i="2"/>
  <c r="BG1689" i="2" s="1"/>
  <c r="BF1681" i="2"/>
  <c r="BG1681" i="2" s="1"/>
  <c r="BF1673" i="2"/>
  <c r="BG1673" i="2" s="1"/>
  <c r="BF1665" i="2"/>
  <c r="BF1657" i="2"/>
  <c r="BF1649" i="2"/>
  <c r="BF1641" i="2"/>
  <c r="BF1633" i="2"/>
  <c r="BG1633" i="2" s="1"/>
  <c r="BF1625" i="2"/>
  <c r="BG1625" i="2" s="1"/>
  <c r="BF1617" i="2"/>
  <c r="BG1617" i="2" s="1"/>
  <c r="BF1609" i="2"/>
  <c r="BG1609" i="2" s="1"/>
  <c r="BF1601" i="2"/>
  <c r="BF1593" i="2"/>
  <c r="BF1585" i="2"/>
  <c r="BF1577" i="2"/>
  <c r="BF1569" i="2"/>
  <c r="BG1569" i="2" s="1"/>
  <c r="BF1561" i="2"/>
  <c r="BG1561" i="2" s="1"/>
  <c r="BF1553" i="2"/>
  <c r="BG1553" i="2" s="1"/>
  <c r="BF1545" i="2"/>
  <c r="BG1545" i="2" s="1"/>
  <c r="BF1537" i="2"/>
  <c r="BF1529" i="2"/>
  <c r="BF1521" i="2"/>
  <c r="BF1513" i="2"/>
  <c r="BF1505" i="2"/>
  <c r="BG1505" i="2" s="1"/>
  <c r="BF1497" i="2"/>
  <c r="BG1497" i="2" s="1"/>
  <c r="BF1489" i="2"/>
  <c r="BG1489" i="2" s="1"/>
  <c r="BF1481" i="2"/>
  <c r="BG1481" i="2" s="1"/>
  <c r="BF1473" i="2"/>
  <c r="BF1465" i="2"/>
  <c r="BF1457" i="2"/>
  <c r="BF1449" i="2"/>
  <c r="BG1449" i="2" s="1"/>
  <c r="BF1441" i="2"/>
  <c r="BF1433" i="2"/>
  <c r="BF1425" i="2"/>
  <c r="BG1425" i="2" s="1"/>
  <c r="BF1417" i="2"/>
  <c r="BG1417" i="2" s="1"/>
  <c r="BF1409" i="2"/>
  <c r="BF1401" i="2"/>
  <c r="BF1393" i="2"/>
  <c r="BF1385" i="2"/>
  <c r="BG1385" i="2" s="1"/>
  <c r="BF1377" i="2"/>
  <c r="BG1377" i="2" s="1"/>
  <c r="BF1369" i="2"/>
  <c r="BG1369" i="2" s="1"/>
  <c r="BF1361" i="2"/>
  <c r="BG1361" i="2" s="1"/>
  <c r="BF1353" i="2"/>
  <c r="BG1353" i="2" s="1"/>
  <c r="BF1345" i="2"/>
  <c r="BF1337" i="2"/>
  <c r="BF1329" i="2"/>
  <c r="BF1321" i="2"/>
  <c r="BF1313" i="2"/>
  <c r="BG1313" i="2" s="1"/>
  <c r="BF1305" i="2"/>
  <c r="BG1305" i="2" s="1"/>
  <c r="BF1297" i="2"/>
  <c r="BG1297" i="2" s="1"/>
  <c r="BF1289" i="2"/>
  <c r="BG1289" i="2" s="1"/>
  <c r="BF1281" i="2"/>
  <c r="BF1273" i="2"/>
  <c r="BF1265" i="2"/>
  <c r="BF1257" i="2"/>
  <c r="BG1257" i="2" s="1"/>
  <c r="BF1249" i="2"/>
  <c r="BG1249" i="2" s="1"/>
  <c r="BF1241" i="2"/>
  <c r="BG1241" i="2" s="1"/>
  <c r="BF1233" i="2"/>
  <c r="BG1233" i="2" s="1"/>
  <c r="BF1225" i="2"/>
  <c r="BG1225" i="2" s="1"/>
  <c r="BF1217" i="2"/>
  <c r="BF1209" i="2"/>
  <c r="BF1201" i="2"/>
  <c r="BF1193" i="2"/>
  <c r="BF1185" i="2"/>
  <c r="BF1177" i="2"/>
  <c r="BG1177" i="2" s="1"/>
  <c r="BF1169" i="2"/>
  <c r="BG1169" i="2" s="1"/>
  <c r="BF1161" i="2"/>
  <c r="BG1161" i="2" s="1"/>
  <c r="BF1153" i="2"/>
  <c r="BF1145" i="2"/>
  <c r="BF1137" i="2"/>
  <c r="BF1129" i="2"/>
  <c r="BF1121" i="2"/>
  <c r="BG1121" i="2" s="1"/>
  <c r="BF1113" i="2"/>
  <c r="BG1113" i="2" s="1"/>
  <c r="BF1105" i="2"/>
  <c r="BG1105" i="2" s="1"/>
  <c r="BF1097" i="2"/>
  <c r="BG1097" i="2" s="1"/>
  <c r="BF1089" i="2"/>
  <c r="BF1081" i="2"/>
  <c r="BF1073" i="2"/>
  <c r="BF1065" i="2"/>
  <c r="BG1065" i="2" s="1"/>
  <c r="BF1057" i="2"/>
  <c r="BG1057" i="2" s="1"/>
  <c r="BF1049" i="2"/>
  <c r="BG1049" i="2" s="1"/>
  <c r="BF1041" i="2"/>
  <c r="BG1041" i="2" s="1"/>
  <c r="BF1033" i="2"/>
  <c r="BG1033" i="2" s="1"/>
  <c r="BF1025" i="2"/>
  <c r="BF1017" i="2"/>
  <c r="BF1009" i="2"/>
  <c r="BF1001" i="2"/>
  <c r="BG1001" i="2" s="1"/>
  <c r="BF993" i="2"/>
  <c r="BG993" i="2" s="1"/>
  <c r="BF985" i="2"/>
  <c r="BG985" i="2" s="1"/>
  <c r="BF977" i="2"/>
  <c r="BG977" i="2" s="1"/>
  <c r="BF969" i="2"/>
  <c r="BG969" i="2" s="1"/>
  <c r="BF961" i="2"/>
  <c r="BF953" i="2"/>
  <c r="BF945" i="2"/>
  <c r="BF937" i="2"/>
  <c r="BG937" i="2" s="1"/>
  <c r="BF929" i="2"/>
  <c r="BG929" i="2" s="1"/>
  <c r="BF921" i="2"/>
  <c r="BG921" i="2" s="1"/>
  <c r="BF913" i="2"/>
  <c r="BF905" i="2"/>
  <c r="BF897" i="2"/>
  <c r="BF889" i="2"/>
  <c r="BF881" i="2"/>
  <c r="BF873" i="2"/>
  <c r="BF865" i="2"/>
  <c r="BF857" i="2"/>
  <c r="BF849" i="2"/>
  <c r="BF841" i="2"/>
  <c r="BF833" i="2"/>
  <c r="BF825" i="2"/>
  <c r="BF817" i="2"/>
  <c r="BF809" i="2"/>
  <c r="BF801" i="2"/>
  <c r="BF793" i="2"/>
  <c r="BF785" i="2"/>
  <c r="BF777" i="2"/>
  <c r="BF769" i="2"/>
  <c r="BF761" i="2"/>
  <c r="BF753" i="2"/>
  <c r="BF745" i="2"/>
  <c r="BF737" i="2"/>
  <c r="BF729" i="2"/>
  <c r="BF721" i="2"/>
  <c r="BF713" i="2"/>
  <c r="BF705" i="2"/>
  <c r="BF697" i="2"/>
  <c r="BF689" i="2"/>
  <c r="BF681" i="2"/>
  <c r="BF673" i="2"/>
  <c r="BF665" i="2"/>
  <c r="BF657" i="2"/>
  <c r="BF649" i="2"/>
  <c r="BF641" i="2"/>
  <c r="BF1928" i="2"/>
  <c r="BF1920" i="2"/>
  <c r="BF1912" i="2"/>
  <c r="BF1904" i="2"/>
  <c r="BF1896" i="2"/>
  <c r="BF1888" i="2"/>
  <c r="BG1888" i="2" s="1"/>
  <c r="BF1880" i="2"/>
  <c r="BF1872" i="2"/>
  <c r="BF1864" i="2"/>
  <c r="BF1856" i="2"/>
  <c r="BF1848" i="2"/>
  <c r="BG1848" i="2" s="1"/>
  <c r="BF1840" i="2"/>
  <c r="BG1840" i="2" s="1"/>
  <c r="BF1832" i="2"/>
  <c r="BG1832" i="2" s="1"/>
  <c r="BF1824" i="2"/>
  <c r="BG1824" i="2" s="1"/>
  <c r="BF1816" i="2"/>
  <c r="BF1808" i="2"/>
  <c r="BF1800" i="2"/>
  <c r="BF1792" i="2"/>
  <c r="BF1784" i="2"/>
  <c r="BF1776" i="2"/>
  <c r="BG1776" i="2" s="1"/>
  <c r="BF1768" i="2"/>
  <c r="BG1768" i="2" s="1"/>
  <c r="BF1760" i="2"/>
  <c r="BG1760" i="2" s="1"/>
  <c r="BF1752" i="2"/>
  <c r="BF1744" i="2"/>
  <c r="BF1736" i="2"/>
  <c r="BF1728" i="2"/>
  <c r="BF1720" i="2"/>
  <c r="BG1720" i="2" s="1"/>
  <c r="BF1712" i="2"/>
  <c r="BG1712" i="2" s="1"/>
  <c r="BF1704" i="2"/>
  <c r="BG1704" i="2" s="1"/>
  <c r="BF1696" i="2"/>
  <c r="BG1696" i="2" s="1"/>
  <c r="BF1688" i="2"/>
  <c r="BF1680" i="2"/>
  <c r="BF1672" i="2"/>
  <c r="BF1664" i="2"/>
  <c r="BF1656" i="2"/>
  <c r="BF1648" i="2"/>
  <c r="BG1648" i="2" s="1"/>
  <c r="BF1640" i="2"/>
  <c r="BF1632" i="2"/>
  <c r="BG1632" i="2" s="1"/>
  <c r="BF1624" i="2"/>
  <c r="BF1616" i="2"/>
  <c r="BF1608" i="2"/>
  <c r="BF1600" i="2"/>
  <c r="BF1592" i="2"/>
  <c r="BF1584" i="2"/>
  <c r="BG1584" i="2" s="1"/>
  <c r="BF1576" i="2"/>
  <c r="BG1576" i="2" s="1"/>
  <c r="BF1568" i="2"/>
  <c r="BG1568" i="2" s="1"/>
  <c r="BF1560" i="2"/>
  <c r="BF1552" i="2"/>
  <c r="BF1544" i="2"/>
  <c r="BF1536" i="2"/>
  <c r="BF1528" i="2"/>
  <c r="BG1528" i="2" s="1"/>
  <c r="BF1520" i="2"/>
  <c r="BF1512" i="2"/>
  <c r="BG1512" i="2" s="1"/>
  <c r="BF1504" i="2"/>
  <c r="BG1504" i="2" s="1"/>
  <c r="BF1496" i="2"/>
  <c r="BF1488" i="2"/>
  <c r="BF1480" i="2"/>
  <c r="BF1472" i="2"/>
  <c r="BF1464" i="2"/>
  <c r="BF1456" i="2"/>
  <c r="BG1456" i="2" s="1"/>
  <c r="BF1448" i="2"/>
  <c r="BG1448" i="2" s="1"/>
  <c r="BF1440" i="2"/>
  <c r="BG1440" i="2" s="1"/>
  <c r="BF1432" i="2"/>
  <c r="BF1424" i="2"/>
  <c r="BF1416" i="2"/>
  <c r="BF1408" i="2"/>
  <c r="BF1400" i="2"/>
  <c r="BF1392" i="2"/>
  <c r="BG1392" i="2" s="1"/>
  <c r="BF1384" i="2"/>
  <c r="BF1376" i="2"/>
  <c r="BG1376" i="2" s="1"/>
  <c r="BF1368" i="2"/>
  <c r="BF1360" i="2"/>
  <c r="BF1352" i="2"/>
  <c r="BF1344" i="2"/>
  <c r="BF1336" i="2"/>
  <c r="BG1336" i="2" s="1"/>
  <c r="BF1328" i="2"/>
  <c r="BF1320" i="2"/>
  <c r="BG1320" i="2" s="1"/>
  <c r="BF1312" i="2"/>
  <c r="BG1312" i="2" s="1"/>
  <c r="BF1304" i="2"/>
  <c r="BF1296" i="2"/>
  <c r="BF1288" i="2"/>
  <c r="BF1280" i="2"/>
  <c r="BF1272" i="2"/>
  <c r="BF1264" i="2"/>
  <c r="BF1256" i="2"/>
  <c r="BF1248" i="2"/>
  <c r="BF1240" i="2"/>
  <c r="BF1232" i="2"/>
  <c r="BF1224" i="2"/>
  <c r="BF1216" i="2"/>
  <c r="BF1208" i="2"/>
  <c r="BF1200" i="2"/>
  <c r="BF1192" i="2"/>
  <c r="BF1184" i="2"/>
  <c r="BF1176" i="2"/>
  <c r="BF1168" i="2"/>
  <c r="BF1160" i="2"/>
  <c r="BF1152" i="2"/>
  <c r="BF1144" i="2"/>
  <c r="BF1136" i="2"/>
  <c r="BF1128" i="2"/>
  <c r="BF1120" i="2"/>
  <c r="BF1112" i="2"/>
  <c r="BF1104" i="2"/>
  <c r="BF1096" i="2"/>
  <c r="BF1088" i="2"/>
  <c r="BF1080" i="2"/>
  <c r="BF1072" i="2"/>
  <c r="BF1064" i="2"/>
  <c r="BF1056" i="2"/>
  <c r="BF1048" i="2"/>
  <c r="BF1040" i="2"/>
  <c r="BF1032" i="2"/>
  <c r="BF1024" i="2"/>
  <c r="BF1016" i="2"/>
  <c r="BF1008" i="2"/>
  <c r="BF1000" i="2"/>
  <c r="BF992" i="2"/>
  <c r="BF984" i="2"/>
  <c r="BF976" i="2"/>
  <c r="BF968" i="2"/>
  <c r="BF960" i="2"/>
  <c r="BF952" i="2"/>
  <c r="BF944" i="2"/>
  <c r="BF936" i="2"/>
  <c r="BF928" i="2"/>
  <c r="BF920" i="2"/>
  <c r="BF912" i="2"/>
  <c r="BF904" i="2"/>
  <c r="BF896" i="2"/>
  <c r="BF888" i="2"/>
  <c r="BF880" i="2"/>
  <c r="BF872" i="2"/>
  <c r="BF864" i="2"/>
  <c r="BF856" i="2"/>
  <c r="BF848" i="2"/>
  <c r="BF840" i="2"/>
  <c r="BF832" i="2"/>
  <c r="BF824" i="2"/>
  <c r="BF816" i="2"/>
  <c r="BF808" i="2"/>
  <c r="BF800" i="2"/>
  <c r="BF792" i="2"/>
  <c r="BF784" i="2"/>
  <c r="BF776" i="2"/>
  <c r="BF768" i="2"/>
  <c r="BF760" i="2"/>
  <c r="BF752" i="2"/>
  <c r="BF744" i="2"/>
  <c r="BF736" i="2"/>
  <c r="BF728" i="2"/>
  <c r="BF720" i="2"/>
  <c r="BF712" i="2"/>
  <c r="BF704" i="2"/>
  <c r="BF696" i="2"/>
  <c r="BF688" i="2"/>
  <c r="BF680" i="2"/>
  <c r="BF672" i="2"/>
  <c r="BF664" i="2"/>
  <c r="BF656" i="2"/>
  <c r="BF648" i="2"/>
  <c r="BF640" i="2"/>
  <c r="BF632" i="2"/>
  <c r="BF624" i="2"/>
  <c r="BF616" i="2"/>
  <c r="BF2039" i="2"/>
  <c r="BG2039" i="2" s="1"/>
  <c r="BF2031" i="2"/>
  <c r="BG2031" i="2" s="1"/>
  <c r="BF2023" i="2"/>
  <c r="BF2015" i="2"/>
  <c r="BF2007" i="2"/>
  <c r="BF1999" i="2"/>
  <c r="BG1999" i="2" s="1"/>
  <c r="BF1991" i="2"/>
  <c r="BG1991" i="2" s="1"/>
  <c r="BF1983" i="2"/>
  <c r="BG1983" i="2" s="1"/>
  <c r="BF1975" i="2"/>
  <c r="BG1975" i="2" s="1"/>
  <c r="BF1967" i="2"/>
  <c r="BG1967" i="2" s="1"/>
  <c r="BF1959" i="2"/>
  <c r="BF1951" i="2"/>
  <c r="BF1943" i="2"/>
  <c r="BF1935" i="2"/>
  <c r="BF1927" i="2"/>
  <c r="BG1927" i="2" s="1"/>
  <c r="BF1919" i="2"/>
  <c r="BG1919" i="2" s="1"/>
  <c r="BF1911" i="2"/>
  <c r="BG1911" i="2" s="1"/>
  <c r="BF1903" i="2"/>
  <c r="BG1903" i="2" s="1"/>
  <c r="BF1895" i="2"/>
  <c r="BF1887" i="2"/>
  <c r="BF1879" i="2"/>
  <c r="BF1871" i="2"/>
  <c r="BG1871" i="2" s="1"/>
  <c r="BF1863" i="2"/>
  <c r="BG1863" i="2" s="1"/>
  <c r="BF1855" i="2"/>
  <c r="BF1847" i="2"/>
  <c r="BG1847" i="2" s="1"/>
  <c r="BF1839" i="2"/>
  <c r="BG1839" i="2" s="1"/>
  <c r="BF1831" i="2"/>
  <c r="BF1823" i="2"/>
  <c r="BF1815" i="2"/>
  <c r="BF1807" i="2"/>
  <c r="BF1799" i="2"/>
  <c r="BG1799" i="2" s="1"/>
  <c r="BF1791" i="2"/>
  <c r="BG1791" i="2" s="1"/>
  <c r="BF1783" i="2"/>
  <c r="BG1783" i="2" s="1"/>
  <c r="BF1775" i="2"/>
  <c r="BG1775" i="2" s="1"/>
  <c r="BF1767" i="2"/>
  <c r="BF1759" i="2"/>
  <c r="BF1751" i="2"/>
  <c r="BF1743" i="2"/>
  <c r="BF1735" i="2"/>
  <c r="BG1735" i="2" s="1"/>
  <c r="BF1727" i="2"/>
  <c r="BG1727" i="2" s="1"/>
  <c r="BF1719" i="2"/>
  <c r="BG1719" i="2" s="1"/>
  <c r="BF1711" i="2"/>
  <c r="BG1711" i="2" s="1"/>
  <c r="BF1703" i="2"/>
  <c r="BF1695" i="2"/>
  <c r="BF1687" i="2"/>
  <c r="BF1679" i="2"/>
  <c r="BF1671" i="2"/>
  <c r="BG1671" i="2" s="1"/>
  <c r="BF1663" i="2"/>
  <c r="BG1663" i="2" s="1"/>
  <c r="BF1655" i="2"/>
  <c r="BG1655" i="2" s="1"/>
  <c r="BF1647" i="2"/>
  <c r="BG1647" i="2" s="1"/>
  <c r="BF1639" i="2"/>
  <c r="BF1631" i="2"/>
  <c r="BF1623" i="2"/>
  <c r="BF1615" i="2"/>
  <c r="BF1607" i="2"/>
  <c r="BG1607" i="2" s="1"/>
  <c r="BF1599" i="2"/>
  <c r="BG1599" i="2" s="1"/>
  <c r="BF1591" i="2"/>
  <c r="BG1591" i="2" s="1"/>
  <c r="BF1583" i="2"/>
  <c r="BG1583" i="2" s="1"/>
  <c r="BF1575" i="2"/>
  <c r="BF1567" i="2"/>
  <c r="BF1559" i="2"/>
  <c r="BF1551" i="2"/>
  <c r="BF1543" i="2"/>
  <c r="BG1543" i="2" s="1"/>
  <c r="BF1535" i="2"/>
  <c r="BG1535" i="2" s="1"/>
  <c r="BF1527" i="2"/>
  <c r="BG1527" i="2" s="1"/>
  <c r="BF1519" i="2"/>
  <c r="BG1519" i="2" s="1"/>
  <c r="BF1511" i="2"/>
  <c r="BF1503" i="2"/>
  <c r="BF1495" i="2"/>
  <c r="BF1487" i="2"/>
  <c r="BF1479" i="2"/>
  <c r="BG1479" i="2" s="1"/>
  <c r="BF1471" i="2"/>
  <c r="BG1471" i="2" s="1"/>
  <c r="BF1463" i="2"/>
  <c r="BG1463" i="2" s="1"/>
  <c r="BF1455" i="2"/>
  <c r="BG1455" i="2" s="1"/>
  <c r="BF1447" i="2"/>
  <c r="BF1439" i="2"/>
  <c r="BF1431" i="2"/>
  <c r="BF1423" i="2"/>
  <c r="BF1415" i="2"/>
  <c r="BG1415" i="2" s="1"/>
  <c r="BF1407" i="2"/>
  <c r="BG1407" i="2" s="1"/>
  <c r="BF1399" i="2"/>
  <c r="BG1399" i="2" s="1"/>
  <c r="BF1391" i="2"/>
  <c r="BG1391" i="2" s="1"/>
  <c r="BF1383" i="2"/>
  <c r="BF1375" i="2"/>
  <c r="BF1367" i="2"/>
  <c r="BF1359" i="2"/>
  <c r="BF1351" i="2"/>
  <c r="BG1351" i="2" s="1"/>
  <c r="BF1343" i="2"/>
  <c r="BG1343" i="2" s="1"/>
  <c r="BF1335" i="2"/>
  <c r="BG1335" i="2" s="1"/>
  <c r="BF1327" i="2"/>
  <c r="BF1319" i="2"/>
  <c r="BF1311" i="2"/>
  <c r="BF1303" i="2"/>
  <c r="BF1295" i="2"/>
  <c r="BF1287" i="2"/>
  <c r="BF1279" i="2"/>
  <c r="BF1271" i="2"/>
  <c r="BF1263" i="2"/>
  <c r="BF1255" i="2"/>
  <c r="BF1247" i="2"/>
  <c r="BF1239" i="2"/>
  <c r="BF1231" i="2"/>
  <c r="BF1223" i="2"/>
  <c r="BF1215" i="2"/>
  <c r="BF1207" i="2"/>
  <c r="BF1199" i="2"/>
  <c r="BF1191" i="2"/>
  <c r="BF1183" i="2"/>
  <c r="BF1175" i="2"/>
  <c r="BF1167" i="2"/>
  <c r="BF1159" i="2"/>
  <c r="BF1151" i="2"/>
  <c r="BF1143" i="2"/>
  <c r="BF1135" i="2"/>
  <c r="BF1127" i="2"/>
  <c r="BF1119" i="2"/>
  <c r="BF1111" i="2"/>
  <c r="BF1103" i="2"/>
  <c r="BF1095" i="2"/>
  <c r="BF1087" i="2"/>
  <c r="BF1079" i="2"/>
  <c r="BF1071" i="2"/>
  <c r="BF1063" i="2"/>
  <c r="BF1055" i="2"/>
  <c r="BF1047" i="2"/>
  <c r="BF1039" i="2"/>
  <c r="BF1031" i="2"/>
  <c r="BF1023" i="2"/>
  <c r="BF1015" i="2"/>
  <c r="BF1007" i="2"/>
  <c r="BF999" i="2"/>
  <c r="BF991" i="2"/>
  <c r="BF983" i="2"/>
  <c r="BF975" i="2"/>
  <c r="BF967" i="2"/>
  <c r="BF959" i="2"/>
  <c r="BF951" i="2"/>
  <c r="BF943" i="2"/>
  <c r="BF935" i="2"/>
  <c r="BF927" i="2"/>
  <c r="BF919" i="2"/>
  <c r="BF911" i="2"/>
  <c r="BF903" i="2"/>
  <c r="BF895" i="2"/>
  <c r="BF887" i="2"/>
  <c r="BF879" i="2"/>
  <c r="BF871" i="2"/>
  <c r="BF863" i="2"/>
  <c r="BF855" i="2"/>
  <c r="BF847" i="2"/>
  <c r="BF839" i="2"/>
  <c r="BF831" i="2"/>
  <c r="BF823" i="2"/>
  <c r="BF815" i="2"/>
  <c r="BF807" i="2"/>
  <c r="BF799" i="2"/>
  <c r="BF791" i="2"/>
  <c r="BF783" i="2"/>
  <c r="BF775" i="2"/>
  <c r="BF767" i="2"/>
  <c r="BF759" i="2"/>
  <c r="BF751" i="2"/>
  <c r="BF743" i="2"/>
  <c r="BF735" i="2"/>
  <c r="BF727" i="2"/>
  <c r="BF719" i="2"/>
  <c r="BF711" i="2"/>
  <c r="BF703" i="2"/>
  <c r="BF695" i="2"/>
  <c r="BF687" i="2"/>
  <c r="BF1614" i="2"/>
  <c r="BF1606" i="2"/>
  <c r="BF1598" i="2"/>
  <c r="BF1590" i="2"/>
  <c r="BF1582" i="2"/>
  <c r="BF1574" i="2"/>
  <c r="BF1566" i="2"/>
  <c r="BG1566" i="2" s="1"/>
  <c r="BF1558" i="2"/>
  <c r="BF1550" i="2"/>
  <c r="BF1542" i="2"/>
  <c r="BF1534" i="2"/>
  <c r="BF1526" i="2"/>
  <c r="BF1518" i="2"/>
  <c r="BF1510" i="2"/>
  <c r="BF1502" i="2"/>
  <c r="BG1502" i="2" s="1"/>
  <c r="BF1494" i="2"/>
  <c r="BF1486" i="2"/>
  <c r="BF1478" i="2"/>
  <c r="BF1470" i="2"/>
  <c r="BF1462" i="2"/>
  <c r="BF1454" i="2"/>
  <c r="BF1446" i="2"/>
  <c r="BF1438" i="2"/>
  <c r="BF1430" i="2"/>
  <c r="BF1422" i="2"/>
  <c r="BF1414" i="2"/>
  <c r="BF1406" i="2"/>
  <c r="BF1398" i="2"/>
  <c r="BF1390" i="2"/>
  <c r="BG1390" i="2" s="1"/>
  <c r="BF1382" i="2"/>
  <c r="BF1374" i="2"/>
  <c r="BF1366" i="2"/>
  <c r="BF1358" i="2"/>
  <c r="BF1350" i="2"/>
  <c r="BF1342" i="2"/>
  <c r="BF1334" i="2"/>
  <c r="BF1326" i="2"/>
  <c r="BG1326" i="2" s="1"/>
  <c r="BF1318" i="2"/>
  <c r="BF1310" i="2"/>
  <c r="BF1302" i="2"/>
  <c r="BF1294" i="2"/>
  <c r="BF1286" i="2"/>
  <c r="BF1278" i="2"/>
  <c r="BF1270" i="2"/>
  <c r="BF1262" i="2"/>
  <c r="BF1254" i="2"/>
  <c r="BF1246" i="2"/>
  <c r="BF1238" i="2"/>
  <c r="BF1230" i="2"/>
  <c r="BF1222" i="2"/>
  <c r="BF1214" i="2"/>
  <c r="BF1206" i="2"/>
  <c r="BF1198" i="2"/>
  <c r="BG1198" i="2" s="1"/>
  <c r="BF1190" i="2"/>
  <c r="BF1182" i="2"/>
  <c r="BF1174" i="2"/>
  <c r="BF1166" i="2"/>
  <c r="BF1158" i="2"/>
  <c r="BF1150" i="2"/>
  <c r="BF1142" i="2"/>
  <c r="BF1134" i="2"/>
  <c r="BF1126" i="2"/>
  <c r="BF1118" i="2"/>
  <c r="BF1110" i="2"/>
  <c r="BF1102" i="2"/>
  <c r="BF1094" i="2"/>
  <c r="BF1086" i="2"/>
  <c r="BF1078" i="2"/>
  <c r="BF1070" i="2"/>
  <c r="BG1070" i="2" s="1"/>
  <c r="BF1062" i="2"/>
  <c r="BF1054" i="2"/>
  <c r="BF1046" i="2"/>
  <c r="BF1038" i="2"/>
  <c r="BF1030" i="2"/>
  <c r="BF1022" i="2"/>
  <c r="BF1014" i="2"/>
  <c r="BF1006" i="2"/>
  <c r="BF998" i="2"/>
  <c r="BF990" i="2"/>
  <c r="BF982" i="2"/>
  <c r="BF974" i="2"/>
  <c r="BF966" i="2"/>
  <c r="BF958" i="2"/>
  <c r="BF950" i="2"/>
  <c r="BF942" i="2"/>
  <c r="BG942" i="2" s="1"/>
  <c r="BF934" i="2"/>
  <c r="BF926" i="2"/>
  <c r="BF918" i="2"/>
  <c r="BF910" i="2"/>
  <c r="BF902" i="2"/>
  <c r="BF894" i="2"/>
  <c r="BF886" i="2"/>
  <c r="BF878" i="2"/>
  <c r="BG878" i="2" s="1"/>
  <c r="BF870" i="2"/>
  <c r="BF862" i="2"/>
  <c r="BF854" i="2"/>
  <c r="BF846" i="2"/>
  <c r="BF838" i="2"/>
  <c r="BF830" i="2"/>
  <c r="BF822" i="2"/>
  <c r="BF814" i="2"/>
  <c r="BG814" i="2" s="1"/>
  <c r="BF806" i="2"/>
  <c r="BF798" i="2"/>
  <c r="BF790" i="2"/>
  <c r="BF782" i="2"/>
  <c r="BF774" i="2"/>
  <c r="BF766" i="2"/>
  <c r="BF758" i="2"/>
  <c r="BF750" i="2"/>
  <c r="BF742" i="2"/>
  <c r="BF734" i="2"/>
  <c r="BF726" i="2"/>
  <c r="BF718" i="2"/>
  <c r="BF710" i="2"/>
  <c r="BF702" i="2"/>
  <c r="BF694" i="2"/>
  <c r="BF686" i="2"/>
  <c r="BF678" i="2"/>
  <c r="BF670" i="2"/>
  <c r="BF662" i="2"/>
  <c r="BF654" i="2"/>
  <c r="BF646" i="2"/>
  <c r="BF638" i="2"/>
  <c r="BF630" i="2"/>
  <c r="BF622" i="2"/>
  <c r="BF614" i="2"/>
  <c r="BF606" i="2"/>
  <c r="BF598" i="2"/>
  <c r="BF590" i="2"/>
  <c r="BF582" i="2"/>
  <c r="BF574" i="2"/>
  <c r="BF566" i="2"/>
  <c r="BF558" i="2"/>
  <c r="BF550" i="2"/>
  <c r="BF542" i="2"/>
  <c r="BF534" i="2"/>
  <c r="BF526" i="2"/>
  <c r="BF518" i="2"/>
  <c r="BF510" i="2"/>
  <c r="BF502" i="2"/>
  <c r="BF494" i="2"/>
  <c r="BF486" i="2"/>
  <c r="BF478" i="2"/>
  <c r="BF470" i="2"/>
  <c r="BF462" i="2"/>
  <c r="BF454" i="2"/>
  <c r="BF446" i="2"/>
  <c r="BF438" i="2"/>
  <c r="BF430" i="2"/>
  <c r="BF422" i="2"/>
  <c r="BF414" i="2"/>
  <c r="BF406" i="2"/>
  <c r="BF398" i="2"/>
  <c r="BF390" i="2"/>
  <c r="BF382" i="2"/>
  <c r="BF374" i="2"/>
  <c r="BF366" i="2"/>
  <c r="BF358" i="2"/>
  <c r="BF350" i="2"/>
  <c r="BF342" i="2"/>
  <c r="BF334" i="2"/>
  <c r="BF326" i="2"/>
  <c r="BF318" i="2"/>
  <c r="BF310" i="2"/>
  <c r="BF302" i="2"/>
  <c r="BF294" i="2"/>
  <c r="BF286" i="2"/>
  <c r="BF278" i="2"/>
  <c r="BF270" i="2"/>
  <c r="BF262" i="2"/>
  <c r="BF254" i="2"/>
  <c r="BF246" i="2"/>
  <c r="BF677" i="2"/>
  <c r="BF669" i="2"/>
  <c r="BF661" i="2"/>
  <c r="BF653" i="2"/>
  <c r="BF645" i="2"/>
  <c r="BF637" i="2"/>
  <c r="BF629" i="2"/>
  <c r="BF621" i="2"/>
  <c r="BF613" i="2"/>
  <c r="BF605" i="2"/>
  <c r="BF597" i="2"/>
  <c r="BF589" i="2"/>
  <c r="BF581" i="2"/>
  <c r="BF573" i="2"/>
  <c r="BF565" i="2"/>
  <c r="BF557" i="2"/>
  <c r="BF549" i="2"/>
  <c r="BF541" i="2"/>
  <c r="BF533" i="2"/>
  <c r="BF525" i="2"/>
  <c r="BF517" i="2"/>
  <c r="BF509" i="2"/>
  <c r="BF501" i="2"/>
  <c r="BF493" i="2"/>
  <c r="BF485" i="2"/>
  <c r="BF477" i="2"/>
  <c r="BF469" i="2"/>
  <c r="BF461" i="2"/>
  <c r="BF453" i="2"/>
  <c r="BF445" i="2"/>
  <c r="BF437" i="2"/>
  <c r="BF429" i="2"/>
  <c r="BF421" i="2"/>
  <c r="BF413" i="2"/>
  <c r="BF405" i="2"/>
  <c r="BF397" i="2"/>
  <c r="BF389" i="2"/>
  <c r="BF381" i="2"/>
  <c r="BF373" i="2"/>
  <c r="BF365" i="2"/>
  <c r="BF357" i="2"/>
  <c r="BF349" i="2"/>
  <c r="BF341" i="2"/>
  <c r="BF333" i="2"/>
  <c r="BF325" i="2"/>
  <c r="BF317" i="2"/>
  <c r="BF309" i="2"/>
  <c r="BF301" i="2"/>
  <c r="BF293" i="2"/>
  <c r="BF285" i="2"/>
  <c r="BF277" i="2"/>
  <c r="BF269" i="2"/>
  <c r="BF261" i="2"/>
  <c r="BF253" i="2"/>
  <c r="BF245" i="2"/>
  <c r="BF237" i="2"/>
  <c r="BF229" i="2"/>
  <c r="BF221" i="2"/>
  <c r="BF213" i="2"/>
  <c r="BF205" i="2"/>
  <c r="BF197" i="2"/>
  <c r="BF189" i="2"/>
  <c r="BF181" i="2"/>
  <c r="BF173" i="2"/>
  <c r="BF165" i="2"/>
  <c r="BF157" i="2"/>
  <c r="BF149" i="2"/>
  <c r="BF141" i="2"/>
  <c r="BF133" i="2"/>
  <c r="BF125" i="2"/>
  <c r="BF117" i="2"/>
  <c r="BF109" i="2"/>
  <c r="BF101" i="2"/>
  <c r="BF93" i="2"/>
  <c r="BF85" i="2"/>
  <c r="BF77" i="2"/>
  <c r="BF69" i="2"/>
  <c r="BF61" i="2"/>
  <c r="BF53" i="2"/>
  <c r="BF45" i="2"/>
  <c r="BF37" i="2"/>
  <c r="BF29" i="2"/>
  <c r="BF21" i="2"/>
  <c r="BF13" i="2"/>
  <c r="BF5" i="2"/>
  <c r="BF676" i="2"/>
  <c r="BF668" i="2"/>
  <c r="BF660" i="2"/>
  <c r="BF652" i="2"/>
  <c r="BF644" i="2"/>
  <c r="BF636" i="2"/>
  <c r="BF628" i="2"/>
  <c r="BF620" i="2"/>
  <c r="BF612" i="2"/>
  <c r="BF604" i="2"/>
  <c r="BF596" i="2"/>
  <c r="BF588" i="2"/>
  <c r="BF580" i="2"/>
  <c r="BF572" i="2"/>
  <c r="BF564" i="2"/>
  <c r="BF556" i="2"/>
  <c r="BF548" i="2"/>
  <c r="BF540" i="2"/>
  <c r="BF532" i="2"/>
  <c r="BF524" i="2"/>
  <c r="BF516" i="2"/>
  <c r="BF508" i="2"/>
  <c r="BF500" i="2"/>
  <c r="BF492" i="2"/>
  <c r="BF484" i="2"/>
  <c r="BF476" i="2"/>
  <c r="BF468" i="2"/>
  <c r="BF460" i="2"/>
  <c r="BF452" i="2"/>
  <c r="BF444" i="2"/>
  <c r="BF436" i="2"/>
  <c r="BF428" i="2"/>
  <c r="BF420" i="2"/>
  <c r="BF412" i="2"/>
  <c r="BF404" i="2"/>
  <c r="BF396" i="2"/>
  <c r="BF388" i="2"/>
  <c r="BF380" i="2"/>
  <c r="BF372" i="2"/>
  <c r="BF364" i="2"/>
  <c r="BF356" i="2"/>
  <c r="BF348" i="2"/>
  <c r="BF340" i="2"/>
  <c r="BF332" i="2"/>
  <c r="BF324" i="2"/>
  <c r="BF316" i="2"/>
  <c r="BF308" i="2"/>
  <c r="BF300" i="2"/>
  <c r="BF292" i="2"/>
  <c r="BF284" i="2"/>
  <c r="BF276" i="2"/>
  <c r="BF268" i="2"/>
  <c r="BF260" i="2"/>
  <c r="BF252" i="2"/>
  <c r="BF244" i="2"/>
  <c r="BF236" i="2"/>
  <c r="BF228" i="2"/>
  <c r="BF220" i="2"/>
  <c r="BF212" i="2"/>
  <c r="BF204" i="2"/>
  <c r="BF196" i="2"/>
  <c r="BF188" i="2"/>
  <c r="BF180" i="2"/>
  <c r="BF172" i="2"/>
  <c r="BF164" i="2"/>
  <c r="BF156" i="2"/>
  <c r="BF148" i="2"/>
  <c r="BF140" i="2"/>
  <c r="BF132" i="2"/>
  <c r="BF124" i="2"/>
  <c r="BF116" i="2"/>
  <c r="BF108" i="2"/>
  <c r="BF100" i="2"/>
  <c r="BF92" i="2"/>
  <c r="BF84" i="2"/>
  <c r="BF76" i="2"/>
  <c r="BF68" i="2"/>
  <c r="BF60" i="2"/>
  <c r="BF52" i="2"/>
  <c r="BF44" i="2"/>
  <c r="BF36" i="2"/>
  <c r="BF28" i="2"/>
  <c r="BF20" i="2"/>
  <c r="BF12" i="2"/>
  <c r="BF4" i="2"/>
  <c r="BF507" i="2"/>
  <c r="BF499" i="2"/>
  <c r="BF491" i="2"/>
  <c r="BF483" i="2"/>
  <c r="BF475" i="2"/>
  <c r="BF467" i="2"/>
  <c r="BF459" i="2"/>
  <c r="BF451" i="2"/>
  <c r="BF443" i="2"/>
  <c r="BF435" i="2"/>
  <c r="BF427" i="2"/>
  <c r="BF419" i="2"/>
  <c r="BF411" i="2"/>
  <c r="BG411" i="2" s="1"/>
  <c r="BF403" i="2"/>
  <c r="BF395" i="2"/>
  <c r="BF387" i="2"/>
  <c r="BF379" i="2"/>
  <c r="BF371" i="2"/>
  <c r="BF363" i="2"/>
  <c r="BF355" i="2"/>
  <c r="BF347" i="2"/>
  <c r="BF339" i="2"/>
  <c r="BF331" i="2"/>
  <c r="BF323" i="2"/>
  <c r="BF315" i="2"/>
  <c r="BF307" i="2"/>
  <c r="BF299" i="2"/>
  <c r="BF291" i="2"/>
  <c r="BF283" i="2"/>
  <c r="BF275" i="2"/>
  <c r="BF267" i="2"/>
  <c r="BF259" i="2"/>
  <c r="BF251" i="2"/>
  <c r="BF243" i="2"/>
  <c r="BF235" i="2"/>
  <c r="BF227" i="2"/>
  <c r="BF219" i="2"/>
  <c r="BF211" i="2"/>
  <c r="BF203" i="2"/>
  <c r="BF195" i="2"/>
  <c r="BF187" i="2"/>
  <c r="BF179" i="2"/>
  <c r="BF171" i="2"/>
  <c r="BF163" i="2"/>
  <c r="BF155" i="2"/>
  <c r="BF147" i="2"/>
  <c r="BF139" i="2"/>
  <c r="BF131" i="2"/>
  <c r="BF123" i="2"/>
  <c r="BF115" i="2"/>
  <c r="BF107" i="2"/>
  <c r="BF99" i="2"/>
  <c r="BF91" i="2"/>
  <c r="BF83" i="2"/>
  <c r="BF75" i="2"/>
  <c r="BF67" i="2"/>
  <c r="BF59" i="2"/>
  <c r="BF51" i="2"/>
  <c r="BF43" i="2"/>
  <c r="BF35" i="2"/>
  <c r="BF27" i="2"/>
  <c r="BF19" i="2"/>
  <c r="BF11" i="2"/>
  <c r="BF3" i="2"/>
  <c r="BF682" i="2"/>
  <c r="BF674" i="2"/>
  <c r="BF666" i="2"/>
  <c r="BF658" i="2"/>
  <c r="BF650" i="2"/>
  <c r="BF642" i="2"/>
  <c r="BF634" i="2"/>
  <c r="BF626" i="2"/>
  <c r="BF618" i="2"/>
  <c r="BF610" i="2"/>
  <c r="BF602" i="2"/>
  <c r="BF594" i="2"/>
  <c r="BF586" i="2"/>
  <c r="BF578" i="2"/>
  <c r="BF570" i="2"/>
  <c r="BF562" i="2"/>
  <c r="BF554" i="2"/>
  <c r="BF546" i="2"/>
  <c r="BF538" i="2"/>
  <c r="BF530" i="2"/>
  <c r="BF522" i="2"/>
  <c r="BF514" i="2"/>
  <c r="BF506" i="2"/>
  <c r="BF498" i="2"/>
  <c r="BF490" i="2"/>
  <c r="BF482" i="2"/>
  <c r="BF474" i="2"/>
  <c r="BF466" i="2"/>
  <c r="BF458" i="2"/>
  <c r="BF450" i="2"/>
  <c r="BF442" i="2"/>
  <c r="BF434" i="2"/>
  <c r="BF426" i="2"/>
  <c r="BF418" i="2"/>
  <c r="BF410" i="2"/>
  <c r="BF402" i="2"/>
  <c r="BF394" i="2"/>
  <c r="BF386" i="2"/>
  <c r="BF378" i="2"/>
  <c r="BF370" i="2"/>
  <c r="BF362" i="2"/>
  <c r="BF354" i="2"/>
  <c r="BF346" i="2"/>
  <c r="BF338" i="2"/>
  <c r="BF330" i="2"/>
  <c r="BF322" i="2"/>
  <c r="BF314" i="2"/>
  <c r="BF306" i="2"/>
  <c r="BF298" i="2"/>
  <c r="BF290" i="2"/>
  <c r="BF282" i="2"/>
  <c r="BF274" i="2"/>
  <c r="BF266" i="2"/>
  <c r="BF258" i="2"/>
  <c r="BF250" i="2"/>
  <c r="BF242" i="2"/>
  <c r="BF234" i="2"/>
  <c r="BF226" i="2"/>
  <c r="BF218" i="2"/>
  <c r="BF210" i="2"/>
  <c r="BF202" i="2"/>
  <c r="BF194" i="2"/>
  <c r="BF186" i="2"/>
  <c r="BF178" i="2"/>
  <c r="BF170" i="2"/>
  <c r="BF162" i="2"/>
  <c r="BF154" i="2"/>
  <c r="BF146" i="2"/>
  <c r="BF138" i="2"/>
  <c r="BF130" i="2"/>
  <c r="BF122" i="2"/>
  <c r="BF114" i="2"/>
  <c r="BF106" i="2"/>
  <c r="BF98" i="2"/>
  <c r="BF90" i="2"/>
  <c r="BF82" i="2"/>
  <c r="BF74" i="2"/>
  <c r="BF66" i="2"/>
  <c r="BF58" i="2"/>
  <c r="BF50" i="2"/>
  <c r="BF42" i="2"/>
  <c r="BF34" i="2"/>
  <c r="BF26" i="2"/>
  <c r="BF18" i="2"/>
  <c r="BF10" i="2"/>
  <c r="BF2" i="2"/>
  <c r="BF633" i="2"/>
  <c r="BF625" i="2"/>
  <c r="BF617" i="2"/>
  <c r="BF609" i="2"/>
  <c r="BF601" i="2"/>
  <c r="BF593" i="2"/>
  <c r="BF585" i="2"/>
  <c r="BF577" i="2"/>
  <c r="BF569" i="2"/>
  <c r="BF561" i="2"/>
  <c r="BF553" i="2"/>
  <c r="BF545" i="2"/>
  <c r="BF537" i="2"/>
  <c r="BF529" i="2"/>
  <c r="BF521" i="2"/>
  <c r="BF513" i="2"/>
  <c r="BF505" i="2"/>
  <c r="BF497" i="2"/>
  <c r="BF489" i="2"/>
  <c r="BF481" i="2"/>
  <c r="BF473" i="2"/>
  <c r="BF465" i="2"/>
  <c r="BF457" i="2"/>
  <c r="BF449" i="2"/>
  <c r="BF441" i="2"/>
  <c r="BF433" i="2"/>
  <c r="BF425" i="2"/>
  <c r="BF417" i="2"/>
  <c r="BF409" i="2"/>
  <c r="BF401" i="2"/>
  <c r="BF393" i="2"/>
  <c r="BF385" i="2"/>
  <c r="BF377" i="2"/>
  <c r="BF369" i="2"/>
  <c r="BF361" i="2"/>
  <c r="BF353" i="2"/>
  <c r="BF345" i="2"/>
  <c r="BF337" i="2"/>
  <c r="BF329" i="2"/>
  <c r="BF321" i="2"/>
  <c r="BF313" i="2"/>
  <c r="BF305" i="2"/>
  <c r="BF297" i="2"/>
  <c r="BF289" i="2"/>
  <c r="BF281" i="2"/>
  <c r="BF273" i="2"/>
  <c r="BF265" i="2"/>
  <c r="BF257" i="2"/>
  <c r="BF249" i="2"/>
  <c r="BF241" i="2"/>
  <c r="BF233" i="2"/>
  <c r="BF225" i="2"/>
  <c r="BF217" i="2"/>
  <c r="BF209" i="2"/>
  <c r="BF201" i="2"/>
  <c r="BF193" i="2"/>
  <c r="BF185" i="2"/>
  <c r="BF177" i="2"/>
  <c r="BF169" i="2"/>
  <c r="BF161" i="2"/>
  <c r="BF153" i="2"/>
  <c r="BF145" i="2"/>
  <c r="BF137" i="2"/>
  <c r="BF129" i="2"/>
  <c r="BF121" i="2"/>
  <c r="BF113" i="2"/>
  <c r="BF105" i="2"/>
  <c r="BF97" i="2"/>
  <c r="BF89" i="2"/>
  <c r="BF81" i="2"/>
  <c r="BF73" i="2"/>
  <c r="BF65" i="2"/>
  <c r="BF57" i="2"/>
  <c r="BF49" i="2"/>
  <c r="BF41" i="2"/>
  <c r="BF33" i="2"/>
  <c r="BF25" i="2"/>
  <c r="BF17" i="2"/>
  <c r="BF9" i="2"/>
  <c r="BF608" i="2"/>
  <c r="BF600" i="2"/>
  <c r="BF592" i="2"/>
  <c r="BF584" i="2"/>
  <c r="BF576" i="2"/>
  <c r="BF568" i="2"/>
  <c r="BF560" i="2"/>
  <c r="BF552" i="2"/>
  <c r="BF544" i="2"/>
  <c r="BF536" i="2"/>
  <c r="BF528" i="2"/>
  <c r="BF520" i="2"/>
  <c r="BF512" i="2"/>
  <c r="BF504" i="2"/>
  <c r="BF496" i="2"/>
  <c r="BF488" i="2"/>
  <c r="BF480" i="2"/>
  <c r="BF472" i="2"/>
  <c r="BF464" i="2"/>
  <c r="BF456" i="2"/>
  <c r="BF448" i="2"/>
  <c r="BF440" i="2"/>
  <c r="BF432" i="2"/>
  <c r="BF424" i="2"/>
  <c r="BF416" i="2"/>
  <c r="BF408" i="2"/>
  <c r="BF400" i="2"/>
  <c r="BF392" i="2"/>
  <c r="BF384" i="2"/>
  <c r="BF376" i="2"/>
  <c r="BF368" i="2"/>
  <c r="BF360" i="2"/>
  <c r="BF352" i="2"/>
  <c r="BF344" i="2"/>
  <c r="BF336" i="2"/>
  <c r="BF328" i="2"/>
  <c r="BF320" i="2"/>
  <c r="BF312" i="2"/>
  <c r="BF304" i="2"/>
  <c r="BF296" i="2"/>
  <c r="BF288" i="2"/>
  <c r="BF280" i="2"/>
  <c r="BF272" i="2"/>
  <c r="BF264" i="2"/>
  <c r="BF256" i="2"/>
  <c r="BF248" i="2"/>
  <c r="BF240" i="2"/>
  <c r="BF232" i="2"/>
  <c r="BF224" i="2"/>
  <c r="BF216" i="2"/>
  <c r="BF208" i="2"/>
  <c r="BF200" i="2"/>
  <c r="BF192" i="2"/>
  <c r="BF184" i="2"/>
  <c r="BF176" i="2"/>
  <c r="BF168" i="2"/>
  <c r="BF160" i="2"/>
  <c r="BF152" i="2"/>
  <c r="BF144" i="2"/>
  <c r="BF136" i="2"/>
  <c r="BF128" i="2"/>
  <c r="BF120" i="2"/>
  <c r="BF112" i="2"/>
  <c r="BF104" i="2"/>
  <c r="BF96" i="2"/>
  <c r="BF88" i="2"/>
  <c r="BF80" i="2"/>
  <c r="BF72" i="2"/>
  <c r="BF64" i="2"/>
  <c r="BF56" i="2"/>
  <c r="BF48" i="2"/>
  <c r="BF40" i="2"/>
  <c r="BF32" i="2"/>
  <c r="BF24" i="2"/>
  <c r="BF16" i="2"/>
  <c r="BF8" i="2"/>
  <c r="BF679" i="2"/>
  <c r="BF671" i="2"/>
  <c r="BF663" i="2"/>
  <c r="BF655" i="2"/>
  <c r="BF647" i="2"/>
  <c r="BF639" i="2"/>
  <c r="BF631" i="2"/>
  <c r="BF623" i="2"/>
  <c r="BF615" i="2"/>
  <c r="BF607" i="2"/>
  <c r="BF599" i="2"/>
  <c r="BF591" i="2"/>
  <c r="BF583" i="2"/>
  <c r="BF575" i="2"/>
  <c r="BF567" i="2"/>
  <c r="BF559" i="2"/>
  <c r="BF551" i="2"/>
  <c r="BF543" i="2"/>
  <c r="BF535" i="2"/>
  <c r="BF527" i="2"/>
  <c r="BF519" i="2"/>
  <c r="BF511" i="2"/>
  <c r="BF503" i="2"/>
  <c r="BF495" i="2"/>
  <c r="BF487" i="2"/>
  <c r="BF479" i="2"/>
  <c r="BF471" i="2"/>
  <c r="BF463" i="2"/>
  <c r="BF455" i="2"/>
  <c r="BF447" i="2"/>
  <c r="BF439" i="2"/>
  <c r="BF431" i="2"/>
  <c r="BF423" i="2"/>
  <c r="BF415" i="2"/>
  <c r="BF407" i="2"/>
  <c r="BF399" i="2"/>
  <c r="BF391" i="2"/>
  <c r="BF383" i="2"/>
  <c r="BF375" i="2"/>
  <c r="BF367" i="2"/>
  <c r="BF359" i="2"/>
  <c r="BF351" i="2"/>
  <c r="BF343" i="2"/>
  <c r="BF335" i="2"/>
  <c r="BF327" i="2"/>
  <c r="BF319" i="2"/>
  <c r="BF311" i="2"/>
  <c r="BF303" i="2"/>
  <c r="BF295" i="2"/>
  <c r="BF287" i="2"/>
  <c r="BF279" i="2"/>
  <c r="BF271" i="2"/>
  <c r="BF263" i="2"/>
  <c r="BF255" i="2"/>
  <c r="BF247" i="2"/>
  <c r="BF239" i="2"/>
  <c r="BF231" i="2"/>
  <c r="BF223" i="2"/>
  <c r="BF215" i="2"/>
  <c r="BF207" i="2"/>
  <c r="BF199" i="2"/>
  <c r="BF191" i="2"/>
  <c r="BF183" i="2"/>
  <c r="BF175" i="2"/>
  <c r="BF167" i="2"/>
  <c r="BF159" i="2"/>
  <c r="BF151" i="2"/>
  <c r="BF143" i="2"/>
  <c r="BF135" i="2"/>
  <c r="BF127" i="2"/>
  <c r="BF119" i="2"/>
  <c r="BF111" i="2"/>
  <c r="BF103" i="2"/>
  <c r="BF95" i="2"/>
  <c r="BF87" i="2"/>
  <c r="BF79" i="2"/>
  <c r="BF71" i="2"/>
  <c r="BF63" i="2"/>
  <c r="BF55" i="2"/>
  <c r="BF47" i="2"/>
  <c r="BF39" i="2"/>
  <c r="BF31" i="2"/>
  <c r="BF23" i="2"/>
  <c r="BF15" i="2"/>
  <c r="BF7" i="2"/>
  <c r="BF238" i="2"/>
  <c r="BF230" i="2"/>
  <c r="BF222" i="2"/>
  <c r="BF214" i="2"/>
  <c r="BF206" i="2"/>
  <c r="BF198" i="2"/>
  <c r="BF190" i="2"/>
  <c r="BF182" i="2"/>
  <c r="BF174" i="2"/>
  <c r="BF166" i="2"/>
  <c r="BF158" i="2"/>
  <c r="BF150" i="2"/>
  <c r="BF142" i="2"/>
  <c r="BF134" i="2"/>
  <c r="BF126" i="2"/>
  <c r="BF118" i="2"/>
  <c r="BF110" i="2"/>
  <c r="BF102" i="2"/>
  <c r="BF94" i="2"/>
  <c r="BF86" i="2"/>
  <c r="BF78" i="2"/>
  <c r="BF70" i="2"/>
  <c r="BF62" i="2"/>
  <c r="BF54" i="2"/>
  <c r="BF46" i="2"/>
  <c r="BF38" i="2"/>
  <c r="BF30" i="2"/>
  <c r="BF22" i="2"/>
  <c r="BF14" i="2"/>
  <c r="BF6" i="2"/>
  <c r="BG1179" i="2"/>
  <c r="BG2186" i="2"/>
  <c r="BG2122" i="2"/>
  <c r="BG2058" i="2"/>
  <c r="BG1866" i="2"/>
  <c r="BG1802" i="2"/>
  <c r="BG2201" i="2"/>
  <c r="BG2185" i="2"/>
  <c r="BG2177" i="2"/>
  <c r="BG2153" i="2"/>
  <c r="BG2145" i="2"/>
  <c r="BG2137" i="2"/>
  <c r="BG2129" i="2"/>
  <c r="BG2113" i="2"/>
  <c r="BG2105" i="2"/>
  <c r="BG2089" i="2"/>
  <c r="BG2081" i="2"/>
  <c r="BG2073" i="2"/>
  <c r="BG2065" i="2"/>
  <c r="BG2049" i="2"/>
  <c r="BG2025" i="2"/>
  <c r="BG2017" i="2"/>
  <c r="BG2009" i="2"/>
  <c r="BG2001" i="2"/>
  <c r="BG1985" i="2"/>
  <c r="BG1977" i="2"/>
  <c r="BG1969" i="2"/>
  <c r="BG1961" i="2"/>
  <c r="BG1945" i="2"/>
  <c r="BG1921" i="2"/>
  <c r="BG1913" i="2"/>
  <c r="BG1905" i="2"/>
  <c r="BG1897" i="2"/>
  <c r="BG1857" i="2"/>
  <c r="BG1849" i="2"/>
  <c r="BG1841" i="2"/>
  <c r="BG1793" i="2"/>
  <c r="BG1785" i="2"/>
  <c r="BG1777" i="2"/>
  <c r="BG1769" i="2"/>
  <c r="BG1729" i="2"/>
  <c r="BG1721" i="2"/>
  <c r="BG1713" i="2"/>
  <c r="BG1697" i="2"/>
  <c r="BG1665" i="2"/>
  <c r="BG1657" i="2"/>
  <c r="BG1649" i="2"/>
  <c r="BG1641" i="2"/>
  <c r="BG1601" i="2"/>
  <c r="BG1593" i="2"/>
  <c r="BG1585" i="2"/>
  <c r="BG1577" i="2"/>
  <c r="BG1537" i="2"/>
  <c r="BG1529" i="2"/>
  <c r="BG1521" i="2"/>
  <c r="BG1513" i="2"/>
  <c r="BG1473" i="2"/>
  <c r="BG1465" i="2"/>
  <c r="BG1457" i="2"/>
  <c r="BG1441" i="2"/>
  <c r="BG1433" i="2"/>
  <c r="BG1409" i="2"/>
  <c r="BG1401" i="2"/>
  <c r="BG1393" i="2"/>
  <c r="BG1345" i="2"/>
  <c r="BG1337" i="2"/>
  <c r="BG1329" i="2"/>
  <c r="BG1321" i="2"/>
  <c r="BG1281" i="2"/>
  <c r="BG1273" i="2"/>
  <c r="BG1265" i="2"/>
  <c r="BG1217" i="2"/>
  <c r="BG1209" i="2"/>
  <c r="BG1201" i="2"/>
  <c r="BG1193" i="2"/>
  <c r="BG1185" i="2"/>
  <c r="BG1153" i="2"/>
  <c r="BG1145" i="2"/>
  <c r="BG1137" i="2"/>
  <c r="BG1129" i="2"/>
  <c r="BG1089" i="2"/>
  <c r="BG1081" i="2"/>
  <c r="BG1073" i="2"/>
  <c r="BG1025" i="2"/>
  <c r="BG1017" i="2"/>
  <c r="BG1009" i="2"/>
  <c r="BG961" i="2"/>
  <c r="BG953" i="2"/>
  <c r="BG945" i="2"/>
  <c r="BG2192" i="2"/>
  <c r="BG2184" i="2"/>
  <c r="BG2176" i="2"/>
  <c r="BG2168" i="2"/>
  <c r="BG2160" i="2"/>
  <c r="BG2152" i="2"/>
  <c r="BG2144" i="2"/>
  <c r="BG2128" i="2"/>
  <c r="BG2120" i="2"/>
  <c r="BG2112" i="2"/>
  <c r="BG2104" i="2"/>
  <c r="BG2096" i="2"/>
  <c r="BG2088" i="2"/>
  <c r="BG2080" i="2"/>
  <c r="BG2056" i="2"/>
  <c r="BG2048" i="2"/>
  <c r="BG2040" i="2"/>
  <c r="BG2032" i="2"/>
  <c r="BG2024" i="2"/>
  <c r="BG2016" i="2"/>
  <c r="BG1992" i="2"/>
  <c r="BG1984" i="2"/>
  <c r="BG1976" i="2"/>
  <c r="BG1968" i="2"/>
  <c r="BG1960" i="2"/>
  <c r="BG1952" i="2"/>
  <c r="BG1928" i="2"/>
  <c r="BG1920" i="2"/>
  <c r="BG1912" i="2"/>
  <c r="BG1904" i="2"/>
  <c r="BG1896" i="2"/>
  <c r="BG1872" i="2"/>
  <c r="BG1864" i="2"/>
  <c r="BG1856" i="2"/>
  <c r="BG1808" i="2"/>
  <c r="BG1800" i="2"/>
  <c r="BG1792" i="2"/>
  <c r="BG1744" i="2"/>
  <c r="BG1736" i="2"/>
  <c r="BG1728" i="2"/>
  <c r="BG1680" i="2"/>
  <c r="BG1672" i="2"/>
  <c r="BG1664" i="2"/>
  <c r="BG1656" i="2"/>
  <c r="BG1640" i="2"/>
  <c r="BG1616" i="2"/>
  <c r="BG1608" i="2"/>
  <c r="BG1600" i="2"/>
  <c r="BG1592" i="2"/>
  <c r="BG1552" i="2"/>
  <c r="BG1544" i="2"/>
  <c r="BG1536" i="2"/>
  <c r="BG1520" i="2"/>
  <c r="BG1488" i="2"/>
  <c r="BG1480" i="2"/>
  <c r="BG1472" i="2"/>
  <c r="BG1464" i="2"/>
  <c r="BG1424" i="2"/>
  <c r="BG1416" i="2"/>
  <c r="BG1408" i="2"/>
  <c r="BG1400" i="2"/>
  <c r="BG1384" i="2"/>
  <c r="BG1360" i="2"/>
  <c r="BG1352" i="2"/>
  <c r="BG1344" i="2"/>
  <c r="BG1328" i="2"/>
  <c r="BG2199" i="2"/>
  <c r="BG2183" i="2"/>
  <c r="BG2175" i="2"/>
  <c r="BG2159" i="2"/>
  <c r="BG2151" i="2"/>
  <c r="BG2143" i="2"/>
  <c r="BG2119" i="2"/>
  <c r="BG2111" i="2"/>
  <c r="BG2095" i="2"/>
  <c r="BG2087" i="2"/>
  <c r="BG2079" i="2"/>
  <c r="BG2055" i="2"/>
  <c r="BG2047" i="2"/>
  <c r="BG2023" i="2"/>
  <c r="BG2015" i="2"/>
  <c r="BG2007" i="2"/>
  <c r="BG1959" i="2"/>
  <c r="BG1951" i="2"/>
  <c r="BG1943" i="2"/>
  <c r="BG1935" i="2"/>
  <c r="BG1895" i="2"/>
  <c r="BG1887" i="2"/>
  <c r="BG1879" i="2"/>
  <c r="BG1855" i="2"/>
  <c r="BG1831" i="2"/>
  <c r="BG1823" i="2"/>
  <c r="BG1815" i="2"/>
  <c r="BG1807" i="2"/>
  <c r="BG1767" i="2"/>
  <c r="BG1759" i="2"/>
  <c r="BG1751" i="2"/>
  <c r="BG1743" i="2"/>
  <c r="BG1703" i="2"/>
  <c r="BG1695" i="2"/>
  <c r="BG1687" i="2"/>
  <c r="BG1679" i="2"/>
  <c r="BG1639" i="2"/>
  <c r="BG1631" i="2"/>
  <c r="BG1623" i="2"/>
  <c r="BG1615" i="2"/>
  <c r="BG1575" i="2"/>
  <c r="BG1567" i="2"/>
  <c r="BG1559" i="2"/>
  <c r="BG1551" i="2"/>
  <c r="BG1511" i="2"/>
  <c r="BG1503" i="2"/>
  <c r="BG1495" i="2"/>
  <c r="BG1487" i="2"/>
  <c r="BG1447" i="2"/>
  <c r="BG1439" i="2"/>
  <c r="BG1431" i="2"/>
  <c r="BG1423" i="2"/>
  <c r="BG1383" i="2"/>
  <c r="BG1375" i="2"/>
  <c r="BG1367" i="2"/>
  <c r="BG1359" i="2"/>
  <c r="BG2206" i="2"/>
  <c r="BG2198" i="2"/>
  <c r="BG2190" i="2"/>
  <c r="BG2182" i="2"/>
  <c r="BG2174" i="2"/>
  <c r="BG2166" i="2"/>
  <c r="BG2158" i="2"/>
  <c r="BG2150" i="2"/>
  <c r="BG2142" i="2"/>
  <c r="BG2134" i="2"/>
  <c r="BG2126" i="2"/>
  <c r="BG2118" i="2"/>
  <c r="BG2110" i="2"/>
  <c r="BG2102" i="2"/>
  <c r="BG2094" i="2"/>
  <c r="BG2086" i="2"/>
  <c r="BG2078" i="2"/>
  <c r="BG2070" i="2"/>
  <c r="BG2062" i="2"/>
  <c r="BG2054" i="2"/>
  <c r="BG2046" i="2"/>
  <c r="BG2038" i="2"/>
  <c r="BG2030" i="2"/>
  <c r="BG2022" i="2"/>
  <c r="BG2014" i="2"/>
  <c r="BG2006" i="2"/>
  <c r="BG1998" i="2"/>
  <c r="BG1990" i="2"/>
  <c r="BG1982" i="2"/>
  <c r="BG1974" i="2"/>
  <c r="BG1966" i="2"/>
  <c r="BG1958" i="2"/>
  <c r="BG1950" i="2"/>
  <c r="BG1942" i="2"/>
  <c r="BG1934" i="2"/>
  <c r="BG1926" i="2"/>
  <c r="BG1918" i="2"/>
  <c r="BG1910" i="2"/>
  <c r="BG1902" i="2"/>
  <c r="BG1894" i="2"/>
  <c r="BG1886" i="2"/>
  <c r="BG1878" i="2"/>
  <c r="BG1870" i="2"/>
  <c r="BG1862" i="2"/>
  <c r="BG1854" i="2"/>
  <c r="BG1846" i="2"/>
  <c r="BG1838" i="2"/>
  <c r="BG1830" i="2"/>
  <c r="BG1822" i="2"/>
  <c r="BG1814" i="2"/>
  <c r="BG1806" i="2"/>
  <c r="BG1798" i="2"/>
  <c r="BG1774" i="2"/>
  <c r="BG1766" i="2"/>
  <c r="BG1758" i="2"/>
  <c r="BG1750" i="2"/>
  <c r="BG1734" i="2"/>
  <c r="BG1710" i="2"/>
  <c r="BG1702" i="2"/>
  <c r="BG1670" i="2"/>
  <c r="BG1630" i="2"/>
  <c r="BG1606" i="2"/>
  <c r="BG1542" i="2"/>
  <c r="BG1486" i="2"/>
  <c r="BG1470" i="2"/>
  <c r="BG1454" i="2"/>
  <c r="BG1414" i="2"/>
  <c r="BG1286" i="2"/>
  <c r="BG1222" i="2"/>
  <c r="BG1158" i="2"/>
  <c r="BG1094" i="2"/>
  <c r="BG1030" i="2"/>
  <c r="BG966" i="2"/>
  <c r="BG902" i="2"/>
  <c r="BG838" i="2"/>
  <c r="BG2205" i="2"/>
  <c r="BG2189" i="2"/>
  <c r="BG2181" i="2"/>
  <c r="BG2173" i="2"/>
  <c r="BG2165" i="2"/>
  <c r="BG2157" i="2"/>
  <c r="BG2149" i="2"/>
  <c r="BG2141" i="2"/>
  <c r="BG2125" i="2"/>
  <c r="BG2117" i="2"/>
  <c r="BG2109" i="2"/>
  <c r="BG2101" i="2"/>
  <c r="BG2093" i="2"/>
  <c r="BG2085" i="2"/>
  <c r="BG2077" i="2"/>
  <c r="BG2061" i="2"/>
  <c r="BG2053" i="2"/>
  <c r="BG2045" i="2"/>
  <c r="BG2037" i="2"/>
  <c r="BG2029" i="2"/>
  <c r="BG2021" i="2"/>
  <c r="BG2013" i="2"/>
  <c r="BG1997" i="2"/>
  <c r="BG1973" i="2"/>
  <c r="BG1965" i="2"/>
  <c r="BG1957" i="2"/>
  <c r="BG1949" i="2"/>
  <c r="BG1933" i="2"/>
  <c r="BG1709" i="2"/>
  <c r="BG1701" i="2"/>
  <c r="BG1677" i="2"/>
  <c r="BG1669" i="2"/>
  <c r="BG1653" i="2"/>
  <c r="BG1645" i="2"/>
  <c r="BG1637" i="2"/>
  <c r="BG1613" i="2"/>
  <c r="BG1605" i="2"/>
  <c r="BG1589" i="2"/>
  <c r="BG1573" i="2"/>
  <c r="BG1565" i="2"/>
  <c r="BG1549" i="2"/>
  <c r="BG1525" i="2"/>
  <c r="BG1517" i="2"/>
  <c r="BG1501" i="2"/>
  <c r="BG1485" i="2"/>
  <c r="BG1461" i="2"/>
  <c r="BG1453" i="2"/>
  <c r="BG1437" i="2"/>
  <c r="BG1421" i="2"/>
  <c r="BG1397" i="2"/>
  <c r="BG1389" i="2"/>
  <c r="BG1357" i="2"/>
  <c r="BG1333" i="2"/>
  <c r="BG1325" i="2"/>
  <c r="BG1309" i="2"/>
  <c r="BG1293" i="2"/>
  <c r="BG1285" i="2"/>
  <c r="BG1269" i="2"/>
  <c r="BG1261" i="2"/>
  <c r="BG1245" i="2"/>
  <c r="BG1229" i="2"/>
  <c r="BG1205" i="2"/>
  <c r="BG1197" i="2"/>
  <c r="BG1165" i="2"/>
  <c r="BG1141" i="2"/>
  <c r="BG1133" i="2"/>
  <c r="BG1101" i="2"/>
  <c r="BG1093" i="2"/>
  <c r="BG1077" i="2"/>
  <c r="BG1069" i="2"/>
  <c r="BG1053" i="2"/>
  <c r="BG1037" i="2"/>
  <c r="BG1013" i="2"/>
  <c r="BG1005" i="2"/>
  <c r="BG989" i="2"/>
  <c r="BG981" i="2" l="1"/>
  <c r="BG1621" i="2"/>
  <c r="BG722" i="2"/>
  <c r="BG1045" i="2"/>
  <c r="BG1109" i="2"/>
  <c r="BG1173" i="2"/>
  <c r="BG1237" i="2"/>
  <c r="BG1301" i="2"/>
  <c r="BG1365" i="2"/>
  <c r="BG1429" i="2"/>
  <c r="BG1493" i="2"/>
  <c r="BG1557" i="2"/>
  <c r="BG1685" i="2"/>
  <c r="BG1941" i="2"/>
  <c r="BG2005" i="2"/>
  <c r="BG1994" i="2"/>
  <c r="BG1117" i="2"/>
  <c r="BG1181" i="2"/>
  <c r="BG1373" i="2"/>
  <c r="BG1629" i="2"/>
  <c r="BG1693" i="2"/>
  <c r="BG1953" i="2"/>
  <c r="BG1784" i="2"/>
  <c r="BG1438" i="2"/>
  <c r="BG678" i="2"/>
  <c r="BG2103" i="2"/>
  <c r="BG2167" i="2"/>
  <c r="BG1134" i="2"/>
  <c r="BG1646" i="2"/>
  <c r="BG1993" i="2"/>
  <c r="BG2057" i="2"/>
  <c r="BG2121" i="2"/>
  <c r="BG2193" i="2"/>
  <c r="BG1368" i="2"/>
  <c r="BG1432" i="2"/>
  <c r="BG1496" i="2"/>
  <c r="BG1560" i="2"/>
  <c r="BG1624" i="2"/>
  <c r="BG1688" i="2"/>
  <c r="BG1752" i="2"/>
  <c r="BG1816" i="2"/>
  <c r="BG1880" i="2"/>
  <c r="BG1944" i="2"/>
  <c r="BG2008" i="2"/>
  <c r="BG2072" i="2"/>
  <c r="BG2136" i="2"/>
  <c r="BG2200" i="2"/>
  <c r="BG997" i="2"/>
  <c r="BG1061" i="2"/>
  <c r="BG1125" i="2"/>
  <c r="BG1189" i="2"/>
  <c r="BG1253" i="2"/>
  <c r="BG1317" i="2"/>
  <c r="BG1381" i="2"/>
  <c r="BG1445" i="2"/>
  <c r="BG1509" i="2"/>
  <c r="BG1738" i="2"/>
  <c r="BG1581" i="2"/>
  <c r="BG53" i="2"/>
  <c r="BG117" i="2"/>
  <c r="BG181" i="2"/>
  <c r="BG245" i="2"/>
  <c r="BG309" i="2"/>
  <c r="BG373" i="2"/>
  <c r="BG437" i="2"/>
  <c r="BG501" i="2"/>
  <c r="BG565" i="2"/>
  <c r="BG629" i="2"/>
  <c r="BG693" i="2"/>
  <c r="BG757" i="2"/>
  <c r="BG821" i="2"/>
  <c r="BG885" i="2"/>
  <c r="BG949" i="2"/>
  <c r="BG1725" i="2"/>
  <c r="BG1789" i="2"/>
  <c r="BG1853" i="2"/>
  <c r="BG1917" i="2"/>
  <c r="BG22" i="2"/>
  <c r="BG86" i="2"/>
  <c r="BG150" i="2"/>
  <c r="BG214" i="2"/>
  <c r="BG278" i="2"/>
  <c r="BG342" i="2"/>
  <c r="BG406" i="2"/>
  <c r="BG470" i="2"/>
  <c r="BG534" i="2"/>
  <c r="BG598" i="2"/>
  <c r="BG662" i="2"/>
  <c r="BG726" i="2"/>
  <c r="BG790" i="2"/>
  <c r="BG854" i="2"/>
  <c r="BG918" i="2"/>
  <c r="BG982" i="2"/>
  <c r="BG1046" i="2"/>
  <c r="BG1110" i="2"/>
  <c r="BG1174" i="2"/>
  <c r="BG1238" i="2"/>
  <c r="BG1302" i="2"/>
  <c r="BG1366" i="2"/>
  <c r="BG1430" i="2"/>
  <c r="BG1494" i="2"/>
  <c r="BG1558" i="2"/>
  <c r="BG1622" i="2"/>
  <c r="BG1686" i="2"/>
  <c r="BG39" i="2"/>
  <c r="BG103" i="2"/>
  <c r="BG167" i="2"/>
  <c r="BG231" i="2"/>
  <c r="BG295" i="2"/>
  <c r="BG359" i="2"/>
  <c r="BG423" i="2"/>
  <c r="BG487" i="2"/>
  <c r="BG551" i="2"/>
  <c r="BG615" i="2"/>
  <c r="BG679" i="2"/>
  <c r="BG743" i="2"/>
  <c r="BG807" i="2"/>
  <c r="BG871" i="2"/>
  <c r="BG935" i="2"/>
  <c r="BG999" i="2"/>
  <c r="BG1063" i="2"/>
  <c r="BG1127" i="2"/>
  <c r="BG1191" i="2"/>
  <c r="BG1255" i="2"/>
  <c r="BG1319" i="2"/>
  <c r="BG32" i="2"/>
  <c r="BG96" i="2"/>
  <c r="BG160" i="2"/>
  <c r="BG224" i="2"/>
  <c r="BG288" i="2"/>
  <c r="BG352" i="2"/>
  <c r="BG416" i="2"/>
  <c r="BG480" i="2"/>
  <c r="BG544" i="2"/>
  <c r="BG608" i="2"/>
  <c r="BG672" i="2"/>
  <c r="BG736" i="2"/>
  <c r="BG800" i="2"/>
  <c r="BG864" i="2"/>
  <c r="BG928" i="2"/>
  <c r="BG992" i="2"/>
  <c r="BG1056" i="2"/>
  <c r="BG1120" i="2"/>
  <c r="BG1184" i="2"/>
  <c r="BG1248" i="2"/>
  <c r="BG57" i="2"/>
  <c r="BG121" i="2"/>
  <c r="BG185" i="2"/>
  <c r="BG249" i="2"/>
  <c r="BG313" i="2"/>
  <c r="BG377" i="2"/>
  <c r="BG441" i="2"/>
  <c r="BG505" i="2"/>
  <c r="BG569" i="2"/>
  <c r="BG633" i="2"/>
  <c r="BG697" i="2"/>
  <c r="BG761" i="2"/>
  <c r="BG825" i="2"/>
  <c r="BG889" i="2"/>
  <c r="BG26" i="2"/>
  <c r="BG90" i="2"/>
  <c r="BG154" i="2"/>
  <c r="BG218" i="2"/>
  <c r="BG282" i="2"/>
  <c r="BG346" i="2"/>
  <c r="BG410" i="2"/>
  <c r="BG474" i="2"/>
  <c r="BG538" i="2"/>
  <c r="BG602" i="2"/>
  <c r="BG666" i="2"/>
  <c r="BG730" i="2"/>
  <c r="BG794" i="2"/>
  <c r="BG858" i="2"/>
  <c r="BG922" i="2"/>
  <c r="BG986" i="2"/>
  <c r="BG1050" i="2"/>
  <c r="BG1114" i="2"/>
  <c r="BG1178" i="2"/>
  <c r="BG1242" i="2"/>
  <c r="BG1306" i="2"/>
  <c r="BG1370" i="2"/>
  <c r="BG1434" i="2"/>
  <c r="BG1498" i="2"/>
  <c r="BG1562" i="2"/>
  <c r="BG1626" i="2"/>
  <c r="BG1690" i="2"/>
  <c r="BG1754" i="2"/>
  <c r="BG1818" i="2"/>
  <c r="BG1882" i="2"/>
  <c r="BG1946" i="2"/>
  <c r="BG2010" i="2"/>
  <c r="BG2074" i="2"/>
  <c r="BG2138" i="2"/>
  <c r="BG2202" i="2"/>
  <c r="BG59" i="2"/>
  <c r="BG123" i="2"/>
  <c r="BG187" i="2"/>
  <c r="BG251" i="2"/>
  <c r="BG315" i="2"/>
  <c r="BG379" i="2"/>
  <c r="BG443" i="2"/>
  <c r="BG507" i="2"/>
  <c r="BG571" i="2"/>
  <c r="BG635" i="2"/>
  <c r="BG699" i="2"/>
  <c r="BG763" i="2"/>
  <c r="BG827" i="2"/>
  <c r="BG891" i="2"/>
  <c r="BG955" i="2"/>
  <c r="BG60" i="2"/>
  <c r="BG124" i="2"/>
  <c r="BG188" i="2"/>
  <c r="BG252" i="2"/>
  <c r="BG316" i="2"/>
  <c r="BG380" i="2"/>
  <c r="BG61" i="2"/>
  <c r="BG125" i="2"/>
  <c r="BG189" i="2"/>
  <c r="BG253" i="2"/>
  <c r="BG317" i="2"/>
  <c r="BG381" i="2"/>
  <c r="BG445" i="2"/>
  <c r="BG509" i="2"/>
  <c r="BG573" i="2"/>
  <c r="BG637" i="2"/>
  <c r="BG701" i="2"/>
  <c r="BG765" i="2"/>
  <c r="BG829" i="2"/>
  <c r="BG893" i="2"/>
  <c r="BG957" i="2"/>
  <c r="BG1733" i="2"/>
  <c r="BG1797" i="2"/>
  <c r="BG1861" i="2"/>
  <c r="BG30" i="2"/>
  <c r="BG94" i="2"/>
  <c r="BG158" i="2"/>
  <c r="BG222" i="2"/>
  <c r="BG286" i="2"/>
  <c r="BG350" i="2"/>
  <c r="BG414" i="2"/>
  <c r="BG478" i="2"/>
  <c r="BG542" i="2"/>
  <c r="BG606" i="2"/>
  <c r="BG670" i="2"/>
  <c r="BG734" i="2"/>
  <c r="BG798" i="2"/>
  <c r="BG862" i="2"/>
  <c r="BG926" i="2"/>
  <c r="BG990" i="2"/>
  <c r="BG1054" i="2"/>
  <c r="BG1118" i="2"/>
  <c r="BG1182" i="2"/>
  <c r="BG1246" i="2"/>
  <c r="BG1310" i="2"/>
  <c r="BG1374" i="2"/>
  <c r="BG1694" i="2"/>
  <c r="BG47" i="2"/>
  <c r="BG111" i="2"/>
  <c r="BG175" i="2"/>
  <c r="BG239" i="2"/>
  <c r="BG303" i="2"/>
  <c r="BG367" i="2"/>
  <c r="BG431" i="2"/>
  <c r="BG495" i="2"/>
  <c r="BG559" i="2"/>
  <c r="BG623" i="2"/>
  <c r="BG687" i="2"/>
  <c r="BG751" i="2"/>
  <c r="BG815" i="2"/>
  <c r="BG879" i="2"/>
  <c r="BG943" i="2"/>
  <c r="BG1007" i="2"/>
  <c r="BG1071" i="2"/>
  <c r="BG1135" i="2"/>
  <c r="BG1199" i="2"/>
  <c r="BG1263" i="2"/>
  <c r="BG1327" i="2"/>
  <c r="BG40" i="2"/>
  <c r="BG104" i="2"/>
  <c r="BG168" i="2"/>
  <c r="BG232" i="2"/>
  <c r="BG296" i="2"/>
  <c r="BG360" i="2"/>
  <c r="BG424" i="2"/>
  <c r="BG488" i="2"/>
  <c r="BG552" i="2"/>
  <c r="BG616" i="2"/>
  <c r="BG680" i="2"/>
  <c r="BG744" i="2"/>
  <c r="BG808" i="2"/>
  <c r="BG872" i="2"/>
  <c r="BG936" i="2"/>
  <c r="BG1000" i="2"/>
  <c r="BG1064" i="2"/>
  <c r="BG1128" i="2"/>
  <c r="BG1192" i="2"/>
  <c r="BG1256" i="2"/>
  <c r="BG65" i="2"/>
  <c r="BG129" i="2"/>
  <c r="BG193" i="2"/>
  <c r="BG257" i="2"/>
  <c r="BG321" i="2"/>
  <c r="BG385" i="2"/>
  <c r="BG449" i="2"/>
  <c r="BG513" i="2"/>
  <c r="BG577" i="2"/>
  <c r="BG641" i="2"/>
  <c r="BG705" i="2"/>
  <c r="BG769" i="2"/>
  <c r="BG833" i="2"/>
  <c r="BG897" i="2"/>
  <c r="BG34" i="2"/>
  <c r="BG98" i="2"/>
  <c r="BG162" i="2"/>
  <c r="BG226" i="2"/>
  <c r="BG290" i="2"/>
  <c r="BG354" i="2"/>
  <c r="BG418" i="2"/>
  <c r="BG482" i="2"/>
  <c r="BG546" i="2"/>
  <c r="BG610" i="2"/>
  <c r="BG674" i="2"/>
  <c r="BG738" i="2"/>
  <c r="BG802" i="2"/>
  <c r="BG866" i="2"/>
  <c r="BG930" i="2"/>
  <c r="BG994" i="2"/>
  <c r="BG1058" i="2"/>
  <c r="BG1122" i="2"/>
  <c r="BG1186" i="2"/>
  <c r="BG1250" i="2"/>
  <c r="BG1314" i="2"/>
  <c r="BG1378" i="2"/>
  <c r="BG1442" i="2"/>
  <c r="BG1506" i="2"/>
  <c r="BG1570" i="2"/>
  <c r="BG1634" i="2"/>
  <c r="BG1698" i="2"/>
  <c r="BG1762" i="2"/>
  <c r="BG1826" i="2"/>
  <c r="BG1890" i="2"/>
  <c r="BG1954" i="2"/>
  <c r="BG2018" i="2"/>
  <c r="BG2082" i="2"/>
  <c r="BG2146" i="2"/>
  <c r="BG3" i="2"/>
  <c r="BG67" i="2"/>
  <c r="BG131" i="2"/>
  <c r="BG195" i="2"/>
  <c r="BG259" i="2"/>
  <c r="BG323" i="2"/>
  <c r="BG387" i="2"/>
  <c r="BG451" i="2"/>
  <c r="BG515" i="2"/>
  <c r="BG579" i="2"/>
  <c r="BG643" i="2"/>
  <c r="BG707" i="2"/>
  <c r="BG771" i="2"/>
  <c r="BG4" i="2"/>
  <c r="BG68" i="2"/>
  <c r="BG132" i="2"/>
  <c r="BG196" i="2"/>
  <c r="BG260" i="2"/>
  <c r="BG324" i="2"/>
  <c r="BG388" i="2"/>
  <c r="BG5" i="2"/>
  <c r="BG69" i="2"/>
  <c r="BG133" i="2"/>
  <c r="BG197" i="2"/>
  <c r="BG261" i="2"/>
  <c r="BG325" i="2"/>
  <c r="BG389" i="2"/>
  <c r="BG453" i="2"/>
  <c r="BG517" i="2"/>
  <c r="BG581" i="2"/>
  <c r="BG645" i="2"/>
  <c r="BG709" i="2"/>
  <c r="BG773" i="2"/>
  <c r="BG837" i="2"/>
  <c r="BG901" i="2"/>
  <c r="BG965" i="2"/>
  <c r="BG1741" i="2"/>
  <c r="BG1805" i="2"/>
  <c r="BG1869" i="2"/>
  <c r="BG38" i="2"/>
  <c r="BG102" i="2"/>
  <c r="BG166" i="2"/>
  <c r="BG230" i="2"/>
  <c r="BG294" i="2"/>
  <c r="BG358" i="2"/>
  <c r="BG422" i="2"/>
  <c r="BG486" i="2"/>
  <c r="BG550" i="2"/>
  <c r="BG614" i="2"/>
  <c r="BG742" i="2"/>
  <c r="BG806" i="2"/>
  <c r="BG870" i="2"/>
  <c r="BG934" i="2"/>
  <c r="BG998" i="2"/>
  <c r="BG1062" i="2"/>
  <c r="BG1126" i="2"/>
  <c r="BG1190" i="2"/>
  <c r="BG1254" i="2"/>
  <c r="BG1318" i="2"/>
  <c r="BG1382" i="2"/>
  <c r="BG1446" i="2"/>
  <c r="BG1510" i="2"/>
  <c r="BG1574" i="2"/>
  <c r="BG1638" i="2"/>
  <c r="BG55" i="2"/>
  <c r="BG119" i="2"/>
  <c r="BG183" i="2"/>
  <c r="BG247" i="2"/>
  <c r="BG311" i="2"/>
  <c r="BG375" i="2"/>
  <c r="BG439" i="2"/>
  <c r="BG503" i="2"/>
  <c r="BG567" i="2"/>
  <c r="BG631" i="2"/>
  <c r="BG695" i="2"/>
  <c r="BG759" i="2"/>
  <c r="BG823" i="2"/>
  <c r="BG887" i="2"/>
  <c r="BG951" i="2"/>
  <c r="BG1015" i="2"/>
  <c r="BG1079" i="2"/>
  <c r="BG1143" i="2"/>
  <c r="BG1207" i="2"/>
  <c r="BG1271" i="2"/>
  <c r="BG48" i="2"/>
  <c r="BG112" i="2"/>
  <c r="BG176" i="2"/>
  <c r="BG240" i="2"/>
  <c r="BG304" i="2"/>
  <c r="BG368" i="2"/>
  <c r="BG432" i="2"/>
  <c r="BG496" i="2"/>
  <c r="BG560" i="2"/>
  <c r="BG624" i="2"/>
  <c r="BG688" i="2"/>
  <c r="BG752" i="2"/>
  <c r="BG816" i="2"/>
  <c r="BG880" i="2"/>
  <c r="BG944" i="2"/>
  <c r="BG1008" i="2"/>
  <c r="BG1072" i="2"/>
  <c r="BG1136" i="2"/>
  <c r="BG1200" i="2"/>
  <c r="BG1264" i="2"/>
  <c r="BG9" i="2"/>
  <c r="BG73" i="2"/>
  <c r="BG137" i="2"/>
  <c r="BG201" i="2"/>
  <c r="BG265" i="2"/>
  <c r="BG329" i="2"/>
  <c r="BG393" i="2"/>
  <c r="BG457" i="2"/>
  <c r="BG521" i="2"/>
  <c r="BG585" i="2"/>
  <c r="BG649" i="2"/>
  <c r="BG713" i="2"/>
  <c r="BG777" i="2"/>
  <c r="BG841" i="2"/>
  <c r="BG905" i="2"/>
  <c r="BG42" i="2"/>
  <c r="BG106" i="2"/>
  <c r="BG170" i="2"/>
  <c r="BG234" i="2"/>
  <c r="BG298" i="2"/>
  <c r="BG362" i="2"/>
  <c r="BG426" i="2"/>
  <c r="BG490" i="2"/>
  <c r="BG554" i="2"/>
  <c r="BG618" i="2"/>
  <c r="BG682" i="2"/>
  <c r="BG746" i="2"/>
  <c r="BG810" i="2"/>
  <c r="BG874" i="2"/>
  <c r="BG938" i="2"/>
  <c r="BG1002" i="2"/>
  <c r="BG1066" i="2"/>
  <c r="BG1130" i="2"/>
  <c r="BG1194" i="2"/>
  <c r="BG1258" i="2"/>
  <c r="BG1322" i="2"/>
  <c r="BG1386" i="2"/>
  <c r="BG1450" i="2"/>
  <c r="BG1514" i="2"/>
  <c r="BG1578" i="2"/>
  <c r="BG1642" i="2"/>
  <c r="BG1706" i="2"/>
  <c r="BG1770" i="2"/>
  <c r="BG1834" i="2"/>
  <c r="BG1898" i="2"/>
  <c r="BG1962" i="2"/>
  <c r="BG2026" i="2"/>
  <c r="BG2090" i="2"/>
  <c r="BG2154" i="2"/>
  <c r="BG11" i="2"/>
  <c r="BG75" i="2"/>
  <c r="BG139" i="2"/>
  <c r="BG203" i="2"/>
  <c r="BG267" i="2"/>
  <c r="BG331" i="2"/>
  <c r="BG395" i="2"/>
  <c r="BG459" i="2"/>
  <c r="BG523" i="2"/>
  <c r="BG587" i="2"/>
  <c r="BG651" i="2"/>
  <c r="BG715" i="2"/>
  <c r="BG779" i="2"/>
  <c r="BG843" i="2"/>
  <c r="BG907" i="2"/>
  <c r="BG12" i="2"/>
  <c r="BG76" i="2"/>
  <c r="BG140" i="2"/>
  <c r="BG204" i="2"/>
  <c r="BG268" i="2"/>
  <c r="BG332" i="2"/>
  <c r="BG396" i="2"/>
  <c r="BG13" i="2"/>
  <c r="BG77" i="2"/>
  <c r="BG141" i="2"/>
  <c r="BG205" i="2"/>
  <c r="BG269" i="2"/>
  <c r="BG333" i="2"/>
  <c r="BG397" i="2"/>
  <c r="BG461" i="2"/>
  <c r="BG525" i="2"/>
  <c r="BG589" i="2"/>
  <c r="BG653" i="2"/>
  <c r="BG717" i="2"/>
  <c r="BG781" i="2"/>
  <c r="BG845" i="2"/>
  <c r="BG909" i="2"/>
  <c r="BG973" i="2"/>
  <c r="BG1749" i="2"/>
  <c r="BG1813" i="2"/>
  <c r="BG1877" i="2"/>
  <c r="BG46" i="2"/>
  <c r="BG110" i="2"/>
  <c r="BG174" i="2"/>
  <c r="BG238" i="2"/>
  <c r="BG302" i="2"/>
  <c r="BG366" i="2"/>
  <c r="BG430" i="2"/>
  <c r="BG494" i="2"/>
  <c r="BG558" i="2"/>
  <c r="BG622" i="2"/>
  <c r="BG686" i="2"/>
  <c r="BG750" i="2"/>
  <c r="BG1006" i="2"/>
  <c r="BG1262" i="2"/>
  <c r="BG1518" i="2"/>
  <c r="BG1582" i="2"/>
  <c r="BG63" i="2"/>
  <c r="BG127" i="2"/>
  <c r="BG191" i="2"/>
  <c r="BG255" i="2"/>
  <c r="BG319" i="2"/>
  <c r="BG383" i="2"/>
  <c r="BG447" i="2"/>
  <c r="BG511" i="2"/>
  <c r="BG575" i="2"/>
  <c r="BG639" i="2"/>
  <c r="BG703" i="2"/>
  <c r="BG767" i="2"/>
  <c r="BG831" i="2"/>
  <c r="BG895" i="2"/>
  <c r="BG959" i="2"/>
  <c r="BG1023" i="2"/>
  <c r="BG1087" i="2"/>
  <c r="BG1151" i="2"/>
  <c r="BG1215" i="2"/>
  <c r="BG1279" i="2"/>
  <c r="BG56" i="2"/>
  <c r="BG120" i="2"/>
  <c r="BG184" i="2"/>
  <c r="BG248" i="2"/>
  <c r="BG312" i="2"/>
  <c r="BG376" i="2"/>
  <c r="BG440" i="2"/>
  <c r="BG504" i="2"/>
  <c r="BG568" i="2"/>
  <c r="BG632" i="2"/>
  <c r="BG696" i="2"/>
  <c r="BG760" i="2"/>
  <c r="BG824" i="2"/>
  <c r="BG888" i="2"/>
  <c r="BG952" i="2"/>
  <c r="BG1016" i="2"/>
  <c r="BG1080" i="2"/>
  <c r="BG1144" i="2"/>
  <c r="BG1208" i="2"/>
  <c r="BG1272" i="2"/>
  <c r="BG17" i="2"/>
  <c r="BG81" i="2"/>
  <c r="BG145" i="2"/>
  <c r="BG209" i="2"/>
  <c r="BG273" i="2"/>
  <c r="BG337" i="2"/>
  <c r="BG401" i="2"/>
  <c r="BG465" i="2"/>
  <c r="BG529" i="2"/>
  <c r="BG593" i="2"/>
  <c r="BG657" i="2"/>
  <c r="BG721" i="2"/>
  <c r="BG785" i="2"/>
  <c r="BG849" i="2"/>
  <c r="BG913" i="2"/>
  <c r="BG50" i="2"/>
  <c r="BG114" i="2"/>
  <c r="BG178" i="2"/>
  <c r="BG242" i="2"/>
  <c r="BG306" i="2"/>
  <c r="BG370" i="2"/>
  <c r="BG434" i="2"/>
  <c r="BG498" i="2"/>
  <c r="BG562" i="2"/>
  <c r="BG626" i="2"/>
  <c r="BG690" i="2"/>
  <c r="BG754" i="2"/>
  <c r="BG818" i="2"/>
  <c r="BG882" i="2"/>
  <c r="BG946" i="2"/>
  <c r="BG1010" i="2"/>
  <c r="BG1074" i="2"/>
  <c r="BG1138" i="2"/>
  <c r="BG1202" i="2"/>
  <c r="BG1266" i="2"/>
  <c r="BG1330" i="2"/>
  <c r="BG1394" i="2"/>
  <c r="BG1458" i="2"/>
  <c r="BG1522" i="2"/>
  <c r="BG1586" i="2"/>
  <c r="BG1650" i="2"/>
  <c r="BG1714" i="2"/>
  <c r="BG1778" i="2"/>
  <c r="BG1842" i="2"/>
  <c r="BG1906" i="2"/>
  <c r="BG1970" i="2"/>
  <c r="BG2034" i="2"/>
  <c r="BG2098" i="2"/>
  <c r="BG2162" i="2"/>
  <c r="BG19" i="2"/>
  <c r="BG83" i="2"/>
  <c r="BG147" i="2"/>
  <c r="BG211" i="2"/>
  <c r="BG275" i="2"/>
  <c r="BG339" i="2"/>
  <c r="BG403" i="2"/>
  <c r="BG467" i="2"/>
  <c r="BG531" i="2"/>
  <c r="BG595" i="2"/>
  <c r="BG659" i="2"/>
  <c r="BG723" i="2"/>
  <c r="BG787" i="2"/>
  <c r="BG851" i="2"/>
  <c r="BG915" i="2"/>
  <c r="BG979" i="2"/>
  <c r="BG20" i="2"/>
  <c r="BG84" i="2"/>
  <c r="BG148" i="2"/>
  <c r="BG212" i="2"/>
  <c r="BG276" i="2"/>
  <c r="BG340" i="2"/>
  <c r="BG404" i="2"/>
  <c r="BG21" i="2"/>
  <c r="BG85" i="2"/>
  <c r="BG149" i="2"/>
  <c r="BG213" i="2"/>
  <c r="BG277" i="2"/>
  <c r="BG341" i="2"/>
  <c r="BG405" i="2"/>
  <c r="BG469" i="2"/>
  <c r="BG533" i="2"/>
  <c r="BG597" i="2"/>
  <c r="BG661" i="2"/>
  <c r="BG725" i="2"/>
  <c r="BG789" i="2"/>
  <c r="BG853" i="2"/>
  <c r="BG917" i="2"/>
  <c r="BG1757" i="2"/>
  <c r="BG1821" i="2"/>
  <c r="BG1885" i="2"/>
  <c r="BG54" i="2"/>
  <c r="BG118" i="2"/>
  <c r="BG182" i="2"/>
  <c r="BG246" i="2"/>
  <c r="BG310" i="2"/>
  <c r="BG374" i="2"/>
  <c r="BG438" i="2"/>
  <c r="BG502" i="2"/>
  <c r="BG566" i="2"/>
  <c r="BG630" i="2"/>
  <c r="BG694" i="2"/>
  <c r="BG758" i="2"/>
  <c r="BG822" i="2"/>
  <c r="BG886" i="2"/>
  <c r="BG950" i="2"/>
  <c r="BG1014" i="2"/>
  <c r="BG1078" i="2"/>
  <c r="BG1142" i="2"/>
  <c r="BG1206" i="2"/>
  <c r="BG1270" i="2"/>
  <c r="BG1334" i="2"/>
  <c r="BG1398" i="2"/>
  <c r="BG1462" i="2"/>
  <c r="BG1526" i="2"/>
  <c r="BG1590" i="2"/>
  <c r="BG1654" i="2"/>
  <c r="BG7" i="2"/>
  <c r="BG71" i="2"/>
  <c r="BG135" i="2"/>
  <c r="BG199" i="2"/>
  <c r="BG263" i="2"/>
  <c r="BG327" i="2"/>
  <c r="BG391" i="2"/>
  <c r="BG455" i="2"/>
  <c r="BG519" i="2"/>
  <c r="BG583" i="2"/>
  <c r="BG647" i="2"/>
  <c r="BG711" i="2"/>
  <c r="BG775" i="2"/>
  <c r="BG839" i="2"/>
  <c r="BG903" i="2"/>
  <c r="BG967" i="2"/>
  <c r="BG1031" i="2"/>
  <c r="BG1095" i="2"/>
  <c r="BG1159" i="2"/>
  <c r="BG1223" i="2"/>
  <c r="BG1287" i="2"/>
  <c r="BG64" i="2"/>
  <c r="BG128" i="2"/>
  <c r="BG192" i="2"/>
  <c r="BG256" i="2"/>
  <c r="BG320" i="2"/>
  <c r="BG384" i="2"/>
  <c r="BG448" i="2"/>
  <c r="BG512" i="2"/>
  <c r="BG576" i="2"/>
  <c r="BG640" i="2"/>
  <c r="BG704" i="2"/>
  <c r="BG768" i="2"/>
  <c r="BG832" i="2"/>
  <c r="BG896" i="2"/>
  <c r="BG960" i="2"/>
  <c r="BG1024" i="2"/>
  <c r="BG1088" i="2"/>
  <c r="BG1152" i="2"/>
  <c r="BG1216" i="2"/>
  <c r="BG1280" i="2"/>
  <c r="BG25" i="2"/>
  <c r="BG89" i="2"/>
  <c r="BG153" i="2"/>
  <c r="BG217" i="2"/>
  <c r="BG281" i="2"/>
  <c r="BG345" i="2"/>
  <c r="BG409" i="2"/>
  <c r="BG473" i="2"/>
  <c r="BG537" i="2"/>
  <c r="BG601" i="2"/>
  <c r="BG665" i="2"/>
  <c r="BG729" i="2"/>
  <c r="BG793" i="2"/>
  <c r="BG857" i="2"/>
  <c r="BG58" i="2"/>
  <c r="BG122" i="2"/>
  <c r="BG186" i="2"/>
  <c r="BG250" i="2"/>
  <c r="BG314" i="2"/>
  <c r="BG378" i="2"/>
  <c r="BG442" i="2"/>
  <c r="BG506" i="2"/>
  <c r="BG570" i="2"/>
  <c r="BG634" i="2"/>
  <c r="BG698" i="2"/>
  <c r="BG762" i="2"/>
  <c r="BG826" i="2"/>
  <c r="BG890" i="2"/>
  <c r="BG954" i="2"/>
  <c r="BG1018" i="2"/>
  <c r="BG1082" i="2"/>
  <c r="BG1146" i="2"/>
  <c r="BG1210" i="2"/>
  <c r="BG1274" i="2"/>
  <c r="BG1338" i="2"/>
  <c r="BG1402" i="2"/>
  <c r="BG1466" i="2"/>
  <c r="BG1530" i="2"/>
  <c r="BG1594" i="2"/>
  <c r="BG1658" i="2"/>
  <c r="BG1722" i="2"/>
  <c r="BG1786" i="2"/>
  <c r="BG1850" i="2"/>
  <c r="BG1914" i="2"/>
  <c r="BG1978" i="2"/>
  <c r="BG2042" i="2"/>
  <c r="BG2106" i="2"/>
  <c r="BG2170" i="2"/>
  <c r="BG27" i="2"/>
  <c r="BG91" i="2"/>
  <c r="BG155" i="2"/>
  <c r="BG219" i="2"/>
  <c r="BG283" i="2"/>
  <c r="BG347" i="2"/>
  <c r="BG475" i="2"/>
  <c r="BG539" i="2"/>
  <c r="BG603" i="2"/>
  <c r="BG667" i="2"/>
  <c r="BG731" i="2"/>
  <c r="BG795" i="2"/>
  <c r="BG859" i="2"/>
  <c r="BG923" i="2"/>
  <c r="BG987" i="2"/>
  <c r="BG1051" i="2"/>
  <c r="BG1115" i="2"/>
  <c r="BG28" i="2"/>
  <c r="BG92" i="2"/>
  <c r="BG156" i="2"/>
  <c r="BG220" i="2"/>
  <c r="BG284" i="2"/>
  <c r="BG348" i="2"/>
  <c r="BG29" i="2"/>
  <c r="BG93" i="2"/>
  <c r="BG157" i="2"/>
  <c r="BG221" i="2"/>
  <c r="BG285" i="2"/>
  <c r="BG349" i="2"/>
  <c r="BG413" i="2"/>
  <c r="BG477" i="2"/>
  <c r="BG541" i="2"/>
  <c r="BG605" i="2"/>
  <c r="BG669" i="2"/>
  <c r="BG733" i="2"/>
  <c r="BG797" i="2"/>
  <c r="BG861" i="2"/>
  <c r="BG925" i="2"/>
  <c r="BG1765" i="2"/>
  <c r="BG1829" i="2"/>
  <c r="BG1893" i="2"/>
  <c r="BG62" i="2"/>
  <c r="BG126" i="2"/>
  <c r="BG190" i="2"/>
  <c r="BG254" i="2"/>
  <c r="BG318" i="2"/>
  <c r="BG382" i="2"/>
  <c r="BG446" i="2"/>
  <c r="BG510" i="2"/>
  <c r="BG574" i="2"/>
  <c r="BG638" i="2"/>
  <c r="BG702" i="2"/>
  <c r="BG766" i="2"/>
  <c r="BG830" i="2"/>
  <c r="BG894" i="2"/>
  <c r="BG958" i="2"/>
  <c r="BG1022" i="2"/>
  <c r="BG1086" i="2"/>
  <c r="BG1150" i="2"/>
  <c r="BG1214" i="2"/>
  <c r="BG1278" i="2"/>
  <c r="BG1342" i="2"/>
  <c r="BG1406" i="2"/>
  <c r="BG1534" i="2"/>
  <c r="BG1598" i="2"/>
  <c r="BG1662" i="2"/>
  <c r="BG15" i="2"/>
  <c r="BG79" i="2"/>
  <c r="BG143" i="2"/>
  <c r="BG207" i="2"/>
  <c r="BG271" i="2"/>
  <c r="BG335" i="2"/>
  <c r="BG399" i="2"/>
  <c r="BG463" i="2"/>
  <c r="BG527" i="2"/>
  <c r="BG591" i="2"/>
  <c r="BG655" i="2"/>
  <c r="BG719" i="2"/>
  <c r="BG783" i="2"/>
  <c r="BG847" i="2"/>
  <c r="BG911" i="2"/>
  <c r="BG975" i="2"/>
  <c r="BG1039" i="2"/>
  <c r="BG1103" i="2"/>
  <c r="BG1167" i="2"/>
  <c r="BG1231" i="2"/>
  <c r="BG1295" i="2"/>
  <c r="BG8" i="2"/>
  <c r="BG72" i="2"/>
  <c r="BG136" i="2"/>
  <c r="BG200" i="2"/>
  <c r="BG264" i="2"/>
  <c r="BG328" i="2"/>
  <c r="BG392" i="2"/>
  <c r="BG456" i="2"/>
  <c r="BG520" i="2"/>
  <c r="BG584" i="2"/>
  <c r="BG648" i="2"/>
  <c r="BG712" i="2"/>
  <c r="BG776" i="2"/>
  <c r="BG840" i="2"/>
  <c r="BG904" i="2"/>
  <c r="BG968" i="2"/>
  <c r="BG1032" i="2"/>
  <c r="BG1096" i="2"/>
  <c r="BG1160" i="2"/>
  <c r="BG1224" i="2"/>
  <c r="BG1288" i="2"/>
  <c r="BG33" i="2"/>
  <c r="BG97" i="2"/>
  <c r="BG161" i="2"/>
  <c r="BG225" i="2"/>
  <c r="BG289" i="2"/>
  <c r="BG353" i="2"/>
  <c r="BG417" i="2"/>
  <c r="BG481" i="2"/>
  <c r="BG545" i="2"/>
  <c r="BG609" i="2"/>
  <c r="BG673" i="2"/>
  <c r="BG737" i="2"/>
  <c r="BG801" i="2"/>
  <c r="BG865" i="2"/>
  <c r="BG2" i="2"/>
  <c r="BG66" i="2"/>
  <c r="BG130" i="2"/>
  <c r="BG194" i="2"/>
  <c r="BG258" i="2"/>
  <c r="BG322" i="2"/>
  <c r="BG386" i="2"/>
  <c r="BG450" i="2"/>
  <c r="BG514" i="2"/>
  <c r="BG578" i="2"/>
  <c r="BG642" i="2"/>
  <c r="BG706" i="2"/>
  <c r="BG770" i="2"/>
  <c r="BG834" i="2"/>
  <c r="BG898" i="2"/>
  <c r="BG962" i="2"/>
  <c r="BG1026" i="2"/>
  <c r="BG1090" i="2"/>
  <c r="BG1154" i="2"/>
  <c r="BG1218" i="2"/>
  <c r="BG1282" i="2"/>
  <c r="BG1346" i="2"/>
  <c r="BG1410" i="2"/>
  <c r="BG1474" i="2"/>
  <c r="BG1538" i="2"/>
  <c r="BG1602" i="2"/>
  <c r="BG1666" i="2"/>
  <c r="BG1730" i="2"/>
  <c r="BG1794" i="2"/>
  <c r="BG1858" i="2"/>
  <c r="BG1922" i="2"/>
  <c r="BG1986" i="2"/>
  <c r="BG2050" i="2"/>
  <c r="BG2114" i="2"/>
  <c r="BG2178" i="2"/>
  <c r="BG35" i="2"/>
  <c r="BG99" i="2"/>
  <c r="BG163" i="2"/>
  <c r="BG227" i="2"/>
  <c r="BG291" i="2"/>
  <c r="BG355" i="2"/>
  <c r="BG419" i="2"/>
  <c r="BG483" i="2"/>
  <c r="BG547" i="2"/>
  <c r="BG611" i="2"/>
  <c r="BG675" i="2"/>
  <c r="BG739" i="2"/>
  <c r="BG803" i="2"/>
  <c r="BG867" i="2"/>
  <c r="BG931" i="2"/>
  <c r="BG36" i="2"/>
  <c r="BG100" i="2"/>
  <c r="BG164" i="2"/>
  <c r="BG228" i="2"/>
  <c r="BG292" i="2"/>
  <c r="BG356" i="2"/>
  <c r="BG37" i="2"/>
  <c r="BG101" i="2"/>
  <c r="BG165" i="2"/>
  <c r="BG229" i="2"/>
  <c r="BG293" i="2"/>
  <c r="BG357" i="2"/>
  <c r="BG421" i="2"/>
  <c r="BG485" i="2"/>
  <c r="BG549" i="2"/>
  <c r="BG613" i="2"/>
  <c r="BG677" i="2"/>
  <c r="BG741" i="2"/>
  <c r="BG805" i="2"/>
  <c r="BG869" i="2"/>
  <c r="BG933" i="2"/>
  <c r="BG1773" i="2"/>
  <c r="BG1837" i="2"/>
  <c r="BG1901" i="2"/>
  <c r="BG6" i="2"/>
  <c r="BG70" i="2"/>
  <c r="BG134" i="2"/>
  <c r="BG198" i="2"/>
  <c r="BG262" i="2"/>
  <c r="BG326" i="2"/>
  <c r="BG390" i="2"/>
  <c r="BG454" i="2"/>
  <c r="BG518" i="2"/>
  <c r="BG582" i="2"/>
  <c r="BG646" i="2"/>
  <c r="BG710" i="2"/>
  <c r="BG774" i="2"/>
  <c r="BG1350" i="2"/>
  <c r="BG1478" i="2"/>
  <c r="BG23" i="2"/>
  <c r="BG87" i="2"/>
  <c r="BG151" i="2"/>
  <c r="BG215" i="2"/>
  <c r="BG279" i="2"/>
  <c r="BG343" i="2"/>
  <c r="BG407" i="2"/>
  <c r="BG471" i="2"/>
  <c r="BG535" i="2"/>
  <c r="BG599" i="2"/>
  <c r="BG663" i="2"/>
  <c r="BG727" i="2"/>
  <c r="BG791" i="2"/>
  <c r="BG855" i="2"/>
  <c r="BG919" i="2"/>
  <c r="BG983" i="2"/>
  <c r="BG1047" i="2"/>
  <c r="BG1111" i="2"/>
  <c r="BG1175" i="2"/>
  <c r="BG1239" i="2"/>
  <c r="BG1303" i="2"/>
  <c r="BG16" i="2"/>
  <c r="BG80" i="2"/>
  <c r="BG144" i="2"/>
  <c r="BG208" i="2"/>
  <c r="BG272" i="2"/>
  <c r="BG336" i="2"/>
  <c r="BG400" i="2"/>
  <c r="BG464" i="2"/>
  <c r="BG528" i="2"/>
  <c r="BG592" i="2"/>
  <c r="BG656" i="2"/>
  <c r="BG720" i="2"/>
  <c r="BG784" i="2"/>
  <c r="BG848" i="2"/>
  <c r="BG912" i="2"/>
  <c r="BG976" i="2"/>
  <c r="BG1040" i="2"/>
  <c r="BG1104" i="2"/>
  <c r="BG1168" i="2"/>
  <c r="BG1232" i="2"/>
  <c r="BG1296" i="2"/>
  <c r="BG41" i="2"/>
  <c r="BG105" i="2"/>
  <c r="BG169" i="2"/>
  <c r="BG233" i="2"/>
  <c r="BG297" i="2"/>
  <c r="BG361" i="2"/>
  <c r="BG425" i="2"/>
  <c r="BG489" i="2"/>
  <c r="BG553" i="2"/>
  <c r="BG617" i="2"/>
  <c r="BG681" i="2"/>
  <c r="BG745" i="2"/>
  <c r="BG809" i="2"/>
  <c r="BG873" i="2"/>
  <c r="BG10" i="2"/>
  <c r="BG74" i="2"/>
  <c r="BG138" i="2"/>
  <c r="BG202" i="2"/>
  <c r="BG266" i="2"/>
  <c r="BG330" i="2"/>
  <c r="BG394" i="2"/>
  <c r="BG458" i="2"/>
  <c r="BG522" i="2"/>
  <c r="BG586" i="2"/>
  <c r="BG650" i="2"/>
  <c r="BG714" i="2"/>
  <c r="BG778" i="2"/>
  <c r="BG842" i="2"/>
  <c r="BG906" i="2"/>
  <c r="BG970" i="2"/>
  <c r="BG1034" i="2"/>
  <c r="BG1098" i="2"/>
  <c r="BG1162" i="2"/>
  <c r="BG1226" i="2"/>
  <c r="BG1290" i="2"/>
  <c r="BG1354" i="2"/>
  <c r="BG1418" i="2"/>
  <c r="BG1482" i="2"/>
  <c r="BG1546" i="2"/>
  <c r="BG1610" i="2"/>
  <c r="BG1674" i="2"/>
  <c r="BG1930" i="2"/>
  <c r="BG43" i="2"/>
  <c r="BG107" i="2"/>
  <c r="BG171" i="2"/>
  <c r="BG235" i="2"/>
  <c r="BG299" i="2"/>
  <c r="BG363" i="2"/>
  <c r="BG427" i="2"/>
  <c r="BG491" i="2"/>
  <c r="BG555" i="2"/>
  <c r="BG619" i="2"/>
  <c r="BG683" i="2"/>
  <c r="BG747" i="2"/>
  <c r="BG811" i="2"/>
  <c r="BG875" i="2"/>
  <c r="BG939" i="2"/>
  <c r="BG1003" i="2"/>
  <c r="BG44" i="2"/>
  <c r="BG108" i="2"/>
  <c r="BG172" i="2"/>
  <c r="BG236" i="2"/>
  <c r="BG300" i="2"/>
  <c r="BG364" i="2"/>
  <c r="BG45" i="2"/>
  <c r="BG109" i="2"/>
  <c r="BG173" i="2"/>
  <c r="BG237" i="2"/>
  <c r="BG301" i="2"/>
  <c r="BG365" i="2"/>
  <c r="BG429" i="2"/>
  <c r="BG493" i="2"/>
  <c r="BG557" i="2"/>
  <c r="BG621" i="2"/>
  <c r="BG685" i="2"/>
  <c r="BG749" i="2"/>
  <c r="BG813" i="2"/>
  <c r="BG877" i="2"/>
  <c r="BG941" i="2"/>
  <c r="BG1717" i="2"/>
  <c r="BG1781" i="2"/>
  <c r="BG1845" i="2"/>
  <c r="BG1909" i="2"/>
  <c r="BG14" i="2"/>
  <c r="BG78" i="2"/>
  <c r="BG142" i="2"/>
  <c r="BG206" i="2"/>
  <c r="BG270" i="2"/>
  <c r="BG334" i="2"/>
  <c r="BG398" i="2"/>
  <c r="BG462" i="2"/>
  <c r="BG526" i="2"/>
  <c r="BG590" i="2"/>
  <c r="BG654" i="2"/>
  <c r="BG718" i="2"/>
  <c r="BG782" i="2"/>
  <c r="BG846" i="2"/>
  <c r="BG910" i="2"/>
  <c r="BG974" i="2"/>
  <c r="BG1038" i="2"/>
  <c r="BG1102" i="2"/>
  <c r="BG1166" i="2"/>
  <c r="BG1230" i="2"/>
  <c r="BG1294" i="2"/>
  <c r="BG1358" i="2"/>
  <c r="BG1422" i="2"/>
  <c r="BG1550" i="2"/>
  <c r="BG1614" i="2"/>
  <c r="BG1678" i="2"/>
  <c r="BG31" i="2"/>
  <c r="BG95" i="2"/>
  <c r="BG159" i="2"/>
  <c r="BG223" i="2"/>
  <c r="BG287" i="2"/>
  <c r="BG351" i="2"/>
  <c r="BG415" i="2"/>
  <c r="BG479" i="2"/>
  <c r="BG543" i="2"/>
  <c r="BG607" i="2"/>
  <c r="BG671" i="2"/>
  <c r="BG735" i="2"/>
  <c r="BG799" i="2"/>
  <c r="BG863" i="2"/>
  <c r="BG927" i="2"/>
  <c r="BG991" i="2"/>
  <c r="BG1055" i="2"/>
  <c r="BG1119" i="2"/>
  <c r="BG1183" i="2"/>
  <c r="BG1247" i="2"/>
  <c r="BG1311" i="2"/>
  <c r="BG24" i="2"/>
  <c r="BG88" i="2"/>
  <c r="BG152" i="2"/>
  <c r="BG216" i="2"/>
  <c r="BG280" i="2"/>
  <c r="BG344" i="2"/>
  <c r="BG408" i="2"/>
  <c r="BG472" i="2"/>
  <c r="BG536" i="2"/>
  <c r="BG600" i="2"/>
  <c r="BG664" i="2"/>
  <c r="BG728" i="2"/>
  <c r="BG792" i="2"/>
  <c r="BG856" i="2"/>
  <c r="BG920" i="2"/>
  <c r="BG984" i="2"/>
  <c r="BG1048" i="2"/>
  <c r="BG1112" i="2"/>
  <c r="BG1176" i="2"/>
  <c r="BG1240" i="2"/>
  <c r="BG1304" i="2"/>
  <c r="BG49" i="2"/>
  <c r="BG113" i="2"/>
  <c r="BG177" i="2"/>
  <c r="BG241" i="2"/>
  <c r="BG305" i="2"/>
  <c r="BG369" i="2"/>
  <c r="BG433" i="2"/>
  <c r="BG497" i="2"/>
  <c r="BG561" i="2"/>
  <c r="BG625" i="2"/>
  <c r="BG689" i="2"/>
  <c r="BG753" i="2"/>
  <c r="BG817" i="2"/>
  <c r="BG881" i="2"/>
  <c r="BG18" i="2"/>
  <c r="BG82" i="2"/>
  <c r="BG146" i="2"/>
  <c r="BG210" i="2"/>
  <c r="BG274" i="2"/>
  <c r="BG338" i="2"/>
  <c r="BG402" i="2"/>
  <c r="BG466" i="2"/>
  <c r="BG530" i="2"/>
  <c r="BG594" i="2"/>
  <c r="BG658" i="2"/>
  <c r="BG786" i="2"/>
  <c r="BG850" i="2"/>
  <c r="BG914" i="2"/>
  <c r="BG978" i="2"/>
  <c r="BG1042" i="2"/>
  <c r="BG1106" i="2"/>
  <c r="BG1170" i="2"/>
  <c r="BG1234" i="2"/>
  <c r="BG1298" i="2"/>
  <c r="BG1362" i="2"/>
  <c r="BG1426" i="2"/>
  <c r="BG1490" i="2"/>
  <c r="BG1554" i="2"/>
  <c r="BG1618" i="2"/>
  <c r="BG1682" i="2"/>
  <c r="BG1746" i="2"/>
  <c r="BG1810" i="2"/>
  <c r="BG1874" i="2"/>
  <c r="BG1938" i="2"/>
  <c r="BG2002" i="2"/>
  <c r="BG2066" i="2"/>
  <c r="BG2130" i="2"/>
  <c r="BG2194" i="2"/>
  <c r="BG51" i="2"/>
  <c r="BG115" i="2"/>
  <c r="BG179" i="2"/>
  <c r="BG243" i="2"/>
  <c r="BG307" i="2"/>
  <c r="BG371" i="2"/>
  <c r="BG435" i="2"/>
  <c r="BG499" i="2"/>
  <c r="BG563" i="2"/>
  <c r="BG627" i="2"/>
  <c r="BG691" i="2"/>
  <c r="BG755" i="2"/>
  <c r="BG819" i="2"/>
  <c r="BG883" i="2"/>
  <c r="BG947" i="2"/>
  <c r="BG52" i="2"/>
  <c r="BG116" i="2"/>
  <c r="BG180" i="2"/>
  <c r="BG244" i="2"/>
  <c r="BG308" i="2"/>
  <c r="BG372" i="2"/>
  <c r="BG995" i="2"/>
  <c r="BG1059" i="2"/>
  <c r="BG1123" i="2"/>
  <c r="BG1187" i="2"/>
  <c r="BG1251" i="2"/>
  <c r="BG1315" i="2"/>
  <c r="BG1379" i="2"/>
  <c r="BG1443" i="2"/>
  <c r="BG1507" i="2"/>
  <c r="BG1571" i="2"/>
  <c r="BG1635" i="2"/>
  <c r="BG1699" i="2"/>
  <c r="BG1763" i="2"/>
  <c r="BG1827" i="2"/>
  <c r="BG1891" i="2"/>
  <c r="BG1955" i="2"/>
  <c r="BG2019" i="2"/>
  <c r="BG2083" i="2"/>
  <c r="BG2147" i="2"/>
  <c r="BG420" i="2"/>
  <c r="BG484" i="2"/>
  <c r="BG548" i="2"/>
  <c r="BG612" i="2"/>
  <c r="BG676" i="2"/>
  <c r="BG740" i="2"/>
  <c r="BG804" i="2"/>
  <c r="BG868" i="2"/>
  <c r="BG932" i="2"/>
  <c r="BG996" i="2"/>
  <c r="BG1060" i="2"/>
  <c r="BG1124" i="2"/>
  <c r="BG1188" i="2"/>
  <c r="BG1252" i="2"/>
  <c r="BG1316" i="2"/>
  <c r="BG1380" i="2"/>
  <c r="BG1444" i="2"/>
  <c r="BG1508" i="2"/>
  <c r="BG1572" i="2"/>
  <c r="BG1636" i="2"/>
  <c r="BG1700" i="2"/>
  <c r="BG1764" i="2"/>
  <c r="BG1828" i="2"/>
  <c r="BG1892" i="2"/>
  <c r="BG1956" i="2"/>
  <c r="BG2020" i="2"/>
  <c r="BG2084" i="2"/>
  <c r="BG2148" i="2"/>
  <c r="BG1067" i="2"/>
  <c r="BG1131" i="2"/>
  <c r="BG1195" i="2"/>
  <c r="BG1259" i="2"/>
  <c r="BG1323" i="2"/>
  <c r="BG1387" i="2"/>
  <c r="BG1451" i="2"/>
  <c r="BG1515" i="2"/>
  <c r="BG1579" i="2"/>
  <c r="BG1643" i="2"/>
  <c r="BG1707" i="2"/>
  <c r="BG1771" i="2"/>
  <c r="BG1835" i="2"/>
  <c r="BG1899" i="2"/>
  <c r="BG1963" i="2"/>
  <c r="BG2027" i="2"/>
  <c r="BG2091" i="2"/>
  <c r="BG2155" i="2"/>
  <c r="BG428" i="2"/>
  <c r="BG492" i="2"/>
  <c r="BG556" i="2"/>
  <c r="BG620" i="2"/>
  <c r="BG684" i="2"/>
  <c r="BG748" i="2"/>
  <c r="BG812" i="2"/>
  <c r="BG876" i="2"/>
  <c r="BG940" i="2"/>
  <c r="BG1004" i="2"/>
  <c r="BG1068" i="2"/>
  <c r="BG1132" i="2"/>
  <c r="BG1196" i="2"/>
  <c r="BG1260" i="2"/>
  <c r="BG1324" i="2"/>
  <c r="BG1388" i="2"/>
  <c r="BG1452" i="2"/>
  <c r="BG1516" i="2"/>
  <c r="BG1580" i="2"/>
  <c r="BG1644" i="2"/>
  <c r="BG1708" i="2"/>
  <c r="BG1772" i="2"/>
  <c r="BG1836" i="2"/>
  <c r="BG1900" i="2"/>
  <c r="BG1964" i="2"/>
  <c r="BG2028" i="2"/>
  <c r="BG2092" i="2"/>
  <c r="BG2156" i="2"/>
  <c r="BG1011" i="2"/>
  <c r="BG1075" i="2"/>
  <c r="BG1139" i="2"/>
  <c r="BG1203" i="2"/>
  <c r="BG1267" i="2"/>
  <c r="BG1331" i="2"/>
  <c r="BG1395" i="2"/>
  <c r="BG1459" i="2"/>
  <c r="BG1523" i="2"/>
  <c r="BG1587" i="2"/>
  <c r="BG1651" i="2"/>
  <c r="BG1715" i="2"/>
  <c r="BG1779" i="2"/>
  <c r="BG1843" i="2"/>
  <c r="BG1907" i="2"/>
  <c r="BG1971" i="2"/>
  <c r="BG2035" i="2"/>
  <c r="BG2099" i="2"/>
  <c r="BG2163" i="2"/>
  <c r="BG436" i="2"/>
  <c r="BG500" i="2"/>
  <c r="BG564" i="2"/>
  <c r="BG628" i="2"/>
  <c r="BG692" i="2"/>
  <c r="BG756" i="2"/>
  <c r="BG820" i="2"/>
  <c r="BG884" i="2"/>
  <c r="BG948" i="2"/>
  <c r="BG1012" i="2"/>
  <c r="BG1076" i="2"/>
  <c r="BG1140" i="2"/>
  <c r="BG1204" i="2"/>
  <c r="BG1268" i="2"/>
  <c r="BG1332" i="2"/>
  <c r="BG1396" i="2"/>
  <c r="BG1460" i="2"/>
  <c r="BG1524" i="2"/>
  <c r="BG1588" i="2"/>
  <c r="BG1652" i="2"/>
  <c r="BG1716" i="2"/>
  <c r="BG1780" i="2"/>
  <c r="BG1844" i="2"/>
  <c r="BG1908" i="2"/>
  <c r="BG1972" i="2"/>
  <c r="BG2036" i="2"/>
  <c r="BG2100" i="2"/>
  <c r="BG2164" i="2"/>
  <c r="BG2204" i="2"/>
  <c r="BG1019" i="2"/>
  <c r="BG1083" i="2"/>
  <c r="BG1147" i="2"/>
  <c r="BG1211" i="2"/>
  <c r="BG1275" i="2"/>
  <c r="BG1339" i="2"/>
  <c r="BG1403" i="2"/>
  <c r="BG1467" i="2"/>
  <c r="BG1531" i="2"/>
  <c r="BG1595" i="2"/>
  <c r="BG1659" i="2"/>
  <c r="BG1723" i="2"/>
  <c r="BG1787" i="2"/>
  <c r="BG1851" i="2"/>
  <c r="BG1915" i="2"/>
  <c r="BG1979" i="2"/>
  <c r="BG2043" i="2"/>
  <c r="BG2107" i="2"/>
  <c r="BG2171" i="2"/>
  <c r="BG444" i="2"/>
  <c r="BG508" i="2"/>
  <c r="BG572" i="2"/>
  <c r="BG636" i="2"/>
  <c r="BG700" i="2"/>
  <c r="BG764" i="2"/>
  <c r="BG828" i="2"/>
  <c r="BG892" i="2"/>
  <c r="BG956" i="2"/>
  <c r="BG1020" i="2"/>
  <c r="BG1084" i="2"/>
  <c r="BG1148" i="2"/>
  <c r="BG1212" i="2"/>
  <c r="BG1276" i="2"/>
  <c r="BG1340" i="2"/>
  <c r="BG1404" i="2"/>
  <c r="BG1468" i="2"/>
  <c r="BG1532" i="2"/>
  <c r="BG1596" i="2"/>
  <c r="BG1660" i="2"/>
  <c r="BG1724" i="2"/>
  <c r="BG1788" i="2"/>
  <c r="BG1852" i="2"/>
  <c r="BG1916" i="2"/>
  <c r="BG1980" i="2"/>
  <c r="BG2044" i="2"/>
  <c r="BG2108" i="2"/>
  <c r="BG2172" i="2"/>
  <c r="BG899" i="2"/>
  <c r="BG963" i="2"/>
  <c r="BG1027" i="2"/>
  <c r="BG1091" i="2"/>
  <c r="BG1155" i="2"/>
  <c r="BG1219" i="2"/>
  <c r="BG1283" i="2"/>
  <c r="BG1347" i="2"/>
  <c r="BG1411" i="2"/>
  <c r="BG1475" i="2"/>
  <c r="BG1539" i="2"/>
  <c r="BG1603" i="2"/>
  <c r="BG1667" i="2"/>
  <c r="BG1731" i="2"/>
  <c r="BG1795" i="2"/>
  <c r="BG1859" i="2"/>
  <c r="BG1923" i="2"/>
  <c r="BG1987" i="2"/>
  <c r="BG2051" i="2"/>
  <c r="BG2115" i="2"/>
  <c r="BG2179" i="2"/>
  <c r="BG452" i="2"/>
  <c r="BG516" i="2"/>
  <c r="BG580" i="2"/>
  <c r="BG644" i="2"/>
  <c r="BG708" i="2"/>
  <c r="BG772" i="2"/>
  <c r="BG836" i="2"/>
  <c r="BG900" i="2"/>
  <c r="BG964" i="2"/>
  <c r="BG1028" i="2"/>
  <c r="BG1092" i="2"/>
  <c r="BG1156" i="2"/>
  <c r="BG1220" i="2"/>
  <c r="BG1284" i="2"/>
  <c r="BG1348" i="2"/>
  <c r="BG1412" i="2"/>
  <c r="BG1476" i="2"/>
  <c r="BG1540" i="2"/>
  <c r="BG1604" i="2"/>
  <c r="BG1668" i="2"/>
  <c r="BG1732" i="2"/>
  <c r="BG1796" i="2"/>
  <c r="BG1860" i="2"/>
  <c r="BG1924" i="2"/>
  <c r="BG1988" i="2"/>
  <c r="BG2052" i="2"/>
  <c r="BG2116" i="2"/>
  <c r="BG2180" i="2"/>
  <c r="BG971" i="2"/>
  <c r="BG1035" i="2"/>
  <c r="BG1099" i="2"/>
  <c r="BG1163" i="2"/>
  <c r="BG1227" i="2"/>
  <c r="BG1291" i="2"/>
  <c r="BG1355" i="2"/>
  <c r="BG1419" i="2"/>
  <c r="BG1483" i="2"/>
  <c r="BG1547" i="2"/>
  <c r="BG1611" i="2"/>
  <c r="BG1675" i="2"/>
  <c r="BG1739" i="2"/>
  <c r="BG1803" i="2"/>
  <c r="BG1867" i="2"/>
  <c r="BG1931" i="2"/>
  <c r="BG1995" i="2"/>
  <c r="BG2059" i="2"/>
  <c r="BG2123" i="2"/>
  <c r="BG2187" i="2"/>
  <c r="BG460" i="2"/>
  <c r="BG524" i="2"/>
  <c r="BG588" i="2"/>
  <c r="BG652" i="2"/>
  <c r="BG716" i="2"/>
  <c r="BG780" i="2"/>
  <c r="BG844" i="2"/>
  <c r="BG908" i="2"/>
  <c r="BG972" i="2"/>
  <c r="BG1036" i="2"/>
  <c r="BG1100" i="2"/>
  <c r="BG1164" i="2"/>
  <c r="BG1228" i="2"/>
  <c r="BG1292" i="2"/>
  <c r="BG1356" i="2"/>
  <c r="BG1420" i="2"/>
  <c r="BG1484" i="2"/>
  <c r="BG1548" i="2"/>
  <c r="BG1612" i="2"/>
  <c r="BG1676" i="2"/>
  <c r="BG1740" i="2"/>
  <c r="BG1804" i="2"/>
  <c r="BG1868" i="2"/>
  <c r="BG1932" i="2"/>
  <c r="BG1996" i="2"/>
  <c r="BG2060" i="2"/>
  <c r="BG2124" i="2"/>
  <c r="BG2188" i="2"/>
  <c r="BG1043" i="2"/>
  <c r="BG1107" i="2"/>
  <c r="BG1171" i="2"/>
  <c r="BG1235" i="2"/>
  <c r="BG1299" i="2"/>
  <c r="BG1363" i="2"/>
  <c r="BG1427" i="2"/>
  <c r="BG1491" i="2"/>
  <c r="BG1555" i="2"/>
  <c r="BG1619" i="2"/>
  <c r="BG1683" i="2"/>
  <c r="BG1747" i="2"/>
  <c r="BG1811" i="2"/>
  <c r="BG1875" i="2"/>
  <c r="BG1939" i="2"/>
  <c r="BG2003" i="2"/>
  <c r="BG2067" i="2"/>
  <c r="BG2131" i="2"/>
  <c r="BG2195" i="2"/>
  <c r="BG468" i="2"/>
  <c r="BG532" i="2"/>
  <c r="BG596" i="2"/>
  <c r="BG660" i="2"/>
  <c r="BG724" i="2"/>
  <c r="BG788" i="2"/>
  <c r="BG852" i="2"/>
  <c r="BG916" i="2"/>
  <c r="BG980" i="2"/>
  <c r="BG1044" i="2"/>
  <c r="BG1108" i="2"/>
  <c r="BG1172" i="2"/>
  <c r="BG1236" i="2"/>
  <c r="BG1300" i="2"/>
  <c r="BG1364" i="2"/>
  <c r="BG1428" i="2"/>
  <c r="BG1492" i="2"/>
  <c r="BG1556" i="2"/>
  <c r="BG1620" i="2"/>
  <c r="BG1684" i="2"/>
  <c r="BG1748" i="2"/>
  <c r="BG1812" i="2"/>
  <c r="BG1876" i="2"/>
  <c r="BG1940" i="2"/>
  <c r="BG2004" i="2"/>
  <c r="BG2068" i="2"/>
  <c r="BG2132" i="2"/>
  <c r="BG2196" i="2"/>
  <c r="BG1243" i="2"/>
  <c r="BG1307" i="2"/>
  <c r="BG1371" i="2"/>
  <c r="BG1435" i="2"/>
  <c r="BG1499" i="2"/>
  <c r="BG1563" i="2"/>
  <c r="BG1627" i="2"/>
  <c r="BG1691" i="2"/>
  <c r="BG1755" i="2"/>
  <c r="BG1819" i="2"/>
  <c r="BG1883" i="2"/>
  <c r="BG1947" i="2"/>
  <c r="BG2011" i="2"/>
  <c r="BG2075" i="2"/>
  <c r="BG2139" i="2"/>
  <c r="BG2203" i="2"/>
  <c r="BG412" i="2"/>
  <c r="BG476" i="2"/>
  <c r="BG540" i="2"/>
  <c r="BG604" i="2"/>
  <c r="BG668" i="2"/>
  <c r="BG732" i="2"/>
  <c r="BG796" i="2"/>
  <c r="BG860" i="2"/>
  <c r="BG924" i="2"/>
  <c r="BG988" i="2"/>
  <c r="BG1052" i="2"/>
  <c r="BG1116" i="2"/>
  <c r="BG1180" i="2"/>
  <c r="BG1244" i="2"/>
  <c r="BG1308" i="2"/>
  <c r="BG1372" i="2"/>
  <c r="BG1436" i="2"/>
  <c r="BG1500" i="2"/>
  <c r="BG1564" i="2"/>
  <c r="BG1628" i="2"/>
  <c r="BG1692" i="2"/>
  <c r="BG1756" i="2"/>
  <c r="BG1820" i="2"/>
  <c r="BG1884" i="2"/>
  <c r="BG1948" i="2"/>
  <c r="BG2012" i="2"/>
  <c r="BG2076" i="2"/>
  <c r="BG2140" i="2"/>
  <c r="BH2132" i="2" l="1"/>
  <c r="BH2139" i="2"/>
  <c r="BH1627" i="2"/>
  <c r="BH1820" i="2"/>
  <c r="BH1308" i="2"/>
  <c r="BH796" i="2"/>
  <c r="BH1244" i="2"/>
  <c r="BH1044" i="2"/>
  <c r="BH988" i="2"/>
  <c r="BH1884" i="2"/>
  <c r="BH1372" i="2"/>
  <c r="BH860" i="2"/>
  <c r="BH2203" i="2"/>
  <c r="BH1691" i="2"/>
  <c r="BH2196" i="2"/>
  <c r="BH1684" i="2"/>
  <c r="BH1172" i="2"/>
  <c r="BH660" i="2"/>
  <c r="BH1939" i="2"/>
  <c r="BH1427" i="2"/>
  <c r="BH2124" i="2"/>
  <c r="BH1612" i="2"/>
  <c r="BH1100" i="2"/>
  <c r="BH588" i="2"/>
  <c r="BH1867" i="2"/>
  <c r="BH1355" i="2"/>
  <c r="BH2116" i="2"/>
  <c r="BH1604" i="2"/>
  <c r="BH1092" i="2"/>
  <c r="BH580" i="2"/>
  <c r="BH1859" i="2"/>
  <c r="BH1347" i="2"/>
  <c r="BH2172" i="2"/>
  <c r="BH1660" i="2"/>
  <c r="BH1148" i="2"/>
  <c r="BH636" i="2"/>
  <c r="BH1915" i="2"/>
  <c r="BH1403" i="2"/>
  <c r="BH2164" i="2"/>
  <c r="BH1652" i="2"/>
  <c r="BH1140" i="2"/>
  <c r="BH628" i="2"/>
  <c r="BH1907" i="2"/>
  <c r="BH1395" i="2"/>
  <c r="BH2092" i="2"/>
  <c r="BH1580" i="2"/>
  <c r="BH1068" i="2"/>
  <c r="BH556" i="2"/>
  <c r="BH1835" i="2"/>
  <c r="BH1323" i="2"/>
  <c r="BH1956" i="2"/>
  <c r="BH1444" i="2"/>
  <c r="BH932" i="2"/>
  <c r="BH420" i="2"/>
  <c r="BH1699" i="2"/>
  <c r="BH1187" i="2"/>
  <c r="BH116" i="2"/>
  <c r="BH563" i="2"/>
  <c r="BH51" i="2"/>
  <c r="BH1746" i="2"/>
  <c r="BH1234" i="2"/>
  <c r="BH658" i="2"/>
  <c r="BH146" i="2"/>
  <c r="BH561" i="2"/>
  <c r="BH49" i="2"/>
  <c r="BH856" i="2"/>
  <c r="BH344" i="2"/>
  <c r="BH1183" i="2"/>
  <c r="BH671" i="2"/>
  <c r="BH159" i="2"/>
  <c r="BH1294" i="2"/>
  <c r="BH782" i="2"/>
  <c r="BH270" i="2"/>
  <c r="BH1717" i="2"/>
  <c r="BH493" i="2"/>
  <c r="BH364" i="2"/>
  <c r="BH875" i="2"/>
  <c r="BH363" i="2"/>
  <c r="BH1610" i="2"/>
  <c r="BH1098" i="2"/>
  <c r="BH586" i="2"/>
  <c r="BH74" i="2"/>
  <c r="BH489" i="2"/>
  <c r="BH1296" i="2"/>
  <c r="BH784" i="2"/>
  <c r="BH272" i="2"/>
  <c r="BH1111" i="2"/>
  <c r="BH599" i="2"/>
  <c r="BH87" i="2"/>
  <c r="BH518" i="2"/>
  <c r="BH6" i="2"/>
  <c r="BH677" i="2"/>
  <c r="BH165" i="2"/>
  <c r="BH36" i="2"/>
  <c r="BH483" i="2"/>
  <c r="BH2178" i="2"/>
  <c r="BH1666" i="2"/>
  <c r="BH1154" i="2"/>
  <c r="BH642" i="2"/>
  <c r="BH130" i="2"/>
  <c r="BH545" i="2"/>
  <c r="BH33" i="2"/>
  <c r="BH840" i="2"/>
  <c r="BH328" i="2"/>
  <c r="BH1167" i="2"/>
  <c r="BH655" i="2"/>
  <c r="BH143" i="2"/>
  <c r="BH1278" i="2"/>
  <c r="BH766" i="2"/>
  <c r="BH254" i="2"/>
  <c r="BH861" i="2"/>
  <c r="BH349" i="2"/>
  <c r="BH220" i="2"/>
  <c r="BH859" i="2"/>
  <c r="BH1620" i="2"/>
  <c r="BH1108" i="2"/>
  <c r="BH596" i="2"/>
  <c r="BH1875" i="2"/>
  <c r="BH1363" i="2"/>
  <c r="BH2060" i="2"/>
  <c r="BH1548" i="2"/>
  <c r="BH1036" i="2"/>
  <c r="BH524" i="2"/>
  <c r="BH1803" i="2"/>
  <c r="BH1291" i="2"/>
  <c r="BH2052" i="2"/>
  <c r="BH1540" i="2"/>
  <c r="BH1028" i="2"/>
  <c r="BH516" i="2"/>
  <c r="BH1795" i="2"/>
  <c r="BH1283" i="2"/>
  <c r="BH2108" i="2"/>
  <c r="BH1596" i="2"/>
  <c r="BH1084" i="2"/>
  <c r="BH572" i="2"/>
  <c r="BH1851" i="2"/>
  <c r="BH1339" i="2"/>
  <c r="BH2100" i="2"/>
  <c r="BH1588" i="2"/>
  <c r="BH1076" i="2"/>
  <c r="BH564" i="2"/>
  <c r="BH1843" i="2"/>
  <c r="BH1331" i="2"/>
  <c r="BH2028" i="2"/>
  <c r="BH1516" i="2"/>
  <c r="BH1004" i="2"/>
  <c r="BH492" i="2"/>
  <c r="BH1771" i="2"/>
  <c r="BH1259" i="2"/>
  <c r="BH1892" i="2"/>
  <c r="BH1380" i="2"/>
  <c r="BH868" i="2"/>
  <c r="BH2147" i="2"/>
  <c r="BH1635" i="2"/>
  <c r="BH1123" i="2"/>
  <c r="BH52" i="2"/>
  <c r="BH499" i="2"/>
  <c r="BH2194" i="2"/>
  <c r="BH1682" i="2"/>
  <c r="BH1170" i="2"/>
  <c r="BH594" i="2"/>
  <c r="BH82" i="2"/>
  <c r="BH497" i="2"/>
  <c r="BH1304" i="2"/>
  <c r="BH792" i="2"/>
  <c r="BH280" i="2"/>
  <c r="BH1119" i="2"/>
  <c r="BH607" i="2"/>
  <c r="BH95" i="2"/>
  <c r="BH1230" i="2"/>
  <c r="BH718" i="2"/>
  <c r="BH206" i="2"/>
  <c r="BH941" i="2"/>
  <c r="BH429" i="2"/>
  <c r="BH300" i="2"/>
  <c r="BH811" i="2"/>
  <c r="BH299" i="2"/>
  <c r="BH1546" i="2"/>
  <c r="BH1034" i="2"/>
  <c r="BH522" i="2"/>
  <c r="BH10" i="2"/>
  <c r="BH425" i="2"/>
  <c r="BH1232" i="2"/>
  <c r="BH720" i="2"/>
  <c r="BH208" i="2"/>
  <c r="BH1047" i="2"/>
  <c r="BH535" i="2"/>
  <c r="BH23" i="2"/>
  <c r="BH454" i="2"/>
  <c r="BH1901" i="2"/>
  <c r="BH613" i="2"/>
  <c r="BH101" i="2"/>
  <c r="BH931" i="2"/>
  <c r="BH419" i="2"/>
  <c r="BH2114" i="2"/>
  <c r="BH1602" i="2"/>
  <c r="BH1090" i="2"/>
  <c r="BH578" i="2"/>
  <c r="BH66" i="2"/>
  <c r="BH481" i="2"/>
  <c r="BH1288" i="2"/>
  <c r="BH776" i="2"/>
  <c r="BH264" i="2"/>
  <c r="BH1103" i="2"/>
  <c r="BH591" i="2"/>
  <c r="BH79" i="2"/>
  <c r="BH1214" i="2"/>
  <c r="BH702" i="2"/>
  <c r="BH190" i="2"/>
  <c r="BH797" i="2"/>
  <c r="BH285" i="2"/>
  <c r="BH156" i="2"/>
  <c r="BH795" i="2"/>
  <c r="BH2068" i="2"/>
  <c r="BH1299" i="2"/>
  <c r="BH460" i="2"/>
  <c r="BH1739" i="2"/>
  <c r="BH1227" i="2"/>
  <c r="BH1988" i="2"/>
  <c r="BH1476" i="2"/>
  <c r="BH964" i="2"/>
  <c r="BH452" i="2"/>
  <c r="BH1731" i="2"/>
  <c r="BH1219" i="2"/>
  <c r="BH2044" i="2"/>
  <c r="BH1532" i="2"/>
  <c r="BH1020" i="2"/>
  <c r="BH508" i="2"/>
  <c r="BH1787" i="2"/>
  <c r="BH1275" i="2"/>
  <c r="BH2036" i="2"/>
  <c r="BH1524" i="2"/>
  <c r="BH1012" i="2"/>
  <c r="BH500" i="2"/>
  <c r="BH1779" i="2"/>
  <c r="BH1267" i="2"/>
  <c r="BH1964" i="2"/>
  <c r="BH1452" i="2"/>
  <c r="BH940" i="2"/>
  <c r="BH428" i="2"/>
  <c r="BH1707" i="2"/>
  <c r="BH1195" i="2"/>
  <c r="BH1828" i="2"/>
  <c r="BH1316" i="2"/>
  <c r="BH804" i="2"/>
  <c r="BH2083" i="2"/>
  <c r="BH1571" i="2"/>
  <c r="BH1059" i="2"/>
  <c r="BH947" i="2"/>
  <c r="BH435" i="2"/>
  <c r="BH2130" i="2"/>
  <c r="BH1618" i="2"/>
  <c r="BH1106" i="2"/>
  <c r="BH530" i="2"/>
  <c r="BH18" i="2"/>
  <c r="BH433" i="2"/>
  <c r="BH1240" i="2"/>
  <c r="BH728" i="2"/>
  <c r="BH216" i="2"/>
  <c r="BH1055" i="2"/>
  <c r="BH543" i="2"/>
  <c r="BH31" i="2"/>
  <c r="BH1166" i="2"/>
  <c r="BH654" i="2"/>
  <c r="BH142" i="2"/>
  <c r="BH877" i="2"/>
  <c r="BH365" i="2"/>
  <c r="BH236" i="2"/>
  <c r="BH747" i="2"/>
  <c r="BH235" i="2"/>
  <c r="BH1482" i="2"/>
  <c r="BH970" i="2"/>
  <c r="BH458" i="2"/>
  <c r="BH873" i="2"/>
  <c r="BH361" i="2"/>
  <c r="BH1168" i="2"/>
  <c r="BH656" i="2"/>
  <c r="BH144" i="2"/>
  <c r="BH983" i="2"/>
  <c r="BH471" i="2"/>
  <c r="BH1478" i="2"/>
  <c r="BH390" i="2"/>
  <c r="BH1837" i="2"/>
  <c r="BH549" i="2"/>
  <c r="BH37" i="2"/>
  <c r="BH867" i="2"/>
  <c r="BH355" i="2"/>
  <c r="BH2050" i="2"/>
  <c r="BH1538" i="2"/>
  <c r="BH1026" i="2"/>
  <c r="BH514" i="2"/>
  <c r="BH2" i="2"/>
  <c r="BH1021" i="2"/>
  <c r="BH1439" i="2"/>
  <c r="BH2144" i="2"/>
  <c r="BH1697" i="2"/>
  <c r="BH2122" i="2"/>
  <c r="BH2037" i="2"/>
  <c r="BH1407" i="2"/>
  <c r="BH1440" i="2"/>
  <c r="BH1217" i="2"/>
  <c r="BH2053" i="2"/>
  <c r="BH1423" i="2"/>
  <c r="BH1631" i="2"/>
  <c r="BH1701" i="2"/>
  <c r="BH1535" i="2"/>
  <c r="BH1888" i="2"/>
  <c r="BH1537" i="2"/>
  <c r="BH2073" i="2"/>
  <c r="BH1653" i="2"/>
  <c r="BH1359" i="2"/>
  <c r="BH1999" i="2"/>
  <c r="BI1999" i="2" s="1"/>
  <c r="BH1744" i="2"/>
  <c r="BH1041" i="2"/>
  <c r="BH1553" i="2"/>
  <c r="BH2089" i="2"/>
  <c r="BH1373" i="2"/>
  <c r="BH2125" i="2"/>
  <c r="BH1926" i="2"/>
  <c r="BH1559" i="2"/>
  <c r="BI1559" i="2" s="1"/>
  <c r="BH2071" i="2"/>
  <c r="BH1760" i="2"/>
  <c r="BH1049" i="2"/>
  <c r="BH1561" i="2"/>
  <c r="BH2097" i="2"/>
  <c r="BH1998" i="2"/>
  <c r="BH2064" i="2"/>
  <c r="BH1606" i="2"/>
  <c r="BI1606" i="2" s="1"/>
  <c r="BH1185" i="2"/>
  <c r="BH1391" i="2"/>
  <c r="BH2175" i="2"/>
  <c r="BH1864" i="2"/>
  <c r="BH1137" i="2"/>
  <c r="BH1649" i="2"/>
  <c r="BH2201" i="2"/>
  <c r="BH1485" i="2"/>
  <c r="BI1485" i="2" s="1"/>
  <c r="BH838" i="2"/>
  <c r="BH2022" i="2"/>
  <c r="BH1655" i="2"/>
  <c r="BH2183" i="2"/>
  <c r="BH1872" i="2"/>
  <c r="BH1145" i="2"/>
  <c r="BH1657" i="2"/>
  <c r="BH722" i="2"/>
  <c r="BH2077" i="2"/>
  <c r="BH1575" i="2"/>
  <c r="BH1704" i="2"/>
  <c r="BH1513" i="2"/>
  <c r="BH1477" i="2"/>
  <c r="BH1101" i="2"/>
  <c r="BH1414" i="2"/>
  <c r="BH1767" i="2"/>
  <c r="BI1767" i="2" s="1"/>
  <c r="BH2080" i="2"/>
  <c r="BH1833" i="2"/>
  <c r="BH2085" i="2"/>
  <c r="BH1903" i="2"/>
  <c r="BH1501" i="2"/>
  <c r="BH902" i="2"/>
  <c r="BH2038" i="2"/>
  <c r="BH1671" i="2"/>
  <c r="BH2199" i="2"/>
  <c r="BH1896" i="2"/>
  <c r="BH1161" i="2"/>
  <c r="BH1673" i="2"/>
  <c r="BH1866" i="2"/>
  <c r="BH1309" i="2"/>
  <c r="BH1695" i="2"/>
  <c r="BH993" i="2"/>
  <c r="BI993" i="2" s="1"/>
  <c r="BH1761" i="2"/>
  <c r="BH981" i="2"/>
  <c r="BH2165" i="2"/>
  <c r="BH1471" i="2"/>
  <c r="BH1512" i="2"/>
  <c r="BH1473" i="2"/>
  <c r="BH2181" i="2"/>
  <c r="BH1615" i="2"/>
  <c r="BH2015" i="2"/>
  <c r="BH2101" i="2"/>
  <c r="BH1663" i="2"/>
  <c r="BH2032" i="2"/>
  <c r="BH1601" i="2"/>
  <c r="BH2145" i="2"/>
  <c r="BH1989" i="2"/>
  <c r="BH1487" i="2"/>
  <c r="BI1487" i="2" s="1"/>
  <c r="BH2063" i="2"/>
  <c r="BH1832" i="2"/>
  <c r="BH1105" i="2"/>
  <c r="BH1617" i="2"/>
  <c r="BH2161" i="2"/>
  <c r="BH1453" i="2"/>
  <c r="BH2189" i="2"/>
  <c r="BH1990" i="2"/>
  <c r="BH1623" i="2"/>
  <c r="BH2143" i="2"/>
  <c r="BH1840" i="2"/>
  <c r="BH1113" i="2"/>
  <c r="BH1625" i="2"/>
  <c r="BH2169" i="2"/>
  <c r="BH1375" i="2"/>
  <c r="BH929" i="2"/>
  <c r="BH1934" i="2"/>
  <c r="BH1181" i="2"/>
  <c r="BH1519" i="2"/>
  <c r="BH1344" i="2"/>
  <c r="BH1936" i="2"/>
  <c r="BH1201" i="2"/>
  <c r="BH1713" i="2"/>
  <c r="BH411" i="2"/>
  <c r="BH1557" i="2"/>
  <c r="BH1158" i="2"/>
  <c r="BH2086" i="2"/>
  <c r="BH1719" i="2"/>
  <c r="BH1352" i="2"/>
  <c r="BH1952" i="2"/>
  <c r="BH1209" i="2"/>
  <c r="BH1721" i="2"/>
  <c r="BI1721" i="2" s="1"/>
  <c r="BH835" i="2"/>
  <c r="BH2205" i="2"/>
  <c r="BH1703" i="2"/>
  <c r="BH1856" i="2"/>
  <c r="BH1641" i="2"/>
  <c r="BH1621" i="2"/>
  <c r="BH1245" i="2"/>
  <c r="BH1750" i="2"/>
  <c r="BI1750" i="2" s="1"/>
  <c r="BH1895" i="2"/>
  <c r="BH937" i="2"/>
  <c r="BH1969" i="2"/>
  <c r="BH1094" i="2"/>
  <c r="BH989" i="2"/>
  <c r="BH1573" i="2"/>
  <c r="BH1222" i="2"/>
  <c r="BH2102" i="2"/>
  <c r="BH1735" i="2"/>
  <c r="BH1376" i="2"/>
  <c r="BH1968" i="2"/>
  <c r="BH1225" i="2"/>
  <c r="BH1737" i="2"/>
  <c r="BH1533" i="2"/>
  <c r="BH1887" i="2"/>
  <c r="BH1121" i="2"/>
  <c r="BI1121" i="2" s="1"/>
  <c r="BH1825" i="2"/>
  <c r="BH1133" i="2"/>
  <c r="BH1198" i="2"/>
  <c r="BH1599" i="2"/>
  <c r="BH1656" i="2"/>
  <c r="BH1077" i="2"/>
  <c r="BH1286" i="2"/>
  <c r="BH2135" i="2"/>
  <c r="BH1616" i="2"/>
  <c r="BH878" i="2"/>
  <c r="BH1791" i="2"/>
  <c r="BH2176" i="2"/>
  <c r="BH1665" i="2"/>
  <c r="BH1802" i="2"/>
  <c r="BH2117" i="2"/>
  <c r="BH1551" i="2"/>
  <c r="BH1312" i="2"/>
  <c r="BH1904" i="2"/>
  <c r="BH1169" i="2"/>
  <c r="BH1681" i="2"/>
  <c r="BH1994" i="2"/>
  <c r="BH1525" i="2"/>
  <c r="BH966" i="2"/>
  <c r="BH2054" i="2"/>
  <c r="BI2054" i="2" s="1"/>
  <c r="BH1687" i="2"/>
  <c r="BH1320" i="2"/>
  <c r="BH1912" i="2"/>
  <c r="BH1177" i="2"/>
  <c r="BH1689" i="2"/>
  <c r="BH2058" i="2"/>
  <c r="BH1567" i="2"/>
  <c r="BH1249" i="2"/>
  <c r="BH2126" i="2"/>
  <c r="BH1405" i="2"/>
  <c r="BH1647" i="2"/>
  <c r="BH1416" i="2"/>
  <c r="BH2016" i="2"/>
  <c r="BH1265" i="2"/>
  <c r="BH1777" i="2"/>
  <c r="BH1045" i="2"/>
  <c r="BI1045" i="2" s="1"/>
  <c r="BH1629" i="2"/>
  <c r="BH1470" i="2"/>
  <c r="BH2150" i="2"/>
  <c r="BH1783" i="2"/>
  <c r="BH1424" i="2"/>
  <c r="BH2024" i="2"/>
  <c r="BH1273" i="2"/>
  <c r="BH1785" i="2"/>
  <c r="BI1785" i="2" s="1"/>
  <c r="BH1029" i="2"/>
  <c r="BH1630" i="2"/>
  <c r="BH1831" i="2"/>
  <c r="BH2000" i="2"/>
  <c r="BH1769" i="2"/>
  <c r="BH2021" i="2"/>
  <c r="BH1397" i="2"/>
  <c r="BH1878" i="2"/>
  <c r="BH2023" i="2"/>
  <c r="BH1065" i="2"/>
  <c r="BH2113" i="2"/>
  <c r="BH1670" i="2"/>
  <c r="BH1069" i="2"/>
  <c r="BH1645" i="2"/>
  <c r="BH1502" i="2"/>
  <c r="BH2166" i="2"/>
  <c r="BI2166" i="2" s="1"/>
  <c r="BH1799" i="2"/>
  <c r="BH1448" i="2"/>
  <c r="BH2040" i="2"/>
  <c r="BH1289" i="2"/>
  <c r="BH1801" i="2"/>
  <c r="BH2005" i="2"/>
  <c r="BH2151" i="2"/>
  <c r="BH1313" i="2"/>
  <c r="BH1889" i="2"/>
  <c r="BH1277" i="2"/>
  <c r="BH1710" i="2"/>
  <c r="BH1727" i="2"/>
  <c r="BH1808" i="2"/>
  <c r="BH1221" i="2"/>
  <c r="BH1726" i="2"/>
  <c r="BH1237" i="2"/>
  <c r="BI1237" i="2" s="1"/>
  <c r="BH1057" i="2"/>
  <c r="BH1486" i="2"/>
  <c r="BH1983" i="2"/>
  <c r="BH1025" i="2"/>
  <c r="BH1729" i="2"/>
  <c r="BH1179" i="2"/>
  <c r="BH942" i="2"/>
  <c r="BH1679" i="2"/>
  <c r="BH1384" i="2"/>
  <c r="BH1976" i="2"/>
  <c r="BH1233" i="2"/>
  <c r="BH1745" i="2"/>
  <c r="BH1013" i="2"/>
  <c r="BH1597" i="2"/>
  <c r="BH1326" i="2"/>
  <c r="BH2118" i="2"/>
  <c r="BI2118" i="2" s="1"/>
  <c r="BH1751" i="2"/>
  <c r="BH1392" i="2"/>
  <c r="BH1984" i="2"/>
  <c r="BH1241" i="2"/>
  <c r="BH1753" i="2"/>
  <c r="BH1165" i="2"/>
  <c r="BH1759" i="2"/>
  <c r="BH1569" i="2"/>
  <c r="BI1569" i="2" s="1"/>
  <c r="BH1503" i="2"/>
  <c r="BH1957" i="2"/>
  <c r="BH1711" i="2"/>
  <c r="BH1488" i="2"/>
  <c r="BH2088" i="2"/>
  <c r="BH1329" i="2"/>
  <c r="BH1841" i="2"/>
  <c r="BH1117" i="2"/>
  <c r="BH1693" i="2"/>
  <c r="BH1702" i="2"/>
  <c r="BH1335" i="2"/>
  <c r="BH1847" i="2"/>
  <c r="BH1504" i="2"/>
  <c r="BH2096" i="2"/>
  <c r="BH1337" i="2"/>
  <c r="BH1849" i="2"/>
  <c r="BI1849" i="2" s="1"/>
  <c r="BH1173" i="2"/>
  <c r="BH1814" i="2"/>
  <c r="BH1959" i="2"/>
  <c r="BH2152" i="2"/>
  <c r="BH1897" i="2"/>
  <c r="BH2149" i="2"/>
  <c r="BH1541" i="2"/>
  <c r="BH2006" i="2"/>
  <c r="BI2006" i="2" s="1"/>
  <c r="BH1336" i="2"/>
  <c r="BH1193" i="2"/>
  <c r="BH2185" i="2"/>
  <c r="BH1822" i="2"/>
  <c r="BH1141" i="2"/>
  <c r="BH1709" i="2"/>
  <c r="BH1718" i="2"/>
  <c r="BH1351" i="2"/>
  <c r="BI1351" i="2" s="1"/>
  <c r="BH1863" i="2"/>
  <c r="BH1520" i="2"/>
  <c r="BH2112" i="2"/>
  <c r="BH1353" i="2"/>
  <c r="BH1865" i="2"/>
  <c r="BH2133" i="2"/>
  <c r="BH1400" i="2"/>
  <c r="BH1377" i="2"/>
  <c r="BI1377" i="2" s="1"/>
  <c r="BH1961" i="2"/>
  <c r="BH1349" i="2"/>
  <c r="BH1774" i="2"/>
  <c r="BH1855" i="2"/>
  <c r="BH1960" i="2"/>
  <c r="BH1293" i="2"/>
  <c r="BH1854" i="2"/>
  <c r="BH1669" i="2"/>
  <c r="BI1669" i="2" s="1"/>
  <c r="BH1053" i="2"/>
  <c r="BH1838" i="2"/>
  <c r="BH2119" i="2"/>
  <c r="BH1153" i="2"/>
  <c r="BH1793" i="2"/>
  <c r="BH1005" i="2"/>
  <c r="BH1542" i="2"/>
  <c r="BH1743" i="2"/>
  <c r="BI1743" i="2" s="1"/>
  <c r="BH1456" i="2"/>
  <c r="BH2048" i="2"/>
  <c r="BH1297" i="2"/>
  <c r="BH1809" i="2"/>
  <c r="BH1085" i="2"/>
  <c r="BH1661" i="2"/>
  <c r="BH1566" i="2"/>
  <c r="BH2182" i="2"/>
  <c r="BI2182" i="2" s="1"/>
  <c r="BH1815" i="2"/>
  <c r="BH1464" i="2"/>
  <c r="BH2056" i="2"/>
  <c r="BH1305" i="2"/>
  <c r="BH1817" i="2"/>
  <c r="BH1461" i="2"/>
  <c r="BH1951" i="2"/>
  <c r="BH1093" i="2"/>
  <c r="BI1093" i="2" s="1"/>
  <c r="BH1823" i="2"/>
  <c r="BI1823" i="2" s="1"/>
  <c r="BH814" i="2"/>
  <c r="BH1839" i="2"/>
  <c r="BH1568" i="2"/>
  <c r="BH2160" i="2"/>
  <c r="BH1393" i="2"/>
  <c r="BH1905" i="2"/>
  <c r="BH1197" i="2"/>
  <c r="BI1197" i="2" s="1"/>
  <c r="BH1965" i="2"/>
  <c r="BI1965" i="2" s="1"/>
  <c r="BH1766" i="2"/>
  <c r="BH1399" i="2"/>
  <c r="BH1911" i="2"/>
  <c r="BH1576" i="2"/>
  <c r="BH2168" i="2"/>
  <c r="BH1401" i="2"/>
  <c r="BH1913" i="2"/>
  <c r="BI1913" i="2" s="1"/>
  <c r="BH1325" i="2"/>
  <c r="BI1325" i="2" s="1"/>
  <c r="BH1942" i="2"/>
  <c r="BH2087" i="2"/>
  <c r="BH1001" i="2"/>
  <c r="BH2041" i="2"/>
  <c r="BH1454" i="2"/>
  <c r="BH1677" i="2"/>
  <c r="BH2134" i="2"/>
  <c r="BI2134" i="2" s="1"/>
  <c r="BH1480" i="2"/>
  <c r="BH1321" i="2"/>
  <c r="BH1037" i="2"/>
  <c r="BH2014" i="2"/>
  <c r="BH1213" i="2"/>
  <c r="BH1981" i="2"/>
  <c r="BH1782" i="2"/>
  <c r="BH1415" i="2"/>
  <c r="BI1415" i="2" s="1"/>
  <c r="BH1927" i="2"/>
  <c r="BI1927" i="2" s="1"/>
  <c r="BH1592" i="2"/>
  <c r="BH2184" i="2"/>
  <c r="BH1417" i="2"/>
  <c r="BH1929" i="2"/>
  <c r="BH1390" i="2"/>
  <c r="BH1696" i="2"/>
  <c r="BH1441" i="2"/>
  <c r="BI1441" i="2" s="1"/>
  <c r="BH2033" i="2"/>
  <c r="BI2033" i="2" s="1"/>
  <c r="BH1493" i="2"/>
  <c r="BH1902" i="2"/>
  <c r="BH1919" i="2"/>
  <c r="BH2104" i="2"/>
  <c r="BH1437" i="2"/>
  <c r="BH1982" i="2"/>
  <c r="BH1030" i="2"/>
  <c r="BI1030" i="2" s="1"/>
  <c r="BH1205" i="2"/>
  <c r="BI1205" i="2" s="1"/>
  <c r="BH1966" i="2"/>
  <c r="BH1360" i="2"/>
  <c r="BH1281" i="2"/>
  <c r="BH1857" i="2"/>
  <c r="BH1149" i="2"/>
  <c r="BH1790" i="2"/>
  <c r="BH1807" i="2"/>
  <c r="BH1528" i="2"/>
  <c r="BI1528" i="2" s="1"/>
  <c r="BH2120" i="2"/>
  <c r="BH1361" i="2"/>
  <c r="BH1873" i="2"/>
  <c r="BH1157" i="2"/>
  <c r="BH1933" i="2"/>
  <c r="BH1734" i="2"/>
  <c r="BH1367" i="2"/>
  <c r="BI1367" i="2" s="1"/>
  <c r="BH1879" i="2"/>
  <c r="BI1879" i="2" s="1"/>
  <c r="BH1536" i="2"/>
  <c r="BH2128" i="2"/>
  <c r="BH1369" i="2"/>
  <c r="BH1881" i="2"/>
  <c r="BH1941" i="2"/>
  <c r="BH1328" i="2"/>
  <c r="BH1389" i="2"/>
  <c r="BI1389" i="2" s="1"/>
  <c r="BH2079" i="2"/>
  <c r="BH1758" i="2"/>
  <c r="BH1967" i="2"/>
  <c r="BH1640" i="2"/>
  <c r="BH945" i="2"/>
  <c r="BH1457" i="2"/>
  <c r="BH1977" i="2"/>
  <c r="BH1269" i="2"/>
  <c r="BI1269" i="2" s="1"/>
  <c r="BH2029" i="2"/>
  <c r="BH1830" i="2"/>
  <c r="BH1463" i="2"/>
  <c r="BH1975" i="2"/>
  <c r="BH1648" i="2"/>
  <c r="BH953" i="2"/>
  <c r="BH1465" i="2"/>
  <c r="BH1985" i="2"/>
  <c r="BI1985" i="2" s="1"/>
  <c r="BH1469" i="2"/>
  <c r="BH2070" i="2"/>
  <c r="BH2159" i="2"/>
  <c r="BH1129" i="2"/>
  <c r="BH2186" i="2"/>
  <c r="BH1886" i="2"/>
  <c r="BH2013" i="2"/>
  <c r="BH1383" i="2"/>
  <c r="BI1383" i="2" s="1"/>
  <c r="BH1632" i="2"/>
  <c r="BI1632" i="2" s="1"/>
  <c r="BH1449" i="2"/>
  <c r="BH1333" i="2"/>
  <c r="BH2206" i="2"/>
  <c r="BH1285" i="2"/>
  <c r="BH2045" i="2"/>
  <c r="BH1846" i="2"/>
  <c r="BH1479" i="2"/>
  <c r="BI1479" i="2" s="1"/>
  <c r="BH1991" i="2"/>
  <c r="BI1991" i="2" s="1"/>
  <c r="BH1664" i="2"/>
  <c r="BH969" i="2"/>
  <c r="BH1481" i="2"/>
  <c r="BH2009" i="2"/>
  <c r="BH1870" i="2"/>
  <c r="BH1848" i="2"/>
  <c r="BH1505" i="2"/>
  <c r="BI1505" i="2" s="1"/>
  <c r="BH2105" i="2"/>
  <c r="BI2105" i="2" s="1"/>
  <c r="BH1637" i="2"/>
  <c r="BH2030" i="2"/>
  <c r="BH2047" i="2"/>
  <c r="BH961" i="2"/>
  <c r="BH1589" i="2"/>
  <c r="BH2110" i="2"/>
  <c r="BH1806" i="2"/>
  <c r="BI1806" i="2" s="1"/>
  <c r="BH1421" i="2"/>
  <c r="BI1421" i="2" s="1"/>
  <c r="BH2094" i="2"/>
  <c r="BH1584" i="2"/>
  <c r="BH1345" i="2"/>
  <c r="BH1921" i="2"/>
  <c r="BH1365" i="2"/>
  <c r="BH1918" i="2"/>
  <c r="BH1871" i="2"/>
  <c r="BI1871" i="2" s="1"/>
  <c r="BH1600" i="2"/>
  <c r="BI1600" i="2" s="1"/>
  <c r="BH2192" i="2"/>
  <c r="BH1425" i="2"/>
  <c r="BH1937" i="2"/>
  <c r="BH1229" i="2"/>
  <c r="BH1997" i="2"/>
  <c r="BH1798" i="2"/>
  <c r="BH1431" i="2"/>
  <c r="BI1431" i="2" s="1"/>
  <c r="BH1943" i="2"/>
  <c r="BI1943" i="2" s="1"/>
  <c r="BH1608" i="2"/>
  <c r="BH921" i="2"/>
  <c r="BH1433" i="2"/>
  <c r="BH1945" i="2"/>
  <c r="BH2197" i="2"/>
  <c r="BH1544" i="2"/>
  <c r="BH1605" i="2"/>
  <c r="BI1605" i="2" s="1"/>
  <c r="BH1472" i="2"/>
  <c r="BI1472" i="2" s="1"/>
  <c r="BH1950" i="2"/>
  <c r="BH2031" i="2"/>
  <c r="BH1712" i="2"/>
  <c r="BH1009" i="2"/>
  <c r="BH1521" i="2"/>
  <c r="BH2049" i="2"/>
  <c r="BH1341" i="2"/>
  <c r="BI1341" i="2" s="1"/>
  <c r="BH2093" i="2"/>
  <c r="BI2093" i="2" s="1"/>
  <c r="BH1894" i="2"/>
  <c r="BH1527" i="2"/>
  <c r="BH2039" i="2"/>
  <c r="BH1720" i="2"/>
  <c r="BH1017" i="2"/>
  <c r="BH1529" i="2"/>
  <c r="BH2065" i="2"/>
  <c r="BI2065" i="2" s="1"/>
  <c r="BH1613" i="2"/>
  <c r="BI1613" i="2" s="1"/>
  <c r="BH2198" i="2"/>
  <c r="BH1408" i="2"/>
  <c r="BH1257" i="2"/>
  <c r="BH1109" i="2"/>
  <c r="BH2142" i="2"/>
  <c r="BH2141" i="2"/>
  <c r="BH1511" i="2"/>
  <c r="BI1511" i="2" s="1"/>
  <c r="BH1776" i="2"/>
  <c r="BI1776" i="2" s="1"/>
  <c r="BH1577" i="2"/>
  <c r="BH1549" i="2"/>
  <c r="BH1455" i="2"/>
  <c r="BH1357" i="2"/>
  <c r="BH2109" i="2"/>
  <c r="BH1910" i="2"/>
  <c r="BH1543" i="2"/>
  <c r="BI1543" i="2" s="1"/>
  <c r="BH2055" i="2"/>
  <c r="BH1736" i="2"/>
  <c r="BH1033" i="2"/>
  <c r="BH1545" i="2"/>
  <c r="BH2081" i="2"/>
  <c r="BH2062" i="2"/>
  <c r="BH1992" i="2"/>
  <c r="BH1633" i="2"/>
  <c r="BI1633" i="2" s="1"/>
  <c r="BH2177" i="2"/>
  <c r="BI2177" i="2" s="1"/>
  <c r="BH1973" i="2"/>
  <c r="BH2158" i="2"/>
  <c r="BH2191" i="2"/>
  <c r="BH1089" i="2"/>
  <c r="BH1925" i="2"/>
  <c r="BH2174" i="2"/>
  <c r="BH2190" i="2"/>
  <c r="BI2190" i="2" s="1"/>
  <c r="BH1565" i="2"/>
  <c r="BI1565" i="2" s="1"/>
  <c r="BH1343" i="2"/>
  <c r="BH1728" i="2"/>
  <c r="BH1409" i="2"/>
  <c r="BH2001" i="2"/>
  <c r="BH1517" i="2"/>
  <c r="BH2046" i="2"/>
  <c r="BH1935" i="2"/>
  <c r="BI1935" i="2" s="1"/>
  <c r="BH1672" i="2"/>
  <c r="BI1672" i="2" s="1"/>
  <c r="BH977" i="2"/>
  <c r="BH1489" i="2"/>
  <c r="BH2017" i="2"/>
  <c r="BH1301" i="2"/>
  <c r="BH2061" i="2"/>
  <c r="BH1862" i="2"/>
  <c r="BH1495" i="2"/>
  <c r="BI1495" i="2" s="1"/>
  <c r="BH2007" i="2"/>
  <c r="BI2007" i="2" s="1"/>
  <c r="BH1680" i="2"/>
  <c r="BH985" i="2"/>
  <c r="BH1497" i="2"/>
  <c r="BH2025" i="2"/>
  <c r="BH1742" i="2"/>
  <c r="BH1768" i="2"/>
  <c r="BH2069" i="2"/>
  <c r="BI2069" i="2" s="1"/>
  <c r="BH1920" i="2"/>
  <c r="BH2078" i="2"/>
  <c r="BH2095" i="2"/>
  <c r="BH1792" i="2"/>
  <c r="BH1073" i="2"/>
  <c r="BH1585" i="2"/>
  <c r="BH2129" i="2"/>
  <c r="BH1413" i="2"/>
  <c r="BI1413" i="2" s="1"/>
  <c r="BH2157" i="2"/>
  <c r="BI2157" i="2" s="1"/>
  <c r="BH1958" i="2"/>
  <c r="BH1591" i="2"/>
  <c r="BH2111" i="2"/>
  <c r="BH1800" i="2"/>
  <c r="BH1081" i="2"/>
  <c r="BH1593" i="2"/>
  <c r="BH2137" i="2"/>
  <c r="BI2137" i="2" s="1"/>
  <c r="BH1949" i="2"/>
  <c r="BI1949" i="2" s="1"/>
  <c r="BH1447" i="2"/>
  <c r="BH1552" i="2"/>
  <c r="BH1385" i="2"/>
  <c r="BH1261" i="2"/>
  <c r="BH1775" i="2"/>
  <c r="BH1070" i="2"/>
  <c r="BH1639" i="2"/>
  <c r="BI1639" i="2" s="1"/>
  <c r="BH1928" i="2"/>
  <c r="BI1928" i="2" s="1"/>
  <c r="BH1705" i="2"/>
  <c r="BH1685" i="2"/>
  <c r="BH1583" i="2"/>
  <c r="BH1429" i="2"/>
  <c r="BH2173" i="2"/>
  <c r="BH1974" i="2"/>
  <c r="BH1607" i="2"/>
  <c r="BI1607" i="2" s="1"/>
  <c r="BH2127" i="2"/>
  <c r="BI2127" i="2" s="1"/>
  <c r="BH1824" i="2"/>
  <c r="BH1097" i="2"/>
  <c r="BH1609" i="2"/>
  <c r="BH2153" i="2"/>
  <c r="BH417" i="2"/>
  <c r="BH1224" i="2"/>
  <c r="BH712" i="2"/>
  <c r="BI712" i="2" s="1"/>
  <c r="BH200" i="2"/>
  <c r="BI200" i="2" s="1"/>
  <c r="BH1039" i="2"/>
  <c r="BH527" i="2"/>
  <c r="BH15" i="2"/>
  <c r="BH1150" i="2"/>
  <c r="BH638" i="2"/>
  <c r="BH126" i="2"/>
  <c r="BH733" i="2"/>
  <c r="BI733" i="2" s="1"/>
  <c r="BH221" i="2"/>
  <c r="BH92" i="2"/>
  <c r="BH731" i="2"/>
  <c r="BH155" i="2"/>
  <c r="BH1850" i="2"/>
  <c r="BH1338" i="2"/>
  <c r="BH826" i="2"/>
  <c r="BH314" i="2"/>
  <c r="BI314" i="2" s="1"/>
  <c r="BH665" i="2"/>
  <c r="BI665" i="2" s="1"/>
  <c r="BH153" i="2"/>
  <c r="BH960" i="2"/>
  <c r="BH448" i="2"/>
  <c r="BH1223" i="2"/>
  <c r="BH711" i="2"/>
  <c r="BH199" i="2"/>
  <c r="BH1756" i="2"/>
  <c r="BI1756" i="2" s="1"/>
  <c r="BH532" i="2"/>
  <c r="BH1484" i="2"/>
  <c r="BH1692" i="2"/>
  <c r="BH1180" i="2"/>
  <c r="BH668" i="2"/>
  <c r="BH2011" i="2"/>
  <c r="BH1499" i="2"/>
  <c r="BH2004" i="2"/>
  <c r="BI2004" i="2" s="1"/>
  <c r="BH1492" i="2"/>
  <c r="BH980" i="2"/>
  <c r="BH468" i="2"/>
  <c r="BH1747" i="2"/>
  <c r="BH1235" i="2"/>
  <c r="BH1932" i="2"/>
  <c r="BH1420" i="2"/>
  <c r="BH908" i="2"/>
  <c r="BI908" i="2" s="1"/>
  <c r="BH2187" i="2"/>
  <c r="BI2187" i="2" s="1"/>
  <c r="BH1675" i="2"/>
  <c r="BH1163" i="2"/>
  <c r="BH1924" i="2"/>
  <c r="BH1412" i="2"/>
  <c r="BH900" i="2"/>
  <c r="BH2179" i="2"/>
  <c r="BH1667" i="2"/>
  <c r="BI1667" i="2" s="1"/>
  <c r="BH1155" i="2"/>
  <c r="BI1155" i="2" s="1"/>
  <c r="BH1980" i="2"/>
  <c r="BH1468" i="2"/>
  <c r="BH956" i="2"/>
  <c r="BH444" i="2"/>
  <c r="BH1723" i="2"/>
  <c r="BH1211" i="2"/>
  <c r="BH1972" i="2"/>
  <c r="BI1972" i="2" s="1"/>
  <c r="BH1460" i="2"/>
  <c r="BI1460" i="2" s="1"/>
  <c r="BH948" i="2"/>
  <c r="BH436" i="2"/>
  <c r="BH1715" i="2"/>
  <c r="BH1203" i="2"/>
  <c r="BH1900" i="2"/>
  <c r="BH1388" i="2"/>
  <c r="BH876" i="2"/>
  <c r="BH2155" i="2"/>
  <c r="BI2155" i="2" s="1"/>
  <c r="BH1643" i="2"/>
  <c r="BH1131" i="2"/>
  <c r="BH1764" i="2"/>
  <c r="BH1252" i="2"/>
  <c r="BH740" i="2"/>
  <c r="BH2019" i="2"/>
  <c r="BH1507" i="2"/>
  <c r="BI1507" i="2" s="1"/>
  <c r="BH995" i="2"/>
  <c r="BI995" i="2" s="1"/>
  <c r="BH883" i="2"/>
  <c r="BH371" i="2"/>
  <c r="BH2066" i="2"/>
  <c r="BH1554" i="2"/>
  <c r="BH1042" i="2"/>
  <c r="BH466" i="2"/>
  <c r="BH881" i="2"/>
  <c r="BI881" i="2" s="1"/>
  <c r="BH369" i="2"/>
  <c r="BI369" i="2" s="1"/>
  <c r="BH1176" i="2"/>
  <c r="BH664" i="2"/>
  <c r="BH152" i="2"/>
  <c r="BH991" i="2"/>
  <c r="BH479" i="2"/>
  <c r="BH1678" i="2"/>
  <c r="BH1102" i="2"/>
  <c r="BI1102" i="2" s="1"/>
  <c r="BH590" i="2"/>
  <c r="BI590" i="2" s="1"/>
  <c r="BH78" i="2"/>
  <c r="BH813" i="2"/>
  <c r="BH301" i="2"/>
  <c r="BH172" i="2"/>
  <c r="BH683" i="2"/>
  <c r="BH171" i="2"/>
  <c r="BH1418" i="2"/>
  <c r="BI1418" i="2" s="1"/>
  <c r="BH906" i="2"/>
  <c r="BI906" i="2" s="1"/>
  <c r="BH394" i="2"/>
  <c r="BH809" i="2"/>
  <c r="BH297" i="2"/>
  <c r="BH1104" i="2"/>
  <c r="BH592" i="2"/>
  <c r="BH80" i="2"/>
  <c r="BH919" i="2"/>
  <c r="BI919" i="2" s="1"/>
  <c r="BH407" i="2"/>
  <c r="BI407" i="2" s="1"/>
  <c r="BH1350" i="2"/>
  <c r="BH326" i="2"/>
  <c r="BH1773" i="2"/>
  <c r="BH485" i="2"/>
  <c r="BH356" i="2"/>
  <c r="BH803" i="2"/>
  <c r="BH291" i="2"/>
  <c r="BI291" i="2" s="1"/>
  <c r="BH1986" i="2"/>
  <c r="BI1986" i="2" s="1"/>
  <c r="BH1474" i="2"/>
  <c r="BH962" i="2"/>
  <c r="BH450" i="2"/>
  <c r="BH865" i="2"/>
  <c r="BH353" i="2"/>
  <c r="BH1160" i="2"/>
  <c r="BH648" i="2"/>
  <c r="BI648" i="2" s="1"/>
  <c r="BH136" i="2"/>
  <c r="BH975" i="2"/>
  <c r="BH463" i="2"/>
  <c r="BH1662" i="2"/>
  <c r="BH1086" i="2"/>
  <c r="BH574" i="2"/>
  <c r="BH62" i="2"/>
  <c r="BH669" i="2"/>
  <c r="BI669" i="2" s="1"/>
  <c r="BH157" i="2"/>
  <c r="BI157" i="2" s="1"/>
  <c r="BH28" i="2"/>
  <c r="BH667" i="2"/>
  <c r="BH1556" i="2"/>
  <c r="BH1996" i="2"/>
  <c r="BH2140" i="2"/>
  <c r="BH1628" i="2"/>
  <c r="BH1116" i="2"/>
  <c r="BI1116" i="2" s="1"/>
  <c r="BH604" i="2"/>
  <c r="BH1947" i="2"/>
  <c r="BH1435" i="2"/>
  <c r="BH1940" i="2"/>
  <c r="BH1428" i="2"/>
  <c r="BH916" i="2"/>
  <c r="BH2195" i="2"/>
  <c r="BH1683" i="2"/>
  <c r="BI1683" i="2" s="1"/>
  <c r="BH1171" i="2"/>
  <c r="BH1868" i="2"/>
  <c r="BH1356" i="2"/>
  <c r="BH844" i="2"/>
  <c r="BH2123" i="2"/>
  <c r="BH1611" i="2"/>
  <c r="BH1099" i="2"/>
  <c r="BH1860" i="2"/>
  <c r="BI1860" i="2" s="1"/>
  <c r="BH1348" i="2"/>
  <c r="BI1348" i="2" s="1"/>
  <c r="BH836" i="2"/>
  <c r="BH2115" i="2"/>
  <c r="BH1603" i="2"/>
  <c r="BH1091" i="2"/>
  <c r="BH1916" i="2"/>
  <c r="BH1404" i="2"/>
  <c r="BH892" i="2"/>
  <c r="BI892" i="2" s="1"/>
  <c r="BH2171" i="2"/>
  <c r="BI2171" i="2" s="1"/>
  <c r="BH1659" i="2"/>
  <c r="BH1147" i="2"/>
  <c r="BH1908" i="2"/>
  <c r="BH1396" i="2"/>
  <c r="BH884" i="2"/>
  <c r="BH2163" i="2"/>
  <c r="BH1651" i="2"/>
  <c r="BI1651" i="2" s="1"/>
  <c r="BH1139" i="2"/>
  <c r="BI1139" i="2" s="1"/>
  <c r="BH1836" i="2"/>
  <c r="BH1324" i="2"/>
  <c r="BH812" i="2"/>
  <c r="BH2091" i="2"/>
  <c r="BH1579" i="2"/>
  <c r="BH1067" i="2"/>
  <c r="BH1700" i="2"/>
  <c r="BI1700" i="2" s="1"/>
  <c r="BH1188" i="2"/>
  <c r="BI1188" i="2" s="1"/>
  <c r="BH676" i="2"/>
  <c r="BH1955" i="2"/>
  <c r="BH1443" i="2"/>
  <c r="BH372" i="2"/>
  <c r="BH819" i="2"/>
  <c r="BH307" i="2"/>
  <c r="BH2002" i="2"/>
  <c r="BI2002" i="2" s="1"/>
  <c r="BH1490" i="2"/>
  <c r="BI1490" i="2" s="1"/>
  <c r="BH978" i="2"/>
  <c r="BH402" i="2"/>
  <c r="BH817" i="2"/>
  <c r="BH305" i="2"/>
  <c r="BH1112" i="2"/>
  <c r="BH600" i="2"/>
  <c r="BH88" i="2"/>
  <c r="BI88" i="2" s="1"/>
  <c r="BH927" i="2"/>
  <c r="BI927" i="2" s="1"/>
  <c r="BH415" i="2"/>
  <c r="BH1614" i="2"/>
  <c r="BH1038" i="2"/>
  <c r="BH526" i="2"/>
  <c r="BH14" i="2"/>
  <c r="BH749" i="2"/>
  <c r="BH237" i="2"/>
  <c r="BI237" i="2" s="1"/>
  <c r="BH108" i="2"/>
  <c r="BI108" i="2" s="1"/>
  <c r="BH619" i="2"/>
  <c r="BH107" i="2"/>
  <c r="BH1354" i="2"/>
  <c r="BH842" i="2"/>
  <c r="BH330" i="2"/>
  <c r="BH745" i="2"/>
  <c r="BH233" i="2"/>
  <c r="BI233" i="2" s="1"/>
  <c r="BH1040" i="2"/>
  <c r="BI1040" i="2" s="1"/>
  <c r="BH528" i="2"/>
  <c r="BH16" i="2"/>
  <c r="BH855" i="2"/>
  <c r="BH343" i="2"/>
  <c r="BH774" i="2"/>
  <c r="BH262" i="2"/>
  <c r="BH933" i="2"/>
  <c r="BI933" i="2" s="1"/>
  <c r="BH421" i="2"/>
  <c r="BH292" i="2"/>
  <c r="BH739" i="2"/>
  <c r="BH227" i="2"/>
  <c r="BH1922" i="2"/>
  <c r="BH1410" i="2"/>
  <c r="BH898" i="2"/>
  <c r="BH386" i="2"/>
  <c r="BI386" i="2" s="1"/>
  <c r="BH801" i="2"/>
  <c r="BI801" i="2" s="1"/>
  <c r="BH289" i="2"/>
  <c r="BH1096" i="2"/>
  <c r="BH584" i="2"/>
  <c r="BH72" i="2"/>
  <c r="BH911" i="2"/>
  <c r="BH399" i="2"/>
  <c r="BH1598" i="2"/>
  <c r="BI1598" i="2" s="1"/>
  <c r="BH1022" i="2"/>
  <c r="BI1022" i="2" s="1"/>
  <c r="BH510" i="2"/>
  <c r="BH1893" i="2"/>
  <c r="BH605" i="2"/>
  <c r="BH93" i="2"/>
  <c r="BH1115" i="2"/>
  <c r="BH603" i="2"/>
  <c r="BH1563" i="2"/>
  <c r="BI1563" i="2" s="1"/>
  <c r="BH1811" i="2"/>
  <c r="BI1811" i="2" s="1"/>
  <c r="BH972" i="2"/>
  <c r="BH2076" i="2"/>
  <c r="BH1564" i="2"/>
  <c r="BH1052" i="2"/>
  <c r="BH540" i="2"/>
  <c r="BH1883" i="2"/>
  <c r="BH1371" i="2"/>
  <c r="BI1371" i="2" s="1"/>
  <c r="BH1876" i="2"/>
  <c r="BI1876" i="2" s="1"/>
  <c r="BH1364" i="2"/>
  <c r="BH852" i="2"/>
  <c r="BH2131" i="2"/>
  <c r="BH1619" i="2"/>
  <c r="BH1107" i="2"/>
  <c r="BH1804" i="2"/>
  <c r="BH1292" i="2"/>
  <c r="BI1292" i="2" s="1"/>
  <c r="BH780" i="2"/>
  <c r="BH2059" i="2"/>
  <c r="BH1547" i="2"/>
  <c r="BH1035" i="2"/>
  <c r="BH1796" i="2"/>
  <c r="BH1284" i="2"/>
  <c r="BH772" i="2"/>
  <c r="BH2051" i="2"/>
  <c r="BI2051" i="2" s="1"/>
  <c r="BH1539" i="2"/>
  <c r="BI1539" i="2" s="1"/>
  <c r="BH1027" i="2"/>
  <c r="BH1852" i="2"/>
  <c r="BH1340" i="2"/>
  <c r="BH828" i="2"/>
  <c r="BH2107" i="2"/>
  <c r="BH1595" i="2"/>
  <c r="BH1083" i="2"/>
  <c r="BI1083" i="2" s="1"/>
  <c r="BH1844" i="2"/>
  <c r="BI1844" i="2" s="1"/>
  <c r="BH1332" i="2"/>
  <c r="BH820" i="2"/>
  <c r="BH2099" i="2"/>
  <c r="BH1587" i="2"/>
  <c r="BH1075" i="2"/>
  <c r="BH1772" i="2"/>
  <c r="BH1260" i="2"/>
  <c r="BI1260" i="2" s="1"/>
  <c r="BH748" i="2"/>
  <c r="BI748" i="2" s="1"/>
  <c r="BH2027" i="2"/>
  <c r="BH1515" i="2"/>
  <c r="BH2148" i="2"/>
  <c r="BH1636" i="2"/>
  <c r="BH1124" i="2"/>
  <c r="BH612" i="2"/>
  <c r="BH1891" i="2"/>
  <c r="BI1891" i="2" s="1"/>
  <c r="BH1379" i="2"/>
  <c r="BI1379" i="2" s="1"/>
  <c r="BH308" i="2"/>
  <c r="BH755" i="2"/>
  <c r="BH243" i="2"/>
  <c r="BH1938" i="2"/>
  <c r="BH1426" i="2"/>
  <c r="BH914" i="2"/>
  <c r="BH338" i="2"/>
  <c r="BI338" i="2" s="1"/>
  <c r="BH753" i="2"/>
  <c r="BI753" i="2" s="1"/>
  <c r="BH241" i="2"/>
  <c r="BH1048" i="2"/>
  <c r="BH536" i="2"/>
  <c r="BH24" i="2"/>
  <c r="BH863" i="2"/>
  <c r="BH351" i="2"/>
  <c r="BH1550" i="2"/>
  <c r="BI1550" i="2" s="1"/>
  <c r="BH974" i="2"/>
  <c r="BI974" i="2" s="1"/>
  <c r="BH462" i="2"/>
  <c r="BH1909" i="2"/>
  <c r="BH685" i="2"/>
  <c r="BH173" i="2"/>
  <c r="BH44" i="2"/>
  <c r="BH555" i="2"/>
  <c r="BH43" i="2"/>
  <c r="BI43" i="2" s="1"/>
  <c r="BH1290" i="2"/>
  <c r="BH778" i="2"/>
  <c r="BH266" i="2"/>
  <c r="BH681" i="2"/>
  <c r="BH169" i="2"/>
  <c r="BH976" i="2"/>
  <c r="BH464" i="2"/>
  <c r="BH1303" i="2"/>
  <c r="BI1303" i="2" s="1"/>
  <c r="BH791" i="2"/>
  <c r="BI791" i="2" s="1"/>
  <c r="BH279" i="2"/>
  <c r="BH710" i="2"/>
  <c r="BH198" i="2"/>
  <c r="BH869" i="2"/>
  <c r="BH357" i="2"/>
  <c r="BH228" i="2"/>
  <c r="BH675" i="2"/>
  <c r="BI675" i="2" s="1"/>
  <c r="BH163" i="2"/>
  <c r="BI163" i="2" s="1"/>
  <c r="BH1858" i="2"/>
  <c r="BH1346" i="2"/>
  <c r="BH834" i="2"/>
  <c r="BH322" i="2"/>
  <c r="BH737" i="2"/>
  <c r="BH225" i="2"/>
  <c r="BH1032" i="2"/>
  <c r="BI1032" i="2" s="1"/>
  <c r="BH520" i="2"/>
  <c r="BH8" i="2"/>
  <c r="BH847" i="2"/>
  <c r="BH335" i="2"/>
  <c r="BH1534" i="2"/>
  <c r="BH958" i="2"/>
  <c r="BH446" i="2"/>
  <c r="BH1829" i="2"/>
  <c r="BI1829" i="2" s="1"/>
  <c r="BH541" i="2"/>
  <c r="BI541" i="2" s="1"/>
  <c r="BH29" i="2"/>
  <c r="BH1051" i="2"/>
  <c r="BH539" i="2"/>
  <c r="BH732" i="2"/>
  <c r="BH2012" i="2"/>
  <c r="BH476" i="2"/>
  <c r="BH1307" i="2"/>
  <c r="BI1307" i="2" s="1"/>
  <c r="BH1812" i="2"/>
  <c r="BH1300" i="2"/>
  <c r="BH788" i="2"/>
  <c r="BH2067" i="2"/>
  <c r="BH1555" i="2"/>
  <c r="BH1043" i="2"/>
  <c r="BH1740" i="2"/>
  <c r="BH1228" i="2"/>
  <c r="BI1228" i="2" s="1"/>
  <c r="BH716" i="2"/>
  <c r="BI716" i="2" s="1"/>
  <c r="BH1995" i="2"/>
  <c r="BH1483" i="2"/>
  <c r="BH971" i="2"/>
  <c r="BH1732" i="2"/>
  <c r="BH1220" i="2"/>
  <c r="BH708" i="2"/>
  <c r="BH1987" i="2"/>
  <c r="BI1987" i="2" s="1"/>
  <c r="BH1475" i="2"/>
  <c r="BI1475" i="2" s="1"/>
  <c r="BH963" i="2"/>
  <c r="BH1788" i="2"/>
  <c r="BH1276" i="2"/>
  <c r="BH764" i="2"/>
  <c r="BH2043" i="2"/>
  <c r="BH1531" i="2"/>
  <c r="BH1019" i="2"/>
  <c r="BI1019" i="2" s="1"/>
  <c r="BH1780" i="2"/>
  <c r="BI1780" i="2" s="1"/>
  <c r="BH1268" i="2"/>
  <c r="BH756" i="2"/>
  <c r="BH2035" i="2"/>
  <c r="BH1523" i="2"/>
  <c r="BH1011" i="2"/>
  <c r="BH1708" i="2"/>
  <c r="BH1196" i="2"/>
  <c r="BI1196" i="2" s="1"/>
  <c r="BH684" i="2"/>
  <c r="BI684" i="2" s="1"/>
  <c r="BH1963" i="2"/>
  <c r="BH1451" i="2"/>
  <c r="BH2084" i="2"/>
  <c r="BH1572" i="2"/>
  <c r="BH1060" i="2"/>
  <c r="BH548" i="2"/>
  <c r="BH1827" i="2"/>
  <c r="BI1827" i="2" s="1"/>
  <c r="BH1315" i="2"/>
  <c r="BI1315" i="2" s="1"/>
  <c r="BH244" i="2"/>
  <c r="BH691" i="2"/>
  <c r="BH179" i="2"/>
  <c r="BH1874" i="2"/>
  <c r="BH1362" i="2"/>
  <c r="BH850" i="2"/>
  <c r="BH274" i="2"/>
  <c r="BI274" i="2" s="1"/>
  <c r="BH689" i="2"/>
  <c r="BI689" i="2" s="1"/>
  <c r="BH177" i="2"/>
  <c r="BH984" i="2"/>
  <c r="BH472" i="2"/>
  <c r="BH1311" i="2"/>
  <c r="BH799" i="2"/>
  <c r="BH287" i="2"/>
  <c r="BH1422" i="2"/>
  <c r="BI1422" i="2" s="1"/>
  <c r="BH910" i="2"/>
  <c r="BI910" i="2" s="1"/>
  <c r="BH398" i="2"/>
  <c r="BH1845" i="2"/>
  <c r="BH621" i="2"/>
  <c r="BH109" i="2"/>
  <c r="BH1003" i="2"/>
  <c r="BH491" i="2"/>
  <c r="BH1930" i="2"/>
  <c r="BI1930" i="2" s="1"/>
  <c r="BH1226" i="2"/>
  <c r="BH714" i="2"/>
  <c r="BH202" i="2"/>
  <c r="BH617" i="2"/>
  <c r="BH105" i="2"/>
  <c r="BH912" i="2"/>
  <c r="BH400" i="2"/>
  <c r="BH1239" i="2"/>
  <c r="BI1239" i="2" s="1"/>
  <c r="BH727" i="2"/>
  <c r="BI727" i="2" s="1"/>
  <c r="BH215" i="2"/>
  <c r="BH646" i="2"/>
  <c r="BH134" i="2"/>
  <c r="BH805" i="2"/>
  <c r="BH293" i="2"/>
  <c r="BH164" i="2"/>
  <c r="BH611" i="2"/>
  <c r="BI611" i="2" s="1"/>
  <c r="BH99" i="2"/>
  <c r="BI99" i="2" s="1"/>
  <c r="BH1794" i="2"/>
  <c r="BH1282" i="2"/>
  <c r="BH770" i="2"/>
  <c r="BH258" i="2"/>
  <c r="BH673" i="2"/>
  <c r="BH161" i="2"/>
  <c r="BH968" i="2"/>
  <c r="BI968" i="2" s="1"/>
  <c r="BH456" i="2"/>
  <c r="BI456" i="2" s="1"/>
  <c r="BH1295" i="2"/>
  <c r="BH783" i="2"/>
  <c r="BH271" i="2"/>
  <c r="BH1406" i="2"/>
  <c r="BH894" i="2"/>
  <c r="BH382" i="2"/>
  <c r="BH1765" i="2"/>
  <c r="BI1765" i="2" s="1"/>
  <c r="BH477" i="2"/>
  <c r="BI477" i="2" s="1"/>
  <c r="BH348" i="2"/>
  <c r="BH987" i="2"/>
  <c r="BH475" i="2"/>
  <c r="BH2106" i="2"/>
  <c r="BH1594" i="2"/>
  <c r="BH1082" i="2"/>
  <c r="BH570" i="2"/>
  <c r="BI570" i="2" s="1"/>
  <c r="BH58" i="2"/>
  <c r="BI58" i="2" s="1"/>
  <c r="BH409" i="2"/>
  <c r="BH1216" i="2"/>
  <c r="BH704" i="2"/>
  <c r="BH192" i="2"/>
  <c r="BH967" i="2"/>
  <c r="BH455" i="2"/>
  <c r="BH1654" i="2"/>
  <c r="BI1654" i="2" s="1"/>
  <c r="BH2075" i="2"/>
  <c r="BI2075" i="2" s="1"/>
  <c r="BH1500" i="2"/>
  <c r="BH1819" i="2"/>
  <c r="BH1948" i="2"/>
  <c r="BH1436" i="2"/>
  <c r="BH924" i="2"/>
  <c r="BH412" i="2"/>
  <c r="BH1755" i="2"/>
  <c r="BI1755" i="2" s="1"/>
  <c r="BH1243" i="2"/>
  <c r="BI1243" i="2" s="1"/>
  <c r="BH1748" i="2"/>
  <c r="BH1236" i="2"/>
  <c r="BH724" i="2"/>
  <c r="BH2003" i="2"/>
  <c r="BH1491" i="2"/>
  <c r="BH2188" i="2"/>
  <c r="BH1676" i="2"/>
  <c r="BI1676" i="2" s="1"/>
  <c r="BH1164" i="2"/>
  <c r="BI1164" i="2" s="1"/>
  <c r="BH652" i="2"/>
  <c r="BH1931" i="2"/>
  <c r="BH1419" i="2"/>
  <c r="BH2180" i="2"/>
  <c r="BH1668" i="2"/>
  <c r="BH1156" i="2"/>
  <c r="BH644" i="2"/>
  <c r="BI644" i="2" s="1"/>
  <c r="BH1923" i="2"/>
  <c r="BI1923" i="2" s="1"/>
  <c r="BH1411" i="2"/>
  <c r="BH899" i="2"/>
  <c r="BH1724" i="2"/>
  <c r="BH1212" i="2"/>
  <c r="BH700" i="2"/>
  <c r="BH1979" i="2"/>
  <c r="BH1467" i="2"/>
  <c r="BI1467" i="2" s="1"/>
  <c r="BH2204" i="2"/>
  <c r="BI2204" i="2" s="1"/>
  <c r="BH1716" i="2"/>
  <c r="BH1204" i="2"/>
  <c r="BH692" i="2"/>
  <c r="BH1971" i="2"/>
  <c r="BH1459" i="2"/>
  <c r="BH2156" i="2"/>
  <c r="BH1644" i="2"/>
  <c r="BI1644" i="2" s="1"/>
  <c r="BH1132" i="2"/>
  <c r="BI1132" i="2" s="1"/>
  <c r="BH620" i="2"/>
  <c r="BH1899" i="2"/>
  <c r="BH1387" i="2"/>
  <c r="BH2020" i="2"/>
  <c r="BH1508" i="2"/>
  <c r="BH996" i="2"/>
  <c r="BH484" i="2"/>
  <c r="BI484" i="2" s="1"/>
  <c r="BH1763" i="2"/>
  <c r="BI1763" i="2" s="1"/>
  <c r="BH1251" i="2"/>
  <c r="BH180" i="2"/>
  <c r="BH627" i="2"/>
  <c r="BH115" i="2"/>
  <c r="BH1810" i="2"/>
  <c r="BH1298" i="2"/>
  <c r="BH786" i="2"/>
  <c r="BI786" i="2" s="1"/>
  <c r="BH210" i="2"/>
  <c r="BI210" i="2" s="1"/>
  <c r="BH625" i="2"/>
  <c r="BH113" i="2"/>
  <c r="BH920" i="2"/>
  <c r="BH408" i="2"/>
  <c r="BH1247" i="2"/>
  <c r="BH735" i="2"/>
  <c r="BH223" i="2"/>
  <c r="BI223" i="2" s="1"/>
  <c r="BH1358" i="2"/>
  <c r="BI1358" i="2" s="1"/>
  <c r="BH846" i="2"/>
  <c r="BH334" i="2"/>
  <c r="BH1781" i="2"/>
  <c r="BH557" i="2"/>
  <c r="BH45" i="2"/>
  <c r="BH939" i="2"/>
  <c r="BH427" i="2"/>
  <c r="BI427" i="2" s="1"/>
  <c r="BH1674" i="2"/>
  <c r="BI1674" i="2" s="1"/>
  <c r="BH1162" i="2"/>
  <c r="BH650" i="2"/>
  <c r="BH138" i="2"/>
  <c r="BH553" i="2"/>
  <c r="BH41" i="2"/>
  <c r="BH848" i="2"/>
  <c r="BH336" i="2"/>
  <c r="BI336" i="2" s="1"/>
  <c r="BH1175" i="2"/>
  <c r="BI1175" i="2" s="1"/>
  <c r="BH663" i="2"/>
  <c r="BH151" i="2"/>
  <c r="BH582" i="2"/>
  <c r="BH70" i="2"/>
  <c r="BH741" i="2"/>
  <c r="BH229" i="2"/>
  <c r="BH100" i="2"/>
  <c r="BI100" i="2" s="1"/>
  <c r="BH547" i="2"/>
  <c r="BI547" i="2" s="1"/>
  <c r="BH35" i="2"/>
  <c r="BH1730" i="2"/>
  <c r="BH1218" i="2"/>
  <c r="BH706" i="2"/>
  <c r="BH194" i="2"/>
  <c r="BH609" i="2"/>
  <c r="BH97" i="2"/>
  <c r="BI97" i="2" s="1"/>
  <c r="BH904" i="2"/>
  <c r="BI904" i="2" s="1"/>
  <c r="BH392" i="2"/>
  <c r="BH1231" i="2"/>
  <c r="BH719" i="2"/>
  <c r="BH207" i="2"/>
  <c r="BH1342" i="2"/>
  <c r="BH830" i="2"/>
  <c r="BH318" i="2"/>
  <c r="BI318" i="2" s="1"/>
  <c r="BH925" i="2"/>
  <c r="BI925" i="2" s="1"/>
  <c r="BH413" i="2"/>
  <c r="BH284" i="2"/>
  <c r="BH923" i="2"/>
  <c r="BH219" i="2"/>
  <c r="BH1914" i="2"/>
  <c r="BH1402" i="2"/>
  <c r="BH890" i="2"/>
  <c r="BI890" i="2" s="1"/>
  <c r="BH378" i="2"/>
  <c r="BI378" i="2" s="1"/>
  <c r="BH729" i="2"/>
  <c r="BH217" i="2"/>
  <c r="BH1024" i="2"/>
  <c r="BH512" i="2"/>
  <c r="BH1287" i="2"/>
  <c r="BH775" i="2"/>
  <c r="BH263" i="2"/>
  <c r="BI263" i="2" s="1"/>
  <c r="BH1462" i="2"/>
  <c r="BH950" i="2"/>
  <c r="BH438" i="2"/>
  <c r="BH1821" i="2"/>
  <c r="BH533" i="2"/>
  <c r="BH21" i="2"/>
  <c r="BH979" i="2"/>
  <c r="BH467" i="2"/>
  <c r="BI467" i="2" s="1"/>
  <c r="BH2162" i="2"/>
  <c r="BI2162" i="2" s="1"/>
  <c r="BH1650" i="2"/>
  <c r="BH1138" i="2"/>
  <c r="BH626" i="2"/>
  <c r="BH114" i="2"/>
  <c r="BH529" i="2"/>
  <c r="BH17" i="2"/>
  <c r="BH824" i="2"/>
  <c r="BI824" i="2" s="1"/>
  <c r="BH312" i="2"/>
  <c r="BI312" i="2" s="1"/>
  <c r="BH1087" i="2"/>
  <c r="BH575" i="2"/>
  <c r="BH63" i="2"/>
  <c r="BH558" i="2"/>
  <c r="BH46" i="2"/>
  <c r="BH717" i="2"/>
  <c r="BH205" i="2"/>
  <c r="BI205" i="2" s="1"/>
  <c r="BH140" i="2"/>
  <c r="BI140" i="2" s="1"/>
  <c r="BH587" i="2"/>
  <c r="BH75" i="2"/>
  <c r="BH1770" i="2"/>
  <c r="BH1258" i="2"/>
  <c r="BH746" i="2"/>
  <c r="BH234" i="2"/>
  <c r="BH649" i="2"/>
  <c r="BI649" i="2" s="1"/>
  <c r="BH137" i="2"/>
  <c r="BI137" i="2" s="1"/>
  <c r="BH944" i="2"/>
  <c r="BH432" i="2"/>
  <c r="BH1207" i="2"/>
  <c r="BH695" i="2"/>
  <c r="BH183" i="2"/>
  <c r="BH1318" i="2"/>
  <c r="BH806" i="2"/>
  <c r="BI806" i="2" s="1"/>
  <c r="BH230" i="2"/>
  <c r="BI230" i="2" s="1"/>
  <c r="BH901" i="2"/>
  <c r="BH389" i="2"/>
  <c r="BH324" i="2"/>
  <c r="BH643" i="2"/>
  <c r="BH131" i="2"/>
  <c r="BH1826" i="2"/>
  <c r="BH1314" i="2"/>
  <c r="BI1314" i="2" s="1"/>
  <c r="BH802" i="2"/>
  <c r="BI802" i="2" s="1"/>
  <c r="BH290" i="2"/>
  <c r="BH705" i="2"/>
  <c r="BH193" i="2"/>
  <c r="BH936" i="2"/>
  <c r="BH424" i="2"/>
  <c r="BH1263" i="2"/>
  <c r="BH751" i="2"/>
  <c r="BI751" i="2" s="1"/>
  <c r="BH239" i="2"/>
  <c r="BI239" i="2" s="1"/>
  <c r="BH1182" i="2"/>
  <c r="BH670" i="2"/>
  <c r="BH158" i="2"/>
  <c r="BH829" i="2"/>
  <c r="BH317" i="2"/>
  <c r="BH188" i="2"/>
  <c r="BH635" i="2"/>
  <c r="BI635" i="2" s="1"/>
  <c r="BH123" i="2"/>
  <c r="BI123" i="2" s="1"/>
  <c r="BH1818" i="2"/>
  <c r="BH1306" i="2"/>
  <c r="BH794" i="2"/>
  <c r="BH282" i="2"/>
  <c r="BH697" i="2"/>
  <c r="BH185" i="2"/>
  <c r="BH928" i="2"/>
  <c r="BI928" i="2" s="1"/>
  <c r="BH416" i="2"/>
  <c r="BI416" i="2" s="1"/>
  <c r="BH1255" i="2"/>
  <c r="BH743" i="2"/>
  <c r="BH231" i="2"/>
  <c r="BH1430" i="2"/>
  <c r="BH918" i="2"/>
  <c r="BH406" i="2"/>
  <c r="BH1853" i="2"/>
  <c r="BI1853" i="2" s="1"/>
  <c r="BH629" i="2"/>
  <c r="BI629" i="2" s="1"/>
  <c r="BH117" i="2"/>
  <c r="BH1253" i="2"/>
  <c r="BH2008" i="2"/>
  <c r="BH1496" i="2"/>
  <c r="BH1134" i="2"/>
  <c r="BH1398" i="2"/>
  <c r="BH886" i="2"/>
  <c r="BI886" i="2" s="1"/>
  <c r="BH374" i="2"/>
  <c r="BI374" i="2" s="1"/>
  <c r="BH1757" i="2"/>
  <c r="BH469" i="2"/>
  <c r="BH404" i="2"/>
  <c r="BH915" i="2"/>
  <c r="BH403" i="2"/>
  <c r="BH2098" i="2"/>
  <c r="BH1586" i="2"/>
  <c r="BI1586" i="2" s="1"/>
  <c r="BH1074" i="2"/>
  <c r="BI1074" i="2" s="1"/>
  <c r="BH562" i="2"/>
  <c r="BH50" i="2"/>
  <c r="BH465" i="2"/>
  <c r="BH1272" i="2"/>
  <c r="BH760" i="2"/>
  <c r="BH248" i="2"/>
  <c r="BH1023" i="2"/>
  <c r="BI1023" i="2" s="1"/>
  <c r="BH511" i="2"/>
  <c r="BI511" i="2" s="1"/>
  <c r="BH1582" i="2"/>
  <c r="BH494" i="2"/>
  <c r="BH1877" i="2"/>
  <c r="BH653" i="2"/>
  <c r="BH141" i="2"/>
  <c r="BH76" i="2"/>
  <c r="BH523" i="2"/>
  <c r="BI523" i="2" s="1"/>
  <c r="BH11" i="2"/>
  <c r="BI11" i="2" s="1"/>
  <c r="BH1706" i="2"/>
  <c r="BH1194" i="2"/>
  <c r="BH682" i="2"/>
  <c r="BH170" i="2"/>
  <c r="BH585" i="2"/>
  <c r="BH73" i="2"/>
  <c r="BH880" i="2"/>
  <c r="BI880" i="2" s="1"/>
  <c r="BH368" i="2"/>
  <c r="BI368" i="2" s="1"/>
  <c r="BH1143" i="2"/>
  <c r="BH631" i="2"/>
  <c r="BH119" i="2"/>
  <c r="BH1254" i="2"/>
  <c r="BH742" i="2"/>
  <c r="BH166" i="2"/>
  <c r="BH837" i="2"/>
  <c r="BI837" i="2" s="1"/>
  <c r="BH325" i="2"/>
  <c r="BI325" i="2" s="1"/>
  <c r="BH260" i="2"/>
  <c r="BH579" i="2"/>
  <c r="BH67" i="2"/>
  <c r="BH1762" i="2"/>
  <c r="BH1250" i="2"/>
  <c r="BH738" i="2"/>
  <c r="BH226" i="2"/>
  <c r="BI226" i="2" s="1"/>
  <c r="BH641" i="2"/>
  <c r="BI641" i="2" s="1"/>
  <c r="BH129" i="2"/>
  <c r="BH872" i="2"/>
  <c r="BH360" i="2"/>
  <c r="BH1199" i="2"/>
  <c r="BH687" i="2"/>
  <c r="BH175" i="2"/>
  <c r="BH1118" i="2"/>
  <c r="BI1118" i="2" s="1"/>
  <c r="BH606" i="2"/>
  <c r="BI606" i="2" s="1"/>
  <c r="BH94" i="2"/>
  <c r="BH765" i="2"/>
  <c r="BH253" i="2"/>
  <c r="BH124" i="2"/>
  <c r="BH571" i="2"/>
  <c r="BH59" i="2"/>
  <c r="BH1754" i="2"/>
  <c r="BI1754" i="2" s="1"/>
  <c r="BH1242" i="2"/>
  <c r="BI1242" i="2" s="1"/>
  <c r="BH730" i="2"/>
  <c r="BH218" i="2"/>
  <c r="BH633" i="2"/>
  <c r="BH121" i="2"/>
  <c r="BH864" i="2"/>
  <c r="BH352" i="2"/>
  <c r="BH1191" i="2"/>
  <c r="BI1191" i="2" s="1"/>
  <c r="BH679" i="2"/>
  <c r="BI679" i="2" s="1"/>
  <c r="BH167" i="2"/>
  <c r="BH1366" i="2"/>
  <c r="BH854" i="2"/>
  <c r="BH342" i="2"/>
  <c r="BH1789" i="2"/>
  <c r="BH565" i="2"/>
  <c r="BH53" i="2"/>
  <c r="BI53" i="2" s="1"/>
  <c r="BH1189" i="2"/>
  <c r="BI1189" i="2" s="1"/>
  <c r="BH1944" i="2"/>
  <c r="BH1432" i="2"/>
  <c r="BH2167" i="2"/>
  <c r="BH91" i="2"/>
  <c r="BH1786" i="2"/>
  <c r="BH1274" i="2"/>
  <c r="BH762" i="2"/>
  <c r="BI762" i="2" s="1"/>
  <c r="BH250" i="2"/>
  <c r="BI250" i="2" s="1"/>
  <c r="BH601" i="2"/>
  <c r="BH89" i="2"/>
  <c r="BH896" i="2"/>
  <c r="BH384" i="2"/>
  <c r="BH1159" i="2"/>
  <c r="BH647" i="2"/>
  <c r="BH135" i="2"/>
  <c r="BI135" i="2" s="1"/>
  <c r="BH1334" i="2"/>
  <c r="BI1334" i="2" s="1"/>
  <c r="BH822" i="2"/>
  <c r="BH310" i="2"/>
  <c r="BH917" i="2"/>
  <c r="BH405" i="2"/>
  <c r="BH340" i="2"/>
  <c r="BH851" i="2"/>
  <c r="BH339" i="2"/>
  <c r="BI339" i="2" s="1"/>
  <c r="BH2034" i="2"/>
  <c r="BI2034" i="2" s="1"/>
  <c r="BH1522" i="2"/>
  <c r="BH1010" i="2"/>
  <c r="BH498" i="2"/>
  <c r="BH913" i="2"/>
  <c r="BH401" i="2"/>
  <c r="BH1208" i="2"/>
  <c r="BH696" i="2"/>
  <c r="BI696" i="2" s="1"/>
  <c r="BH184" i="2"/>
  <c r="BI184" i="2" s="1"/>
  <c r="BH959" i="2"/>
  <c r="BH447" i="2"/>
  <c r="BH1518" i="2"/>
  <c r="BH430" i="2"/>
  <c r="BH1813" i="2"/>
  <c r="BH589" i="2"/>
  <c r="BH77" i="2"/>
  <c r="BI77" i="2" s="1"/>
  <c r="BH12" i="2"/>
  <c r="BI12" i="2" s="1"/>
  <c r="BH459" i="2"/>
  <c r="BH2154" i="2"/>
  <c r="BH1642" i="2"/>
  <c r="BH1130" i="2"/>
  <c r="BH618" i="2"/>
  <c r="BH106" i="2"/>
  <c r="BH521" i="2"/>
  <c r="BI521" i="2" s="1"/>
  <c r="BH9" i="2"/>
  <c r="BI9" i="2" s="1"/>
  <c r="BH816" i="2"/>
  <c r="BH304" i="2"/>
  <c r="BH1079" i="2"/>
  <c r="BH567" i="2"/>
  <c r="BH55" i="2"/>
  <c r="BH1190" i="2"/>
  <c r="BH614" i="2"/>
  <c r="BI614" i="2" s="1"/>
  <c r="BH102" i="2"/>
  <c r="BI102" i="2" s="1"/>
  <c r="BH773" i="2"/>
  <c r="BH261" i="2"/>
  <c r="BH196" i="2"/>
  <c r="BH515" i="2"/>
  <c r="BH3" i="2"/>
  <c r="BH1698" i="2"/>
  <c r="BH1186" i="2"/>
  <c r="BI1186" i="2" s="1"/>
  <c r="BH674" i="2"/>
  <c r="BI674" i="2" s="1"/>
  <c r="BH162" i="2"/>
  <c r="BH577" i="2"/>
  <c r="BH65" i="2"/>
  <c r="BH808" i="2"/>
  <c r="BH296" i="2"/>
  <c r="BH1135" i="2"/>
  <c r="BH623" i="2"/>
  <c r="BI623" i="2" s="1"/>
  <c r="BH111" i="2"/>
  <c r="BI111" i="2" s="1"/>
  <c r="BH1054" i="2"/>
  <c r="BH542" i="2"/>
  <c r="BH30" i="2"/>
  <c r="BH701" i="2"/>
  <c r="BH189" i="2"/>
  <c r="BH60" i="2"/>
  <c r="BH507" i="2"/>
  <c r="BI507" i="2" s="1"/>
  <c r="BH2202" i="2"/>
  <c r="BI2202" i="2" s="1"/>
  <c r="BH1690" i="2"/>
  <c r="BH1178" i="2"/>
  <c r="BH666" i="2"/>
  <c r="BH154" i="2"/>
  <c r="BH569" i="2"/>
  <c r="BH57" i="2"/>
  <c r="BH800" i="2"/>
  <c r="BI800" i="2" s="1"/>
  <c r="BH288" i="2"/>
  <c r="BI288" i="2" s="1"/>
  <c r="BH1127" i="2"/>
  <c r="BH615" i="2"/>
  <c r="BH103" i="2"/>
  <c r="BH1302" i="2"/>
  <c r="BH790" i="2"/>
  <c r="BH278" i="2"/>
  <c r="BH1725" i="2"/>
  <c r="BI1725" i="2" s="1"/>
  <c r="BH501" i="2"/>
  <c r="BI501" i="2" s="1"/>
  <c r="BH1581" i="2"/>
  <c r="BH1125" i="2"/>
  <c r="BH1880" i="2"/>
  <c r="BH1368" i="2"/>
  <c r="BH2103" i="2"/>
  <c r="BH27" i="2"/>
  <c r="BH1722" i="2"/>
  <c r="BI1722" i="2" s="1"/>
  <c r="BH1210" i="2"/>
  <c r="BI1210" i="2" s="1"/>
  <c r="BH698" i="2"/>
  <c r="BH186" i="2"/>
  <c r="BH537" i="2"/>
  <c r="BH25" i="2"/>
  <c r="BH832" i="2"/>
  <c r="BH320" i="2"/>
  <c r="BH1095" i="2"/>
  <c r="BI1095" i="2" s="1"/>
  <c r="BH583" i="2"/>
  <c r="BI583" i="2" s="1"/>
  <c r="BH71" i="2"/>
  <c r="BH1270" i="2"/>
  <c r="BH758" i="2"/>
  <c r="BH246" i="2"/>
  <c r="BH853" i="2"/>
  <c r="BH341" i="2"/>
  <c r="BH276" i="2"/>
  <c r="BI276" i="2" s="1"/>
  <c r="BH787" i="2"/>
  <c r="BI787" i="2" s="1"/>
  <c r="BH275" i="2"/>
  <c r="BH1970" i="2"/>
  <c r="BH1458" i="2"/>
  <c r="BH946" i="2"/>
  <c r="BH434" i="2"/>
  <c r="BH849" i="2"/>
  <c r="BH337" i="2"/>
  <c r="BI337" i="2" s="1"/>
  <c r="BH1144" i="2"/>
  <c r="BI1144" i="2" s="1"/>
  <c r="BH632" i="2"/>
  <c r="BH120" i="2"/>
  <c r="BH895" i="2"/>
  <c r="BH383" i="2"/>
  <c r="BH1262" i="2"/>
  <c r="BH366" i="2"/>
  <c r="BH1749" i="2"/>
  <c r="BI1749" i="2" s="1"/>
  <c r="BH525" i="2"/>
  <c r="BI525" i="2" s="1"/>
  <c r="BH13" i="2"/>
  <c r="BH907" i="2"/>
  <c r="BH395" i="2"/>
  <c r="BH2090" i="2"/>
  <c r="BH1578" i="2"/>
  <c r="BH1066" i="2"/>
  <c r="BH554" i="2"/>
  <c r="BI554" i="2" s="1"/>
  <c r="BH42" i="2"/>
  <c r="BI42" i="2" s="1"/>
  <c r="BH457" i="2"/>
  <c r="BH1264" i="2"/>
  <c r="BH752" i="2"/>
  <c r="BH240" i="2"/>
  <c r="BH1015" i="2"/>
  <c r="BH503" i="2"/>
  <c r="BH1638" i="2"/>
  <c r="BI1638" i="2" s="1"/>
  <c r="BH1126" i="2"/>
  <c r="BI1126" i="2" s="1"/>
  <c r="BH550" i="2"/>
  <c r="BH38" i="2"/>
  <c r="BH709" i="2"/>
  <c r="BH197" i="2"/>
  <c r="BH132" i="2"/>
  <c r="BH451" i="2"/>
  <c r="BH2146" i="2"/>
  <c r="BI2146" i="2" s="1"/>
  <c r="BH1634" i="2"/>
  <c r="BI1634" i="2" s="1"/>
  <c r="BH1122" i="2"/>
  <c r="BH610" i="2"/>
  <c r="BH98" i="2"/>
  <c r="BH513" i="2"/>
  <c r="BH1256" i="2"/>
  <c r="BH744" i="2"/>
  <c r="BH232" i="2"/>
  <c r="BI232" i="2" s="1"/>
  <c r="BH1071" i="2"/>
  <c r="BI1071" i="2" s="1"/>
  <c r="BH559" i="2"/>
  <c r="BH47" i="2"/>
  <c r="BH990" i="2"/>
  <c r="BH478" i="2"/>
  <c r="BH1861" i="2"/>
  <c r="BH637" i="2"/>
  <c r="BH125" i="2"/>
  <c r="BI125" i="2" s="1"/>
  <c r="BH955" i="2"/>
  <c r="BI955" i="2" s="1"/>
  <c r="BH443" i="2"/>
  <c r="BI443" i="2" s="1"/>
  <c r="BH2138" i="2"/>
  <c r="BH1626" i="2"/>
  <c r="BH1114" i="2"/>
  <c r="BH602" i="2"/>
  <c r="BH90" i="2"/>
  <c r="BH505" i="2"/>
  <c r="BI505" i="2" s="1"/>
  <c r="BH1248" i="2"/>
  <c r="BI1248" i="2" s="1"/>
  <c r="BH736" i="2"/>
  <c r="BI736" i="2" s="1"/>
  <c r="BH224" i="2"/>
  <c r="BH1063" i="2"/>
  <c r="BH551" i="2"/>
  <c r="BH39" i="2"/>
  <c r="BH1238" i="2"/>
  <c r="BH726" i="2"/>
  <c r="BI726" i="2" s="1"/>
  <c r="BH214" i="2"/>
  <c r="BI214" i="2" s="1"/>
  <c r="BH949" i="2"/>
  <c r="BH437" i="2"/>
  <c r="BH1738" i="2"/>
  <c r="BH1061" i="2"/>
  <c r="BH1816" i="2"/>
  <c r="BH2193" i="2"/>
  <c r="BH678" i="2"/>
  <c r="BI678" i="2" s="1"/>
  <c r="BH2170" i="2"/>
  <c r="BI2170" i="2" s="1"/>
  <c r="BH1658" i="2"/>
  <c r="BH1146" i="2"/>
  <c r="BH634" i="2"/>
  <c r="BH122" i="2"/>
  <c r="BH473" i="2"/>
  <c r="BH1280" i="2"/>
  <c r="BH768" i="2"/>
  <c r="BI768" i="2" s="1"/>
  <c r="BH256" i="2"/>
  <c r="BI256" i="2" s="1"/>
  <c r="BH1031" i="2"/>
  <c r="BH519" i="2"/>
  <c r="BH7" i="2"/>
  <c r="BH1206" i="2"/>
  <c r="BH694" i="2"/>
  <c r="BH182" i="2"/>
  <c r="BH789" i="2"/>
  <c r="BI789" i="2" s="1"/>
  <c r="BH277" i="2"/>
  <c r="BI277" i="2" s="1"/>
  <c r="BH212" i="2"/>
  <c r="BI212" i="2" s="1"/>
  <c r="BH723" i="2"/>
  <c r="BH211" i="2"/>
  <c r="BH1906" i="2"/>
  <c r="BH1394" i="2"/>
  <c r="BH882" i="2"/>
  <c r="BH370" i="2"/>
  <c r="BI370" i="2" s="1"/>
  <c r="BH785" i="2"/>
  <c r="BI785" i="2" s="1"/>
  <c r="BH273" i="2"/>
  <c r="BH1080" i="2"/>
  <c r="BH568" i="2"/>
  <c r="BH56" i="2"/>
  <c r="BH831" i="2"/>
  <c r="BH319" i="2"/>
  <c r="BH1006" i="2"/>
  <c r="BI1006" i="2" s="1"/>
  <c r="BH302" i="2"/>
  <c r="BI302" i="2" s="1"/>
  <c r="BH973" i="2"/>
  <c r="BH461" i="2"/>
  <c r="BH396" i="2"/>
  <c r="BH843" i="2"/>
  <c r="BH331" i="2"/>
  <c r="BH2026" i="2"/>
  <c r="BH1514" i="2"/>
  <c r="BI1514" i="2" s="1"/>
  <c r="BH1002" i="2"/>
  <c r="BI1002" i="2" s="1"/>
  <c r="BH490" i="2"/>
  <c r="BH905" i="2"/>
  <c r="BH393" i="2"/>
  <c r="BH1200" i="2"/>
  <c r="BH688" i="2"/>
  <c r="BH176" i="2"/>
  <c r="BH951" i="2"/>
  <c r="BI951" i="2" s="1"/>
  <c r="BH439" i="2"/>
  <c r="BI439" i="2" s="1"/>
  <c r="BH1574" i="2"/>
  <c r="BI1574" i="2" s="1"/>
  <c r="BH1062" i="2"/>
  <c r="BH486" i="2"/>
  <c r="BH1869" i="2"/>
  <c r="BH645" i="2"/>
  <c r="BH133" i="2"/>
  <c r="BH68" i="2"/>
  <c r="BI68" i="2" s="1"/>
  <c r="BH387" i="2"/>
  <c r="BI387" i="2" s="1"/>
  <c r="BH2082" i="2"/>
  <c r="BH1570" i="2"/>
  <c r="BH1058" i="2"/>
  <c r="BH546" i="2"/>
  <c r="BH34" i="2"/>
  <c r="BH449" i="2"/>
  <c r="BH1192" i="2"/>
  <c r="BI1192" i="2" s="1"/>
  <c r="BH680" i="2"/>
  <c r="BI680" i="2" s="1"/>
  <c r="BH168" i="2"/>
  <c r="BI168" i="2" s="1"/>
  <c r="BH1007" i="2"/>
  <c r="BH495" i="2"/>
  <c r="BH1694" i="2"/>
  <c r="BH926" i="2"/>
  <c r="BH414" i="2"/>
  <c r="BH1797" i="2"/>
  <c r="BI1797" i="2" s="1"/>
  <c r="BH573" i="2"/>
  <c r="BI573" i="2" s="1"/>
  <c r="BH61" i="2"/>
  <c r="BH891" i="2"/>
  <c r="BH379" i="2"/>
  <c r="BH2074" i="2"/>
  <c r="BH1562" i="2"/>
  <c r="BI1562" i="2" s="1"/>
  <c r="BH1050" i="2"/>
  <c r="BH538" i="2"/>
  <c r="BI538" i="2" s="1"/>
  <c r="BH26" i="2"/>
  <c r="BI26" i="2" s="1"/>
  <c r="BH441" i="2"/>
  <c r="BH1184" i="2"/>
  <c r="BH672" i="2"/>
  <c r="BH160" i="2"/>
  <c r="BH999" i="2"/>
  <c r="BH487" i="2"/>
  <c r="BH1686" i="2"/>
  <c r="BI1686" i="2" s="1"/>
  <c r="BH1174" i="2"/>
  <c r="BI1174" i="2" s="1"/>
  <c r="BH662" i="2"/>
  <c r="BH150" i="2"/>
  <c r="BH885" i="2"/>
  <c r="BH373" i="2"/>
  <c r="BH1509" i="2"/>
  <c r="BH997" i="2"/>
  <c r="BH1752" i="2"/>
  <c r="BI1752" i="2" s="1"/>
  <c r="BH2121" i="2"/>
  <c r="BI2121" i="2" s="1"/>
  <c r="BH1438" i="2"/>
  <c r="BH1142" i="2"/>
  <c r="BH630" i="2"/>
  <c r="BH118" i="2"/>
  <c r="BH725" i="2"/>
  <c r="BH213" i="2"/>
  <c r="BH148" i="2"/>
  <c r="BI148" i="2" s="1"/>
  <c r="BH659" i="2"/>
  <c r="BI659" i="2" s="1"/>
  <c r="BH147" i="2"/>
  <c r="BI147" i="2" s="1"/>
  <c r="BH1842" i="2"/>
  <c r="BH1330" i="2"/>
  <c r="BH818" i="2"/>
  <c r="BH306" i="2"/>
  <c r="BH721" i="2"/>
  <c r="BH209" i="2"/>
  <c r="BI209" i="2" s="1"/>
  <c r="BH1016" i="2"/>
  <c r="BI1016" i="2" s="1"/>
  <c r="BH504" i="2"/>
  <c r="BH1279" i="2"/>
  <c r="BH767" i="2"/>
  <c r="BH255" i="2"/>
  <c r="BH750" i="2"/>
  <c r="BH238" i="2"/>
  <c r="BH909" i="2"/>
  <c r="BI909" i="2" s="1"/>
  <c r="BH397" i="2"/>
  <c r="BI397" i="2" s="1"/>
  <c r="BH332" i="2"/>
  <c r="BH779" i="2"/>
  <c r="BH267" i="2"/>
  <c r="BH1962" i="2"/>
  <c r="BH1450" i="2"/>
  <c r="BI1450" i="2" s="1"/>
  <c r="BH938" i="2"/>
  <c r="BH426" i="2"/>
  <c r="BI426" i="2" s="1"/>
  <c r="BH841" i="2"/>
  <c r="BI841" i="2" s="1"/>
  <c r="BH329" i="2"/>
  <c r="BI329" i="2" s="1"/>
  <c r="BH1136" i="2"/>
  <c r="BH624" i="2"/>
  <c r="BH112" i="2"/>
  <c r="BH887" i="2"/>
  <c r="BI887" i="2" s="1"/>
  <c r="BH375" i="2"/>
  <c r="BH1510" i="2"/>
  <c r="BI1510" i="2" s="1"/>
  <c r="BH998" i="2"/>
  <c r="BI998" i="2" s="1"/>
  <c r="BH422" i="2"/>
  <c r="BH1805" i="2"/>
  <c r="BH581" i="2"/>
  <c r="BH69" i="2"/>
  <c r="BH4" i="2"/>
  <c r="BI4" i="2" s="1"/>
  <c r="BH323" i="2"/>
  <c r="BH2018" i="2"/>
  <c r="BI2018" i="2" s="1"/>
  <c r="BH1506" i="2"/>
  <c r="BI1506" i="2" s="1"/>
  <c r="BH994" i="2"/>
  <c r="BH482" i="2"/>
  <c r="BH897" i="2"/>
  <c r="BH385" i="2"/>
  <c r="BH1128" i="2"/>
  <c r="BI1128" i="2" s="1"/>
  <c r="BH616" i="2"/>
  <c r="BH104" i="2"/>
  <c r="BI104" i="2" s="1"/>
  <c r="BH943" i="2"/>
  <c r="BI943" i="2" s="1"/>
  <c r="BH431" i="2"/>
  <c r="BI431" i="2" s="1"/>
  <c r="BH1374" i="2"/>
  <c r="BH862" i="2"/>
  <c r="BH350" i="2"/>
  <c r="BI350" i="2" s="1"/>
  <c r="BH1733" i="2"/>
  <c r="BI1733" i="2" s="1"/>
  <c r="BH509" i="2"/>
  <c r="BH380" i="2"/>
  <c r="BI380" i="2" s="1"/>
  <c r="BH827" i="2"/>
  <c r="BI827" i="2" s="1"/>
  <c r="BH315" i="2"/>
  <c r="BH2010" i="2"/>
  <c r="BH1498" i="2"/>
  <c r="BH986" i="2"/>
  <c r="BH474" i="2"/>
  <c r="BI474" i="2" s="1"/>
  <c r="BH889" i="2"/>
  <c r="BH377" i="2"/>
  <c r="BI377" i="2" s="1"/>
  <c r="BH1120" i="2"/>
  <c r="BI1120" i="2" s="1"/>
  <c r="BH608" i="2"/>
  <c r="BH96" i="2"/>
  <c r="BH935" i="2"/>
  <c r="BH423" i="2"/>
  <c r="BI423" i="2" s="1"/>
  <c r="BH1622" i="2"/>
  <c r="BI1622" i="2" s="1"/>
  <c r="BH1110" i="2"/>
  <c r="BH598" i="2"/>
  <c r="BI598" i="2" s="1"/>
  <c r="BH86" i="2"/>
  <c r="BI86" i="2" s="1"/>
  <c r="BH821" i="2"/>
  <c r="BI821" i="2" s="1"/>
  <c r="BH309" i="2"/>
  <c r="BH1445" i="2"/>
  <c r="BH2200" i="2"/>
  <c r="BH1688" i="2"/>
  <c r="BI1688" i="2" s="1"/>
  <c r="BH2057" i="2"/>
  <c r="BH1784" i="2"/>
  <c r="BI1784" i="2" s="1"/>
  <c r="BH347" i="2"/>
  <c r="BI347" i="2" s="1"/>
  <c r="BH2042" i="2"/>
  <c r="BI2042" i="2" s="1"/>
  <c r="BH1530" i="2"/>
  <c r="BH1018" i="2"/>
  <c r="BH506" i="2"/>
  <c r="BH857" i="2"/>
  <c r="BI857" i="2" s="1"/>
  <c r="BH345" i="2"/>
  <c r="BH1152" i="2"/>
  <c r="BI1152" i="2" s="1"/>
  <c r="BH640" i="2"/>
  <c r="BI640" i="2" s="1"/>
  <c r="BH128" i="2"/>
  <c r="BH903" i="2"/>
  <c r="BH391" i="2"/>
  <c r="BH1590" i="2"/>
  <c r="BH1078" i="2"/>
  <c r="BI1078" i="2" s="1"/>
  <c r="BH566" i="2"/>
  <c r="BH54" i="2"/>
  <c r="BI54" i="2" s="1"/>
  <c r="BH661" i="2"/>
  <c r="BI661" i="2" s="1"/>
  <c r="BH149" i="2"/>
  <c r="BI149" i="2" s="1"/>
  <c r="BH84" i="2"/>
  <c r="BH595" i="2"/>
  <c r="BH83" i="2"/>
  <c r="BI83" i="2" s="1"/>
  <c r="BH1778" i="2"/>
  <c r="BI1778" i="2" s="1"/>
  <c r="BH1266" i="2"/>
  <c r="BH754" i="2"/>
  <c r="BI754" i="2" s="1"/>
  <c r="BH242" i="2"/>
  <c r="BI242" i="2" s="1"/>
  <c r="BH657" i="2"/>
  <c r="BH145" i="2"/>
  <c r="BH952" i="2"/>
  <c r="BI952" i="2" s="1"/>
  <c r="BH440" i="2"/>
  <c r="BH1215" i="2"/>
  <c r="BI1215" i="2" s="1"/>
  <c r="BH703" i="2"/>
  <c r="BH191" i="2"/>
  <c r="BI191" i="2" s="1"/>
  <c r="BH686" i="2"/>
  <c r="BI686" i="2" s="1"/>
  <c r="BH174" i="2"/>
  <c r="BI174" i="2" s="1"/>
  <c r="BH845" i="2"/>
  <c r="BH333" i="2"/>
  <c r="BH268" i="2"/>
  <c r="BI268" i="2" s="1"/>
  <c r="BH715" i="2"/>
  <c r="BI715" i="2" s="1"/>
  <c r="BH203" i="2"/>
  <c r="BH1898" i="2"/>
  <c r="BI1898" i="2" s="1"/>
  <c r="BH1386" i="2"/>
  <c r="BI1386" i="2" s="1"/>
  <c r="BH874" i="2"/>
  <c r="BI874" i="2" s="1"/>
  <c r="BH362" i="2"/>
  <c r="BI362" i="2" s="1"/>
  <c r="BH777" i="2"/>
  <c r="BI777" i="2" s="1"/>
  <c r="BH265" i="2"/>
  <c r="BH1072" i="2"/>
  <c r="BI1072" i="2" s="1"/>
  <c r="BH560" i="2"/>
  <c r="BH48" i="2"/>
  <c r="BI48" i="2" s="1"/>
  <c r="BH823" i="2"/>
  <c r="BI823" i="2" s="1"/>
  <c r="BH311" i="2"/>
  <c r="BI311" i="2" s="1"/>
  <c r="BH1446" i="2"/>
  <c r="BI1446" i="2" s="1"/>
  <c r="BH934" i="2"/>
  <c r="BI934" i="2" s="1"/>
  <c r="BH358" i="2"/>
  <c r="BH1741" i="2"/>
  <c r="BI1741" i="2" s="1"/>
  <c r="BH517" i="2"/>
  <c r="BH5" i="2"/>
  <c r="BI5" i="2" s="1"/>
  <c r="BH771" i="2"/>
  <c r="BI771" i="2" s="1"/>
  <c r="BH259" i="2"/>
  <c r="BI259" i="2" s="1"/>
  <c r="BH1954" i="2"/>
  <c r="BI1954" i="2" s="1"/>
  <c r="BH1442" i="2"/>
  <c r="BI1442" i="2" s="1"/>
  <c r="BH930" i="2"/>
  <c r="BI930" i="2" s="1"/>
  <c r="BH418" i="2"/>
  <c r="BI418" i="2" s="1"/>
  <c r="BH833" i="2"/>
  <c r="BH321" i="2"/>
  <c r="BI321" i="2" s="1"/>
  <c r="BH1064" i="2"/>
  <c r="BI1064" i="2" s="1"/>
  <c r="BH552" i="2"/>
  <c r="BI552" i="2" s="1"/>
  <c r="BH40" i="2"/>
  <c r="BI40" i="2" s="1"/>
  <c r="BH879" i="2"/>
  <c r="BI879" i="2" s="1"/>
  <c r="BH367" i="2"/>
  <c r="BI367" i="2" s="1"/>
  <c r="BH1310" i="2"/>
  <c r="BI1310" i="2" s="1"/>
  <c r="BH798" i="2"/>
  <c r="BH286" i="2"/>
  <c r="BI286" i="2" s="1"/>
  <c r="BH957" i="2"/>
  <c r="BH445" i="2"/>
  <c r="BH316" i="2"/>
  <c r="BH763" i="2"/>
  <c r="BI763" i="2" s="1"/>
  <c r="BH251" i="2"/>
  <c r="BI251" i="2" s="1"/>
  <c r="BH1946" i="2"/>
  <c r="BI1946" i="2" s="1"/>
  <c r="BH1434" i="2"/>
  <c r="BH922" i="2"/>
  <c r="BI922" i="2" s="1"/>
  <c r="BH410" i="2"/>
  <c r="BI410" i="2" s="1"/>
  <c r="BH825" i="2"/>
  <c r="BI825" i="2" s="1"/>
  <c r="BH313" i="2"/>
  <c r="BI313" i="2" s="1"/>
  <c r="BH1056" i="2"/>
  <c r="BI1056" i="2" s="1"/>
  <c r="BH544" i="2"/>
  <c r="BI544" i="2" s="1"/>
  <c r="BH32" i="2"/>
  <c r="BI32" i="2" s="1"/>
  <c r="BH871" i="2"/>
  <c r="BH359" i="2"/>
  <c r="BI359" i="2" s="1"/>
  <c r="BH1558" i="2"/>
  <c r="BI1558" i="2" s="1"/>
  <c r="BH1046" i="2"/>
  <c r="BI1046" i="2" s="1"/>
  <c r="BH534" i="2"/>
  <c r="BH22" i="2"/>
  <c r="BI22" i="2" s="1"/>
  <c r="BH757" i="2"/>
  <c r="BI757" i="2" s="1"/>
  <c r="BH245" i="2"/>
  <c r="BI245" i="2" s="1"/>
  <c r="BH1381" i="2"/>
  <c r="BH2136" i="2"/>
  <c r="BI2136" i="2" s="1"/>
  <c r="BH1624" i="2"/>
  <c r="BI1624" i="2" s="1"/>
  <c r="BH1993" i="2"/>
  <c r="BI1993" i="2" s="1"/>
  <c r="BH1953" i="2"/>
  <c r="BI1953" i="2" s="1"/>
  <c r="BH283" i="2"/>
  <c r="BI283" i="2" s="1"/>
  <c r="BH1978" i="2"/>
  <c r="BI1978" i="2" s="1"/>
  <c r="BH1466" i="2"/>
  <c r="BI1466" i="2" s="1"/>
  <c r="BH954" i="2"/>
  <c r="BH442" i="2"/>
  <c r="BI442" i="2" s="1"/>
  <c r="BH793" i="2"/>
  <c r="BI793" i="2" s="1"/>
  <c r="BH281" i="2"/>
  <c r="BI281" i="2" s="1"/>
  <c r="BH1088" i="2"/>
  <c r="BI1088" i="2" s="1"/>
  <c r="BH576" i="2"/>
  <c r="BI576" i="2" s="1"/>
  <c r="BH64" i="2"/>
  <c r="BI64" i="2" s="1"/>
  <c r="BH839" i="2"/>
  <c r="BI839" i="2" s="1"/>
  <c r="BH327" i="2"/>
  <c r="BH1526" i="2"/>
  <c r="BI1526" i="2" s="1"/>
  <c r="BH1014" i="2"/>
  <c r="BI1014" i="2" s="1"/>
  <c r="BH502" i="2"/>
  <c r="BI502" i="2" s="1"/>
  <c r="BH1885" i="2"/>
  <c r="BI1885" i="2" s="1"/>
  <c r="BH597" i="2"/>
  <c r="BI597" i="2" s="1"/>
  <c r="BH85" i="2"/>
  <c r="BI85" i="2" s="1"/>
  <c r="BH20" i="2"/>
  <c r="BI20" i="2" s="1"/>
  <c r="BH531" i="2"/>
  <c r="BH19" i="2"/>
  <c r="BI19" i="2" s="1"/>
  <c r="BH1714" i="2"/>
  <c r="BI1714" i="2" s="1"/>
  <c r="BH1202" i="2"/>
  <c r="BI1202" i="2" s="1"/>
  <c r="BH690" i="2"/>
  <c r="BI690" i="2" s="1"/>
  <c r="BH178" i="2"/>
  <c r="BH593" i="2"/>
  <c r="BI593" i="2" s="1"/>
  <c r="BH81" i="2"/>
  <c r="BI81" i="2" s="1"/>
  <c r="BH888" i="2"/>
  <c r="BH376" i="2"/>
  <c r="BI376" i="2" s="1"/>
  <c r="BH1151" i="2"/>
  <c r="BI1151" i="2" s="1"/>
  <c r="BH639" i="2"/>
  <c r="BI639" i="2" s="1"/>
  <c r="BH127" i="2"/>
  <c r="BI127" i="2" s="1"/>
  <c r="BH622" i="2"/>
  <c r="BI622" i="2" s="1"/>
  <c r="BH110" i="2"/>
  <c r="BI110" i="2" s="1"/>
  <c r="BH781" i="2"/>
  <c r="BI781" i="2" s="1"/>
  <c r="BH269" i="2"/>
  <c r="BI269" i="2" s="1"/>
  <c r="BH204" i="2"/>
  <c r="BI204" i="2" s="1"/>
  <c r="BH651" i="2"/>
  <c r="BI651" i="2" s="1"/>
  <c r="BH139" i="2"/>
  <c r="BI139" i="2" s="1"/>
  <c r="BH1834" i="2"/>
  <c r="BI1834" i="2" s="1"/>
  <c r="BH1322" i="2"/>
  <c r="BI1322" i="2" s="1"/>
  <c r="BH810" i="2"/>
  <c r="BI810" i="2" s="1"/>
  <c r="BH298" i="2"/>
  <c r="BI298" i="2" s="1"/>
  <c r="BH713" i="2"/>
  <c r="BH201" i="2"/>
  <c r="BI201" i="2" s="1"/>
  <c r="BH1008" i="2"/>
  <c r="BI1008" i="2" s="1"/>
  <c r="BH496" i="2"/>
  <c r="BI496" i="2" s="1"/>
  <c r="BH1271" i="2"/>
  <c r="BI1271" i="2" s="1"/>
  <c r="BH759" i="2"/>
  <c r="BI759" i="2" s="1"/>
  <c r="BH247" i="2"/>
  <c r="BI247" i="2" s="1"/>
  <c r="BH1382" i="2"/>
  <c r="BI1382" i="2" s="1"/>
  <c r="BH870" i="2"/>
  <c r="BH294" i="2"/>
  <c r="BI294" i="2" s="1"/>
  <c r="BH965" i="2"/>
  <c r="BI965" i="2" s="1"/>
  <c r="BH453" i="2"/>
  <c r="BI453" i="2" s="1"/>
  <c r="BH388" i="2"/>
  <c r="BI388" i="2" s="1"/>
  <c r="BH707" i="2"/>
  <c r="BI707" i="2" s="1"/>
  <c r="BH195" i="2"/>
  <c r="BI195" i="2" s="1"/>
  <c r="BH1890" i="2"/>
  <c r="BI1890" i="2" s="1"/>
  <c r="BH1378" i="2"/>
  <c r="BI1378" i="2" s="1"/>
  <c r="BH866" i="2"/>
  <c r="BI866" i="2" s="1"/>
  <c r="BH354" i="2"/>
  <c r="BI354" i="2" s="1"/>
  <c r="BH769" i="2"/>
  <c r="BI769" i="2" s="1"/>
  <c r="BH257" i="2"/>
  <c r="BI257" i="2" s="1"/>
  <c r="BH1000" i="2"/>
  <c r="BI1000" i="2" s="1"/>
  <c r="BH488" i="2"/>
  <c r="BI488" i="2" s="1"/>
  <c r="BH1327" i="2"/>
  <c r="BI1327" i="2" s="1"/>
  <c r="BH815" i="2"/>
  <c r="BI815" i="2" s="1"/>
  <c r="BH303" i="2"/>
  <c r="BI303" i="2" s="1"/>
  <c r="BH1246" i="2"/>
  <c r="BI1246" i="2" s="1"/>
  <c r="BH734" i="2"/>
  <c r="BI734" i="2" s="1"/>
  <c r="BH222" i="2"/>
  <c r="BI222" i="2" s="1"/>
  <c r="BH893" i="2"/>
  <c r="BI893" i="2" s="1"/>
  <c r="BH381" i="2"/>
  <c r="BI381" i="2" s="1"/>
  <c r="BH252" i="2"/>
  <c r="BI252" i="2" s="1"/>
  <c r="BH699" i="2"/>
  <c r="BI699" i="2" s="1"/>
  <c r="BH187" i="2"/>
  <c r="BI187" i="2" s="1"/>
  <c r="BH1882" i="2"/>
  <c r="BI1882" i="2" s="1"/>
  <c r="BH1370" i="2"/>
  <c r="BI1370" i="2" s="1"/>
  <c r="BH858" i="2"/>
  <c r="BI858" i="2" s="1"/>
  <c r="BH346" i="2"/>
  <c r="BI346" i="2" s="1"/>
  <c r="BH761" i="2"/>
  <c r="BI761" i="2" s="1"/>
  <c r="BH249" i="2"/>
  <c r="BI249" i="2" s="1"/>
  <c r="BH992" i="2"/>
  <c r="BI992" i="2" s="1"/>
  <c r="BH480" i="2"/>
  <c r="BI480" i="2" s="1"/>
  <c r="BH1319" i="2"/>
  <c r="BI1319" i="2" s="1"/>
  <c r="BH807" i="2"/>
  <c r="BI807" i="2" s="1"/>
  <c r="BH295" i="2"/>
  <c r="BI295" i="2" s="1"/>
  <c r="BH1494" i="2"/>
  <c r="BI1494" i="2" s="1"/>
  <c r="BH982" i="2"/>
  <c r="BI982" i="2" s="1"/>
  <c r="BH470" i="2"/>
  <c r="BI470" i="2" s="1"/>
  <c r="BH1917" i="2"/>
  <c r="BI1917" i="2" s="1"/>
  <c r="BH693" i="2"/>
  <c r="BI693" i="2" s="1"/>
  <c r="BH181" i="2"/>
  <c r="BI181" i="2" s="1"/>
  <c r="BH1317" i="2"/>
  <c r="BI1317" i="2" s="1"/>
  <c r="BH2072" i="2"/>
  <c r="BI2072" i="2" s="1"/>
  <c r="BH1560" i="2"/>
  <c r="BI1560" i="2" s="1"/>
  <c r="BH1646" i="2"/>
  <c r="BI1646" i="2" s="1"/>
  <c r="BI1356" i="2"/>
  <c r="BI1619" i="2"/>
  <c r="BI1804" i="2"/>
  <c r="BI1500" i="2"/>
  <c r="BI2067" i="2"/>
  <c r="BI971" i="2"/>
  <c r="BI1276" i="2"/>
  <c r="BI2035" i="2"/>
  <c r="BI2084" i="2"/>
  <c r="BI179" i="2"/>
  <c r="BI472" i="2"/>
  <c r="BI621" i="2"/>
  <c r="BI617" i="2"/>
  <c r="BI134" i="2"/>
  <c r="BI770" i="2"/>
  <c r="BI271" i="2"/>
  <c r="BI475" i="2"/>
  <c r="BI704" i="2"/>
  <c r="BI725" i="2"/>
  <c r="BI724" i="2"/>
  <c r="BI2188" i="2"/>
  <c r="BI1716" i="2"/>
  <c r="BI113" i="2"/>
  <c r="BI920" i="2"/>
  <c r="BI334" i="2"/>
  <c r="BI1781" i="2"/>
  <c r="BI650" i="2"/>
  <c r="BI138" i="2"/>
  <c r="BI151" i="2"/>
  <c r="BI582" i="2"/>
  <c r="BI1730" i="2"/>
  <c r="BI1218" i="2"/>
  <c r="BI1231" i="2"/>
  <c r="BI719" i="2"/>
  <c r="BI923" i="2"/>
  <c r="BI345" i="2"/>
  <c r="BI566" i="2"/>
  <c r="BI1266" i="2"/>
  <c r="BI1931" i="2"/>
  <c r="BI1204" i="2"/>
  <c r="BI1251" i="2"/>
  <c r="BI627" i="2"/>
  <c r="BI1172" i="2"/>
  <c r="BI588" i="2"/>
  <c r="BI1867" i="2"/>
  <c r="BI1347" i="2"/>
  <c r="BI2172" i="2"/>
  <c r="BI1652" i="2"/>
  <c r="BI1140" i="2"/>
  <c r="BI556" i="2"/>
  <c r="BI1835" i="2"/>
  <c r="BI1187" i="2"/>
  <c r="BI116" i="2"/>
  <c r="BI561" i="2"/>
  <c r="BI49" i="2"/>
  <c r="BI270" i="2"/>
  <c r="BI586" i="2"/>
  <c r="BI599" i="2"/>
  <c r="BI87" i="2"/>
  <c r="BI2178" i="2"/>
  <c r="BI1666" i="2"/>
  <c r="BI328" i="2"/>
  <c r="BI1167" i="2"/>
  <c r="BI349" i="2"/>
  <c r="BI220" i="2"/>
  <c r="BI1419" i="2"/>
  <c r="BI1820" i="2"/>
  <c r="BI1108" i="2"/>
  <c r="BI596" i="2"/>
  <c r="BI1803" i="2"/>
  <c r="BI1291" i="2"/>
  <c r="BI2108" i="2"/>
  <c r="BI1596" i="2"/>
  <c r="BI564" i="2"/>
  <c r="BI1259" i="2"/>
  <c r="BI52" i="2"/>
  <c r="BI499" i="2"/>
  <c r="BI1304" i="2"/>
  <c r="BI792" i="2"/>
  <c r="BI206" i="2"/>
  <c r="BI941" i="2"/>
  <c r="BI522" i="2"/>
  <c r="BI10" i="2"/>
  <c r="BI23" i="2"/>
  <c r="BI454" i="2"/>
  <c r="BI1602" i="2"/>
  <c r="BI1090" i="2"/>
  <c r="BI591" i="2"/>
  <c r="BI795" i="2"/>
  <c r="BI1275" i="2"/>
  <c r="BI2036" i="2"/>
  <c r="BI1452" i="2"/>
  <c r="BI940" i="2"/>
  <c r="BI2083" i="2"/>
  <c r="BI1571" i="2"/>
  <c r="BI530" i="2"/>
  <c r="BI18" i="2"/>
  <c r="BI31" i="2"/>
  <c r="BI1166" i="2"/>
  <c r="BI1482" i="2"/>
  <c r="BI983" i="2"/>
  <c r="BI867" i="2"/>
  <c r="BI355" i="2"/>
  <c r="BI1992" i="2"/>
  <c r="BI2062" i="2"/>
  <c r="BI1887" i="2"/>
  <c r="BI2089" i="2"/>
  <c r="BI1541" i="2"/>
  <c r="BI1576" i="2"/>
  <c r="BI2160" i="2"/>
  <c r="BI1641" i="2"/>
  <c r="BI1486" i="2"/>
  <c r="BI2142" i="2"/>
  <c r="BI1488" i="2"/>
  <c r="BI2181" i="2"/>
  <c r="BI1551" i="2"/>
  <c r="BI1736" i="2"/>
  <c r="BI1025" i="2"/>
  <c r="BI2125" i="2"/>
  <c r="BI1926" i="2"/>
  <c r="BI1165" i="2"/>
  <c r="BI2151" i="2"/>
  <c r="BI2133" i="2"/>
  <c r="BI1984" i="2"/>
  <c r="BI1975" i="2"/>
  <c r="BI1648" i="2"/>
  <c r="BI1705" i="2"/>
  <c r="BI1391" i="2"/>
  <c r="BI1286" i="2"/>
  <c r="BI1808" i="2"/>
  <c r="BI2189" i="2"/>
  <c r="BI1630" i="2"/>
  <c r="BI1533" i="2"/>
  <c r="BI1742" i="2"/>
  <c r="BI2039" i="2"/>
  <c r="BI937" i="2"/>
  <c r="BI1824" i="2"/>
  <c r="BI1273" i="2"/>
  <c r="BI1221" i="2"/>
  <c r="BI1671" i="2"/>
  <c r="BI2199" i="2"/>
  <c r="BI1179" i="2"/>
  <c r="BI1525" i="2"/>
  <c r="BI1866" i="2"/>
  <c r="BI2064" i="2"/>
  <c r="BI1549" i="2"/>
  <c r="BI1958" i="2"/>
  <c r="BI1591" i="2"/>
  <c r="BI2175" i="2"/>
  <c r="BI942" i="2"/>
  <c r="BI1584" i="2"/>
  <c r="BI1401" i="2"/>
  <c r="BI1735" i="2"/>
  <c r="BI1481" i="2"/>
  <c r="BI1013" i="2"/>
  <c r="BI1233" i="2"/>
  <c r="BI1745" i="2"/>
  <c r="BI1185" i="2"/>
  <c r="BI1057" i="2"/>
  <c r="BI1621" i="2"/>
  <c r="BI2022" i="2"/>
  <c r="BI1655" i="2"/>
  <c r="BI2206" i="2"/>
  <c r="BI1416" i="2"/>
  <c r="BI1728" i="2"/>
  <c r="BI1465" i="2"/>
  <c r="BI1799" i="2"/>
  <c r="BI1609" i="2"/>
  <c r="BI1085" i="2"/>
  <c r="BI1297" i="2"/>
  <c r="BI1809" i="2"/>
  <c r="BI1414" i="2"/>
  <c r="BI814" i="2"/>
  <c r="BI2086" i="2"/>
  <c r="BI1719" i="2"/>
  <c r="BI1455" i="2"/>
  <c r="BI1568" i="2"/>
  <c r="BI1790" i="2"/>
  <c r="BI1872" i="2"/>
  <c r="BI1593" i="2"/>
  <c r="BI1863" i="2"/>
  <c r="BI1737" i="2"/>
  <c r="BI1157" i="2"/>
  <c r="BI1361" i="2"/>
  <c r="BI1873" i="2"/>
  <c r="BI1942" i="2"/>
  <c r="BI1181" i="2"/>
  <c r="BI1783" i="2"/>
  <c r="BI1640" i="2"/>
  <c r="BI1918" i="2"/>
  <c r="BI2135" i="2"/>
  <c r="BI2024" i="2"/>
  <c r="BI1865" i="2"/>
  <c r="BI1229" i="2"/>
  <c r="BI1937" i="2"/>
  <c r="BI1037" i="2"/>
  <c r="BI1309" i="2"/>
  <c r="BI1335" i="2"/>
  <c r="BI1847" i="2"/>
  <c r="BI2046" i="2"/>
  <c r="BI1384" i="2"/>
  <c r="BI2168" i="2"/>
  <c r="BI2001" i="2"/>
  <c r="BI1301" i="2"/>
  <c r="BI1489" i="2"/>
  <c r="BI2009" i="2"/>
  <c r="BI15" i="2"/>
  <c r="BI1150" i="2"/>
  <c r="BI155" i="2"/>
  <c r="BI1850" i="2"/>
  <c r="BI448" i="2"/>
  <c r="BI1223" i="2"/>
  <c r="BI404" i="2"/>
  <c r="BI465" i="2"/>
  <c r="BI494" i="2"/>
  <c r="BI1877" i="2"/>
  <c r="BI1194" i="2"/>
  <c r="BI682" i="2"/>
  <c r="BI1692" i="2"/>
  <c r="BI1180" i="2"/>
  <c r="BI468" i="2"/>
  <c r="BI1747" i="2"/>
  <c r="BI1235" i="2"/>
  <c r="BI1924" i="2"/>
  <c r="BI1412" i="2"/>
  <c r="BI956" i="2"/>
  <c r="BI444" i="2"/>
  <c r="BI436" i="2"/>
  <c r="BI1715" i="2"/>
  <c r="BI1131" i="2"/>
  <c r="BI1764" i="2"/>
  <c r="BI371" i="2"/>
  <c r="BI2066" i="2"/>
  <c r="BI1554" i="2"/>
  <c r="BI664" i="2"/>
  <c r="BI152" i="2"/>
  <c r="BI991" i="2"/>
  <c r="BI813" i="2"/>
  <c r="BI301" i="2"/>
  <c r="BI809" i="2"/>
  <c r="BI297" i="2"/>
  <c r="BI1773" i="2"/>
  <c r="BI450" i="2"/>
  <c r="BI865" i="2"/>
  <c r="BI463" i="2"/>
  <c r="BI1662" i="2"/>
  <c r="BI1086" i="2"/>
  <c r="BI667" i="2"/>
  <c r="BI1484" i="2"/>
  <c r="BI1227" i="2"/>
  <c r="BI2123" i="2"/>
  <c r="BI2115" i="2"/>
  <c r="BI1659" i="2"/>
  <c r="BI1836" i="2"/>
  <c r="BI1324" i="2"/>
  <c r="BI676" i="2"/>
  <c r="BI1955" i="2"/>
  <c r="BI978" i="2"/>
  <c r="BI402" i="2"/>
  <c r="BI415" i="2"/>
  <c r="BI619" i="2"/>
  <c r="BI107" i="2"/>
  <c r="BI528" i="2"/>
  <c r="BI16" i="2"/>
  <c r="BI421" i="2"/>
  <c r="BI292" i="2"/>
  <c r="BI739" i="2"/>
  <c r="BI289" i="2"/>
  <c r="BI1096" i="2"/>
  <c r="BI510" i="2"/>
  <c r="BI698" i="2"/>
  <c r="BI71" i="2"/>
  <c r="BI1299" i="2"/>
  <c r="BI844" i="2"/>
  <c r="BI1099" i="2"/>
  <c r="BI1107" i="2"/>
  <c r="BI2059" i="2"/>
  <c r="BI828" i="2"/>
  <c r="BI2107" i="2"/>
  <c r="BI1075" i="2"/>
  <c r="BI1772" i="2"/>
  <c r="BI1124" i="2"/>
  <c r="BI612" i="2"/>
  <c r="BI1938" i="2"/>
  <c r="BI1426" i="2"/>
  <c r="BI914" i="2"/>
  <c r="BI24" i="2"/>
  <c r="BI863" i="2"/>
  <c r="BI351" i="2"/>
  <c r="BI173" i="2"/>
  <c r="BI44" i="2"/>
  <c r="BI555" i="2"/>
  <c r="BI169" i="2"/>
  <c r="BI976" i="2"/>
  <c r="BI464" i="2"/>
  <c r="BI869" i="2"/>
  <c r="BI357" i="2"/>
  <c r="BI228" i="2"/>
  <c r="BI322" i="2"/>
  <c r="BI737" i="2"/>
  <c r="BI958" i="2"/>
  <c r="BI446" i="2"/>
  <c r="BI1658" i="2"/>
  <c r="BI1031" i="2"/>
  <c r="BI1402" i="2"/>
  <c r="BI775" i="2"/>
  <c r="BI979" i="2"/>
  <c r="BI234" i="2"/>
  <c r="BI1318" i="2"/>
  <c r="BI1826" i="2"/>
  <c r="BI1263" i="2"/>
  <c r="BI188" i="2"/>
  <c r="BI185" i="2"/>
  <c r="BI170" i="2"/>
  <c r="BI585" i="2"/>
  <c r="BI73" i="2"/>
  <c r="BI1254" i="2"/>
  <c r="BI742" i="2"/>
  <c r="BI166" i="2"/>
  <c r="BI1762" i="2"/>
  <c r="BI1250" i="2"/>
  <c r="BI1199" i="2"/>
  <c r="BI687" i="2"/>
  <c r="BI175" i="2"/>
  <c r="BI124" i="2"/>
  <c r="BI571" i="2"/>
  <c r="BI59" i="2"/>
  <c r="BI121" i="2"/>
  <c r="BI864" i="2"/>
  <c r="BI352" i="2"/>
  <c r="BI1789" i="2"/>
  <c r="BI565" i="2"/>
  <c r="BI91" i="2"/>
  <c r="BI1786" i="2"/>
  <c r="BI1274" i="2"/>
  <c r="BI384" i="2"/>
  <c r="BI1159" i="2"/>
  <c r="BI647" i="2"/>
  <c r="BI340" i="2"/>
  <c r="BI401" i="2"/>
  <c r="BI1208" i="2"/>
  <c r="BI430" i="2"/>
  <c r="BI1813" i="2"/>
  <c r="BI589" i="2"/>
  <c r="BI1130" i="2"/>
  <c r="BI618" i="2"/>
  <c r="BI106" i="2"/>
  <c r="BI567" i="2"/>
  <c r="BI55" i="2"/>
  <c r="BI1190" i="2"/>
  <c r="BI515" i="2"/>
  <c r="BI3" i="2"/>
  <c r="BI1698" i="2"/>
  <c r="BI808" i="2"/>
  <c r="BI296" i="2"/>
  <c r="BI1135" i="2"/>
  <c r="BI701" i="2"/>
  <c r="BI189" i="2"/>
  <c r="BI60" i="2"/>
  <c r="BI569" i="2"/>
  <c r="BI57" i="2"/>
  <c r="BI790" i="2"/>
  <c r="BI278" i="2"/>
  <c r="BI1368" i="2"/>
  <c r="BI2103" i="2"/>
  <c r="BI632" i="2"/>
  <c r="BI13" i="2"/>
  <c r="BI457" i="2"/>
  <c r="BI550" i="2"/>
  <c r="BI559" i="2"/>
  <c r="BI949" i="2"/>
  <c r="BI182" i="2"/>
  <c r="BI1394" i="2"/>
  <c r="BI882" i="2"/>
  <c r="BI831" i="2"/>
  <c r="BI319" i="2"/>
  <c r="BI331" i="2"/>
  <c r="BI2026" i="2"/>
  <c r="BI688" i="2"/>
  <c r="BI176" i="2"/>
  <c r="BI133" i="2"/>
  <c r="BI449" i="2"/>
  <c r="BI926" i="2"/>
  <c r="BI414" i="2"/>
  <c r="BI1050" i="2"/>
  <c r="BI999" i="2"/>
  <c r="BI487" i="2"/>
  <c r="BI1509" i="2"/>
  <c r="BI997" i="2"/>
  <c r="BI306" i="2"/>
  <c r="BI721" i="2"/>
  <c r="BI750" i="2"/>
  <c r="BI238" i="2"/>
  <c r="BI1962" i="2"/>
  <c r="BI938" i="2"/>
  <c r="BI112" i="2"/>
  <c r="BI375" i="2"/>
  <c r="BI69" i="2"/>
  <c r="BI385" i="2"/>
  <c r="BI616" i="2"/>
  <c r="BI509" i="2"/>
  <c r="BI986" i="2"/>
  <c r="BI889" i="2"/>
  <c r="BI608" i="2"/>
  <c r="BI1110" i="2"/>
  <c r="BI2200" i="2"/>
  <c r="BI2057" i="2"/>
  <c r="BI358" i="2"/>
  <c r="BI957" i="2"/>
  <c r="BI445" i="2"/>
  <c r="BI316" i="2"/>
  <c r="BI534" i="2"/>
  <c r="BI178" i="2"/>
  <c r="BI1884" i="2"/>
  <c r="BI2076" i="2"/>
  <c r="BI1564" i="2"/>
  <c r="BI2140" i="2"/>
  <c r="BI1628" i="2"/>
  <c r="BI1308" i="2"/>
  <c r="BI668" i="2"/>
  <c r="BI2011" i="2"/>
  <c r="BI1499" i="2"/>
  <c r="BI1492" i="2"/>
  <c r="BI980" i="2"/>
  <c r="BI1932" i="2"/>
  <c r="BI1420" i="2"/>
  <c r="BI1675" i="2"/>
  <c r="BI1163" i="2"/>
  <c r="BI900" i="2"/>
  <c r="BI2179" i="2"/>
  <c r="BI1980" i="2"/>
  <c r="BI1468" i="2"/>
  <c r="BI1723" i="2"/>
  <c r="BI1211" i="2"/>
  <c r="BI948" i="2"/>
  <c r="BI1203" i="2"/>
  <c r="BI1900" i="2"/>
  <c r="BI1388" i="2"/>
  <c r="BI876" i="2"/>
  <c r="BI1643" i="2"/>
  <c r="BI1252" i="2"/>
  <c r="BI740" i="2"/>
  <c r="BI2019" i="2"/>
  <c r="BI883" i="2"/>
  <c r="BI1042" i="2"/>
  <c r="BI466" i="2"/>
  <c r="BI1176" i="2"/>
  <c r="BI479" i="2"/>
  <c r="BI1678" i="2"/>
  <c r="BI78" i="2"/>
  <c r="BI172" i="2"/>
  <c r="BI683" i="2"/>
  <c r="BI171" i="2"/>
  <c r="BI394" i="2"/>
  <c r="BI1104" i="2"/>
  <c r="BI592" i="2"/>
  <c r="BI80" i="2"/>
  <c r="BI1350" i="2"/>
  <c r="BI326" i="2"/>
  <c r="BI485" i="2"/>
  <c r="BI356" i="2"/>
  <c r="BI803" i="2"/>
  <c r="BI1474" i="2"/>
  <c r="BI962" i="2"/>
  <c r="BI353" i="2"/>
  <c r="BI1160" i="2"/>
  <c r="BI136" i="2"/>
  <c r="BI975" i="2"/>
  <c r="BI574" i="2"/>
  <c r="BI62" i="2"/>
  <c r="BI28" i="2"/>
  <c r="BI604" i="2"/>
  <c r="BI1947" i="2"/>
  <c r="BI1435" i="2"/>
  <c r="BI1940" i="2"/>
  <c r="BI1428" i="2"/>
  <c r="BI916" i="2"/>
  <c r="BI2195" i="2"/>
  <c r="BI1171" i="2"/>
  <c r="BI1868" i="2"/>
  <c r="BI1611" i="2"/>
  <c r="BI836" i="2"/>
  <c r="BI1603" i="2"/>
  <c r="BI1091" i="2"/>
  <c r="BI1916" i="2"/>
  <c r="BI1404" i="2"/>
  <c r="BI1147" i="2"/>
  <c r="BI1908" i="2"/>
  <c r="BI1396" i="2"/>
  <c r="BI884" i="2"/>
  <c r="BI2163" i="2"/>
  <c r="BI812" i="2"/>
  <c r="BI2091" i="2"/>
  <c r="BI1579" i="2"/>
  <c r="BI1067" i="2"/>
  <c r="BI1443" i="2"/>
  <c r="BI372" i="2"/>
  <c r="BI819" i="2"/>
  <c r="BI307" i="2"/>
  <c r="BI817" i="2"/>
  <c r="BI305" i="2"/>
  <c r="BI1112" i="2"/>
  <c r="BI600" i="2"/>
  <c r="BI1614" i="2"/>
  <c r="BI1038" i="2"/>
  <c r="BI526" i="2"/>
  <c r="BI14" i="2"/>
  <c r="BI749" i="2"/>
  <c r="BI1354" i="2"/>
  <c r="BI842" i="2"/>
  <c r="BI330" i="2"/>
  <c r="BI745" i="2"/>
  <c r="BI855" i="2"/>
  <c r="BI343" i="2"/>
  <c r="BI774" i="2"/>
  <c r="BI262" i="2"/>
  <c r="BI227" i="2"/>
  <c r="BI1922" i="2"/>
  <c r="BI1410" i="2"/>
  <c r="BI898" i="2"/>
  <c r="BI584" i="2"/>
  <c r="BI72" i="2"/>
  <c r="BI911" i="2"/>
  <c r="BI399" i="2"/>
  <c r="BI1893" i="2"/>
  <c r="BI605" i="2"/>
  <c r="BI93" i="2"/>
  <c r="BI1115" i="2"/>
  <c r="BI603" i="2"/>
  <c r="BI27" i="2"/>
  <c r="BI540" i="2"/>
  <c r="BI1883" i="2"/>
  <c r="BI1364" i="2"/>
  <c r="BI852" i="2"/>
  <c r="BI2131" i="2"/>
  <c r="BI780" i="2"/>
  <c r="BI1547" i="2"/>
  <c r="BI1035" i="2"/>
  <c r="BI1796" i="2"/>
  <c r="BI1284" i="2"/>
  <c r="BI772" i="2"/>
  <c r="BI1027" i="2"/>
  <c r="BI1852" i="2"/>
  <c r="BI1340" i="2"/>
  <c r="BI1595" i="2"/>
  <c r="BI1332" i="2"/>
  <c r="BI820" i="2"/>
  <c r="BI2099" i="2"/>
  <c r="BI1587" i="2"/>
  <c r="BI2027" i="2"/>
  <c r="BI1515" i="2"/>
  <c r="BI2148" i="2"/>
  <c r="BI1636" i="2"/>
  <c r="BI308" i="2"/>
  <c r="BI755" i="2"/>
  <c r="BI243" i="2"/>
  <c r="BI241" i="2"/>
  <c r="BI1048" i="2"/>
  <c r="BI536" i="2"/>
  <c r="BI462" i="2"/>
  <c r="BI1909" i="2"/>
  <c r="BI685" i="2"/>
  <c r="BI1290" i="2"/>
  <c r="BI778" i="2"/>
  <c r="BI266" i="2"/>
  <c r="BI681" i="2"/>
  <c r="BI279" i="2"/>
  <c r="BI710" i="2"/>
  <c r="BI198" i="2"/>
  <c r="BI1858" i="2"/>
  <c r="BI1346" i="2"/>
  <c r="BI834" i="2"/>
  <c r="BI225" i="2"/>
  <c r="BI520" i="2"/>
  <c r="BI8" i="2"/>
  <c r="BI847" i="2"/>
  <c r="BI335" i="2"/>
  <c r="BI1534" i="2"/>
  <c r="BI29" i="2"/>
  <c r="BI1051" i="2"/>
  <c r="BI539" i="2"/>
  <c r="BI2012" i="2"/>
  <c r="BI988" i="2"/>
  <c r="BI476" i="2"/>
  <c r="BI1819" i="2"/>
  <c r="BI1812" i="2"/>
  <c r="BI1300" i="2"/>
  <c r="BI788" i="2"/>
  <c r="BI1555" i="2"/>
  <c r="BI1043" i="2"/>
  <c r="BI1740" i="2"/>
  <c r="BI1995" i="2"/>
  <c r="BI1483" i="2"/>
  <c r="BI1732" i="2"/>
  <c r="BI1220" i="2"/>
  <c r="BI708" i="2"/>
  <c r="BI963" i="2"/>
  <c r="BI1788" i="2"/>
  <c r="BI764" i="2"/>
  <c r="BI2043" i="2"/>
  <c r="BI1531" i="2"/>
  <c r="BI1268" i="2"/>
  <c r="BI756" i="2"/>
  <c r="BI1523" i="2"/>
  <c r="BI1011" i="2"/>
  <c r="BI1708" i="2"/>
  <c r="BI1963" i="2"/>
  <c r="BI1451" i="2"/>
  <c r="BI1572" i="2"/>
  <c r="BI1060" i="2"/>
  <c r="BI548" i="2"/>
  <c r="BI244" i="2"/>
  <c r="BI691" i="2"/>
  <c r="BI1874" i="2"/>
  <c r="BI1362" i="2"/>
  <c r="BI850" i="2"/>
  <c r="BI177" i="2"/>
  <c r="BI984" i="2"/>
  <c r="BI1311" i="2"/>
  <c r="BI799" i="2"/>
  <c r="BI287" i="2"/>
  <c r="BI398" i="2"/>
  <c r="BI1845" i="2"/>
  <c r="BI109" i="2"/>
  <c r="BI1003" i="2"/>
  <c r="BI491" i="2"/>
  <c r="BI1226" i="2"/>
  <c r="BI714" i="2"/>
  <c r="BI202" i="2"/>
  <c r="BI105" i="2"/>
  <c r="BI912" i="2"/>
  <c r="BI400" i="2"/>
  <c r="BI215" i="2"/>
  <c r="BI646" i="2"/>
  <c r="BI805" i="2"/>
  <c r="BI293" i="2"/>
  <c r="BI164" i="2"/>
  <c r="BI1794" i="2"/>
  <c r="BI1282" i="2"/>
  <c r="BI258" i="2"/>
  <c r="BI673" i="2"/>
  <c r="BI161" i="2"/>
  <c r="BI1295" i="2"/>
  <c r="BI783" i="2"/>
  <c r="BI1406" i="2"/>
  <c r="BI894" i="2"/>
  <c r="BI382" i="2"/>
  <c r="BI348" i="2"/>
  <c r="BI987" i="2"/>
  <c r="BI2106" i="2"/>
  <c r="BI1052" i="2"/>
  <c r="BI1948" i="2"/>
  <c r="BI1436" i="2"/>
  <c r="BI924" i="2"/>
  <c r="BI412" i="2"/>
  <c r="BI1748" i="2"/>
  <c r="BI1236" i="2"/>
  <c r="BI2003" i="2"/>
  <c r="BI1491" i="2"/>
  <c r="BI652" i="2"/>
  <c r="BI2180" i="2"/>
  <c r="BI1668" i="2"/>
  <c r="BI1156" i="2"/>
  <c r="BI1411" i="2"/>
  <c r="BI899" i="2"/>
  <c r="BI1724" i="2"/>
  <c r="BI1212" i="2"/>
  <c r="BI700" i="2"/>
  <c r="BI1979" i="2"/>
  <c r="BI692" i="2"/>
  <c r="BI1971" i="2"/>
  <c r="BI1459" i="2"/>
  <c r="BI2156" i="2"/>
  <c r="BI620" i="2"/>
  <c r="BI1899" i="2"/>
  <c r="BI1387" i="2"/>
  <c r="BI2020" i="2"/>
  <c r="BI1508" i="2"/>
  <c r="BI996" i="2"/>
  <c r="BI180" i="2"/>
  <c r="BI115" i="2"/>
  <c r="BI1810" i="2"/>
  <c r="BI1298" i="2"/>
  <c r="BI625" i="2"/>
  <c r="BI408" i="2"/>
  <c r="BI1247" i="2"/>
  <c r="BI735" i="2"/>
  <c r="BI846" i="2"/>
  <c r="BI557" i="2"/>
  <c r="BI45" i="2"/>
  <c r="BI939" i="2"/>
  <c r="BI1162" i="2"/>
  <c r="BI553" i="2"/>
  <c r="BI41" i="2"/>
  <c r="BI848" i="2"/>
  <c r="BI663" i="2"/>
  <c r="BI70" i="2"/>
  <c r="BI741" i="2"/>
  <c r="BI229" i="2"/>
  <c r="BI35" i="2"/>
  <c r="BI706" i="2"/>
  <c r="BI194" i="2"/>
  <c r="BI609" i="2"/>
  <c r="BI392" i="2"/>
  <c r="BI207" i="2"/>
  <c r="BI1342" i="2"/>
  <c r="BI830" i="2"/>
  <c r="BI413" i="2"/>
  <c r="BI284" i="2"/>
  <c r="BI1372" i="2"/>
  <c r="BI860" i="2"/>
  <c r="BI2203" i="2"/>
  <c r="BI1691" i="2"/>
  <c r="BI2196" i="2"/>
  <c r="BI1684" i="2"/>
  <c r="BI660" i="2"/>
  <c r="BI1939" i="2"/>
  <c r="BI1427" i="2"/>
  <c r="BI2124" i="2"/>
  <c r="BI1612" i="2"/>
  <c r="BI1100" i="2"/>
  <c r="BI1355" i="2"/>
  <c r="BI2116" i="2"/>
  <c r="BI1604" i="2"/>
  <c r="BI1092" i="2"/>
  <c r="BI580" i="2"/>
  <c r="BI1859" i="2"/>
  <c r="BI1660" i="2"/>
  <c r="BI1148" i="2"/>
  <c r="BI636" i="2"/>
  <c r="BI1915" i="2"/>
  <c r="BI1403" i="2"/>
  <c r="BI2164" i="2"/>
  <c r="BI628" i="2"/>
  <c r="BI1907" i="2"/>
  <c r="BI1395" i="2"/>
  <c r="BI2092" i="2"/>
  <c r="BI1580" i="2"/>
  <c r="BI1068" i="2"/>
  <c r="BI1323" i="2"/>
  <c r="BI1956" i="2"/>
  <c r="BI1444" i="2"/>
  <c r="BI932" i="2"/>
  <c r="BI420" i="2"/>
  <c r="BI1699" i="2"/>
  <c r="BI563" i="2"/>
  <c r="BI51" i="2"/>
  <c r="BI1746" i="2"/>
  <c r="BI1234" i="2"/>
  <c r="BI658" i="2"/>
  <c r="BI146" i="2"/>
  <c r="BI856" i="2"/>
  <c r="BI344" i="2"/>
  <c r="BI1183" i="2"/>
  <c r="BI671" i="2"/>
  <c r="BI159" i="2"/>
  <c r="BI1294" i="2"/>
  <c r="BI782" i="2"/>
  <c r="BI1717" i="2"/>
  <c r="BI493" i="2"/>
  <c r="BI364" i="2"/>
  <c r="BI875" i="2"/>
  <c r="BI363" i="2"/>
  <c r="BI1610" i="2"/>
  <c r="BI1098" i="2"/>
  <c r="BI74" i="2"/>
  <c r="BI489" i="2"/>
  <c r="BI1296" i="2"/>
  <c r="BI784" i="2"/>
  <c r="BI272" i="2"/>
  <c r="BI1111" i="2"/>
  <c r="BI518" i="2"/>
  <c r="BI6" i="2"/>
  <c r="BI677" i="2"/>
  <c r="BI165" i="2"/>
  <c r="BI36" i="2"/>
  <c r="BI483" i="2"/>
  <c r="BI1154" i="2"/>
  <c r="BI642" i="2"/>
  <c r="BI130" i="2"/>
  <c r="BI545" i="2"/>
  <c r="BI33" i="2"/>
  <c r="BI840" i="2"/>
  <c r="BI655" i="2"/>
  <c r="BI143" i="2"/>
  <c r="BI1278" i="2"/>
  <c r="BI766" i="2"/>
  <c r="BI254" i="2"/>
  <c r="BI861" i="2"/>
  <c r="BI859" i="2"/>
  <c r="BI796" i="2"/>
  <c r="BI2139" i="2"/>
  <c r="BI1627" i="2"/>
  <c r="BI2132" i="2"/>
  <c r="BI1620" i="2"/>
  <c r="BI1875" i="2"/>
  <c r="BI1363" i="2"/>
  <c r="BI2060" i="2"/>
  <c r="BI1548" i="2"/>
  <c r="BI1036" i="2"/>
  <c r="BI524" i="2"/>
  <c r="BI2052" i="2"/>
  <c r="BI1540" i="2"/>
  <c r="BI1028" i="2"/>
  <c r="BI516" i="2"/>
  <c r="BI1795" i="2"/>
  <c r="BI1283" i="2"/>
  <c r="BI1084" i="2"/>
  <c r="BI572" i="2"/>
  <c r="BI1851" i="2"/>
  <c r="BI1339" i="2"/>
  <c r="BI2100" i="2"/>
  <c r="BI1588" i="2"/>
  <c r="BI1076" i="2"/>
  <c r="BI1843" i="2"/>
  <c r="BI1331" i="2"/>
  <c r="BI2028" i="2"/>
  <c r="BI1516" i="2"/>
  <c r="BI1004" i="2"/>
  <c r="BI492" i="2"/>
  <c r="BI1771" i="2"/>
  <c r="BI1892" i="2"/>
  <c r="BI1380" i="2"/>
  <c r="BI868" i="2"/>
  <c r="BI2147" i="2"/>
  <c r="BI1635" i="2"/>
  <c r="BI1123" i="2"/>
  <c r="BI2194" i="2"/>
  <c r="BI1682" i="2"/>
  <c r="BI1170" i="2"/>
  <c r="BI594" i="2"/>
  <c r="BI82" i="2"/>
  <c r="BI497" i="2"/>
  <c r="BI280" i="2"/>
  <c r="BI1119" i="2"/>
  <c r="BI607" i="2"/>
  <c r="BI95" i="2"/>
  <c r="BI1230" i="2"/>
  <c r="BI718" i="2"/>
  <c r="BI429" i="2"/>
  <c r="BI300" i="2"/>
  <c r="BI811" i="2"/>
  <c r="BI299" i="2"/>
  <c r="BI1546" i="2"/>
  <c r="BI1034" i="2"/>
  <c r="BI425" i="2"/>
  <c r="BI1232" i="2"/>
  <c r="BI720" i="2"/>
  <c r="BI208" i="2"/>
  <c r="BI1047" i="2"/>
  <c r="BI535" i="2"/>
  <c r="BI1901" i="2"/>
  <c r="BI613" i="2"/>
  <c r="BI101" i="2"/>
  <c r="BI931" i="2"/>
  <c r="BI419" i="2"/>
  <c r="BI2114" i="2"/>
  <c r="BI578" i="2"/>
  <c r="BI66" i="2"/>
  <c r="BI481" i="2"/>
  <c r="BI1288" i="2"/>
  <c r="BI776" i="2"/>
  <c r="BI264" i="2"/>
  <c r="BI1103" i="2"/>
  <c r="BI79" i="2"/>
  <c r="BI1214" i="2"/>
  <c r="BI702" i="2"/>
  <c r="BI190" i="2"/>
  <c r="BI797" i="2"/>
  <c r="BI285" i="2"/>
  <c r="BI156" i="2"/>
  <c r="BI219" i="2"/>
  <c r="BI1914" i="2"/>
  <c r="BI1244" i="2"/>
  <c r="BI732" i="2"/>
  <c r="BI2068" i="2"/>
  <c r="BI1556" i="2"/>
  <c r="BI1044" i="2"/>
  <c r="BI532" i="2"/>
  <c r="BI1996" i="2"/>
  <c r="BI972" i="2"/>
  <c r="BI460" i="2"/>
  <c r="BI1739" i="2"/>
  <c r="BI1988" i="2"/>
  <c r="BI1476" i="2"/>
  <c r="BI964" i="2"/>
  <c r="BI452" i="2"/>
  <c r="BI1731" i="2"/>
  <c r="BI1219" i="2"/>
  <c r="BI2044" i="2"/>
  <c r="BI1532" i="2"/>
  <c r="BI1020" i="2"/>
  <c r="BI508" i="2"/>
  <c r="BI1787" i="2"/>
  <c r="BI1524" i="2"/>
  <c r="BI1012" i="2"/>
  <c r="BI500" i="2"/>
  <c r="BI1779" i="2"/>
  <c r="BI1267" i="2"/>
  <c r="BI1964" i="2"/>
  <c r="BI428" i="2"/>
  <c r="BI1707" i="2"/>
  <c r="BI1195" i="2"/>
  <c r="BI1828" i="2"/>
  <c r="BI1316" i="2"/>
  <c r="BI804" i="2"/>
  <c r="BI1059" i="2"/>
  <c r="BI947" i="2"/>
  <c r="BI435" i="2"/>
  <c r="BI2130" i="2"/>
  <c r="BI1618" i="2"/>
  <c r="BI1106" i="2"/>
  <c r="BI433" i="2"/>
  <c r="BI1240" i="2"/>
  <c r="BI728" i="2"/>
  <c r="BI216" i="2"/>
  <c r="BI1055" i="2"/>
  <c r="BI543" i="2"/>
  <c r="BI654" i="2"/>
  <c r="BI142" i="2"/>
  <c r="BI877" i="2"/>
  <c r="BI365" i="2"/>
  <c r="BI236" i="2"/>
  <c r="BI747" i="2"/>
  <c r="BI235" i="2"/>
  <c r="BI970" i="2"/>
  <c r="BI458" i="2"/>
  <c r="BI873" i="2"/>
  <c r="BI361" i="2"/>
  <c r="BI1168" i="2"/>
  <c r="BI656" i="2"/>
  <c r="BI144" i="2"/>
  <c r="BI471" i="2"/>
  <c r="BI1478" i="2"/>
  <c r="BI390" i="2"/>
  <c r="BI1837" i="2"/>
  <c r="BI549" i="2"/>
  <c r="BI37" i="2"/>
  <c r="BI2050" i="2"/>
  <c r="BI1538" i="2"/>
  <c r="BI1026" i="2"/>
  <c r="BI514" i="2"/>
  <c r="BI2" i="2"/>
  <c r="BI1814" i="2"/>
  <c r="BI1447" i="2"/>
  <c r="BI1959" i="2"/>
  <c r="BI2080" i="2"/>
  <c r="BI1337" i="2"/>
  <c r="BI1149" i="2"/>
  <c r="BI1661" i="2"/>
  <c r="BI1566" i="2"/>
  <c r="BI1775" i="2"/>
  <c r="BI1896" i="2"/>
  <c r="BI1153" i="2"/>
  <c r="BI1665" i="2"/>
  <c r="BI2161" i="2"/>
  <c r="BI2167" i="2"/>
  <c r="BI1033" i="2"/>
  <c r="BI1545" i="2"/>
  <c r="BI1326" i="2"/>
  <c r="BI1966" i="2"/>
  <c r="BI1599" i="2"/>
  <c r="BI2111" i="2"/>
  <c r="BI1720" i="2"/>
  <c r="BI977" i="2"/>
  <c r="BI2049" i="2"/>
  <c r="BI2013" i="2"/>
  <c r="BI1974" i="2"/>
  <c r="BI2119" i="2"/>
  <c r="BI921" i="2"/>
  <c r="BI1433" i="2"/>
  <c r="BI1945" i="2"/>
  <c r="BI1053" i="2"/>
  <c r="BI1726" i="2"/>
  <c r="BI1359" i="2"/>
  <c r="BI1480" i="2"/>
  <c r="BI1697" i="2"/>
  <c r="BI2193" i="2"/>
  <c r="BI1445" i="2"/>
  <c r="BI2071" i="2"/>
  <c r="BI1680" i="2"/>
  <c r="BI2192" i="2"/>
  <c r="BI1385" i="2"/>
  <c r="BI1897" i="2"/>
  <c r="BI1709" i="2"/>
  <c r="BI1870" i="2"/>
  <c r="BI1503" i="2"/>
  <c r="BI2015" i="2"/>
  <c r="BI1393" i="2"/>
  <c r="BI1905" i="2"/>
  <c r="BI1077" i="2"/>
  <c r="BI1589" i="2"/>
  <c r="BI1878" i="2"/>
  <c r="BI2023" i="2"/>
  <c r="BI2144" i="2"/>
  <c r="BI1213" i="2"/>
  <c r="BI1925" i="2"/>
  <c r="BI1839" i="2"/>
  <c r="BI1448" i="2"/>
  <c r="BI1960" i="2"/>
  <c r="BI1217" i="2"/>
  <c r="BI1729" i="2"/>
  <c r="BI835" i="2"/>
  <c r="BI1477" i="2"/>
  <c r="BI1328" i="2"/>
  <c r="BI1840" i="2"/>
  <c r="BI1097" i="2"/>
  <c r="BI2169" i="2"/>
  <c r="BI2197" i="2"/>
  <c r="BI1390" i="2"/>
  <c r="BI2030" i="2"/>
  <c r="BI1663" i="2"/>
  <c r="BI1041" i="2"/>
  <c r="BI1553" i="2"/>
  <c r="BI2113" i="2"/>
  <c r="BI1365" i="2"/>
  <c r="BI2077" i="2"/>
  <c r="BI2038" i="2"/>
  <c r="BI2183" i="2"/>
  <c r="BI1792" i="2"/>
  <c r="BI985" i="2"/>
  <c r="BI1497" i="2"/>
  <c r="BI1117" i="2"/>
  <c r="BI1629" i="2"/>
  <c r="BI1423" i="2"/>
  <c r="BI1544" i="2"/>
  <c r="BI2056" i="2"/>
  <c r="BI1249" i="2"/>
  <c r="BI1761" i="2"/>
  <c r="BI838" i="2"/>
  <c r="BI1990" i="2"/>
  <c r="BI1623" i="2"/>
  <c r="BI1744" i="2"/>
  <c r="BI1449" i="2"/>
  <c r="BI1961" i="2"/>
  <c r="BI1994" i="2"/>
  <c r="BI1261" i="2"/>
  <c r="BI1973" i="2"/>
  <c r="BI1934" i="2"/>
  <c r="BI1567" i="2"/>
  <c r="BI2079" i="2"/>
  <c r="BI945" i="2"/>
  <c r="BI1457" i="2"/>
  <c r="BI1969" i="2"/>
  <c r="BI1141" i="2"/>
  <c r="BI1653" i="2"/>
  <c r="BI1575" i="2"/>
  <c r="BI2087" i="2"/>
  <c r="BI1696" i="2"/>
  <c r="BI953" i="2"/>
  <c r="BI1977" i="2"/>
  <c r="BI1277" i="2"/>
  <c r="BI1989" i="2"/>
  <c r="BI1758" i="2"/>
  <c r="BI1903" i="2"/>
  <c r="BI1512" i="2"/>
  <c r="BI1281" i="2"/>
  <c r="BI1793" i="2"/>
  <c r="BI1029" i="2"/>
  <c r="BI2150" i="2"/>
  <c r="BI1392" i="2"/>
  <c r="BI1904" i="2"/>
  <c r="BI1161" i="2"/>
  <c r="BI1673" i="2"/>
  <c r="BI1454" i="2"/>
  <c r="BI2094" i="2"/>
  <c r="BI1727" i="2"/>
  <c r="BI1336" i="2"/>
  <c r="BI1848" i="2"/>
  <c r="BI1105" i="2"/>
  <c r="BI1617" i="2"/>
  <c r="BI1429" i="2"/>
  <c r="BI2141" i="2"/>
  <c r="BI2102" i="2"/>
  <c r="BI1344" i="2"/>
  <c r="BI1856" i="2"/>
  <c r="BI1049" i="2"/>
  <c r="BI1561" i="2"/>
  <c r="BI1693" i="2"/>
  <c r="BI1854" i="2"/>
  <c r="BI1608" i="2"/>
  <c r="BI2120" i="2"/>
  <c r="BI1313" i="2"/>
  <c r="BI1825" i="2"/>
  <c r="BI1061" i="2"/>
  <c r="BI1573" i="2"/>
  <c r="BI902" i="2"/>
  <c r="BI1542" i="2"/>
  <c r="BI1687" i="2"/>
  <c r="BI1001" i="2"/>
  <c r="BI1513" i="2"/>
  <c r="BI2058" i="2"/>
  <c r="BI2037" i="2"/>
  <c r="BI1998" i="2"/>
  <c r="BI1631" i="2"/>
  <c r="BI2143" i="2"/>
  <c r="BI1816" i="2"/>
  <c r="BI1009" i="2"/>
  <c r="BI1521" i="2"/>
  <c r="BI2017" i="2"/>
  <c r="BI1981" i="2"/>
  <c r="BI1760" i="2"/>
  <c r="BI1017" i="2"/>
  <c r="BI1529" i="2"/>
  <c r="BI2025" i="2"/>
  <c r="BI2053" i="2"/>
  <c r="BI1822" i="2"/>
  <c r="BI1967" i="2"/>
  <c r="BI2088" i="2"/>
  <c r="BI1345" i="2"/>
  <c r="BI1857" i="2"/>
  <c r="BI1702" i="2"/>
  <c r="BI1456" i="2"/>
  <c r="BI1968" i="2"/>
  <c r="BI1225" i="2"/>
  <c r="BI1101" i="2"/>
  <c r="BI878" i="2"/>
  <c r="BI2158" i="2"/>
  <c r="BI1791" i="2"/>
  <c r="BI1400" i="2"/>
  <c r="BI1912" i="2"/>
  <c r="BI1169" i="2"/>
  <c r="BI1681" i="2"/>
  <c r="BI981" i="2"/>
  <c r="BI1493" i="2"/>
  <c r="BI2205" i="2"/>
  <c r="BI1408" i="2"/>
  <c r="BI1920" i="2"/>
  <c r="BI1113" i="2"/>
  <c r="BI1625" i="2"/>
  <c r="BI1245" i="2"/>
  <c r="BI1957" i="2"/>
  <c r="BI2063" i="2"/>
  <c r="BI2184" i="2"/>
  <c r="BI1889" i="2"/>
  <c r="BI1125" i="2"/>
  <c r="BI1637" i="2"/>
  <c r="BI966" i="2"/>
  <c r="BI1751" i="2"/>
  <c r="BI1360" i="2"/>
  <c r="BI1065" i="2"/>
  <c r="BI1577" i="2"/>
  <c r="BI2073" i="2"/>
  <c r="BI2122" i="2"/>
  <c r="BI2101" i="2"/>
  <c r="BI1695" i="2"/>
  <c r="BI1880" i="2"/>
  <c r="BI1073" i="2"/>
  <c r="BI1585" i="2"/>
  <c r="BI2081" i="2"/>
  <c r="BI2045" i="2"/>
  <c r="BI2070" i="2"/>
  <c r="BI1703" i="2"/>
  <c r="BI1312" i="2"/>
  <c r="BI1081" i="2"/>
  <c r="BI1405" i="2"/>
  <c r="BI2117" i="2"/>
  <c r="BI1886" i="2"/>
  <c r="BI1519" i="2"/>
  <c r="BI2031" i="2"/>
  <c r="BI2152" i="2"/>
  <c r="BI1409" i="2"/>
  <c r="BI1921" i="2"/>
  <c r="BI1766" i="2"/>
  <c r="BI1399" i="2"/>
  <c r="BI1911" i="2"/>
  <c r="BI1520" i="2"/>
  <c r="BI2032" i="2"/>
  <c r="BI1289" i="2"/>
  <c r="BI1801" i="2"/>
  <c r="BI1677" i="2"/>
  <c r="BI1710" i="2"/>
  <c r="BI1343" i="2"/>
  <c r="BI1855" i="2"/>
  <c r="BI1464" i="2"/>
  <c r="BI1976" i="2"/>
  <c r="BI1557" i="2"/>
  <c r="BI1718" i="2"/>
  <c r="BI1177" i="2"/>
  <c r="BI1689" i="2"/>
  <c r="BI2185" i="2"/>
  <c r="BI2021" i="2"/>
  <c r="BI1982" i="2"/>
  <c r="BI1615" i="2"/>
  <c r="BI929" i="2"/>
  <c r="BI1701" i="2"/>
  <c r="BI1670" i="2"/>
  <c r="BI1815" i="2"/>
  <c r="BI1424" i="2"/>
  <c r="BI1936" i="2"/>
  <c r="BI1129" i="2"/>
  <c r="BI2186" i="2"/>
  <c r="BI1453" i="2"/>
  <c r="BI2165" i="2"/>
  <c r="BI2126" i="2"/>
  <c r="BI1759" i="2"/>
  <c r="BI1432" i="2"/>
  <c r="BI1944" i="2"/>
  <c r="BI1137" i="2"/>
  <c r="BI1649" i="2"/>
  <c r="BI2145" i="2"/>
  <c r="BI1333" i="2"/>
  <c r="BI2109" i="2"/>
  <c r="BI1376" i="2"/>
  <c r="BI1888" i="2"/>
  <c r="BI1145" i="2"/>
  <c r="BI1657" i="2"/>
  <c r="BI2153" i="2"/>
  <c r="BI1469" i="2"/>
  <c r="BI1950" i="2"/>
  <c r="BI1583" i="2"/>
  <c r="BI2095" i="2"/>
  <c r="BI1704" i="2"/>
  <c r="BI961" i="2"/>
  <c r="BI1473" i="2"/>
  <c r="BI1933" i="2"/>
  <c r="BI1830" i="2"/>
  <c r="BI1463" i="2"/>
  <c r="BI2096" i="2"/>
  <c r="BI1353" i="2"/>
  <c r="BI1941" i="2"/>
  <c r="BI1070" i="2"/>
  <c r="BI1774" i="2"/>
  <c r="BI1407" i="2"/>
  <c r="BI1919" i="2"/>
  <c r="BI2040" i="2"/>
  <c r="BI1109" i="2"/>
  <c r="BI1782" i="2"/>
  <c r="BI1536" i="2"/>
  <c r="BI2048" i="2"/>
  <c r="BI1241" i="2"/>
  <c r="BI1753" i="2"/>
  <c r="BI411" i="2"/>
  <c r="BI1373" i="2"/>
  <c r="BI2085" i="2"/>
  <c r="BI1679" i="2"/>
  <c r="BI2191" i="2"/>
  <c r="BI1800" i="2"/>
  <c r="BI1253" i="2"/>
  <c r="BI1094" i="2"/>
  <c r="BI1734" i="2"/>
  <c r="BI2000" i="2"/>
  <c r="BI1193" i="2"/>
  <c r="BI2201" i="2"/>
  <c r="BI1005" i="2"/>
  <c r="BI1517" i="2"/>
  <c r="BI1496" i="2"/>
  <c r="BI2008" i="2"/>
  <c r="BI1201" i="2"/>
  <c r="BI1713" i="2"/>
  <c r="BI722" i="2"/>
  <c r="BI1397" i="2"/>
  <c r="BI2173" i="2"/>
  <c r="BI2198" i="2"/>
  <c r="BI1831" i="2"/>
  <c r="BI1440" i="2"/>
  <c r="BI1952" i="2"/>
  <c r="BI1209" i="2"/>
  <c r="BI1021" i="2"/>
  <c r="BI1438" i="2"/>
  <c r="BI2014" i="2"/>
  <c r="BI1647" i="2"/>
  <c r="BI2159" i="2"/>
  <c r="BI1768" i="2"/>
  <c r="BI1537" i="2"/>
  <c r="BI1285" i="2"/>
  <c r="BI1997" i="2"/>
  <c r="BI1894" i="2"/>
  <c r="BI1527" i="2"/>
  <c r="BI1417" i="2"/>
  <c r="BI1929" i="2"/>
  <c r="BI1293" i="2"/>
  <c r="BI2005" i="2"/>
  <c r="BI1134" i="2"/>
  <c r="BI1838" i="2"/>
  <c r="BI1471" i="2"/>
  <c r="BI1983" i="2"/>
  <c r="BI1592" i="2"/>
  <c r="BI2104" i="2"/>
  <c r="BI1173" i="2"/>
  <c r="BI1685" i="2"/>
  <c r="BI1846" i="2"/>
  <c r="BI2112" i="2"/>
  <c r="BI1305" i="2"/>
  <c r="BI1817" i="2"/>
  <c r="BI1437" i="2"/>
  <c r="BI2149" i="2"/>
  <c r="BI2110" i="2"/>
  <c r="BI1352" i="2"/>
  <c r="BI1864" i="2"/>
  <c r="BI2029" i="2"/>
  <c r="BI1158" i="2"/>
  <c r="BI1798" i="2"/>
  <c r="BI1552" i="2"/>
  <c r="BI1257" i="2"/>
  <c r="BI1769" i="2"/>
  <c r="BI1738" i="2"/>
  <c r="BI1069" i="2"/>
  <c r="BI1581" i="2"/>
  <c r="BI1375" i="2"/>
  <c r="BI1265" i="2"/>
  <c r="BI1777" i="2"/>
  <c r="BI1461" i="2"/>
  <c r="BI1895" i="2"/>
  <c r="BI1504" i="2"/>
  <c r="BI2016" i="2"/>
  <c r="BI1597" i="2"/>
  <c r="BI1502" i="2"/>
  <c r="BI2078" i="2"/>
  <c r="BI1711" i="2"/>
  <c r="BI1320" i="2"/>
  <c r="BI1832" i="2"/>
  <c r="BI1089" i="2"/>
  <c r="BI1601" i="2"/>
  <c r="BI2097" i="2"/>
  <c r="BI1349" i="2"/>
  <c r="BI2061" i="2"/>
  <c r="BI1712" i="2"/>
  <c r="BI969" i="2"/>
  <c r="BI2041" i="2"/>
  <c r="BI1357" i="2"/>
  <c r="BI1198" i="2"/>
  <c r="BI1902" i="2"/>
  <c r="BI1535" i="2"/>
  <c r="BI2047" i="2"/>
  <c r="BI1656" i="2"/>
  <c r="BI1425" i="2"/>
  <c r="BI1910" i="2"/>
  <c r="BI2055" i="2"/>
  <c r="BI1664" i="2"/>
  <c r="BI2176" i="2"/>
  <c r="BI1369" i="2"/>
  <c r="BI1881" i="2"/>
  <c r="BI989" i="2"/>
  <c r="BI1501" i="2"/>
  <c r="BI1470" i="2"/>
  <c r="BI2174" i="2"/>
  <c r="BI1807" i="2"/>
  <c r="BI2129" i="2"/>
  <c r="BI1381" i="2"/>
  <c r="BI1222" i="2"/>
  <c r="BI1862" i="2"/>
  <c r="BI1616" i="2"/>
  <c r="BI2128" i="2"/>
  <c r="BI1321" i="2"/>
  <c r="BI1833" i="2"/>
  <c r="BI1802" i="2"/>
  <c r="BI1133" i="2"/>
  <c r="BI1645" i="2"/>
  <c r="BI1439" i="2"/>
  <c r="BI1951" i="2"/>
  <c r="BI1329" i="2"/>
  <c r="BI1841" i="2"/>
  <c r="BI417" i="2"/>
  <c r="BI1224" i="2"/>
  <c r="BI1039" i="2"/>
  <c r="BI527" i="2"/>
  <c r="BI638" i="2"/>
  <c r="BI126" i="2"/>
  <c r="BI221" i="2"/>
  <c r="BI92" i="2"/>
  <c r="BI731" i="2"/>
  <c r="BI729" i="2"/>
  <c r="BI217" i="2"/>
  <c r="BI1024" i="2"/>
  <c r="BI512" i="2"/>
  <c r="BI1287" i="2"/>
  <c r="BI1462" i="2"/>
  <c r="BI950" i="2"/>
  <c r="BI438" i="2"/>
  <c r="BI1821" i="2"/>
  <c r="BI533" i="2"/>
  <c r="BI21" i="2"/>
  <c r="BI1650" i="2"/>
  <c r="BI1138" i="2"/>
  <c r="BI626" i="2"/>
  <c r="BI114" i="2"/>
  <c r="BI529" i="2"/>
  <c r="BI17" i="2"/>
  <c r="BI1087" i="2"/>
  <c r="BI575" i="2"/>
  <c r="BI63" i="2"/>
  <c r="BI558" i="2"/>
  <c r="BI46" i="2"/>
  <c r="BI717" i="2"/>
  <c r="BI587" i="2"/>
  <c r="BI75" i="2"/>
  <c r="BI1770" i="2"/>
  <c r="BI1258" i="2"/>
  <c r="BI746" i="2"/>
  <c r="BI944" i="2"/>
  <c r="BI432" i="2"/>
  <c r="BI1207" i="2"/>
  <c r="BI695" i="2"/>
  <c r="BI183" i="2"/>
  <c r="BI901" i="2"/>
  <c r="BI389" i="2"/>
  <c r="BI324" i="2"/>
  <c r="BI643" i="2"/>
  <c r="BI131" i="2"/>
  <c r="BI290" i="2"/>
  <c r="BI705" i="2"/>
  <c r="BI193" i="2"/>
  <c r="BI936" i="2"/>
  <c r="BI424" i="2"/>
  <c r="BI1182" i="2"/>
  <c r="BI670" i="2"/>
  <c r="BI158" i="2"/>
  <c r="BI829" i="2"/>
  <c r="BI317" i="2"/>
  <c r="BI1818" i="2"/>
  <c r="BI1306" i="2"/>
  <c r="BI794" i="2"/>
  <c r="BI282" i="2"/>
  <c r="BI697" i="2"/>
  <c r="BI1255" i="2"/>
  <c r="BI743" i="2"/>
  <c r="BI231" i="2"/>
  <c r="BI1430" i="2"/>
  <c r="BI918" i="2"/>
  <c r="BI406" i="2"/>
  <c r="BI117" i="2"/>
  <c r="BI1338" i="2"/>
  <c r="BI826" i="2"/>
  <c r="BI153" i="2"/>
  <c r="BI960" i="2"/>
  <c r="BI711" i="2"/>
  <c r="BI199" i="2"/>
  <c r="BI1398" i="2"/>
  <c r="BI1757" i="2"/>
  <c r="BI469" i="2"/>
  <c r="BI915" i="2"/>
  <c r="BI403" i="2"/>
  <c r="BI2098" i="2"/>
  <c r="BI562" i="2"/>
  <c r="BI50" i="2"/>
  <c r="BI1272" i="2"/>
  <c r="BI760" i="2"/>
  <c r="BI248" i="2"/>
  <c r="BI1582" i="2"/>
  <c r="BI653" i="2"/>
  <c r="BI141" i="2"/>
  <c r="BI76" i="2"/>
  <c r="BI1706" i="2"/>
  <c r="BI1143" i="2"/>
  <c r="BI631" i="2"/>
  <c r="BI119" i="2"/>
  <c r="BI260" i="2"/>
  <c r="BI579" i="2"/>
  <c r="BI67" i="2"/>
  <c r="BI738" i="2"/>
  <c r="BI129" i="2"/>
  <c r="BI872" i="2"/>
  <c r="BI360" i="2"/>
  <c r="BI94" i="2"/>
  <c r="BI765" i="2"/>
  <c r="BI253" i="2"/>
  <c r="BI730" i="2"/>
  <c r="BI218" i="2"/>
  <c r="BI633" i="2"/>
  <c r="BI167" i="2"/>
  <c r="BI1366" i="2"/>
  <c r="BI854" i="2"/>
  <c r="BI342" i="2"/>
  <c r="BI601" i="2"/>
  <c r="BI89" i="2"/>
  <c r="BI896" i="2"/>
  <c r="BI822" i="2"/>
  <c r="BI310" i="2"/>
  <c r="BI917" i="2"/>
  <c r="BI405" i="2"/>
  <c r="BI851" i="2"/>
  <c r="BI1522" i="2"/>
  <c r="BI1010" i="2"/>
  <c r="BI498" i="2"/>
  <c r="BI913" i="2"/>
  <c r="BI959" i="2"/>
  <c r="BI447" i="2"/>
  <c r="BI1518" i="2"/>
  <c r="BI459" i="2"/>
  <c r="BI2154" i="2"/>
  <c r="BI1642" i="2"/>
  <c r="BI816" i="2"/>
  <c r="BI304" i="2"/>
  <c r="BI1079" i="2"/>
  <c r="BI773" i="2"/>
  <c r="BI261" i="2"/>
  <c r="BI196" i="2"/>
  <c r="BI162" i="2"/>
  <c r="BI577" i="2"/>
  <c r="BI65" i="2"/>
  <c r="BI1054" i="2"/>
  <c r="BI542" i="2"/>
  <c r="BI30" i="2"/>
  <c r="BI1690" i="2"/>
  <c r="BI1178" i="2"/>
  <c r="BI666" i="2"/>
  <c r="BI154" i="2"/>
  <c r="BI1127" i="2"/>
  <c r="BI615" i="2"/>
  <c r="BI103" i="2"/>
  <c r="BI1302" i="2"/>
  <c r="BI186" i="2"/>
  <c r="BI537" i="2"/>
  <c r="BI25" i="2"/>
  <c r="BI832" i="2"/>
  <c r="BI320" i="2"/>
  <c r="BI1270" i="2"/>
  <c r="BI758" i="2"/>
  <c r="BI246" i="2"/>
  <c r="BI853" i="2"/>
  <c r="BI341" i="2"/>
  <c r="BI275" i="2"/>
  <c r="BI1970" i="2"/>
  <c r="BI1458" i="2"/>
  <c r="BI946" i="2"/>
  <c r="BI434" i="2"/>
  <c r="BI849" i="2"/>
  <c r="BI120" i="2"/>
  <c r="BI895" i="2"/>
  <c r="BI383" i="2"/>
  <c r="BI1262" i="2"/>
  <c r="BI366" i="2"/>
  <c r="BI907" i="2"/>
  <c r="BI395" i="2"/>
  <c r="BI2090" i="2"/>
  <c r="BI1578" i="2"/>
  <c r="BI1066" i="2"/>
  <c r="BI1264" i="2"/>
  <c r="BI752" i="2"/>
  <c r="BI240" i="2"/>
  <c r="BI1015" i="2"/>
  <c r="BI503" i="2"/>
  <c r="BI38" i="2"/>
  <c r="BI709" i="2"/>
  <c r="BI197" i="2"/>
  <c r="BI132" i="2"/>
  <c r="BI451" i="2"/>
  <c r="BI1122" i="2"/>
  <c r="BI610" i="2"/>
  <c r="BI98" i="2"/>
  <c r="BI513" i="2"/>
  <c r="BI1256" i="2"/>
  <c r="BI744" i="2"/>
  <c r="BI47" i="2"/>
  <c r="BI990" i="2"/>
  <c r="BI478" i="2"/>
  <c r="BI1861" i="2"/>
  <c r="BI637" i="2"/>
  <c r="BI2138" i="2"/>
  <c r="BI1626" i="2"/>
  <c r="BI1114" i="2"/>
  <c r="BI602" i="2"/>
  <c r="BI90" i="2"/>
  <c r="BI224" i="2"/>
  <c r="BI1063" i="2"/>
  <c r="BI551" i="2"/>
  <c r="BI39" i="2"/>
  <c r="BI1238" i="2"/>
  <c r="BI437" i="2"/>
  <c r="BI1146" i="2"/>
  <c r="BI634" i="2"/>
  <c r="BI122" i="2"/>
  <c r="BI473" i="2"/>
  <c r="BI1280" i="2"/>
  <c r="BI519" i="2"/>
  <c r="BI7" i="2"/>
  <c r="BI1206" i="2"/>
  <c r="BI694" i="2"/>
  <c r="BI723" i="2"/>
  <c r="BI211" i="2"/>
  <c r="BI1906" i="2"/>
  <c r="BI273" i="2"/>
  <c r="BI1080" i="2"/>
  <c r="BI568" i="2"/>
  <c r="BI56" i="2"/>
  <c r="BI973" i="2"/>
  <c r="BI461" i="2"/>
  <c r="BI396" i="2"/>
  <c r="BI843" i="2"/>
  <c r="BI490" i="2"/>
  <c r="BI905" i="2"/>
  <c r="BI393" i="2"/>
  <c r="BI1200" i="2"/>
  <c r="BI1062" i="2"/>
  <c r="BI486" i="2"/>
  <c r="BI1869" i="2"/>
  <c r="BI645" i="2"/>
  <c r="BI2082" i="2"/>
  <c r="BI1570" i="2"/>
  <c r="BI1058" i="2"/>
  <c r="BI546" i="2"/>
  <c r="BI34" i="2"/>
  <c r="BI1007" i="2"/>
  <c r="BI495" i="2"/>
  <c r="BI1694" i="2"/>
  <c r="BI61" i="2"/>
  <c r="BI891" i="2"/>
  <c r="BI379" i="2"/>
  <c r="BI2074" i="2"/>
  <c r="BI441" i="2"/>
  <c r="BI1184" i="2"/>
  <c r="BI672" i="2"/>
  <c r="BI160" i="2"/>
  <c r="BI662" i="2"/>
  <c r="BI150" i="2"/>
  <c r="BI885" i="2"/>
  <c r="BI373" i="2"/>
  <c r="BI1594" i="2"/>
  <c r="BI1082" i="2"/>
  <c r="BI409" i="2"/>
  <c r="BI1216" i="2"/>
  <c r="BI192" i="2"/>
  <c r="BI967" i="2"/>
  <c r="BI455" i="2"/>
  <c r="BI1142" i="2"/>
  <c r="BI630" i="2"/>
  <c r="BI118" i="2"/>
  <c r="BI213" i="2"/>
  <c r="BI1842" i="2"/>
  <c r="BI1330" i="2"/>
  <c r="BI818" i="2"/>
  <c r="BI504" i="2"/>
  <c r="BI1279" i="2"/>
  <c r="BI767" i="2"/>
  <c r="BI255" i="2"/>
  <c r="BI332" i="2"/>
  <c r="BI779" i="2"/>
  <c r="BI267" i="2"/>
  <c r="BI1136" i="2"/>
  <c r="BI624" i="2"/>
  <c r="BI422" i="2"/>
  <c r="BI1805" i="2"/>
  <c r="BI581" i="2"/>
  <c r="BI323" i="2"/>
  <c r="BI994" i="2"/>
  <c r="BI482" i="2"/>
  <c r="BI897" i="2"/>
  <c r="BI1374" i="2"/>
  <c r="BI862" i="2"/>
  <c r="BI315" i="2"/>
  <c r="BI2010" i="2"/>
  <c r="BI1498" i="2"/>
  <c r="BI96" i="2"/>
  <c r="BI935" i="2"/>
  <c r="BI309" i="2"/>
  <c r="BI1530" i="2"/>
  <c r="BI1018" i="2"/>
  <c r="BI506" i="2"/>
  <c r="BI128" i="2"/>
  <c r="BI903" i="2"/>
  <c r="BI391" i="2"/>
  <c r="BI1590" i="2"/>
  <c r="BI84" i="2"/>
  <c r="BI595" i="2"/>
  <c r="BI657" i="2"/>
  <c r="BI145" i="2"/>
  <c r="BI440" i="2"/>
  <c r="BI703" i="2"/>
  <c r="BI845" i="2"/>
  <c r="BI333" i="2"/>
  <c r="BI203" i="2"/>
  <c r="BI265" i="2"/>
  <c r="BI560" i="2"/>
  <c r="BI517" i="2"/>
  <c r="BI833" i="2"/>
  <c r="BI798" i="2"/>
  <c r="BI1434" i="2"/>
  <c r="BI871" i="2"/>
  <c r="BI954" i="2"/>
  <c r="BI327" i="2"/>
  <c r="BI531" i="2"/>
  <c r="BI888" i="2"/>
  <c r="BI713" i="2"/>
  <c r="BI87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AD4CE3-57A0-47AA-B772-3EC86B9578CF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<sst xmlns="http://schemas.openxmlformats.org/spreadsheetml/2006/main" count="7125" uniqueCount="156">
  <si>
    <t>Income</t>
  </si>
  <si>
    <t>Kidhome</t>
  </si>
  <si>
    <t>Teenhome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</si>
  <si>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</si>
  <si>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</si>
  <si>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</si>
  <si>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</si>
  <si>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</si>
  <si>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</si>
  <si>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</si>
  <si>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</si>
  <si>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</si>
  <si>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</si>
  <si>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</si>
  <si>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</si>
  <si>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</si>
  <si>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</si>
  <si>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</si>
  <si>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</si>
  <si>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</si>
  <si>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</si>
  <si>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</si>
  <si>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</si>
  <si>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</si>
  <si>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Age</t>
  </si>
  <si>
    <t>Customer_Days</t>
  </si>
  <si>
    <t>marital_Divorced</t>
  </si>
  <si>
    <t>marital_Married</t>
  </si>
  <si>
    <t>marital_Single</t>
  </si>
  <si>
    <t>marital_Together</t>
  </si>
  <si>
    <t>marital_Widow</t>
  </si>
  <si>
    <t>education_2n Cycle</t>
  </si>
  <si>
    <t>education_Basic</t>
  </si>
  <si>
    <t>education_Graduation</t>
  </si>
  <si>
    <t>education_Master</t>
  </si>
  <si>
    <t>education_PhD</t>
  </si>
  <si>
    <t>MntTotal</t>
  </si>
  <si>
    <t>MntRegularProds</t>
  </si>
  <si>
    <t>AcceptedCmpOverall</t>
  </si>
  <si>
    <t>TotalKids</t>
  </si>
  <si>
    <t>SpendingSegment</t>
  </si>
  <si>
    <t>TotalPurchases</t>
  </si>
  <si>
    <t>AcceptedFlag</t>
  </si>
  <si>
    <t>High Spender</t>
  </si>
  <si>
    <t>Not Accepted</t>
  </si>
  <si>
    <t>Low Spender</t>
  </si>
  <si>
    <t>Medium-High Spender</t>
  </si>
  <si>
    <t>Medium-Low Spender</t>
  </si>
  <si>
    <t>Accepted</t>
  </si>
  <si>
    <t>EducationLevel</t>
  </si>
  <si>
    <t>MaritalStatus</t>
  </si>
  <si>
    <t>Row Labels</t>
  </si>
  <si>
    <t>Grand Total</t>
  </si>
  <si>
    <t>AgeGroup</t>
  </si>
  <si>
    <t>&lt; 30</t>
  </si>
  <si>
    <t>30-39</t>
  </si>
  <si>
    <t>40-49</t>
  </si>
  <si>
    <t>50+</t>
  </si>
  <si>
    <t>Q1</t>
  </si>
  <si>
    <t>Q3</t>
  </si>
  <si>
    <t>Quartile</t>
  </si>
  <si>
    <t>Values</t>
  </si>
  <si>
    <t>Notes</t>
  </si>
  <si>
    <t>Lower Income</t>
  </si>
  <si>
    <t>High Income</t>
  </si>
  <si>
    <t>IncomeGroup</t>
  </si>
  <si>
    <t>MaritalGroup</t>
  </si>
  <si>
    <t>EducationGroup</t>
  </si>
  <si>
    <t>Frequency</t>
  </si>
  <si>
    <t>Monetary_Score</t>
  </si>
  <si>
    <t>Frequency_Score</t>
  </si>
  <si>
    <t>RFM</t>
  </si>
  <si>
    <t>RFM_Score</t>
  </si>
  <si>
    <t>Customer_Segment</t>
  </si>
  <si>
    <t>Top Customer</t>
  </si>
  <si>
    <t>Loyal Customer</t>
  </si>
  <si>
    <t>At Risk</t>
  </si>
  <si>
    <t>Churned Customer</t>
  </si>
  <si>
    <t>Recency_Score</t>
  </si>
  <si>
    <t>Monetary</t>
  </si>
  <si>
    <t>PreferedChannel</t>
  </si>
  <si>
    <t>DominantChannel_Python</t>
  </si>
  <si>
    <t>Catalog</t>
  </si>
  <si>
    <t>Store</t>
  </si>
  <si>
    <t>Web</t>
  </si>
  <si>
    <t>TopProduct</t>
  </si>
  <si>
    <t>Gold</t>
  </si>
  <si>
    <t>Sweet</t>
  </si>
  <si>
    <t>RecencyGroup</t>
  </si>
  <si>
    <t>Mid</t>
  </si>
  <si>
    <t>Old</t>
  </si>
  <si>
    <t>Recent</t>
  </si>
  <si>
    <t>Very Recent</t>
  </si>
  <si>
    <t>Wine</t>
  </si>
  <si>
    <t>Quantile</t>
  </si>
  <si>
    <t>Low Spend</t>
  </si>
  <si>
    <t>High Spend</t>
  </si>
  <si>
    <t>Note</t>
  </si>
  <si>
    <t>WineSpending</t>
  </si>
  <si>
    <t>SweetSpending</t>
  </si>
  <si>
    <t>GoldSpending</t>
  </si>
  <si>
    <t>Average of Monetary</t>
  </si>
  <si>
    <t>Average Spend per Channel</t>
  </si>
  <si>
    <t>ID</t>
  </si>
  <si>
    <t>Count of ID</t>
  </si>
  <si>
    <t>Campaign Name</t>
  </si>
  <si>
    <t>Campaign 1</t>
  </si>
  <si>
    <t>Campaign 2</t>
  </si>
  <si>
    <t>Campaign 3</t>
  </si>
  <si>
    <t>Campaign 4</t>
  </si>
  <si>
    <t>Campaign 5</t>
  </si>
  <si>
    <t xml:space="preserve"> </t>
  </si>
  <si>
    <t>Conversion Rate Cmp 1(%)</t>
  </si>
  <si>
    <t>Conversion Rate Cmp 2(%)</t>
  </si>
  <si>
    <t>Conversion Rate Cmp 3(%)</t>
  </si>
  <si>
    <t>Conversion Rate Cmp 4(%)</t>
  </si>
  <si>
    <t>Conversion Rate Cmp 5(%)</t>
  </si>
  <si>
    <t>Cmp1_Accepted</t>
  </si>
  <si>
    <t>Cmp2_Accepted</t>
  </si>
  <si>
    <t>Cmp3_Accepted</t>
  </si>
  <si>
    <t>Cmp4_Accepted</t>
  </si>
  <si>
    <t>Cmp5_Accepted</t>
  </si>
  <si>
    <t>Converted Customers</t>
  </si>
  <si>
    <t>Cmp1</t>
  </si>
  <si>
    <t>Cmp2</t>
  </si>
  <si>
    <t>Cmp3</t>
  </si>
  <si>
    <t>Cmp4</t>
  </si>
  <si>
    <t>Cmp5</t>
  </si>
  <si>
    <t>Avg Spending (USD)</t>
  </si>
  <si>
    <t>Channel</t>
  </si>
  <si>
    <t>Website</t>
  </si>
  <si>
    <t>Converted Customer</t>
  </si>
  <si>
    <t>Total Revenue</t>
  </si>
  <si>
    <t>Total Revenue (USD)</t>
  </si>
  <si>
    <t>Campaign Cost (USD)</t>
  </si>
  <si>
    <t>Cost Revenue Ratio (%)</t>
  </si>
  <si>
    <t>Cost Per Conversion (USD)</t>
  </si>
  <si>
    <t>Revenue Cost Ratio (USD)</t>
  </si>
  <si>
    <t xml:space="preserve">Age Group </t>
  </si>
  <si>
    <t>Avg Spending</t>
  </si>
  <si>
    <t>50 +</t>
  </si>
  <si>
    <t>Spending Level</t>
  </si>
  <si>
    <t># Accepted Cmp</t>
  </si>
  <si>
    <t>Campaign 1 - 5</t>
  </si>
  <si>
    <t>Channel Name</t>
  </si>
  <si>
    <t>Conversion Rate per Campaign</t>
  </si>
  <si>
    <t>Avg. Customers Spending</t>
  </si>
  <si>
    <t>Conversion Rate</t>
  </si>
  <si>
    <t>Cmp_Name</t>
  </si>
  <si>
    <t>Avg Revenue (USD)</t>
  </si>
  <si>
    <t>Average Revenue</t>
  </si>
  <si>
    <t>Cmp1 Cust. Response</t>
  </si>
  <si>
    <t>Cmp2 Cust. Response</t>
  </si>
  <si>
    <t>Cmp3 Cust. Response</t>
  </si>
  <si>
    <t>Cmp4 Cust. Response</t>
  </si>
  <si>
    <t>Cmp5 Cust.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</si>
</sst>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164" formatCode="&quot;$&quot;#,##0"/>
    <numFmt numFmtId="165" formatCode="&quot;$&quot;#,##0.00"/>
    <numFmt numFmtId="166" formatCode="0.0000"/>
    <numFmt numFmtId="167" formatCode="0.0000%"/>
    <numFmt numFmtId="168" formatCode="0.000"/>
    <numFmt numFmtId="169" formatCode="0.0%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Lato"/>
      <family val="2"/>
    </font>
    <font>
      <sz val="12"/>
      <color theme="1"/>
      <name val="Lato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Lato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 applyAlignment="1">
      <alignment horizontal="center"/>
    </xf>
    <xf numFmtId="0" fontId="1" fillId="2" borderId="0" xfId="1"/>
    <xf numFmtId="164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/>
    <xf numFmtId="0" fontId="3" fillId="0" borderId="0" xfId="0" applyFont="1"/>
    <xf numFmtId="42" fontId="0" fillId="0" borderId="0" xfId="0" applyNumberFormat="1"/>
    <xf numFmtId="3" fontId="0" fillId="0" borderId="0" xfId="0" applyNumberFormat="1"/>
    <xf numFmtId="0" fontId="4" fillId="0" borderId="0" xfId="0" applyFont="1" applyAlignment="1">
      <alignment horizontal="left" vertical="center"/>
    </xf>
    <xf numFmtId="0" fontId="4" fillId="0" borderId="0" xfId="0" applyFont="1"/>
    <xf numFmtId="3" fontId="4" fillId="0" borderId="0" xfId="0" applyNumberFormat="1" applyFont="1"/>
    <xf numFmtId="166" fontId="4" fillId="0" borderId="0" xfId="0" applyNumberFormat="1" applyFont="1"/>
    <xf numFmtId="2" fontId="4" fillId="0" borderId="0" xfId="0" applyNumberFormat="1" applyFont="1"/>
    <xf numFmtId="167" fontId="0" fillId="0" borderId="0" xfId="0" applyNumberFormat="1"/>
    <xf numFmtId="168" fontId="0" fillId="0" borderId="0" xfId="0" applyNumberFormat="1"/>
    <xf numFmtId="10" fontId="0" fillId="0" borderId="0" xfId="0" applyNumberFormat="1"/>
    <xf numFmtId="169" fontId="0" fillId="0" borderId="0" xfId="0" applyNumberFormat="1"/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2" fontId="0" fillId="0" borderId="0" xfId="0" applyNumberFormat="1"/>
    <xf numFmtId="166" fontId="0" fillId="0" borderId="0" xfId="0" applyNumberFormat="1"/>
    <xf numFmtId="0" fontId="7" fillId="0" borderId="0" xfId="0" applyFont="1"/>
  </cellXfs>
  <cellStyles count="2">
    <cellStyle name="Accent1" xfId="1" builtinId="29"/>
    <cellStyle name="Normal" xfId="0" builtinId="0"/>
  </cellStyles>
  <dxfs count="95"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6" formatCode="0.0000"/>
    </dxf>
    <dxf>
      <numFmt numFmtId="2" formatCode="0.00"/>
    </dxf>
    <dxf>
      <numFmt numFmtId="3" formatCode="#,##0"/>
    </dxf>
    <dxf>
      <numFmt numFmtId="3" formatCode="#,##0"/>
    </dxf>
    <dxf>
      <numFmt numFmtId="3" formatCode="#,##0"/>
    </dxf>
    <dxf>
      <alignment horizontal="left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&quot;$&quot;#,##0"/>
    </dxf>
    <dxf>
      <numFmt numFmtId="166" formatCode="0.0000"/>
    </dxf>
    <dxf>
      <numFmt numFmtId="2" formatCode="0.00"/>
    </dxf>
    <dxf>
      <numFmt numFmtId="3" formatCode="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color auto="1"/>
      </font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alignment horizontal="center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4" formatCode="0.00%"/>
    </dxf>
    <dxf>
      <numFmt numFmtId="168" formatCode="0.000"/>
    </dxf>
    <dxf>
      <numFmt numFmtId="3" formatCode="#,##0"/>
    </dxf>
    <dxf>
      <font>
        <strike val="0"/>
        <outline val="0"/>
        <shadow val="0"/>
        <u val="none"/>
        <vertAlign val="baseline"/>
        <sz val="12"/>
        <color theme="1"/>
        <name val="Lato"/>
        <family val="2"/>
        <scheme val="none"/>
      </font>
      <numFmt numFmtId="166" formatCode="0.0000"/>
    </dxf>
    <dxf>
      <font>
        <strike val="0"/>
        <outline val="0"/>
        <shadow val="0"/>
        <u val="none"/>
        <vertAlign val="baseline"/>
        <sz val="12"/>
        <color theme="1"/>
        <name val="Lato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Lato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theme="1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Lato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theme="1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Lato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theme="1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Lato"/>
        <family val="2"/>
        <scheme val="none"/>
      </font>
      <alignment horizontal="left" vertical="center" textRotation="0" wrapText="0" indent="0" justifyLastLine="0" shrinkToFit="0" readingOrder="0"/>
    </dxf>
    <dxf>
      <numFmt numFmtId="32" formatCode="_(&quot;$&quot;* #,##0_);_(&quot;$&quot;* \(#,##0\);_(&quot;$&quot;* &quot;-&quot;_);_(@_)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alignment horizontal="left" vertical="bottom" textRotation="0" wrapText="0" indent="0" justifyLastLine="0" shrinkToFit="0" readingOrder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3" formatCode="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30A3DA"/>
      <color rgb="FF1B2A41"/>
      <color rgb="FF1E5AA8"/>
      <color rgb="FFC0504D"/>
      <color rgb="FF003F5C"/>
      <color rgb="FFF5F5F7"/>
      <color rgb="FFD9D9D9"/>
      <color rgb="FF425363"/>
      <color rgb="FF163E93"/>
      <color rgb="FF7788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Effectiveness (Fixed).xlsx]Customer Spending Segment!PivotTable11</c:name>
    <c:fmtId val="2"/>
  </c:pivotSource>
  <c:chart>
    <c:autoTitleDeleted val="0"/>
    <c:pivotFmts>
      <c:pivotFmt>
        <c:idx val="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A3D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0A3DA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Spending Segment'!$B$10</c:f>
              <c:strCache>
                <c:ptCount val="1"/>
                <c:pt idx="0">
                  <c:v>Count of ID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Spending Segment'!$A$11:$A$13</c:f>
              <c:strCache>
                <c:ptCount val="3"/>
                <c:pt idx="0">
                  <c:v>High Spender</c:v>
                </c:pt>
                <c:pt idx="1">
                  <c:v>Medium-High Spender</c:v>
                </c:pt>
                <c:pt idx="2">
                  <c:v>Medium-Low Spender</c:v>
                </c:pt>
              </c:strCache>
            </c:strRef>
          </c:cat>
          <c:val>
            <c:numRef>
              <c:f>'Customer Spending Segment'!$B$11:$B$13</c:f>
              <c:numCache>
                <c:formatCode>#,##0</c:formatCode>
                <c:ptCount val="3"/>
                <c:pt idx="0">
                  <c:v>111</c:v>
                </c:pt>
                <c:pt idx="1">
                  <c:v>29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04-4D41-8A7E-104DD3C52C83}"/>
            </c:ext>
          </c:extLst>
        </c:ser>
        <c:ser>
          <c:idx val="1"/>
          <c:order val="1"/>
          <c:tx>
            <c:strRef>
              <c:f>'Customer Spending Segment'!$C$10</c:f>
              <c:strCache>
                <c:ptCount val="1"/>
                <c:pt idx="0">
                  <c:v>Average of Monetary</c:v>
                </c:pt>
              </c:strCache>
            </c:strRef>
          </c:tx>
          <c:spPr>
            <a:solidFill>
              <a:srgbClr val="30A3D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Spending Segment'!$A$11:$A$13</c:f>
              <c:strCache>
                <c:ptCount val="3"/>
                <c:pt idx="0">
                  <c:v>High Spender</c:v>
                </c:pt>
                <c:pt idx="1">
                  <c:v>Medium-High Spender</c:v>
                </c:pt>
                <c:pt idx="2">
                  <c:v>Medium-Low Spender</c:v>
                </c:pt>
              </c:strCache>
            </c:strRef>
          </c:cat>
          <c:val>
            <c:numRef>
              <c:f>'Customer Spending Segment'!$C$11:$C$13</c:f>
              <c:numCache>
                <c:formatCode>"$"#,##0</c:formatCode>
                <c:ptCount val="3"/>
                <c:pt idx="0">
                  <c:v>1684.4954954954956</c:v>
                </c:pt>
                <c:pt idx="1">
                  <c:v>798.65517241379314</c:v>
                </c:pt>
                <c:pt idx="2">
                  <c:v>318.5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04-4D41-8A7E-104DD3C52C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728311328"/>
        <c:axId val="728294528"/>
      </c:barChart>
      <c:catAx>
        <c:axId val="72831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endParaRPr lang="en-US"/>
          </a:p>
        </c:txPr>
        <c:crossAx val="728294528"/>
        <c:crosses val="autoZero"/>
        <c:auto val="1"/>
        <c:lblAlgn val="ctr"/>
        <c:lblOffset val="100"/>
        <c:noMultiLvlLbl val="0"/>
      </c:catAx>
      <c:valAx>
        <c:axId val="72829452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72831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Effectiveness (Fixed).xlsx]Customer Spending Segment!PivotTable5</c:name>
    <c:fmtId val="0"/>
  </c:pivotSource>
  <c:chart>
    <c:autoTitleDeleted val="0"/>
    <c:pivotFmts>
      <c:pivotFmt>
        <c:idx val="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A3D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Spending Segment'!$F$10</c:f>
              <c:strCache>
                <c:ptCount val="1"/>
                <c:pt idx="0">
                  <c:v>Count of ID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Spending Segment'!$E$11:$E$14</c:f>
              <c:strCache>
                <c:ptCount val="4"/>
                <c:pt idx="0">
                  <c:v>High Spender</c:v>
                </c:pt>
                <c:pt idx="1">
                  <c:v>Low Spender</c:v>
                </c:pt>
                <c:pt idx="2">
                  <c:v>Medium-High Spender</c:v>
                </c:pt>
                <c:pt idx="3">
                  <c:v>Medium-Low Spender</c:v>
                </c:pt>
              </c:strCache>
            </c:strRef>
          </c:cat>
          <c:val>
            <c:numRef>
              <c:f>'Customer Spending Segment'!$F$11:$F$14</c:f>
              <c:numCache>
                <c:formatCode>General</c:formatCode>
                <c:ptCount val="4"/>
                <c:pt idx="0">
                  <c:v>23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1-4659-80BE-BF9EA3D1A324}"/>
            </c:ext>
          </c:extLst>
        </c:ser>
        <c:ser>
          <c:idx val="1"/>
          <c:order val="1"/>
          <c:tx>
            <c:strRef>
              <c:f>'Customer Spending Segment'!$G$10</c:f>
              <c:strCache>
                <c:ptCount val="1"/>
                <c:pt idx="0">
                  <c:v>Average of Monetary</c:v>
                </c:pt>
              </c:strCache>
            </c:strRef>
          </c:tx>
          <c:spPr>
            <a:solidFill>
              <a:srgbClr val="30A3D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Spending Segment'!$E$11:$E$14</c:f>
              <c:strCache>
                <c:ptCount val="4"/>
                <c:pt idx="0">
                  <c:v>High Spender</c:v>
                </c:pt>
                <c:pt idx="1">
                  <c:v>Low Spender</c:v>
                </c:pt>
                <c:pt idx="2">
                  <c:v>Medium-High Spender</c:v>
                </c:pt>
                <c:pt idx="3">
                  <c:v>Medium-Low Spender</c:v>
                </c:pt>
              </c:strCache>
            </c:strRef>
          </c:cat>
          <c:val>
            <c:numRef>
              <c:f>'Customer Spending Segment'!$G$11:$G$14</c:f>
              <c:numCache>
                <c:formatCode>"$"#,##0</c:formatCode>
                <c:ptCount val="4"/>
                <c:pt idx="0">
                  <c:v>1551.9565217391305</c:v>
                </c:pt>
                <c:pt idx="1">
                  <c:v>46</c:v>
                </c:pt>
                <c:pt idx="2">
                  <c:v>756.75</c:v>
                </c:pt>
                <c:pt idx="3">
                  <c:v>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1-4659-80BE-BF9EA3D1A3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728319008"/>
        <c:axId val="728312288"/>
      </c:barChart>
      <c:catAx>
        <c:axId val="72831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endParaRPr lang="en-US"/>
          </a:p>
        </c:txPr>
        <c:crossAx val="728312288"/>
        <c:crosses val="autoZero"/>
        <c:auto val="1"/>
        <c:lblAlgn val="ctr"/>
        <c:lblOffset val="100"/>
        <c:noMultiLvlLbl val="0"/>
      </c:catAx>
      <c:valAx>
        <c:axId val="7283122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28319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Effectiveness (Fixed).xlsx]Customer Spending Segment!PivotTable6</c:name>
    <c:fmtId val="0"/>
  </c:pivotSource>
  <c:chart>
    <c:autoTitleDeleted val="0"/>
    <c:pivotFmts>
      <c:pivotFmt>
        <c:idx val="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A3D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Spending Segment'!$B$19</c:f>
              <c:strCache>
                <c:ptCount val="1"/>
                <c:pt idx="0">
                  <c:v>Count of ID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Spending Segment'!$A$20:$A$24</c:f>
              <c:strCache>
                <c:ptCount val="4"/>
                <c:pt idx="0">
                  <c:v>High Spender</c:v>
                </c:pt>
                <c:pt idx="1">
                  <c:v>Low Spender</c:v>
                </c:pt>
                <c:pt idx="2">
                  <c:v>Medium-High Spender</c:v>
                </c:pt>
                <c:pt idx="3">
                  <c:v>Medium-Low Spender</c:v>
                </c:pt>
              </c:strCache>
            </c:strRef>
          </c:cat>
          <c:val>
            <c:numRef>
              <c:f>'Customer Spending Segment'!$B$20:$B$24</c:f>
              <c:numCache>
                <c:formatCode>General</c:formatCode>
                <c:ptCount val="4"/>
                <c:pt idx="0">
                  <c:v>51</c:v>
                </c:pt>
                <c:pt idx="1">
                  <c:v>47</c:v>
                </c:pt>
                <c:pt idx="2">
                  <c:v>36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03-400C-A4A1-08CC66579C67}"/>
            </c:ext>
          </c:extLst>
        </c:ser>
        <c:ser>
          <c:idx val="1"/>
          <c:order val="1"/>
          <c:tx>
            <c:strRef>
              <c:f>'Customer Spending Segment'!$C$19</c:f>
              <c:strCache>
                <c:ptCount val="1"/>
                <c:pt idx="0">
                  <c:v>Average of Monetary</c:v>
                </c:pt>
              </c:strCache>
            </c:strRef>
          </c:tx>
          <c:spPr>
            <a:solidFill>
              <a:srgbClr val="30A3D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Spending Segment'!$A$20:$A$24</c:f>
              <c:strCache>
                <c:ptCount val="4"/>
                <c:pt idx="0">
                  <c:v>High Spender</c:v>
                </c:pt>
                <c:pt idx="1">
                  <c:v>Low Spender</c:v>
                </c:pt>
                <c:pt idx="2">
                  <c:v>Medium-High Spender</c:v>
                </c:pt>
                <c:pt idx="3">
                  <c:v>Medium-Low Spender</c:v>
                </c:pt>
              </c:strCache>
            </c:strRef>
          </c:cat>
          <c:val>
            <c:numRef>
              <c:f>'Customer Spending Segment'!$C$20:$C$24</c:f>
              <c:numCache>
                <c:formatCode>"$"#,##0</c:formatCode>
                <c:ptCount val="4"/>
                <c:pt idx="0">
                  <c:v>1620.1372549019609</c:v>
                </c:pt>
                <c:pt idx="1">
                  <c:v>48.829787234042556</c:v>
                </c:pt>
                <c:pt idx="2">
                  <c:v>728.88888888888891</c:v>
                </c:pt>
                <c:pt idx="3">
                  <c:v>216.75862068965517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03-400C-A4A1-08CC66579C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728342048"/>
        <c:axId val="728331488"/>
      </c:barChart>
      <c:catAx>
        <c:axId val="72834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endParaRPr lang="en-US"/>
          </a:p>
        </c:txPr>
        <c:crossAx val="728331488"/>
        <c:crosses val="autoZero"/>
        <c:auto val="1"/>
        <c:lblAlgn val="ctr"/>
        <c:lblOffset val="100"/>
        <c:noMultiLvlLbl val="0"/>
      </c:catAx>
      <c:valAx>
        <c:axId val="7283314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2834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Effectiveness (Fixed).xlsx]Customer Spending Segment!PivotTable1</c:name>
    <c:fmtId val="0"/>
  </c:pivotSource>
  <c:chart>
    <c:autoTitleDeleted val="0"/>
    <c:pivotFmts>
      <c:pivotFmt>
        <c:idx val="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A3D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Spending Segment'!$F$19</c:f>
              <c:strCache>
                <c:ptCount val="1"/>
                <c:pt idx="0">
                  <c:v>Count of ID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Spending Segment'!$E$20:$E$24</c:f>
              <c:strCache>
                <c:ptCount val="4"/>
                <c:pt idx="0">
                  <c:v>High Spender</c:v>
                </c:pt>
                <c:pt idx="1">
                  <c:v>Low Spender</c:v>
                </c:pt>
                <c:pt idx="2">
                  <c:v>Medium-High Spender</c:v>
                </c:pt>
                <c:pt idx="3">
                  <c:v>Medium-Low Spender</c:v>
                </c:pt>
              </c:strCache>
            </c:strRef>
          </c:cat>
          <c:val>
            <c:numRef>
              <c:f>'Customer Spending Segment'!$F$20:$F$24</c:f>
              <c:numCache>
                <c:formatCode>General</c:formatCode>
                <c:ptCount val="4"/>
                <c:pt idx="0">
                  <c:v>87</c:v>
                </c:pt>
                <c:pt idx="1">
                  <c:v>1</c:v>
                </c:pt>
                <c:pt idx="2">
                  <c:v>57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5-444B-B97D-7DEB992B18DC}"/>
            </c:ext>
          </c:extLst>
        </c:ser>
        <c:ser>
          <c:idx val="1"/>
          <c:order val="1"/>
          <c:tx>
            <c:strRef>
              <c:f>'Customer Spending Segment'!$G$19</c:f>
              <c:strCache>
                <c:ptCount val="1"/>
                <c:pt idx="0">
                  <c:v>Average of Monetary</c:v>
                </c:pt>
              </c:strCache>
            </c:strRef>
          </c:tx>
          <c:spPr>
            <a:solidFill>
              <a:srgbClr val="30A3D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Spending Segment'!$E$20:$E$24</c:f>
              <c:strCache>
                <c:ptCount val="4"/>
                <c:pt idx="0">
                  <c:v>High Spender</c:v>
                </c:pt>
                <c:pt idx="1">
                  <c:v>Low Spender</c:v>
                </c:pt>
                <c:pt idx="2">
                  <c:v>Medium-High Spender</c:v>
                </c:pt>
                <c:pt idx="3">
                  <c:v>Medium-Low Spender</c:v>
                </c:pt>
              </c:strCache>
            </c:strRef>
          </c:cat>
          <c:val>
            <c:numRef>
              <c:f>'Customer Spending Segment'!$G$20:$G$24</c:f>
              <c:numCache>
                <c:formatCode>"$"#,##0</c:formatCode>
                <c:ptCount val="4"/>
                <c:pt idx="0">
                  <c:v>1610.7701149425288</c:v>
                </c:pt>
                <c:pt idx="1">
                  <c:v>54</c:v>
                </c:pt>
                <c:pt idx="2">
                  <c:v>729.49122807017545</c:v>
                </c:pt>
                <c:pt idx="3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B5-444B-B97D-7DEB992B1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728342528"/>
        <c:axId val="728318528"/>
      </c:barChart>
      <c:catAx>
        <c:axId val="72834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endParaRPr lang="en-US"/>
          </a:p>
        </c:txPr>
        <c:crossAx val="728318528"/>
        <c:crosses val="autoZero"/>
        <c:auto val="1"/>
        <c:lblAlgn val="ctr"/>
        <c:lblOffset val="100"/>
        <c:noMultiLvlLbl val="0"/>
      </c:catAx>
      <c:valAx>
        <c:axId val="7283185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2834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Effectiveness (Fixed).xlsx]Customer Spending Segment!PivotTable2</c:name>
    <c:fmtId val="0"/>
  </c:pivotSource>
  <c:chart>
    <c:autoTitleDeleted val="0"/>
    <c:pivotFmts>
      <c:pivotFmt>
        <c:idx val="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A3D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Spending Segment'!$B$30</c:f>
              <c:strCache>
                <c:ptCount val="1"/>
                <c:pt idx="0">
                  <c:v>Count of ID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Spending Segment'!$A$31:$A$33</c:f>
              <c:strCache>
                <c:ptCount val="2"/>
                <c:pt idx="0">
                  <c:v>High Spender</c:v>
                </c:pt>
                <c:pt idx="1">
                  <c:v>Medium-High Spender</c:v>
                </c:pt>
              </c:strCache>
            </c:strRef>
          </c:cat>
          <c:val>
            <c:numRef>
              <c:f>'Customer Spending Segment'!$B$31:$B$33</c:f>
              <c:numCache>
                <c:formatCode>General</c:formatCode>
                <c:ptCount val="2"/>
                <c:pt idx="0">
                  <c:v>146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A-4637-906A-5B1617136632}"/>
            </c:ext>
          </c:extLst>
        </c:ser>
        <c:ser>
          <c:idx val="1"/>
          <c:order val="1"/>
          <c:tx>
            <c:strRef>
              <c:f>'Customer Spending Segment'!$C$30</c:f>
              <c:strCache>
                <c:ptCount val="1"/>
                <c:pt idx="0">
                  <c:v>Average of Monetary</c:v>
                </c:pt>
              </c:strCache>
            </c:strRef>
          </c:tx>
          <c:spPr>
            <a:solidFill>
              <a:srgbClr val="30A3D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Spending Segment'!$A$31:$A$33</c:f>
              <c:strCache>
                <c:ptCount val="2"/>
                <c:pt idx="0">
                  <c:v>High Spender</c:v>
                </c:pt>
                <c:pt idx="1">
                  <c:v>Medium-High Spender</c:v>
                </c:pt>
              </c:strCache>
            </c:strRef>
          </c:cat>
          <c:val>
            <c:numRef>
              <c:f>'Customer Spending Segment'!$C$31:$C$33</c:f>
              <c:numCache>
                <c:formatCode>"$"#,##0</c:formatCode>
                <c:ptCount val="2"/>
                <c:pt idx="0">
                  <c:v>1697.4520547945206</c:v>
                </c:pt>
                <c:pt idx="1">
                  <c:v>812.06666666666672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7A-4637-906A-5B16171366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728321408"/>
        <c:axId val="728328128"/>
      </c:barChart>
      <c:catAx>
        <c:axId val="72832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endParaRPr lang="en-US"/>
          </a:p>
        </c:txPr>
        <c:crossAx val="728328128"/>
        <c:crosses val="autoZero"/>
        <c:auto val="1"/>
        <c:lblAlgn val="ctr"/>
        <c:lblOffset val="100"/>
        <c:noMultiLvlLbl val="0"/>
      </c:catAx>
      <c:valAx>
        <c:axId val="7283281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2832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Spending Segment'!$J$9</c:f>
              <c:strCache>
                <c:ptCount val="1"/>
                <c:pt idx="0">
                  <c:v># Accepted Cmp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Spending Segment'!$I$10:$I$13</c:f>
              <c:strCache>
                <c:ptCount val="4"/>
                <c:pt idx="0">
                  <c:v>High Spender</c:v>
                </c:pt>
                <c:pt idx="1">
                  <c:v>Medium-High Spender</c:v>
                </c:pt>
                <c:pt idx="2">
                  <c:v>Medium-Low Spender</c:v>
                </c:pt>
                <c:pt idx="3">
                  <c:v>Low Spender</c:v>
                </c:pt>
              </c:strCache>
            </c:strRef>
          </c:cat>
          <c:val>
            <c:numRef>
              <c:f>'Customer Spending Segment'!$J$10:$J$13</c:f>
              <c:numCache>
                <c:formatCode>General</c:formatCode>
                <c:ptCount val="4"/>
                <c:pt idx="0">
                  <c:v>418</c:v>
                </c:pt>
                <c:pt idx="1">
                  <c:v>141</c:v>
                </c:pt>
                <c:pt idx="2">
                  <c:v>51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A-44FA-A2E4-90D06916C75F}"/>
            </c:ext>
          </c:extLst>
        </c:ser>
        <c:ser>
          <c:idx val="1"/>
          <c:order val="1"/>
          <c:tx>
            <c:strRef>
              <c:f>'Customer Spending Segment'!$K$9</c:f>
              <c:strCache>
                <c:ptCount val="1"/>
                <c:pt idx="0">
                  <c:v>Avg Spending (USD)</c:v>
                </c:pt>
              </c:strCache>
            </c:strRef>
          </c:tx>
          <c:spPr>
            <a:solidFill>
              <a:srgbClr val="30A3D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Spending Segment'!$I$10:$I$13</c:f>
              <c:strCache>
                <c:ptCount val="4"/>
                <c:pt idx="0">
                  <c:v>High Spender</c:v>
                </c:pt>
                <c:pt idx="1">
                  <c:v>Medium-High Spender</c:v>
                </c:pt>
                <c:pt idx="2">
                  <c:v>Medium-Low Spender</c:v>
                </c:pt>
                <c:pt idx="3">
                  <c:v>Low Spender</c:v>
                </c:pt>
              </c:strCache>
            </c:strRef>
          </c:cat>
          <c:val>
            <c:numRef>
              <c:f>'Customer Spending Segment'!$K$10:$K$13</c:f>
              <c:numCache>
                <c:formatCode>"$"#,##0</c:formatCode>
                <c:ptCount val="4"/>
                <c:pt idx="0">
                  <c:v>8164</c:v>
                </c:pt>
                <c:pt idx="1">
                  <c:v>3826</c:v>
                </c:pt>
                <c:pt idx="2">
                  <c:v>1204</c:v>
                </c:pt>
                <c:pt idx="3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2A-44FA-A2E4-90D06916C7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843690288"/>
        <c:axId val="843694128"/>
      </c:barChart>
      <c:catAx>
        <c:axId val="84369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endParaRPr lang="en-US"/>
          </a:p>
        </c:txPr>
        <c:crossAx val="843694128"/>
        <c:crosses val="autoZero"/>
        <c:auto val="1"/>
        <c:lblAlgn val="ctr"/>
        <c:lblOffset val="100"/>
        <c:noMultiLvlLbl val="0"/>
      </c:catAx>
      <c:valAx>
        <c:axId val="8436941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4369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Analysis'!$E$12</c:f>
              <c:strCache>
                <c:ptCount val="1"/>
                <c:pt idx="0">
                  <c:v>Conversion Rate</c:v>
                </c:pt>
              </c:strCache>
            </c:strRef>
          </c:tx>
          <c:spPr>
            <a:solidFill>
              <a:srgbClr val="003F5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'Channel Analysis'!$D$13:$D$17</c:f>
              <c:strCache>
                <c:ptCount val="5"/>
                <c:pt idx="0">
                  <c:v>Campaign 1</c:v>
                </c:pt>
                <c:pt idx="1">
                  <c:v>Campaign 2</c:v>
                </c:pt>
                <c:pt idx="2">
                  <c:v>Campaign 3</c:v>
                </c:pt>
                <c:pt idx="3">
                  <c:v>Campaign 4</c:v>
                </c:pt>
                <c:pt idx="4">
                  <c:v>Campaign 5</c:v>
                </c:pt>
              </c:strCache>
            </c:strRef>
          </c:cat>
          <c:val>
            <c:numRef>
              <c:f>'Channel Analysis'!$E$13:$E$17</c:f>
              <c:numCache>
                <c:formatCode>General</c:formatCode>
                <c:ptCount val="5"/>
                <c:pt idx="0">
                  <c:v>25</c:v>
                </c:pt>
                <c:pt idx="1">
                  <c:v>13</c:v>
                </c:pt>
                <c:pt idx="2">
                  <c:v>14</c:v>
                </c:pt>
                <c:pt idx="3">
                  <c:v>8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A-4261-8508-435D671F31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782559391"/>
        <c:axId val="782544991"/>
      </c:barChart>
      <c:catAx>
        <c:axId val="78255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endParaRPr lang="en-US"/>
          </a:p>
        </c:txPr>
        <c:crossAx val="782544991"/>
        <c:crosses val="autoZero"/>
        <c:auto val="1"/>
        <c:lblAlgn val="ctr"/>
        <c:lblOffset val="100"/>
        <c:noMultiLvlLbl val="0"/>
      </c:catAx>
      <c:valAx>
        <c:axId val="782544991"/>
        <c:scaling>
          <c:orientation val="minMax"/>
          <c:max val="100"/>
        </c:scaling>
        <c:delete val="1"/>
        <c:axPos val="l"/>
        <c:numFmt formatCode="General" sourceLinked="1"/>
        <c:majorTickMark val="none"/>
        <c:minorTickMark val="none"/>
        <c:tickLblPos val="nextTo"/>
        <c:crossAx val="78255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Analysis'!$B$12</c:f>
              <c:strCache>
                <c:ptCount val="1"/>
                <c:pt idx="0">
                  <c:v>Conversion Rate</c:v>
                </c:pt>
              </c:strCache>
            </c:strRef>
          </c:tx>
          <c:spPr>
            <a:solidFill>
              <a:srgbClr val="30A3D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'Channel Analysis'!$A$13:$A$17</c:f>
              <c:strCache>
                <c:ptCount val="5"/>
                <c:pt idx="0">
                  <c:v>Campaign 1</c:v>
                </c:pt>
                <c:pt idx="1">
                  <c:v>Campaign 2</c:v>
                </c:pt>
                <c:pt idx="2">
                  <c:v>Campaign 3</c:v>
                </c:pt>
                <c:pt idx="3">
                  <c:v>Campaign 4</c:v>
                </c:pt>
                <c:pt idx="4">
                  <c:v>Campaign 5</c:v>
                </c:pt>
              </c:strCache>
            </c:strRef>
          </c:cat>
          <c:val>
            <c:numRef>
              <c:f>'Channel Analysis'!$B$13:$B$17</c:f>
              <c:numCache>
                <c:formatCode>General</c:formatCode>
                <c:ptCount val="5"/>
                <c:pt idx="0">
                  <c:v>54</c:v>
                </c:pt>
                <c:pt idx="1">
                  <c:v>77</c:v>
                </c:pt>
                <c:pt idx="2">
                  <c:v>45</c:v>
                </c:pt>
                <c:pt idx="3">
                  <c:v>61</c:v>
                </c:pt>
                <c:pt idx="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89-43BF-96FB-5FF15B979B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535627455"/>
        <c:axId val="535627935"/>
      </c:barChart>
      <c:catAx>
        <c:axId val="53562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5627935"/>
        <c:crosses val="autoZero"/>
        <c:auto val="1"/>
        <c:lblAlgn val="ctr"/>
        <c:lblOffset val="100"/>
        <c:noMultiLvlLbl val="0"/>
      </c:catAx>
      <c:valAx>
        <c:axId val="535627935"/>
        <c:scaling>
          <c:orientation val="minMax"/>
          <c:max val="100"/>
        </c:scaling>
        <c:delete val="1"/>
        <c:axPos val="l"/>
        <c:numFmt formatCode="General" sourceLinked="1"/>
        <c:majorTickMark val="none"/>
        <c:minorTickMark val="none"/>
        <c:tickLblPos val="nextTo"/>
        <c:crossAx val="53562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Analysis'!$H$12</c:f>
              <c:strCache>
                <c:ptCount val="1"/>
                <c:pt idx="0">
                  <c:v>Conversion Rate</c:v>
                </c:pt>
              </c:strCache>
            </c:strRef>
          </c:tx>
          <c:spPr>
            <a:solidFill>
              <a:srgbClr val="003F5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'Channel Analysis'!$G$13:$G$17</c:f>
              <c:strCache>
                <c:ptCount val="5"/>
                <c:pt idx="0">
                  <c:v>Campaign 1</c:v>
                </c:pt>
                <c:pt idx="1">
                  <c:v>Campaign 2</c:v>
                </c:pt>
                <c:pt idx="2">
                  <c:v>Campaign 3</c:v>
                </c:pt>
                <c:pt idx="3">
                  <c:v>Campaign 4</c:v>
                </c:pt>
                <c:pt idx="4">
                  <c:v>Campaign 5</c:v>
                </c:pt>
              </c:strCache>
            </c:strRef>
          </c:cat>
          <c:val>
            <c:numRef>
              <c:f>'Channel Analysis'!$H$13:$H$17</c:f>
              <c:numCache>
                <c:formatCode>General</c:formatCode>
                <c:ptCount val="5"/>
                <c:pt idx="0">
                  <c:v>21</c:v>
                </c:pt>
                <c:pt idx="1">
                  <c:v>10</c:v>
                </c:pt>
                <c:pt idx="2">
                  <c:v>40</c:v>
                </c:pt>
                <c:pt idx="3">
                  <c:v>31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8-4C49-A3BA-59307F16E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782542111"/>
        <c:axId val="782557951"/>
      </c:barChart>
      <c:catAx>
        <c:axId val="78254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endParaRPr lang="en-US"/>
          </a:p>
        </c:txPr>
        <c:crossAx val="782557951"/>
        <c:crosses val="autoZero"/>
        <c:auto val="1"/>
        <c:lblAlgn val="ctr"/>
        <c:lblOffset val="100"/>
        <c:noMultiLvlLbl val="0"/>
      </c:catAx>
      <c:valAx>
        <c:axId val="782557951"/>
        <c:scaling>
          <c:orientation val="minMax"/>
          <c:max val="100"/>
        </c:scaling>
        <c:delete val="1"/>
        <c:axPos val="l"/>
        <c:numFmt formatCode="General" sourceLinked="1"/>
        <c:majorTickMark val="none"/>
        <c:minorTickMark val="none"/>
        <c:tickLblPos val="nextTo"/>
        <c:crossAx val="782542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'Channel Analysis'!$B$31</c:f>
              <c:strCache>
                <c:ptCount val="1"/>
                <c:pt idx="0">
                  <c:v>Average Revenue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40F-42D3-9F47-020772E26E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'Channel Analysis'!$A$32:$A$34</c:f>
              <c:strCache>
                <c:ptCount val="3"/>
                <c:pt idx="0">
                  <c:v>Catalog</c:v>
                </c:pt>
                <c:pt idx="1">
                  <c:v>Store</c:v>
                </c:pt>
                <c:pt idx="2">
                  <c:v>Website</c:v>
                </c:pt>
              </c:strCache>
            </c:strRef>
          </c:cat>
          <c:val>
            <c:numRef>
              <c:f>'Channel Analysis'!$B$32:$B$34</c:f>
              <c:numCache>
                <c:formatCode>"$"#,##0</c:formatCode>
                <c:ptCount val="3"/>
                <c:pt idx="0">
                  <c:v>8076</c:v>
                </c:pt>
                <c:pt idx="1">
                  <c:v>6320</c:v>
                </c:pt>
                <c:pt idx="2">
                  <c:v>4817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0F-42D3-9F47-020772E26E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858341967"/>
        <c:axId val="858336207"/>
      </c:barChart>
      <c:catAx>
        <c:axId val="858341967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858336207"/>
        <c:crosses val="autoZero"/>
        <c:auto val="1"/>
        <c:lblAlgn val="ctr"/>
        <c:lblOffset val="100"/>
        <c:noMultiLvlLbl val="0"/>
      </c:catAx>
      <c:valAx>
        <c:axId val="858336207"/>
        <c:scaling>
          <c:orientation val="minMax"/>
        </c:scaling>
        <c:delete val="1"/>
        <c:axPos val="t"/>
        <c:numFmt formatCode="&quot;$&quot;#,##0" sourceLinked="1"/>
        <c:majorTickMark val="none"/>
        <c:minorTickMark val="none"/>
        <c:tickLblPos val="nextTo"/>
        <c:crossAx val="85834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Effectiveness (Fixed).xlsx]Customer Recency Analysis!PivotTable1</c:name>
    <c:fmtId val="22"/>
  </c:pivotSource>
  <c:chart>
    <c:autoTitleDeleted val="1"/>
    <c:pivotFmts>
      <c:pivotFmt>
        <c:idx val="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/>
                  <a:t>36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2525252525253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/>
                  <a:t>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/>
                  <a:t>25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/>
                  <a:t>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474747474747472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/>
                  <a:t>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7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/>
                  <a:t>36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2525252525253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/>
                  <a:t>25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9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/>
                  <a:t>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474747474747472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/>
                  <a:t>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2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/>
                  <a:t>36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2525252525253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/>
                  <a:t>25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/>
                  <a:t>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474747474747472"/>
                  <c:h val="8.1877729257641918E-2"/>
                </c:manualLayout>
              </c15:layout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Recency Analysis'!$B$9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8D3-4EA0-9E90-067CE4AD6FCA}"/>
              </c:ext>
            </c:extLst>
          </c:dPt>
          <c:dPt>
            <c:idx val="1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8D3-4EA0-9E90-067CE4AD6FCA}"/>
              </c:ext>
            </c:extLst>
          </c:dPt>
          <c:dPt>
            <c:idx val="2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8D3-4EA0-9E90-067CE4AD6FCA}"/>
              </c:ext>
            </c:extLst>
          </c:dPt>
          <c:dPt>
            <c:idx val="3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8D3-4EA0-9E90-067CE4AD6FC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sz="1000"/>
                      <a:t>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262626262626265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98D3-4EA0-9E90-067CE4AD6FC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000"/>
                      <a:t>36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52525252525253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98D3-4EA0-9E90-067CE4AD6FC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1000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262626262626265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98D3-4EA0-9E90-067CE4AD6FC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1000"/>
                      <a:t>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474747474747472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7-98D3-4EA0-9E90-067CE4AD6F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Recency Analysis'!$A$10:$A$13</c:f>
              <c:strCache>
                <c:ptCount val="4"/>
                <c:pt idx="0">
                  <c:v>Mid</c:v>
                </c:pt>
                <c:pt idx="1">
                  <c:v>Old</c:v>
                </c:pt>
                <c:pt idx="2">
                  <c:v>Recent</c:v>
                </c:pt>
                <c:pt idx="3">
                  <c:v>Very Recent</c:v>
                </c:pt>
              </c:strCache>
            </c:strRef>
          </c:cat>
          <c:val>
            <c:numRef>
              <c:f>'Customer Recency Analysis'!$B$10:$B$13</c:f>
              <c:numCache>
                <c:formatCode>0%</c:formatCode>
                <c:ptCount val="4"/>
                <c:pt idx="0">
                  <c:v>0.28169014084507044</c:v>
                </c:pt>
                <c:pt idx="1">
                  <c:v>0.35915492957746481</c:v>
                </c:pt>
                <c:pt idx="2">
                  <c:v>0.24647887323943662</c:v>
                </c:pt>
                <c:pt idx="3">
                  <c:v>0.11267605633802817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8D3-4EA0-9E90-067CE4AD6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760899504"/>
        <c:axId val="760879824"/>
      </c:barChart>
      <c:catAx>
        <c:axId val="7608995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60879824"/>
        <c:crosses val="autoZero"/>
        <c:auto val="1"/>
        <c:lblAlgn val="ctr"/>
        <c:lblOffset val="100"/>
        <c:noMultiLvlLbl val="0"/>
      </c:catAx>
      <c:valAx>
        <c:axId val="760879824"/>
        <c:scaling>
          <c:orientation val="minMax"/>
          <c:max val="1"/>
        </c:scaling>
        <c:delete val="1"/>
        <c:axPos val="b"/>
        <c:numFmt formatCode="0%" sourceLinked="1"/>
        <c:majorTickMark val="none"/>
        <c:minorTickMark val="none"/>
        <c:tickLblPos val="nextTo"/>
        <c:crossAx val="76089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Effectiveness (Fixed).xlsx]Customer Recency Analysis!PivotTable2</c:name>
    <c:fmtId val="14"/>
  </c:pivotSource>
  <c:chart>
    <c:autoTitleDeleted val="1"/>
    <c:pivotFmts>
      <c:pivotFmt>
        <c:idx val="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13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13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13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7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9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13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13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2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13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Recency Analysis'!$D$9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9C-4E57-B645-21ED190CCAFE}"/>
              </c:ext>
            </c:extLst>
          </c:dPt>
          <c:dPt>
            <c:idx val="1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9C-4E57-B645-21ED190CCAFE}"/>
              </c:ext>
            </c:extLst>
          </c:dPt>
          <c:dPt>
            <c:idx val="2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C9C-4E57-B645-21ED190CCAFE}"/>
              </c:ext>
            </c:extLst>
          </c:dPt>
          <c:dPt>
            <c:idx val="3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C9C-4E57-B645-21ED190CCAF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13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737373737373735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EC9C-4E57-B645-21ED190CCAF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262626262626265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EC9C-4E57-B645-21ED190CCAF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737373737373735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EC9C-4E57-B645-21ED190CCAF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13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99999999999997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7-EC9C-4E57-B645-21ED190CCA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Recency Analysis'!$C$10:$C$13</c:f>
              <c:strCache>
                <c:ptCount val="4"/>
                <c:pt idx="0">
                  <c:v>Mid</c:v>
                </c:pt>
                <c:pt idx="1">
                  <c:v>Old</c:v>
                </c:pt>
                <c:pt idx="2">
                  <c:v>Recent</c:v>
                </c:pt>
                <c:pt idx="3">
                  <c:v>Very Recent</c:v>
                </c:pt>
              </c:strCache>
            </c:strRef>
          </c:cat>
          <c:val>
            <c:numRef>
              <c:f>'Customer Recency Analysis'!$D$10:$D$13</c:f>
              <c:numCache>
                <c:formatCode>0%</c:formatCode>
                <c:ptCount val="4"/>
                <c:pt idx="0">
                  <c:v>0.13333333333333333</c:v>
                </c:pt>
                <c:pt idx="1">
                  <c:v>0.5</c:v>
                </c:pt>
                <c:pt idx="2">
                  <c:v>0.23333333333333334</c:v>
                </c:pt>
                <c:pt idx="3">
                  <c:v>0.13333333333333333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9C-4E57-B645-21ED190CC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15557008"/>
        <c:axId val="1015555568"/>
      </c:barChart>
      <c:catAx>
        <c:axId val="10155570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15555568"/>
        <c:crosses val="autoZero"/>
        <c:auto val="1"/>
        <c:lblAlgn val="ctr"/>
        <c:lblOffset val="100"/>
        <c:noMultiLvlLbl val="0"/>
      </c:catAx>
      <c:valAx>
        <c:axId val="1015555568"/>
        <c:scaling>
          <c:orientation val="minMax"/>
          <c:max val="1"/>
        </c:scaling>
        <c:delete val="1"/>
        <c:axPos val="b"/>
        <c:numFmt formatCode="0%" sourceLinked="1"/>
        <c:majorTickMark val="out"/>
        <c:minorTickMark val="none"/>
        <c:tickLblPos val="nextTo"/>
        <c:crossAx val="101555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Effectiveness (Fixed).xlsx]Customer Recency Analysis!PivotTable4</c:name>
    <c:fmtId val="14"/>
  </c:pivotSource>
  <c:chart>
    <c:autoTitleDeleted val="1"/>
    <c:pivotFmts>
      <c:pivotFmt>
        <c:idx val="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2525252525252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7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2525252525252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9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2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2525252525252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Recency Analysis'!$F$9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4A3-4F20-BC1B-F83C85C148F2}"/>
              </c:ext>
            </c:extLst>
          </c:dPt>
          <c:dPt>
            <c:idx val="1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A3-4F20-BC1B-F83C85C148F2}"/>
              </c:ext>
            </c:extLst>
          </c:dPt>
          <c:dPt>
            <c:idx val="2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4A3-4F20-BC1B-F83C85C148F2}"/>
              </c:ext>
            </c:extLst>
          </c:dPt>
          <c:dPt>
            <c:idx val="3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4A3-4F20-BC1B-F83C85C148F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29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262626262626265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84A3-4F20-BC1B-F83C85C148F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33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525252525252525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84A3-4F20-BC1B-F83C85C148F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737373737373735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84A3-4F20-BC1B-F83C85C148F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84A3-4F20-BC1B-F83C85C148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Recency Analysis'!$E$10:$E$13</c:f>
              <c:strCache>
                <c:ptCount val="4"/>
                <c:pt idx="0">
                  <c:v>Mid</c:v>
                </c:pt>
                <c:pt idx="1">
                  <c:v>Old</c:v>
                </c:pt>
                <c:pt idx="2">
                  <c:v>Recent</c:v>
                </c:pt>
                <c:pt idx="3">
                  <c:v>Very Recent</c:v>
                </c:pt>
              </c:strCache>
            </c:strRef>
          </c:cat>
          <c:val>
            <c:numRef>
              <c:f>'Customer Recency Analysis'!$F$10:$F$13</c:f>
              <c:numCache>
                <c:formatCode>0%</c:formatCode>
                <c:ptCount val="4"/>
                <c:pt idx="0">
                  <c:v>0.28834355828220859</c:v>
                </c:pt>
                <c:pt idx="1">
                  <c:v>0.32515337423312884</c:v>
                </c:pt>
                <c:pt idx="2">
                  <c:v>0.30061349693251532</c:v>
                </c:pt>
                <c:pt idx="3">
                  <c:v>8.5889570552147243E-2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4A3-4F20-BC1B-F83C85C148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777739376"/>
        <c:axId val="777728816"/>
      </c:barChart>
      <c:catAx>
        <c:axId val="7777393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77728816"/>
        <c:crosses val="autoZero"/>
        <c:auto val="1"/>
        <c:lblAlgn val="ctr"/>
        <c:lblOffset val="100"/>
        <c:noMultiLvlLbl val="0"/>
      </c:catAx>
      <c:valAx>
        <c:axId val="777728816"/>
        <c:scaling>
          <c:orientation val="minMax"/>
          <c:max val="1"/>
        </c:scaling>
        <c:delete val="1"/>
        <c:axPos val="b"/>
        <c:numFmt formatCode="0%" sourceLinked="1"/>
        <c:majorTickMark val="none"/>
        <c:minorTickMark val="none"/>
        <c:tickLblPos val="nextTo"/>
        <c:crossAx val="77773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Effectiveness (Fixed).xlsx]Customer Recency Analysis!PivotTable5</c:name>
    <c:fmtId val="14"/>
  </c:pivotSource>
  <c:chart>
    <c:autoTitleDeleted val="1"/>
    <c:pivotFmts>
      <c:pivotFmt>
        <c:idx val="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43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2525252525252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7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43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2525252525252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9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2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43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2525252525252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Recency Analysis'!$H$9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5B-4478-80FA-F4362515D4AD}"/>
              </c:ext>
            </c:extLst>
          </c:dPt>
          <c:dPt>
            <c:idx val="1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5B-4478-80FA-F4362515D4AD}"/>
              </c:ext>
            </c:extLst>
          </c:dPt>
          <c:dPt>
            <c:idx val="2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D5B-4478-80FA-F4362515D4AD}"/>
              </c:ext>
            </c:extLst>
          </c:dPt>
          <c:dPt>
            <c:idx val="3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D5B-4478-80FA-F4362515D4A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262626262626265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7D5B-4478-80FA-F4362515D4A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43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525252525252525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7D5B-4478-80FA-F4362515D4A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26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737373737373735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7D5B-4478-80FA-F4362515D4A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D5B-4478-80FA-F4362515D4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Recency Analysis'!$G$10:$G$13</c:f>
              <c:strCache>
                <c:ptCount val="4"/>
                <c:pt idx="0">
                  <c:v>Mid</c:v>
                </c:pt>
                <c:pt idx="1">
                  <c:v>Old</c:v>
                </c:pt>
                <c:pt idx="2">
                  <c:v>Recent</c:v>
                </c:pt>
                <c:pt idx="3">
                  <c:v>Very Recent</c:v>
                </c:pt>
              </c:strCache>
            </c:strRef>
          </c:cat>
          <c:val>
            <c:numRef>
              <c:f>'Customer Recency Analysis'!$H$10:$H$13</c:f>
              <c:numCache>
                <c:formatCode>0%</c:formatCode>
                <c:ptCount val="4"/>
                <c:pt idx="0">
                  <c:v>0.25</c:v>
                </c:pt>
                <c:pt idx="1">
                  <c:v>0.43292682926829268</c:v>
                </c:pt>
                <c:pt idx="2">
                  <c:v>0.25609756097560976</c:v>
                </c:pt>
                <c:pt idx="3">
                  <c:v>6.097560975609756E-2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D5B-4478-80FA-F4362515D4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777710096"/>
        <c:axId val="777712496"/>
      </c:barChart>
      <c:catAx>
        <c:axId val="7777100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77712496"/>
        <c:crosses val="autoZero"/>
        <c:auto val="1"/>
        <c:lblAlgn val="ctr"/>
        <c:lblOffset val="100"/>
        <c:noMultiLvlLbl val="0"/>
      </c:catAx>
      <c:valAx>
        <c:axId val="777712496"/>
        <c:scaling>
          <c:orientation val="minMax"/>
          <c:max val="1"/>
        </c:scaling>
        <c:delete val="1"/>
        <c:axPos val="b"/>
        <c:numFmt formatCode="0%" sourceLinked="1"/>
        <c:majorTickMark val="none"/>
        <c:minorTickMark val="none"/>
        <c:tickLblPos val="nextTo"/>
        <c:crossAx val="77771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Effectiveness (Fixed).xlsx]Customer Recency Analysis!PivotTable6</c:name>
    <c:fmtId val="14"/>
  </c:pivotSource>
  <c:chart>
    <c:autoTitleDeleted val="1"/>
    <c:pivotFmts>
      <c:pivotFmt>
        <c:idx val="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25252525252525"/>
                  <c:h val="8.1521739130434784E-2"/>
                </c:manualLayout>
              </c15:layout>
              <c15:showDataLabelsRange val="0"/>
            </c:ext>
          </c:extLst>
        </c:dLbl>
      </c:pivotFmt>
      <c:pivotFmt>
        <c:idx val="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78787878787879"/>
                  <c:h val="8.1521739130434784E-2"/>
                </c:manualLayout>
              </c15:layout>
              <c15:showDataLabelsRange val="0"/>
            </c:ext>
          </c:extLst>
        </c:dLbl>
      </c:pivotFmt>
      <c:pivotFmt>
        <c:idx val="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521739130434784E-2"/>
                </c:manualLayout>
              </c15:layout>
              <c15:showDataLabelsRange val="0"/>
            </c:ext>
          </c:extLst>
        </c:dLbl>
      </c:pivotFmt>
      <c:pivotFmt>
        <c:idx val="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521739130434784E-2"/>
                </c:manualLayout>
              </c15:layout>
              <c15:showDataLabelsRange val="0"/>
            </c:ext>
          </c:extLst>
        </c:dLbl>
      </c:pivotFmt>
      <c:pivotFmt>
        <c:idx val="7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25252525252525"/>
                  <c:h val="8.1521739130434784E-2"/>
                </c:manualLayout>
              </c15:layout>
              <c15:showDataLabelsRange val="0"/>
            </c:ext>
          </c:extLst>
        </c:dLbl>
      </c:pivotFmt>
      <c:pivotFmt>
        <c:idx val="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78787878787879"/>
                  <c:h val="8.1521739130434784E-2"/>
                </c:manualLayout>
              </c15:layout>
              <c15:showDataLabelsRange val="0"/>
            </c:ext>
          </c:extLst>
        </c:dLbl>
      </c:pivotFmt>
      <c:pivotFmt>
        <c:idx val="9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521739130434784E-2"/>
                </c:manualLayout>
              </c15:layout>
              <c15:showDataLabelsRange val="0"/>
            </c:ext>
          </c:extLst>
        </c:dLbl>
      </c:pivotFmt>
      <c:pivotFmt>
        <c:idx val="12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25252525252525"/>
                  <c:h val="8.1521739130434784E-2"/>
                </c:manualLayout>
              </c15:layout>
              <c15:showDataLabelsRange val="0"/>
            </c:ext>
          </c:extLst>
        </c:dLbl>
      </c:pivotFmt>
      <c:pivotFmt>
        <c:idx val="1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78787878787879"/>
                  <c:h val="8.1521739130434784E-2"/>
                </c:manualLayout>
              </c15:layout>
              <c15:showDataLabelsRange val="0"/>
            </c:ext>
          </c:extLst>
        </c:dLbl>
      </c:pivotFmt>
      <c:pivotFmt>
        <c:idx val="1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Recency Analysis'!$J$9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B6-49A1-8AFE-6B5DD8151F55}"/>
              </c:ext>
            </c:extLst>
          </c:dPt>
          <c:dPt>
            <c:idx val="1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B6-49A1-8AFE-6B5DD8151F55}"/>
              </c:ext>
            </c:extLst>
          </c:dPt>
          <c:dPt>
            <c:idx val="2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B6-49A1-8AFE-6B5DD8151F55}"/>
              </c:ext>
            </c:extLst>
          </c:dPt>
          <c:dPt>
            <c:idx val="3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2B6-49A1-8AFE-6B5DD8151F5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26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262626262626265"/>
                      <c:h val="8.152173913043478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A2B6-49A1-8AFE-6B5DD8151F5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39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525252525252525"/>
                      <c:h val="8.152173913043478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A2B6-49A1-8AFE-6B5DD8151F5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29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78787878787879"/>
                      <c:h val="8.152173913043478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A2B6-49A1-8AFE-6B5DD8151F5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A2B6-49A1-8AFE-6B5DD8151F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Recency Analysis'!$I$10:$I$13</c:f>
              <c:strCache>
                <c:ptCount val="4"/>
                <c:pt idx="0">
                  <c:v>Mid</c:v>
                </c:pt>
                <c:pt idx="1">
                  <c:v>Old</c:v>
                </c:pt>
                <c:pt idx="2">
                  <c:v>Recent</c:v>
                </c:pt>
                <c:pt idx="3">
                  <c:v>Very Recent</c:v>
                </c:pt>
              </c:strCache>
            </c:strRef>
          </c:cat>
          <c:val>
            <c:numRef>
              <c:f>'Customer Recency Analysis'!$J$10:$J$13</c:f>
              <c:numCache>
                <c:formatCode>0%</c:formatCode>
                <c:ptCount val="4"/>
                <c:pt idx="0">
                  <c:v>0.2608695652173913</c:v>
                </c:pt>
                <c:pt idx="1">
                  <c:v>0.38509316770186336</c:v>
                </c:pt>
                <c:pt idx="2">
                  <c:v>0.2857142857142857</c:v>
                </c:pt>
                <c:pt idx="3">
                  <c:v>6.8322981366459631E-2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2B6-49A1-8AFE-6B5DD8151F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777688976"/>
        <c:axId val="777709616"/>
      </c:barChart>
      <c:catAx>
        <c:axId val="7776889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77709616"/>
        <c:crosses val="autoZero"/>
        <c:auto val="1"/>
        <c:lblAlgn val="ctr"/>
        <c:lblOffset val="100"/>
        <c:noMultiLvlLbl val="0"/>
      </c:catAx>
      <c:valAx>
        <c:axId val="777709616"/>
        <c:scaling>
          <c:orientation val="minMax"/>
          <c:max val="1"/>
        </c:scaling>
        <c:delete val="1"/>
        <c:axPos val="b"/>
        <c:numFmt formatCode="0%" sourceLinked="1"/>
        <c:majorTickMark val="none"/>
        <c:minorTickMark val="none"/>
        <c:tickLblPos val="nextTo"/>
        <c:crossAx val="77768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Age Segment'!$H$14</c:f>
              <c:strCache>
                <c:ptCount val="1"/>
                <c:pt idx="0">
                  <c:v>Avg Spending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567-440F-9B14-48A6F5F55F67}"/>
              </c:ext>
            </c:extLst>
          </c:dPt>
          <c:dPt>
            <c:idx val="1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567-440F-9B14-48A6F5F55F67}"/>
              </c:ext>
            </c:extLst>
          </c:dPt>
          <c:dPt>
            <c:idx val="2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567-440F-9B14-48A6F5F55F67}"/>
              </c:ext>
            </c:extLst>
          </c:dPt>
          <c:dPt>
            <c:idx val="3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567-440F-9B14-48A6F5F55F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Age Segment'!$G$15:$G$18</c:f>
              <c:strCache>
                <c:ptCount val="4"/>
                <c:pt idx="0">
                  <c:v>40-49</c:v>
                </c:pt>
                <c:pt idx="1">
                  <c:v>50 +</c:v>
                </c:pt>
                <c:pt idx="2">
                  <c:v>&lt; 30</c:v>
                </c:pt>
                <c:pt idx="3">
                  <c:v>30-39</c:v>
                </c:pt>
              </c:strCache>
            </c:strRef>
          </c:cat>
          <c:val>
            <c:numRef>
              <c:f>'Customer Age Segment'!$H$15:$H$18</c:f>
              <c:numCache>
                <c:formatCode>"$"#,##0</c:formatCode>
                <c:ptCount val="4"/>
                <c:pt idx="0">
                  <c:v>6174</c:v>
                </c:pt>
                <c:pt idx="1">
                  <c:v>6210</c:v>
                </c:pt>
                <c:pt idx="2">
                  <c:v>6795</c:v>
                </c:pt>
                <c:pt idx="3">
                  <c:v>6829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67-440F-9B14-48A6F5F55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837454335"/>
        <c:axId val="1837451455"/>
      </c:barChart>
      <c:catAx>
        <c:axId val="18374543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37451455"/>
        <c:crosses val="autoZero"/>
        <c:auto val="1"/>
        <c:lblAlgn val="ctr"/>
        <c:lblOffset val="100"/>
        <c:noMultiLvlLbl val="0"/>
      </c:catAx>
      <c:valAx>
        <c:axId val="1837451455"/>
        <c:scaling>
          <c:orientation val="minMax"/>
        </c:scaling>
        <c:delete val="1"/>
        <c:axPos val="b"/>
        <c:numFmt formatCode="&quot;$&quot;#,##0" sourceLinked="1"/>
        <c:majorTickMark val="none"/>
        <c:minorTickMark val="none"/>
        <c:tickLblPos val="nextTo"/>
        <c:crossAx val="183745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Effectiveness (Fixed).xlsx]Customer Age Segment!PivotTable3</c:name>
    <c:fmtId val="42"/>
  </c:pivotSource>
  <c:chart>
    <c:autoTitleDeleted val="1"/>
    <c:pivotFmts>
      <c:pivotFmt>
        <c:idx val="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latin typeface="Lato" panose="020F0502020204030203" pitchFamily="34" charset="0"/>
                  </a:rPr>
                  <a:t>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 b="0">
                    <a:solidFill>
                      <a:sysClr val="windowText" lastClr="000000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19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021617539212571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 b="0">
                    <a:solidFill>
                      <a:sysClr val="windowText" lastClr="000000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4905365428455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4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4905365428455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4905365428455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7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 b="0">
                    <a:solidFill>
                      <a:sysClr val="windowText" lastClr="000000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4905365428455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 b="0">
                    <a:solidFill>
                      <a:sysClr val="windowText" lastClr="000000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19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021617539212571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9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latin typeface="Lato" panose="020F0502020204030203" pitchFamily="34" charset="0"/>
                  </a:rPr>
                  <a:t>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4905365428455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1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 b="0">
                    <a:solidFill>
                      <a:sysClr val="windowText" lastClr="000000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4905365428455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1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 b="0">
                    <a:solidFill>
                      <a:sysClr val="windowText" lastClr="000000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19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021617539212571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1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latin typeface="Lato" panose="020F0502020204030203" pitchFamily="34" charset="0"/>
                  </a:rPr>
                  <a:t>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Age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D4E-4651-8D62-9CA14BCCEF9F}"/>
              </c:ext>
            </c:extLst>
          </c:dPt>
          <c:dPt>
            <c:idx val="1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4E-4651-8D62-9CA14BCCEF9F}"/>
              </c:ext>
            </c:extLst>
          </c:dPt>
          <c:dPt>
            <c:idx val="2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D4E-4651-8D62-9CA14BCCEF9F}"/>
              </c:ext>
            </c:extLst>
          </c:dPt>
          <c:dPt>
            <c:idx val="3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D4E-4651-8D62-9CA14BCCEF9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54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54905365428455"/>
                      <c:h val="8.191915876262650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8D4E-4651-8D62-9CA14BCCEF9F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Lato" panose="020F0502020204030203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 b="0">
                        <a:solidFill>
                          <a:sysClr val="windowText" lastClr="000000"/>
                        </a:solidFill>
                        <a:latin typeface="Lato" panose="020F0502020204030203" pitchFamily="34" charset="0"/>
                        <a:cs typeface="Arial" panose="020B0604020202020204" pitchFamily="34" charset="0"/>
                      </a:rPr>
                      <a:t>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Lato" panose="020F0502020204030203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54905365428455"/>
                      <c:h val="8.191915876262650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8D4E-4651-8D62-9CA14BCCEF9F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Lato" panose="020F0502020204030203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 b="0">
                        <a:solidFill>
                          <a:sysClr val="windowText" lastClr="000000"/>
                        </a:solidFill>
                        <a:latin typeface="Lato" panose="020F0502020204030203" pitchFamily="34" charset="0"/>
                        <a:cs typeface="Arial" panose="020B0604020202020204" pitchFamily="34" charset="0"/>
                      </a:rPr>
                      <a:t>19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Lato" panose="020F0502020204030203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021617539212571"/>
                      <c:h val="8.191915876262650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8D4E-4651-8D62-9CA14BCCEF9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>
                        <a:latin typeface="Lato" panose="020F0502020204030203" pitchFamily="34" charset="0"/>
                      </a:rPr>
                      <a:t>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8D4E-4651-8D62-9CA14BCCEF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Age Segment'!$A$4:$A$7</c:f>
              <c:strCache>
                <c:ptCount val="4"/>
                <c:pt idx="0">
                  <c:v>50+</c:v>
                </c:pt>
                <c:pt idx="1">
                  <c:v>40-49</c:v>
                </c:pt>
                <c:pt idx="2">
                  <c:v>30-39</c:v>
                </c:pt>
                <c:pt idx="3">
                  <c:v>&lt; 30</c:v>
                </c:pt>
              </c:strCache>
            </c:strRef>
          </c:cat>
          <c:val>
            <c:numRef>
              <c:f>'Customer Age Segment'!$B$4:$B$7</c:f>
              <c:numCache>
                <c:formatCode>0%</c:formatCode>
                <c:ptCount val="4"/>
                <c:pt idx="0">
                  <c:v>0.54225352112676062</c:v>
                </c:pt>
                <c:pt idx="1">
                  <c:v>0.23239436619718309</c:v>
                </c:pt>
                <c:pt idx="2">
                  <c:v>0.19014084507042253</c:v>
                </c:pt>
                <c:pt idx="3">
                  <c:v>3.5211267605633804E-2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D4E-4651-8D62-9CA14BCCE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836370783"/>
        <c:axId val="836378943"/>
      </c:barChart>
      <c:catAx>
        <c:axId val="836370783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extTo"/>
        <c:crossAx val="836378943"/>
        <c:crosses val="autoZero"/>
        <c:auto val="1"/>
        <c:lblAlgn val="ctr"/>
        <c:lblOffset val="100"/>
        <c:noMultiLvlLbl val="0"/>
      </c:catAx>
      <c:valAx>
        <c:axId val="836378943"/>
        <c:scaling>
          <c:orientation val="minMax"/>
          <c:max val="1"/>
        </c:scaling>
        <c:delete val="1"/>
        <c:axPos val="t"/>
        <c:numFmt formatCode="0%" sourceLinked="1"/>
        <c:majorTickMark val="out"/>
        <c:minorTickMark val="none"/>
        <c:tickLblPos val="nextTo"/>
        <c:crossAx val="83637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Effectiveness (Fixed).xlsx]Customer Age Segment!PivotTable4</c:name>
    <c:fmtId val="34"/>
  </c:pivotSource>
  <c:chart>
    <c:autoTitleDeleted val="1"/>
    <c:pivotFmts>
      <c:pivotFmt>
        <c:idx val="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63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555657894344636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13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08269073516012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20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293810689137475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63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555657894344636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7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20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293810689137475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13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08269073516012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9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63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555657894344636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1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20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293810689137475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1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13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08269073516012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1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Age Segment'!$D$3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92-45F7-94FE-C32DC5F4C685}"/>
              </c:ext>
            </c:extLst>
          </c:dPt>
          <c:dPt>
            <c:idx val="1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92-45F7-94FE-C32DC5F4C685}"/>
              </c:ext>
            </c:extLst>
          </c:dPt>
          <c:dPt>
            <c:idx val="2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892-45F7-94FE-C32DC5F4C685}"/>
              </c:ext>
            </c:extLst>
          </c:dPt>
          <c:dPt>
            <c:idx val="3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892-45F7-94FE-C32DC5F4C68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63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555657894344636"/>
                      <c:h val="8.191915876262650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D892-45F7-94FE-C32DC5F4C68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000">
                        <a:solidFill>
                          <a:sysClr val="windowText" lastClr="000000"/>
                        </a:solidFill>
                        <a:latin typeface="Lato" panose="020F0502020204030203" pitchFamily="34" charset="0"/>
                        <a:cs typeface="Arial" panose="020B0604020202020204" pitchFamily="34" charset="0"/>
                      </a:rPr>
                      <a:t>20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293810689137475"/>
                      <c:h val="8.191915876262650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D892-45F7-94FE-C32DC5F4C68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1000">
                        <a:solidFill>
                          <a:sysClr val="windowText" lastClr="000000"/>
                        </a:solidFill>
                        <a:latin typeface="Lato" panose="020F0502020204030203" pitchFamily="34" charset="0"/>
                        <a:cs typeface="Arial" panose="020B0604020202020204" pitchFamily="34" charset="0"/>
                      </a:rPr>
                      <a:t>13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508269073516012"/>
                      <c:h val="8.191915876262650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D892-45F7-94FE-C32DC5F4C68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D892-45F7-94FE-C32DC5F4C6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Age Segment'!$C$4:$C$7</c:f>
              <c:strCache>
                <c:ptCount val="4"/>
                <c:pt idx="0">
                  <c:v>50+</c:v>
                </c:pt>
                <c:pt idx="1">
                  <c:v>40-49</c:v>
                </c:pt>
                <c:pt idx="2">
                  <c:v>30-39</c:v>
                </c:pt>
                <c:pt idx="3">
                  <c:v>&lt; 30</c:v>
                </c:pt>
              </c:strCache>
            </c:strRef>
          </c:cat>
          <c:val>
            <c:numRef>
              <c:f>'Customer Age Segment'!$D$4:$D$7</c:f>
              <c:numCache>
                <c:formatCode>0%</c:formatCode>
                <c:ptCount val="4"/>
                <c:pt idx="0">
                  <c:v>0.6333333333333333</c:v>
                </c:pt>
                <c:pt idx="1">
                  <c:v>0.2</c:v>
                </c:pt>
                <c:pt idx="2">
                  <c:v>0.13333333333333333</c:v>
                </c:pt>
                <c:pt idx="3">
                  <c:v>3.3333333333333333E-2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892-45F7-94FE-C32DC5F4C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06182703"/>
        <c:axId val="1006183183"/>
      </c:barChart>
      <c:catAx>
        <c:axId val="1006182703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006183183"/>
        <c:crosses val="autoZero"/>
        <c:auto val="1"/>
        <c:lblAlgn val="ctr"/>
        <c:lblOffset val="100"/>
        <c:noMultiLvlLbl val="0"/>
      </c:catAx>
      <c:valAx>
        <c:axId val="1006183183"/>
        <c:scaling>
          <c:orientation val="minMax"/>
        </c:scaling>
        <c:delete val="1"/>
        <c:axPos val="t"/>
        <c:numFmt formatCode="0%" sourceLinked="1"/>
        <c:majorTickMark val="out"/>
        <c:minorTickMark val="none"/>
        <c:tickLblPos val="nextTo"/>
        <c:crossAx val="1006182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Effectiveness (Fixed).xlsx]Customer Age Segment!PivotTable7</c:name>
    <c:fmtId val="30"/>
  </c:pivotSource>
  <c:chart>
    <c:autoTitleDeleted val="1"/>
    <c:pivotFmts>
      <c:pivotFmt>
        <c:idx val="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41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474747474747472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41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7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474747474747472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9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41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474747474747472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Age Segment'!$F$3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B64-4149-80E4-FC153ED65514}"/>
              </c:ext>
            </c:extLst>
          </c:dPt>
          <c:dPt>
            <c:idx val="1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B64-4149-80E4-FC153ED65514}"/>
              </c:ext>
            </c:extLst>
          </c:dPt>
          <c:dPt>
            <c:idx val="2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B64-4149-80E4-FC153ED65514}"/>
              </c:ext>
            </c:extLst>
          </c:dPt>
          <c:dPt>
            <c:idx val="3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B64-4149-80E4-FC153ED6551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41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262626262626265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3B64-4149-80E4-FC153ED6551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33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99999999999997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3B64-4149-80E4-FC153ED6551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474747474747472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3B64-4149-80E4-FC153ED6551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3B64-4149-80E4-FC153ED655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Age Segment'!$E$4:$E$7</c:f>
              <c:strCache>
                <c:ptCount val="4"/>
                <c:pt idx="0">
                  <c:v>50+</c:v>
                </c:pt>
                <c:pt idx="1">
                  <c:v>40-49</c:v>
                </c:pt>
                <c:pt idx="2">
                  <c:v>30-39</c:v>
                </c:pt>
                <c:pt idx="3">
                  <c:v>&lt; 30</c:v>
                </c:pt>
              </c:strCache>
            </c:strRef>
          </c:cat>
          <c:val>
            <c:numRef>
              <c:f>'Customer Age Segment'!$F$4:$F$7</c:f>
              <c:numCache>
                <c:formatCode>0%</c:formatCode>
                <c:ptCount val="4"/>
                <c:pt idx="0">
                  <c:v>0.41104294478527609</c:v>
                </c:pt>
                <c:pt idx="1">
                  <c:v>0.32515337423312884</c:v>
                </c:pt>
                <c:pt idx="2">
                  <c:v>0.2392638036809816</c:v>
                </c:pt>
                <c:pt idx="3">
                  <c:v>2.4539877300613498E-2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B64-4149-80E4-FC153ED655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1006175503"/>
        <c:axId val="1006169263"/>
      </c:barChart>
      <c:catAx>
        <c:axId val="1006175503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006169263"/>
        <c:crosses val="autoZero"/>
        <c:auto val="1"/>
        <c:lblAlgn val="ctr"/>
        <c:lblOffset val="100"/>
        <c:noMultiLvlLbl val="0"/>
      </c:catAx>
      <c:valAx>
        <c:axId val="1006169263"/>
        <c:scaling>
          <c:orientation val="minMax"/>
          <c:max val="1"/>
        </c:scaling>
        <c:delete val="1"/>
        <c:axPos val="t"/>
        <c:numFmt formatCode="0%" sourceLinked="1"/>
        <c:majorTickMark val="out"/>
        <c:minorTickMark val="none"/>
        <c:tickLblPos val="nextTo"/>
        <c:crossAx val="1006175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Effectiveness (Fixed).xlsx]Customer Age Segment!PivotTable10</c:name>
    <c:fmtId val="31"/>
  </c:pivotSource>
  <c:chart>
    <c:autoTitleDeleted val="1"/>
    <c:pivotFmts>
      <c:pivotFmt>
        <c:idx val="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64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78787878787879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64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7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78787878787879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9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64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78787878787879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Age Segment'!$H$3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E84-4E4C-B4AC-C1C81C850620}"/>
              </c:ext>
            </c:extLst>
          </c:dPt>
          <c:dPt>
            <c:idx val="1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84-4E4C-B4AC-C1C81C850620}"/>
              </c:ext>
            </c:extLst>
          </c:dPt>
          <c:dPt>
            <c:idx val="2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84-4E4C-B4AC-C1C81C850620}"/>
              </c:ext>
            </c:extLst>
          </c:dPt>
          <c:dPt>
            <c:idx val="3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E84-4E4C-B4AC-C1C81C850620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Lato" panose="020F0502020204030203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latin typeface="Lato" panose="020F0502020204030203" pitchFamily="34" charset="0"/>
                      </a:rPr>
                      <a:t>64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Lato" panose="020F0502020204030203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737373737373735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1E84-4E4C-B4AC-C1C81C85062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Lato" panose="020F0502020204030203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latin typeface="Lato" panose="020F0502020204030203" pitchFamily="34" charset="0"/>
                      </a:rPr>
                      <a:t>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Lato" panose="020F0502020204030203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78787878787879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1E84-4E4C-B4AC-C1C81C85062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Lato" panose="020F0502020204030203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latin typeface="Lato" panose="020F0502020204030203" pitchFamily="34" charset="0"/>
                      </a:rPr>
                      <a:t>11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Lato" panose="020F0502020204030203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737373737373735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1E84-4E4C-B4AC-C1C81C85062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Lato" panose="020F0502020204030203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latin typeface="Lato" panose="020F0502020204030203" pitchFamily="34" charset="0"/>
                      </a:rPr>
                      <a:t>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Lato" panose="020F0502020204030203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E84-4E4C-B4AC-C1C81C8506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Age Segment'!$G$4:$G$7</c:f>
              <c:strCache>
                <c:ptCount val="4"/>
                <c:pt idx="0">
                  <c:v>50+</c:v>
                </c:pt>
                <c:pt idx="1">
                  <c:v>40-49</c:v>
                </c:pt>
                <c:pt idx="2">
                  <c:v>30-39</c:v>
                </c:pt>
                <c:pt idx="3">
                  <c:v>&lt; 30</c:v>
                </c:pt>
              </c:strCache>
            </c:strRef>
          </c:cat>
          <c:val>
            <c:numRef>
              <c:f>'Customer Age Segment'!$H$4:$H$7</c:f>
              <c:numCache>
                <c:formatCode>0%</c:formatCode>
                <c:ptCount val="4"/>
                <c:pt idx="0">
                  <c:v>0.6402439024390244</c:v>
                </c:pt>
                <c:pt idx="1">
                  <c:v>0.22560975609756098</c:v>
                </c:pt>
                <c:pt idx="2">
                  <c:v>0.10975609756097561</c:v>
                </c:pt>
                <c:pt idx="3">
                  <c:v>2.4390243902439025E-2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E84-4E4C-B4AC-C1C81C8506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1006203823"/>
        <c:axId val="1006194223"/>
      </c:barChart>
      <c:catAx>
        <c:axId val="1006203823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006194223"/>
        <c:crosses val="autoZero"/>
        <c:auto val="1"/>
        <c:lblAlgn val="ctr"/>
        <c:lblOffset val="100"/>
        <c:noMultiLvlLbl val="0"/>
      </c:catAx>
      <c:valAx>
        <c:axId val="1006194223"/>
        <c:scaling>
          <c:orientation val="minMax"/>
        </c:scaling>
        <c:delete val="1"/>
        <c:axPos val="t"/>
        <c:numFmt formatCode="0%" sourceLinked="1"/>
        <c:majorTickMark val="out"/>
        <c:minorTickMark val="none"/>
        <c:tickLblPos val="nextTo"/>
        <c:crossAx val="1006203823"/>
        <c:crosses val="autoZero"/>
        <c:crossBetween val="between"/>
      </c:valAx>
      <c:spPr>
        <a:noFill/>
        <a:ln cap="rnd">
          <a:noFill/>
          <a:beve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Effectiveness (Fixed).xlsx]Customer Age Segment!PivotTable11</c:name>
    <c:fmtId val="31"/>
  </c:pivotSource>
  <c:chart>
    <c:autoTitleDeleted val="1"/>
    <c:pivotFmts>
      <c:pivotFmt>
        <c:idx val="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49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9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49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4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49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Age Segment'!$J$3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04C-451E-979C-EB02AB20416C}"/>
              </c:ext>
            </c:extLst>
          </c:dPt>
          <c:dPt>
            <c:idx val="1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04C-451E-979C-EB02AB20416C}"/>
              </c:ext>
            </c:extLst>
          </c:dPt>
          <c:dPt>
            <c:idx val="2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04C-451E-979C-EB02AB20416C}"/>
              </c:ext>
            </c:extLst>
          </c:dPt>
          <c:dPt>
            <c:idx val="3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04C-451E-979C-EB02AB20416C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Lato" panose="020F0502020204030203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latin typeface="Lato" panose="020F0502020204030203" pitchFamily="34" charset="0"/>
                      </a:rPr>
                      <a:t>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Lato" panose="020F0502020204030203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04C-451E-979C-EB02AB20416C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Lato" panose="020F0502020204030203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latin typeface="Lato" panose="020F0502020204030203" pitchFamily="34" charset="0"/>
                      </a:rPr>
                      <a:t>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Lato" panose="020F0502020204030203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99999999999997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D04C-451E-979C-EB02AB20416C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Lato" panose="020F0502020204030203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latin typeface="Lato" panose="020F0502020204030203" pitchFamily="34" charset="0"/>
                      </a:rPr>
                      <a:t>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Lato" panose="020F0502020204030203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99999999999997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D04C-451E-979C-EB02AB20416C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Lato" panose="020F0502020204030203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latin typeface="Lato" panose="020F0502020204030203" pitchFamily="34" charset="0"/>
                      </a:rPr>
                      <a:t>49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Lato" panose="020F0502020204030203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99999999999997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7-D04C-451E-979C-EB02AB2041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Age Segment'!$I$4:$I$7</c:f>
              <c:strCache>
                <c:ptCount val="4"/>
                <c:pt idx="0">
                  <c:v>&lt; 30</c:v>
                </c:pt>
                <c:pt idx="1">
                  <c:v>30-39</c:v>
                </c:pt>
                <c:pt idx="2">
                  <c:v>40-49</c:v>
                </c:pt>
                <c:pt idx="3">
                  <c:v>50+</c:v>
                </c:pt>
              </c:strCache>
            </c:strRef>
          </c:cat>
          <c:val>
            <c:numRef>
              <c:f>'Customer Age Segment'!$J$4:$J$7</c:f>
              <c:numCache>
                <c:formatCode>0%</c:formatCode>
                <c:ptCount val="4"/>
                <c:pt idx="0">
                  <c:v>5.5900621118012424E-2</c:v>
                </c:pt>
                <c:pt idx="1">
                  <c:v>0.22981366459627328</c:v>
                </c:pt>
                <c:pt idx="2">
                  <c:v>0.2236024844720497</c:v>
                </c:pt>
                <c:pt idx="3">
                  <c:v>0.49068322981366458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04C-451E-979C-EB02AB204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06180303"/>
        <c:axId val="1006219183"/>
      </c:barChart>
      <c:catAx>
        <c:axId val="100618030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06219183"/>
        <c:crosses val="autoZero"/>
        <c:auto val="1"/>
        <c:lblAlgn val="ctr"/>
        <c:lblOffset val="100"/>
        <c:noMultiLvlLbl val="0"/>
      </c:catAx>
      <c:valAx>
        <c:axId val="1006219183"/>
        <c:scaling>
          <c:orientation val="minMax"/>
          <c:max val="1"/>
        </c:scaling>
        <c:delete val="1"/>
        <c:axPos val="b"/>
        <c:numFmt formatCode="0%" sourceLinked="1"/>
        <c:majorTickMark val="out"/>
        <c:minorTickMark val="none"/>
        <c:tickLblPos val="nextTo"/>
        <c:crossAx val="100618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'Cmp Cost Analysis'!$O$11</c:f>
              <c:strCache>
                <c:ptCount val="1"/>
                <c:pt idx="0">
                  <c:v>Cost Per Conversion (USD)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59-4A01-AC5C-365FCA142178}"/>
              </c:ext>
            </c:extLst>
          </c:dPt>
          <c:dPt>
            <c:idx val="1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59-4A01-AC5C-365FCA142178}"/>
              </c:ext>
            </c:extLst>
          </c:dPt>
          <c:dPt>
            <c:idx val="2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159-4A01-AC5C-365FCA142178}"/>
              </c:ext>
            </c:extLst>
          </c:dPt>
          <c:dPt>
            <c:idx val="3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159-4A01-AC5C-365FCA142178}"/>
              </c:ext>
            </c:extLst>
          </c:dPt>
          <c:dPt>
            <c:idx val="4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159-4A01-AC5C-365FCA1421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'Cmp Cost Analysis'!$N$12:$N$16</c:f>
              <c:strCache>
                <c:ptCount val="5"/>
                <c:pt idx="0">
                  <c:v>Campaign 1</c:v>
                </c:pt>
                <c:pt idx="1">
                  <c:v>Campaign 2</c:v>
                </c:pt>
                <c:pt idx="2">
                  <c:v>Campaign 3</c:v>
                </c:pt>
                <c:pt idx="3">
                  <c:v>Campaign 4</c:v>
                </c:pt>
                <c:pt idx="4">
                  <c:v>Campaign 5</c:v>
                </c:pt>
              </c:strCache>
            </c:strRef>
          </c:cat>
          <c:val>
            <c:numRef>
              <c:f>'Cmp Cost Analysis'!$O$12:$O$16</c:f>
              <c:numCache>
                <c:formatCode>0.000</c:formatCode>
                <c:ptCount val="5"/>
                <c:pt idx="0">
                  <c:v>2.1126760563380281E-2</c:v>
                </c:pt>
                <c:pt idx="1">
                  <c:v>0.1</c:v>
                </c:pt>
                <c:pt idx="2">
                  <c:v>1.8404907975460124E-2</c:v>
                </c:pt>
                <c:pt idx="3">
                  <c:v>1.8292682926829267E-2</c:v>
                </c:pt>
                <c:pt idx="4">
                  <c:v>1.8633540372670808E-2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159-4A01-AC5C-365FCA1421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1944262176"/>
        <c:axId val="1944267456"/>
      </c:barChart>
      <c:catAx>
        <c:axId val="1944262176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944267456"/>
        <c:crosses val="autoZero"/>
        <c:auto val="1"/>
        <c:lblAlgn val="ctr"/>
        <c:lblOffset val="100"/>
        <c:noMultiLvlLbl val="0"/>
      </c:catAx>
      <c:valAx>
        <c:axId val="1944267456"/>
        <c:scaling>
          <c:orientation val="minMax"/>
        </c:scaling>
        <c:delete val="1"/>
        <c:axPos val="t"/>
        <c:numFmt formatCode="0.000" sourceLinked="1"/>
        <c:majorTickMark val="none"/>
        <c:minorTickMark val="none"/>
        <c:tickLblPos val="nextTo"/>
        <c:crossAx val="194426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'Cmp Cost Analysis'!$L$11</c:f>
              <c:strCache>
                <c:ptCount val="1"/>
                <c:pt idx="0">
                  <c:v>Revenue Cost Ratio (USD)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1C-476D-A5A0-C6B78F8A0CEE}"/>
              </c:ext>
            </c:extLst>
          </c:dPt>
          <c:dPt>
            <c:idx val="3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1C-476D-A5A0-C6B78F8A0CEE}"/>
              </c:ext>
            </c:extLst>
          </c:dPt>
          <c:dPt>
            <c:idx val="4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21C-476D-A5A0-C6B78F8A0CEE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Lato" panose="020F050202020403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21C-476D-A5A0-C6B78F8A0C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'Cmp Cost Analysis'!$K$12:$K$16</c:f>
              <c:strCache>
                <c:ptCount val="5"/>
                <c:pt idx="0">
                  <c:v>Campaign 1</c:v>
                </c:pt>
                <c:pt idx="1">
                  <c:v>Campaign 2</c:v>
                </c:pt>
                <c:pt idx="2">
                  <c:v>Campaign 3</c:v>
                </c:pt>
                <c:pt idx="3">
                  <c:v>Campaign 4</c:v>
                </c:pt>
                <c:pt idx="4">
                  <c:v>Campaign 5</c:v>
                </c:pt>
              </c:strCache>
            </c:strRef>
          </c:cat>
          <c:val>
            <c:numRef>
              <c:f>'Cmp Cost Analysis'!$L$12:$L$16</c:f>
              <c:numCache>
                <c:formatCode>#,##0</c:formatCode>
                <c:ptCount val="5"/>
                <c:pt idx="0">
                  <c:v>70259</c:v>
                </c:pt>
                <c:pt idx="1">
                  <c:v>13079.666666666666</c:v>
                </c:pt>
                <c:pt idx="2">
                  <c:v>39149.333333333336</c:v>
                </c:pt>
                <c:pt idx="3">
                  <c:v>62186.666666666664</c:v>
                </c:pt>
                <c:pt idx="4">
                  <c:v>86669.666666666672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21C-476D-A5A0-C6B78F8A0C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1944252096"/>
        <c:axId val="1944256896"/>
      </c:barChart>
      <c:catAx>
        <c:axId val="1944252096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944256896"/>
        <c:crosses val="autoZero"/>
        <c:auto val="1"/>
        <c:lblAlgn val="ctr"/>
        <c:lblOffset val="100"/>
        <c:noMultiLvlLbl val="0"/>
      </c:catAx>
      <c:valAx>
        <c:axId val="1944256896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94425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'Cmp Cost Analysis'!$R$11</c:f>
              <c:strCache>
                <c:ptCount val="1"/>
                <c:pt idx="0">
                  <c:v>Cost Revenue Ratio (%)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70-4970-AC0B-14A69A7940C6}"/>
              </c:ext>
            </c:extLst>
          </c:dPt>
          <c:dPt>
            <c:idx val="4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C70-4970-AC0B-14A69A7940C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0.14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3C70-4970-AC0B-14A69A7940C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0.76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3C70-4970-AC0B-14A69A7940C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0.26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3C70-4970-AC0B-14A69A7940C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0.16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3C70-4970-AC0B-14A69A7940C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0.12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3C70-4970-AC0B-14A69A7940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'Cmp Cost Analysis'!$Q$12:$Q$16</c:f>
              <c:strCache>
                <c:ptCount val="5"/>
                <c:pt idx="0">
                  <c:v>Campaign 1</c:v>
                </c:pt>
                <c:pt idx="1">
                  <c:v>Campaign 2</c:v>
                </c:pt>
                <c:pt idx="2">
                  <c:v>Campaign 3</c:v>
                </c:pt>
                <c:pt idx="3">
                  <c:v>Campaign 4</c:v>
                </c:pt>
                <c:pt idx="4">
                  <c:v>Campaign 5</c:v>
                </c:pt>
              </c:strCache>
            </c:strRef>
          </c:cat>
          <c:val>
            <c:numRef>
              <c:f>'Cmp Cost Analysis'!$R$12:$R$16</c:f>
              <c:numCache>
                <c:formatCode>0.00%</c:formatCode>
                <c:ptCount val="5"/>
                <c:pt idx="0">
                  <c:v>1.4233051993338931E-3</c:v>
                </c:pt>
                <c:pt idx="1">
                  <c:v>7.6454547771349938E-3</c:v>
                </c:pt>
                <c:pt idx="2">
                  <c:v>2.5543219126762484E-3</c:v>
                </c:pt>
                <c:pt idx="3">
                  <c:v>1.6080617495711836E-3</c:v>
                </c:pt>
                <c:pt idx="4">
                  <c:v>1.1538062144002708E-3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C70-4970-AC0B-14A69A7940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1944268896"/>
        <c:axId val="1944275136"/>
      </c:barChart>
      <c:catAx>
        <c:axId val="1944268896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944275136"/>
        <c:crosses val="autoZero"/>
        <c:auto val="1"/>
        <c:lblAlgn val="ctr"/>
        <c:lblOffset val="100"/>
        <c:noMultiLvlLbl val="0"/>
      </c:catAx>
      <c:valAx>
        <c:axId val="1944275136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crossAx val="194426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'Channel Analysis'!$B$60</c:f>
              <c:strCache>
                <c:ptCount val="1"/>
                <c:pt idx="0">
                  <c:v>Revenue Cost Ratio (USD)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246-4C5A-8808-4CB153A1ABBC}"/>
              </c:ext>
            </c:extLst>
          </c:dPt>
          <c:dPt>
            <c:idx val="1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46-4C5A-8808-4CB153A1ABBC}"/>
              </c:ext>
            </c:extLst>
          </c:dPt>
          <c:dPt>
            <c:idx val="2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246-4C5A-8808-4CB153A1AB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'Channel Analysis'!$A$61:$A$63</c:f>
              <c:strCache>
                <c:ptCount val="3"/>
                <c:pt idx="0">
                  <c:v>Catalog</c:v>
                </c:pt>
                <c:pt idx="1">
                  <c:v>Store</c:v>
                </c:pt>
                <c:pt idx="2">
                  <c:v>Website</c:v>
                </c:pt>
              </c:strCache>
            </c:strRef>
          </c:cat>
          <c:val>
            <c:numRef>
              <c:f>'Channel Analysis'!$B$61:$B$63</c:f>
              <c:numCache>
                <c:formatCode>#,##0</c:formatCode>
                <c:ptCount val="3"/>
                <c:pt idx="0">
                  <c:v>32427.133333333335</c:v>
                </c:pt>
                <c:pt idx="1">
                  <c:v>11322.066666666668</c:v>
                </c:pt>
                <c:pt idx="2">
                  <c:v>10519.066666666668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46-4C5A-8808-4CB153A1AB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22449872"/>
        <c:axId val="22453712"/>
      </c:barChart>
      <c:catAx>
        <c:axId val="22449872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22453712"/>
        <c:crosses val="autoZero"/>
        <c:auto val="1"/>
        <c:lblAlgn val="ctr"/>
        <c:lblOffset val="100"/>
        <c:noMultiLvlLbl val="0"/>
      </c:catAx>
      <c:valAx>
        <c:axId val="22453712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2244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'Channel Analysis'!$B$66</c:f>
              <c:strCache>
                <c:ptCount val="1"/>
                <c:pt idx="0">
                  <c:v>Cost Per Conversion (USD)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607-4516-8C11-1F12C9E59B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'Channel Analysis'!$A$67:$A$69</c:f>
              <c:strCache>
                <c:ptCount val="3"/>
                <c:pt idx="0">
                  <c:v>Catalog</c:v>
                </c:pt>
                <c:pt idx="1">
                  <c:v>Store</c:v>
                </c:pt>
                <c:pt idx="2">
                  <c:v>Website</c:v>
                </c:pt>
              </c:strCache>
            </c:strRef>
          </c:cat>
          <c:val>
            <c:numRef>
              <c:f>'Channel Analysis'!$B$67:$B$69</c:f>
              <c:numCache>
                <c:formatCode>0.00</c:formatCode>
                <c:ptCount val="3"/>
                <c:pt idx="0">
                  <c:v>0.1388888888888889</c:v>
                </c:pt>
                <c:pt idx="1">
                  <c:v>3.9577836411609502E-2</c:v>
                </c:pt>
                <c:pt idx="2">
                  <c:v>8.6705202312138727E-2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07-4516-8C11-1F12C9E59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96348639"/>
        <c:axId val="1196364959"/>
      </c:barChart>
      <c:catAx>
        <c:axId val="11963486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96364959"/>
        <c:crosses val="autoZero"/>
        <c:auto val="1"/>
        <c:lblAlgn val="ctr"/>
        <c:lblOffset val="100"/>
        <c:noMultiLvlLbl val="0"/>
      </c:catAx>
      <c:valAx>
        <c:axId val="1196364959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19634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'Channel Analysis'!$B$72</c:f>
              <c:strCache>
                <c:ptCount val="1"/>
                <c:pt idx="0">
                  <c:v>Cost Revenue Ratio (%)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D13-4388-A761-6BF0CF45D7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'Channel Analysis'!$A$73:$A$75</c:f>
              <c:strCache>
                <c:ptCount val="3"/>
                <c:pt idx="0">
                  <c:v>Catalog</c:v>
                </c:pt>
                <c:pt idx="1">
                  <c:v>Store</c:v>
                </c:pt>
                <c:pt idx="2">
                  <c:v>Website</c:v>
                </c:pt>
              </c:strCache>
            </c:strRef>
          </c:cat>
          <c:val>
            <c:numRef>
              <c:f>'Channel Analysis'!$B$73:$B$75</c:f>
              <c:numCache>
                <c:formatCode>0.0000</c:formatCode>
                <c:ptCount val="3"/>
                <c:pt idx="0">
                  <c:v>8.8323097667681403E-3</c:v>
                </c:pt>
                <c:pt idx="1">
                  <c:v>3.0838371980666393E-3</c:v>
                </c:pt>
                <c:pt idx="2">
                  <c:v>9.5065468419251401E-3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13-4388-A761-6BF0CF45D7F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1012300815"/>
        <c:axId val="1012303215"/>
      </c:barChart>
      <c:catAx>
        <c:axId val="10123008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12303215"/>
        <c:crosses val="autoZero"/>
        <c:auto val="1"/>
        <c:lblAlgn val="ctr"/>
        <c:lblOffset val="100"/>
        <c:noMultiLvlLbl val="0"/>
      </c:catAx>
      <c:valAx>
        <c:axId val="1012303215"/>
        <c:scaling>
          <c:orientation val="minMax"/>
        </c:scaling>
        <c:delete val="1"/>
        <c:axPos val="b"/>
        <c:numFmt formatCode="0.0000" sourceLinked="1"/>
        <c:majorTickMark val="none"/>
        <c:minorTickMark val="none"/>
        <c:tickLblPos val="nextTo"/>
        <c:crossAx val="101230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Effectiveness (Fixed).xlsx]Conversion Analysis!PivotTable7</c:name>
    <c:fmtId val="32"/>
  </c:pivotSource>
  <c:chart>
    <c:autoTitleDeleted val="1"/>
    <c:pivotFmts>
      <c:pivotFmt>
        <c:idx val="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bg1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bg1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bg1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bg1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bg1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bg1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bg1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bg1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bg1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bg1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bg1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bg1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bg1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7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bg1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bg1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'Conversion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315-4E2B-B796-DE28F1866BFD}"/>
              </c:ext>
            </c:extLst>
          </c:dPt>
          <c:dPt>
            <c:idx val="1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15-4E2B-B796-DE28F1866BFD}"/>
              </c:ext>
            </c:extLst>
          </c:dPt>
          <c:dPt>
            <c:idx val="2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315-4E2B-B796-DE28F1866BFD}"/>
              </c:ext>
            </c:extLst>
          </c:dPt>
          <c:dPt>
            <c:idx val="3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315-4E2B-B796-DE28F1866BFD}"/>
              </c:ext>
            </c:extLst>
          </c:dPt>
          <c:dPt>
            <c:idx val="4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315-4E2B-B796-DE28F1866BF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>
                        <a:solidFill>
                          <a:schemeClr val="bg1"/>
                        </a:solidFill>
                        <a:latin typeface="Lato" panose="020F0502020204030203" pitchFamily="34" charset="0"/>
                        <a:cs typeface="Arial" panose="020B0604020202020204" pitchFamily="34" charset="0"/>
                      </a:rPr>
                      <a:t>7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315-4E2B-B796-DE28F1866BF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>
                        <a:solidFill>
                          <a:schemeClr val="bg1"/>
                        </a:solidFill>
                        <a:latin typeface="Lato" panose="020F0502020204030203" pitchFamily="34" charset="0"/>
                        <a:cs typeface="Arial" panose="020B0604020202020204" pitchFamily="34" charset="0"/>
                      </a:rPr>
                      <a:t>7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315-4E2B-B796-DE28F1866BF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>
                        <a:solidFill>
                          <a:schemeClr val="bg1"/>
                        </a:solidFill>
                        <a:latin typeface="Lato" panose="020F0502020204030203" pitchFamily="34" charset="0"/>
                        <a:cs typeface="Arial" panose="020B0604020202020204" pitchFamily="34" charset="0"/>
                      </a:rPr>
                      <a:t>7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F315-4E2B-B796-DE28F1866BF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>
                        <a:solidFill>
                          <a:schemeClr val="bg1"/>
                        </a:solidFill>
                        <a:latin typeface="Lato" panose="020F0502020204030203" pitchFamily="34" charset="0"/>
                        <a:cs typeface="Arial" panose="020B0604020202020204" pitchFamily="34" charset="0"/>
                      </a:rPr>
                      <a:t>1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F315-4E2B-B796-DE28F1866BF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>
                        <a:solidFill>
                          <a:schemeClr val="bg1"/>
                        </a:solidFill>
                        <a:latin typeface="Lato" panose="020F0502020204030203" pitchFamily="34" charset="0"/>
                        <a:cs typeface="Arial" panose="020B0604020202020204" pitchFamily="34" charset="0"/>
                      </a:rPr>
                      <a:t>6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F315-4E2B-B796-DE28F1866B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'Conversion Analysis'!$A$2:$A$6</c:f>
              <c:strCache>
                <c:ptCount val="5"/>
                <c:pt idx="0">
                  <c:v>Campaign 5</c:v>
                </c:pt>
                <c:pt idx="1">
                  <c:v>Campaign 4</c:v>
                </c:pt>
                <c:pt idx="2">
                  <c:v>Campaign 3</c:v>
                </c:pt>
                <c:pt idx="3">
                  <c:v>Campaign 2</c:v>
                </c:pt>
                <c:pt idx="4">
                  <c:v>Campaign 1</c:v>
                </c:pt>
              </c:strCache>
            </c:strRef>
          </c:cat>
          <c:val>
            <c:numRef>
              <c:f>'Conversion Analysis'!$B$2:$B$6</c:f>
              <c:numCache>
                <c:formatCode>0%</c:formatCode>
                <c:ptCount val="5"/>
                <c:pt idx="0">
                  <c:v>7.301587301587302E-2</c:v>
                </c:pt>
                <c:pt idx="1">
                  <c:v>7.4376417233560088E-2</c:v>
                </c:pt>
                <c:pt idx="2">
                  <c:v>7.3922902494331061E-2</c:v>
                </c:pt>
                <c:pt idx="3">
                  <c:v>1.3605442176870748E-2</c:v>
                </c:pt>
                <c:pt idx="4">
                  <c:v>6.4399092970521543E-2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15-4E2B-B796-DE28F1866B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952977071"/>
        <c:axId val="952966031"/>
      </c:barChart>
      <c:catAx>
        <c:axId val="9529770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52966031"/>
        <c:crosses val="autoZero"/>
        <c:auto val="1"/>
        <c:lblAlgn val="ctr"/>
        <c:lblOffset val="100"/>
        <c:noMultiLvlLbl val="0"/>
      </c:catAx>
      <c:valAx>
        <c:axId val="952966031"/>
        <c:scaling>
          <c:orientation val="minMax"/>
          <c:max val="0.1"/>
        </c:scaling>
        <c:delete val="1"/>
        <c:axPos val="b"/>
        <c:numFmt formatCode="0%" sourceLinked="1"/>
        <c:majorTickMark val="out"/>
        <c:minorTickMark val="none"/>
        <c:tickLblPos val="nextTo"/>
        <c:crossAx val="95297707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Effectiveness (Fixed).xlsx]Conversion Analysis!PivotTable8</c:name>
    <c:fmtId val="13"/>
  </c:pivotSource>
  <c:chart>
    <c:autoTitleDeleted val="1"/>
    <c:pivotFmts>
      <c:pivotFmt>
        <c:idx val="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A3DA"/>
          </a:solidFill>
          <a:ln>
            <a:noFill/>
          </a:ln>
          <a:effectLst/>
        </c:spPr>
      </c:pivotFmt>
      <c:pivotFmt>
        <c:idx val="2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0A3DA"/>
          </a:solidFill>
          <a:ln>
            <a:noFill/>
          </a:ln>
          <a:effectLst/>
        </c:spPr>
      </c:pivotFmt>
      <c:pivotFmt>
        <c:idx val="4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B2A4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'Conversion Analysis'!$E$1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B6-4AB5-9E60-F9B4F561379A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7DB6-4AB5-9E60-F9B4F56137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'Conversion Analysis'!$D$2:$D$6</c:f>
              <c:strCache>
                <c:ptCount val="5"/>
                <c:pt idx="0">
                  <c:v>Campaign 5</c:v>
                </c:pt>
                <c:pt idx="1">
                  <c:v>Campaign 4</c:v>
                </c:pt>
                <c:pt idx="2">
                  <c:v>Campaign 3</c:v>
                </c:pt>
                <c:pt idx="3">
                  <c:v>Campaign 2</c:v>
                </c:pt>
                <c:pt idx="4">
                  <c:v>Campaign 1</c:v>
                </c:pt>
              </c:strCache>
            </c:strRef>
          </c:cat>
          <c:val>
            <c:numRef>
              <c:f>'Conversion Analysis'!$E$2:$E$6</c:f>
              <c:numCache>
                <c:formatCode>"$"#,##0</c:formatCode>
                <c:ptCount val="5"/>
                <c:pt idx="0">
                  <c:v>1615</c:v>
                </c:pt>
                <c:pt idx="1">
                  <c:v>1138</c:v>
                </c:pt>
                <c:pt idx="2">
                  <c:v>721</c:v>
                </c:pt>
                <c:pt idx="3">
                  <c:v>1308</c:v>
                </c:pt>
                <c:pt idx="4">
                  <c:v>1484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B6-4AB5-9E60-F9B4F56137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1095331231"/>
        <c:axId val="1095313951"/>
      </c:barChart>
      <c:catAx>
        <c:axId val="10953312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95313951"/>
        <c:crosses val="autoZero"/>
        <c:auto val="1"/>
        <c:lblAlgn val="ctr"/>
        <c:lblOffset val="100"/>
        <c:noMultiLvlLbl val="0"/>
      </c:catAx>
      <c:valAx>
        <c:axId val="1095313951"/>
        <c:scaling>
          <c:orientation val="minMax"/>
        </c:scaling>
        <c:delete val="1"/>
        <c:axPos val="b"/>
        <c:numFmt formatCode="&quot;$&quot;#,##0" sourceLinked="1"/>
        <c:majorTickMark val="none"/>
        <c:minorTickMark val="none"/>
        <c:tickLblPos val="nextTo"/>
        <c:crossAx val="1095331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Analysis'!$E$12</c:f>
              <c:strCache>
                <c:ptCount val="1"/>
                <c:pt idx="0">
                  <c:v>Conversion Rate</c:v>
                </c:pt>
              </c:strCache>
            </c:strRef>
          </c:tx>
          <c:spPr>
            <a:solidFill>
              <a:srgbClr val="003F5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'Channel Analysis'!$D$13:$D$17</c:f>
              <c:strCache>
                <c:ptCount val="5"/>
                <c:pt idx="0">
                  <c:v>Campaign 1</c:v>
                </c:pt>
                <c:pt idx="1">
                  <c:v>Campaign 2</c:v>
                </c:pt>
                <c:pt idx="2">
                  <c:v>Campaign 3</c:v>
                </c:pt>
                <c:pt idx="3">
                  <c:v>Campaign 4</c:v>
                </c:pt>
                <c:pt idx="4">
                  <c:v>Campaign 5</c:v>
                </c:pt>
              </c:strCache>
            </c:strRef>
          </c:cat>
          <c:val>
            <c:numRef>
              <c:f>'Channel Analysis'!$E$13:$E$17</c:f>
              <c:numCache>
                <c:formatCode>General</c:formatCode>
                <c:ptCount val="5"/>
                <c:pt idx="0">
                  <c:v>25</c:v>
                </c:pt>
                <c:pt idx="1">
                  <c:v>13</c:v>
                </c:pt>
                <c:pt idx="2">
                  <c:v>14</c:v>
                </c:pt>
                <c:pt idx="3">
                  <c:v>8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A-4261-8508-435D671F31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782559391"/>
        <c:axId val="782544991"/>
      </c:barChart>
      <c:catAx>
        <c:axId val="78255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endParaRPr lang="en-US"/>
          </a:p>
        </c:txPr>
        <c:crossAx val="782544991"/>
        <c:crosses val="autoZero"/>
        <c:auto val="1"/>
        <c:lblAlgn val="ctr"/>
        <c:lblOffset val="100"/>
        <c:noMultiLvlLbl val="0"/>
      </c:catAx>
      <c:valAx>
        <c:axId val="782544991"/>
        <c:scaling>
          <c:orientation val="minMax"/>
          <c:max val="100"/>
        </c:scaling>
        <c:delete val="1"/>
        <c:axPos val="l"/>
        <c:numFmt formatCode="General" sourceLinked="1"/>
        <c:majorTickMark val="none"/>
        <c:minorTickMark val="none"/>
        <c:tickLblPos val="nextTo"/>
        <c:crossAx val="78255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Analysis'!$B$12</c:f>
              <c:strCache>
                <c:ptCount val="1"/>
                <c:pt idx="0">
                  <c:v>Conversion Rate</c:v>
                </c:pt>
              </c:strCache>
            </c:strRef>
          </c:tx>
          <c:spPr>
            <a:solidFill>
              <a:srgbClr val="30A3D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'Channel Analysis'!$A$13:$A$17</c:f>
              <c:strCache>
                <c:ptCount val="5"/>
                <c:pt idx="0">
                  <c:v>Campaign 1</c:v>
                </c:pt>
                <c:pt idx="1">
                  <c:v>Campaign 2</c:v>
                </c:pt>
                <c:pt idx="2">
                  <c:v>Campaign 3</c:v>
                </c:pt>
                <c:pt idx="3">
                  <c:v>Campaign 4</c:v>
                </c:pt>
                <c:pt idx="4">
                  <c:v>Campaign 5</c:v>
                </c:pt>
              </c:strCache>
            </c:strRef>
          </c:cat>
          <c:val>
            <c:numRef>
              <c:f>'Channel Analysis'!$B$13:$B$17</c:f>
              <c:numCache>
                <c:formatCode>General</c:formatCode>
                <c:ptCount val="5"/>
                <c:pt idx="0">
                  <c:v>54</c:v>
                </c:pt>
                <c:pt idx="1">
                  <c:v>77</c:v>
                </c:pt>
                <c:pt idx="2">
                  <c:v>45</c:v>
                </c:pt>
                <c:pt idx="3">
                  <c:v>61</c:v>
                </c:pt>
                <c:pt idx="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89-43BF-96FB-5FF15B979B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535627455"/>
        <c:axId val="535627935"/>
      </c:barChart>
      <c:catAx>
        <c:axId val="53562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5627935"/>
        <c:crosses val="autoZero"/>
        <c:auto val="1"/>
        <c:lblAlgn val="ctr"/>
        <c:lblOffset val="100"/>
        <c:noMultiLvlLbl val="0"/>
      </c:catAx>
      <c:valAx>
        <c:axId val="535627935"/>
        <c:scaling>
          <c:orientation val="minMax"/>
          <c:max val="100"/>
        </c:scaling>
        <c:delete val="1"/>
        <c:axPos val="l"/>
        <c:numFmt formatCode="General" sourceLinked="1"/>
        <c:majorTickMark val="none"/>
        <c:minorTickMark val="none"/>
        <c:tickLblPos val="nextTo"/>
        <c:crossAx val="53562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Analysis'!$H$12</c:f>
              <c:strCache>
                <c:ptCount val="1"/>
                <c:pt idx="0">
                  <c:v>Conversion Rate</c:v>
                </c:pt>
              </c:strCache>
            </c:strRef>
          </c:tx>
          <c:spPr>
            <a:solidFill>
              <a:srgbClr val="003F5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'Channel Analysis'!$G$13:$G$17</c:f>
              <c:strCache>
                <c:ptCount val="5"/>
                <c:pt idx="0">
                  <c:v>Campaign 1</c:v>
                </c:pt>
                <c:pt idx="1">
                  <c:v>Campaign 2</c:v>
                </c:pt>
                <c:pt idx="2">
                  <c:v>Campaign 3</c:v>
                </c:pt>
                <c:pt idx="3">
                  <c:v>Campaign 4</c:v>
                </c:pt>
                <c:pt idx="4">
                  <c:v>Campaign 5</c:v>
                </c:pt>
              </c:strCache>
            </c:strRef>
          </c:cat>
          <c:val>
            <c:numRef>
              <c:f>'Channel Analysis'!$H$13:$H$17</c:f>
              <c:numCache>
                <c:formatCode>General</c:formatCode>
                <c:ptCount val="5"/>
                <c:pt idx="0">
                  <c:v>21</c:v>
                </c:pt>
                <c:pt idx="1">
                  <c:v>10</c:v>
                </c:pt>
                <c:pt idx="2">
                  <c:v>40</c:v>
                </c:pt>
                <c:pt idx="3">
                  <c:v>31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8-4C49-A3BA-59307F16E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782542111"/>
        <c:axId val="782557951"/>
      </c:barChart>
      <c:catAx>
        <c:axId val="78254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endParaRPr lang="en-US"/>
          </a:p>
        </c:txPr>
        <c:crossAx val="782557951"/>
        <c:crosses val="autoZero"/>
        <c:auto val="1"/>
        <c:lblAlgn val="ctr"/>
        <c:lblOffset val="100"/>
        <c:noMultiLvlLbl val="0"/>
      </c:catAx>
      <c:valAx>
        <c:axId val="782557951"/>
        <c:scaling>
          <c:orientation val="minMax"/>
          <c:max val="100"/>
        </c:scaling>
        <c:delete val="1"/>
        <c:axPos val="l"/>
        <c:numFmt formatCode="General" sourceLinked="1"/>
        <c:majorTickMark val="none"/>
        <c:minorTickMark val="none"/>
        <c:tickLblPos val="nextTo"/>
        <c:crossAx val="782542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Effectiveness (Fixed).xlsx]Customer Recency Analysis!PivotTable1</c:name>
    <c:fmtId val="23"/>
  </c:pivotSource>
  <c:chart>
    <c:autoTitleDeleted val="1"/>
    <c:pivotFmts>
      <c:pivotFmt>
        <c:idx val="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/>
                  <a:t>36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2525252525253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/>
                  <a:t>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/>
                  <a:t>25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/>
                  <a:t>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474747474747472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/>
                  <a:t>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7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/>
                  <a:t>36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2525252525253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/>
                  <a:t>25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9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/>
                  <a:t>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474747474747472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/>
                  <a:t>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2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/>
                  <a:t>36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2525252525253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/>
                  <a:t>25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/>
                  <a:t>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474747474747472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/>
                  <a:t>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7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/>
                  <a:t>36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2525252525253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/>
                  <a:t>25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9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/>
                  <a:t>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474747474747472"/>
                  <c:h val="8.1877729257641918E-2"/>
                </c:manualLayout>
              </c15:layout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Recency Analysis'!$B$9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8D3-4EA0-9E90-067CE4AD6FCA}"/>
              </c:ext>
            </c:extLst>
          </c:dPt>
          <c:dPt>
            <c:idx val="1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8D3-4EA0-9E90-067CE4AD6FCA}"/>
              </c:ext>
            </c:extLst>
          </c:dPt>
          <c:dPt>
            <c:idx val="2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8D3-4EA0-9E90-067CE4AD6FCA}"/>
              </c:ext>
            </c:extLst>
          </c:dPt>
          <c:dPt>
            <c:idx val="3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8D3-4EA0-9E90-067CE4AD6FC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sz="1000"/>
                      <a:t>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262626262626265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98D3-4EA0-9E90-067CE4AD6FC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000"/>
                      <a:t>36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52525252525253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98D3-4EA0-9E90-067CE4AD6FC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1000"/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262626262626265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98D3-4EA0-9E90-067CE4AD6FC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1000"/>
                      <a:t>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474747474747472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7-98D3-4EA0-9E90-067CE4AD6F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Recency Analysis'!$A$10:$A$13</c:f>
              <c:strCache>
                <c:ptCount val="4"/>
                <c:pt idx="0">
                  <c:v>Mid</c:v>
                </c:pt>
                <c:pt idx="1">
                  <c:v>Old</c:v>
                </c:pt>
                <c:pt idx="2">
                  <c:v>Recent</c:v>
                </c:pt>
                <c:pt idx="3">
                  <c:v>Very Recent</c:v>
                </c:pt>
              </c:strCache>
            </c:strRef>
          </c:cat>
          <c:val>
            <c:numRef>
              <c:f>'Customer Recency Analysis'!$B$10:$B$13</c:f>
              <c:numCache>
                <c:formatCode>0%</c:formatCode>
                <c:ptCount val="4"/>
                <c:pt idx="0">
                  <c:v>0.28169014084507044</c:v>
                </c:pt>
                <c:pt idx="1">
                  <c:v>0.35915492957746481</c:v>
                </c:pt>
                <c:pt idx="2">
                  <c:v>0.24647887323943662</c:v>
                </c:pt>
                <c:pt idx="3">
                  <c:v>0.11267605633802817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8D3-4EA0-9E90-067CE4AD6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760899504"/>
        <c:axId val="760879824"/>
      </c:barChart>
      <c:catAx>
        <c:axId val="7608995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60879824"/>
        <c:crosses val="autoZero"/>
        <c:auto val="1"/>
        <c:lblAlgn val="ctr"/>
        <c:lblOffset val="100"/>
        <c:noMultiLvlLbl val="0"/>
      </c:catAx>
      <c:valAx>
        <c:axId val="760879824"/>
        <c:scaling>
          <c:orientation val="minMax"/>
          <c:max val="1"/>
        </c:scaling>
        <c:delete val="1"/>
        <c:axPos val="b"/>
        <c:numFmt formatCode="0%" sourceLinked="1"/>
        <c:majorTickMark val="none"/>
        <c:minorTickMark val="none"/>
        <c:tickLblPos val="nextTo"/>
        <c:crossAx val="76089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Effectiveness (Fixed).xlsx]Customer Recency Analysis!PivotTable2</c:name>
    <c:fmtId val="15"/>
  </c:pivotSource>
  <c:chart>
    <c:autoTitleDeleted val="1"/>
    <c:pivotFmts>
      <c:pivotFmt>
        <c:idx val="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13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13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13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7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9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13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13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2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13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13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7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9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13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Recency Analysis'!$D$9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9C-4E57-B645-21ED190CCAFE}"/>
              </c:ext>
            </c:extLst>
          </c:dPt>
          <c:dPt>
            <c:idx val="1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9C-4E57-B645-21ED190CCAFE}"/>
              </c:ext>
            </c:extLst>
          </c:dPt>
          <c:dPt>
            <c:idx val="2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C9C-4E57-B645-21ED190CCAFE}"/>
              </c:ext>
            </c:extLst>
          </c:dPt>
          <c:dPt>
            <c:idx val="3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C9C-4E57-B645-21ED190CCAF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13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737373737373735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EC9C-4E57-B645-21ED190CCAF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262626262626265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EC9C-4E57-B645-21ED190CCAF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737373737373735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EC9C-4E57-B645-21ED190CCAF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13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99999999999997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7-EC9C-4E57-B645-21ED190CCA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Recency Analysis'!$C$10:$C$13</c:f>
              <c:strCache>
                <c:ptCount val="4"/>
                <c:pt idx="0">
                  <c:v>Mid</c:v>
                </c:pt>
                <c:pt idx="1">
                  <c:v>Old</c:v>
                </c:pt>
                <c:pt idx="2">
                  <c:v>Recent</c:v>
                </c:pt>
                <c:pt idx="3">
                  <c:v>Very Recent</c:v>
                </c:pt>
              </c:strCache>
            </c:strRef>
          </c:cat>
          <c:val>
            <c:numRef>
              <c:f>'Customer Recency Analysis'!$D$10:$D$13</c:f>
              <c:numCache>
                <c:formatCode>0%</c:formatCode>
                <c:ptCount val="4"/>
                <c:pt idx="0">
                  <c:v>0.13333333333333333</c:v>
                </c:pt>
                <c:pt idx="1">
                  <c:v>0.5</c:v>
                </c:pt>
                <c:pt idx="2">
                  <c:v>0.23333333333333334</c:v>
                </c:pt>
                <c:pt idx="3">
                  <c:v>0.13333333333333333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9C-4E57-B645-21ED190CC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15557008"/>
        <c:axId val="1015555568"/>
      </c:barChart>
      <c:catAx>
        <c:axId val="10155570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15555568"/>
        <c:crosses val="autoZero"/>
        <c:auto val="1"/>
        <c:lblAlgn val="ctr"/>
        <c:lblOffset val="100"/>
        <c:noMultiLvlLbl val="0"/>
      </c:catAx>
      <c:valAx>
        <c:axId val="1015555568"/>
        <c:scaling>
          <c:orientation val="minMax"/>
          <c:max val="1"/>
        </c:scaling>
        <c:delete val="1"/>
        <c:axPos val="b"/>
        <c:numFmt formatCode="0%" sourceLinked="1"/>
        <c:majorTickMark val="out"/>
        <c:minorTickMark val="none"/>
        <c:tickLblPos val="nextTo"/>
        <c:crossAx val="101555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Effectiveness (Fixed).xlsx]Customer Recency Analysis!PivotTable4</c:name>
    <c:fmtId val="15"/>
  </c:pivotSource>
  <c:chart>
    <c:autoTitleDeleted val="1"/>
    <c:pivotFmts>
      <c:pivotFmt>
        <c:idx val="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2525252525252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7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2525252525252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9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2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2525252525252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7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2525252525252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9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Recency Analysis'!$F$9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4A3-4F20-BC1B-F83C85C148F2}"/>
              </c:ext>
            </c:extLst>
          </c:dPt>
          <c:dPt>
            <c:idx val="1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A3-4F20-BC1B-F83C85C148F2}"/>
              </c:ext>
            </c:extLst>
          </c:dPt>
          <c:dPt>
            <c:idx val="2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4A3-4F20-BC1B-F83C85C148F2}"/>
              </c:ext>
            </c:extLst>
          </c:dPt>
          <c:dPt>
            <c:idx val="3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4A3-4F20-BC1B-F83C85C148F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29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262626262626265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84A3-4F20-BC1B-F83C85C148F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33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525252525252525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84A3-4F20-BC1B-F83C85C148F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737373737373735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84A3-4F20-BC1B-F83C85C148F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84A3-4F20-BC1B-F83C85C148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Recency Analysis'!$E$10:$E$13</c:f>
              <c:strCache>
                <c:ptCount val="4"/>
                <c:pt idx="0">
                  <c:v>Mid</c:v>
                </c:pt>
                <c:pt idx="1">
                  <c:v>Old</c:v>
                </c:pt>
                <c:pt idx="2">
                  <c:v>Recent</c:v>
                </c:pt>
                <c:pt idx="3">
                  <c:v>Very Recent</c:v>
                </c:pt>
              </c:strCache>
            </c:strRef>
          </c:cat>
          <c:val>
            <c:numRef>
              <c:f>'Customer Recency Analysis'!$F$10:$F$13</c:f>
              <c:numCache>
                <c:formatCode>0%</c:formatCode>
                <c:ptCount val="4"/>
                <c:pt idx="0">
                  <c:v>0.28834355828220859</c:v>
                </c:pt>
                <c:pt idx="1">
                  <c:v>0.32515337423312884</c:v>
                </c:pt>
                <c:pt idx="2">
                  <c:v>0.30061349693251532</c:v>
                </c:pt>
                <c:pt idx="3">
                  <c:v>8.5889570552147243E-2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4A3-4F20-BC1B-F83C85C148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777739376"/>
        <c:axId val="777728816"/>
      </c:barChart>
      <c:catAx>
        <c:axId val="7777393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77728816"/>
        <c:crosses val="autoZero"/>
        <c:auto val="1"/>
        <c:lblAlgn val="ctr"/>
        <c:lblOffset val="100"/>
        <c:noMultiLvlLbl val="0"/>
      </c:catAx>
      <c:valAx>
        <c:axId val="777728816"/>
        <c:scaling>
          <c:orientation val="minMax"/>
          <c:max val="1"/>
        </c:scaling>
        <c:delete val="1"/>
        <c:axPos val="b"/>
        <c:numFmt formatCode="0%" sourceLinked="1"/>
        <c:majorTickMark val="none"/>
        <c:minorTickMark val="none"/>
        <c:tickLblPos val="nextTo"/>
        <c:crossAx val="77773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Effectiveness (Fixed).xlsx]Customer Recency Analysis!PivotTable5</c:name>
    <c:fmtId val="15"/>
  </c:pivotSource>
  <c:chart>
    <c:autoTitleDeleted val="1"/>
    <c:pivotFmts>
      <c:pivotFmt>
        <c:idx val="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43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2525252525252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7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43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2525252525252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9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2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43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2525252525252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7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43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2525252525252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9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Recency Analysis'!$H$9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5B-4478-80FA-F4362515D4AD}"/>
              </c:ext>
            </c:extLst>
          </c:dPt>
          <c:dPt>
            <c:idx val="1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5B-4478-80FA-F4362515D4AD}"/>
              </c:ext>
            </c:extLst>
          </c:dPt>
          <c:dPt>
            <c:idx val="2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D5B-4478-80FA-F4362515D4AD}"/>
              </c:ext>
            </c:extLst>
          </c:dPt>
          <c:dPt>
            <c:idx val="3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D5B-4478-80FA-F4362515D4A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25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262626262626265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7D5B-4478-80FA-F4362515D4A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43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525252525252525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7D5B-4478-80FA-F4362515D4A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26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737373737373735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7D5B-4478-80FA-F4362515D4A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D5B-4478-80FA-F4362515D4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Recency Analysis'!$G$10:$G$13</c:f>
              <c:strCache>
                <c:ptCount val="4"/>
                <c:pt idx="0">
                  <c:v>Mid</c:v>
                </c:pt>
                <c:pt idx="1">
                  <c:v>Old</c:v>
                </c:pt>
                <c:pt idx="2">
                  <c:v>Recent</c:v>
                </c:pt>
                <c:pt idx="3">
                  <c:v>Very Recent</c:v>
                </c:pt>
              </c:strCache>
            </c:strRef>
          </c:cat>
          <c:val>
            <c:numRef>
              <c:f>'Customer Recency Analysis'!$H$10:$H$13</c:f>
              <c:numCache>
                <c:formatCode>0%</c:formatCode>
                <c:ptCount val="4"/>
                <c:pt idx="0">
                  <c:v>0.25</c:v>
                </c:pt>
                <c:pt idx="1">
                  <c:v>0.43292682926829268</c:v>
                </c:pt>
                <c:pt idx="2">
                  <c:v>0.25609756097560976</c:v>
                </c:pt>
                <c:pt idx="3">
                  <c:v>6.097560975609756E-2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D5B-4478-80FA-F4362515D4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777710096"/>
        <c:axId val="777712496"/>
      </c:barChart>
      <c:catAx>
        <c:axId val="7777100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77712496"/>
        <c:crosses val="autoZero"/>
        <c:auto val="1"/>
        <c:lblAlgn val="ctr"/>
        <c:lblOffset val="100"/>
        <c:noMultiLvlLbl val="0"/>
      </c:catAx>
      <c:valAx>
        <c:axId val="777712496"/>
        <c:scaling>
          <c:orientation val="minMax"/>
          <c:max val="1"/>
        </c:scaling>
        <c:delete val="1"/>
        <c:axPos val="b"/>
        <c:numFmt formatCode="0%" sourceLinked="1"/>
        <c:majorTickMark val="none"/>
        <c:minorTickMark val="none"/>
        <c:tickLblPos val="nextTo"/>
        <c:crossAx val="77771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Effectiveness (Fixed).xlsx]Customer Recency Analysis!PivotTable6</c:name>
    <c:fmtId val="15"/>
  </c:pivotSource>
  <c:chart>
    <c:autoTitleDeleted val="1"/>
    <c:pivotFmts>
      <c:pivotFmt>
        <c:idx val="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25252525252525"/>
                  <c:h val="8.1521739130434784E-2"/>
                </c:manualLayout>
              </c15:layout>
              <c15:showDataLabelsRange val="0"/>
            </c:ext>
          </c:extLst>
        </c:dLbl>
      </c:pivotFmt>
      <c:pivotFmt>
        <c:idx val="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78787878787879"/>
                  <c:h val="8.1521739130434784E-2"/>
                </c:manualLayout>
              </c15:layout>
              <c15:showDataLabelsRange val="0"/>
            </c:ext>
          </c:extLst>
        </c:dLbl>
      </c:pivotFmt>
      <c:pivotFmt>
        <c:idx val="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521739130434784E-2"/>
                </c:manualLayout>
              </c15:layout>
              <c15:showDataLabelsRange val="0"/>
            </c:ext>
          </c:extLst>
        </c:dLbl>
      </c:pivotFmt>
      <c:pivotFmt>
        <c:idx val="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521739130434784E-2"/>
                </c:manualLayout>
              </c15:layout>
              <c15:showDataLabelsRange val="0"/>
            </c:ext>
          </c:extLst>
        </c:dLbl>
      </c:pivotFmt>
      <c:pivotFmt>
        <c:idx val="7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25252525252525"/>
                  <c:h val="8.1521739130434784E-2"/>
                </c:manualLayout>
              </c15:layout>
              <c15:showDataLabelsRange val="0"/>
            </c:ext>
          </c:extLst>
        </c:dLbl>
      </c:pivotFmt>
      <c:pivotFmt>
        <c:idx val="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78787878787879"/>
                  <c:h val="8.1521739130434784E-2"/>
                </c:manualLayout>
              </c15:layout>
              <c15:showDataLabelsRange val="0"/>
            </c:ext>
          </c:extLst>
        </c:dLbl>
      </c:pivotFmt>
      <c:pivotFmt>
        <c:idx val="9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521739130434784E-2"/>
                </c:manualLayout>
              </c15:layout>
              <c15:showDataLabelsRange val="0"/>
            </c:ext>
          </c:extLst>
        </c:dLbl>
      </c:pivotFmt>
      <c:pivotFmt>
        <c:idx val="12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25252525252525"/>
                  <c:h val="8.1521739130434784E-2"/>
                </c:manualLayout>
              </c15:layout>
              <c15:showDataLabelsRange val="0"/>
            </c:ext>
          </c:extLst>
        </c:dLbl>
      </c:pivotFmt>
      <c:pivotFmt>
        <c:idx val="1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78787878787879"/>
                  <c:h val="8.1521739130434784E-2"/>
                </c:manualLayout>
              </c15:layout>
              <c15:showDataLabelsRange val="0"/>
            </c:ext>
          </c:extLst>
        </c:dLbl>
      </c:pivotFmt>
      <c:pivotFmt>
        <c:idx val="1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521739130434784E-2"/>
                </c:manualLayout>
              </c15:layout>
              <c15:showDataLabelsRange val="0"/>
            </c:ext>
          </c:extLst>
        </c:dLbl>
      </c:pivotFmt>
      <c:pivotFmt>
        <c:idx val="17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25252525252525"/>
                  <c:h val="8.1521739130434784E-2"/>
                </c:manualLayout>
              </c15:layout>
              <c15:showDataLabelsRange val="0"/>
            </c:ext>
          </c:extLst>
        </c:dLbl>
      </c:pivotFmt>
      <c:pivotFmt>
        <c:idx val="1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78787878787879"/>
                  <c:h val="8.1521739130434784E-2"/>
                </c:manualLayout>
              </c15:layout>
              <c15:showDataLabelsRange val="0"/>
            </c:ext>
          </c:extLst>
        </c:dLbl>
      </c:pivotFmt>
      <c:pivotFmt>
        <c:idx val="19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Recency Analysis'!$J$9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B6-49A1-8AFE-6B5DD8151F55}"/>
              </c:ext>
            </c:extLst>
          </c:dPt>
          <c:dPt>
            <c:idx val="1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B6-49A1-8AFE-6B5DD8151F55}"/>
              </c:ext>
            </c:extLst>
          </c:dPt>
          <c:dPt>
            <c:idx val="2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B6-49A1-8AFE-6B5DD8151F55}"/>
              </c:ext>
            </c:extLst>
          </c:dPt>
          <c:dPt>
            <c:idx val="3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2B6-49A1-8AFE-6B5DD8151F5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26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262626262626265"/>
                      <c:h val="8.152173913043478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A2B6-49A1-8AFE-6B5DD8151F5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39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525252525252525"/>
                      <c:h val="8.152173913043478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A2B6-49A1-8AFE-6B5DD8151F5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29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78787878787879"/>
                      <c:h val="8.152173913043478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A2B6-49A1-8AFE-6B5DD8151F5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A2B6-49A1-8AFE-6B5DD8151F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Recency Analysis'!$I$10:$I$13</c:f>
              <c:strCache>
                <c:ptCount val="4"/>
                <c:pt idx="0">
                  <c:v>Mid</c:v>
                </c:pt>
                <c:pt idx="1">
                  <c:v>Old</c:v>
                </c:pt>
                <c:pt idx="2">
                  <c:v>Recent</c:v>
                </c:pt>
                <c:pt idx="3">
                  <c:v>Very Recent</c:v>
                </c:pt>
              </c:strCache>
            </c:strRef>
          </c:cat>
          <c:val>
            <c:numRef>
              <c:f>'Customer Recency Analysis'!$J$10:$J$13</c:f>
              <c:numCache>
                <c:formatCode>0%</c:formatCode>
                <c:ptCount val="4"/>
                <c:pt idx="0">
                  <c:v>0.2608695652173913</c:v>
                </c:pt>
                <c:pt idx="1">
                  <c:v>0.38509316770186336</c:v>
                </c:pt>
                <c:pt idx="2">
                  <c:v>0.2857142857142857</c:v>
                </c:pt>
                <c:pt idx="3">
                  <c:v>6.8322981366459631E-2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2B6-49A1-8AFE-6B5DD8151F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777688976"/>
        <c:axId val="777709616"/>
      </c:barChart>
      <c:catAx>
        <c:axId val="7776889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77709616"/>
        <c:crosses val="autoZero"/>
        <c:auto val="1"/>
        <c:lblAlgn val="ctr"/>
        <c:lblOffset val="100"/>
        <c:noMultiLvlLbl val="0"/>
      </c:catAx>
      <c:valAx>
        <c:axId val="777709616"/>
        <c:scaling>
          <c:orientation val="minMax"/>
          <c:max val="1"/>
        </c:scaling>
        <c:delete val="1"/>
        <c:axPos val="b"/>
        <c:numFmt formatCode="0%" sourceLinked="1"/>
        <c:majorTickMark val="none"/>
        <c:minorTickMark val="none"/>
        <c:tickLblPos val="nextTo"/>
        <c:crossAx val="77768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'Cmp Cost Analysis'!$O$11</c:f>
              <c:strCache>
                <c:ptCount val="1"/>
                <c:pt idx="0">
                  <c:v>Cost Per Conversion (USD)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59-4A01-AC5C-365FCA142178}"/>
              </c:ext>
            </c:extLst>
          </c:dPt>
          <c:dPt>
            <c:idx val="1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59-4A01-AC5C-365FCA142178}"/>
              </c:ext>
            </c:extLst>
          </c:dPt>
          <c:dPt>
            <c:idx val="2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159-4A01-AC5C-365FCA142178}"/>
              </c:ext>
            </c:extLst>
          </c:dPt>
          <c:dPt>
            <c:idx val="3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159-4A01-AC5C-365FCA142178}"/>
              </c:ext>
            </c:extLst>
          </c:dPt>
          <c:dPt>
            <c:idx val="4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159-4A01-AC5C-365FCA1421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'Cmp Cost Analysis'!$N$12:$N$16</c:f>
              <c:strCache>
                <c:ptCount val="5"/>
                <c:pt idx="0">
                  <c:v>Campaign 1</c:v>
                </c:pt>
                <c:pt idx="1">
                  <c:v>Campaign 2</c:v>
                </c:pt>
                <c:pt idx="2">
                  <c:v>Campaign 3</c:v>
                </c:pt>
                <c:pt idx="3">
                  <c:v>Campaign 4</c:v>
                </c:pt>
                <c:pt idx="4">
                  <c:v>Campaign 5</c:v>
                </c:pt>
              </c:strCache>
            </c:strRef>
          </c:cat>
          <c:val>
            <c:numRef>
              <c:f>'Cmp Cost Analysis'!$O$12:$O$16</c:f>
              <c:numCache>
                <c:formatCode>0.000</c:formatCode>
                <c:ptCount val="5"/>
                <c:pt idx="0">
                  <c:v>2.1126760563380281E-2</c:v>
                </c:pt>
                <c:pt idx="1">
                  <c:v>0.1</c:v>
                </c:pt>
                <c:pt idx="2">
                  <c:v>1.8404907975460124E-2</c:v>
                </c:pt>
                <c:pt idx="3">
                  <c:v>1.8292682926829267E-2</c:v>
                </c:pt>
                <c:pt idx="4">
                  <c:v>1.8633540372670808E-2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159-4A01-AC5C-365FCA1421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1944262176"/>
        <c:axId val="1944267456"/>
      </c:barChart>
      <c:catAx>
        <c:axId val="1944262176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944267456"/>
        <c:crosses val="autoZero"/>
        <c:auto val="1"/>
        <c:lblAlgn val="ctr"/>
        <c:lblOffset val="100"/>
        <c:noMultiLvlLbl val="0"/>
      </c:catAx>
      <c:valAx>
        <c:axId val="1944267456"/>
        <c:scaling>
          <c:orientation val="minMax"/>
        </c:scaling>
        <c:delete val="1"/>
        <c:axPos val="t"/>
        <c:numFmt formatCode="0.000" sourceLinked="1"/>
        <c:majorTickMark val="none"/>
        <c:minorTickMark val="none"/>
        <c:tickLblPos val="nextTo"/>
        <c:crossAx val="194426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Effectiveness (Fixed).xlsx]Customer Age Segment!PivotTable3</c:name>
    <c:fmtId val="44"/>
  </c:pivotSource>
  <c:chart>
    <c:autoTitleDeleted val="1"/>
    <c:pivotFmts>
      <c:pivotFmt>
        <c:idx val="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latin typeface="Lato" panose="020F0502020204030203" pitchFamily="34" charset="0"/>
                  </a:rPr>
                  <a:t>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 b="0">
                    <a:solidFill>
                      <a:sysClr val="windowText" lastClr="000000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19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021617539212571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 b="0">
                    <a:solidFill>
                      <a:sysClr val="windowText" lastClr="000000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4905365428455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4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4905365428455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4905365428455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7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 b="0">
                    <a:solidFill>
                      <a:sysClr val="windowText" lastClr="000000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4905365428455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 b="0">
                    <a:solidFill>
                      <a:sysClr val="windowText" lastClr="000000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19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021617539212571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9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latin typeface="Lato" panose="020F0502020204030203" pitchFamily="34" charset="0"/>
                  </a:rPr>
                  <a:t>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4905365428455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1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 b="0">
                    <a:solidFill>
                      <a:sysClr val="windowText" lastClr="000000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4905365428455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1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 b="0">
                    <a:solidFill>
                      <a:sysClr val="windowText" lastClr="000000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19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021617539212571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1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latin typeface="Lato" panose="020F0502020204030203" pitchFamily="34" charset="0"/>
                  </a:rPr>
                  <a:t>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4905365428455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17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 b="0">
                    <a:solidFill>
                      <a:sysClr val="windowText" lastClr="000000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4905365428455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1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 b="0">
                    <a:solidFill>
                      <a:sysClr val="windowText" lastClr="000000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19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021617539212571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19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latin typeface="Lato" panose="020F0502020204030203" pitchFamily="34" charset="0"/>
                  </a:rPr>
                  <a:t>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Age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D4E-4651-8D62-9CA14BCCEF9F}"/>
              </c:ext>
            </c:extLst>
          </c:dPt>
          <c:dPt>
            <c:idx val="1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4E-4651-8D62-9CA14BCCEF9F}"/>
              </c:ext>
            </c:extLst>
          </c:dPt>
          <c:dPt>
            <c:idx val="2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D4E-4651-8D62-9CA14BCCEF9F}"/>
              </c:ext>
            </c:extLst>
          </c:dPt>
          <c:dPt>
            <c:idx val="3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D4E-4651-8D62-9CA14BCCEF9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54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54905365428455"/>
                      <c:h val="8.191915876262650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8D4E-4651-8D62-9CA14BCCEF9F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Lato" panose="020F0502020204030203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 b="0">
                        <a:solidFill>
                          <a:sysClr val="windowText" lastClr="000000"/>
                        </a:solidFill>
                        <a:latin typeface="Lato" panose="020F0502020204030203" pitchFamily="34" charset="0"/>
                        <a:cs typeface="Arial" panose="020B0604020202020204" pitchFamily="34" charset="0"/>
                      </a:rPr>
                      <a:t>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Lato" panose="020F0502020204030203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54905365428455"/>
                      <c:h val="8.191915876262650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8D4E-4651-8D62-9CA14BCCEF9F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Lato" panose="020F0502020204030203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 b="0">
                        <a:solidFill>
                          <a:sysClr val="windowText" lastClr="000000"/>
                        </a:solidFill>
                        <a:latin typeface="Lato" panose="020F0502020204030203" pitchFamily="34" charset="0"/>
                        <a:cs typeface="Arial" panose="020B0604020202020204" pitchFamily="34" charset="0"/>
                      </a:rPr>
                      <a:t>19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Lato" panose="020F0502020204030203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021617539212571"/>
                      <c:h val="8.191915876262650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8D4E-4651-8D62-9CA14BCCEF9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>
                        <a:latin typeface="Lato" panose="020F0502020204030203" pitchFamily="34" charset="0"/>
                      </a:rPr>
                      <a:t>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8D4E-4651-8D62-9CA14BCCEF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Age Segment'!$A$4:$A$7</c:f>
              <c:strCache>
                <c:ptCount val="4"/>
                <c:pt idx="0">
                  <c:v>50+</c:v>
                </c:pt>
                <c:pt idx="1">
                  <c:v>40-49</c:v>
                </c:pt>
                <c:pt idx="2">
                  <c:v>30-39</c:v>
                </c:pt>
                <c:pt idx="3">
                  <c:v>&lt; 30</c:v>
                </c:pt>
              </c:strCache>
            </c:strRef>
          </c:cat>
          <c:val>
            <c:numRef>
              <c:f>'Customer Age Segment'!$B$4:$B$7</c:f>
              <c:numCache>
                <c:formatCode>0%</c:formatCode>
                <c:ptCount val="4"/>
                <c:pt idx="0">
                  <c:v>0.54225352112676062</c:v>
                </c:pt>
                <c:pt idx="1">
                  <c:v>0.23239436619718309</c:v>
                </c:pt>
                <c:pt idx="2">
                  <c:v>0.19014084507042253</c:v>
                </c:pt>
                <c:pt idx="3">
                  <c:v>3.5211267605633804E-2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D4E-4651-8D62-9CA14BCCE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836370783"/>
        <c:axId val="836378943"/>
      </c:barChart>
      <c:catAx>
        <c:axId val="836370783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extTo"/>
        <c:crossAx val="836378943"/>
        <c:crosses val="autoZero"/>
        <c:auto val="1"/>
        <c:lblAlgn val="ctr"/>
        <c:lblOffset val="100"/>
        <c:noMultiLvlLbl val="0"/>
      </c:catAx>
      <c:valAx>
        <c:axId val="836378943"/>
        <c:scaling>
          <c:orientation val="minMax"/>
          <c:max val="1"/>
        </c:scaling>
        <c:delete val="1"/>
        <c:axPos val="t"/>
        <c:numFmt formatCode="0%" sourceLinked="1"/>
        <c:majorTickMark val="out"/>
        <c:minorTickMark val="none"/>
        <c:tickLblPos val="nextTo"/>
        <c:crossAx val="83637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Effectiveness (Fixed).xlsx]Customer Age Segment!PivotTable4</c:name>
    <c:fmtId val="35"/>
  </c:pivotSource>
  <c:chart>
    <c:autoTitleDeleted val="1"/>
    <c:pivotFmts>
      <c:pivotFmt>
        <c:idx val="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63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555657894344636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13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08269073516012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20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293810689137475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63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555657894344636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7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20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293810689137475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13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08269073516012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9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63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555657894344636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1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20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293810689137475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1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13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08269073516012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1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63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555657894344636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17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20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293810689137475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1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Lato" panose="020F0502020204030203" pitchFamily="34" charset="0"/>
                    <a:cs typeface="Arial" panose="020B0604020202020204" pitchFamily="34" charset="0"/>
                  </a:rPr>
                  <a:t>13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508269073516012"/>
                  <c:h val="8.1919158762626509E-2"/>
                </c:manualLayout>
              </c15:layout>
              <c15:showDataLabelsRange val="0"/>
            </c:ext>
          </c:extLst>
        </c:dLbl>
      </c:pivotFmt>
      <c:pivotFmt>
        <c:idx val="19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Age Segment'!$D$3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92-45F7-94FE-C32DC5F4C685}"/>
              </c:ext>
            </c:extLst>
          </c:dPt>
          <c:dPt>
            <c:idx val="1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92-45F7-94FE-C32DC5F4C685}"/>
              </c:ext>
            </c:extLst>
          </c:dPt>
          <c:dPt>
            <c:idx val="2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892-45F7-94FE-C32DC5F4C685}"/>
              </c:ext>
            </c:extLst>
          </c:dPt>
          <c:dPt>
            <c:idx val="3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892-45F7-94FE-C32DC5F4C68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63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555657894344636"/>
                      <c:h val="8.191915876262650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D892-45F7-94FE-C32DC5F4C68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000">
                        <a:solidFill>
                          <a:sysClr val="windowText" lastClr="000000"/>
                        </a:solidFill>
                        <a:latin typeface="Lato" panose="020F0502020204030203" pitchFamily="34" charset="0"/>
                        <a:cs typeface="Arial" panose="020B0604020202020204" pitchFamily="34" charset="0"/>
                      </a:rPr>
                      <a:t>20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293810689137475"/>
                      <c:h val="8.191915876262650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D892-45F7-94FE-C32DC5F4C68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1000">
                        <a:solidFill>
                          <a:sysClr val="windowText" lastClr="000000"/>
                        </a:solidFill>
                        <a:latin typeface="Lato" panose="020F0502020204030203" pitchFamily="34" charset="0"/>
                        <a:cs typeface="Arial" panose="020B0604020202020204" pitchFamily="34" charset="0"/>
                      </a:rPr>
                      <a:t>13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508269073516012"/>
                      <c:h val="8.191915876262650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D892-45F7-94FE-C32DC5F4C68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D892-45F7-94FE-C32DC5F4C6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Age Segment'!$C$4:$C$7</c:f>
              <c:strCache>
                <c:ptCount val="4"/>
                <c:pt idx="0">
                  <c:v>50+</c:v>
                </c:pt>
                <c:pt idx="1">
                  <c:v>40-49</c:v>
                </c:pt>
                <c:pt idx="2">
                  <c:v>30-39</c:v>
                </c:pt>
                <c:pt idx="3">
                  <c:v>&lt; 30</c:v>
                </c:pt>
              </c:strCache>
            </c:strRef>
          </c:cat>
          <c:val>
            <c:numRef>
              <c:f>'Customer Age Segment'!$D$4:$D$7</c:f>
              <c:numCache>
                <c:formatCode>0%</c:formatCode>
                <c:ptCount val="4"/>
                <c:pt idx="0">
                  <c:v>0.6333333333333333</c:v>
                </c:pt>
                <c:pt idx="1">
                  <c:v>0.2</c:v>
                </c:pt>
                <c:pt idx="2">
                  <c:v>0.13333333333333333</c:v>
                </c:pt>
                <c:pt idx="3">
                  <c:v>3.3333333333333333E-2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892-45F7-94FE-C32DC5F4C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06182703"/>
        <c:axId val="1006183183"/>
      </c:barChart>
      <c:catAx>
        <c:axId val="1006182703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006183183"/>
        <c:crosses val="autoZero"/>
        <c:auto val="1"/>
        <c:lblAlgn val="ctr"/>
        <c:lblOffset val="100"/>
        <c:noMultiLvlLbl val="0"/>
      </c:catAx>
      <c:valAx>
        <c:axId val="1006183183"/>
        <c:scaling>
          <c:orientation val="minMax"/>
        </c:scaling>
        <c:delete val="1"/>
        <c:axPos val="t"/>
        <c:numFmt formatCode="0%" sourceLinked="1"/>
        <c:majorTickMark val="out"/>
        <c:minorTickMark val="none"/>
        <c:tickLblPos val="nextTo"/>
        <c:crossAx val="1006182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Effectiveness (Fixed).xlsx]Customer Age Segment!PivotTable7</c:name>
    <c:fmtId val="31"/>
  </c:pivotSource>
  <c:chart>
    <c:autoTitleDeleted val="1"/>
    <c:pivotFmts>
      <c:pivotFmt>
        <c:idx val="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41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474747474747472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41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7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474747474747472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9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41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474747474747472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41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6262626262626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7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33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474747474747472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9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Age Segment'!$F$3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B64-4149-80E4-FC153ED65514}"/>
              </c:ext>
            </c:extLst>
          </c:dPt>
          <c:dPt>
            <c:idx val="1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B64-4149-80E4-FC153ED65514}"/>
              </c:ext>
            </c:extLst>
          </c:dPt>
          <c:dPt>
            <c:idx val="2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B64-4149-80E4-FC153ED65514}"/>
              </c:ext>
            </c:extLst>
          </c:dPt>
          <c:dPt>
            <c:idx val="3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B64-4149-80E4-FC153ED6551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41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262626262626265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3B64-4149-80E4-FC153ED6551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33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99999999999997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3B64-4149-80E4-FC153ED6551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24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474747474747472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3B64-4149-80E4-FC153ED6551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1000">
                        <a:latin typeface="Lato" panose="020F0502020204030203" pitchFamily="34" charset="0"/>
                      </a:rPr>
                      <a:t>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3B64-4149-80E4-FC153ED655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Age Segment'!$E$4:$E$7</c:f>
              <c:strCache>
                <c:ptCount val="4"/>
                <c:pt idx="0">
                  <c:v>50+</c:v>
                </c:pt>
                <c:pt idx="1">
                  <c:v>40-49</c:v>
                </c:pt>
                <c:pt idx="2">
                  <c:v>30-39</c:v>
                </c:pt>
                <c:pt idx="3">
                  <c:v>&lt; 30</c:v>
                </c:pt>
              </c:strCache>
            </c:strRef>
          </c:cat>
          <c:val>
            <c:numRef>
              <c:f>'Customer Age Segment'!$F$4:$F$7</c:f>
              <c:numCache>
                <c:formatCode>0%</c:formatCode>
                <c:ptCount val="4"/>
                <c:pt idx="0">
                  <c:v>0.41104294478527609</c:v>
                </c:pt>
                <c:pt idx="1">
                  <c:v>0.32515337423312884</c:v>
                </c:pt>
                <c:pt idx="2">
                  <c:v>0.2392638036809816</c:v>
                </c:pt>
                <c:pt idx="3">
                  <c:v>2.4539877300613498E-2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B64-4149-80E4-FC153ED655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1006175503"/>
        <c:axId val="1006169263"/>
      </c:barChart>
      <c:catAx>
        <c:axId val="1006175503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006169263"/>
        <c:crosses val="autoZero"/>
        <c:auto val="1"/>
        <c:lblAlgn val="ctr"/>
        <c:lblOffset val="100"/>
        <c:noMultiLvlLbl val="0"/>
      </c:catAx>
      <c:valAx>
        <c:axId val="1006169263"/>
        <c:scaling>
          <c:orientation val="minMax"/>
          <c:max val="1"/>
        </c:scaling>
        <c:delete val="1"/>
        <c:axPos val="t"/>
        <c:numFmt formatCode="0%" sourceLinked="1"/>
        <c:majorTickMark val="out"/>
        <c:minorTickMark val="none"/>
        <c:tickLblPos val="nextTo"/>
        <c:crossAx val="1006175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Effectiveness (Fixed).xlsx]Customer Age Segment!PivotTable10</c:name>
    <c:fmtId val="32"/>
  </c:pivotSource>
  <c:chart>
    <c:autoTitleDeleted val="1"/>
    <c:pivotFmts>
      <c:pivotFmt>
        <c:idx val="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64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78787878787879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64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7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78787878787879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9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64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78787878787879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64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7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78787878787879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737373737373735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9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Age Segment'!$H$3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E84-4E4C-B4AC-C1C81C850620}"/>
              </c:ext>
            </c:extLst>
          </c:dPt>
          <c:dPt>
            <c:idx val="1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84-4E4C-B4AC-C1C81C850620}"/>
              </c:ext>
            </c:extLst>
          </c:dPt>
          <c:dPt>
            <c:idx val="2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84-4E4C-B4AC-C1C81C850620}"/>
              </c:ext>
            </c:extLst>
          </c:dPt>
          <c:dPt>
            <c:idx val="3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E84-4E4C-B4AC-C1C81C850620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Lato" panose="020F0502020204030203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latin typeface="Lato" panose="020F0502020204030203" pitchFamily="34" charset="0"/>
                      </a:rPr>
                      <a:t>64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Lato" panose="020F0502020204030203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737373737373735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1E84-4E4C-B4AC-C1C81C85062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Lato" panose="020F0502020204030203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latin typeface="Lato" panose="020F0502020204030203" pitchFamily="34" charset="0"/>
                      </a:rPr>
                      <a:t>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Lato" panose="020F0502020204030203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78787878787879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1E84-4E4C-B4AC-C1C81C85062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Lato" panose="020F0502020204030203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latin typeface="Lato" panose="020F0502020204030203" pitchFamily="34" charset="0"/>
                      </a:rPr>
                      <a:t>11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Lato" panose="020F0502020204030203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737373737373735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1E84-4E4C-B4AC-C1C81C85062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Lato" panose="020F0502020204030203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latin typeface="Lato" panose="020F0502020204030203" pitchFamily="34" charset="0"/>
                      </a:rPr>
                      <a:t>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Lato" panose="020F0502020204030203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E84-4E4C-B4AC-C1C81C8506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Age Segment'!$G$4:$G$7</c:f>
              <c:strCache>
                <c:ptCount val="4"/>
                <c:pt idx="0">
                  <c:v>50+</c:v>
                </c:pt>
                <c:pt idx="1">
                  <c:v>40-49</c:v>
                </c:pt>
                <c:pt idx="2">
                  <c:v>30-39</c:v>
                </c:pt>
                <c:pt idx="3">
                  <c:v>&lt; 30</c:v>
                </c:pt>
              </c:strCache>
            </c:strRef>
          </c:cat>
          <c:val>
            <c:numRef>
              <c:f>'Customer Age Segment'!$H$4:$H$7</c:f>
              <c:numCache>
                <c:formatCode>0%</c:formatCode>
                <c:ptCount val="4"/>
                <c:pt idx="0">
                  <c:v>0.6402439024390244</c:v>
                </c:pt>
                <c:pt idx="1">
                  <c:v>0.22560975609756098</c:v>
                </c:pt>
                <c:pt idx="2">
                  <c:v>0.10975609756097561</c:v>
                </c:pt>
                <c:pt idx="3">
                  <c:v>2.4390243902439025E-2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E84-4E4C-B4AC-C1C81C8506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1006203823"/>
        <c:axId val="1006194223"/>
      </c:barChart>
      <c:catAx>
        <c:axId val="1006203823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006194223"/>
        <c:crosses val="autoZero"/>
        <c:auto val="1"/>
        <c:lblAlgn val="ctr"/>
        <c:lblOffset val="100"/>
        <c:noMultiLvlLbl val="0"/>
      </c:catAx>
      <c:valAx>
        <c:axId val="1006194223"/>
        <c:scaling>
          <c:orientation val="minMax"/>
        </c:scaling>
        <c:delete val="1"/>
        <c:axPos val="t"/>
        <c:numFmt formatCode="0%" sourceLinked="1"/>
        <c:majorTickMark val="out"/>
        <c:minorTickMark val="none"/>
        <c:tickLblPos val="nextTo"/>
        <c:crossAx val="1006203823"/>
        <c:crosses val="autoZero"/>
        <c:crossBetween val="between"/>
      </c:valAx>
      <c:spPr>
        <a:noFill/>
        <a:ln cap="rnd">
          <a:noFill/>
          <a:beve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Effectiveness (Fixed).xlsx]Customer Age Segment!PivotTable11</c:name>
    <c:fmtId val="32"/>
  </c:pivotSource>
  <c:chart>
    <c:autoTitleDeleted val="1"/>
    <c:pivotFmts>
      <c:pivotFmt>
        <c:idx val="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49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4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9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49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0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3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4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49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5"/>
        <c:spPr>
          <a:solidFill>
            <a:srgbClr val="1B2A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7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8"/>
        <c:spPr>
          <a:solidFill>
            <a:srgbClr val="1B2A4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22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  <c:pivotFmt>
        <c:idx val="19"/>
        <c:spPr>
          <a:solidFill>
            <a:srgbClr val="30A3DA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latin typeface="Lato" panose="020F0502020204030203" pitchFamily="34" charset="0"/>
                  </a:rPr>
                  <a:t>49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Lato" panose="020F0502020204030203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999999999997"/>
                  <c:h val="8.1877729257641918E-2"/>
                </c:manualLayout>
              </c15:layout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Age Segment'!$J$3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B2A4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04C-451E-979C-EB02AB20416C}"/>
              </c:ext>
            </c:extLst>
          </c:dPt>
          <c:dPt>
            <c:idx val="1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04C-451E-979C-EB02AB20416C}"/>
              </c:ext>
            </c:extLst>
          </c:dPt>
          <c:dPt>
            <c:idx val="2"/>
            <c:invertIfNegative val="0"/>
            <c:bubble3D val="0"/>
            <c:spPr>
              <a:solidFill>
                <a:srgbClr val="1B2A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04C-451E-979C-EB02AB20416C}"/>
              </c:ext>
            </c:extLst>
          </c:dPt>
          <c:dPt>
            <c:idx val="3"/>
            <c:invertIfNegative val="0"/>
            <c:bubble3D val="0"/>
            <c:spPr>
              <a:solidFill>
                <a:srgbClr val="30A3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04C-451E-979C-EB02AB20416C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Lato" panose="020F0502020204030203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latin typeface="Lato" panose="020F0502020204030203" pitchFamily="34" charset="0"/>
                      </a:rPr>
                      <a:t>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Lato" panose="020F0502020204030203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04C-451E-979C-EB02AB20416C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Lato" panose="020F0502020204030203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latin typeface="Lato" panose="020F0502020204030203" pitchFamily="34" charset="0"/>
                      </a:rPr>
                      <a:t>23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Lato" panose="020F0502020204030203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99999999999997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D04C-451E-979C-EB02AB20416C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Lato" panose="020F0502020204030203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latin typeface="Lato" panose="020F0502020204030203" pitchFamily="34" charset="0"/>
                      </a:rPr>
                      <a:t>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Lato" panose="020F0502020204030203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99999999999997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D04C-451E-979C-EB02AB20416C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Lato" panose="020F0502020204030203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000">
                        <a:latin typeface="Lato" panose="020F0502020204030203" pitchFamily="34" charset="0"/>
                      </a:rPr>
                      <a:t>49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Lato" panose="020F0502020204030203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99999999999997"/>
                      <c:h val="8.187772925764191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7-D04C-451E-979C-EB02AB2041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ato" panose="020F0502020204030203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Age Segment'!$I$4:$I$7</c:f>
              <c:strCache>
                <c:ptCount val="4"/>
                <c:pt idx="0">
                  <c:v>&lt; 30</c:v>
                </c:pt>
                <c:pt idx="1">
                  <c:v>30-39</c:v>
                </c:pt>
                <c:pt idx="2">
                  <c:v>40-49</c:v>
                </c:pt>
                <c:pt idx="3">
                  <c:v>50+</c:v>
                </c:pt>
              </c:strCache>
            </c:strRef>
          </c:cat>
          <c:val>
            <c:numRef>
              <c:f>'Customer Age Segment'!$J$4:$J$7</c:f>
              <c:numCache>
                <c:formatCode>0%</c:formatCode>
                <c:ptCount val="4"/>
                <c:pt idx="0">
                  <c:v>5.5900621118012424E-2</c:v>
                </c:pt>
                <c:pt idx="1">
                  <c:v>0.22981366459627328</c:v>
                </c:pt>
                <c:pt idx="2">
                  <c:v>0.2236024844720497</c:v>
                </c:pt>
                <c:pt idx="3">
                  <c:v>0.49068322981366458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04C-451E-979C-EB02AB204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06180303"/>
        <c:axId val="1006219183"/>
      </c:barChart>
      <c:catAx>
        <c:axId val="100618030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06219183"/>
        <c:crosses val="autoZero"/>
        <c:auto val="1"/>
        <c:lblAlgn val="ctr"/>
        <c:lblOffset val="100"/>
        <c:noMultiLvlLbl val="0"/>
      </c:catAx>
      <c:valAx>
        <c:axId val="1006219183"/>
        <c:scaling>
          <c:orientation val="minMax"/>
          <c:max val="1"/>
        </c:scaling>
        <c:delete val="1"/>
        <c:axPos val="b"/>
        <c:numFmt formatCode="0%" sourceLinked="1"/>
        <c:majorTickMark val="out"/>
        <c:minorTickMark val="none"/>
        <c:tickLblPos val="nextTo"/>
        <c:crossAx val="100618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8.xml"/><Relationship Id="rId18" Type="http://schemas.openxmlformats.org/officeDocument/2006/relationships/chart" Target="../charts/chart23.xml"/><Relationship Id="rId26" Type="http://schemas.openxmlformats.org/officeDocument/2006/relationships/chart" Target="../charts/chart31.xml"/><Relationship Id="rId21" Type="http://schemas.openxmlformats.org/officeDocument/2006/relationships/chart" Target="../charts/chart26.xml"/><Relationship Id="rId34" Type="http://schemas.openxmlformats.org/officeDocument/2006/relationships/chart" Target="../charts/chart39.xml"/><Relationship Id="rId7" Type="http://schemas.openxmlformats.org/officeDocument/2006/relationships/chart" Target="../charts/chart12.xml"/><Relationship Id="rId12" Type="http://schemas.openxmlformats.org/officeDocument/2006/relationships/chart" Target="../charts/chart17.xml"/><Relationship Id="rId17" Type="http://schemas.openxmlformats.org/officeDocument/2006/relationships/chart" Target="../charts/chart22.xml"/><Relationship Id="rId25" Type="http://schemas.openxmlformats.org/officeDocument/2006/relationships/chart" Target="../charts/chart30.xml"/><Relationship Id="rId33" Type="http://schemas.openxmlformats.org/officeDocument/2006/relationships/chart" Target="../charts/chart38.xml"/><Relationship Id="rId38" Type="http://schemas.openxmlformats.org/officeDocument/2006/relationships/chart" Target="../charts/chart43.xml"/><Relationship Id="rId2" Type="http://schemas.openxmlformats.org/officeDocument/2006/relationships/chart" Target="../charts/chart7.xml"/><Relationship Id="rId16" Type="http://schemas.openxmlformats.org/officeDocument/2006/relationships/chart" Target="../charts/chart21.xml"/><Relationship Id="rId20" Type="http://schemas.openxmlformats.org/officeDocument/2006/relationships/chart" Target="../charts/chart25.xml"/><Relationship Id="rId29" Type="http://schemas.openxmlformats.org/officeDocument/2006/relationships/chart" Target="../charts/chart34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11" Type="http://schemas.openxmlformats.org/officeDocument/2006/relationships/chart" Target="../charts/chart16.xml"/><Relationship Id="rId24" Type="http://schemas.openxmlformats.org/officeDocument/2006/relationships/chart" Target="../charts/chart29.xml"/><Relationship Id="rId32" Type="http://schemas.openxmlformats.org/officeDocument/2006/relationships/chart" Target="../charts/chart37.xml"/><Relationship Id="rId37" Type="http://schemas.openxmlformats.org/officeDocument/2006/relationships/chart" Target="../charts/chart42.xml"/><Relationship Id="rId5" Type="http://schemas.openxmlformats.org/officeDocument/2006/relationships/chart" Target="../charts/chart10.xml"/><Relationship Id="rId15" Type="http://schemas.openxmlformats.org/officeDocument/2006/relationships/chart" Target="../charts/chart20.xml"/><Relationship Id="rId23" Type="http://schemas.openxmlformats.org/officeDocument/2006/relationships/chart" Target="../charts/chart28.xml"/><Relationship Id="rId28" Type="http://schemas.openxmlformats.org/officeDocument/2006/relationships/chart" Target="../charts/chart33.xml"/><Relationship Id="rId36" Type="http://schemas.openxmlformats.org/officeDocument/2006/relationships/chart" Target="../charts/chart41.xml"/><Relationship Id="rId10" Type="http://schemas.openxmlformats.org/officeDocument/2006/relationships/chart" Target="../charts/chart15.xml"/><Relationship Id="rId19" Type="http://schemas.openxmlformats.org/officeDocument/2006/relationships/chart" Target="../charts/chart24.xml"/><Relationship Id="rId31" Type="http://schemas.openxmlformats.org/officeDocument/2006/relationships/chart" Target="../charts/chart36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Relationship Id="rId14" Type="http://schemas.openxmlformats.org/officeDocument/2006/relationships/chart" Target="../charts/chart19.xml"/><Relationship Id="rId22" Type="http://schemas.openxmlformats.org/officeDocument/2006/relationships/chart" Target="../charts/chart27.xml"/><Relationship Id="rId27" Type="http://schemas.openxmlformats.org/officeDocument/2006/relationships/chart" Target="../charts/chart32.xml"/><Relationship Id="rId30" Type="http://schemas.openxmlformats.org/officeDocument/2006/relationships/chart" Target="../charts/chart35.xml"/><Relationship Id="rId35" Type="http://schemas.openxmlformats.org/officeDocument/2006/relationships/chart" Target="../charts/chart40.xml"/><Relationship Id="rId8" Type="http://schemas.openxmlformats.org/officeDocument/2006/relationships/chart" Target="../charts/chart13.xml"/><Relationship Id="rId3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571499</xdr:colOff>
      <xdr:row>3</xdr:row>
      <xdr:rowOff>171451</xdr:rowOff>
    </xdr:from>
    <xdr:to>
      <xdr:col>15</xdr:col>
      <xdr:colOff>257174</xdr:colOff>
      <xdr:row>16</xdr:row>
      <xdr:rowOff>104775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2E8EE3F-C0F3-6229-EE10-A9454A114D9F}"/>
            </a:ext>
          </a:extLst>
        </xdr:cNvPr>
        <xdr:cNvSpPr txBox="1"/>
      </xdr:nvSpPr>
      <xdr:spPr>
        <a:xfrm>
          <a:off x="5886449" y="752476"/>
          <a:ext cx="5781675" cy="24098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 i="0" u="none" strike="noStrike">
              <a:solidFill>
                <a:schemeClr val="dk1"/>
              </a:solidFill>
              <a:effectLst/>
              <a:latin typeface="Lato" panose="020F0502020204030203" pitchFamily="34" charset="0"/>
              <a:ea typeface="+mn-ea"/>
              <a:cs typeface="+mn-cs"/>
            </a:rPr>
            <a:t>Objective</a:t>
          </a:r>
          <a:r>
            <a:rPr lang="en-US" b="1">
              <a:effectLst/>
              <a:latin typeface="Lato" panose="020F0502020204030203" pitchFamily="34" charset="0"/>
            </a:rPr>
            <a:t> </a:t>
          </a:r>
        </a:p>
        <a:p>
          <a:pPr algn="l"/>
          <a:r>
            <a:rPr lang="en-US" sz="1100" b="0" i="0" u="none" strike="noStrike">
              <a:solidFill>
                <a:schemeClr val="dk1"/>
              </a:solidFill>
              <a:effectLst/>
              <a:latin typeface="Lato" panose="020F0502020204030203" pitchFamily="34" charset="0"/>
              <a:ea typeface="+mn-ea"/>
              <a:cs typeface="+mn-cs"/>
            </a:rPr>
            <a:t>The primary objective of this analysis is to identify and understand the key factors that drive campaign effectiveness and customer responsiveness.</a:t>
          </a:r>
          <a:r>
            <a:rPr lang="en-US">
              <a:effectLst/>
              <a:latin typeface="Lato" panose="020F0502020204030203" pitchFamily="34" charset="0"/>
            </a:rPr>
            <a:t> </a:t>
          </a:r>
        </a:p>
        <a:p>
          <a:pPr algn="l"/>
          <a:endParaRPr lang="en-US" sz="1100" b="0" i="0" u="none" strike="noStrike">
            <a:solidFill>
              <a:schemeClr val="dk1"/>
            </a:solidFill>
            <a:effectLst/>
            <a:latin typeface="Lato" panose="020F0502020204030203" pitchFamily="34" charset="0"/>
            <a:ea typeface="+mn-ea"/>
            <a:cs typeface="+mn-cs"/>
          </a:endParaRPr>
        </a:p>
        <a:p>
          <a:pPr algn="l"/>
          <a:r>
            <a:rPr lang="en-US" sz="1100" b="1" i="0" u="none" strike="noStrike">
              <a:solidFill>
                <a:schemeClr val="dk1"/>
              </a:solidFill>
              <a:effectLst/>
              <a:latin typeface="Lato" panose="020F0502020204030203" pitchFamily="34" charset="0"/>
              <a:ea typeface="+mn-ea"/>
              <a:cs typeface="+mn-cs"/>
            </a:rPr>
            <a:t>Key Question</a:t>
          </a:r>
          <a:r>
            <a:rPr lang="en-US" b="1">
              <a:effectLst/>
              <a:latin typeface="Lato" panose="020F0502020204030203" pitchFamily="34" charset="0"/>
            </a:rPr>
            <a:t> </a:t>
          </a:r>
        </a:p>
        <a:p>
          <a:pPr algn="l"/>
          <a:r>
            <a:rPr lang="en-US" sz="1100" b="0" i="0" u="none" strike="noStrike">
              <a:solidFill>
                <a:schemeClr val="dk1"/>
              </a:solidFill>
              <a:effectLst/>
              <a:latin typeface="Lato" panose="020F0502020204030203" pitchFamily="34" charset="0"/>
              <a:ea typeface="+mn-ea"/>
              <a:cs typeface="+mn-cs"/>
            </a:rPr>
            <a:t>Which campaign is the most effective in acquiring customers, managing costs efficiently, and generating positive responses from different customer segments?</a:t>
          </a:r>
          <a:r>
            <a:rPr lang="en-US">
              <a:effectLst/>
              <a:latin typeface="Lato" panose="020F0502020204030203" pitchFamily="34" charset="0"/>
            </a:rPr>
            <a:t> </a:t>
          </a:r>
        </a:p>
        <a:p>
          <a:pPr algn="l"/>
          <a:endParaRPr lang="en-US" sz="1100" b="0" i="0" u="none" strike="noStrike">
            <a:solidFill>
              <a:schemeClr val="dk1"/>
            </a:solidFill>
            <a:effectLst/>
            <a:latin typeface="Lato" panose="020F0502020204030203" pitchFamily="34" charset="0"/>
            <a:ea typeface="+mn-ea"/>
            <a:cs typeface="+mn-cs"/>
          </a:endParaRPr>
        </a:p>
        <a:p>
          <a:pPr algn="l"/>
          <a:r>
            <a:rPr lang="en-US" sz="1100" b="1" i="0" u="none" strike="noStrike">
              <a:solidFill>
                <a:schemeClr val="dk1"/>
              </a:solidFill>
              <a:effectLst/>
              <a:latin typeface="Lato" panose="020F0502020204030203" pitchFamily="34" charset="0"/>
              <a:ea typeface="+mn-ea"/>
              <a:cs typeface="+mn-cs"/>
            </a:rPr>
            <a:t>Business Questions</a:t>
          </a:r>
          <a:r>
            <a:rPr lang="en-US" b="1">
              <a:effectLst/>
              <a:latin typeface="Lato" panose="020F0502020204030203" pitchFamily="34" charset="0"/>
            </a:rPr>
            <a:t> </a:t>
          </a:r>
        </a:p>
        <a:p>
          <a:pPr algn="l"/>
          <a:r>
            <a:rPr lang="en-US" sz="1100" b="0" i="0" u="none" strike="noStrike">
              <a:solidFill>
                <a:schemeClr val="dk1"/>
              </a:solidFill>
              <a:effectLst/>
              <a:latin typeface="Lato" panose="020F0502020204030203" pitchFamily="34" charset="0"/>
              <a:ea typeface="+mn-ea"/>
              <a:cs typeface="+mn-cs"/>
            </a:rPr>
            <a:t>1. Which campaign is the most effective in reaching and converting customers?</a:t>
          </a:r>
          <a:r>
            <a:rPr lang="en-US">
              <a:effectLst/>
              <a:latin typeface="Lato" panose="020F0502020204030203" pitchFamily="34" charset="0"/>
            </a:rPr>
            <a:t> </a:t>
          </a:r>
        </a:p>
        <a:p>
          <a:pPr algn="l"/>
          <a:r>
            <a:rPr lang="en-US" sz="1100" b="0" i="0" u="none" strike="noStrike">
              <a:solidFill>
                <a:schemeClr val="dk1"/>
              </a:solidFill>
              <a:effectLst/>
              <a:latin typeface="Lato" panose="020F0502020204030203" pitchFamily="34" charset="0"/>
              <a:ea typeface="+mn-ea"/>
              <a:cs typeface="+mn-cs"/>
            </a:rPr>
            <a:t>2. Which customer segment demonstrates the highest level of responsiveness to the campaign?</a:t>
          </a:r>
        </a:p>
        <a:p>
          <a:pPr algn="l"/>
          <a:r>
            <a:rPr lang="en-US" sz="1100" b="0" i="0" u="none" strike="noStrike">
              <a:solidFill>
                <a:schemeClr val="dk1"/>
              </a:solidFill>
              <a:effectLst/>
              <a:latin typeface="Lato" panose="020F0502020204030203" pitchFamily="34" charset="0"/>
              <a:ea typeface="+mn-ea"/>
              <a:cs typeface="+mn-cs"/>
            </a:rPr>
            <a:t>3. What factors influence a customer’s likelihood to convert?</a:t>
          </a:r>
          <a:r>
            <a:rPr lang="en-US">
              <a:effectLst/>
              <a:latin typeface="Lato" panose="020F0502020204030203" pitchFamily="34" charset="0"/>
            </a:rPr>
            <a:t> </a:t>
          </a:r>
          <a:endParaRPr lang="en-US" sz="1100">
            <a:latin typeface="Lato" panose="020F050202020403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13</xdr:row>
      <xdr:rowOff>38100</xdr:rowOff>
    </xdr:from>
    <xdr:to>
      <xdr:col>2</xdr:col>
      <xdr:colOff>171450</xdr:colOff>
      <xdr:row>14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1DBF319-F707-C5A9-6996-D772DAD01ADD}"/>
            </a:ext>
          </a:extLst>
        </xdr:cNvPr>
        <xdr:cNvSpPr/>
      </xdr:nvSpPr>
      <xdr:spPr>
        <a:xfrm>
          <a:off x="114300" y="2514600"/>
          <a:ext cx="1362075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Top Product</a:t>
          </a:r>
          <a:r>
            <a:rPr lang="en-US" sz="1100" baseline="0"/>
            <a:t> Bucket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76200</xdr:rowOff>
    </xdr:from>
    <xdr:to>
      <xdr:col>0</xdr:col>
      <xdr:colOff>0</xdr:colOff>
      <xdr:row>18</xdr:row>
      <xdr:rowOff>161925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10C95C85-6A93-DEF6-A555-F3F559768299}"/>
            </a:ext>
          </a:extLst>
        </xdr:cNvPr>
        <xdr:cNvSpPr/>
      </xdr:nvSpPr>
      <xdr:spPr>
        <a:xfrm>
          <a:off x="0" y="3314700"/>
          <a:ext cx="0" cy="2762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Channel</a:t>
          </a:r>
          <a:r>
            <a:rPr lang="en-US" sz="1100" baseline="0"/>
            <a:t> Preference by Spending Group</a:t>
          </a:r>
          <a:endParaRPr lang="en-US" sz="1100"/>
        </a:p>
      </xdr:txBody>
    </xdr:sp>
    <xdr:clientData/>
  </xdr:twoCellAnchor>
  <xdr:twoCellAnchor>
    <xdr:from>
      <xdr:col>0</xdr:col>
      <xdr:colOff>72303</xdr:colOff>
      <xdr:row>3</xdr:row>
      <xdr:rowOff>76199</xdr:rowOff>
    </xdr:from>
    <xdr:to>
      <xdr:col>2</xdr:col>
      <xdr:colOff>119928</xdr:colOff>
      <xdr:row>5</xdr:row>
      <xdr:rowOff>152399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0E3433C-C165-226F-8B59-3D7F22F32C3C}"/>
            </a:ext>
          </a:extLst>
        </xdr:cNvPr>
        <xdr:cNvSpPr txBox="1"/>
      </xdr:nvSpPr>
      <xdr:spPr>
        <a:xfrm>
          <a:off x="72303" y="660688"/>
          <a:ext cx="2201574" cy="4658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Customer</a:t>
          </a:r>
          <a:r>
            <a:rPr lang="en-US" sz="1100" baseline="0"/>
            <a:t> spending level per campaign</a:t>
          </a:r>
          <a:endParaRPr lang="en-US" sz="1100"/>
        </a:p>
      </xdr:txBody>
    </xdr:sp>
    <xdr:clientData/>
  </xdr:twoCellAnchor>
  <xdr:twoCellAnchor>
    <xdr:from>
      <xdr:col>2</xdr:col>
      <xdr:colOff>1047748</xdr:colOff>
      <xdr:row>122</xdr:row>
      <xdr:rowOff>57150</xdr:rowOff>
    </xdr:from>
    <xdr:to>
      <xdr:col>10</xdr:col>
      <xdr:colOff>371473</xdr:colOff>
      <xdr:row>136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0D8AF9-2104-B3ED-00EC-20BA13B8C6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176212</xdr:colOff>
      <xdr:row>136</xdr:row>
      <xdr:rowOff>95249</xdr:rowOff>
    </xdr:from>
    <xdr:to>
      <xdr:col>10</xdr:col>
      <xdr:colOff>833437</xdr:colOff>
      <xdr:row>150</xdr:row>
      <xdr:rowOff>171449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2B9877-7AE2-10B4-B729-CED5467C1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776287</xdr:colOff>
      <xdr:row>151</xdr:row>
      <xdr:rowOff>76200</xdr:rowOff>
    </xdr:from>
    <xdr:to>
      <xdr:col>11</xdr:col>
      <xdr:colOff>23812</xdr:colOff>
      <xdr:row>165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4D4D34-1BF9-4255-6B80-007FD80A3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719137</xdr:colOff>
      <xdr:row>165</xdr:row>
      <xdr:rowOff>57150</xdr:rowOff>
    </xdr:from>
    <xdr:to>
      <xdr:col>10</xdr:col>
      <xdr:colOff>1376362</xdr:colOff>
      <xdr:row>179</xdr:row>
      <xdr:rowOff>133350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26EED54-CA03-FF9A-BB3B-A9EFD28917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681037</xdr:colOff>
      <xdr:row>180</xdr:row>
      <xdr:rowOff>152400</xdr:rowOff>
    </xdr:from>
    <xdr:to>
      <xdr:col>10</xdr:col>
      <xdr:colOff>1338262</xdr:colOff>
      <xdr:row>195</xdr:row>
      <xdr:rowOff>38100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FC53A22-3E8F-3419-E0AD-5DF020DDF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136</xdr:row>
      <xdr:rowOff>171448</xdr:rowOff>
    </xdr:from>
    <xdr:to>
      <xdr:col>0</xdr:col>
      <xdr:colOff>0</xdr:colOff>
      <xdr:row>138</xdr:row>
      <xdr:rowOff>142873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5C320A39-EA4C-62F5-EBA6-90D37FE64558}"/>
            </a:ext>
          </a:extLst>
        </xdr:cNvPr>
        <xdr:cNvSpPr/>
      </xdr:nvSpPr>
      <xdr:spPr>
        <a:xfrm>
          <a:off x="0" y="26079448"/>
          <a:ext cx="0" cy="3524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Web</a:t>
          </a:r>
        </a:p>
      </xdr:txBody>
    </xdr:sp>
    <xdr:clientData/>
  </xdr:twoCellAnchor>
  <xdr:twoCellAnchor>
    <xdr:from>
      <xdr:col>0</xdr:col>
      <xdr:colOff>95250</xdr:colOff>
      <xdr:row>8</xdr:row>
      <xdr:rowOff>43961</xdr:rowOff>
    </xdr:from>
    <xdr:to>
      <xdr:col>1</xdr:col>
      <xdr:colOff>1018442</xdr:colOff>
      <xdr:row>10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CA7F096-042E-1B36-51DB-B46FADC0377B}"/>
            </a:ext>
          </a:extLst>
        </xdr:cNvPr>
        <xdr:cNvSpPr txBox="1"/>
      </xdr:nvSpPr>
      <xdr:spPr>
        <a:xfrm>
          <a:off x="95250" y="1567961"/>
          <a:ext cx="1885217" cy="3370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Avg.</a:t>
          </a:r>
          <a:r>
            <a:rPr lang="en-US" sz="1100" baseline="0"/>
            <a:t> Spending per Age Group</a:t>
          </a:r>
          <a:endParaRPr lang="en-US" sz="1100"/>
        </a:p>
      </xdr:txBody>
    </xdr:sp>
    <xdr:clientData/>
  </xdr:twoCellAnchor>
  <xdr:twoCellAnchor>
    <xdr:from>
      <xdr:col>0</xdr:col>
      <xdr:colOff>66675</xdr:colOff>
      <xdr:row>0</xdr:row>
      <xdr:rowOff>34436</xdr:rowOff>
    </xdr:from>
    <xdr:to>
      <xdr:col>2</xdr:col>
      <xdr:colOff>561975</xdr:colOff>
      <xdr:row>1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3633D7-847D-756F-EC9D-8D6C4C93767F}"/>
            </a:ext>
          </a:extLst>
        </xdr:cNvPr>
        <xdr:cNvSpPr txBox="1"/>
      </xdr:nvSpPr>
      <xdr:spPr>
        <a:xfrm>
          <a:off x="66675" y="34436"/>
          <a:ext cx="2790825" cy="2894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Campaing</a:t>
          </a:r>
          <a:r>
            <a:rPr lang="en-US" sz="1100" baseline="0"/>
            <a:t> Cpnversion Rate per Age Group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85726</xdr:colOff>
      <xdr:row>0</xdr:row>
      <xdr:rowOff>133350</xdr:rowOff>
    </xdr:from>
    <xdr:to>
      <xdr:col>2</xdr:col>
      <xdr:colOff>476250</xdr:colOff>
      <xdr:row>2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892FB7-9274-6B66-340B-F990B0CF429F}"/>
            </a:ext>
          </a:extLst>
        </xdr:cNvPr>
        <xdr:cNvSpPr txBox="1"/>
      </xdr:nvSpPr>
      <xdr:spPr>
        <a:xfrm>
          <a:off x="85726" y="133350"/>
          <a:ext cx="2295524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Channel</a:t>
          </a:r>
          <a:r>
            <a:rPr lang="en-US" sz="1100" baseline="0"/>
            <a:t> Preferences by Campaign Accepted</a:t>
          </a:r>
          <a:endParaRPr lang="en-US" sz="1100"/>
        </a:p>
      </xdr:txBody>
    </xdr:sp>
    <xdr:clientData/>
  </xdr:twoCellAnchor>
  <xdr:twoCellAnchor>
    <xdr:from>
      <xdr:col>0</xdr:col>
      <xdr:colOff>0</xdr:colOff>
      <xdr:row>35</xdr:row>
      <xdr:rowOff>141755</xdr:rowOff>
    </xdr:from>
    <xdr:to>
      <xdr:col>1</xdr:col>
      <xdr:colOff>762000</xdr:colOff>
      <xdr:row>37</xdr:row>
      <xdr:rowOff>85725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51A42CE-BF1D-D7AA-6B78-9457396C3EC2}"/>
            </a:ext>
          </a:extLst>
        </xdr:cNvPr>
        <xdr:cNvSpPr txBox="1"/>
      </xdr:nvSpPr>
      <xdr:spPr>
        <a:xfrm>
          <a:off x="0" y="6809255"/>
          <a:ext cx="1857375" cy="324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Campaign Cost</a:t>
          </a:r>
          <a:r>
            <a:rPr lang="en-US" sz="1100" baseline="0"/>
            <a:t> per Channel</a:t>
          </a:r>
          <a:endParaRPr lang="en-US" sz="1100"/>
        </a:p>
      </xdr:txBody>
    </xdr:sp>
    <xdr:clientData/>
  </xdr:twoCellAnchor>
  <xdr:twoCellAnchor>
    <xdr:from>
      <xdr:col>0</xdr:col>
      <xdr:colOff>11205</xdr:colOff>
      <xdr:row>8</xdr:row>
      <xdr:rowOff>123265</xdr:rowOff>
    </xdr:from>
    <xdr:to>
      <xdr:col>1</xdr:col>
      <xdr:colOff>549088</xdr:colOff>
      <xdr:row>10</xdr:row>
      <xdr:rowOff>33618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299997E8-55B4-D03D-329C-3036E5C24021}"/>
            </a:ext>
          </a:extLst>
        </xdr:cNvPr>
        <xdr:cNvSpPr/>
      </xdr:nvSpPr>
      <xdr:spPr>
        <a:xfrm>
          <a:off x="11205" y="1647265"/>
          <a:ext cx="1501589" cy="291353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Store Conversion Rate</a:t>
          </a:r>
        </a:p>
      </xdr:txBody>
    </xdr:sp>
    <xdr:clientData/>
  </xdr:twoCellAnchor>
  <xdr:twoCellAnchor>
    <xdr:from>
      <xdr:col>2</xdr:col>
      <xdr:colOff>2028263</xdr:colOff>
      <xdr:row>8</xdr:row>
      <xdr:rowOff>123265</xdr:rowOff>
    </xdr:from>
    <xdr:to>
      <xdr:col>3</xdr:col>
      <xdr:colOff>1781735</xdr:colOff>
      <xdr:row>10</xdr:row>
      <xdr:rowOff>33618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F060420-1DE9-718E-D490-7E77705167BB}"/>
            </a:ext>
          </a:extLst>
        </xdr:cNvPr>
        <xdr:cNvSpPr/>
      </xdr:nvSpPr>
      <xdr:spPr>
        <a:xfrm>
          <a:off x="4325469" y="1647265"/>
          <a:ext cx="1781737" cy="291353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Catalog Conversion Rate</a:t>
          </a:r>
        </a:p>
      </xdr:txBody>
    </xdr:sp>
    <xdr:clientData/>
  </xdr:twoCellAnchor>
  <xdr:twoCellAnchor>
    <xdr:from>
      <xdr:col>6</xdr:col>
      <xdr:colOff>22410</xdr:colOff>
      <xdr:row>8</xdr:row>
      <xdr:rowOff>145675</xdr:rowOff>
    </xdr:from>
    <xdr:to>
      <xdr:col>7</xdr:col>
      <xdr:colOff>403411</xdr:colOff>
      <xdr:row>10</xdr:row>
      <xdr:rowOff>33618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265C1FBA-9A17-37BB-15AE-5C675B704331}"/>
            </a:ext>
          </a:extLst>
        </xdr:cNvPr>
        <xdr:cNvSpPr/>
      </xdr:nvSpPr>
      <xdr:spPr>
        <a:xfrm>
          <a:off x="10197351" y="1669675"/>
          <a:ext cx="2061884" cy="268943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Website Conversion Rate</a:t>
          </a:r>
        </a:p>
      </xdr:txBody>
    </xdr:sp>
    <xdr:clientData/>
  </xdr:twoCellAnchor>
  <xdr:twoCellAnchor>
    <xdr:from>
      <xdr:col>0</xdr:col>
      <xdr:colOff>11204</xdr:colOff>
      <xdr:row>19</xdr:row>
      <xdr:rowOff>22412</xdr:rowOff>
    </xdr:from>
    <xdr:to>
      <xdr:col>2</xdr:col>
      <xdr:colOff>56029</xdr:colOff>
      <xdr:row>20</xdr:row>
      <xdr:rowOff>123265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BF64D3AE-32E0-E0E6-34B0-C4C56F348661}"/>
            </a:ext>
          </a:extLst>
        </xdr:cNvPr>
        <xdr:cNvSpPr/>
      </xdr:nvSpPr>
      <xdr:spPr>
        <a:xfrm>
          <a:off x="11204" y="3641912"/>
          <a:ext cx="2342031" cy="291353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Avg. Customer Spend</a:t>
          </a:r>
          <a:r>
            <a:rPr lang="en-US" sz="1100" baseline="0"/>
            <a:t> per Channel</a:t>
          </a:r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7</xdr:row>
      <xdr:rowOff>72185</xdr:rowOff>
    </xdr:from>
    <xdr:to>
      <xdr:col>17</xdr:col>
      <xdr:colOff>446593</xdr:colOff>
      <xdr:row>24</xdr:row>
      <xdr:rowOff>148801</xdr:rowOff>
    </xdr:to>
    <xdr:grpSp>
      <xdr:nvGrpSpPr>
        <xdr:cNvPr id="180" name="Group 179">
          <a:extLst>
            <a:ext uri="{FF2B5EF4-FFF2-40B4-BE49-F238E27FC236}">
              <a16:creationId xmlns:a16="http://schemas.microsoft.com/office/drawing/2014/main" id="{DEADBD81-7196-B117-8D89-3A6BE9A5C57B}"/>
            </a:ext>
          </a:extLst>
        </xdr:cNvPr>
        <xdr:cNvGrpSpPr/>
      </xdr:nvGrpSpPr>
      <xdr:grpSpPr>
        <a:xfrm>
          <a:off x="5924550" y="1405685"/>
          <a:ext cx="7980868" cy="3315116"/>
          <a:chOff x="0" y="8263685"/>
          <a:chExt cx="7980868" cy="3315116"/>
        </a:xfrm>
      </xdr:grpSpPr>
      <xdr:graphicFrame macro="">
        <xdr:nvGraphicFramePr>
          <xdr:cNvPr id="65" name="Chart 64">
            <a:extLst>
              <a:ext uri="{FF2B5EF4-FFF2-40B4-BE49-F238E27FC236}">
                <a16:creationId xmlns:a16="http://schemas.microsoft.com/office/drawing/2014/main" id="{AC368637-04B1-4266-BF40-FCD0C7AC824E}"/>
              </a:ext>
            </a:extLst>
          </xdr:cNvPr>
          <xdr:cNvGraphicFramePr>
            <a:graphicFrameLocks/>
          </xdr:cNvGraphicFramePr>
        </xdr:nvGraphicFramePr>
        <xdr:xfrm>
          <a:off x="19834" y="9135431"/>
          <a:ext cx="7961034" cy="24433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767EA235-29E2-19EC-E3F3-2E606087C7EF}"/>
              </a:ext>
            </a:extLst>
          </xdr:cNvPr>
          <xdr:cNvSpPr txBox="1"/>
        </xdr:nvSpPr>
        <xdr:spPr>
          <a:xfrm>
            <a:off x="0" y="8263685"/>
            <a:ext cx="4762357" cy="34289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 i="0">
                <a:effectLst/>
                <a:latin typeface="Lato" panose="020F0502020204030203" pitchFamily="34" charset="0"/>
              </a:rPr>
              <a:t>Converted Customers Are Predominantly High-Value Spenders.</a:t>
            </a:r>
            <a:endParaRPr lang="en-US" sz="1200">
              <a:latin typeface="Lato" panose="020F0502020204030203" pitchFamily="34" charset="0"/>
            </a:endParaRPr>
          </a:p>
        </xdr:txBody>
      </xdr:sp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595353D0-9D4E-4DA6-22E7-16B3384026D3}"/>
              </a:ext>
            </a:extLst>
          </xdr:cNvPr>
          <xdr:cNvSpPr txBox="1"/>
        </xdr:nvSpPr>
        <xdr:spPr>
          <a:xfrm>
            <a:off x="0" y="8616110"/>
            <a:ext cx="6692971" cy="428624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 b="0" i="0">
                <a:effectLst/>
                <a:latin typeface="Lato" panose="020F0502020204030203" pitchFamily="34" charset="0"/>
              </a:rPr>
              <a:t>The majority of campaign conversions come from high spenders, who generate the highest purchase value despite representing a smaller customer base.</a:t>
            </a:r>
            <a:endParaRPr lang="en-US" sz="1000">
              <a:latin typeface="Lato" panose="020F0502020204030203" pitchFamily="34" charset="0"/>
            </a:endParaRPr>
          </a:p>
        </xdr:txBody>
      </xdr:sp>
    </xdr:grpSp>
    <xdr:clientData/>
  </xdr:twoCellAnchor>
  <xdr:twoCellAnchor>
    <xdr:from>
      <xdr:col>20</xdr:col>
      <xdr:colOff>20170</xdr:colOff>
      <xdr:row>30</xdr:row>
      <xdr:rowOff>36786</xdr:rowOff>
    </xdr:from>
    <xdr:to>
      <xdr:col>36</xdr:col>
      <xdr:colOff>13267</xdr:colOff>
      <xdr:row>56</xdr:row>
      <xdr:rowOff>76200</xdr:rowOff>
    </xdr:to>
    <xdr:grpSp>
      <xdr:nvGrpSpPr>
        <xdr:cNvPr id="236" name="Group 235">
          <a:extLst>
            <a:ext uri="{FF2B5EF4-FFF2-40B4-BE49-F238E27FC236}">
              <a16:creationId xmlns:a16="http://schemas.microsoft.com/office/drawing/2014/main" id="{4A159331-EF31-F73C-C9C8-0F52789ED457}"/>
            </a:ext>
          </a:extLst>
        </xdr:cNvPr>
        <xdr:cNvGrpSpPr/>
      </xdr:nvGrpSpPr>
      <xdr:grpSpPr>
        <a:xfrm>
          <a:off x="15307795" y="5751786"/>
          <a:ext cx="9746697" cy="4992414"/>
          <a:chOff x="467845" y="11219136"/>
          <a:chExt cx="9746697" cy="4992414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C50DA2C3-FC9A-244A-3242-FF3D7663FEDB}"/>
              </a:ext>
            </a:extLst>
          </xdr:cNvPr>
          <xdr:cNvSpPr txBox="1"/>
        </xdr:nvSpPr>
        <xdr:spPr>
          <a:xfrm>
            <a:off x="598919" y="11219136"/>
            <a:ext cx="5878081" cy="31563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 i="0">
                <a:effectLst/>
                <a:latin typeface="Lato" panose="020F0502020204030203" pitchFamily="34" charset="0"/>
              </a:rPr>
              <a:t>Stores Drive the Highest Conversions, but Catalogs Generate the Most Revenue.</a:t>
            </a:r>
            <a:endParaRPr lang="en-US" sz="1200">
              <a:latin typeface="Lato" panose="020F0502020204030203" pitchFamily="34" charset="0"/>
            </a:endParaRPr>
          </a:p>
        </xdr:txBody>
      </xdr:sp>
      <xdr:sp macro="" textlink="">
        <xdr:nvSpPr>
          <xdr:cNvPr id="172" name="TextBox 171">
            <a:extLst>
              <a:ext uri="{FF2B5EF4-FFF2-40B4-BE49-F238E27FC236}">
                <a16:creationId xmlns:a16="http://schemas.microsoft.com/office/drawing/2014/main" id="{8AFBF1A8-2579-87E6-D13F-E919149DBDC6}"/>
              </a:ext>
            </a:extLst>
          </xdr:cNvPr>
          <xdr:cNvSpPr txBox="1"/>
        </xdr:nvSpPr>
        <xdr:spPr>
          <a:xfrm>
            <a:off x="608445" y="11542985"/>
            <a:ext cx="6706756" cy="44898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 b="0" i="0">
                <a:effectLst/>
                <a:latin typeface="Lato" panose="020F0502020204030203" pitchFamily="34" charset="0"/>
              </a:rPr>
              <a:t>While physical stores record the strongest conversion rates across campaigns, customers shopping through catalogs deliver the highest average spending, highlighting distinct channel strengths.</a:t>
            </a:r>
            <a:endParaRPr lang="en-US" sz="1000">
              <a:latin typeface="Lato" panose="020F0502020204030203" pitchFamily="34" charset="0"/>
            </a:endParaRPr>
          </a:p>
        </xdr:txBody>
      </xdr:sp>
      <xdr:cxnSp macro="">
        <xdr:nvCxnSpPr>
          <xdr:cNvPr id="152" name="Straight Connector 151">
            <a:extLst>
              <a:ext uri="{FF2B5EF4-FFF2-40B4-BE49-F238E27FC236}">
                <a16:creationId xmlns:a16="http://schemas.microsoft.com/office/drawing/2014/main" id="{122946BF-232D-357E-B95B-817A557B8B48}"/>
              </a:ext>
            </a:extLst>
          </xdr:cNvPr>
          <xdr:cNvCxnSpPr/>
        </xdr:nvCxnSpPr>
        <xdr:spPr>
          <a:xfrm>
            <a:off x="6976948" y="12277725"/>
            <a:ext cx="0" cy="3933825"/>
          </a:xfrm>
          <a:prstGeom prst="line">
            <a:avLst/>
          </a:prstGeom>
          <a:ln w="127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56" name="Group 55">
            <a:extLst>
              <a:ext uri="{FF2B5EF4-FFF2-40B4-BE49-F238E27FC236}">
                <a16:creationId xmlns:a16="http://schemas.microsoft.com/office/drawing/2014/main" id="{2223C2CD-D071-72AE-C019-6B6649418FD1}"/>
              </a:ext>
            </a:extLst>
          </xdr:cNvPr>
          <xdr:cNvGrpSpPr/>
        </xdr:nvGrpSpPr>
        <xdr:grpSpPr>
          <a:xfrm>
            <a:off x="467845" y="12385501"/>
            <a:ext cx="6403588" cy="3816583"/>
            <a:chOff x="124945" y="23815501"/>
            <a:chExt cx="6403588" cy="3816583"/>
          </a:xfrm>
        </xdr:grpSpPr>
        <xdr:grpSp>
          <xdr:nvGrpSpPr>
            <xdr:cNvPr id="52" name="Group 51">
              <a:extLst>
                <a:ext uri="{FF2B5EF4-FFF2-40B4-BE49-F238E27FC236}">
                  <a16:creationId xmlns:a16="http://schemas.microsoft.com/office/drawing/2014/main" id="{7BCABB08-812A-F648-965F-C271D32CC6DD}"/>
                </a:ext>
              </a:extLst>
            </xdr:cNvPr>
            <xdr:cNvGrpSpPr/>
          </xdr:nvGrpSpPr>
          <xdr:grpSpPr>
            <a:xfrm>
              <a:off x="124945" y="23876744"/>
              <a:ext cx="6403588" cy="3755340"/>
              <a:chOff x="124945" y="23876744"/>
              <a:chExt cx="6403588" cy="3755340"/>
            </a:xfrm>
          </xdr:grpSpPr>
          <xdr:graphicFrame macro="">
            <xdr:nvGraphicFramePr>
              <xdr:cNvPr id="149" name="Chart 148">
                <a:extLst>
                  <a:ext uri="{FF2B5EF4-FFF2-40B4-BE49-F238E27FC236}">
                    <a16:creationId xmlns:a16="http://schemas.microsoft.com/office/drawing/2014/main" id="{3A4A20CB-25AD-431D-A9F6-4CA1AA14C20B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27733" y="25163617"/>
              <a:ext cx="6400800" cy="1260053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  <xdr:graphicFrame macro="">
            <xdr:nvGraphicFramePr>
              <xdr:cNvPr id="148" name="Chart 147">
                <a:extLst>
                  <a:ext uri="{FF2B5EF4-FFF2-40B4-BE49-F238E27FC236}">
                    <a16:creationId xmlns:a16="http://schemas.microsoft.com/office/drawing/2014/main" id="{D3ED9DF9-86B9-46C8-A7A5-C4D498C457DE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26435" y="23951581"/>
              <a:ext cx="6400800" cy="1260053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"/>
              </a:graphicData>
            </a:graphic>
          </xdr:graphicFrame>
          <xdr:graphicFrame macro="">
            <xdr:nvGraphicFramePr>
              <xdr:cNvPr id="150" name="Chart 149">
                <a:extLst>
                  <a:ext uri="{FF2B5EF4-FFF2-40B4-BE49-F238E27FC236}">
                    <a16:creationId xmlns:a16="http://schemas.microsoft.com/office/drawing/2014/main" id="{754D5397-12FA-4187-AFE3-E20A77D5EA8F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24945" y="26372031"/>
              <a:ext cx="6400800" cy="1260053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"/>
              </a:graphicData>
            </a:graphic>
          </xdr:graphicFrame>
          <xdr:sp macro="" textlink="">
            <xdr:nvSpPr>
              <xdr:cNvPr id="153" name="TextBox 152">
                <a:extLst>
                  <a:ext uri="{FF2B5EF4-FFF2-40B4-BE49-F238E27FC236}">
                    <a16:creationId xmlns:a16="http://schemas.microsoft.com/office/drawing/2014/main" id="{3F0D19B1-2C53-A7C2-16F2-75075946C0F9}"/>
                  </a:ext>
                </a:extLst>
              </xdr:cNvPr>
              <xdr:cNvSpPr txBox="1"/>
            </xdr:nvSpPr>
            <xdr:spPr>
              <a:xfrm>
                <a:off x="3022970" y="23876744"/>
                <a:ext cx="620180" cy="23907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000">
                    <a:latin typeface="Lato" panose="020F0502020204030203" pitchFamily="34" charset="0"/>
                  </a:rPr>
                  <a:t>Store</a:t>
                </a:r>
              </a:p>
            </xdr:txBody>
          </xdr:sp>
          <xdr:sp macro="" textlink="">
            <xdr:nvSpPr>
              <xdr:cNvPr id="154" name="TextBox 153">
                <a:extLst>
                  <a:ext uri="{FF2B5EF4-FFF2-40B4-BE49-F238E27FC236}">
                    <a16:creationId xmlns:a16="http://schemas.microsoft.com/office/drawing/2014/main" id="{DE20056C-7ED5-E400-E022-47CB800F8525}"/>
                  </a:ext>
                </a:extLst>
              </xdr:cNvPr>
              <xdr:cNvSpPr txBox="1"/>
            </xdr:nvSpPr>
            <xdr:spPr>
              <a:xfrm>
                <a:off x="2953322" y="25368130"/>
                <a:ext cx="770074" cy="24199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000">
                    <a:latin typeface="Lato" panose="020F0502020204030203" pitchFamily="34" charset="0"/>
                  </a:rPr>
                  <a:t>Catalog</a:t>
                </a:r>
              </a:p>
            </xdr:txBody>
          </xdr:sp>
          <xdr:sp macro="" textlink="">
            <xdr:nvSpPr>
              <xdr:cNvPr id="155" name="TextBox 154">
                <a:extLst>
                  <a:ext uri="{FF2B5EF4-FFF2-40B4-BE49-F238E27FC236}">
                    <a16:creationId xmlns:a16="http://schemas.microsoft.com/office/drawing/2014/main" id="{89CE9B99-726A-4E9F-3CDF-6264AF3E9104}"/>
                  </a:ext>
                </a:extLst>
              </xdr:cNvPr>
              <xdr:cNvSpPr txBox="1"/>
            </xdr:nvSpPr>
            <xdr:spPr>
              <a:xfrm>
                <a:off x="2946645" y="26485677"/>
                <a:ext cx="725054" cy="20021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000">
                    <a:latin typeface="Lato" panose="020F0502020204030203" pitchFamily="34" charset="0"/>
                  </a:rPr>
                  <a:t>Website</a:t>
                </a:r>
              </a:p>
            </xdr:txBody>
          </xdr:sp>
        </xdr:grpSp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2DE42587-328A-6B73-58B9-8B392F41A0B2}"/>
                </a:ext>
              </a:extLst>
            </xdr:cNvPr>
            <xdr:cNvSpPr txBox="1"/>
          </xdr:nvSpPr>
          <xdr:spPr>
            <a:xfrm>
              <a:off x="293771" y="23815501"/>
              <a:ext cx="1876926" cy="192504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700">
                  <a:solidFill>
                    <a:schemeClr val="bg1">
                      <a:lumMod val="65000"/>
                    </a:schemeClr>
                  </a:solidFill>
                  <a:latin typeface="Lato" panose="020F0502020204030203" pitchFamily="34" charset="0"/>
                </a:rPr>
                <a:t>Campaign</a:t>
              </a:r>
              <a:r>
                <a:rPr lang="en-US" sz="700" baseline="0">
                  <a:solidFill>
                    <a:schemeClr val="bg1">
                      <a:lumMod val="65000"/>
                    </a:schemeClr>
                  </a:solidFill>
                  <a:latin typeface="Lato" panose="020F0502020204030203" pitchFamily="34" charset="0"/>
                </a:rPr>
                <a:t> Conversion Rate per Channel (%)</a:t>
              </a:r>
              <a:endParaRPr lang="en-US" sz="700">
                <a:solidFill>
                  <a:schemeClr val="bg1">
                    <a:lumMod val="65000"/>
                  </a:schemeClr>
                </a:solidFill>
                <a:latin typeface="Lato" panose="020F0502020204030203" pitchFamily="34" charset="0"/>
              </a:endParaRPr>
            </a:p>
          </xdr:txBody>
        </xdr:sp>
      </xdr:grpSp>
      <xdr:grpSp>
        <xdr:nvGrpSpPr>
          <xdr:cNvPr id="51" name="Group 50">
            <a:extLst>
              <a:ext uri="{FF2B5EF4-FFF2-40B4-BE49-F238E27FC236}">
                <a16:creationId xmlns:a16="http://schemas.microsoft.com/office/drawing/2014/main" id="{874FDB53-F07C-A605-87D7-01935E6A0282}"/>
              </a:ext>
            </a:extLst>
          </xdr:cNvPr>
          <xdr:cNvGrpSpPr/>
        </xdr:nvGrpSpPr>
        <xdr:grpSpPr>
          <a:xfrm>
            <a:off x="7103931" y="12530890"/>
            <a:ext cx="3110611" cy="2722225"/>
            <a:chOff x="6771057" y="23955877"/>
            <a:chExt cx="3118131" cy="2722225"/>
          </a:xfrm>
        </xdr:grpSpPr>
        <xdr:grpSp>
          <xdr:nvGrpSpPr>
            <xdr:cNvPr id="28" name="Group 27">
              <a:extLst>
                <a:ext uri="{FF2B5EF4-FFF2-40B4-BE49-F238E27FC236}">
                  <a16:creationId xmlns:a16="http://schemas.microsoft.com/office/drawing/2014/main" id="{7F0CA452-333D-8427-C6A9-C4C3D0116444}"/>
                </a:ext>
              </a:extLst>
            </xdr:cNvPr>
            <xdr:cNvGrpSpPr/>
          </xdr:nvGrpSpPr>
          <xdr:grpSpPr>
            <a:xfrm>
              <a:off x="6771057" y="24053774"/>
              <a:ext cx="3118131" cy="2624328"/>
              <a:chOff x="10019082" y="23796599"/>
              <a:chExt cx="3108606" cy="2624328"/>
            </a:xfrm>
          </xdr:grpSpPr>
          <xdr:sp macro="" textlink="">
            <xdr:nvSpPr>
              <xdr:cNvPr id="163" name="TextBox 162">
                <a:extLst>
                  <a:ext uri="{FF2B5EF4-FFF2-40B4-BE49-F238E27FC236}">
                    <a16:creationId xmlns:a16="http://schemas.microsoft.com/office/drawing/2014/main" id="{555F9772-EF10-4342-24D6-2AD9142FD377}"/>
                  </a:ext>
                </a:extLst>
              </xdr:cNvPr>
              <xdr:cNvSpPr txBox="1"/>
            </xdr:nvSpPr>
            <xdr:spPr>
              <a:xfrm>
                <a:off x="10042987" y="24967656"/>
                <a:ext cx="643910" cy="29264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200">
                    <a:latin typeface="Lato" panose="020F0502020204030203" pitchFamily="34" charset="0"/>
                  </a:rPr>
                  <a:t>Store</a:t>
                </a:r>
              </a:p>
            </xdr:txBody>
          </xdr:sp>
          <xdr:sp macro="" textlink="">
            <xdr:nvSpPr>
              <xdr:cNvPr id="164" name="TextBox 163">
                <a:extLst>
                  <a:ext uri="{FF2B5EF4-FFF2-40B4-BE49-F238E27FC236}">
                    <a16:creationId xmlns:a16="http://schemas.microsoft.com/office/drawing/2014/main" id="{A50C4E3E-B4A3-8F62-6810-C2B3DFC53D42}"/>
                  </a:ext>
                </a:extLst>
              </xdr:cNvPr>
              <xdr:cNvSpPr txBox="1"/>
            </xdr:nvSpPr>
            <xdr:spPr>
              <a:xfrm>
                <a:off x="10019082" y="24242697"/>
                <a:ext cx="775389" cy="36429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200">
                    <a:latin typeface="Lato" panose="020F0502020204030203" pitchFamily="34" charset="0"/>
                  </a:rPr>
                  <a:t>Catalog</a:t>
                </a:r>
              </a:p>
            </xdr:txBody>
          </xdr:sp>
          <xdr:sp macro="" textlink="">
            <xdr:nvSpPr>
              <xdr:cNvPr id="165" name="TextBox 164">
                <a:extLst>
                  <a:ext uri="{FF2B5EF4-FFF2-40B4-BE49-F238E27FC236}">
                    <a16:creationId xmlns:a16="http://schemas.microsoft.com/office/drawing/2014/main" id="{5038B015-3799-48A8-2939-0919B05E2E6B}"/>
                  </a:ext>
                </a:extLst>
              </xdr:cNvPr>
              <xdr:cNvSpPr txBox="1"/>
            </xdr:nvSpPr>
            <xdr:spPr>
              <a:xfrm>
                <a:off x="10066110" y="25711021"/>
                <a:ext cx="939765" cy="3056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200">
                    <a:latin typeface="Lato" panose="020F0502020204030203" pitchFamily="34" charset="0"/>
                  </a:rPr>
                  <a:t>Website</a:t>
                </a:r>
              </a:p>
            </xdr:txBody>
          </xdr:sp>
          <xdr:grpSp>
            <xdr:nvGrpSpPr>
              <xdr:cNvPr id="33" name="Group 32">
                <a:extLst>
                  <a:ext uri="{FF2B5EF4-FFF2-40B4-BE49-F238E27FC236}">
                    <a16:creationId xmlns:a16="http://schemas.microsoft.com/office/drawing/2014/main" id="{369C1E37-FF1C-249C-25D0-C3932EB64298}"/>
                  </a:ext>
                </a:extLst>
              </xdr:cNvPr>
              <xdr:cNvGrpSpPr/>
            </xdr:nvGrpSpPr>
            <xdr:grpSpPr>
              <a:xfrm>
                <a:off x="10662788" y="23796599"/>
                <a:ext cx="2464900" cy="2624328"/>
                <a:chOff x="10243688" y="29483024"/>
                <a:chExt cx="2472921" cy="3685032"/>
              </a:xfrm>
            </xdr:grpSpPr>
            <xdr:grpSp>
              <xdr:nvGrpSpPr>
                <xdr:cNvPr id="157" name="Group 156">
                  <a:extLst>
                    <a:ext uri="{FF2B5EF4-FFF2-40B4-BE49-F238E27FC236}">
                      <a16:creationId xmlns:a16="http://schemas.microsoft.com/office/drawing/2014/main" id="{1FBB5908-6A4E-445C-9910-626F3EAE3F9B}"/>
                    </a:ext>
                  </a:extLst>
                </xdr:cNvPr>
                <xdr:cNvGrpSpPr/>
              </xdr:nvGrpSpPr>
              <xdr:grpSpPr>
                <a:xfrm>
                  <a:off x="10243688" y="29483024"/>
                  <a:ext cx="2472921" cy="3685032"/>
                  <a:chOff x="13598527" y="9837889"/>
                  <a:chExt cx="3246874" cy="2838648"/>
                </a:xfrm>
              </xdr:grpSpPr>
              <xdr:graphicFrame macro="">
                <xdr:nvGraphicFramePr>
                  <xdr:cNvPr id="158" name="Chart 157">
                    <a:extLst>
                      <a:ext uri="{FF2B5EF4-FFF2-40B4-BE49-F238E27FC236}">
                        <a16:creationId xmlns:a16="http://schemas.microsoft.com/office/drawing/2014/main" id="{74754C90-2EB0-C081-EC5B-4DADAA1AF600}"/>
                      </a:ext>
                    </a:extLst>
                  </xdr:cNvPr>
                  <xdr:cNvGraphicFramePr/>
                </xdr:nvGraphicFramePr>
                <xdr:xfrm>
                  <a:off x="13598527" y="9837889"/>
                  <a:ext cx="3246874" cy="2838648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  <xdr:cxnSp macro="">
                <xdr:nvCxnSpPr>
                  <xdr:cNvPr id="159" name="Straight Connector 158">
                    <a:extLst>
                      <a:ext uri="{FF2B5EF4-FFF2-40B4-BE49-F238E27FC236}">
                        <a16:creationId xmlns:a16="http://schemas.microsoft.com/office/drawing/2014/main" id="{05AEB4DD-54A4-0867-0DAC-AAF2AA1EC7EA}"/>
                      </a:ext>
                    </a:extLst>
                  </xdr:cNvPr>
                  <xdr:cNvCxnSpPr/>
                </xdr:nvCxnSpPr>
                <xdr:spPr>
                  <a:xfrm>
                    <a:off x="13739022" y="10141062"/>
                    <a:ext cx="0" cy="2234754"/>
                  </a:xfrm>
                  <a:prstGeom prst="line">
                    <a:avLst/>
                  </a:prstGeom>
                  <a:ln w="6350">
                    <a:noFill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cxnSp macro="">
              <xdr:nvCxnSpPr>
                <xdr:cNvPr id="17" name="Straight Connector 16">
                  <a:extLst>
                    <a:ext uri="{FF2B5EF4-FFF2-40B4-BE49-F238E27FC236}">
                      <a16:creationId xmlns:a16="http://schemas.microsoft.com/office/drawing/2014/main" id="{E56C3547-146E-4D1F-1130-17353EAA5B35}"/>
                    </a:ext>
                  </a:extLst>
                </xdr:cNvPr>
                <xdr:cNvCxnSpPr/>
              </xdr:nvCxnSpPr>
              <xdr:spPr>
                <a:xfrm>
                  <a:off x="10375682" y="29842810"/>
                  <a:ext cx="0" cy="2975742"/>
                </a:xfrm>
                <a:prstGeom prst="line">
                  <a:avLst/>
                </a:prstGeom>
                <a:ln w="6350">
                  <a:solidFill>
                    <a:schemeClr val="bg1">
                      <a:lumMod val="7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EB3B5726-4FB8-F9B9-3DB9-7EAD4067B845}"/>
                </a:ext>
              </a:extLst>
            </xdr:cNvPr>
            <xdr:cNvSpPr txBox="1"/>
          </xdr:nvSpPr>
          <xdr:spPr>
            <a:xfrm>
              <a:off x="7512718" y="23955877"/>
              <a:ext cx="1586164" cy="192504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700">
                  <a:solidFill>
                    <a:schemeClr val="bg1">
                      <a:lumMod val="65000"/>
                    </a:schemeClr>
                  </a:solidFill>
                  <a:latin typeface="Lato" panose="020F0502020204030203" pitchFamily="34" charset="0"/>
                </a:rPr>
                <a:t>Avg. Revenue per</a:t>
              </a:r>
              <a:r>
                <a:rPr lang="en-US" sz="700" baseline="0">
                  <a:solidFill>
                    <a:schemeClr val="bg1">
                      <a:lumMod val="65000"/>
                    </a:schemeClr>
                  </a:solidFill>
                  <a:latin typeface="Lato" panose="020F0502020204030203" pitchFamily="34" charset="0"/>
                </a:rPr>
                <a:t> Channel (USD)</a:t>
              </a:r>
              <a:endParaRPr lang="en-US" sz="700">
                <a:solidFill>
                  <a:schemeClr val="bg1">
                    <a:lumMod val="65000"/>
                  </a:schemeClr>
                </a:solidFill>
                <a:latin typeface="Lato" panose="020F0502020204030203" pitchFamily="34" charset="0"/>
              </a:endParaRPr>
            </a:p>
          </xdr:txBody>
        </xdr:sp>
      </xdr:grpSp>
    </xdr:grpSp>
    <xdr:clientData/>
  </xdr:twoCellAnchor>
  <xdr:twoCellAnchor>
    <xdr:from>
      <xdr:col>9</xdr:col>
      <xdr:colOff>390525</xdr:colOff>
      <xdr:row>30</xdr:row>
      <xdr:rowOff>29346</xdr:rowOff>
    </xdr:from>
    <xdr:to>
      <xdr:col>19</xdr:col>
      <xdr:colOff>312064</xdr:colOff>
      <xdr:row>56</xdr:row>
      <xdr:rowOff>179977</xdr:rowOff>
    </xdr:to>
    <xdr:grpSp>
      <xdr:nvGrpSpPr>
        <xdr:cNvPr id="102" name="Group 101">
          <a:extLst>
            <a:ext uri="{FF2B5EF4-FFF2-40B4-BE49-F238E27FC236}">
              <a16:creationId xmlns:a16="http://schemas.microsoft.com/office/drawing/2014/main" id="{5204E3EF-23A2-E1DB-D4DE-4BF958A6623F}"/>
            </a:ext>
          </a:extLst>
        </xdr:cNvPr>
        <xdr:cNvGrpSpPr/>
      </xdr:nvGrpSpPr>
      <xdr:grpSpPr>
        <a:xfrm>
          <a:off x="8972550" y="5744346"/>
          <a:ext cx="6017539" cy="5103631"/>
          <a:chOff x="0" y="17060046"/>
          <a:chExt cx="6017539" cy="5103631"/>
        </a:xfrm>
      </xdr:grpSpPr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584E5A4E-2986-642F-F316-834E22AF50E1}"/>
              </a:ext>
            </a:extLst>
          </xdr:cNvPr>
          <xdr:cNvSpPr txBox="1"/>
        </xdr:nvSpPr>
        <xdr:spPr>
          <a:xfrm>
            <a:off x="1" y="17060046"/>
            <a:ext cx="4755923" cy="24687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 i="0">
                <a:effectLst/>
                <a:latin typeface="Lato" panose="020F0502020204030203" pitchFamily="34" charset="0"/>
              </a:rPr>
              <a:t>Inactive Customers Show the Strongest Response to Campaigns.</a:t>
            </a:r>
            <a:endParaRPr lang="en-US" sz="1200">
              <a:latin typeface="Lato" panose="020F0502020204030203" pitchFamily="34" charset="0"/>
            </a:endParaRPr>
          </a:p>
        </xdr:txBody>
      </xdr:sp>
      <xdr:sp macro="" textlink="">
        <xdr:nvSpPr>
          <xdr:cNvPr id="145" name="TextBox 144">
            <a:extLst>
              <a:ext uri="{FF2B5EF4-FFF2-40B4-BE49-F238E27FC236}">
                <a16:creationId xmlns:a16="http://schemas.microsoft.com/office/drawing/2014/main" id="{19D48331-4132-1AD3-4E6F-8E0FB12DB3BD}"/>
              </a:ext>
            </a:extLst>
          </xdr:cNvPr>
          <xdr:cNvSpPr txBox="1"/>
        </xdr:nvSpPr>
        <xdr:spPr>
          <a:xfrm>
            <a:off x="0" y="17383896"/>
            <a:ext cx="5133160" cy="428624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 b="0" i="0">
                <a:effectLst/>
                <a:latin typeface="Lato" panose="020F0502020204030203" pitchFamily="34" charset="0"/>
              </a:rPr>
              <a:t>Customers who have not made purchases for a long period exhibit the highest conversion rates, indicating that the campaigns effectively reactivated dormant buyers.</a:t>
            </a:r>
            <a:endParaRPr lang="en-US" sz="1000">
              <a:latin typeface="Lato" panose="020F0502020204030203" pitchFamily="34" charset="0"/>
            </a:endParaRPr>
          </a:p>
        </xdr:txBody>
      </xdr:sp>
      <xdr:grpSp>
        <xdr:nvGrpSpPr>
          <xdr:cNvPr id="101" name="Group 100">
            <a:extLst>
              <a:ext uri="{FF2B5EF4-FFF2-40B4-BE49-F238E27FC236}">
                <a16:creationId xmlns:a16="http://schemas.microsoft.com/office/drawing/2014/main" id="{1410BFFF-FFBE-AA92-5EA2-44584C7DFDF8}"/>
              </a:ext>
            </a:extLst>
          </xdr:cNvPr>
          <xdr:cNvGrpSpPr/>
        </xdr:nvGrpSpPr>
        <xdr:grpSpPr>
          <a:xfrm>
            <a:off x="61592" y="17903985"/>
            <a:ext cx="5955947" cy="4259692"/>
            <a:chOff x="61592" y="17903985"/>
            <a:chExt cx="5955947" cy="4259692"/>
          </a:xfrm>
        </xdr:grpSpPr>
        <xdr:grpSp>
          <xdr:nvGrpSpPr>
            <xdr:cNvPr id="147" name="Group 146">
              <a:extLst>
                <a:ext uri="{FF2B5EF4-FFF2-40B4-BE49-F238E27FC236}">
                  <a16:creationId xmlns:a16="http://schemas.microsoft.com/office/drawing/2014/main" id="{736DCCCC-EC0D-80B0-C2E6-E10CC61925D4}"/>
                </a:ext>
              </a:extLst>
            </xdr:cNvPr>
            <xdr:cNvGrpSpPr/>
          </xdr:nvGrpSpPr>
          <xdr:grpSpPr>
            <a:xfrm>
              <a:off x="61592" y="17972660"/>
              <a:ext cx="5955947" cy="4191017"/>
              <a:chOff x="61592" y="17972660"/>
              <a:chExt cx="5955947" cy="4191017"/>
            </a:xfrm>
          </xdr:grpSpPr>
          <xdr:grpSp>
            <xdr:nvGrpSpPr>
              <xdr:cNvPr id="120" name="Group 119">
                <a:extLst>
                  <a:ext uri="{FF2B5EF4-FFF2-40B4-BE49-F238E27FC236}">
                    <a16:creationId xmlns:a16="http://schemas.microsoft.com/office/drawing/2014/main" id="{654B3B2D-A10E-4F8F-9188-6CA301527B68}"/>
                  </a:ext>
                </a:extLst>
              </xdr:cNvPr>
              <xdr:cNvGrpSpPr/>
            </xdr:nvGrpSpPr>
            <xdr:grpSpPr>
              <a:xfrm>
                <a:off x="973365" y="17972690"/>
                <a:ext cx="1005840" cy="4187952"/>
                <a:chOff x="9113437" y="11465220"/>
                <a:chExt cx="1007201" cy="4187952"/>
              </a:xfrm>
            </xdr:grpSpPr>
            <xdr:graphicFrame macro="">
              <xdr:nvGraphicFramePr>
                <xdr:cNvPr id="121" name="Chart 120">
                  <a:extLst>
                    <a:ext uri="{FF2B5EF4-FFF2-40B4-BE49-F238E27FC236}">
                      <a16:creationId xmlns:a16="http://schemas.microsoft.com/office/drawing/2014/main" id="{B315F83B-59A0-92CA-5B94-DB1643DC49BD}"/>
                    </a:ext>
                  </a:extLst>
                </xdr:cNvPr>
                <xdr:cNvGraphicFramePr/>
              </xdr:nvGraphicFramePr>
              <xdr:xfrm>
                <a:off x="9113437" y="11465220"/>
                <a:ext cx="1007201" cy="418795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6"/>
                </a:graphicData>
              </a:graphic>
            </xdr:graphicFrame>
            <xdr:cxnSp macro="">
              <xdr:nvCxnSpPr>
                <xdr:cNvPr id="122" name="Straight Connector 121">
                  <a:extLst>
                    <a:ext uri="{FF2B5EF4-FFF2-40B4-BE49-F238E27FC236}">
                      <a16:creationId xmlns:a16="http://schemas.microsoft.com/office/drawing/2014/main" id="{200BB3E3-E857-0B50-F03F-470CB10F7E52}"/>
                    </a:ext>
                  </a:extLst>
                </xdr:cNvPr>
                <xdr:cNvCxnSpPr/>
              </xdr:nvCxnSpPr>
              <xdr:spPr>
                <a:xfrm>
                  <a:off x="9252861" y="11772901"/>
                  <a:ext cx="0" cy="3570513"/>
                </a:xfrm>
                <a:prstGeom prst="line">
                  <a:avLst/>
                </a:prstGeom>
                <a:ln w="6350">
                  <a:solidFill>
                    <a:schemeClr val="bg1">
                      <a:lumMod val="8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123" name="Group 122">
                <a:extLst>
                  <a:ext uri="{FF2B5EF4-FFF2-40B4-BE49-F238E27FC236}">
                    <a16:creationId xmlns:a16="http://schemas.microsoft.com/office/drawing/2014/main" id="{299C6B19-7D19-4ABE-82A7-45FA667A5228}"/>
                  </a:ext>
                </a:extLst>
              </xdr:cNvPr>
              <xdr:cNvGrpSpPr/>
            </xdr:nvGrpSpPr>
            <xdr:grpSpPr>
              <a:xfrm>
                <a:off x="1985144" y="17975725"/>
                <a:ext cx="1005840" cy="4187952"/>
                <a:chOff x="10354605" y="11352361"/>
                <a:chExt cx="1005840" cy="4187952"/>
              </a:xfrm>
            </xdr:grpSpPr>
            <xdr:graphicFrame macro="">
              <xdr:nvGraphicFramePr>
                <xdr:cNvPr id="124" name="Chart 123">
                  <a:extLst>
                    <a:ext uri="{FF2B5EF4-FFF2-40B4-BE49-F238E27FC236}">
                      <a16:creationId xmlns:a16="http://schemas.microsoft.com/office/drawing/2014/main" id="{EC5BF54C-C05F-B4C9-9AEF-CDA2D4CBFCCF}"/>
                    </a:ext>
                  </a:extLst>
                </xdr:cNvPr>
                <xdr:cNvGraphicFramePr/>
              </xdr:nvGraphicFramePr>
              <xdr:xfrm>
                <a:off x="10354605" y="11352361"/>
                <a:ext cx="1005840" cy="418795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7"/>
                </a:graphicData>
              </a:graphic>
            </xdr:graphicFrame>
            <xdr:cxnSp macro="">
              <xdr:nvCxnSpPr>
                <xdr:cNvPr id="125" name="Straight Connector 124">
                  <a:extLst>
                    <a:ext uri="{FF2B5EF4-FFF2-40B4-BE49-F238E27FC236}">
                      <a16:creationId xmlns:a16="http://schemas.microsoft.com/office/drawing/2014/main" id="{D638ED19-F503-3FB8-1259-6A05E8EB5FA3}"/>
                    </a:ext>
                  </a:extLst>
                </xdr:cNvPr>
                <xdr:cNvCxnSpPr/>
              </xdr:nvCxnSpPr>
              <xdr:spPr>
                <a:xfrm>
                  <a:off x="10488390" y="11664041"/>
                  <a:ext cx="0" cy="3570513"/>
                </a:xfrm>
                <a:prstGeom prst="line">
                  <a:avLst/>
                </a:prstGeom>
                <a:ln w="6350">
                  <a:solidFill>
                    <a:schemeClr val="bg1">
                      <a:lumMod val="8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126" name="Group 125">
                <a:extLst>
                  <a:ext uri="{FF2B5EF4-FFF2-40B4-BE49-F238E27FC236}">
                    <a16:creationId xmlns:a16="http://schemas.microsoft.com/office/drawing/2014/main" id="{47720505-2ED9-4934-98A9-7BB061C132EA}"/>
                  </a:ext>
                </a:extLst>
              </xdr:cNvPr>
              <xdr:cNvGrpSpPr/>
            </xdr:nvGrpSpPr>
            <xdr:grpSpPr>
              <a:xfrm>
                <a:off x="2998359" y="17973096"/>
                <a:ext cx="1003869" cy="4187952"/>
                <a:chOff x="11701955" y="11350857"/>
                <a:chExt cx="1007201" cy="4187952"/>
              </a:xfrm>
            </xdr:grpSpPr>
            <xdr:graphicFrame macro="">
              <xdr:nvGraphicFramePr>
                <xdr:cNvPr id="127" name="Chart 126">
                  <a:extLst>
                    <a:ext uri="{FF2B5EF4-FFF2-40B4-BE49-F238E27FC236}">
                      <a16:creationId xmlns:a16="http://schemas.microsoft.com/office/drawing/2014/main" id="{8E90FB13-C51E-B85E-C5B4-AA1EFA6B52A5}"/>
                    </a:ext>
                  </a:extLst>
                </xdr:cNvPr>
                <xdr:cNvGraphicFramePr/>
              </xdr:nvGraphicFramePr>
              <xdr:xfrm>
                <a:off x="11701955" y="11350857"/>
                <a:ext cx="1007201" cy="418795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8"/>
                </a:graphicData>
              </a:graphic>
            </xdr:graphicFrame>
            <xdr:cxnSp macro="">
              <xdr:nvCxnSpPr>
                <xdr:cNvPr id="128" name="Straight Connector 127">
                  <a:extLst>
                    <a:ext uri="{FF2B5EF4-FFF2-40B4-BE49-F238E27FC236}">
                      <a16:creationId xmlns:a16="http://schemas.microsoft.com/office/drawing/2014/main" id="{6C00AFD5-1A11-99E0-6552-899C3DCE0D00}"/>
                    </a:ext>
                  </a:extLst>
                </xdr:cNvPr>
                <xdr:cNvCxnSpPr/>
              </xdr:nvCxnSpPr>
              <xdr:spPr>
                <a:xfrm>
                  <a:off x="11838219" y="11664041"/>
                  <a:ext cx="0" cy="3570513"/>
                </a:xfrm>
                <a:prstGeom prst="line">
                  <a:avLst/>
                </a:prstGeom>
                <a:ln w="6350">
                  <a:solidFill>
                    <a:schemeClr val="bg1">
                      <a:lumMod val="8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129" name="Group 128">
                <a:extLst>
                  <a:ext uri="{FF2B5EF4-FFF2-40B4-BE49-F238E27FC236}">
                    <a16:creationId xmlns:a16="http://schemas.microsoft.com/office/drawing/2014/main" id="{41B2990D-723C-46D0-A98A-726B2134DE72}"/>
                  </a:ext>
                </a:extLst>
              </xdr:cNvPr>
              <xdr:cNvGrpSpPr/>
            </xdr:nvGrpSpPr>
            <xdr:grpSpPr>
              <a:xfrm>
                <a:off x="4007728" y="17973258"/>
                <a:ext cx="1002884" cy="4187952"/>
                <a:chOff x="14295102" y="11312216"/>
                <a:chExt cx="1005840" cy="4187952"/>
              </a:xfrm>
            </xdr:grpSpPr>
            <xdr:graphicFrame macro="">
              <xdr:nvGraphicFramePr>
                <xdr:cNvPr id="130" name="Chart 129">
                  <a:extLst>
                    <a:ext uri="{FF2B5EF4-FFF2-40B4-BE49-F238E27FC236}">
                      <a16:creationId xmlns:a16="http://schemas.microsoft.com/office/drawing/2014/main" id="{087C9201-EBFF-82EA-3848-E3D67B2953C6}"/>
                    </a:ext>
                  </a:extLst>
                </xdr:cNvPr>
                <xdr:cNvGraphicFramePr/>
              </xdr:nvGraphicFramePr>
              <xdr:xfrm>
                <a:off x="14295102" y="11312216"/>
                <a:ext cx="1005840" cy="418795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9"/>
                </a:graphicData>
              </a:graphic>
            </xdr:graphicFrame>
            <xdr:cxnSp macro="">
              <xdr:nvCxnSpPr>
                <xdr:cNvPr id="131" name="Straight Connector 130">
                  <a:extLst>
                    <a:ext uri="{FF2B5EF4-FFF2-40B4-BE49-F238E27FC236}">
                      <a16:creationId xmlns:a16="http://schemas.microsoft.com/office/drawing/2014/main" id="{01CCF1D5-01B4-D31B-D5C2-567BF5E14ABC}"/>
                    </a:ext>
                  </a:extLst>
                </xdr:cNvPr>
                <xdr:cNvCxnSpPr/>
              </xdr:nvCxnSpPr>
              <xdr:spPr>
                <a:xfrm>
                  <a:off x="14429019" y="11609611"/>
                  <a:ext cx="0" cy="3570513"/>
                </a:xfrm>
                <a:prstGeom prst="line">
                  <a:avLst/>
                </a:prstGeom>
                <a:ln w="6350">
                  <a:solidFill>
                    <a:schemeClr val="bg1">
                      <a:lumMod val="8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132" name="Group 131">
                <a:extLst>
                  <a:ext uri="{FF2B5EF4-FFF2-40B4-BE49-F238E27FC236}">
                    <a16:creationId xmlns:a16="http://schemas.microsoft.com/office/drawing/2014/main" id="{D818A541-70A9-44C7-8AC5-15372F7EFAEC}"/>
                  </a:ext>
                </a:extLst>
              </xdr:cNvPr>
              <xdr:cNvGrpSpPr/>
            </xdr:nvGrpSpPr>
            <xdr:grpSpPr>
              <a:xfrm>
                <a:off x="5013341" y="17972660"/>
                <a:ext cx="1004198" cy="4187952"/>
                <a:chOff x="15466441" y="11256251"/>
                <a:chExt cx="1005840" cy="4187952"/>
              </a:xfrm>
            </xdr:grpSpPr>
            <xdr:graphicFrame macro="">
              <xdr:nvGraphicFramePr>
                <xdr:cNvPr id="133" name="Chart 132">
                  <a:extLst>
                    <a:ext uri="{FF2B5EF4-FFF2-40B4-BE49-F238E27FC236}">
                      <a16:creationId xmlns:a16="http://schemas.microsoft.com/office/drawing/2014/main" id="{34118B52-0467-CE27-B594-26F2C294954D}"/>
                    </a:ext>
                  </a:extLst>
                </xdr:cNvPr>
                <xdr:cNvGraphicFramePr/>
              </xdr:nvGraphicFramePr>
              <xdr:xfrm>
                <a:off x="15466441" y="11256251"/>
                <a:ext cx="1005840" cy="418795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0"/>
                </a:graphicData>
              </a:graphic>
            </xdr:graphicFrame>
            <xdr:cxnSp macro="">
              <xdr:nvCxnSpPr>
                <xdr:cNvPr id="134" name="Straight Connector 133">
                  <a:extLst>
                    <a:ext uri="{FF2B5EF4-FFF2-40B4-BE49-F238E27FC236}">
                      <a16:creationId xmlns:a16="http://schemas.microsoft.com/office/drawing/2014/main" id="{47FCF6DC-6BBD-BAE2-1A13-8AE8048962C3}"/>
                    </a:ext>
                  </a:extLst>
                </xdr:cNvPr>
                <xdr:cNvCxnSpPr/>
              </xdr:nvCxnSpPr>
              <xdr:spPr>
                <a:xfrm>
                  <a:off x="15599233" y="11566067"/>
                  <a:ext cx="0" cy="3570513"/>
                </a:xfrm>
                <a:prstGeom prst="line">
                  <a:avLst/>
                </a:prstGeom>
                <a:ln w="6350">
                  <a:solidFill>
                    <a:schemeClr val="bg1">
                      <a:lumMod val="8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39" name="TextBox 138">
                <a:extLst>
                  <a:ext uri="{FF2B5EF4-FFF2-40B4-BE49-F238E27FC236}">
                    <a16:creationId xmlns:a16="http://schemas.microsoft.com/office/drawing/2014/main" id="{D58A50D8-7133-F80C-080F-5CA1B79C04C1}"/>
                  </a:ext>
                </a:extLst>
              </xdr:cNvPr>
              <xdr:cNvSpPr txBox="1"/>
            </xdr:nvSpPr>
            <xdr:spPr>
              <a:xfrm>
                <a:off x="61592" y="18476143"/>
                <a:ext cx="974216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1000">
                    <a:latin typeface="Lato" panose="020F0502020204030203" pitchFamily="34" charset="0"/>
                  </a:rPr>
                  <a:t>Very Recent</a:t>
                </a:r>
              </a:p>
            </xdr:txBody>
          </xdr:sp>
          <xdr:sp macro="" textlink="">
            <xdr:nvSpPr>
              <xdr:cNvPr id="141" name="TextBox 140">
                <a:extLst>
                  <a:ext uri="{FF2B5EF4-FFF2-40B4-BE49-F238E27FC236}">
                    <a16:creationId xmlns:a16="http://schemas.microsoft.com/office/drawing/2014/main" id="{E38BA946-2970-3DDB-35EE-476CB04510E3}"/>
                  </a:ext>
                </a:extLst>
              </xdr:cNvPr>
              <xdr:cNvSpPr txBox="1"/>
            </xdr:nvSpPr>
            <xdr:spPr>
              <a:xfrm>
                <a:off x="61592" y="19454919"/>
                <a:ext cx="974216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1000">
                    <a:latin typeface="Lato" panose="020F0502020204030203" pitchFamily="34" charset="0"/>
                  </a:rPr>
                  <a:t>Recent</a:t>
                </a:r>
              </a:p>
            </xdr:txBody>
          </xdr:sp>
          <xdr:sp macro="" textlink="">
            <xdr:nvSpPr>
              <xdr:cNvPr id="142" name="TextBox 141">
                <a:extLst>
                  <a:ext uri="{FF2B5EF4-FFF2-40B4-BE49-F238E27FC236}">
                    <a16:creationId xmlns:a16="http://schemas.microsoft.com/office/drawing/2014/main" id="{771715E1-7306-32AD-3DF3-944D0ED9526F}"/>
                  </a:ext>
                </a:extLst>
              </xdr:cNvPr>
              <xdr:cNvSpPr txBox="1"/>
            </xdr:nvSpPr>
            <xdr:spPr>
              <a:xfrm>
                <a:off x="61592" y="20473109"/>
                <a:ext cx="974216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1000">
                    <a:latin typeface="Lato" panose="020F0502020204030203" pitchFamily="34" charset="0"/>
                  </a:rPr>
                  <a:t>Old</a:t>
                </a:r>
              </a:p>
            </xdr:txBody>
          </xdr:sp>
          <xdr:sp macro="" textlink="">
            <xdr:nvSpPr>
              <xdr:cNvPr id="143" name="TextBox 142">
                <a:extLst>
                  <a:ext uri="{FF2B5EF4-FFF2-40B4-BE49-F238E27FC236}">
                    <a16:creationId xmlns:a16="http://schemas.microsoft.com/office/drawing/2014/main" id="{DA16ED4A-C205-A014-4B3E-CFE39DEE8ADC}"/>
                  </a:ext>
                </a:extLst>
              </xdr:cNvPr>
              <xdr:cNvSpPr txBox="1"/>
            </xdr:nvSpPr>
            <xdr:spPr>
              <a:xfrm>
                <a:off x="61592" y="21405903"/>
                <a:ext cx="974216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1000">
                    <a:latin typeface="Lato" panose="020F0502020204030203" pitchFamily="34" charset="0"/>
                  </a:rPr>
                  <a:t>Mid</a:t>
                </a:r>
              </a:p>
            </xdr:txBody>
          </xdr:sp>
        </xdr:grpSp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8B592F36-02B1-7E9F-7255-D0F0AC4B4698}"/>
                </a:ext>
              </a:extLst>
            </xdr:cNvPr>
            <xdr:cNvSpPr txBox="1"/>
          </xdr:nvSpPr>
          <xdr:spPr>
            <a:xfrm>
              <a:off x="100263" y="17903985"/>
              <a:ext cx="1873417" cy="192504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700">
                  <a:solidFill>
                    <a:schemeClr val="bg1">
                      <a:lumMod val="65000"/>
                    </a:schemeClr>
                  </a:solidFill>
                  <a:latin typeface="Lato" panose="020F0502020204030203" pitchFamily="34" charset="0"/>
                </a:rPr>
                <a:t>Conversion Rate per Recency Group</a:t>
              </a:r>
              <a:r>
                <a:rPr lang="en-US" sz="700" baseline="0">
                  <a:solidFill>
                    <a:schemeClr val="bg1">
                      <a:lumMod val="65000"/>
                    </a:schemeClr>
                  </a:solidFill>
                  <a:latin typeface="Lato" panose="020F0502020204030203" pitchFamily="34" charset="0"/>
                </a:rPr>
                <a:t> (%)</a:t>
              </a:r>
              <a:endParaRPr lang="en-US" sz="700">
                <a:solidFill>
                  <a:schemeClr val="bg1">
                    <a:lumMod val="65000"/>
                  </a:schemeClr>
                </a:solidFill>
                <a:latin typeface="Lato" panose="020F0502020204030203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323850</xdr:colOff>
      <xdr:row>30</xdr:row>
      <xdr:rowOff>16086</xdr:rowOff>
    </xdr:from>
    <xdr:to>
      <xdr:col>5</xdr:col>
      <xdr:colOff>1029283</xdr:colOff>
      <xdr:row>31</xdr:row>
      <xdr:rowOff>94012</xdr:rowOff>
    </xdr:to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CB7DDCA3-A177-F183-5372-A69D790DD5F7}"/>
            </a:ext>
          </a:extLst>
        </xdr:cNvPr>
        <xdr:cNvSpPr txBox="1"/>
      </xdr:nvSpPr>
      <xdr:spPr>
        <a:xfrm>
          <a:off x="323850" y="5731086"/>
          <a:ext cx="4753558" cy="26842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>
              <a:effectLst/>
              <a:latin typeface="Lato" panose="020F0502020204030203" pitchFamily="34" charset="0"/>
            </a:rPr>
            <a:t>Customers Aged 50+ Show the Highest Campaign Responsiveness.</a:t>
          </a:r>
          <a:endParaRPr lang="en-US" sz="1200">
            <a:latin typeface="Lato" panose="020F0502020204030203" pitchFamily="34" charset="0"/>
          </a:endParaRPr>
        </a:p>
      </xdr:txBody>
    </xdr:sp>
    <xdr:clientData/>
  </xdr:twoCellAnchor>
  <xdr:twoCellAnchor>
    <xdr:from>
      <xdr:col>0</xdr:col>
      <xdr:colOff>323850</xdr:colOff>
      <xdr:row>31</xdr:row>
      <xdr:rowOff>52109</xdr:rowOff>
    </xdr:from>
    <xdr:to>
      <xdr:col>5</xdr:col>
      <xdr:colOff>1276869</xdr:colOff>
      <xdr:row>33</xdr:row>
      <xdr:rowOff>102292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43682DCB-1474-9666-AF4E-C7787CDC74C8}"/>
            </a:ext>
          </a:extLst>
        </xdr:cNvPr>
        <xdr:cNvSpPr txBox="1"/>
      </xdr:nvSpPr>
      <xdr:spPr>
        <a:xfrm>
          <a:off x="323850" y="5957609"/>
          <a:ext cx="5001144" cy="43118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>
              <a:effectLst/>
              <a:latin typeface="Lato" panose="020F0502020204030203" pitchFamily="34" charset="0"/>
            </a:rPr>
            <a:t>Across all campaigns, the 50+ age group consistently delivers the strongest conversion rates, indicating higher engagement and stronger response to promotional offers.</a:t>
          </a:r>
          <a:endParaRPr lang="en-US" sz="1000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1514067</xdr:colOff>
      <xdr:row>34</xdr:row>
      <xdr:rowOff>57150</xdr:rowOff>
    </xdr:from>
    <xdr:to>
      <xdr:col>5</xdr:col>
      <xdr:colOff>1514067</xdr:colOff>
      <xdr:row>55</xdr:row>
      <xdr:rowOff>168551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90598726-B4A5-2DA9-8DE6-3BD92C89E02E}"/>
            </a:ext>
          </a:extLst>
        </xdr:cNvPr>
        <xdr:cNvCxnSpPr/>
      </xdr:nvCxnSpPr>
      <xdr:spPr>
        <a:xfrm>
          <a:off x="5562192" y="6534150"/>
          <a:ext cx="0" cy="4111901"/>
        </a:xfrm>
        <a:prstGeom prst="line">
          <a:avLst/>
        </a:prstGeom>
        <a:ln w="12700"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1568312</xdr:colOff>
      <xdr:row>34</xdr:row>
      <xdr:rowOff>92235</xdr:rowOff>
    </xdr:from>
    <xdr:to>
      <xdr:col>8</xdr:col>
      <xdr:colOff>452772</xdr:colOff>
      <xdr:row>53</xdr:row>
      <xdr:rowOff>64047</xdr:rowOff>
    </xdr:to>
    <xdr:grpSp>
      <xdr:nvGrpSpPr>
        <xdr:cNvPr id="106" name="Group 105">
          <a:extLst>
            <a:ext uri="{FF2B5EF4-FFF2-40B4-BE49-F238E27FC236}">
              <a16:creationId xmlns:a16="http://schemas.microsoft.com/office/drawing/2014/main" id="{48174815-9D82-AB9F-C232-F6DB14DD52DB}"/>
            </a:ext>
          </a:extLst>
        </xdr:cNvPr>
        <xdr:cNvGrpSpPr/>
      </xdr:nvGrpSpPr>
      <xdr:grpSpPr>
        <a:xfrm>
          <a:off x="5616437" y="6569235"/>
          <a:ext cx="2808760" cy="3591312"/>
          <a:chOff x="14497496" y="12579510"/>
          <a:chExt cx="2807128" cy="3591312"/>
        </a:xfrm>
      </xdr:grpSpPr>
      <xdr:grpSp>
        <xdr:nvGrpSpPr>
          <xdr:cNvPr id="112" name="Group 111">
            <a:extLst>
              <a:ext uri="{FF2B5EF4-FFF2-40B4-BE49-F238E27FC236}">
                <a16:creationId xmlns:a16="http://schemas.microsoft.com/office/drawing/2014/main" id="{ACCCCA67-F75C-CF48-FEFB-70B6E16A1716}"/>
              </a:ext>
            </a:extLst>
          </xdr:cNvPr>
          <xdr:cNvGrpSpPr/>
        </xdr:nvGrpSpPr>
        <xdr:grpSpPr>
          <a:xfrm>
            <a:off x="14497496" y="12624638"/>
            <a:ext cx="2807128" cy="3546184"/>
            <a:chOff x="5630915" y="13093005"/>
            <a:chExt cx="2810204" cy="3546184"/>
          </a:xfrm>
        </xdr:grpSpPr>
        <xdr:grpSp>
          <xdr:nvGrpSpPr>
            <xdr:cNvPr id="61" name="Group 60">
              <a:extLst>
                <a:ext uri="{FF2B5EF4-FFF2-40B4-BE49-F238E27FC236}">
                  <a16:creationId xmlns:a16="http://schemas.microsoft.com/office/drawing/2014/main" id="{4ADA738E-560C-43AA-5515-C4AEFB9561A5}"/>
                </a:ext>
              </a:extLst>
            </xdr:cNvPr>
            <xdr:cNvGrpSpPr/>
          </xdr:nvGrpSpPr>
          <xdr:grpSpPr>
            <a:xfrm>
              <a:off x="6057927" y="13093005"/>
              <a:ext cx="2383192" cy="3546184"/>
              <a:chOff x="13394691" y="29177345"/>
              <a:chExt cx="2736630" cy="4187952"/>
            </a:xfrm>
          </xdr:grpSpPr>
          <xdr:graphicFrame macro="">
            <xdr:nvGraphicFramePr>
              <xdr:cNvPr id="32" name="Chart 31">
                <a:extLst>
                  <a:ext uri="{FF2B5EF4-FFF2-40B4-BE49-F238E27FC236}">
                    <a16:creationId xmlns:a16="http://schemas.microsoft.com/office/drawing/2014/main" id="{1F59EF93-8DBA-4030-BCF0-08B9F6825237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3394691" y="29177345"/>
              <a:ext cx="2736630" cy="4187952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1"/>
              </a:graphicData>
            </a:graphic>
          </xdr:graphicFrame>
          <xdr:cxnSp macro="">
            <xdr:nvCxnSpPr>
              <xdr:cNvPr id="53" name="Straight Connector 52">
                <a:extLst>
                  <a:ext uri="{FF2B5EF4-FFF2-40B4-BE49-F238E27FC236}">
                    <a16:creationId xmlns:a16="http://schemas.microsoft.com/office/drawing/2014/main" id="{33192820-8F97-5337-6C32-5878D2B552A1}"/>
                  </a:ext>
                </a:extLst>
              </xdr:cNvPr>
              <xdr:cNvCxnSpPr/>
            </xdr:nvCxnSpPr>
            <xdr:spPr>
              <a:xfrm>
                <a:off x="13540593" y="29502651"/>
                <a:ext cx="0" cy="3544958"/>
              </a:xfrm>
              <a:prstGeom prst="line">
                <a:avLst/>
              </a:prstGeom>
              <a:ln w="6350">
                <a:solidFill>
                  <a:schemeClr val="bg1">
                    <a:lumMod val="7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A5D2120F-8AFF-ED96-D14F-E286D6C73FB5}"/>
                </a:ext>
              </a:extLst>
            </xdr:cNvPr>
            <xdr:cNvSpPr txBox="1"/>
          </xdr:nvSpPr>
          <xdr:spPr>
            <a:xfrm>
              <a:off x="5638796" y="13543754"/>
              <a:ext cx="588580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>
                  <a:latin typeface="Lato" panose="020F0502020204030203" pitchFamily="34" charset="0"/>
                </a:rPr>
                <a:t>30 - 39</a:t>
              </a:r>
            </a:p>
          </xdr:txBody>
        </xdr:sp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B6C72DB0-A8ED-52D4-EB4B-36B768842EA5}"/>
                </a:ext>
              </a:extLst>
            </xdr:cNvPr>
            <xdr:cNvSpPr txBox="1"/>
          </xdr:nvSpPr>
          <xdr:spPr>
            <a:xfrm>
              <a:off x="5649306" y="14349119"/>
              <a:ext cx="547275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>
                  <a:latin typeface="Lato" panose="020F0502020204030203" pitchFamily="34" charset="0"/>
                </a:rPr>
                <a:t>&lt; 30</a:t>
              </a:r>
            </a:p>
          </xdr:txBody>
        </xdr:sp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A7CB5708-6420-BA17-5722-035FD218EA25}"/>
                </a:ext>
              </a:extLst>
            </xdr:cNvPr>
            <xdr:cNvSpPr txBox="1"/>
          </xdr:nvSpPr>
          <xdr:spPr>
            <a:xfrm>
              <a:off x="5642739" y="15174167"/>
              <a:ext cx="415157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>
                  <a:latin typeface="Lato" panose="020F0502020204030203" pitchFamily="34" charset="0"/>
                </a:rPr>
                <a:t>50+</a:t>
              </a:r>
            </a:p>
          </xdr:txBody>
        </xdr:sp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A7123C6F-D09E-C11D-FC79-96E552337DC3}"/>
                </a:ext>
              </a:extLst>
            </xdr:cNvPr>
            <xdr:cNvSpPr txBox="1"/>
          </xdr:nvSpPr>
          <xdr:spPr>
            <a:xfrm>
              <a:off x="5630915" y="15966394"/>
              <a:ext cx="547275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>
                  <a:latin typeface="Lato" panose="020F0502020204030203" pitchFamily="34" charset="0"/>
                </a:rPr>
                <a:t>40 -49</a:t>
              </a:r>
            </a:p>
          </xdr:txBody>
        </xdr:sp>
      </xdr:grpSp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22395C4A-C370-E30D-CEF7-9F1D5D952B5E}"/>
              </a:ext>
            </a:extLst>
          </xdr:cNvPr>
          <xdr:cNvSpPr txBox="1"/>
        </xdr:nvSpPr>
        <xdr:spPr>
          <a:xfrm>
            <a:off x="15006889" y="12579510"/>
            <a:ext cx="1795212" cy="17446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700">
                <a:solidFill>
                  <a:schemeClr val="bg1">
                    <a:lumMod val="65000"/>
                  </a:schemeClr>
                </a:solidFill>
                <a:latin typeface="Lato" panose="020F0502020204030203" pitchFamily="34" charset="0"/>
              </a:rPr>
              <a:t>Campaign</a:t>
            </a:r>
            <a:r>
              <a:rPr lang="en-US" sz="700" baseline="0">
                <a:solidFill>
                  <a:schemeClr val="bg1">
                    <a:lumMod val="65000"/>
                  </a:schemeClr>
                </a:solidFill>
                <a:latin typeface="Lato" panose="020F0502020204030203" pitchFamily="34" charset="0"/>
              </a:rPr>
              <a:t> Revenue per Age Group (USD)</a:t>
            </a:r>
            <a:endParaRPr lang="en-US" sz="700">
              <a:solidFill>
                <a:schemeClr val="bg1">
                  <a:lumMod val="65000"/>
                </a:schemeClr>
              </a:solidFill>
              <a:latin typeface="Lato" panose="020F0502020204030203" pitchFamily="34" charset="0"/>
            </a:endParaRPr>
          </a:p>
        </xdr:txBody>
      </xdr:sp>
    </xdr:grpSp>
    <xdr:clientData/>
  </xdr:twoCellAnchor>
  <xdr:twoCellAnchor>
    <xdr:from>
      <xdr:col>0</xdr:col>
      <xdr:colOff>343611</xdr:colOff>
      <xdr:row>34</xdr:row>
      <xdr:rowOff>44609</xdr:rowOff>
    </xdr:from>
    <xdr:to>
      <xdr:col>5</xdr:col>
      <xdr:colOff>1366080</xdr:colOff>
      <xdr:row>56</xdr:row>
      <xdr:rowOff>10876</xdr:rowOff>
    </xdr:to>
    <xdr:grpSp>
      <xdr:nvGrpSpPr>
        <xdr:cNvPr id="111" name="Group 110">
          <a:extLst>
            <a:ext uri="{FF2B5EF4-FFF2-40B4-BE49-F238E27FC236}">
              <a16:creationId xmlns:a16="http://schemas.microsoft.com/office/drawing/2014/main" id="{72849942-A7D1-3C8C-A4C5-2AC713BD20A1}"/>
            </a:ext>
          </a:extLst>
        </xdr:cNvPr>
        <xdr:cNvGrpSpPr/>
      </xdr:nvGrpSpPr>
      <xdr:grpSpPr>
        <a:xfrm>
          <a:off x="343611" y="6521609"/>
          <a:ext cx="5070594" cy="4157267"/>
          <a:chOff x="9233496" y="12531884"/>
          <a:chExt cx="5097551" cy="4157267"/>
        </a:xfrm>
      </xdr:grpSpPr>
      <xdr:grpSp>
        <xdr:nvGrpSpPr>
          <xdr:cNvPr id="135" name="Group 134">
            <a:extLst>
              <a:ext uri="{FF2B5EF4-FFF2-40B4-BE49-F238E27FC236}">
                <a16:creationId xmlns:a16="http://schemas.microsoft.com/office/drawing/2014/main" id="{9B479FCB-641E-00E4-2046-529F30CC5479}"/>
              </a:ext>
            </a:extLst>
          </xdr:cNvPr>
          <xdr:cNvGrpSpPr/>
        </xdr:nvGrpSpPr>
        <xdr:grpSpPr>
          <a:xfrm>
            <a:off x="9233496" y="12568028"/>
            <a:ext cx="5097551" cy="4121123"/>
            <a:chOff x="107729" y="12910928"/>
            <a:chExt cx="5076604" cy="4121123"/>
          </a:xfrm>
        </xdr:grpSpPr>
        <xdr:grpSp>
          <xdr:nvGrpSpPr>
            <xdr:cNvPr id="85" name="Group 84">
              <a:extLst>
                <a:ext uri="{FF2B5EF4-FFF2-40B4-BE49-F238E27FC236}">
                  <a16:creationId xmlns:a16="http://schemas.microsoft.com/office/drawing/2014/main" id="{5A6381E3-5B8A-AEEE-94AF-BA7C08567360}"/>
                </a:ext>
              </a:extLst>
            </xdr:cNvPr>
            <xdr:cNvGrpSpPr/>
          </xdr:nvGrpSpPr>
          <xdr:grpSpPr>
            <a:xfrm>
              <a:off x="687193" y="12910928"/>
              <a:ext cx="4497140" cy="4121123"/>
              <a:chOff x="82849" y="14132755"/>
              <a:chExt cx="4497140" cy="4121123"/>
            </a:xfrm>
          </xdr:grpSpPr>
          <xdr:grpSp>
            <xdr:nvGrpSpPr>
              <xdr:cNvPr id="70" name="Group 69">
                <a:extLst>
                  <a:ext uri="{FF2B5EF4-FFF2-40B4-BE49-F238E27FC236}">
                    <a16:creationId xmlns:a16="http://schemas.microsoft.com/office/drawing/2014/main" id="{92F9BF7F-5633-4532-89BA-700B4E7CCAAB}"/>
                  </a:ext>
                </a:extLst>
              </xdr:cNvPr>
              <xdr:cNvGrpSpPr/>
            </xdr:nvGrpSpPr>
            <xdr:grpSpPr>
              <a:xfrm>
                <a:off x="82849" y="14135103"/>
                <a:ext cx="1008038" cy="4114800"/>
                <a:chOff x="5400638" y="3914810"/>
                <a:chExt cx="1010419" cy="4114800"/>
              </a:xfrm>
            </xdr:grpSpPr>
            <xdr:graphicFrame macro="">
              <xdr:nvGraphicFramePr>
                <xdr:cNvPr id="71" name="Chart 70">
                  <a:extLst>
                    <a:ext uri="{FF2B5EF4-FFF2-40B4-BE49-F238E27FC236}">
                      <a16:creationId xmlns:a16="http://schemas.microsoft.com/office/drawing/2014/main" id="{3D0869EA-7415-AFC8-0422-B28A2DAF3CEB}"/>
                    </a:ext>
                  </a:extLst>
                </xdr:cNvPr>
                <xdr:cNvGraphicFramePr/>
              </xdr:nvGraphicFramePr>
              <xdr:xfrm>
                <a:off x="5400638" y="3914810"/>
                <a:ext cx="1010419" cy="411480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2"/>
                </a:graphicData>
              </a:graphic>
            </xdr:graphicFrame>
            <xdr:cxnSp macro="">
              <xdr:nvCxnSpPr>
                <xdr:cNvPr id="72" name="Straight Connector 71">
                  <a:extLst>
                    <a:ext uri="{FF2B5EF4-FFF2-40B4-BE49-F238E27FC236}">
                      <a16:creationId xmlns:a16="http://schemas.microsoft.com/office/drawing/2014/main" id="{B3D5657F-D4CF-389C-CF92-04A0794058BD}"/>
                    </a:ext>
                  </a:extLst>
                </xdr:cNvPr>
                <xdr:cNvCxnSpPr/>
              </xdr:nvCxnSpPr>
              <xdr:spPr>
                <a:xfrm>
                  <a:off x="5536482" y="4234543"/>
                  <a:ext cx="0" cy="3461657"/>
                </a:xfrm>
                <a:prstGeom prst="line">
                  <a:avLst/>
                </a:prstGeom>
                <a:ln w="6350">
                  <a:solidFill>
                    <a:schemeClr val="bg1">
                      <a:lumMod val="8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73" name="Group 72">
                <a:extLst>
                  <a:ext uri="{FF2B5EF4-FFF2-40B4-BE49-F238E27FC236}">
                    <a16:creationId xmlns:a16="http://schemas.microsoft.com/office/drawing/2014/main" id="{7482B8A9-B4C1-4A27-8E35-35C9918A6402}"/>
                  </a:ext>
                </a:extLst>
              </xdr:cNvPr>
              <xdr:cNvGrpSpPr/>
            </xdr:nvGrpSpPr>
            <xdr:grpSpPr>
              <a:xfrm>
                <a:off x="979151" y="14136883"/>
                <a:ext cx="1003853" cy="4114800"/>
                <a:chOff x="6759021" y="3901551"/>
                <a:chExt cx="1007974" cy="4114800"/>
              </a:xfrm>
            </xdr:grpSpPr>
            <xdr:graphicFrame macro="">
              <xdr:nvGraphicFramePr>
                <xdr:cNvPr id="74" name="Chart 73">
                  <a:extLst>
                    <a:ext uri="{FF2B5EF4-FFF2-40B4-BE49-F238E27FC236}">
                      <a16:creationId xmlns:a16="http://schemas.microsoft.com/office/drawing/2014/main" id="{8E7933C9-96E6-217D-498B-DD8625FF8E5B}"/>
                    </a:ext>
                  </a:extLst>
                </xdr:cNvPr>
                <xdr:cNvGraphicFramePr/>
              </xdr:nvGraphicFramePr>
              <xdr:xfrm>
                <a:off x="6759021" y="3901551"/>
                <a:ext cx="1007974" cy="411480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3"/>
                </a:graphicData>
              </a:graphic>
            </xdr:graphicFrame>
            <xdr:cxnSp macro="">
              <xdr:nvCxnSpPr>
                <xdr:cNvPr id="75" name="Straight Connector 74">
                  <a:extLst>
                    <a:ext uri="{FF2B5EF4-FFF2-40B4-BE49-F238E27FC236}">
                      <a16:creationId xmlns:a16="http://schemas.microsoft.com/office/drawing/2014/main" id="{2AA312C8-3639-5EBF-6E89-7C6AAAB50408}"/>
                    </a:ext>
                  </a:extLst>
                </xdr:cNvPr>
                <xdr:cNvCxnSpPr/>
              </xdr:nvCxnSpPr>
              <xdr:spPr>
                <a:xfrm>
                  <a:off x="6895937" y="4234543"/>
                  <a:ext cx="0" cy="3461657"/>
                </a:xfrm>
                <a:prstGeom prst="line">
                  <a:avLst/>
                </a:prstGeom>
                <a:ln w="6350">
                  <a:solidFill>
                    <a:schemeClr val="bg1">
                      <a:lumMod val="8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76" name="Group 75">
                <a:extLst>
                  <a:ext uri="{FF2B5EF4-FFF2-40B4-BE49-F238E27FC236}">
                    <a16:creationId xmlns:a16="http://schemas.microsoft.com/office/drawing/2014/main" id="{BACAD84E-7FF9-4221-A52E-A55BAA6D78CF}"/>
                  </a:ext>
                </a:extLst>
              </xdr:cNvPr>
              <xdr:cNvGrpSpPr/>
            </xdr:nvGrpSpPr>
            <xdr:grpSpPr>
              <a:xfrm>
                <a:off x="1927068" y="14136834"/>
                <a:ext cx="1008771" cy="4116918"/>
                <a:chOff x="7909839" y="3913274"/>
                <a:chExt cx="1005840" cy="4116918"/>
              </a:xfrm>
            </xdr:grpSpPr>
            <xdr:graphicFrame macro="">
              <xdr:nvGraphicFramePr>
                <xdr:cNvPr id="77" name="Chart 76">
                  <a:extLst>
                    <a:ext uri="{FF2B5EF4-FFF2-40B4-BE49-F238E27FC236}">
                      <a16:creationId xmlns:a16="http://schemas.microsoft.com/office/drawing/2014/main" id="{21BE8BF5-4251-C989-76FA-4BC2ECB3C976}"/>
                    </a:ext>
                  </a:extLst>
                </xdr:cNvPr>
                <xdr:cNvGraphicFramePr/>
              </xdr:nvGraphicFramePr>
              <xdr:xfrm>
                <a:off x="7909839" y="3913274"/>
                <a:ext cx="1005840" cy="4116918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4"/>
                </a:graphicData>
              </a:graphic>
            </xdr:graphicFrame>
            <xdr:cxnSp macro="">
              <xdr:nvCxnSpPr>
                <xdr:cNvPr id="78" name="Straight Connector 77">
                  <a:extLst>
                    <a:ext uri="{FF2B5EF4-FFF2-40B4-BE49-F238E27FC236}">
                      <a16:creationId xmlns:a16="http://schemas.microsoft.com/office/drawing/2014/main" id="{F293D2DB-B2E9-E3AA-16C0-C7044355CD2C}"/>
                    </a:ext>
                  </a:extLst>
                </xdr:cNvPr>
                <xdr:cNvCxnSpPr/>
              </xdr:nvCxnSpPr>
              <xdr:spPr>
                <a:xfrm>
                  <a:off x="8048292" y="4234543"/>
                  <a:ext cx="0" cy="3461657"/>
                </a:xfrm>
                <a:prstGeom prst="line">
                  <a:avLst/>
                </a:prstGeom>
                <a:ln w="6350">
                  <a:solidFill>
                    <a:schemeClr val="bg1">
                      <a:lumMod val="8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79" name="Group 78">
                <a:extLst>
                  <a:ext uri="{FF2B5EF4-FFF2-40B4-BE49-F238E27FC236}">
                    <a16:creationId xmlns:a16="http://schemas.microsoft.com/office/drawing/2014/main" id="{E4F60084-19C5-434F-BAA6-9C4B4B631838}"/>
                  </a:ext>
                </a:extLst>
              </xdr:cNvPr>
              <xdr:cNvGrpSpPr/>
            </xdr:nvGrpSpPr>
            <xdr:grpSpPr>
              <a:xfrm>
                <a:off x="2660426" y="14132755"/>
                <a:ext cx="1014866" cy="4116918"/>
                <a:chOff x="8978168" y="3912237"/>
                <a:chExt cx="1010583" cy="4116918"/>
              </a:xfrm>
            </xdr:grpSpPr>
            <xdr:graphicFrame macro="">
              <xdr:nvGraphicFramePr>
                <xdr:cNvPr id="80" name="Chart 79">
                  <a:extLst>
                    <a:ext uri="{FF2B5EF4-FFF2-40B4-BE49-F238E27FC236}">
                      <a16:creationId xmlns:a16="http://schemas.microsoft.com/office/drawing/2014/main" id="{E84B5002-B676-78CB-1960-FD0089A745A1}"/>
                    </a:ext>
                  </a:extLst>
                </xdr:cNvPr>
                <xdr:cNvGraphicFramePr/>
              </xdr:nvGraphicFramePr>
              <xdr:xfrm>
                <a:off x="8978168" y="3912237"/>
                <a:ext cx="1010583" cy="4116918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5"/>
                </a:graphicData>
              </a:graphic>
            </xdr:graphicFrame>
            <xdr:cxnSp macro="">
              <xdr:nvCxnSpPr>
                <xdr:cNvPr id="81" name="Straight Connector 80">
                  <a:extLst>
                    <a:ext uri="{FF2B5EF4-FFF2-40B4-BE49-F238E27FC236}">
                      <a16:creationId xmlns:a16="http://schemas.microsoft.com/office/drawing/2014/main" id="{DACD1B4B-601C-2BFC-C4CB-C66C83C4E890}"/>
                    </a:ext>
                  </a:extLst>
                </xdr:cNvPr>
                <xdr:cNvCxnSpPr/>
              </xdr:nvCxnSpPr>
              <xdr:spPr>
                <a:xfrm>
                  <a:off x="9116724" y="4234543"/>
                  <a:ext cx="0" cy="3461657"/>
                </a:xfrm>
                <a:prstGeom prst="line">
                  <a:avLst/>
                </a:prstGeom>
                <a:ln w="6350">
                  <a:solidFill>
                    <a:schemeClr val="bg1">
                      <a:lumMod val="85000"/>
                    </a:schemeClr>
                  </a:solidFill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82" name="Group 81">
                <a:extLst>
                  <a:ext uri="{FF2B5EF4-FFF2-40B4-BE49-F238E27FC236}">
                    <a16:creationId xmlns:a16="http://schemas.microsoft.com/office/drawing/2014/main" id="{7FF397FC-B726-4550-B5A5-1628CC554ADD}"/>
                  </a:ext>
                </a:extLst>
              </xdr:cNvPr>
              <xdr:cNvGrpSpPr/>
            </xdr:nvGrpSpPr>
            <xdr:grpSpPr>
              <a:xfrm>
                <a:off x="3571950" y="14136960"/>
                <a:ext cx="1008039" cy="4116918"/>
                <a:chOff x="10136055" y="3921453"/>
                <a:chExt cx="1004125" cy="4116918"/>
              </a:xfrm>
            </xdr:grpSpPr>
            <xdr:graphicFrame macro="">
              <xdr:nvGraphicFramePr>
                <xdr:cNvPr id="83" name="Chart 82">
                  <a:extLst>
                    <a:ext uri="{FF2B5EF4-FFF2-40B4-BE49-F238E27FC236}">
                      <a16:creationId xmlns:a16="http://schemas.microsoft.com/office/drawing/2014/main" id="{BBB99238-B6CF-C190-98ED-60EB0F405CA8}"/>
                    </a:ext>
                  </a:extLst>
                </xdr:cNvPr>
                <xdr:cNvGraphicFramePr/>
              </xdr:nvGraphicFramePr>
              <xdr:xfrm>
                <a:off x="10136055" y="3921453"/>
                <a:ext cx="1004125" cy="4116918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6"/>
                </a:graphicData>
              </a:graphic>
            </xdr:graphicFrame>
            <xdr:cxnSp macro="">
              <xdr:nvCxnSpPr>
                <xdr:cNvPr id="84" name="Straight Connector 83">
                  <a:extLst>
                    <a:ext uri="{FF2B5EF4-FFF2-40B4-BE49-F238E27FC236}">
                      <a16:creationId xmlns:a16="http://schemas.microsoft.com/office/drawing/2014/main" id="{54F9421B-AB1B-316B-2F7D-C06894DBEBB4}"/>
                    </a:ext>
                  </a:extLst>
                </xdr:cNvPr>
                <xdr:cNvCxnSpPr/>
              </xdr:nvCxnSpPr>
              <xdr:spPr>
                <a:xfrm>
                  <a:off x="10276699" y="4234543"/>
                  <a:ext cx="0" cy="3461657"/>
                </a:xfrm>
                <a:prstGeom prst="line">
                  <a:avLst/>
                </a:prstGeom>
                <a:ln w="6350">
                  <a:solidFill>
                    <a:schemeClr val="bg1">
                      <a:lumMod val="8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5760A081-CDD6-D107-505A-751ABC03BBC0}"/>
                </a:ext>
              </a:extLst>
            </xdr:cNvPr>
            <xdr:cNvSpPr txBox="1"/>
          </xdr:nvSpPr>
          <xdr:spPr>
            <a:xfrm>
              <a:off x="118239" y="16306671"/>
              <a:ext cx="547275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>
                  <a:latin typeface="Lato" panose="020F0502020204030203" pitchFamily="34" charset="0"/>
                </a:rPr>
                <a:t>&lt; 30</a:t>
              </a:r>
            </a:p>
          </xdr:txBody>
        </xdr:sp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2DB03EFA-C271-016D-64E0-80F44355EB68}"/>
                </a:ext>
              </a:extLst>
            </xdr:cNvPr>
            <xdr:cNvSpPr txBox="1"/>
          </xdr:nvSpPr>
          <xdr:spPr>
            <a:xfrm>
              <a:off x="112984" y="15296359"/>
              <a:ext cx="547275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>
                  <a:latin typeface="Lato" panose="020F0502020204030203" pitchFamily="34" charset="0"/>
                </a:rPr>
                <a:t>40 -49</a:t>
              </a:r>
            </a:p>
          </xdr:txBody>
        </xdr:sp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E692FF98-9CCE-C089-7D7F-A758A1AF43C7}"/>
                </a:ext>
              </a:extLst>
            </xdr:cNvPr>
            <xdr:cNvSpPr txBox="1"/>
          </xdr:nvSpPr>
          <xdr:spPr>
            <a:xfrm>
              <a:off x="107729" y="14312323"/>
              <a:ext cx="588580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>
                  <a:latin typeface="Lato" panose="020F0502020204030203" pitchFamily="34" charset="0"/>
                </a:rPr>
                <a:t>30 - 39</a:t>
              </a:r>
            </a:p>
          </xdr:txBody>
        </xdr:sp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5A5A4E00-B77C-A780-44D7-1DE19E93792D}"/>
                </a:ext>
              </a:extLst>
            </xdr:cNvPr>
            <xdr:cNvSpPr txBox="1"/>
          </xdr:nvSpPr>
          <xdr:spPr>
            <a:xfrm>
              <a:off x="118241" y="13400546"/>
              <a:ext cx="415158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>
                  <a:latin typeface="Lato" panose="020F0502020204030203" pitchFamily="34" charset="0"/>
                </a:rPr>
                <a:t>50+</a:t>
              </a:r>
            </a:p>
          </xdr:txBody>
        </xdr:sp>
      </xdr:grp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0A11F03F-0636-726C-0F24-CCC5D4F5FAEF}"/>
              </a:ext>
            </a:extLst>
          </xdr:cNvPr>
          <xdr:cNvSpPr txBox="1"/>
        </xdr:nvSpPr>
        <xdr:spPr>
          <a:xfrm>
            <a:off x="9877054" y="12531884"/>
            <a:ext cx="2005176" cy="19351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700">
                <a:solidFill>
                  <a:schemeClr val="bg1">
                    <a:lumMod val="65000"/>
                  </a:schemeClr>
                </a:solidFill>
                <a:latin typeface="Lato" panose="020F0502020204030203" pitchFamily="34" charset="0"/>
              </a:rPr>
              <a:t>Campaign</a:t>
            </a:r>
            <a:r>
              <a:rPr lang="en-US" sz="700" baseline="0">
                <a:solidFill>
                  <a:schemeClr val="bg1">
                    <a:lumMod val="65000"/>
                  </a:schemeClr>
                </a:solidFill>
                <a:latin typeface="Lato" panose="020F0502020204030203" pitchFamily="34" charset="0"/>
              </a:rPr>
              <a:t> Conversion Rate per Age Group (%)</a:t>
            </a:r>
            <a:endParaRPr lang="en-US" sz="700">
              <a:solidFill>
                <a:schemeClr val="bg1">
                  <a:lumMod val="65000"/>
                </a:schemeClr>
              </a:solidFill>
              <a:latin typeface="Lato" panose="020F0502020204030203" pitchFamily="34" charset="0"/>
            </a:endParaRPr>
          </a:p>
        </xdr:txBody>
      </xdr:sp>
      <xdr:grpSp>
        <xdr:nvGrpSpPr>
          <xdr:cNvPr id="109" name="Group 108">
            <a:extLst>
              <a:ext uri="{FF2B5EF4-FFF2-40B4-BE49-F238E27FC236}">
                <a16:creationId xmlns:a16="http://schemas.microsoft.com/office/drawing/2014/main" id="{3285AFD2-4BA1-C5CF-5E86-FA3B11606BD1}"/>
              </a:ext>
            </a:extLst>
          </xdr:cNvPr>
          <xdr:cNvGrpSpPr/>
        </xdr:nvGrpSpPr>
        <xdr:grpSpPr>
          <a:xfrm>
            <a:off x="9651749" y="16330378"/>
            <a:ext cx="4437823" cy="269328"/>
            <a:chOff x="7448575" y="16636834"/>
            <a:chExt cx="4437823" cy="269328"/>
          </a:xfrm>
        </xdr:grpSpPr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CCE4D037-1BBB-8D37-70F9-74393A3284CC}"/>
                </a:ext>
              </a:extLst>
            </xdr:cNvPr>
            <xdr:cNvSpPr txBox="1"/>
          </xdr:nvSpPr>
          <xdr:spPr>
            <a:xfrm>
              <a:off x="10010523" y="16637090"/>
              <a:ext cx="931186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>
                  <a:latin typeface="Lato" panose="020F0502020204030203" pitchFamily="34" charset="0"/>
                </a:rPr>
                <a:t>Campaing</a:t>
              </a:r>
              <a:r>
                <a:rPr lang="en-US" sz="1000" baseline="0">
                  <a:latin typeface="Lato" panose="020F0502020204030203" pitchFamily="34" charset="0"/>
                </a:rPr>
                <a:t> 4</a:t>
              </a:r>
              <a:endParaRPr lang="en-US" sz="1000">
                <a:latin typeface="Lato" panose="020F0502020204030203" pitchFamily="34" charset="0"/>
              </a:endParaRPr>
            </a:p>
          </xdr:txBody>
        </xdr:sp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0E70A3F8-C85C-0474-78A1-DAAAF0539FDD}"/>
                </a:ext>
              </a:extLst>
            </xdr:cNvPr>
            <xdr:cNvSpPr txBox="1"/>
          </xdr:nvSpPr>
          <xdr:spPr>
            <a:xfrm>
              <a:off x="9284231" y="16636834"/>
              <a:ext cx="931756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>
                  <a:latin typeface="Lato" panose="020F0502020204030203" pitchFamily="34" charset="0"/>
                </a:rPr>
                <a:t>Campaing</a:t>
              </a:r>
              <a:r>
                <a:rPr lang="en-US" sz="1000" baseline="0">
                  <a:latin typeface="Lato" panose="020F0502020204030203" pitchFamily="34" charset="0"/>
                </a:rPr>
                <a:t> 3</a:t>
              </a:r>
              <a:endParaRPr lang="en-US" sz="1000">
                <a:latin typeface="Lato" panose="020F0502020204030203" pitchFamily="34" charset="0"/>
              </a:endParaRPr>
            </a:p>
          </xdr:txBody>
        </xdr:sp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2C29C01D-568D-1B2F-3398-961374DF449F}"/>
                </a:ext>
              </a:extLst>
            </xdr:cNvPr>
            <xdr:cNvSpPr txBox="1"/>
          </xdr:nvSpPr>
          <xdr:spPr>
            <a:xfrm>
              <a:off x="10952356" y="16639062"/>
              <a:ext cx="934042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>
                  <a:latin typeface="Lato" panose="020F0502020204030203" pitchFamily="34" charset="0"/>
                </a:rPr>
                <a:t>Campaing</a:t>
              </a:r>
              <a:r>
                <a:rPr lang="en-US" sz="1000" baseline="0">
                  <a:latin typeface="Lato" panose="020F0502020204030203" pitchFamily="34" charset="0"/>
                </a:rPr>
                <a:t> 5</a:t>
              </a:r>
              <a:endParaRPr lang="en-US" sz="1000">
                <a:latin typeface="Lato" panose="020F0502020204030203" pitchFamily="34" charset="0"/>
              </a:endParaRPr>
            </a:p>
          </xdr:txBody>
        </xdr:sp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2498A64B-6BFF-C7C5-4E7B-29AD8D4AB25F}"/>
                </a:ext>
              </a:extLst>
            </xdr:cNvPr>
            <xdr:cNvSpPr txBox="1"/>
          </xdr:nvSpPr>
          <xdr:spPr>
            <a:xfrm>
              <a:off x="7448575" y="16639462"/>
              <a:ext cx="934042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>
                  <a:latin typeface="Lato" panose="020F0502020204030203" pitchFamily="34" charset="0"/>
                </a:rPr>
                <a:t>Campaing</a:t>
              </a:r>
              <a:r>
                <a:rPr lang="en-US" sz="1000" baseline="0">
                  <a:latin typeface="Lato" panose="020F0502020204030203" pitchFamily="34" charset="0"/>
                </a:rPr>
                <a:t> 1</a:t>
              </a:r>
              <a:endParaRPr lang="en-US" sz="1000">
                <a:latin typeface="Lato" panose="020F0502020204030203" pitchFamily="34" charset="0"/>
              </a:endParaRPr>
            </a:p>
          </xdr:txBody>
        </xdr:sp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2AC1079B-7C11-6BAA-40DB-0E09CA64FFA0}"/>
                </a:ext>
              </a:extLst>
            </xdr:cNvPr>
            <xdr:cNvSpPr txBox="1"/>
          </xdr:nvSpPr>
          <xdr:spPr>
            <a:xfrm>
              <a:off x="8322131" y="16638477"/>
              <a:ext cx="934042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>
                  <a:latin typeface="Lato" panose="020F0502020204030203" pitchFamily="34" charset="0"/>
                </a:rPr>
                <a:t>Campaing</a:t>
              </a:r>
              <a:r>
                <a:rPr lang="en-US" sz="1000" baseline="0">
                  <a:latin typeface="Lato" panose="020F0502020204030203" pitchFamily="34" charset="0"/>
                </a:rPr>
                <a:t> 2</a:t>
              </a:r>
              <a:endParaRPr lang="en-US" sz="1000">
                <a:latin typeface="Lato" panose="020F0502020204030203" pitchFamily="34" charset="0"/>
              </a:endParaRPr>
            </a:p>
          </xdr:txBody>
        </xdr:sp>
      </xdr:grpSp>
    </xdr:grpSp>
    <xdr:clientData/>
  </xdr:twoCellAnchor>
  <xdr:twoCellAnchor>
    <xdr:from>
      <xdr:col>18</xdr:col>
      <xdr:colOff>9525</xdr:colOff>
      <xdr:row>5</xdr:row>
      <xdr:rowOff>168809</xdr:rowOff>
    </xdr:from>
    <xdr:to>
      <xdr:col>31</xdr:col>
      <xdr:colOff>177420</xdr:colOff>
      <xdr:row>25</xdr:row>
      <xdr:rowOff>55285</xdr:rowOff>
    </xdr:to>
    <xdr:grpSp>
      <xdr:nvGrpSpPr>
        <xdr:cNvPr id="264" name="Group 263">
          <a:extLst>
            <a:ext uri="{FF2B5EF4-FFF2-40B4-BE49-F238E27FC236}">
              <a16:creationId xmlns:a16="http://schemas.microsoft.com/office/drawing/2014/main" id="{A9DB20D8-7D30-DF6C-C5A6-DA0704EB4BA2}"/>
            </a:ext>
          </a:extLst>
        </xdr:cNvPr>
        <xdr:cNvGrpSpPr/>
      </xdr:nvGrpSpPr>
      <xdr:grpSpPr>
        <a:xfrm>
          <a:off x="14077950" y="1121309"/>
          <a:ext cx="8092695" cy="3696476"/>
          <a:chOff x="14077950" y="1121309"/>
          <a:chExt cx="8092695" cy="3696476"/>
        </a:xfrm>
      </xdr:grpSpPr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E21E2F63-9757-7AEA-7A33-295C3BD14B49}"/>
              </a:ext>
            </a:extLst>
          </xdr:cNvPr>
          <xdr:cNvSpPr txBox="1"/>
        </xdr:nvSpPr>
        <xdr:spPr>
          <a:xfrm>
            <a:off x="14082502" y="1121309"/>
            <a:ext cx="5277318" cy="34289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 i="0">
                <a:effectLst/>
                <a:latin typeface="Lato" panose="020F0502020204030203" pitchFamily="34" charset="0"/>
              </a:rPr>
              <a:t>Campaign 5 Shows the Best Balance Between Growth and Efficiency.</a:t>
            </a:r>
            <a:endParaRPr lang="en-US" sz="1200">
              <a:latin typeface="Lato" panose="020F0502020204030203" pitchFamily="34" charset="0"/>
            </a:endParaRP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2D3F240F-9BFF-64DE-1E31-448BDB590D3C}"/>
              </a:ext>
            </a:extLst>
          </xdr:cNvPr>
          <xdr:cNvSpPr txBox="1"/>
        </xdr:nvSpPr>
        <xdr:spPr>
          <a:xfrm>
            <a:off x="14082502" y="1454684"/>
            <a:ext cx="6982750" cy="428624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 b="0" i="0">
                <a:effectLst/>
                <a:latin typeface="Lato" panose="020F0502020204030203" pitchFamily="34" charset="0"/>
              </a:rPr>
              <a:t>With the highest revenue and lowest relative costs, Campaign 5 demonstrates effective budget utilization and superior ROI compared to other campaigns.</a:t>
            </a:r>
            <a:endParaRPr lang="en-US" sz="1000">
              <a:latin typeface="Lato" panose="020F0502020204030203" pitchFamily="34" charset="0"/>
            </a:endParaRPr>
          </a:p>
        </xdr:txBody>
      </xdr:sp>
      <xdr:grpSp>
        <xdr:nvGrpSpPr>
          <xdr:cNvPr id="174" name="Group 173">
            <a:extLst>
              <a:ext uri="{FF2B5EF4-FFF2-40B4-BE49-F238E27FC236}">
                <a16:creationId xmlns:a16="http://schemas.microsoft.com/office/drawing/2014/main" id="{A4FD3445-FBEF-6509-2F2E-7F8F8959BE28}"/>
              </a:ext>
            </a:extLst>
          </xdr:cNvPr>
          <xdr:cNvGrpSpPr/>
        </xdr:nvGrpSpPr>
        <xdr:grpSpPr>
          <a:xfrm>
            <a:off x="17345761" y="1921034"/>
            <a:ext cx="2522583" cy="2887609"/>
            <a:chOff x="3267811" y="5007134"/>
            <a:chExt cx="2522583" cy="2887609"/>
          </a:xfrm>
        </xdr:grpSpPr>
        <xdr:grpSp>
          <xdr:nvGrpSpPr>
            <xdr:cNvPr id="40" name="Group 39">
              <a:extLst>
                <a:ext uri="{FF2B5EF4-FFF2-40B4-BE49-F238E27FC236}">
                  <a16:creationId xmlns:a16="http://schemas.microsoft.com/office/drawing/2014/main" id="{E9334741-0E5B-4B2A-B529-081C4A3015A2}"/>
                </a:ext>
              </a:extLst>
            </xdr:cNvPr>
            <xdr:cNvGrpSpPr/>
          </xdr:nvGrpSpPr>
          <xdr:grpSpPr>
            <a:xfrm>
              <a:off x="3267811" y="5060103"/>
              <a:ext cx="2522583" cy="2834640"/>
              <a:chOff x="3414085" y="8688129"/>
              <a:chExt cx="2522087" cy="2834640"/>
            </a:xfrm>
          </xdr:grpSpPr>
          <xdr:graphicFrame macro="">
            <xdr:nvGraphicFramePr>
              <xdr:cNvPr id="41" name="Chart 40">
                <a:extLst>
                  <a:ext uri="{FF2B5EF4-FFF2-40B4-BE49-F238E27FC236}">
                    <a16:creationId xmlns:a16="http://schemas.microsoft.com/office/drawing/2014/main" id="{54F53A27-34D5-6436-E94E-5392773EE2A5}"/>
                  </a:ext>
                </a:extLst>
              </xdr:cNvPr>
              <xdr:cNvGraphicFramePr/>
            </xdr:nvGraphicFramePr>
            <xdr:xfrm>
              <a:off x="3414085" y="8688129"/>
              <a:ext cx="2522087" cy="283464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7"/>
              </a:graphicData>
            </a:graphic>
          </xdr:graphicFrame>
          <xdr:cxnSp macro="">
            <xdr:nvCxnSpPr>
              <xdr:cNvPr id="42" name="Straight Connector 41">
                <a:extLst>
                  <a:ext uri="{FF2B5EF4-FFF2-40B4-BE49-F238E27FC236}">
                    <a16:creationId xmlns:a16="http://schemas.microsoft.com/office/drawing/2014/main" id="{B3AA0471-2D56-726C-33C0-279D066B37EC}"/>
                  </a:ext>
                </a:extLst>
              </xdr:cNvPr>
              <xdr:cNvCxnSpPr/>
            </xdr:nvCxnSpPr>
            <xdr:spPr>
              <a:xfrm>
                <a:off x="3552603" y="8918320"/>
                <a:ext cx="0" cy="2378927"/>
              </a:xfrm>
              <a:prstGeom prst="line">
                <a:avLst/>
              </a:prstGeom>
              <a:ln w="6350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250FCAE2-51D1-075F-F3D1-85D7B5679E8C}"/>
                </a:ext>
              </a:extLst>
            </xdr:cNvPr>
            <xdr:cNvSpPr txBox="1"/>
          </xdr:nvSpPr>
          <xdr:spPr>
            <a:xfrm>
              <a:off x="3357814" y="5007134"/>
              <a:ext cx="1299912" cy="183991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700">
                  <a:solidFill>
                    <a:schemeClr val="bg1">
                      <a:lumMod val="65000"/>
                    </a:schemeClr>
                  </a:solidFill>
                  <a:latin typeface="Lato" panose="020F0502020204030203" pitchFamily="34" charset="0"/>
                </a:rPr>
                <a:t>Cost per</a:t>
              </a:r>
              <a:r>
                <a:rPr lang="en-US" sz="700" baseline="0">
                  <a:solidFill>
                    <a:schemeClr val="bg1">
                      <a:lumMod val="65000"/>
                    </a:schemeClr>
                  </a:solidFill>
                  <a:latin typeface="Lato" panose="020F0502020204030203" pitchFamily="34" charset="0"/>
                </a:rPr>
                <a:t> Conversion (USD)</a:t>
              </a:r>
              <a:endParaRPr lang="en-US" sz="700">
                <a:solidFill>
                  <a:schemeClr val="bg1">
                    <a:lumMod val="65000"/>
                  </a:schemeClr>
                </a:solidFill>
                <a:latin typeface="Lato" panose="020F0502020204030203" pitchFamily="34" charset="0"/>
              </a:endParaRPr>
            </a:p>
          </xdr:txBody>
        </xdr:sp>
      </xdr:grpSp>
      <xdr:cxnSp macro="">
        <xdr:nvCxnSpPr>
          <xdr:cNvPr id="57" name="Straight Connector 56">
            <a:extLst>
              <a:ext uri="{FF2B5EF4-FFF2-40B4-BE49-F238E27FC236}">
                <a16:creationId xmlns:a16="http://schemas.microsoft.com/office/drawing/2014/main" id="{FA15F3F0-535E-6A58-6038-B87127BE0484}"/>
              </a:ext>
            </a:extLst>
          </xdr:cNvPr>
          <xdr:cNvCxnSpPr/>
        </xdr:nvCxnSpPr>
        <xdr:spPr>
          <a:xfrm>
            <a:off x="19572720" y="2163487"/>
            <a:ext cx="0" cy="2491540"/>
          </a:xfrm>
          <a:prstGeom prst="line">
            <a:avLst/>
          </a:prstGeom>
          <a:ln w="9525">
            <a:solidFill>
              <a:schemeClr val="bg1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5FB4FA1-781F-24F0-4D28-890187DE6F09}"/>
              </a:ext>
            </a:extLst>
          </xdr:cNvPr>
          <xdr:cNvCxnSpPr/>
        </xdr:nvCxnSpPr>
        <xdr:spPr>
          <a:xfrm>
            <a:off x="17123742" y="2162363"/>
            <a:ext cx="0" cy="2491540"/>
          </a:xfrm>
          <a:prstGeom prst="line">
            <a:avLst/>
          </a:prstGeom>
          <a:ln w="9525">
            <a:solidFill>
              <a:schemeClr val="bg1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75" name="Group 174">
            <a:extLst>
              <a:ext uri="{FF2B5EF4-FFF2-40B4-BE49-F238E27FC236}">
                <a16:creationId xmlns:a16="http://schemas.microsoft.com/office/drawing/2014/main" id="{285499E6-603D-CC4C-6D30-2252C0CEDE47}"/>
              </a:ext>
            </a:extLst>
          </xdr:cNvPr>
          <xdr:cNvGrpSpPr/>
        </xdr:nvGrpSpPr>
        <xdr:grpSpPr>
          <a:xfrm>
            <a:off x="14077950" y="1921034"/>
            <a:ext cx="3133142" cy="2896751"/>
            <a:chOff x="0" y="5007134"/>
            <a:chExt cx="3133142" cy="2896751"/>
          </a:xfrm>
        </xdr:grpSpPr>
        <xdr:grpSp>
          <xdr:nvGrpSpPr>
            <xdr:cNvPr id="37" name="Group 36">
              <a:extLst>
                <a:ext uri="{FF2B5EF4-FFF2-40B4-BE49-F238E27FC236}">
                  <a16:creationId xmlns:a16="http://schemas.microsoft.com/office/drawing/2014/main" id="{4BAB0188-6CED-4F3E-A487-6C99E66B124A}"/>
                </a:ext>
              </a:extLst>
            </xdr:cNvPr>
            <xdr:cNvGrpSpPr/>
          </xdr:nvGrpSpPr>
          <xdr:grpSpPr>
            <a:xfrm>
              <a:off x="769927" y="5069245"/>
              <a:ext cx="2363215" cy="2834640"/>
              <a:chOff x="749476" y="8681341"/>
              <a:chExt cx="2525764" cy="2834640"/>
            </a:xfrm>
          </xdr:grpSpPr>
          <xdr:graphicFrame macro="">
            <xdr:nvGraphicFramePr>
              <xdr:cNvPr id="38" name="Chart 37">
                <a:extLst>
                  <a:ext uri="{FF2B5EF4-FFF2-40B4-BE49-F238E27FC236}">
                    <a16:creationId xmlns:a16="http://schemas.microsoft.com/office/drawing/2014/main" id="{785B10E5-7F12-57F3-A656-E309B538BF6B}"/>
                  </a:ext>
                </a:extLst>
              </xdr:cNvPr>
              <xdr:cNvGraphicFramePr/>
            </xdr:nvGraphicFramePr>
            <xdr:xfrm>
              <a:off x="749476" y="8681341"/>
              <a:ext cx="2525764" cy="283464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8"/>
              </a:graphicData>
            </a:graphic>
          </xdr:graphicFrame>
          <xdr:cxnSp macro="">
            <xdr:nvCxnSpPr>
              <xdr:cNvPr id="39" name="Straight Connector 38">
                <a:extLst>
                  <a:ext uri="{FF2B5EF4-FFF2-40B4-BE49-F238E27FC236}">
                    <a16:creationId xmlns:a16="http://schemas.microsoft.com/office/drawing/2014/main" id="{E42A2CEF-738E-6841-F9F6-F8C8BB2EAD55}"/>
                  </a:ext>
                </a:extLst>
              </xdr:cNvPr>
              <xdr:cNvCxnSpPr/>
            </xdr:nvCxnSpPr>
            <xdr:spPr>
              <a:xfrm>
                <a:off x="882800" y="8902390"/>
                <a:ext cx="0" cy="2378927"/>
              </a:xfrm>
              <a:prstGeom prst="line">
                <a:avLst/>
              </a:prstGeom>
              <a:ln w="6350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B69575EB-D03D-187F-0092-1ED436A5E6B9}"/>
                </a:ext>
              </a:extLst>
            </xdr:cNvPr>
            <xdr:cNvSpPr txBox="1"/>
          </xdr:nvSpPr>
          <xdr:spPr>
            <a:xfrm>
              <a:off x="1242" y="6861154"/>
              <a:ext cx="933020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>
                  <a:latin typeface="Lato" panose="020F0502020204030203" pitchFamily="34" charset="0"/>
                </a:rPr>
                <a:t>Campaing</a:t>
              </a:r>
              <a:r>
                <a:rPr lang="en-US" sz="1000" baseline="0">
                  <a:latin typeface="Lato" panose="020F0502020204030203" pitchFamily="34" charset="0"/>
                </a:rPr>
                <a:t> 4</a:t>
              </a:r>
              <a:endParaRPr lang="en-US" sz="1000">
                <a:latin typeface="Lato" panose="020F0502020204030203" pitchFamily="34" charset="0"/>
              </a:endParaRPr>
            </a:p>
          </xdr:txBody>
        </xdr:sp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6F4648CF-BBC6-B0EA-B4B5-2259EE9AB886}"/>
                </a:ext>
              </a:extLst>
            </xdr:cNvPr>
            <xdr:cNvSpPr txBox="1"/>
          </xdr:nvSpPr>
          <xdr:spPr>
            <a:xfrm>
              <a:off x="9521" y="6355088"/>
              <a:ext cx="933020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>
                  <a:latin typeface="Lato" panose="020F0502020204030203" pitchFamily="34" charset="0"/>
                </a:rPr>
                <a:t>Campaing</a:t>
              </a:r>
              <a:r>
                <a:rPr lang="en-US" sz="1000" baseline="0">
                  <a:latin typeface="Lato" panose="020F0502020204030203" pitchFamily="34" charset="0"/>
                </a:rPr>
                <a:t> 3</a:t>
              </a:r>
              <a:endParaRPr lang="en-US" sz="1000">
                <a:latin typeface="Lato" panose="020F0502020204030203" pitchFamily="34" charset="0"/>
              </a:endParaRPr>
            </a:p>
          </xdr:txBody>
        </xdr:sp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1C45D4C6-CE0E-97E0-2108-C0BA0DA7933D}"/>
                </a:ext>
              </a:extLst>
            </xdr:cNvPr>
            <xdr:cNvSpPr txBox="1"/>
          </xdr:nvSpPr>
          <xdr:spPr>
            <a:xfrm>
              <a:off x="0" y="7375505"/>
              <a:ext cx="933020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>
                  <a:latin typeface="Lato" panose="020F0502020204030203" pitchFamily="34" charset="0"/>
                </a:rPr>
                <a:t>Campaing</a:t>
              </a:r>
              <a:r>
                <a:rPr lang="en-US" sz="1000" baseline="0">
                  <a:latin typeface="Lato" panose="020F0502020204030203" pitchFamily="34" charset="0"/>
                </a:rPr>
                <a:t> 5</a:t>
              </a:r>
              <a:endParaRPr lang="en-US" sz="1000">
                <a:latin typeface="Lato" panose="020F0502020204030203" pitchFamily="34" charset="0"/>
              </a:endParaRPr>
            </a:p>
          </xdr:txBody>
        </xdr:sp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70385FB7-10F6-C247-521A-26AD30916B93}"/>
                </a:ext>
              </a:extLst>
            </xdr:cNvPr>
            <xdr:cNvSpPr txBox="1"/>
          </xdr:nvSpPr>
          <xdr:spPr>
            <a:xfrm>
              <a:off x="40566" y="5326388"/>
              <a:ext cx="933020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>
                  <a:latin typeface="Lato" panose="020F0502020204030203" pitchFamily="34" charset="0"/>
                </a:rPr>
                <a:t>Campaing</a:t>
              </a:r>
              <a:r>
                <a:rPr lang="en-US" sz="1000" baseline="0">
                  <a:latin typeface="Lato" panose="020F0502020204030203" pitchFamily="34" charset="0"/>
                </a:rPr>
                <a:t> 1</a:t>
              </a:r>
              <a:endParaRPr lang="en-US" sz="1000">
                <a:latin typeface="Lato" panose="020F0502020204030203" pitchFamily="34" charset="0"/>
              </a:endParaRPr>
            </a:p>
          </xdr:txBody>
        </xdr:sp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2E06478E-936C-0CAC-5DAF-FEB0900BE871}"/>
                </a:ext>
              </a:extLst>
            </xdr:cNvPr>
            <xdr:cNvSpPr txBox="1"/>
          </xdr:nvSpPr>
          <xdr:spPr>
            <a:xfrm>
              <a:off x="27320" y="5831213"/>
              <a:ext cx="933020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>
                  <a:latin typeface="Lato" panose="020F0502020204030203" pitchFamily="34" charset="0"/>
                </a:rPr>
                <a:t>Campaing</a:t>
              </a:r>
              <a:r>
                <a:rPr lang="en-US" sz="1000" baseline="0">
                  <a:latin typeface="Lato" panose="020F0502020204030203" pitchFamily="34" charset="0"/>
                </a:rPr>
                <a:t> 2</a:t>
              </a:r>
              <a:endParaRPr lang="en-US" sz="1000">
                <a:latin typeface="Lato" panose="020F0502020204030203" pitchFamily="34" charset="0"/>
              </a:endParaRPr>
            </a:p>
          </xdr:txBody>
        </xdr:sp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9398D2EE-7755-F768-DCED-890CFE268C39}"/>
                </a:ext>
              </a:extLst>
            </xdr:cNvPr>
            <xdr:cNvSpPr txBox="1"/>
          </xdr:nvSpPr>
          <xdr:spPr>
            <a:xfrm>
              <a:off x="862264" y="5007134"/>
              <a:ext cx="1299912" cy="183991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700">
                  <a:solidFill>
                    <a:schemeClr val="bg1">
                      <a:lumMod val="65000"/>
                    </a:schemeClr>
                  </a:solidFill>
                  <a:latin typeface="Lato" panose="020F0502020204030203" pitchFamily="34" charset="0"/>
                </a:rPr>
                <a:t>Revenue</a:t>
              </a:r>
              <a:r>
                <a:rPr lang="en-US" sz="700" baseline="0">
                  <a:solidFill>
                    <a:schemeClr val="bg1">
                      <a:lumMod val="65000"/>
                    </a:schemeClr>
                  </a:solidFill>
                  <a:latin typeface="Lato" panose="020F0502020204030203" pitchFamily="34" charset="0"/>
                </a:rPr>
                <a:t> Cost Ratio (USD)</a:t>
              </a:r>
              <a:endParaRPr lang="en-US" sz="700">
                <a:solidFill>
                  <a:schemeClr val="bg1">
                    <a:lumMod val="65000"/>
                  </a:schemeClr>
                </a:solidFill>
                <a:latin typeface="Lato" panose="020F0502020204030203" pitchFamily="34" charset="0"/>
              </a:endParaRPr>
            </a:p>
          </xdr:txBody>
        </xdr:sp>
      </xdr:grpSp>
      <xdr:grpSp>
        <xdr:nvGrpSpPr>
          <xdr:cNvPr id="173" name="Group 172">
            <a:extLst>
              <a:ext uri="{FF2B5EF4-FFF2-40B4-BE49-F238E27FC236}">
                <a16:creationId xmlns:a16="http://schemas.microsoft.com/office/drawing/2014/main" id="{6945F4B5-BC4B-DE6C-265C-BCC989FC7359}"/>
              </a:ext>
            </a:extLst>
          </xdr:cNvPr>
          <xdr:cNvGrpSpPr/>
        </xdr:nvGrpSpPr>
        <xdr:grpSpPr>
          <a:xfrm>
            <a:off x="19645579" y="1921034"/>
            <a:ext cx="2525066" cy="2894463"/>
            <a:chOff x="5567629" y="5007134"/>
            <a:chExt cx="2525066" cy="2894463"/>
          </a:xfrm>
        </xdr:grpSpPr>
        <xdr:grpSp>
          <xdr:nvGrpSpPr>
            <xdr:cNvPr id="43" name="Group 42">
              <a:extLst>
                <a:ext uri="{FF2B5EF4-FFF2-40B4-BE49-F238E27FC236}">
                  <a16:creationId xmlns:a16="http://schemas.microsoft.com/office/drawing/2014/main" id="{AA1639A3-130D-4E07-86AE-180CBCA9ACB0}"/>
                </a:ext>
              </a:extLst>
            </xdr:cNvPr>
            <xdr:cNvGrpSpPr/>
          </xdr:nvGrpSpPr>
          <xdr:grpSpPr>
            <a:xfrm>
              <a:off x="5567629" y="5066957"/>
              <a:ext cx="2525066" cy="2834640"/>
              <a:chOff x="6003334" y="8679053"/>
              <a:chExt cx="2525765" cy="2834640"/>
            </a:xfrm>
          </xdr:grpSpPr>
          <xdr:graphicFrame macro="">
            <xdr:nvGraphicFramePr>
              <xdr:cNvPr id="44" name="Chart 43">
                <a:extLst>
                  <a:ext uri="{FF2B5EF4-FFF2-40B4-BE49-F238E27FC236}">
                    <a16:creationId xmlns:a16="http://schemas.microsoft.com/office/drawing/2014/main" id="{EA50CED1-89C5-0D38-5A82-8D046EC0D8E5}"/>
                  </a:ext>
                </a:extLst>
              </xdr:cNvPr>
              <xdr:cNvGraphicFramePr/>
            </xdr:nvGraphicFramePr>
            <xdr:xfrm>
              <a:off x="6003334" y="8679053"/>
              <a:ext cx="2525765" cy="283464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9"/>
              </a:graphicData>
            </a:graphic>
          </xdr:graphicFrame>
          <xdr:cxnSp macro="">
            <xdr:nvCxnSpPr>
              <xdr:cNvPr id="45" name="Straight Connector 44">
                <a:extLst>
                  <a:ext uri="{FF2B5EF4-FFF2-40B4-BE49-F238E27FC236}">
                    <a16:creationId xmlns:a16="http://schemas.microsoft.com/office/drawing/2014/main" id="{306C1CD5-00B8-E520-3502-54F3E71CA4DD}"/>
                  </a:ext>
                </a:extLst>
              </xdr:cNvPr>
              <xdr:cNvCxnSpPr/>
            </xdr:nvCxnSpPr>
            <xdr:spPr>
              <a:xfrm>
                <a:off x="6137814" y="8902390"/>
                <a:ext cx="0" cy="2378927"/>
              </a:xfrm>
              <a:prstGeom prst="line">
                <a:avLst/>
              </a:prstGeom>
              <a:ln w="6350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D6DC4487-DB67-8E55-CE48-DE5B74D05FD4}"/>
                </a:ext>
              </a:extLst>
            </xdr:cNvPr>
            <xdr:cNvSpPr txBox="1"/>
          </xdr:nvSpPr>
          <xdr:spPr>
            <a:xfrm>
              <a:off x="5681914" y="5007134"/>
              <a:ext cx="1299912" cy="183991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700">
                  <a:solidFill>
                    <a:schemeClr val="bg1">
                      <a:lumMod val="65000"/>
                    </a:schemeClr>
                  </a:solidFill>
                  <a:latin typeface="Lato" panose="020F0502020204030203" pitchFamily="34" charset="0"/>
                </a:rPr>
                <a:t>Cost Revenue Ratio</a:t>
              </a:r>
              <a:r>
                <a:rPr lang="en-US" sz="700" baseline="0">
                  <a:solidFill>
                    <a:schemeClr val="bg1">
                      <a:lumMod val="65000"/>
                    </a:schemeClr>
                  </a:solidFill>
                  <a:latin typeface="Lato" panose="020F0502020204030203" pitchFamily="34" charset="0"/>
                </a:rPr>
                <a:t> (%)</a:t>
              </a:r>
              <a:endParaRPr lang="en-US" sz="700">
                <a:solidFill>
                  <a:schemeClr val="bg1">
                    <a:lumMod val="65000"/>
                  </a:schemeClr>
                </a:solidFill>
                <a:latin typeface="Lato" panose="020F0502020204030203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92120</xdr:colOff>
      <xdr:row>95</xdr:row>
      <xdr:rowOff>136877</xdr:rowOff>
    </xdr:from>
    <xdr:to>
      <xdr:col>7</xdr:col>
      <xdr:colOff>540239</xdr:colOff>
      <xdr:row>113</xdr:row>
      <xdr:rowOff>122469</xdr:rowOff>
    </xdr:to>
    <xdr:grpSp>
      <xdr:nvGrpSpPr>
        <xdr:cNvPr id="119" name="Group 118">
          <a:extLst>
            <a:ext uri="{FF2B5EF4-FFF2-40B4-BE49-F238E27FC236}">
              <a16:creationId xmlns:a16="http://schemas.microsoft.com/office/drawing/2014/main" id="{4F9C9168-2247-4513-CEA8-054AF8C783E3}"/>
            </a:ext>
          </a:extLst>
        </xdr:cNvPr>
        <xdr:cNvGrpSpPr/>
      </xdr:nvGrpSpPr>
      <xdr:grpSpPr>
        <a:xfrm>
          <a:off x="92120" y="18234377"/>
          <a:ext cx="7810944" cy="3414592"/>
          <a:chOff x="92120" y="18234377"/>
          <a:chExt cx="7810944" cy="3414592"/>
        </a:xfrm>
      </xdr:grpSpPr>
      <xdr:grpSp>
        <xdr:nvGrpSpPr>
          <xdr:cNvPr id="189" name="Group 188">
            <a:extLst>
              <a:ext uri="{FF2B5EF4-FFF2-40B4-BE49-F238E27FC236}">
                <a16:creationId xmlns:a16="http://schemas.microsoft.com/office/drawing/2014/main" id="{582D6675-2288-5B76-1953-349072F282D1}"/>
              </a:ext>
            </a:extLst>
          </xdr:cNvPr>
          <xdr:cNvGrpSpPr/>
        </xdr:nvGrpSpPr>
        <xdr:grpSpPr>
          <a:xfrm>
            <a:off x="122991" y="18234377"/>
            <a:ext cx="5877759" cy="796573"/>
            <a:chOff x="5237916" y="28073702"/>
            <a:chExt cx="5877759" cy="758473"/>
          </a:xfrm>
        </xdr:grpSpPr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85DD88E0-EB39-1119-42B9-95C6D11FB13E}"/>
                </a:ext>
              </a:extLst>
            </xdr:cNvPr>
            <xdr:cNvSpPr txBox="1"/>
          </xdr:nvSpPr>
          <xdr:spPr>
            <a:xfrm>
              <a:off x="5237916" y="28073702"/>
              <a:ext cx="5239584" cy="342899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 b="1" i="0">
                  <a:effectLst/>
                  <a:latin typeface="Lato" panose="020F0502020204030203" pitchFamily="34" charset="0"/>
                </a:rPr>
                <a:t>Store Channel Delivers the Highest Efficiency in Campaign Performance.</a:t>
              </a:r>
              <a:endParaRPr lang="en-US" sz="1200">
                <a:latin typeface="Lato" panose="020F0502020204030203" pitchFamily="34" charset="0"/>
              </a:endParaRPr>
            </a:p>
          </xdr:txBody>
        </xdr:sp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399EB43C-8659-9689-6435-755CE9CFF218}"/>
                </a:ext>
              </a:extLst>
            </xdr:cNvPr>
            <xdr:cNvSpPr txBox="1"/>
          </xdr:nvSpPr>
          <xdr:spPr>
            <a:xfrm>
              <a:off x="5240651" y="28366188"/>
              <a:ext cx="5875024" cy="465987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0" i="0">
                  <a:effectLst/>
                  <a:latin typeface="Lato" panose="020F0502020204030203" pitchFamily="34" charset="0"/>
                </a:rPr>
                <a:t>Among all shopping channels, stores achieve strong conversion rates and solid revenue with the lowest campaign costs, making them the most cost-efficient driver of sales performance.</a:t>
              </a:r>
              <a:endParaRPr lang="en-US" sz="1000">
                <a:latin typeface="Lato" panose="020F0502020204030203" pitchFamily="34" charset="0"/>
              </a:endParaRPr>
            </a:p>
          </xdr:txBody>
        </xdr:sp>
      </xdr:grpSp>
      <xdr:grpSp>
        <xdr:nvGrpSpPr>
          <xdr:cNvPr id="190" name="Group 189">
            <a:extLst>
              <a:ext uri="{FF2B5EF4-FFF2-40B4-BE49-F238E27FC236}">
                <a16:creationId xmlns:a16="http://schemas.microsoft.com/office/drawing/2014/main" id="{1B445DFE-10B8-DD3F-537F-DADF22F10EC3}"/>
              </a:ext>
            </a:extLst>
          </xdr:cNvPr>
          <xdr:cNvGrpSpPr/>
        </xdr:nvGrpSpPr>
        <xdr:grpSpPr>
          <a:xfrm>
            <a:off x="92120" y="19021681"/>
            <a:ext cx="7810944" cy="2627288"/>
            <a:chOff x="339770" y="29232481"/>
            <a:chExt cx="7810944" cy="2627288"/>
          </a:xfrm>
        </xdr:grpSpPr>
        <xdr:grpSp>
          <xdr:nvGrpSpPr>
            <xdr:cNvPr id="188" name="Group 187">
              <a:extLst>
                <a:ext uri="{FF2B5EF4-FFF2-40B4-BE49-F238E27FC236}">
                  <a16:creationId xmlns:a16="http://schemas.microsoft.com/office/drawing/2014/main" id="{C093AC82-1547-98CB-799C-C32E4589DFD8}"/>
                </a:ext>
              </a:extLst>
            </xdr:cNvPr>
            <xdr:cNvGrpSpPr/>
          </xdr:nvGrpSpPr>
          <xdr:grpSpPr>
            <a:xfrm>
              <a:off x="339770" y="29232481"/>
              <a:ext cx="3242204" cy="2627288"/>
              <a:chOff x="339770" y="29232481"/>
              <a:chExt cx="3242204" cy="2627288"/>
            </a:xfrm>
          </xdr:grpSpPr>
          <xdr:sp macro="" textlink="">
            <xdr:nvSpPr>
              <xdr:cNvPr id="9" name="TextBox 8">
                <a:extLst>
                  <a:ext uri="{FF2B5EF4-FFF2-40B4-BE49-F238E27FC236}">
                    <a16:creationId xmlns:a16="http://schemas.microsoft.com/office/drawing/2014/main" id="{0EFDC1F8-D3A9-3BFA-129C-F59F263FF7BC}"/>
                  </a:ext>
                </a:extLst>
              </xdr:cNvPr>
              <xdr:cNvSpPr txBox="1"/>
            </xdr:nvSpPr>
            <xdr:spPr>
              <a:xfrm>
                <a:off x="357899" y="30406109"/>
                <a:ext cx="580020" cy="27115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200">
                    <a:latin typeface="Lato" panose="020F0502020204030203" pitchFamily="34" charset="0"/>
                  </a:rPr>
                  <a:t>Store</a:t>
                </a:r>
              </a:p>
            </xdr:txBody>
          </xdr:sp>
          <xdr:sp macro="" textlink="">
            <xdr:nvSpPr>
              <xdr:cNvPr id="11" name="TextBox 10">
                <a:extLst>
                  <a:ext uri="{FF2B5EF4-FFF2-40B4-BE49-F238E27FC236}">
                    <a16:creationId xmlns:a16="http://schemas.microsoft.com/office/drawing/2014/main" id="{96B40A0D-DA63-EE73-435B-CBA7FE34D4B7}"/>
                  </a:ext>
                </a:extLst>
              </xdr:cNvPr>
              <xdr:cNvSpPr txBox="1"/>
            </xdr:nvSpPr>
            <xdr:spPr>
              <a:xfrm>
                <a:off x="356646" y="29664821"/>
                <a:ext cx="773260" cy="33754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200">
                    <a:latin typeface="Lato" panose="020F0502020204030203" pitchFamily="34" charset="0"/>
                  </a:rPr>
                  <a:t>Catalog</a:t>
                </a:r>
              </a:p>
            </xdr:txBody>
          </xdr:sp>
          <xdr:sp macro="" textlink="">
            <xdr:nvSpPr>
              <xdr:cNvPr id="14" name="TextBox 13">
                <a:extLst>
                  <a:ext uri="{FF2B5EF4-FFF2-40B4-BE49-F238E27FC236}">
                    <a16:creationId xmlns:a16="http://schemas.microsoft.com/office/drawing/2014/main" id="{6125D838-D576-5D56-1343-9742D0AB7D41}"/>
                  </a:ext>
                </a:extLst>
              </xdr:cNvPr>
              <xdr:cNvSpPr txBox="1"/>
            </xdr:nvSpPr>
            <xdr:spPr>
              <a:xfrm>
                <a:off x="339770" y="31214292"/>
                <a:ext cx="847159" cy="28323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200">
                    <a:latin typeface="Lato" panose="020F0502020204030203" pitchFamily="34" charset="0"/>
                  </a:rPr>
                  <a:t>Website</a:t>
                </a:r>
              </a:p>
            </xdr:txBody>
          </xdr:sp>
          <xdr:grpSp>
            <xdr:nvGrpSpPr>
              <xdr:cNvPr id="31" name="Group 30">
                <a:extLst>
                  <a:ext uri="{FF2B5EF4-FFF2-40B4-BE49-F238E27FC236}">
                    <a16:creationId xmlns:a16="http://schemas.microsoft.com/office/drawing/2014/main" id="{72FEBF1A-A19A-D569-0B75-66BF171F15EE}"/>
                  </a:ext>
                </a:extLst>
              </xdr:cNvPr>
              <xdr:cNvGrpSpPr/>
            </xdr:nvGrpSpPr>
            <xdr:grpSpPr>
              <a:xfrm>
                <a:off x="919355" y="29232481"/>
                <a:ext cx="2662619" cy="2627288"/>
                <a:chOff x="6009495" y="37283590"/>
                <a:chExt cx="2657807" cy="2627288"/>
              </a:xfrm>
            </xdr:grpSpPr>
            <xdr:graphicFrame macro="">
              <xdr:nvGraphicFramePr>
                <xdr:cNvPr id="177" name="Chart 176">
                  <a:extLst>
                    <a:ext uri="{FF2B5EF4-FFF2-40B4-BE49-F238E27FC236}">
                      <a16:creationId xmlns:a16="http://schemas.microsoft.com/office/drawing/2014/main" id="{46CDA97A-5ABB-3D2E-3F73-93CC048E79B8}"/>
                    </a:ext>
                  </a:extLst>
                </xdr:cNvPr>
                <xdr:cNvGraphicFramePr/>
              </xdr:nvGraphicFramePr>
              <xdr:xfrm>
                <a:off x="6009495" y="37283590"/>
                <a:ext cx="2657807" cy="2627288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20"/>
                </a:graphicData>
              </a:graphic>
            </xdr:graphicFrame>
            <xdr:cxnSp macro="">
              <xdr:nvCxnSpPr>
                <xdr:cNvPr id="178" name="Straight Connector 177">
                  <a:extLst>
                    <a:ext uri="{FF2B5EF4-FFF2-40B4-BE49-F238E27FC236}">
                      <a16:creationId xmlns:a16="http://schemas.microsoft.com/office/drawing/2014/main" id="{4C679D7C-15FE-F6CF-832B-AC604A9CCD8F}"/>
                    </a:ext>
                  </a:extLst>
                </xdr:cNvPr>
                <xdr:cNvCxnSpPr/>
              </xdr:nvCxnSpPr>
              <xdr:spPr>
                <a:xfrm>
                  <a:off x="6144722" y="37573212"/>
                  <a:ext cx="0" cy="2057463"/>
                </a:xfrm>
                <a:prstGeom prst="line">
                  <a:avLst/>
                </a:prstGeom>
                <a:ln w="6350">
                  <a:solidFill>
                    <a:schemeClr val="bg1">
                      <a:lumMod val="8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  <xdr:grpSp>
          <xdr:nvGrpSpPr>
            <xdr:cNvPr id="30" name="Group 29">
              <a:extLst>
                <a:ext uri="{FF2B5EF4-FFF2-40B4-BE49-F238E27FC236}">
                  <a16:creationId xmlns:a16="http://schemas.microsoft.com/office/drawing/2014/main" id="{5E8A9714-CB56-3B42-B1A2-8667B094C04C}"/>
                </a:ext>
              </a:extLst>
            </xdr:cNvPr>
            <xdr:cNvGrpSpPr/>
          </xdr:nvGrpSpPr>
          <xdr:grpSpPr>
            <a:xfrm>
              <a:off x="5479932" y="29232930"/>
              <a:ext cx="2670782" cy="2624328"/>
              <a:chOff x="6046543" y="34856627"/>
              <a:chExt cx="2671020" cy="2624328"/>
            </a:xfrm>
          </xdr:grpSpPr>
          <xdr:graphicFrame macro="">
            <xdr:nvGraphicFramePr>
              <xdr:cNvPr id="2" name="Chart 1">
                <a:extLst>
                  <a:ext uri="{FF2B5EF4-FFF2-40B4-BE49-F238E27FC236}">
                    <a16:creationId xmlns:a16="http://schemas.microsoft.com/office/drawing/2014/main" id="{5A89185D-9A8C-41D1-A7A5-1C7328BE4B87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046543" y="34856627"/>
              <a:ext cx="2671020" cy="2624328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1"/>
              </a:graphicData>
            </a:graphic>
          </xdr:graphicFrame>
          <xdr:cxnSp macro="">
            <xdr:nvCxnSpPr>
              <xdr:cNvPr id="25" name="Straight Connector 24">
                <a:extLst>
                  <a:ext uri="{FF2B5EF4-FFF2-40B4-BE49-F238E27FC236}">
                    <a16:creationId xmlns:a16="http://schemas.microsoft.com/office/drawing/2014/main" id="{5C3F54FD-B749-0820-27C1-403FEB4ACDC8}"/>
                  </a:ext>
                </a:extLst>
              </xdr:cNvPr>
              <xdr:cNvCxnSpPr/>
            </xdr:nvCxnSpPr>
            <xdr:spPr>
              <a:xfrm>
                <a:off x="6181892" y="35138535"/>
                <a:ext cx="0" cy="2057463"/>
              </a:xfrm>
              <a:prstGeom prst="line">
                <a:avLst/>
              </a:prstGeom>
              <a:ln w="6350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grpSp>
          <xdr:nvGrpSpPr>
            <xdr:cNvPr id="29" name="Group 28">
              <a:extLst>
                <a:ext uri="{FF2B5EF4-FFF2-40B4-BE49-F238E27FC236}">
                  <a16:creationId xmlns:a16="http://schemas.microsoft.com/office/drawing/2014/main" id="{3489852D-50A6-3F60-10F3-14FFF9DBD353}"/>
                </a:ext>
              </a:extLst>
            </xdr:cNvPr>
            <xdr:cNvGrpSpPr/>
          </xdr:nvGrpSpPr>
          <xdr:grpSpPr>
            <a:xfrm>
              <a:off x="3036524" y="29232486"/>
              <a:ext cx="2655581" cy="2624328"/>
              <a:chOff x="3505345" y="34851537"/>
              <a:chExt cx="2655818" cy="2624328"/>
            </a:xfrm>
          </xdr:grpSpPr>
          <xdr:graphicFrame macro="">
            <xdr:nvGraphicFramePr>
              <xdr:cNvPr id="8" name="Chart 7">
                <a:extLst>
                  <a:ext uri="{FF2B5EF4-FFF2-40B4-BE49-F238E27FC236}">
                    <a16:creationId xmlns:a16="http://schemas.microsoft.com/office/drawing/2014/main" id="{34695E9F-B712-4CB4-9C7B-FD5C8F83D8B1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3505345" y="34851537"/>
              <a:ext cx="2655818" cy="2624328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2"/>
              </a:graphicData>
            </a:graphic>
          </xdr:graphicFrame>
          <xdr:cxnSp macro="">
            <xdr:nvCxnSpPr>
              <xdr:cNvPr id="26" name="Straight Connector 25">
                <a:extLst>
                  <a:ext uri="{FF2B5EF4-FFF2-40B4-BE49-F238E27FC236}">
                    <a16:creationId xmlns:a16="http://schemas.microsoft.com/office/drawing/2014/main" id="{7A828D47-9893-52A1-D57D-0926E8EE6E35}"/>
                  </a:ext>
                </a:extLst>
              </xdr:cNvPr>
              <xdr:cNvCxnSpPr/>
            </xdr:nvCxnSpPr>
            <xdr:spPr>
              <a:xfrm>
                <a:off x="3640343" y="35138535"/>
                <a:ext cx="0" cy="2057463"/>
              </a:xfrm>
              <a:prstGeom prst="line">
                <a:avLst/>
              </a:prstGeom>
              <a:ln w="6350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E60C6853-6741-BB19-383D-E1D19C735676}"/>
                </a:ext>
              </a:extLst>
            </xdr:cNvPr>
            <xdr:cNvSpPr txBox="1"/>
          </xdr:nvSpPr>
          <xdr:spPr>
            <a:xfrm>
              <a:off x="1081339" y="29305409"/>
              <a:ext cx="1299912" cy="183991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700">
                  <a:solidFill>
                    <a:schemeClr val="bg1">
                      <a:lumMod val="65000"/>
                    </a:schemeClr>
                  </a:solidFill>
                  <a:latin typeface="Lato" panose="020F0502020204030203" pitchFamily="34" charset="0"/>
                </a:rPr>
                <a:t>Revenue</a:t>
              </a:r>
              <a:r>
                <a:rPr lang="en-US" sz="700" baseline="0">
                  <a:solidFill>
                    <a:schemeClr val="bg1">
                      <a:lumMod val="65000"/>
                    </a:schemeClr>
                  </a:solidFill>
                  <a:latin typeface="Lato" panose="020F0502020204030203" pitchFamily="34" charset="0"/>
                </a:rPr>
                <a:t> Cost Ratio (USD)</a:t>
              </a:r>
              <a:endParaRPr lang="en-US" sz="700">
                <a:solidFill>
                  <a:schemeClr val="bg1">
                    <a:lumMod val="65000"/>
                  </a:schemeClr>
                </a:solidFill>
                <a:latin typeface="Lato" panose="020F0502020204030203" pitchFamily="34" charset="0"/>
              </a:endParaRPr>
            </a:p>
          </xdr:txBody>
        </xdr:sp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4ECEC1B3-E652-08F1-5B58-4B6EDF93FE59}"/>
                </a:ext>
              </a:extLst>
            </xdr:cNvPr>
            <xdr:cNvSpPr txBox="1"/>
          </xdr:nvSpPr>
          <xdr:spPr>
            <a:xfrm>
              <a:off x="3253039" y="29305409"/>
              <a:ext cx="1299912" cy="183991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700">
                  <a:solidFill>
                    <a:schemeClr val="bg1">
                      <a:lumMod val="65000"/>
                    </a:schemeClr>
                  </a:solidFill>
                  <a:latin typeface="Lato" panose="020F0502020204030203" pitchFamily="34" charset="0"/>
                </a:rPr>
                <a:t>Cost per</a:t>
              </a:r>
              <a:r>
                <a:rPr lang="en-US" sz="700" baseline="0">
                  <a:solidFill>
                    <a:schemeClr val="bg1">
                      <a:lumMod val="65000"/>
                    </a:schemeClr>
                  </a:solidFill>
                  <a:latin typeface="Lato" panose="020F0502020204030203" pitchFamily="34" charset="0"/>
                </a:rPr>
                <a:t> Conversion (USD)</a:t>
              </a:r>
              <a:endParaRPr lang="en-US" sz="700">
                <a:solidFill>
                  <a:schemeClr val="bg1">
                    <a:lumMod val="65000"/>
                  </a:schemeClr>
                </a:solidFill>
                <a:latin typeface="Lato" panose="020F0502020204030203" pitchFamily="34" charset="0"/>
              </a:endParaRPr>
            </a:p>
          </xdr:txBody>
        </xdr:sp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B297E4C0-3118-DCA5-465C-A81E3F56A07D}"/>
                </a:ext>
              </a:extLst>
            </xdr:cNvPr>
            <xdr:cNvSpPr txBox="1"/>
          </xdr:nvSpPr>
          <xdr:spPr>
            <a:xfrm>
              <a:off x="5672389" y="29305409"/>
              <a:ext cx="1299912" cy="183991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700">
                  <a:solidFill>
                    <a:schemeClr val="bg1">
                      <a:lumMod val="65000"/>
                    </a:schemeClr>
                  </a:solidFill>
                  <a:latin typeface="Lato" panose="020F0502020204030203" pitchFamily="34" charset="0"/>
                </a:rPr>
                <a:t>Cost Revenue Ratio</a:t>
              </a:r>
              <a:r>
                <a:rPr lang="en-US" sz="700" baseline="0">
                  <a:solidFill>
                    <a:schemeClr val="bg1">
                      <a:lumMod val="65000"/>
                    </a:schemeClr>
                  </a:solidFill>
                  <a:latin typeface="Lato" panose="020F0502020204030203" pitchFamily="34" charset="0"/>
                </a:rPr>
                <a:t> (%)</a:t>
              </a:r>
              <a:endParaRPr lang="en-US" sz="700">
                <a:solidFill>
                  <a:schemeClr val="bg1">
                    <a:lumMod val="65000"/>
                  </a:schemeClr>
                </a:solidFill>
                <a:latin typeface="Lato" panose="020F0502020204030203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295230</xdr:colOff>
      <xdr:row>6</xdr:row>
      <xdr:rowOff>66676</xdr:rowOff>
    </xdr:from>
    <xdr:to>
      <xdr:col>5</xdr:col>
      <xdr:colOff>1047750</xdr:colOff>
      <xdr:row>25</xdr:row>
      <xdr:rowOff>72390</xdr:rowOff>
    </xdr:to>
    <xdr:grpSp>
      <xdr:nvGrpSpPr>
        <xdr:cNvPr id="187" name="Group 186">
          <a:extLst>
            <a:ext uri="{FF2B5EF4-FFF2-40B4-BE49-F238E27FC236}">
              <a16:creationId xmlns:a16="http://schemas.microsoft.com/office/drawing/2014/main" id="{076BFDDC-4A4B-5557-BEBD-ED8287492F73}"/>
            </a:ext>
          </a:extLst>
        </xdr:cNvPr>
        <xdr:cNvGrpSpPr/>
      </xdr:nvGrpSpPr>
      <xdr:grpSpPr>
        <a:xfrm>
          <a:off x="295230" y="1209676"/>
          <a:ext cx="4800645" cy="3625214"/>
          <a:chOff x="161880" y="342901"/>
          <a:chExt cx="4800645" cy="3625214"/>
        </a:xfrm>
      </xdr:grpSpPr>
      <xdr:grpSp>
        <xdr:nvGrpSpPr>
          <xdr:cNvPr id="186" name="Group 185">
            <a:extLst>
              <a:ext uri="{FF2B5EF4-FFF2-40B4-BE49-F238E27FC236}">
                <a16:creationId xmlns:a16="http://schemas.microsoft.com/office/drawing/2014/main" id="{178B6DAB-65D5-995B-51D4-575FAE37F790}"/>
              </a:ext>
            </a:extLst>
          </xdr:cNvPr>
          <xdr:cNvGrpSpPr/>
        </xdr:nvGrpSpPr>
        <xdr:grpSpPr>
          <a:xfrm>
            <a:off x="161880" y="342901"/>
            <a:ext cx="4800645" cy="695324"/>
            <a:chOff x="219030" y="200026"/>
            <a:chExt cx="4800645" cy="695324"/>
          </a:xfrm>
        </xdr:grpSpPr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C83E6C9-44E8-E5D0-5FFB-642A5647429F}"/>
                </a:ext>
              </a:extLst>
            </xdr:cNvPr>
            <xdr:cNvSpPr txBox="1"/>
          </xdr:nvSpPr>
          <xdr:spPr>
            <a:xfrm>
              <a:off x="219030" y="200026"/>
              <a:ext cx="4762545" cy="342899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 b="1" i="0">
                  <a:effectLst/>
                  <a:latin typeface="Lato" panose="020F0502020204030203" pitchFamily="34" charset="0"/>
                </a:rPr>
                <a:t>Campaigns Attracted Few Customers but High-Value Conversions.</a:t>
              </a:r>
              <a:endParaRPr lang="en-US" sz="1200">
                <a:latin typeface="Lato" panose="020F0502020204030203" pitchFamily="34" charset="0"/>
              </a:endParaRPr>
            </a:p>
          </xdr:txBody>
        </xdr: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F13F561-0DCB-4D91-5842-3D6D445AB20F}"/>
                </a:ext>
              </a:extLst>
            </xdr:cNvPr>
            <xdr:cNvSpPr txBox="1"/>
          </xdr:nvSpPr>
          <xdr:spPr>
            <a:xfrm>
              <a:off x="238080" y="466726"/>
              <a:ext cx="4781595" cy="428624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0" i="0">
                  <a:effectLst/>
                  <a:latin typeface="Lato" panose="020F0502020204030203" pitchFamily="34" charset="0"/>
                </a:rPr>
                <a:t>While overall conversion remains limited, converted customers show strong purchasing power, indicating effective targeting of high-value segments.</a:t>
              </a:r>
              <a:endParaRPr lang="en-US" sz="1000">
                <a:latin typeface="Lato" panose="020F0502020204030203" pitchFamily="34" charset="0"/>
              </a:endParaRPr>
            </a:p>
          </xdr:txBody>
        </xdr:sp>
      </xdr:grpSp>
      <xdr:grpSp>
        <xdr:nvGrpSpPr>
          <xdr:cNvPr id="185" name="Group 184">
            <a:extLst>
              <a:ext uri="{FF2B5EF4-FFF2-40B4-BE49-F238E27FC236}">
                <a16:creationId xmlns:a16="http://schemas.microsoft.com/office/drawing/2014/main" id="{D1517C44-5B0D-AF29-037A-6D45A6248584}"/>
              </a:ext>
            </a:extLst>
          </xdr:cNvPr>
          <xdr:cNvGrpSpPr/>
        </xdr:nvGrpSpPr>
        <xdr:grpSpPr>
          <a:xfrm>
            <a:off x="200025" y="1092360"/>
            <a:ext cx="4720380" cy="2875755"/>
            <a:chOff x="200025" y="1092360"/>
            <a:chExt cx="4720380" cy="2875755"/>
          </a:xfrm>
        </xdr:grpSpPr>
        <xdr:grpSp>
          <xdr:nvGrpSpPr>
            <xdr:cNvPr id="183" name="Group 182">
              <a:extLst>
                <a:ext uri="{FF2B5EF4-FFF2-40B4-BE49-F238E27FC236}">
                  <a16:creationId xmlns:a16="http://schemas.microsoft.com/office/drawing/2014/main" id="{32A2B77B-80A1-308E-36B3-E653B7914ED5}"/>
                </a:ext>
              </a:extLst>
            </xdr:cNvPr>
            <xdr:cNvGrpSpPr/>
          </xdr:nvGrpSpPr>
          <xdr:grpSpPr>
            <a:xfrm>
              <a:off x="200025" y="1101884"/>
              <a:ext cx="2307585" cy="2856706"/>
              <a:chOff x="200025" y="1101884"/>
              <a:chExt cx="2307585" cy="2856706"/>
            </a:xfrm>
          </xdr:grpSpPr>
          <xdr:sp macro="" textlink="">
            <xdr:nvSpPr>
              <xdr:cNvPr id="3" name="TextBox 2">
                <a:extLst>
                  <a:ext uri="{FF2B5EF4-FFF2-40B4-BE49-F238E27FC236}">
                    <a16:creationId xmlns:a16="http://schemas.microsoft.com/office/drawing/2014/main" id="{3A96D5E8-7673-6361-890D-D4404AA1988B}"/>
                  </a:ext>
                </a:extLst>
              </xdr:cNvPr>
              <xdr:cNvSpPr txBox="1"/>
            </xdr:nvSpPr>
            <xdr:spPr>
              <a:xfrm>
                <a:off x="208298" y="2924174"/>
                <a:ext cx="932339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00">
                    <a:latin typeface="Lato" panose="020F0502020204030203" pitchFamily="34" charset="0"/>
                  </a:rPr>
                  <a:t>Campaing</a:t>
                </a:r>
                <a:r>
                  <a:rPr lang="en-US" sz="1000" baseline="0">
                    <a:latin typeface="Lato" panose="020F0502020204030203" pitchFamily="34" charset="0"/>
                  </a:rPr>
                  <a:t> 4</a:t>
                </a:r>
                <a:endParaRPr lang="en-US" sz="1000">
                  <a:latin typeface="Lato" panose="020F0502020204030203" pitchFamily="34" charset="0"/>
                </a:endParaRPr>
              </a:p>
            </xdr:txBody>
          </xdr:sp>
          <xdr:sp macro="" textlink="">
            <xdr:nvSpPr>
              <xdr:cNvPr id="4" name="TextBox 3">
                <a:extLst>
                  <a:ext uri="{FF2B5EF4-FFF2-40B4-BE49-F238E27FC236}">
                    <a16:creationId xmlns:a16="http://schemas.microsoft.com/office/drawing/2014/main" id="{CF013ED6-F306-A506-EAFD-518D4D2D8969}"/>
                  </a:ext>
                </a:extLst>
              </xdr:cNvPr>
              <xdr:cNvSpPr txBox="1"/>
            </xdr:nvSpPr>
            <xdr:spPr>
              <a:xfrm>
                <a:off x="200025" y="2409825"/>
                <a:ext cx="932339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00">
                    <a:latin typeface="Lato" panose="020F0502020204030203" pitchFamily="34" charset="0"/>
                  </a:rPr>
                  <a:t>Campaing</a:t>
                </a:r>
                <a:r>
                  <a:rPr lang="en-US" sz="1000" baseline="0">
                    <a:latin typeface="Lato" panose="020F0502020204030203" pitchFamily="34" charset="0"/>
                  </a:rPr>
                  <a:t> 3</a:t>
                </a:r>
                <a:endParaRPr lang="en-US" sz="1000">
                  <a:latin typeface="Lato" panose="020F0502020204030203" pitchFamily="34" charset="0"/>
                </a:endParaRPr>
              </a:p>
            </xdr:txBody>
          </xdr:sp>
          <xdr:sp macro="" textlink="">
            <xdr:nvSpPr>
              <xdr:cNvPr id="5" name="TextBox 4">
                <a:extLst>
                  <a:ext uri="{FF2B5EF4-FFF2-40B4-BE49-F238E27FC236}">
                    <a16:creationId xmlns:a16="http://schemas.microsoft.com/office/drawing/2014/main" id="{D420AB45-6144-6394-1C60-28C6137649ED}"/>
                  </a:ext>
                </a:extLst>
              </xdr:cNvPr>
              <xdr:cNvSpPr txBox="1"/>
            </xdr:nvSpPr>
            <xdr:spPr>
              <a:xfrm>
                <a:off x="207058" y="3438525"/>
                <a:ext cx="932339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00">
                    <a:latin typeface="Lato" panose="020F0502020204030203" pitchFamily="34" charset="0"/>
                  </a:rPr>
                  <a:t>Campaing</a:t>
                </a:r>
                <a:r>
                  <a:rPr lang="en-US" sz="1000" baseline="0">
                    <a:latin typeface="Lato" panose="020F0502020204030203" pitchFamily="34" charset="0"/>
                  </a:rPr>
                  <a:t> 5</a:t>
                </a:r>
                <a:endParaRPr lang="en-US" sz="1000">
                  <a:latin typeface="Lato" panose="020F0502020204030203" pitchFamily="34" charset="0"/>
                </a:endParaRPr>
              </a:p>
            </xdr:txBody>
          </xdr:sp>
          <xdr:sp macro="" textlink="">
            <xdr:nvSpPr>
              <xdr:cNvPr id="6" name="TextBox 5">
                <a:extLst>
                  <a:ext uri="{FF2B5EF4-FFF2-40B4-BE49-F238E27FC236}">
                    <a16:creationId xmlns:a16="http://schemas.microsoft.com/office/drawing/2014/main" id="{E36ACF96-F464-C38B-1B18-64B38025E26D}"/>
                  </a:ext>
                </a:extLst>
              </xdr:cNvPr>
              <xdr:cNvSpPr txBox="1"/>
            </xdr:nvSpPr>
            <xdr:spPr>
              <a:xfrm>
                <a:off x="247594" y="1381125"/>
                <a:ext cx="932339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00">
                    <a:latin typeface="Lato" panose="020F0502020204030203" pitchFamily="34" charset="0"/>
                  </a:rPr>
                  <a:t>Campaing</a:t>
                </a:r>
                <a:r>
                  <a:rPr lang="en-US" sz="1000" baseline="0">
                    <a:latin typeface="Lato" panose="020F0502020204030203" pitchFamily="34" charset="0"/>
                  </a:rPr>
                  <a:t> 1</a:t>
                </a:r>
                <a:endParaRPr lang="en-US" sz="1000">
                  <a:latin typeface="Lato" panose="020F0502020204030203" pitchFamily="34" charset="0"/>
                </a:endParaRPr>
              </a:p>
            </xdr:txBody>
          </xdr:sp>
          <xdr:sp macro="" textlink="">
            <xdr:nvSpPr>
              <xdr:cNvPr id="7" name="TextBox 6">
                <a:extLst>
                  <a:ext uri="{FF2B5EF4-FFF2-40B4-BE49-F238E27FC236}">
                    <a16:creationId xmlns:a16="http://schemas.microsoft.com/office/drawing/2014/main" id="{A255E840-EB35-5765-4988-6ACBFE9249E5}"/>
                  </a:ext>
                </a:extLst>
              </xdr:cNvPr>
              <xdr:cNvSpPr txBox="1"/>
            </xdr:nvSpPr>
            <xdr:spPr>
              <a:xfrm>
                <a:off x="234358" y="1885950"/>
                <a:ext cx="932339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00">
                    <a:latin typeface="Lato" panose="020F0502020204030203" pitchFamily="34" charset="0"/>
                  </a:rPr>
                  <a:t>Campaing</a:t>
                </a:r>
                <a:r>
                  <a:rPr lang="en-US" sz="1000" baseline="0">
                    <a:latin typeface="Lato" panose="020F0502020204030203" pitchFamily="34" charset="0"/>
                  </a:rPr>
                  <a:t> 2</a:t>
                </a:r>
                <a:endParaRPr lang="en-US" sz="1000">
                  <a:latin typeface="Lato" panose="020F0502020204030203" pitchFamily="34" charset="0"/>
                </a:endParaRPr>
              </a:p>
            </xdr:txBody>
          </xdr:sp>
          <xdr:grpSp>
            <xdr:nvGrpSpPr>
              <xdr:cNvPr id="23" name="Group 22">
                <a:extLst>
                  <a:ext uri="{FF2B5EF4-FFF2-40B4-BE49-F238E27FC236}">
                    <a16:creationId xmlns:a16="http://schemas.microsoft.com/office/drawing/2014/main" id="{F54AAC8F-BB0A-32EF-D901-4D7E0AEB3A0B}"/>
                  </a:ext>
                </a:extLst>
              </xdr:cNvPr>
              <xdr:cNvGrpSpPr/>
            </xdr:nvGrpSpPr>
            <xdr:grpSpPr>
              <a:xfrm>
                <a:off x="916032" y="1123950"/>
                <a:ext cx="1591578" cy="2834640"/>
                <a:chOff x="916576" y="1123950"/>
                <a:chExt cx="1594253" cy="2834640"/>
              </a:xfrm>
            </xdr:grpSpPr>
            <xdr:graphicFrame macro="">
              <xdr:nvGraphicFramePr>
                <xdr:cNvPr id="10" name="Chart 9">
                  <a:extLst>
                    <a:ext uri="{FF2B5EF4-FFF2-40B4-BE49-F238E27FC236}">
                      <a16:creationId xmlns:a16="http://schemas.microsoft.com/office/drawing/2014/main" id="{3FC9D23A-AB38-A79F-8230-9EFE873D4287}"/>
                    </a:ext>
                  </a:extLst>
                </xdr:cNvPr>
                <xdr:cNvGraphicFramePr/>
              </xdr:nvGraphicFramePr>
              <xdr:xfrm>
                <a:off x="916576" y="1123950"/>
                <a:ext cx="1594253" cy="283464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23"/>
                </a:graphicData>
              </a:graphic>
            </xdr:graphicFrame>
            <xdr:cxnSp macro="">
              <xdr:nvCxnSpPr>
                <xdr:cNvPr id="18" name="Straight Connector 17">
                  <a:extLst>
                    <a:ext uri="{FF2B5EF4-FFF2-40B4-BE49-F238E27FC236}">
                      <a16:creationId xmlns:a16="http://schemas.microsoft.com/office/drawing/2014/main" id="{F63849EC-285A-2595-DF0D-16987DE3583F}"/>
                    </a:ext>
                  </a:extLst>
                </xdr:cNvPr>
                <xdr:cNvCxnSpPr/>
              </xdr:nvCxnSpPr>
              <xdr:spPr>
                <a:xfrm>
                  <a:off x="1055719" y="1368592"/>
                  <a:ext cx="0" cy="2356184"/>
                </a:xfrm>
                <a:prstGeom prst="line">
                  <a:avLst/>
                </a:prstGeom>
                <a:ln>
                  <a:solidFill>
                    <a:schemeClr val="bg1">
                      <a:lumMod val="75000"/>
                    </a:schemeClr>
                  </a:solidFill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04" name="TextBox 103">
                <a:extLst>
                  <a:ext uri="{FF2B5EF4-FFF2-40B4-BE49-F238E27FC236}">
                    <a16:creationId xmlns:a16="http://schemas.microsoft.com/office/drawing/2014/main" id="{17D9D9B1-38F9-7DE9-7B2B-0188C8BC6B31}"/>
                  </a:ext>
                </a:extLst>
              </xdr:cNvPr>
              <xdr:cNvSpPr txBox="1"/>
            </xdr:nvSpPr>
            <xdr:spPr>
              <a:xfrm>
                <a:off x="1062288" y="1101884"/>
                <a:ext cx="1061787" cy="212566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700" baseline="0">
                    <a:solidFill>
                      <a:schemeClr val="bg1">
                        <a:lumMod val="65000"/>
                      </a:schemeClr>
                    </a:solidFill>
                    <a:latin typeface="Lato" panose="020F0502020204030203" pitchFamily="34" charset="0"/>
                  </a:rPr>
                  <a:t>Conversion Rate (%)</a:t>
                </a:r>
                <a:endParaRPr lang="en-US" sz="700">
                  <a:solidFill>
                    <a:schemeClr val="bg1">
                      <a:lumMod val="65000"/>
                    </a:schemeClr>
                  </a:solidFill>
                  <a:latin typeface="Lato" panose="020F0502020204030203" pitchFamily="34" charset="0"/>
                </a:endParaRPr>
              </a:p>
            </xdr:txBody>
          </xdr:sp>
        </xdr:grp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F7575698-C0DF-E5A8-DAE1-E6C364DB2781}"/>
                </a:ext>
              </a:extLst>
            </xdr:cNvPr>
            <xdr:cNvCxnSpPr/>
          </xdr:nvCxnSpPr>
          <xdr:spPr>
            <a:xfrm>
              <a:off x="2223434" y="1311487"/>
              <a:ext cx="0" cy="2491540"/>
            </a:xfrm>
            <a:prstGeom prst="line">
              <a:avLst/>
            </a:prstGeom>
            <a:ln w="9525">
              <a:solidFill>
                <a:schemeClr val="bg1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184" name="Group 183">
              <a:extLst>
                <a:ext uri="{FF2B5EF4-FFF2-40B4-BE49-F238E27FC236}">
                  <a16:creationId xmlns:a16="http://schemas.microsoft.com/office/drawing/2014/main" id="{9265577D-C3D2-1B37-7435-24CBD1443B0C}"/>
                </a:ext>
              </a:extLst>
            </xdr:cNvPr>
            <xdr:cNvGrpSpPr/>
          </xdr:nvGrpSpPr>
          <xdr:grpSpPr>
            <a:xfrm>
              <a:off x="2312062" y="1092360"/>
              <a:ext cx="2608343" cy="2875755"/>
              <a:chOff x="2312062" y="1092360"/>
              <a:chExt cx="2608343" cy="2875755"/>
            </a:xfrm>
          </xdr:grpSpPr>
          <xdr:grpSp>
            <xdr:nvGrpSpPr>
              <xdr:cNvPr id="19" name="Group 18">
                <a:extLst>
                  <a:ext uri="{FF2B5EF4-FFF2-40B4-BE49-F238E27FC236}">
                    <a16:creationId xmlns:a16="http://schemas.microsoft.com/office/drawing/2014/main" id="{07957177-BAE7-46FA-A818-117B9C6D23CC}"/>
                  </a:ext>
                </a:extLst>
              </xdr:cNvPr>
              <xdr:cNvGrpSpPr/>
            </xdr:nvGrpSpPr>
            <xdr:grpSpPr>
              <a:xfrm>
                <a:off x="2312062" y="1133475"/>
                <a:ext cx="2608343" cy="2834640"/>
                <a:chOff x="14294516" y="4391024"/>
                <a:chExt cx="2524127" cy="2834640"/>
              </a:xfrm>
            </xdr:grpSpPr>
            <xdr:graphicFrame macro="">
              <xdr:nvGraphicFramePr>
                <xdr:cNvPr id="20" name="Chart 19">
                  <a:extLst>
                    <a:ext uri="{FF2B5EF4-FFF2-40B4-BE49-F238E27FC236}">
                      <a16:creationId xmlns:a16="http://schemas.microsoft.com/office/drawing/2014/main" id="{6B91D5EA-7A01-3092-06EA-F91AB873BB43}"/>
                    </a:ext>
                  </a:extLst>
                </xdr:cNvPr>
                <xdr:cNvGraphicFramePr/>
              </xdr:nvGraphicFramePr>
              <xdr:xfrm>
                <a:off x="14294516" y="4391024"/>
                <a:ext cx="2524127" cy="283464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24"/>
                </a:graphicData>
              </a:graphic>
            </xdr:graphicFrame>
            <xdr:cxnSp macro="">
              <xdr:nvCxnSpPr>
                <xdr:cNvPr id="21" name="Straight Connector 20">
                  <a:extLst>
                    <a:ext uri="{FF2B5EF4-FFF2-40B4-BE49-F238E27FC236}">
                      <a16:creationId xmlns:a16="http://schemas.microsoft.com/office/drawing/2014/main" id="{0E71E146-FF9F-A452-E67E-6C616215352C}"/>
                    </a:ext>
                  </a:extLst>
                </xdr:cNvPr>
                <xdr:cNvCxnSpPr/>
              </xdr:nvCxnSpPr>
              <xdr:spPr>
                <a:xfrm>
                  <a:off x="14427868" y="4617118"/>
                  <a:ext cx="0" cy="2386264"/>
                </a:xfrm>
                <a:prstGeom prst="line">
                  <a:avLst/>
                </a:prstGeom>
                <a:ln w="6350">
                  <a:solidFill>
                    <a:schemeClr val="bg1">
                      <a:lumMod val="8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81" name="TextBox 180">
                <a:extLst>
                  <a:ext uri="{FF2B5EF4-FFF2-40B4-BE49-F238E27FC236}">
                    <a16:creationId xmlns:a16="http://schemas.microsoft.com/office/drawing/2014/main" id="{0CCF991F-148C-219F-F782-75FBD2F58DE7}"/>
                  </a:ext>
                </a:extLst>
              </xdr:cNvPr>
              <xdr:cNvSpPr txBox="1"/>
            </xdr:nvSpPr>
            <xdr:spPr>
              <a:xfrm>
                <a:off x="2433889" y="1092360"/>
                <a:ext cx="1699962" cy="174466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700">
                    <a:solidFill>
                      <a:schemeClr val="bg1">
                        <a:lumMod val="65000"/>
                      </a:schemeClr>
                    </a:solidFill>
                    <a:latin typeface="Lato" panose="020F0502020204030203" pitchFamily="34" charset="0"/>
                  </a:rPr>
                  <a:t>Average</a:t>
                </a:r>
                <a:r>
                  <a:rPr lang="en-US" sz="700" baseline="0">
                    <a:solidFill>
                      <a:schemeClr val="bg1">
                        <a:lumMod val="65000"/>
                      </a:schemeClr>
                    </a:solidFill>
                    <a:latin typeface="Lato" panose="020F0502020204030203" pitchFamily="34" charset="0"/>
                  </a:rPr>
                  <a:t> </a:t>
                </a:r>
                <a:r>
                  <a:rPr lang="en-US" sz="700">
                    <a:solidFill>
                      <a:schemeClr val="bg1">
                        <a:lumMod val="65000"/>
                      </a:schemeClr>
                    </a:solidFill>
                    <a:latin typeface="Lato" panose="020F0502020204030203" pitchFamily="34" charset="0"/>
                  </a:rPr>
                  <a:t>Revenue per Campaign (USD)</a:t>
                </a:r>
              </a:p>
            </xdr:txBody>
          </xdr:sp>
        </xdr:grpSp>
      </xdr:grpSp>
    </xdr:grpSp>
    <xdr:clientData/>
  </xdr:twoCellAnchor>
  <xdr:twoCellAnchor>
    <xdr:from>
      <xdr:col>0</xdr:col>
      <xdr:colOff>295275</xdr:colOff>
      <xdr:row>4</xdr:row>
      <xdr:rowOff>9525</xdr:rowOff>
    </xdr:from>
    <xdr:to>
      <xdr:col>6</xdr:col>
      <xdr:colOff>38100</xdr:colOff>
      <xdr:row>5</xdr:row>
      <xdr:rowOff>114300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4552AB3-E2CD-CAF4-B2A1-148EC50A3497}"/>
            </a:ext>
          </a:extLst>
        </xdr:cNvPr>
        <xdr:cNvSpPr txBox="1"/>
      </xdr:nvSpPr>
      <xdr:spPr>
        <a:xfrm>
          <a:off x="295275" y="771525"/>
          <a:ext cx="5457825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>
              <a:solidFill>
                <a:schemeClr val="dk1"/>
              </a:solidFill>
              <a:effectLst/>
              <a:latin typeface="Lato" panose="020F0502020204030203" pitchFamily="34" charset="0"/>
              <a:ea typeface="+mn-ea"/>
              <a:cs typeface="+mn-cs"/>
            </a:rPr>
            <a:t>1. Which campaign is the most effective in reaching and converting customers?</a:t>
          </a:r>
          <a:r>
            <a:rPr lang="en-US" sz="1200">
              <a:solidFill>
                <a:schemeClr val="dk1"/>
              </a:solidFill>
              <a:effectLst/>
              <a:latin typeface="Lato" panose="020F0502020204030203" pitchFamily="34" charset="0"/>
              <a:ea typeface="+mn-ea"/>
              <a:cs typeface="+mn-cs"/>
            </a:rPr>
            <a:t> </a:t>
          </a:r>
          <a:endParaRPr lang="en-US" sz="1200">
            <a:effectLst/>
            <a:latin typeface="Lato" panose="020F0502020204030203" pitchFamily="34" charset="0"/>
          </a:endParaRPr>
        </a:p>
      </xdr:txBody>
    </xdr:sp>
    <xdr:clientData/>
  </xdr:twoCellAnchor>
  <xdr:twoCellAnchor>
    <xdr:from>
      <xdr:col>0</xdr:col>
      <xdr:colOff>295275</xdr:colOff>
      <xdr:row>27</xdr:row>
      <xdr:rowOff>95251</xdr:rowOff>
    </xdr:from>
    <xdr:to>
      <xdr:col>6</xdr:col>
      <xdr:colOff>1114425</xdr:colOff>
      <xdr:row>28</xdr:row>
      <xdr:rowOff>152401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A9892DC-3CD1-32BF-F05C-B0B31865AE8C}"/>
            </a:ext>
          </a:extLst>
        </xdr:cNvPr>
        <xdr:cNvSpPr txBox="1"/>
      </xdr:nvSpPr>
      <xdr:spPr>
        <a:xfrm>
          <a:off x="295275" y="5238751"/>
          <a:ext cx="65341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 i="0">
              <a:solidFill>
                <a:schemeClr val="dk1"/>
              </a:solidFill>
              <a:effectLst/>
              <a:latin typeface="Lato" panose="020F0502020204030203" pitchFamily="34" charset="0"/>
              <a:ea typeface="+mn-ea"/>
              <a:cs typeface="+mn-cs"/>
            </a:rPr>
            <a:t>2. Which customer segment demonstrates the highest level of responsiveness to the campaign?</a:t>
          </a:r>
          <a:endParaRPr lang="en-US" sz="1400">
            <a:effectLst/>
            <a:latin typeface="Lato" panose="020F0502020204030203" pitchFamily="34" charset="0"/>
          </a:endParaRPr>
        </a:p>
      </xdr:txBody>
    </xdr:sp>
    <xdr:clientData/>
  </xdr:twoCellAnchor>
  <xdr:twoCellAnchor>
    <xdr:from>
      <xdr:col>0</xdr:col>
      <xdr:colOff>304800</xdr:colOff>
      <xdr:row>59</xdr:row>
      <xdr:rowOff>1</xdr:rowOff>
    </xdr:from>
    <xdr:to>
      <xdr:col>4</xdr:col>
      <xdr:colOff>666750</xdr:colOff>
      <xdr:row>60</xdr:row>
      <xdr:rowOff>57151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8312A4B-840B-006B-B7E1-83C073A05BDB}"/>
            </a:ext>
          </a:extLst>
        </xdr:cNvPr>
        <xdr:cNvSpPr txBox="1"/>
      </xdr:nvSpPr>
      <xdr:spPr>
        <a:xfrm>
          <a:off x="304800" y="11239501"/>
          <a:ext cx="365760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 i="0">
              <a:solidFill>
                <a:schemeClr val="dk1"/>
              </a:solidFill>
              <a:effectLst/>
              <a:latin typeface="Lato" panose="020F0502020204030203" pitchFamily="34" charset="0"/>
              <a:ea typeface="+mn-ea"/>
              <a:cs typeface="+mn-cs"/>
            </a:rPr>
            <a:t>3.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factors influence a customer’s likelihood to convert?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400">
            <a:effectLst/>
            <a:latin typeface="Lato" panose="020F0502020204030203" pitchFamily="34" charset="0"/>
          </a:endParaRPr>
        </a:p>
      </xdr:txBody>
    </xdr:sp>
    <xdr:clientData/>
  </xdr:twoCellAnchor>
  <xdr:twoCellAnchor>
    <xdr:from>
      <xdr:col>16</xdr:col>
      <xdr:colOff>420220</xdr:colOff>
      <xdr:row>67</xdr:row>
      <xdr:rowOff>183976</xdr:rowOff>
    </xdr:from>
    <xdr:to>
      <xdr:col>27</xdr:col>
      <xdr:colOff>118208</xdr:colOff>
      <xdr:row>88</xdr:row>
      <xdr:rowOff>59</xdr:rowOff>
    </xdr:to>
    <xdr:grpSp>
      <xdr:nvGrpSpPr>
        <xdr:cNvPr id="227" name="Group 226">
          <a:extLst>
            <a:ext uri="{FF2B5EF4-FFF2-40B4-BE49-F238E27FC236}">
              <a16:creationId xmlns:a16="http://schemas.microsoft.com/office/drawing/2014/main" id="{09D9DC70-F4D2-0C9E-7994-5E889C2705CC}"/>
            </a:ext>
          </a:extLst>
        </xdr:cNvPr>
        <xdr:cNvGrpSpPr/>
      </xdr:nvGrpSpPr>
      <xdr:grpSpPr>
        <a:xfrm>
          <a:off x="13269445" y="12947476"/>
          <a:ext cx="6403588" cy="3816583"/>
          <a:chOff x="124945" y="23815501"/>
          <a:chExt cx="6403588" cy="3816583"/>
        </a:xfrm>
      </xdr:grpSpPr>
      <xdr:grpSp>
        <xdr:nvGrpSpPr>
          <xdr:cNvPr id="228" name="Group 227">
            <a:extLst>
              <a:ext uri="{FF2B5EF4-FFF2-40B4-BE49-F238E27FC236}">
                <a16:creationId xmlns:a16="http://schemas.microsoft.com/office/drawing/2014/main" id="{2FC5A176-342C-7C8C-E514-FF7F0723C2AF}"/>
              </a:ext>
            </a:extLst>
          </xdr:cNvPr>
          <xdr:cNvGrpSpPr/>
        </xdr:nvGrpSpPr>
        <xdr:grpSpPr>
          <a:xfrm>
            <a:off x="124945" y="23876744"/>
            <a:ext cx="6403588" cy="3755340"/>
            <a:chOff x="124945" y="23876744"/>
            <a:chExt cx="6403588" cy="3755340"/>
          </a:xfrm>
        </xdr:grpSpPr>
        <xdr:graphicFrame macro="">
          <xdr:nvGraphicFramePr>
            <xdr:cNvPr id="230" name="Chart 229">
              <a:extLst>
                <a:ext uri="{FF2B5EF4-FFF2-40B4-BE49-F238E27FC236}">
                  <a16:creationId xmlns:a16="http://schemas.microsoft.com/office/drawing/2014/main" id="{08755338-15B8-CA10-80BD-1A4FE9393FEB}"/>
                </a:ext>
              </a:extLst>
            </xdr:cNvPr>
            <xdr:cNvGraphicFramePr>
              <a:graphicFrameLocks/>
            </xdr:cNvGraphicFramePr>
          </xdr:nvGraphicFramePr>
          <xdr:xfrm>
            <a:off x="127733" y="25163617"/>
            <a:ext cx="6400800" cy="126005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5"/>
            </a:graphicData>
          </a:graphic>
        </xdr:graphicFrame>
        <xdr:graphicFrame macro="">
          <xdr:nvGraphicFramePr>
            <xdr:cNvPr id="231" name="Chart 230">
              <a:extLst>
                <a:ext uri="{FF2B5EF4-FFF2-40B4-BE49-F238E27FC236}">
                  <a16:creationId xmlns:a16="http://schemas.microsoft.com/office/drawing/2014/main" id="{AD6CB06B-EDA3-F777-9034-47C24930CF2D}"/>
                </a:ext>
              </a:extLst>
            </xdr:cNvPr>
            <xdr:cNvGraphicFramePr>
              <a:graphicFrameLocks/>
            </xdr:cNvGraphicFramePr>
          </xdr:nvGraphicFramePr>
          <xdr:xfrm>
            <a:off x="126435" y="23951581"/>
            <a:ext cx="6400800" cy="126005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6"/>
            </a:graphicData>
          </a:graphic>
        </xdr:graphicFrame>
        <xdr:graphicFrame macro="">
          <xdr:nvGraphicFramePr>
            <xdr:cNvPr id="232" name="Chart 231">
              <a:extLst>
                <a:ext uri="{FF2B5EF4-FFF2-40B4-BE49-F238E27FC236}">
                  <a16:creationId xmlns:a16="http://schemas.microsoft.com/office/drawing/2014/main" id="{83C8D5B4-D7F4-67BD-39A7-0020BF8A1960}"/>
                </a:ext>
              </a:extLst>
            </xdr:cNvPr>
            <xdr:cNvGraphicFramePr>
              <a:graphicFrameLocks/>
            </xdr:cNvGraphicFramePr>
          </xdr:nvGraphicFramePr>
          <xdr:xfrm>
            <a:off x="124945" y="26372031"/>
            <a:ext cx="6400800" cy="126005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7"/>
            </a:graphicData>
          </a:graphic>
        </xdr:graphicFrame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D37EF9EA-5179-9D28-6D6B-38E57B345315}"/>
                </a:ext>
              </a:extLst>
            </xdr:cNvPr>
            <xdr:cNvSpPr txBox="1"/>
          </xdr:nvSpPr>
          <xdr:spPr>
            <a:xfrm>
              <a:off x="3022970" y="23876744"/>
              <a:ext cx="620180" cy="23907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000">
                  <a:latin typeface="Lato" panose="020F0502020204030203" pitchFamily="34" charset="0"/>
                </a:rPr>
                <a:t>Store</a:t>
              </a:r>
            </a:p>
          </xdr:txBody>
        </xdr:sp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77A7F126-5AF9-EFC9-3A40-BD80632ADA45}"/>
                </a:ext>
              </a:extLst>
            </xdr:cNvPr>
            <xdr:cNvSpPr txBox="1"/>
          </xdr:nvSpPr>
          <xdr:spPr>
            <a:xfrm>
              <a:off x="2953322" y="25368130"/>
              <a:ext cx="770074" cy="24199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000">
                  <a:latin typeface="Lato" panose="020F0502020204030203" pitchFamily="34" charset="0"/>
                </a:rPr>
                <a:t>Catalog</a:t>
              </a:r>
            </a:p>
          </xdr:txBody>
        </xdr:sp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E3B366AA-8A72-B0C1-7A90-A551C7F4B3A8}"/>
                </a:ext>
              </a:extLst>
            </xdr:cNvPr>
            <xdr:cNvSpPr txBox="1"/>
          </xdr:nvSpPr>
          <xdr:spPr>
            <a:xfrm>
              <a:off x="2946645" y="26485677"/>
              <a:ext cx="725054" cy="20021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000">
                  <a:latin typeface="Lato" panose="020F0502020204030203" pitchFamily="34" charset="0"/>
                </a:rPr>
                <a:t>Website</a:t>
              </a:r>
            </a:p>
          </xdr:txBody>
        </xdr:sp>
      </xdr:grpSp>
      <xdr:sp macro="" textlink="">
        <xdr:nvSpPr>
          <xdr:cNvPr id="229" name="TextBox 228">
            <a:extLst>
              <a:ext uri="{FF2B5EF4-FFF2-40B4-BE49-F238E27FC236}">
                <a16:creationId xmlns:a16="http://schemas.microsoft.com/office/drawing/2014/main" id="{1306A06F-4DC4-E918-81F5-BF147E33BBB5}"/>
              </a:ext>
            </a:extLst>
          </xdr:cNvPr>
          <xdr:cNvSpPr txBox="1"/>
        </xdr:nvSpPr>
        <xdr:spPr>
          <a:xfrm>
            <a:off x="293771" y="23815501"/>
            <a:ext cx="1876926" cy="192504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700">
                <a:solidFill>
                  <a:schemeClr val="bg1">
                    <a:lumMod val="65000"/>
                  </a:schemeClr>
                </a:solidFill>
                <a:latin typeface="Lato" panose="020F0502020204030203" pitchFamily="34" charset="0"/>
              </a:rPr>
              <a:t>Campaign</a:t>
            </a:r>
            <a:r>
              <a:rPr lang="en-US" sz="700" baseline="0">
                <a:solidFill>
                  <a:schemeClr val="bg1">
                    <a:lumMod val="65000"/>
                  </a:schemeClr>
                </a:solidFill>
                <a:latin typeface="Lato" panose="020F0502020204030203" pitchFamily="34" charset="0"/>
              </a:rPr>
              <a:t> Conversion Rate per Channel (%)</a:t>
            </a:r>
            <a:endParaRPr lang="en-US" sz="700">
              <a:solidFill>
                <a:schemeClr val="bg1">
                  <a:lumMod val="65000"/>
                </a:schemeClr>
              </a:solidFill>
              <a:latin typeface="Lato" panose="020F0502020204030203" pitchFamily="34" charset="0"/>
            </a:endParaRPr>
          </a:p>
        </xdr:txBody>
      </xdr:sp>
    </xdr:grpSp>
    <xdr:clientData/>
  </xdr:twoCellAnchor>
  <xdr:twoCellAnchor>
    <xdr:from>
      <xdr:col>0</xdr:col>
      <xdr:colOff>238125</xdr:colOff>
      <xdr:row>62</xdr:row>
      <xdr:rowOff>111336</xdr:rowOff>
    </xdr:from>
    <xdr:to>
      <xdr:col>5</xdr:col>
      <xdr:colOff>943558</xdr:colOff>
      <xdr:row>63</xdr:row>
      <xdr:rowOff>189262</xdr:rowOff>
    </xdr:to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E2213F2B-7355-BE0B-0678-52FD0597288C}"/>
            </a:ext>
          </a:extLst>
        </xdr:cNvPr>
        <xdr:cNvSpPr txBox="1"/>
      </xdr:nvSpPr>
      <xdr:spPr>
        <a:xfrm>
          <a:off x="238125" y="11922336"/>
          <a:ext cx="4753558" cy="26842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>
              <a:effectLst/>
              <a:latin typeface="Lato" panose="020F0502020204030203" pitchFamily="34" charset="0"/>
            </a:rPr>
            <a:t>Customers Aged 50+ Show the Highest Campaign Responsiveness.</a:t>
          </a:r>
          <a:endParaRPr lang="en-US" sz="1200">
            <a:latin typeface="Lato" panose="020F0502020204030203" pitchFamily="34" charset="0"/>
          </a:endParaRPr>
        </a:p>
      </xdr:txBody>
    </xdr:sp>
    <xdr:clientData/>
  </xdr:twoCellAnchor>
  <xdr:twoCellAnchor>
    <xdr:from>
      <xdr:col>0</xdr:col>
      <xdr:colOff>238125</xdr:colOff>
      <xdr:row>64</xdr:row>
      <xdr:rowOff>52110</xdr:rowOff>
    </xdr:from>
    <xdr:to>
      <xdr:col>5</xdr:col>
      <xdr:colOff>1085850</xdr:colOff>
      <xdr:row>67</xdr:row>
      <xdr:rowOff>57150</xdr:rowOff>
    </xdr:to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D4A636F1-1D20-14FA-00BB-034580AFA4BD}"/>
            </a:ext>
          </a:extLst>
        </xdr:cNvPr>
        <xdr:cNvSpPr txBox="1"/>
      </xdr:nvSpPr>
      <xdr:spPr>
        <a:xfrm>
          <a:off x="238125" y="12244110"/>
          <a:ext cx="4895850" cy="57654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Lato" panose="020F0502020204030203" pitchFamily="34" charset="0"/>
            </a:rPr>
            <a:t>Customers aged 50 and above consistently show the highest conversion rates across all campaigns, indicating that age plays a meaningful role in shaping conversion likelihood.</a:t>
          </a:r>
        </a:p>
      </xdr:txBody>
    </xdr:sp>
    <xdr:clientData/>
  </xdr:twoCellAnchor>
  <xdr:twoCellAnchor>
    <xdr:from>
      <xdr:col>6</xdr:col>
      <xdr:colOff>762001</xdr:colOff>
      <xdr:row>62</xdr:row>
      <xdr:rowOff>29346</xdr:rowOff>
    </xdr:from>
    <xdr:to>
      <xdr:col>13</xdr:col>
      <xdr:colOff>212499</xdr:colOff>
      <xdr:row>63</xdr:row>
      <xdr:rowOff>116630</xdr:rowOff>
    </xdr:to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45958EB9-4A79-E2F4-84A7-706220492186}"/>
            </a:ext>
          </a:extLst>
        </xdr:cNvPr>
        <xdr:cNvSpPr txBox="1"/>
      </xdr:nvSpPr>
      <xdr:spPr>
        <a:xfrm>
          <a:off x="6477001" y="11840346"/>
          <a:ext cx="4755923" cy="27778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>
              <a:effectLst/>
              <a:latin typeface="Lato" panose="020F0502020204030203" pitchFamily="34" charset="0"/>
            </a:rPr>
            <a:t>Inactive Customers Show the Strongest Response to Campaigns.</a:t>
          </a:r>
          <a:endParaRPr lang="en-US" sz="1200">
            <a:latin typeface="Lato" panose="020F0502020204030203" pitchFamily="34" charset="0"/>
          </a:endParaRPr>
        </a:p>
      </xdr:txBody>
    </xdr:sp>
    <xdr:clientData/>
  </xdr:twoCellAnchor>
  <xdr:twoCellAnchor>
    <xdr:from>
      <xdr:col>6</xdr:col>
      <xdr:colOff>762000</xdr:colOff>
      <xdr:row>64</xdr:row>
      <xdr:rowOff>38870</xdr:rowOff>
    </xdr:from>
    <xdr:to>
      <xdr:col>13</xdr:col>
      <xdr:colOff>589735</xdr:colOff>
      <xdr:row>67</xdr:row>
      <xdr:rowOff>28575</xdr:rowOff>
    </xdr:to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EEA85102-C12C-28B3-7FA5-CE13A38659F6}"/>
            </a:ext>
          </a:extLst>
        </xdr:cNvPr>
        <xdr:cNvSpPr txBox="1"/>
      </xdr:nvSpPr>
      <xdr:spPr>
        <a:xfrm>
          <a:off x="6477000" y="12230870"/>
          <a:ext cx="5133160" cy="561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Lato" panose="020F0502020204030203" pitchFamily="34" charset="0"/>
            </a:rPr>
            <a:t>Customers who have been inactive for a long period tend to convert at higher rates, suggesting that recency is a significant behavioral factor influencing conversion outcomes.</a:t>
          </a:r>
        </a:p>
      </xdr:txBody>
    </xdr:sp>
    <xdr:clientData/>
  </xdr:twoCellAnchor>
  <xdr:twoCellAnchor>
    <xdr:from>
      <xdr:col>6</xdr:col>
      <xdr:colOff>785492</xdr:colOff>
      <xdr:row>67</xdr:row>
      <xdr:rowOff>63660</xdr:rowOff>
    </xdr:from>
    <xdr:to>
      <xdr:col>15</xdr:col>
      <xdr:colOff>216814</xdr:colOff>
      <xdr:row>90</xdr:row>
      <xdr:rowOff>42884</xdr:rowOff>
    </xdr:to>
    <xdr:grpSp>
      <xdr:nvGrpSpPr>
        <xdr:cNvPr id="267" name="Group 266">
          <a:extLst>
            <a:ext uri="{FF2B5EF4-FFF2-40B4-BE49-F238E27FC236}">
              <a16:creationId xmlns:a16="http://schemas.microsoft.com/office/drawing/2014/main" id="{5E752C23-7042-C036-4320-AE51C4E9C32A}"/>
            </a:ext>
          </a:extLst>
        </xdr:cNvPr>
        <xdr:cNvGrpSpPr/>
      </xdr:nvGrpSpPr>
      <xdr:grpSpPr>
        <a:xfrm>
          <a:off x="6500492" y="12827160"/>
          <a:ext cx="5955947" cy="4360724"/>
          <a:chOff x="6500492" y="12827160"/>
          <a:chExt cx="5955947" cy="4360724"/>
        </a:xfrm>
      </xdr:grpSpPr>
      <xdr:grpSp>
        <xdr:nvGrpSpPr>
          <xdr:cNvPr id="205" name="Group 204">
            <a:extLst>
              <a:ext uri="{FF2B5EF4-FFF2-40B4-BE49-F238E27FC236}">
                <a16:creationId xmlns:a16="http://schemas.microsoft.com/office/drawing/2014/main" id="{CA630E9F-0F37-9EAF-DD92-2716A667E186}"/>
              </a:ext>
            </a:extLst>
          </xdr:cNvPr>
          <xdr:cNvGrpSpPr/>
        </xdr:nvGrpSpPr>
        <xdr:grpSpPr>
          <a:xfrm>
            <a:off x="6500492" y="12827160"/>
            <a:ext cx="5955947" cy="4259692"/>
            <a:chOff x="61592" y="17903985"/>
            <a:chExt cx="5955947" cy="4259692"/>
          </a:xfrm>
        </xdr:grpSpPr>
        <xdr:grpSp>
          <xdr:nvGrpSpPr>
            <xdr:cNvPr id="206" name="Group 205">
              <a:extLst>
                <a:ext uri="{FF2B5EF4-FFF2-40B4-BE49-F238E27FC236}">
                  <a16:creationId xmlns:a16="http://schemas.microsoft.com/office/drawing/2014/main" id="{43A7E8B7-022B-81AB-0B62-EF4CC98B668F}"/>
                </a:ext>
              </a:extLst>
            </xdr:cNvPr>
            <xdr:cNvGrpSpPr/>
          </xdr:nvGrpSpPr>
          <xdr:grpSpPr>
            <a:xfrm>
              <a:off x="61592" y="17972660"/>
              <a:ext cx="5955947" cy="4191017"/>
              <a:chOff x="61592" y="17972660"/>
              <a:chExt cx="5955947" cy="4191017"/>
            </a:xfrm>
          </xdr:grpSpPr>
          <xdr:grpSp>
            <xdr:nvGrpSpPr>
              <xdr:cNvPr id="208" name="Group 207">
                <a:extLst>
                  <a:ext uri="{FF2B5EF4-FFF2-40B4-BE49-F238E27FC236}">
                    <a16:creationId xmlns:a16="http://schemas.microsoft.com/office/drawing/2014/main" id="{5291E40E-BF12-A9D5-3DFB-BBBC28BCC00F}"/>
                  </a:ext>
                </a:extLst>
              </xdr:cNvPr>
              <xdr:cNvGrpSpPr/>
            </xdr:nvGrpSpPr>
            <xdr:grpSpPr>
              <a:xfrm>
                <a:off x="973365" y="17972690"/>
                <a:ext cx="1005840" cy="4187952"/>
                <a:chOff x="9113437" y="11465220"/>
                <a:chExt cx="1007201" cy="4187952"/>
              </a:xfrm>
            </xdr:grpSpPr>
            <xdr:graphicFrame macro="">
              <xdr:nvGraphicFramePr>
                <xdr:cNvPr id="225" name="Chart 224">
                  <a:extLst>
                    <a:ext uri="{FF2B5EF4-FFF2-40B4-BE49-F238E27FC236}">
                      <a16:creationId xmlns:a16="http://schemas.microsoft.com/office/drawing/2014/main" id="{EAC672CD-2C24-0730-FA98-89D4BD6C6D82}"/>
                    </a:ext>
                  </a:extLst>
                </xdr:cNvPr>
                <xdr:cNvGraphicFramePr/>
              </xdr:nvGraphicFramePr>
              <xdr:xfrm>
                <a:off x="9113437" y="11465220"/>
                <a:ext cx="1007201" cy="418795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28"/>
                </a:graphicData>
              </a:graphic>
            </xdr:graphicFrame>
            <xdr:cxnSp macro="">
              <xdr:nvCxnSpPr>
                <xdr:cNvPr id="226" name="Straight Connector 225">
                  <a:extLst>
                    <a:ext uri="{FF2B5EF4-FFF2-40B4-BE49-F238E27FC236}">
                      <a16:creationId xmlns:a16="http://schemas.microsoft.com/office/drawing/2014/main" id="{D62D0D26-0BF9-2BC7-1826-45613AE9ED3F}"/>
                    </a:ext>
                  </a:extLst>
                </xdr:cNvPr>
                <xdr:cNvCxnSpPr/>
              </xdr:nvCxnSpPr>
              <xdr:spPr>
                <a:xfrm>
                  <a:off x="9252861" y="11772901"/>
                  <a:ext cx="0" cy="3570513"/>
                </a:xfrm>
                <a:prstGeom prst="line">
                  <a:avLst/>
                </a:prstGeom>
                <a:ln w="6350">
                  <a:solidFill>
                    <a:schemeClr val="bg1">
                      <a:lumMod val="8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209" name="Group 208">
                <a:extLst>
                  <a:ext uri="{FF2B5EF4-FFF2-40B4-BE49-F238E27FC236}">
                    <a16:creationId xmlns:a16="http://schemas.microsoft.com/office/drawing/2014/main" id="{43E78DD8-EBE2-1DD1-B242-E1595ECD8C6F}"/>
                  </a:ext>
                </a:extLst>
              </xdr:cNvPr>
              <xdr:cNvGrpSpPr/>
            </xdr:nvGrpSpPr>
            <xdr:grpSpPr>
              <a:xfrm>
                <a:off x="1985144" y="17975725"/>
                <a:ext cx="1005840" cy="4187952"/>
                <a:chOff x="10354605" y="11352361"/>
                <a:chExt cx="1005840" cy="4187952"/>
              </a:xfrm>
            </xdr:grpSpPr>
            <xdr:graphicFrame macro="">
              <xdr:nvGraphicFramePr>
                <xdr:cNvPr id="223" name="Chart 222">
                  <a:extLst>
                    <a:ext uri="{FF2B5EF4-FFF2-40B4-BE49-F238E27FC236}">
                      <a16:creationId xmlns:a16="http://schemas.microsoft.com/office/drawing/2014/main" id="{0252CE94-60A5-B00D-E11E-FA9FBCA672D1}"/>
                    </a:ext>
                  </a:extLst>
                </xdr:cNvPr>
                <xdr:cNvGraphicFramePr/>
              </xdr:nvGraphicFramePr>
              <xdr:xfrm>
                <a:off x="10354605" y="11352361"/>
                <a:ext cx="1005840" cy="418795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29"/>
                </a:graphicData>
              </a:graphic>
            </xdr:graphicFrame>
            <xdr:cxnSp macro="">
              <xdr:nvCxnSpPr>
                <xdr:cNvPr id="224" name="Straight Connector 223">
                  <a:extLst>
                    <a:ext uri="{FF2B5EF4-FFF2-40B4-BE49-F238E27FC236}">
                      <a16:creationId xmlns:a16="http://schemas.microsoft.com/office/drawing/2014/main" id="{09B9BE0A-06FB-FC91-1DCE-A429B36D276B}"/>
                    </a:ext>
                  </a:extLst>
                </xdr:cNvPr>
                <xdr:cNvCxnSpPr/>
              </xdr:nvCxnSpPr>
              <xdr:spPr>
                <a:xfrm>
                  <a:off x="10488390" y="11664041"/>
                  <a:ext cx="0" cy="3570513"/>
                </a:xfrm>
                <a:prstGeom prst="line">
                  <a:avLst/>
                </a:prstGeom>
                <a:ln w="6350">
                  <a:solidFill>
                    <a:schemeClr val="bg1">
                      <a:lumMod val="8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210" name="Group 209">
                <a:extLst>
                  <a:ext uri="{FF2B5EF4-FFF2-40B4-BE49-F238E27FC236}">
                    <a16:creationId xmlns:a16="http://schemas.microsoft.com/office/drawing/2014/main" id="{8B7A2AB6-4675-EFB0-28C9-260D48043083}"/>
                  </a:ext>
                </a:extLst>
              </xdr:cNvPr>
              <xdr:cNvGrpSpPr/>
            </xdr:nvGrpSpPr>
            <xdr:grpSpPr>
              <a:xfrm>
                <a:off x="2998359" y="17973096"/>
                <a:ext cx="1003869" cy="4187952"/>
                <a:chOff x="11701955" y="11350857"/>
                <a:chExt cx="1007201" cy="4187952"/>
              </a:xfrm>
            </xdr:grpSpPr>
            <xdr:graphicFrame macro="">
              <xdr:nvGraphicFramePr>
                <xdr:cNvPr id="221" name="Chart 220">
                  <a:extLst>
                    <a:ext uri="{FF2B5EF4-FFF2-40B4-BE49-F238E27FC236}">
                      <a16:creationId xmlns:a16="http://schemas.microsoft.com/office/drawing/2014/main" id="{425F75AD-D3D5-3D07-B47E-0E5A2B37FBAD}"/>
                    </a:ext>
                  </a:extLst>
                </xdr:cNvPr>
                <xdr:cNvGraphicFramePr/>
              </xdr:nvGraphicFramePr>
              <xdr:xfrm>
                <a:off x="11701955" y="11350857"/>
                <a:ext cx="1007201" cy="418795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30"/>
                </a:graphicData>
              </a:graphic>
            </xdr:graphicFrame>
            <xdr:cxnSp macro="">
              <xdr:nvCxnSpPr>
                <xdr:cNvPr id="222" name="Straight Connector 221">
                  <a:extLst>
                    <a:ext uri="{FF2B5EF4-FFF2-40B4-BE49-F238E27FC236}">
                      <a16:creationId xmlns:a16="http://schemas.microsoft.com/office/drawing/2014/main" id="{6D4CDFE0-CDB3-F455-87DF-4E5D49142B98}"/>
                    </a:ext>
                  </a:extLst>
                </xdr:cNvPr>
                <xdr:cNvCxnSpPr/>
              </xdr:nvCxnSpPr>
              <xdr:spPr>
                <a:xfrm>
                  <a:off x="11838219" y="11664041"/>
                  <a:ext cx="0" cy="3570513"/>
                </a:xfrm>
                <a:prstGeom prst="line">
                  <a:avLst/>
                </a:prstGeom>
                <a:ln w="6350">
                  <a:solidFill>
                    <a:schemeClr val="bg1">
                      <a:lumMod val="8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211" name="Group 210">
                <a:extLst>
                  <a:ext uri="{FF2B5EF4-FFF2-40B4-BE49-F238E27FC236}">
                    <a16:creationId xmlns:a16="http://schemas.microsoft.com/office/drawing/2014/main" id="{3A08DC03-BE0F-2898-61F3-29A6F56F8B00}"/>
                  </a:ext>
                </a:extLst>
              </xdr:cNvPr>
              <xdr:cNvGrpSpPr/>
            </xdr:nvGrpSpPr>
            <xdr:grpSpPr>
              <a:xfrm>
                <a:off x="4007728" y="17973258"/>
                <a:ext cx="1002884" cy="4187952"/>
                <a:chOff x="14295102" y="11312216"/>
                <a:chExt cx="1005840" cy="4187952"/>
              </a:xfrm>
            </xdr:grpSpPr>
            <xdr:graphicFrame macro="">
              <xdr:nvGraphicFramePr>
                <xdr:cNvPr id="219" name="Chart 218">
                  <a:extLst>
                    <a:ext uri="{FF2B5EF4-FFF2-40B4-BE49-F238E27FC236}">
                      <a16:creationId xmlns:a16="http://schemas.microsoft.com/office/drawing/2014/main" id="{5A3FE768-92AD-C22B-8491-A955F711A3D3}"/>
                    </a:ext>
                  </a:extLst>
                </xdr:cNvPr>
                <xdr:cNvGraphicFramePr/>
              </xdr:nvGraphicFramePr>
              <xdr:xfrm>
                <a:off x="14295102" y="11312216"/>
                <a:ext cx="1005840" cy="418795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31"/>
                </a:graphicData>
              </a:graphic>
            </xdr:graphicFrame>
            <xdr:cxnSp macro="">
              <xdr:nvCxnSpPr>
                <xdr:cNvPr id="220" name="Straight Connector 219">
                  <a:extLst>
                    <a:ext uri="{FF2B5EF4-FFF2-40B4-BE49-F238E27FC236}">
                      <a16:creationId xmlns:a16="http://schemas.microsoft.com/office/drawing/2014/main" id="{95648E5C-72A9-8B46-6C1B-50443FDDF371}"/>
                    </a:ext>
                  </a:extLst>
                </xdr:cNvPr>
                <xdr:cNvCxnSpPr/>
              </xdr:nvCxnSpPr>
              <xdr:spPr>
                <a:xfrm>
                  <a:off x="14429019" y="11609611"/>
                  <a:ext cx="0" cy="3570513"/>
                </a:xfrm>
                <a:prstGeom prst="line">
                  <a:avLst/>
                </a:prstGeom>
                <a:ln w="6350">
                  <a:solidFill>
                    <a:schemeClr val="bg1">
                      <a:lumMod val="8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212" name="Group 211">
                <a:extLst>
                  <a:ext uri="{FF2B5EF4-FFF2-40B4-BE49-F238E27FC236}">
                    <a16:creationId xmlns:a16="http://schemas.microsoft.com/office/drawing/2014/main" id="{A436BE5D-502B-ADAF-7EF9-389B02E83DC7}"/>
                  </a:ext>
                </a:extLst>
              </xdr:cNvPr>
              <xdr:cNvGrpSpPr/>
            </xdr:nvGrpSpPr>
            <xdr:grpSpPr>
              <a:xfrm>
                <a:off x="5013341" y="17972660"/>
                <a:ext cx="1004198" cy="4187952"/>
                <a:chOff x="15466441" y="11256251"/>
                <a:chExt cx="1005840" cy="4187952"/>
              </a:xfrm>
            </xdr:grpSpPr>
            <xdr:graphicFrame macro="">
              <xdr:nvGraphicFramePr>
                <xdr:cNvPr id="217" name="Chart 216">
                  <a:extLst>
                    <a:ext uri="{FF2B5EF4-FFF2-40B4-BE49-F238E27FC236}">
                      <a16:creationId xmlns:a16="http://schemas.microsoft.com/office/drawing/2014/main" id="{3FD0527B-8CD0-3156-00BE-9D48BB8372C4}"/>
                    </a:ext>
                  </a:extLst>
                </xdr:cNvPr>
                <xdr:cNvGraphicFramePr/>
              </xdr:nvGraphicFramePr>
              <xdr:xfrm>
                <a:off x="15466441" y="11256251"/>
                <a:ext cx="1005840" cy="418795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32"/>
                </a:graphicData>
              </a:graphic>
            </xdr:graphicFrame>
            <xdr:cxnSp macro="">
              <xdr:nvCxnSpPr>
                <xdr:cNvPr id="218" name="Straight Connector 217">
                  <a:extLst>
                    <a:ext uri="{FF2B5EF4-FFF2-40B4-BE49-F238E27FC236}">
                      <a16:creationId xmlns:a16="http://schemas.microsoft.com/office/drawing/2014/main" id="{79083815-BE1F-F225-1C88-73CE1A82070B}"/>
                    </a:ext>
                  </a:extLst>
                </xdr:cNvPr>
                <xdr:cNvCxnSpPr/>
              </xdr:nvCxnSpPr>
              <xdr:spPr>
                <a:xfrm>
                  <a:off x="15599233" y="11566067"/>
                  <a:ext cx="0" cy="3570513"/>
                </a:xfrm>
                <a:prstGeom prst="line">
                  <a:avLst/>
                </a:prstGeom>
                <a:ln w="6350">
                  <a:solidFill>
                    <a:schemeClr val="bg1">
                      <a:lumMod val="8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213" name="TextBox 212">
                <a:extLst>
                  <a:ext uri="{FF2B5EF4-FFF2-40B4-BE49-F238E27FC236}">
                    <a16:creationId xmlns:a16="http://schemas.microsoft.com/office/drawing/2014/main" id="{A3E307BA-1E33-2618-AD1A-3A4EB645B469}"/>
                  </a:ext>
                </a:extLst>
              </xdr:cNvPr>
              <xdr:cNvSpPr txBox="1"/>
            </xdr:nvSpPr>
            <xdr:spPr>
              <a:xfrm>
                <a:off x="61592" y="18476143"/>
                <a:ext cx="974216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1000">
                    <a:latin typeface="Lato" panose="020F0502020204030203" pitchFamily="34" charset="0"/>
                  </a:rPr>
                  <a:t>Very Recent</a:t>
                </a:r>
              </a:p>
            </xdr:txBody>
          </xdr:sp>
          <xdr:sp macro="" textlink="">
            <xdr:nvSpPr>
              <xdr:cNvPr id="214" name="TextBox 213">
                <a:extLst>
                  <a:ext uri="{FF2B5EF4-FFF2-40B4-BE49-F238E27FC236}">
                    <a16:creationId xmlns:a16="http://schemas.microsoft.com/office/drawing/2014/main" id="{4268AB34-9026-6E72-2331-7327C59A294D}"/>
                  </a:ext>
                </a:extLst>
              </xdr:cNvPr>
              <xdr:cNvSpPr txBox="1"/>
            </xdr:nvSpPr>
            <xdr:spPr>
              <a:xfrm>
                <a:off x="61592" y="19454919"/>
                <a:ext cx="974216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1000">
                    <a:latin typeface="Lato" panose="020F0502020204030203" pitchFamily="34" charset="0"/>
                  </a:rPr>
                  <a:t>Recent</a:t>
                </a:r>
              </a:p>
            </xdr:txBody>
          </xdr:sp>
          <xdr:sp macro="" textlink="">
            <xdr:nvSpPr>
              <xdr:cNvPr id="215" name="TextBox 214">
                <a:extLst>
                  <a:ext uri="{FF2B5EF4-FFF2-40B4-BE49-F238E27FC236}">
                    <a16:creationId xmlns:a16="http://schemas.microsoft.com/office/drawing/2014/main" id="{A5E0EDB2-9A33-F7EA-6014-0AB6EBE6EE2E}"/>
                  </a:ext>
                </a:extLst>
              </xdr:cNvPr>
              <xdr:cNvSpPr txBox="1"/>
            </xdr:nvSpPr>
            <xdr:spPr>
              <a:xfrm>
                <a:off x="61592" y="20473109"/>
                <a:ext cx="974216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1000">
                    <a:latin typeface="Lato" panose="020F0502020204030203" pitchFamily="34" charset="0"/>
                  </a:rPr>
                  <a:t>Old</a:t>
                </a:r>
              </a:p>
            </xdr:txBody>
          </xdr:sp>
          <xdr:sp macro="" textlink="">
            <xdr:nvSpPr>
              <xdr:cNvPr id="216" name="TextBox 215">
                <a:extLst>
                  <a:ext uri="{FF2B5EF4-FFF2-40B4-BE49-F238E27FC236}">
                    <a16:creationId xmlns:a16="http://schemas.microsoft.com/office/drawing/2014/main" id="{5500A214-3A4E-BC5F-2B54-24F19FB76418}"/>
                  </a:ext>
                </a:extLst>
              </xdr:cNvPr>
              <xdr:cNvSpPr txBox="1"/>
            </xdr:nvSpPr>
            <xdr:spPr>
              <a:xfrm>
                <a:off x="61592" y="21405903"/>
                <a:ext cx="974216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1000">
                    <a:latin typeface="Lato" panose="020F0502020204030203" pitchFamily="34" charset="0"/>
                  </a:rPr>
                  <a:t>Mid</a:t>
                </a:r>
              </a:p>
            </xdr:txBody>
          </xdr:sp>
        </xdr:grpSp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52E4594F-B0E2-C032-2E83-A7D46BB24A59}"/>
                </a:ext>
              </a:extLst>
            </xdr:cNvPr>
            <xdr:cNvSpPr txBox="1"/>
          </xdr:nvSpPr>
          <xdr:spPr>
            <a:xfrm>
              <a:off x="100263" y="17903985"/>
              <a:ext cx="1873417" cy="192504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700">
                  <a:solidFill>
                    <a:schemeClr val="bg1">
                      <a:lumMod val="65000"/>
                    </a:schemeClr>
                  </a:solidFill>
                  <a:latin typeface="Lato" panose="020F0502020204030203" pitchFamily="34" charset="0"/>
                </a:rPr>
                <a:t>Conversion Rate per Recency Group</a:t>
              </a:r>
              <a:r>
                <a:rPr lang="en-US" sz="700" baseline="0">
                  <a:solidFill>
                    <a:schemeClr val="bg1">
                      <a:lumMod val="65000"/>
                    </a:schemeClr>
                  </a:solidFill>
                  <a:latin typeface="Lato" panose="020F0502020204030203" pitchFamily="34" charset="0"/>
                </a:rPr>
                <a:t> (%)</a:t>
              </a:r>
              <a:endParaRPr lang="en-US" sz="700">
                <a:solidFill>
                  <a:schemeClr val="bg1">
                    <a:lumMod val="65000"/>
                  </a:schemeClr>
                </a:solidFill>
                <a:latin typeface="Lato" panose="020F0502020204030203" pitchFamily="34" charset="0"/>
              </a:endParaRPr>
            </a:p>
          </xdr:txBody>
        </xdr:sp>
      </xdr:grpSp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CB8FA15F-BDD8-5667-F608-2F97D6E28FA7}"/>
              </a:ext>
            </a:extLst>
          </xdr:cNvPr>
          <xdr:cNvSpPr txBox="1"/>
        </xdr:nvSpPr>
        <xdr:spPr>
          <a:xfrm>
            <a:off x="10166052" y="16921184"/>
            <a:ext cx="926262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>
                <a:latin typeface="Lato" panose="020F0502020204030203" pitchFamily="34" charset="0"/>
              </a:rPr>
              <a:t>Campaing</a:t>
            </a:r>
            <a:r>
              <a:rPr lang="en-US" sz="1000" baseline="0">
                <a:latin typeface="Lato" panose="020F0502020204030203" pitchFamily="34" charset="0"/>
              </a:rPr>
              <a:t> 4</a:t>
            </a:r>
            <a:endParaRPr lang="en-US" sz="1000">
              <a:latin typeface="Lato" panose="020F0502020204030203" pitchFamily="34" charset="0"/>
            </a:endParaRPr>
          </a:p>
        </xdr:txBody>
      </xdr:sp>
      <xdr:sp macro="" textlink="">
        <xdr:nvSpPr>
          <xdr:cNvPr id="241" name="TextBox 240">
            <a:extLst>
              <a:ext uri="{FF2B5EF4-FFF2-40B4-BE49-F238E27FC236}">
                <a16:creationId xmlns:a16="http://schemas.microsoft.com/office/drawing/2014/main" id="{70C8B5E5-10D5-A0E2-1B57-750423256CF8}"/>
              </a:ext>
            </a:extLst>
          </xdr:cNvPr>
          <xdr:cNvSpPr txBox="1"/>
        </xdr:nvSpPr>
        <xdr:spPr>
          <a:xfrm>
            <a:off x="9300726" y="16901878"/>
            <a:ext cx="926829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>
                <a:latin typeface="Lato" panose="020F0502020204030203" pitchFamily="34" charset="0"/>
              </a:rPr>
              <a:t>Campaing</a:t>
            </a:r>
            <a:r>
              <a:rPr lang="en-US" sz="1000" baseline="0">
                <a:latin typeface="Lato" panose="020F0502020204030203" pitchFamily="34" charset="0"/>
              </a:rPr>
              <a:t> 3</a:t>
            </a:r>
            <a:endParaRPr lang="en-US" sz="1000">
              <a:latin typeface="Lato" panose="020F0502020204030203" pitchFamily="34" charset="0"/>
            </a:endParaRPr>
          </a:p>
        </xdr:txBody>
      </xdr:sp>
      <xdr:sp macro="" textlink="">
        <xdr:nvSpPr>
          <xdr:cNvPr id="242" name="TextBox 241">
            <a:extLst>
              <a:ext uri="{FF2B5EF4-FFF2-40B4-BE49-F238E27FC236}">
                <a16:creationId xmlns:a16="http://schemas.microsoft.com/office/drawing/2014/main" id="{94F1A3B6-2C7C-4592-2045-C0589C719560}"/>
              </a:ext>
            </a:extLst>
          </xdr:cNvPr>
          <xdr:cNvSpPr txBox="1"/>
        </xdr:nvSpPr>
        <xdr:spPr>
          <a:xfrm>
            <a:off x="11226729" y="16904106"/>
            <a:ext cx="929103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>
                <a:latin typeface="Lato" panose="020F0502020204030203" pitchFamily="34" charset="0"/>
              </a:rPr>
              <a:t>Campaing</a:t>
            </a:r>
            <a:r>
              <a:rPr lang="en-US" sz="1000" baseline="0">
                <a:latin typeface="Lato" panose="020F0502020204030203" pitchFamily="34" charset="0"/>
              </a:rPr>
              <a:t> 5</a:t>
            </a:r>
            <a:endParaRPr lang="en-US" sz="1000">
              <a:latin typeface="Lato" panose="020F0502020204030203" pitchFamily="34" charset="0"/>
            </a:endParaRPr>
          </a:p>
        </xdr:txBody>
      </xdr:sp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4D3F9EED-84E1-8428-900F-E1D0A058179C}"/>
              </a:ext>
            </a:extLst>
          </xdr:cNvPr>
          <xdr:cNvSpPr txBox="1"/>
        </xdr:nvSpPr>
        <xdr:spPr>
          <a:xfrm>
            <a:off x="7284277" y="16904506"/>
            <a:ext cx="929103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>
                <a:latin typeface="Lato" panose="020F0502020204030203" pitchFamily="34" charset="0"/>
              </a:rPr>
              <a:t>Campaing</a:t>
            </a:r>
            <a:r>
              <a:rPr lang="en-US" sz="1000" baseline="0">
                <a:latin typeface="Lato" panose="020F0502020204030203" pitchFamily="34" charset="0"/>
              </a:rPr>
              <a:t> 1</a:t>
            </a:r>
            <a:endParaRPr lang="en-US" sz="1000">
              <a:latin typeface="Lato" panose="020F0502020204030203" pitchFamily="34" charset="0"/>
            </a:endParaRPr>
          </a:p>
        </xdr:txBody>
      </xdr:sp>
      <xdr:sp macro="" textlink="">
        <xdr:nvSpPr>
          <xdr:cNvPr id="244" name="TextBox 243">
            <a:extLst>
              <a:ext uri="{FF2B5EF4-FFF2-40B4-BE49-F238E27FC236}">
                <a16:creationId xmlns:a16="http://schemas.microsoft.com/office/drawing/2014/main" id="{0A555E2B-1186-E527-9C38-CFBBE8B315B6}"/>
              </a:ext>
            </a:extLst>
          </xdr:cNvPr>
          <xdr:cNvSpPr txBox="1"/>
        </xdr:nvSpPr>
        <xdr:spPr>
          <a:xfrm>
            <a:off x="8257988" y="16903521"/>
            <a:ext cx="929103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>
                <a:latin typeface="Lato" panose="020F0502020204030203" pitchFamily="34" charset="0"/>
              </a:rPr>
              <a:t>Campaing</a:t>
            </a:r>
            <a:r>
              <a:rPr lang="en-US" sz="1000" baseline="0">
                <a:latin typeface="Lato" panose="020F0502020204030203" pitchFamily="34" charset="0"/>
              </a:rPr>
              <a:t> 2</a:t>
            </a:r>
            <a:endParaRPr lang="en-US" sz="1000">
              <a:latin typeface="Lato" panose="020F0502020204030203" pitchFamily="34" charset="0"/>
            </a:endParaRPr>
          </a:p>
        </xdr:txBody>
      </xdr:sp>
    </xdr:grpSp>
    <xdr:clientData/>
  </xdr:twoCellAnchor>
  <xdr:twoCellAnchor>
    <xdr:from>
      <xdr:col>9</xdr:col>
      <xdr:colOff>38100</xdr:colOff>
      <xdr:row>99</xdr:row>
      <xdr:rowOff>177959</xdr:rowOff>
    </xdr:from>
    <xdr:to>
      <xdr:col>14</xdr:col>
      <xdr:colOff>246844</xdr:colOff>
      <xdr:row>115</xdr:row>
      <xdr:rowOff>17568</xdr:rowOff>
    </xdr:to>
    <xdr:grpSp>
      <xdr:nvGrpSpPr>
        <xdr:cNvPr id="265" name="Group 264">
          <a:extLst>
            <a:ext uri="{FF2B5EF4-FFF2-40B4-BE49-F238E27FC236}">
              <a16:creationId xmlns:a16="http://schemas.microsoft.com/office/drawing/2014/main" id="{B663D0FD-065A-43F2-4C28-3689742780BA}"/>
            </a:ext>
          </a:extLst>
        </xdr:cNvPr>
        <xdr:cNvGrpSpPr/>
      </xdr:nvGrpSpPr>
      <xdr:grpSpPr>
        <a:xfrm>
          <a:off x="8620125" y="19037459"/>
          <a:ext cx="3256744" cy="2887609"/>
          <a:chOff x="13077825" y="18789809"/>
          <a:chExt cx="3256744" cy="2887609"/>
        </a:xfrm>
      </xdr:grpSpPr>
      <xdr:grpSp>
        <xdr:nvGrpSpPr>
          <xdr:cNvPr id="247" name="Group 246">
            <a:extLst>
              <a:ext uri="{FF2B5EF4-FFF2-40B4-BE49-F238E27FC236}">
                <a16:creationId xmlns:a16="http://schemas.microsoft.com/office/drawing/2014/main" id="{B0F9C1DA-D0D9-9B55-E6D8-921C429604EA}"/>
              </a:ext>
            </a:extLst>
          </xdr:cNvPr>
          <xdr:cNvGrpSpPr/>
        </xdr:nvGrpSpPr>
        <xdr:grpSpPr>
          <a:xfrm>
            <a:off x="13811986" y="18789809"/>
            <a:ext cx="2522583" cy="2887609"/>
            <a:chOff x="3267811" y="5007134"/>
            <a:chExt cx="2522583" cy="2887609"/>
          </a:xfrm>
        </xdr:grpSpPr>
        <xdr:grpSp>
          <xdr:nvGrpSpPr>
            <xdr:cNvPr id="248" name="Group 247">
              <a:extLst>
                <a:ext uri="{FF2B5EF4-FFF2-40B4-BE49-F238E27FC236}">
                  <a16:creationId xmlns:a16="http://schemas.microsoft.com/office/drawing/2014/main" id="{14B77A62-5CE9-9BE6-8FB1-01F5CB5FEFF8}"/>
                </a:ext>
              </a:extLst>
            </xdr:cNvPr>
            <xdr:cNvGrpSpPr/>
          </xdr:nvGrpSpPr>
          <xdr:grpSpPr>
            <a:xfrm>
              <a:off x="3267811" y="5060103"/>
              <a:ext cx="2522583" cy="2834640"/>
              <a:chOff x="3414085" y="8688129"/>
              <a:chExt cx="2522087" cy="2834640"/>
            </a:xfrm>
          </xdr:grpSpPr>
          <xdr:graphicFrame macro="">
            <xdr:nvGraphicFramePr>
              <xdr:cNvPr id="250" name="Chart 249">
                <a:extLst>
                  <a:ext uri="{FF2B5EF4-FFF2-40B4-BE49-F238E27FC236}">
                    <a16:creationId xmlns:a16="http://schemas.microsoft.com/office/drawing/2014/main" id="{47604E77-3B31-4B65-CC94-62F681E3481B}"/>
                  </a:ext>
                </a:extLst>
              </xdr:cNvPr>
              <xdr:cNvGraphicFramePr/>
            </xdr:nvGraphicFramePr>
            <xdr:xfrm>
              <a:off x="3414085" y="8688129"/>
              <a:ext cx="2522087" cy="283464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3"/>
              </a:graphicData>
            </a:graphic>
          </xdr:graphicFrame>
          <xdr:cxnSp macro="">
            <xdr:nvCxnSpPr>
              <xdr:cNvPr id="251" name="Straight Connector 250">
                <a:extLst>
                  <a:ext uri="{FF2B5EF4-FFF2-40B4-BE49-F238E27FC236}">
                    <a16:creationId xmlns:a16="http://schemas.microsoft.com/office/drawing/2014/main" id="{B173707C-50C5-6DF6-3E2D-3F8127E8E684}"/>
                  </a:ext>
                </a:extLst>
              </xdr:cNvPr>
              <xdr:cNvCxnSpPr/>
            </xdr:nvCxnSpPr>
            <xdr:spPr>
              <a:xfrm>
                <a:off x="3552603" y="8918320"/>
                <a:ext cx="0" cy="2378927"/>
              </a:xfrm>
              <a:prstGeom prst="line">
                <a:avLst/>
              </a:prstGeom>
              <a:ln w="6350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2EFA1A74-28CC-6D57-87C0-4733E0620CD4}"/>
                </a:ext>
              </a:extLst>
            </xdr:cNvPr>
            <xdr:cNvSpPr txBox="1"/>
          </xdr:nvSpPr>
          <xdr:spPr>
            <a:xfrm>
              <a:off x="3357814" y="5007134"/>
              <a:ext cx="1299912" cy="183991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700">
                  <a:solidFill>
                    <a:schemeClr val="bg1">
                      <a:lumMod val="65000"/>
                    </a:schemeClr>
                  </a:solidFill>
                  <a:latin typeface="Lato" panose="020F0502020204030203" pitchFamily="34" charset="0"/>
                </a:rPr>
                <a:t>Cost per</a:t>
              </a:r>
              <a:r>
                <a:rPr lang="en-US" sz="700" baseline="0">
                  <a:solidFill>
                    <a:schemeClr val="bg1">
                      <a:lumMod val="65000"/>
                    </a:schemeClr>
                  </a:solidFill>
                  <a:latin typeface="Lato" panose="020F0502020204030203" pitchFamily="34" charset="0"/>
                </a:rPr>
                <a:t> Conversion (USD)</a:t>
              </a:r>
              <a:endParaRPr lang="en-US" sz="700">
                <a:solidFill>
                  <a:schemeClr val="bg1">
                    <a:lumMod val="65000"/>
                  </a:schemeClr>
                </a:solidFill>
                <a:latin typeface="Lato" panose="020F0502020204030203" pitchFamily="34" charset="0"/>
              </a:endParaRPr>
            </a:p>
          </xdr:txBody>
        </xdr:sp>
      </xdr:grpSp>
      <xdr:sp macro="" textlink="">
        <xdr:nvSpPr>
          <xdr:cNvPr id="255" name="TextBox 254">
            <a:extLst>
              <a:ext uri="{FF2B5EF4-FFF2-40B4-BE49-F238E27FC236}">
                <a16:creationId xmlns:a16="http://schemas.microsoft.com/office/drawing/2014/main" id="{6FDD7A43-0E82-D160-88BD-EB0D657D493F}"/>
              </a:ext>
            </a:extLst>
          </xdr:cNvPr>
          <xdr:cNvSpPr txBox="1"/>
        </xdr:nvSpPr>
        <xdr:spPr>
          <a:xfrm>
            <a:off x="13079067" y="20643829"/>
            <a:ext cx="93302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>
                <a:latin typeface="Lato" panose="020F0502020204030203" pitchFamily="34" charset="0"/>
              </a:rPr>
              <a:t>Campaing</a:t>
            </a:r>
            <a:r>
              <a:rPr lang="en-US" sz="1000" baseline="0">
                <a:latin typeface="Lato" panose="020F0502020204030203" pitchFamily="34" charset="0"/>
              </a:rPr>
              <a:t> 4</a:t>
            </a:r>
            <a:endParaRPr lang="en-US" sz="1000">
              <a:latin typeface="Lato" panose="020F0502020204030203" pitchFamily="34" charset="0"/>
            </a:endParaRPr>
          </a:p>
        </xdr:txBody>
      </xdr:sp>
      <xdr:sp macro="" textlink="">
        <xdr:nvSpPr>
          <xdr:cNvPr id="256" name="TextBox 255">
            <a:extLst>
              <a:ext uri="{FF2B5EF4-FFF2-40B4-BE49-F238E27FC236}">
                <a16:creationId xmlns:a16="http://schemas.microsoft.com/office/drawing/2014/main" id="{797827DB-68B9-014F-B56A-16FF1DDFF113}"/>
              </a:ext>
            </a:extLst>
          </xdr:cNvPr>
          <xdr:cNvSpPr txBox="1"/>
        </xdr:nvSpPr>
        <xdr:spPr>
          <a:xfrm>
            <a:off x="13087346" y="20137763"/>
            <a:ext cx="93302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>
                <a:latin typeface="Lato" panose="020F0502020204030203" pitchFamily="34" charset="0"/>
              </a:rPr>
              <a:t>Campaing</a:t>
            </a:r>
            <a:r>
              <a:rPr lang="en-US" sz="1000" baseline="0">
                <a:latin typeface="Lato" panose="020F0502020204030203" pitchFamily="34" charset="0"/>
              </a:rPr>
              <a:t> 3</a:t>
            </a:r>
            <a:endParaRPr lang="en-US" sz="1000">
              <a:latin typeface="Lato" panose="020F0502020204030203" pitchFamily="34" charset="0"/>
            </a:endParaRPr>
          </a:p>
        </xdr:txBody>
      </xdr:sp>
      <xdr:sp macro="" textlink="">
        <xdr:nvSpPr>
          <xdr:cNvPr id="257" name="TextBox 256">
            <a:extLst>
              <a:ext uri="{FF2B5EF4-FFF2-40B4-BE49-F238E27FC236}">
                <a16:creationId xmlns:a16="http://schemas.microsoft.com/office/drawing/2014/main" id="{877E94B5-47AC-AEB8-78B8-3042381F0994}"/>
              </a:ext>
            </a:extLst>
          </xdr:cNvPr>
          <xdr:cNvSpPr txBox="1"/>
        </xdr:nvSpPr>
        <xdr:spPr>
          <a:xfrm>
            <a:off x="13077825" y="21158180"/>
            <a:ext cx="93302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>
                <a:latin typeface="Lato" panose="020F0502020204030203" pitchFamily="34" charset="0"/>
              </a:rPr>
              <a:t>Campaing</a:t>
            </a:r>
            <a:r>
              <a:rPr lang="en-US" sz="1000" baseline="0">
                <a:latin typeface="Lato" panose="020F0502020204030203" pitchFamily="34" charset="0"/>
              </a:rPr>
              <a:t> 5</a:t>
            </a:r>
            <a:endParaRPr lang="en-US" sz="1000">
              <a:latin typeface="Lato" panose="020F0502020204030203" pitchFamily="34" charset="0"/>
            </a:endParaRPr>
          </a:p>
        </xdr:txBody>
      </xdr:sp>
      <xdr:sp macro="" textlink="">
        <xdr:nvSpPr>
          <xdr:cNvPr id="258" name="TextBox 257">
            <a:extLst>
              <a:ext uri="{FF2B5EF4-FFF2-40B4-BE49-F238E27FC236}">
                <a16:creationId xmlns:a16="http://schemas.microsoft.com/office/drawing/2014/main" id="{471F8932-295A-25ED-007F-C4C9D2336856}"/>
              </a:ext>
            </a:extLst>
          </xdr:cNvPr>
          <xdr:cNvSpPr txBox="1"/>
        </xdr:nvSpPr>
        <xdr:spPr>
          <a:xfrm>
            <a:off x="13118391" y="19109063"/>
            <a:ext cx="93302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>
                <a:latin typeface="Lato" panose="020F0502020204030203" pitchFamily="34" charset="0"/>
              </a:rPr>
              <a:t>Campaing</a:t>
            </a:r>
            <a:r>
              <a:rPr lang="en-US" sz="1000" baseline="0">
                <a:latin typeface="Lato" panose="020F0502020204030203" pitchFamily="34" charset="0"/>
              </a:rPr>
              <a:t> 1</a:t>
            </a:r>
            <a:endParaRPr lang="en-US" sz="1000">
              <a:latin typeface="Lato" panose="020F0502020204030203" pitchFamily="34" charset="0"/>
            </a:endParaRPr>
          </a:p>
        </xdr:txBody>
      </xdr:sp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AD56DFD3-9A69-C68A-C2F3-13A9B24C0B17}"/>
              </a:ext>
            </a:extLst>
          </xdr:cNvPr>
          <xdr:cNvSpPr txBox="1"/>
        </xdr:nvSpPr>
        <xdr:spPr>
          <a:xfrm>
            <a:off x="13105145" y="19613888"/>
            <a:ext cx="93302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>
                <a:latin typeface="Lato" panose="020F0502020204030203" pitchFamily="34" charset="0"/>
              </a:rPr>
              <a:t>Campaing</a:t>
            </a:r>
            <a:r>
              <a:rPr lang="en-US" sz="1000" baseline="0">
                <a:latin typeface="Lato" panose="020F0502020204030203" pitchFamily="34" charset="0"/>
              </a:rPr>
              <a:t> 2</a:t>
            </a:r>
            <a:endParaRPr lang="en-US" sz="1000">
              <a:latin typeface="Lato" panose="020F0502020204030203" pitchFamily="34" charset="0"/>
            </a:endParaRPr>
          </a:p>
        </xdr:txBody>
      </xdr:sp>
    </xdr:grpSp>
    <xdr:clientData/>
  </xdr:twoCellAnchor>
  <xdr:twoCellAnchor>
    <xdr:from>
      <xdr:col>0</xdr:col>
      <xdr:colOff>238836</xdr:colOff>
      <xdr:row>67</xdr:row>
      <xdr:rowOff>54134</xdr:rowOff>
    </xdr:from>
    <xdr:to>
      <xdr:col>5</xdr:col>
      <xdr:colOff>1261305</xdr:colOff>
      <xdr:row>88</xdr:row>
      <xdr:rowOff>182326</xdr:rowOff>
    </xdr:to>
    <xdr:grpSp>
      <xdr:nvGrpSpPr>
        <xdr:cNvPr id="266" name="Group 265">
          <a:extLst>
            <a:ext uri="{FF2B5EF4-FFF2-40B4-BE49-F238E27FC236}">
              <a16:creationId xmlns:a16="http://schemas.microsoft.com/office/drawing/2014/main" id="{78E0BF2F-7F5E-E7C1-6E2E-520E8830087C}"/>
            </a:ext>
          </a:extLst>
        </xdr:cNvPr>
        <xdr:cNvGrpSpPr/>
      </xdr:nvGrpSpPr>
      <xdr:grpSpPr>
        <a:xfrm>
          <a:off x="238836" y="12817634"/>
          <a:ext cx="5070594" cy="4128692"/>
          <a:chOff x="238836" y="12817634"/>
          <a:chExt cx="5070594" cy="4128692"/>
        </a:xfrm>
      </xdr:grpSpPr>
      <xdr:grpSp>
        <xdr:nvGrpSpPr>
          <xdr:cNvPr id="245" name="Group 244">
            <a:extLst>
              <a:ext uri="{FF2B5EF4-FFF2-40B4-BE49-F238E27FC236}">
                <a16:creationId xmlns:a16="http://schemas.microsoft.com/office/drawing/2014/main" id="{71E4C4A1-EA51-9276-B3C2-95DAE4E7D4C8}"/>
              </a:ext>
            </a:extLst>
          </xdr:cNvPr>
          <xdr:cNvGrpSpPr/>
        </xdr:nvGrpSpPr>
        <xdr:grpSpPr>
          <a:xfrm>
            <a:off x="238836" y="12825203"/>
            <a:ext cx="5070594" cy="4121123"/>
            <a:chOff x="238836" y="12825203"/>
            <a:chExt cx="5070594" cy="4121123"/>
          </a:xfrm>
        </xdr:grpSpPr>
        <xdr:grpSp>
          <xdr:nvGrpSpPr>
            <xdr:cNvPr id="27" name="Group 26">
              <a:extLst>
                <a:ext uri="{FF2B5EF4-FFF2-40B4-BE49-F238E27FC236}">
                  <a16:creationId xmlns:a16="http://schemas.microsoft.com/office/drawing/2014/main" id="{512FBD1A-9DFC-BD27-21CA-A96FE62A67AE}"/>
                </a:ext>
              </a:extLst>
            </xdr:cNvPr>
            <xdr:cNvGrpSpPr/>
          </xdr:nvGrpSpPr>
          <xdr:grpSpPr>
            <a:xfrm>
              <a:off x="238836" y="12825203"/>
              <a:ext cx="5070594" cy="4121123"/>
              <a:chOff x="107729" y="12910928"/>
              <a:chExt cx="5076604" cy="4121123"/>
            </a:xfrm>
          </xdr:grpSpPr>
          <xdr:grpSp>
            <xdr:nvGrpSpPr>
              <xdr:cNvPr id="107" name="Group 106">
                <a:extLst>
                  <a:ext uri="{FF2B5EF4-FFF2-40B4-BE49-F238E27FC236}">
                    <a16:creationId xmlns:a16="http://schemas.microsoft.com/office/drawing/2014/main" id="{96475897-3690-DD4D-F1CC-11CDB01D499E}"/>
                  </a:ext>
                </a:extLst>
              </xdr:cNvPr>
              <xdr:cNvGrpSpPr/>
            </xdr:nvGrpSpPr>
            <xdr:grpSpPr>
              <a:xfrm>
                <a:off x="687193" y="12910928"/>
                <a:ext cx="4497140" cy="4121123"/>
                <a:chOff x="82849" y="14132755"/>
                <a:chExt cx="4497140" cy="4121123"/>
              </a:xfrm>
            </xdr:grpSpPr>
            <xdr:grpSp>
              <xdr:nvGrpSpPr>
                <xdr:cNvPr id="138" name="Group 137">
                  <a:extLst>
                    <a:ext uri="{FF2B5EF4-FFF2-40B4-BE49-F238E27FC236}">
                      <a16:creationId xmlns:a16="http://schemas.microsoft.com/office/drawing/2014/main" id="{F160982B-9475-A4F8-F998-BF773A4191A5}"/>
                    </a:ext>
                  </a:extLst>
                </xdr:cNvPr>
                <xdr:cNvGrpSpPr/>
              </xdr:nvGrpSpPr>
              <xdr:grpSpPr>
                <a:xfrm>
                  <a:off x="82849" y="14135103"/>
                  <a:ext cx="1008038" cy="4114800"/>
                  <a:chOff x="5400638" y="3914810"/>
                  <a:chExt cx="1010419" cy="4114800"/>
                </a:xfrm>
              </xdr:grpSpPr>
              <xdr:graphicFrame macro="">
                <xdr:nvGraphicFramePr>
                  <xdr:cNvPr id="199" name="Chart 198">
                    <a:extLst>
                      <a:ext uri="{FF2B5EF4-FFF2-40B4-BE49-F238E27FC236}">
                        <a16:creationId xmlns:a16="http://schemas.microsoft.com/office/drawing/2014/main" id="{FDE80E69-6521-02F3-A33E-16F22B84A889}"/>
                      </a:ext>
                    </a:extLst>
                  </xdr:cNvPr>
                  <xdr:cNvGraphicFramePr/>
                </xdr:nvGraphicFramePr>
                <xdr:xfrm>
                  <a:off x="5400638" y="3914810"/>
                  <a:ext cx="1010419" cy="4114800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4"/>
                  </a:graphicData>
                </a:graphic>
              </xdr:graphicFrame>
              <xdr:cxnSp macro="">
                <xdr:nvCxnSpPr>
                  <xdr:cNvPr id="200" name="Straight Connector 199">
                    <a:extLst>
                      <a:ext uri="{FF2B5EF4-FFF2-40B4-BE49-F238E27FC236}">
                        <a16:creationId xmlns:a16="http://schemas.microsoft.com/office/drawing/2014/main" id="{A50E0FE5-2514-F99D-FC90-528B4A0B4817}"/>
                      </a:ext>
                    </a:extLst>
                  </xdr:cNvPr>
                  <xdr:cNvCxnSpPr/>
                </xdr:nvCxnSpPr>
                <xdr:spPr>
                  <a:xfrm>
                    <a:off x="5536482" y="4234543"/>
                    <a:ext cx="0" cy="3461657"/>
                  </a:xfrm>
                  <a:prstGeom prst="line">
                    <a:avLst/>
                  </a:prstGeom>
                  <a:ln w="6350">
                    <a:solidFill>
                      <a:schemeClr val="bg1">
                        <a:lumMod val="8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grpSp>
              <xdr:nvGrpSpPr>
                <xdr:cNvPr id="140" name="Group 139">
                  <a:extLst>
                    <a:ext uri="{FF2B5EF4-FFF2-40B4-BE49-F238E27FC236}">
                      <a16:creationId xmlns:a16="http://schemas.microsoft.com/office/drawing/2014/main" id="{54F82BB8-DBB9-D979-9282-E191BE514B01}"/>
                    </a:ext>
                  </a:extLst>
                </xdr:cNvPr>
                <xdr:cNvGrpSpPr/>
              </xdr:nvGrpSpPr>
              <xdr:grpSpPr>
                <a:xfrm>
                  <a:off x="979151" y="14136883"/>
                  <a:ext cx="1003853" cy="4114800"/>
                  <a:chOff x="6759021" y="3901551"/>
                  <a:chExt cx="1007974" cy="4114800"/>
                </a:xfrm>
              </xdr:grpSpPr>
              <xdr:graphicFrame macro="">
                <xdr:nvGraphicFramePr>
                  <xdr:cNvPr id="197" name="Chart 196">
                    <a:extLst>
                      <a:ext uri="{FF2B5EF4-FFF2-40B4-BE49-F238E27FC236}">
                        <a16:creationId xmlns:a16="http://schemas.microsoft.com/office/drawing/2014/main" id="{537959F6-8841-9E5D-552D-E711301E51E2}"/>
                      </a:ext>
                    </a:extLst>
                  </xdr:cNvPr>
                  <xdr:cNvGraphicFramePr/>
                </xdr:nvGraphicFramePr>
                <xdr:xfrm>
                  <a:off x="6759021" y="3901551"/>
                  <a:ext cx="1007974" cy="4114800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5"/>
                  </a:graphicData>
                </a:graphic>
              </xdr:graphicFrame>
              <xdr:cxnSp macro="">
                <xdr:nvCxnSpPr>
                  <xdr:cNvPr id="198" name="Straight Connector 197">
                    <a:extLst>
                      <a:ext uri="{FF2B5EF4-FFF2-40B4-BE49-F238E27FC236}">
                        <a16:creationId xmlns:a16="http://schemas.microsoft.com/office/drawing/2014/main" id="{35B5A7F2-77A4-0BC3-79E9-B4E2D6D357D0}"/>
                      </a:ext>
                    </a:extLst>
                  </xdr:cNvPr>
                  <xdr:cNvCxnSpPr/>
                </xdr:nvCxnSpPr>
                <xdr:spPr>
                  <a:xfrm>
                    <a:off x="6895937" y="4234543"/>
                    <a:ext cx="0" cy="3461657"/>
                  </a:xfrm>
                  <a:prstGeom prst="line">
                    <a:avLst/>
                  </a:prstGeom>
                  <a:ln w="6350">
                    <a:solidFill>
                      <a:schemeClr val="bg1">
                        <a:lumMod val="8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grpSp>
              <xdr:nvGrpSpPr>
                <xdr:cNvPr id="146" name="Group 145">
                  <a:extLst>
                    <a:ext uri="{FF2B5EF4-FFF2-40B4-BE49-F238E27FC236}">
                      <a16:creationId xmlns:a16="http://schemas.microsoft.com/office/drawing/2014/main" id="{DE380EEB-A9C0-C526-0FC3-12DD7608FEA8}"/>
                    </a:ext>
                  </a:extLst>
                </xdr:cNvPr>
                <xdr:cNvGrpSpPr/>
              </xdr:nvGrpSpPr>
              <xdr:grpSpPr>
                <a:xfrm>
                  <a:off x="1927068" y="14136834"/>
                  <a:ext cx="1008771" cy="4116918"/>
                  <a:chOff x="7909839" y="3913274"/>
                  <a:chExt cx="1005840" cy="4116918"/>
                </a:xfrm>
              </xdr:grpSpPr>
              <xdr:graphicFrame macro="">
                <xdr:nvGraphicFramePr>
                  <xdr:cNvPr id="195" name="Chart 194">
                    <a:extLst>
                      <a:ext uri="{FF2B5EF4-FFF2-40B4-BE49-F238E27FC236}">
                        <a16:creationId xmlns:a16="http://schemas.microsoft.com/office/drawing/2014/main" id="{921B1750-DA79-0F09-9BEF-AA5AB60E469B}"/>
                      </a:ext>
                    </a:extLst>
                  </xdr:cNvPr>
                  <xdr:cNvGraphicFramePr/>
                </xdr:nvGraphicFramePr>
                <xdr:xfrm>
                  <a:off x="7909839" y="3913274"/>
                  <a:ext cx="1005840" cy="4116918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6"/>
                  </a:graphicData>
                </a:graphic>
              </xdr:graphicFrame>
              <xdr:cxnSp macro="">
                <xdr:nvCxnSpPr>
                  <xdr:cNvPr id="196" name="Straight Connector 195">
                    <a:extLst>
                      <a:ext uri="{FF2B5EF4-FFF2-40B4-BE49-F238E27FC236}">
                        <a16:creationId xmlns:a16="http://schemas.microsoft.com/office/drawing/2014/main" id="{540BDE76-3FEA-A399-FA06-15CF0761F1CF}"/>
                      </a:ext>
                    </a:extLst>
                  </xdr:cNvPr>
                  <xdr:cNvCxnSpPr/>
                </xdr:nvCxnSpPr>
                <xdr:spPr>
                  <a:xfrm>
                    <a:off x="8048292" y="4234543"/>
                    <a:ext cx="0" cy="3461657"/>
                  </a:xfrm>
                  <a:prstGeom prst="line">
                    <a:avLst/>
                  </a:prstGeom>
                  <a:ln w="6350">
                    <a:solidFill>
                      <a:schemeClr val="bg1">
                        <a:lumMod val="8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grpSp>
              <xdr:nvGrpSpPr>
                <xdr:cNvPr id="151" name="Group 150">
                  <a:extLst>
                    <a:ext uri="{FF2B5EF4-FFF2-40B4-BE49-F238E27FC236}">
                      <a16:creationId xmlns:a16="http://schemas.microsoft.com/office/drawing/2014/main" id="{6F5A7C63-D37E-3AA1-E1C4-62823A46BD4D}"/>
                    </a:ext>
                  </a:extLst>
                </xdr:cNvPr>
                <xdr:cNvGrpSpPr/>
              </xdr:nvGrpSpPr>
              <xdr:grpSpPr>
                <a:xfrm>
                  <a:off x="2660426" y="14132755"/>
                  <a:ext cx="1014866" cy="4116918"/>
                  <a:chOff x="8978168" y="3912237"/>
                  <a:chExt cx="1010583" cy="4116918"/>
                </a:xfrm>
              </xdr:grpSpPr>
              <xdr:graphicFrame macro="">
                <xdr:nvGraphicFramePr>
                  <xdr:cNvPr id="193" name="Chart 192">
                    <a:extLst>
                      <a:ext uri="{FF2B5EF4-FFF2-40B4-BE49-F238E27FC236}">
                        <a16:creationId xmlns:a16="http://schemas.microsoft.com/office/drawing/2014/main" id="{BF98D548-625B-3815-3227-F0930945E5B4}"/>
                      </a:ext>
                    </a:extLst>
                  </xdr:cNvPr>
                  <xdr:cNvGraphicFramePr/>
                </xdr:nvGraphicFramePr>
                <xdr:xfrm>
                  <a:off x="8978168" y="3912237"/>
                  <a:ext cx="1010583" cy="4116918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7"/>
                  </a:graphicData>
                </a:graphic>
              </xdr:graphicFrame>
              <xdr:cxnSp macro="">
                <xdr:nvCxnSpPr>
                  <xdr:cNvPr id="194" name="Straight Connector 193">
                    <a:extLst>
                      <a:ext uri="{FF2B5EF4-FFF2-40B4-BE49-F238E27FC236}">
                        <a16:creationId xmlns:a16="http://schemas.microsoft.com/office/drawing/2014/main" id="{2928D1BA-4DD7-6914-4527-314FFAF97D0E}"/>
                      </a:ext>
                    </a:extLst>
                  </xdr:cNvPr>
                  <xdr:cNvCxnSpPr/>
                </xdr:nvCxnSpPr>
                <xdr:spPr>
                  <a:xfrm>
                    <a:off x="9116724" y="4234543"/>
                    <a:ext cx="0" cy="3461657"/>
                  </a:xfrm>
                  <a:prstGeom prst="line">
                    <a:avLst/>
                  </a:prstGeom>
                  <a:ln w="6350">
                    <a:solidFill>
                      <a:schemeClr val="bg1">
                        <a:lumMod val="85000"/>
                      </a:schemeClr>
                    </a:solidFill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</xdr:grpSp>
            <xdr:grpSp>
              <xdr:nvGrpSpPr>
                <xdr:cNvPr id="156" name="Group 155">
                  <a:extLst>
                    <a:ext uri="{FF2B5EF4-FFF2-40B4-BE49-F238E27FC236}">
                      <a16:creationId xmlns:a16="http://schemas.microsoft.com/office/drawing/2014/main" id="{D135EFAA-7395-004C-36B3-40E122A6A5BB}"/>
                    </a:ext>
                  </a:extLst>
                </xdr:cNvPr>
                <xdr:cNvGrpSpPr/>
              </xdr:nvGrpSpPr>
              <xdr:grpSpPr>
                <a:xfrm>
                  <a:off x="3571950" y="14136960"/>
                  <a:ext cx="1008039" cy="4116918"/>
                  <a:chOff x="10136055" y="3921453"/>
                  <a:chExt cx="1004125" cy="4116918"/>
                </a:xfrm>
              </xdr:grpSpPr>
              <xdr:graphicFrame macro="">
                <xdr:nvGraphicFramePr>
                  <xdr:cNvPr id="169" name="Chart 168">
                    <a:extLst>
                      <a:ext uri="{FF2B5EF4-FFF2-40B4-BE49-F238E27FC236}">
                        <a16:creationId xmlns:a16="http://schemas.microsoft.com/office/drawing/2014/main" id="{7E91800A-E809-822D-F074-0DFB07684A54}"/>
                      </a:ext>
                    </a:extLst>
                  </xdr:cNvPr>
                  <xdr:cNvGraphicFramePr/>
                </xdr:nvGraphicFramePr>
                <xdr:xfrm>
                  <a:off x="10136055" y="3921453"/>
                  <a:ext cx="1004125" cy="4116918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8"/>
                  </a:graphicData>
                </a:graphic>
              </xdr:graphicFrame>
              <xdr:cxnSp macro="">
                <xdr:nvCxnSpPr>
                  <xdr:cNvPr id="192" name="Straight Connector 191">
                    <a:extLst>
                      <a:ext uri="{FF2B5EF4-FFF2-40B4-BE49-F238E27FC236}">
                        <a16:creationId xmlns:a16="http://schemas.microsoft.com/office/drawing/2014/main" id="{112D257A-6A7A-3300-B6B8-5C5CD08B0DF4}"/>
                      </a:ext>
                    </a:extLst>
                  </xdr:cNvPr>
                  <xdr:cNvCxnSpPr/>
                </xdr:nvCxnSpPr>
                <xdr:spPr>
                  <a:xfrm>
                    <a:off x="10276699" y="4234543"/>
                    <a:ext cx="0" cy="3461657"/>
                  </a:xfrm>
                  <a:prstGeom prst="line">
                    <a:avLst/>
                  </a:prstGeom>
                  <a:ln w="6350">
                    <a:solidFill>
                      <a:schemeClr val="bg1">
                        <a:lumMod val="8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</xdr:grpSp>
          <xdr:sp macro="" textlink="">
            <xdr:nvSpPr>
              <xdr:cNvPr id="108" name="TextBox 107">
                <a:extLst>
                  <a:ext uri="{FF2B5EF4-FFF2-40B4-BE49-F238E27FC236}">
                    <a16:creationId xmlns:a16="http://schemas.microsoft.com/office/drawing/2014/main" id="{3C95AA55-3CD8-B16E-CE88-97A0E4D4A32E}"/>
                  </a:ext>
                </a:extLst>
              </xdr:cNvPr>
              <xdr:cNvSpPr txBox="1"/>
            </xdr:nvSpPr>
            <xdr:spPr>
              <a:xfrm>
                <a:off x="118239" y="16306671"/>
                <a:ext cx="547275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00">
                    <a:latin typeface="Lato" panose="020F0502020204030203" pitchFamily="34" charset="0"/>
                  </a:rPr>
                  <a:t>&lt; 30</a:t>
                </a:r>
              </a:p>
            </xdr:txBody>
          </xdr:sp>
          <xdr:sp macro="" textlink="">
            <xdr:nvSpPr>
              <xdr:cNvPr id="116" name="TextBox 115">
                <a:extLst>
                  <a:ext uri="{FF2B5EF4-FFF2-40B4-BE49-F238E27FC236}">
                    <a16:creationId xmlns:a16="http://schemas.microsoft.com/office/drawing/2014/main" id="{269BD8D8-2344-6403-0251-4F58F7C596F7}"/>
                  </a:ext>
                </a:extLst>
              </xdr:cNvPr>
              <xdr:cNvSpPr txBox="1"/>
            </xdr:nvSpPr>
            <xdr:spPr>
              <a:xfrm>
                <a:off x="112984" y="15296359"/>
                <a:ext cx="547275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00">
                    <a:latin typeface="Lato" panose="020F0502020204030203" pitchFamily="34" charset="0"/>
                  </a:rPr>
                  <a:t>40 -49</a:t>
                </a:r>
              </a:p>
            </xdr:txBody>
          </xdr:sp>
          <xdr:sp macro="" textlink="">
            <xdr:nvSpPr>
              <xdr:cNvPr id="136" name="TextBox 135">
                <a:extLst>
                  <a:ext uri="{FF2B5EF4-FFF2-40B4-BE49-F238E27FC236}">
                    <a16:creationId xmlns:a16="http://schemas.microsoft.com/office/drawing/2014/main" id="{02FE8788-4987-0CF8-B7E5-99CDA3CA3FD3}"/>
                  </a:ext>
                </a:extLst>
              </xdr:cNvPr>
              <xdr:cNvSpPr txBox="1"/>
            </xdr:nvSpPr>
            <xdr:spPr>
              <a:xfrm>
                <a:off x="107729" y="14312323"/>
                <a:ext cx="588580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00">
                    <a:latin typeface="Lato" panose="020F0502020204030203" pitchFamily="34" charset="0"/>
                  </a:rPr>
                  <a:t>30 - 39</a:t>
                </a:r>
              </a:p>
            </xdr:txBody>
          </xdr:sp>
          <xdr:sp macro="" textlink="">
            <xdr:nvSpPr>
              <xdr:cNvPr id="137" name="TextBox 136">
                <a:extLst>
                  <a:ext uri="{FF2B5EF4-FFF2-40B4-BE49-F238E27FC236}">
                    <a16:creationId xmlns:a16="http://schemas.microsoft.com/office/drawing/2014/main" id="{22D7A819-2F3C-652E-5C66-0198FF04B9A2}"/>
                  </a:ext>
                </a:extLst>
              </xdr:cNvPr>
              <xdr:cNvSpPr txBox="1"/>
            </xdr:nvSpPr>
            <xdr:spPr>
              <a:xfrm>
                <a:off x="118241" y="13400546"/>
                <a:ext cx="415158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00">
                    <a:latin typeface="Lato" panose="020F0502020204030203" pitchFamily="34" charset="0"/>
                  </a:rPr>
                  <a:t>50+</a:t>
                </a:r>
              </a:p>
            </xdr:txBody>
          </xdr:sp>
        </xdr:grpSp>
        <xdr:grpSp>
          <xdr:nvGrpSpPr>
            <xdr:cNvPr id="68" name="Group 67">
              <a:extLst>
                <a:ext uri="{FF2B5EF4-FFF2-40B4-BE49-F238E27FC236}">
                  <a16:creationId xmlns:a16="http://schemas.microsoft.com/office/drawing/2014/main" id="{5A6B1DB2-10DB-C01C-A093-D79D34C85984}"/>
                </a:ext>
              </a:extLst>
            </xdr:cNvPr>
            <xdr:cNvGrpSpPr/>
          </xdr:nvGrpSpPr>
          <xdr:grpSpPr>
            <a:xfrm>
              <a:off x="654877" y="16587553"/>
              <a:ext cx="4414355" cy="269328"/>
              <a:chOff x="7448575" y="16636834"/>
              <a:chExt cx="4437823" cy="269328"/>
            </a:xfrm>
          </xdr:grpSpPr>
          <xdr:sp macro="" textlink="">
            <xdr:nvSpPr>
              <xdr:cNvPr id="69" name="TextBox 68">
                <a:extLst>
                  <a:ext uri="{FF2B5EF4-FFF2-40B4-BE49-F238E27FC236}">
                    <a16:creationId xmlns:a16="http://schemas.microsoft.com/office/drawing/2014/main" id="{B9AB1B86-B541-A9CB-0367-B23C6C3A0EC1}"/>
                  </a:ext>
                </a:extLst>
              </xdr:cNvPr>
              <xdr:cNvSpPr txBox="1"/>
            </xdr:nvSpPr>
            <xdr:spPr>
              <a:xfrm>
                <a:off x="10010523" y="16637090"/>
                <a:ext cx="931186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00">
                    <a:latin typeface="Lato" panose="020F0502020204030203" pitchFamily="34" charset="0"/>
                  </a:rPr>
                  <a:t>Campaing</a:t>
                </a:r>
                <a:r>
                  <a:rPr lang="en-US" sz="1000" baseline="0">
                    <a:latin typeface="Lato" panose="020F0502020204030203" pitchFamily="34" charset="0"/>
                  </a:rPr>
                  <a:t> 4</a:t>
                </a:r>
                <a:endParaRPr lang="en-US" sz="1000">
                  <a:latin typeface="Lato" panose="020F0502020204030203" pitchFamily="34" charset="0"/>
                </a:endParaRPr>
              </a:p>
            </xdr:txBody>
          </xdr:sp>
          <xdr:sp macro="" textlink="">
            <xdr:nvSpPr>
              <xdr:cNvPr id="89" name="TextBox 88">
                <a:extLst>
                  <a:ext uri="{FF2B5EF4-FFF2-40B4-BE49-F238E27FC236}">
                    <a16:creationId xmlns:a16="http://schemas.microsoft.com/office/drawing/2014/main" id="{3EC5F896-046E-B7D1-D079-77BC23D0CD64}"/>
                  </a:ext>
                </a:extLst>
              </xdr:cNvPr>
              <xdr:cNvSpPr txBox="1"/>
            </xdr:nvSpPr>
            <xdr:spPr>
              <a:xfrm>
                <a:off x="9284231" y="16636834"/>
                <a:ext cx="931756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00">
                    <a:latin typeface="Lato" panose="020F0502020204030203" pitchFamily="34" charset="0"/>
                  </a:rPr>
                  <a:t>Campaing</a:t>
                </a:r>
                <a:r>
                  <a:rPr lang="en-US" sz="1000" baseline="0">
                    <a:latin typeface="Lato" panose="020F0502020204030203" pitchFamily="34" charset="0"/>
                  </a:rPr>
                  <a:t> 3</a:t>
                </a:r>
                <a:endParaRPr lang="en-US" sz="1000">
                  <a:latin typeface="Lato" panose="020F0502020204030203" pitchFamily="34" charset="0"/>
                </a:endParaRPr>
              </a:p>
            </xdr:txBody>
          </xdr:sp>
          <xdr:sp macro="" textlink="">
            <xdr:nvSpPr>
              <xdr:cNvPr id="96" name="TextBox 95">
                <a:extLst>
                  <a:ext uri="{FF2B5EF4-FFF2-40B4-BE49-F238E27FC236}">
                    <a16:creationId xmlns:a16="http://schemas.microsoft.com/office/drawing/2014/main" id="{77967936-5C19-79B9-CB94-A9EEF191CB9E}"/>
                  </a:ext>
                </a:extLst>
              </xdr:cNvPr>
              <xdr:cNvSpPr txBox="1"/>
            </xdr:nvSpPr>
            <xdr:spPr>
              <a:xfrm>
                <a:off x="10952356" y="16639062"/>
                <a:ext cx="934042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00">
                    <a:latin typeface="Lato" panose="020F0502020204030203" pitchFamily="34" charset="0"/>
                  </a:rPr>
                  <a:t>Campaing</a:t>
                </a:r>
                <a:r>
                  <a:rPr lang="en-US" sz="1000" baseline="0">
                    <a:latin typeface="Lato" panose="020F0502020204030203" pitchFamily="34" charset="0"/>
                  </a:rPr>
                  <a:t> 5</a:t>
                </a:r>
                <a:endParaRPr lang="en-US" sz="1000">
                  <a:latin typeface="Lato" panose="020F0502020204030203" pitchFamily="34" charset="0"/>
                </a:endParaRPr>
              </a:p>
            </xdr:txBody>
          </xdr:sp>
          <xdr:sp macro="" textlink="">
            <xdr:nvSpPr>
              <xdr:cNvPr id="97" name="TextBox 96">
                <a:extLst>
                  <a:ext uri="{FF2B5EF4-FFF2-40B4-BE49-F238E27FC236}">
                    <a16:creationId xmlns:a16="http://schemas.microsoft.com/office/drawing/2014/main" id="{43E93968-C8FD-CC59-D546-A3AC57B2561F}"/>
                  </a:ext>
                </a:extLst>
              </xdr:cNvPr>
              <xdr:cNvSpPr txBox="1"/>
            </xdr:nvSpPr>
            <xdr:spPr>
              <a:xfrm>
                <a:off x="7448575" y="16639462"/>
                <a:ext cx="934042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00">
                    <a:latin typeface="Lato" panose="020F0502020204030203" pitchFamily="34" charset="0"/>
                  </a:rPr>
                  <a:t>Campaing</a:t>
                </a:r>
                <a:r>
                  <a:rPr lang="en-US" sz="1000" baseline="0">
                    <a:latin typeface="Lato" panose="020F0502020204030203" pitchFamily="34" charset="0"/>
                  </a:rPr>
                  <a:t> 1</a:t>
                </a:r>
                <a:endParaRPr lang="en-US" sz="1000">
                  <a:latin typeface="Lato" panose="020F0502020204030203" pitchFamily="34" charset="0"/>
                </a:endParaRPr>
              </a:p>
            </xdr:txBody>
          </xdr:sp>
          <xdr:sp macro="" textlink="">
            <xdr:nvSpPr>
              <xdr:cNvPr id="105" name="TextBox 104">
                <a:extLst>
                  <a:ext uri="{FF2B5EF4-FFF2-40B4-BE49-F238E27FC236}">
                    <a16:creationId xmlns:a16="http://schemas.microsoft.com/office/drawing/2014/main" id="{93EF462D-72D6-B42F-3731-73697FD17B96}"/>
                  </a:ext>
                </a:extLst>
              </xdr:cNvPr>
              <xdr:cNvSpPr txBox="1"/>
            </xdr:nvSpPr>
            <xdr:spPr>
              <a:xfrm>
                <a:off x="8322131" y="16638477"/>
                <a:ext cx="934042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00">
                    <a:latin typeface="Lato" panose="020F0502020204030203" pitchFamily="34" charset="0"/>
                  </a:rPr>
                  <a:t>Campaing</a:t>
                </a:r>
                <a:r>
                  <a:rPr lang="en-US" sz="1000" baseline="0">
                    <a:latin typeface="Lato" panose="020F0502020204030203" pitchFamily="34" charset="0"/>
                  </a:rPr>
                  <a:t> 2</a:t>
                </a:r>
                <a:endParaRPr lang="en-US" sz="1000">
                  <a:latin typeface="Lato" panose="020F0502020204030203" pitchFamily="34" charset="0"/>
                </a:endParaRPr>
              </a:p>
            </xdr:txBody>
          </xdr:sp>
        </xdr:grpSp>
      </xdr:grpSp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5EDC8495-95D8-A4AD-9CBA-BC152492002B}"/>
              </a:ext>
            </a:extLst>
          </xdr:cNvPr>
          <xdr:cNvSpPr txBox="1"/>
        </xdr:nvSpPr>
        <xdr:spPr>
          <a:xfrm>
            <a:off x="888516" y="12817634"/>
            <a:ext cx="1994572" cy="19351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700">
                <a:solidFill>
                  <a:schemeClr val="bg1">
                    <a:lumMod val="65000"/>
                  </a:schemeClr>
                </a:solidFill>
                <a:latin typeface="Lato" panose="020F0502020204030203" pitchFamily="34" charset="0"/>
              </a:rPr>
              <a:t>Campaign</a:t>
            </a:r>
            <a:r>
              <a:rPr lang="en-US" sz="700" baseline="0">
                <a:solidFill>
                  <a:schemeClr val="bg1">
                    <a:lumMod val="65000"/>
                  </a:schemeClr>
                </a:solidFill>
                <a:latin typeface="Lato" panose="020F0502020204030203" pitchFamily="34" charset="0"/>
              </a:rPr>
              <a:t> Conversion Rate per Age Group (%)</a:t>
            </a:r>
            <a:endParaRPr lang="en-US" sz="700">
              <a:solidFill>
                <a:schemeClr val="bg1">
                  <a:lumMod val="65000"/>
                </a:schemeClr>
              </a:solidFill>
              <a:latin typeface="Lato" panose="020F0502020204030203" pitchFamily="34" charset="0"/>
            </a:endParaRPr>
          </a:p>
        </xdr:txBody>
      </xdr:sp>
    </xdr:grpSp>
    <xdr:clientData/>
  </xdr:twoCellAnchor>
  <xdr:twoCellAnchor>
    <xdr:from>
      <xdr:col>16</xdr:col>
      <xdr:colOff>466726</xdr:colOff>
      <xdr:row>63</xdr:row>
      <xdr:rowOff>19820</xdr:rowOff>
    </xdr:from>
    <xdr:to>
      <xdr:col>25</xdr:col>
      <xdr:colOff>9525</xdr:colOff>
      <xdr:row>64</xdr:row>
      <xdr:rowOff>114299</xdr:rowOff>
    </xdr:to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73D2B5A4-8715-1B0A-30AA-4C59F8A040D8}"/>
            </a:ext>
          </a:extLst>
        </xdr:cNvPr>
        <xdr:cNvSpPr txBox="1"/>
      </xdr:nvSpPr>
      <xdr:spPr>
        <a:xfrm>
          <a:off x="13315951" y="12021320"/>
          <a:ext cx="5029199" cy="28497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Lato" panose="020F0502020204030203" pitchFamily="34" charset="0"/>
            </a:rPr>
            <a:t>Sales Channel Plays a Key Role in Determining Conversion Likelihood.</a:t>
          </a:r>
          <a:endParaRPr lang="en-US" sz="1200">
            <a:latin typeface="Lato" panose="020F0502020204030203" pitchFamily="34" charset="0"/>
          </a:endParaRPr>
        </a:p>
      </xdr:txBody>
    </xdr:sp>
    <xdr:clientData/>
  </xdr:twoCellAnchor>
  <xdr:twoCellAnchor>
    <xdr:from>
      <xdr:col>16</xdr:col>
      <xdr:colOff>466725</xdr:colOff>
      <xdr:row>65</xdr:row>
      <xdr:rowOff>29346</xdr:rowOff>
    </xdr:from>
    <xdr:to>
      <xdr:col>27</xdr:col>
      <xdr:colOff>104775</xdr:colOff>
      <xdr:row>67</xdr:row>
      <xdr:rowOff>66676</xdr:rowOff>
    </xdr:to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6B4A2BFA-8DFF-8047-5559-5E5D5B8670DF}"/>
            </a:ext>
          </a:extLst>
        </xdr:cNvPr>
        <xdr:cNvSpPr txBox="1"/>
      </xdr:nvSpPr>
      <xdr:spPr>
        <a:xfrm>
          <a:off x="13315950" y="12411846"/>
          <a:ext cx="6343650" cy="4183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Lato" panose="020F0502020204030203" pitchFamily="34" charset="0"/>
            </a:rPr>
            <a:t>Physical stores consistently deliver the highest conversion rates across campaigns, indicating that customers are more likely to convert when shopping in-store compared to catalog or online channels.</a:t>
          </a:r>
        </a:p>
      </xdr:txBody>
    </xdr:sp>
    <xdr:clientData/>
  </xdr:twoCellAnchor>
  <xdr:twoCellAnchor>
    <xdr:from>
      <xdr:col>8</xdr:col>
      <xdr:colOff>589716</xdr:colOff>
      <xdr:row>92</xdr:row>
      <xdr:rowOff>155927</xdr:rowOff>
    </xdr:from>
    <xdr:to>
      <xdr:col>17</xdr:col>
      <xdr:colOff>333375</xdr:colOff>
      <xdr:row>95</xdr:row>
      <xdr:rowOff>47625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8CC1266-07CE-EB8D-CF32-2BD202CC45AB}"/>
            </a:ext>
          </a:extLst>
        </xdr:cNvPr>
        <xdr:cNvSpPr txBox="1"/>
      </xdr:nvSpPr>
      <xdr:spPr>
        <a:xfrm>
          <a:off x="8562141" y="17681927"/>
          <a:ext cx="5230059" cy="46319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Lato" panose="020F0502020204030203" pitchFamily="34" charset="0"/>
            </a:rPr>
            <a:t>Except for Campaign 2, Most Campaigns Achieve Strong Cost Efficiency in Driving Conversions.</a:t>
          </a:r>
        </a:p>
      </xdr:txBody>
    </xdr:sp>
    <xdr:clientData/>
  </xdr:twoCellAnchor>
  <xdr:twoCellAnchor>
    <xdr:from>
      <xdr:col>8</xdr:col>
      <xdr:colOff>582926</xdr:colOff>
      <xdr:row>95</xdr:row>
      <xdr:rowOff>82105</xdr:rowOff>
    </xdr:from>
    <xdr:to>
      <xdr:col>17</xdr:col>
      <xdr:colOff>257175</xdr:colOff>
      <xdr:row>99</xdr:row>
      <xdr:rowOff>57151</xdr:rowOff>
    </xdr:to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987D94C4-921D-D44D-5F2A-3319465DAFAD}"/>
            </a:ext>
          </a:extLst>
        </xdr:cNvPr>
        <xdr:cNvSpPr txBox="1"/>
      </xdr:nvSpPr>
      <xdr:spPr>
        <a:xfrm>
          <a:off x="8555351" y="18179605"/>
          <a:ext cx="5160649" cy="73704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just"/>
          <a:r>
            <a:rPr lang="en-US" sz="1000">
              <a:latin typeface="Lato" panose="020F0502020204030203" pitchFamily="34" charset="0"/>
            </a:rPr>
            <a:t>Low Cost per Conversion across four campaigns shows that their target customers respond well to marketing stimuli. This level of efficiency signals a higher likelihood to convert compared with campaigns that require significantly higher spending to achieve the same result.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7</xdr:row>
      <xdr:rowOff>171451</xdr:rowOff>
    </xdr:from>
    <xdr:to>
      <xdr:col>20</xdr:col>
      <xdr:colOff>257175</xdr:colOff>
      <xdr:row>24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F1E9A5-DC3D-D6EF-55EE-3F6734DD501A}"/>
            </a:ext>
          </a:extLst>
        </xdr:cNvPr>
        <xdr:cNvSpPr txBox="1"/>
      </xdr:nvSpPr>
      <xdr:spPr>
        <a:xfrm>
          <a:off x="4400550" y="1504951"/>
          <a:ext cx="8048625" cy="30765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en-US" sz="1200" b="1">
              <a:latin typeface="Lato" panose="020F0502020204030203" pitchFamily="34" charset="0"/>
            </a:rPr>
            <a:t>Key Insight:</a:t>
          </a:r>
        </a:p>
        <a:p>
          <a:pPr algn="just"/>
          <a:r>
            <a:rPr lang="en-US" sz="1200" b="0" i="0">
              <a:effectLst/>
              <a:latin typeface="Lato" panose="020F0502020204030203" pitchFamily="34" charset="0"/>
            </a:rPr>
            <a:t>1. </a:t>
          </a:r>
          <a:r>
            <a:rPr lang="en-US" sz="1200" b="0">
              <a:latin typeface="Lato" panose="020F0502020204030203" pitchFamily="34" charset="0"/>
            </a:rPr>
            <a:t>High-value customers contribute the largest share of revenue despite low conversion rates.</a:t>
          </a:r>
          <a:r>
            <a:rPr lang="en-US" sz="1200" b="0" baseline="0">
              <a:latin typeface="Lato" panose="020F0502020204030203" pitchFamily="34" charset="0"/>
            </a:rPr>
            <a:t> </a:t>
          </a:r>
          <a:r>
            <a:rPr lang="en-US" sz="1200" b="0">
              <a:latin typeface="Lato" panose="020F0502020204030203" pitchFamily="34" charset="0"/>
            </a:rPr>
            <a:t>This indicates that the campaigns successfully attract customers with higher spending power, allowing revenue to remain strong.</a:t>
          </a:r>
        </a:p>
        <a:p>
          <a:pPr algn="just"/>
          <a:endParaRPr lang="en-US" sz="1200" b="0">
            <a:latin typeface="Lato" panose="020F0502020204030203" pitchFamily="34" charset="0"/>
          </a:endParaRPr>
        </a:p>
        <a:p>
          <a:pPr algn="just"/>
          <a:r>
            <a:rPr lang="en-US" sz="1200" b="0" i="0">
              <a:effectLst/>
              <a:latin typeface="Lato" panose="020F0502020204030203" pitchFamily="34" charset="0"/>
            </a:rPr>
            <a:t>2. </a:t>
          </a:r>
          <a:r>
            <a:rPr lang="en-US" sz="1200" b="0">
              <a:latin typeface="Lato" panose="020F0502020204030203" pitchFamily="34" charset="0"/>
            </a:rPr>
            <a:t>Campaign 5 stands out as the most effective campaign.</a:t>
          </a:r>
          <a:r>
            <a:rPr lang="en-US" sz="1200" b="0" baseline="0">
              <a:latin typeface="Lato" panose="020F0502020204030203" pitchFamily="34" charset="0"/>
            </a:rPr>
            <a:t> </a:t>
          </a:r>
          <a:r>
            <a:rPr lang="en-US" sz="1200" b="0">
              <a:latin typeface="Lato" panose="020F0502020204030203" pitchFamily="34" charset="0"/>
            </a:rPr>
            <a:t>It delivers the strongest performance in conversion rate, total revenue, and cost efficiency. </a:t>
          </a:r>
        </a:p>
        <a:p>
          <a:pPr algn="just"/>
          <a:endParaRPr lang="en-US" sz="1200" b="0" i="0">
            <a:effectLst/>
            <a:latin typeface="Lato" panose="020F0502020204030203" pitchFamily="34" charset="0"/>
          </a:endParaRPr>
        </a:p>
        <a:p>
          <a:pPr algn="just"/>
          <a:r>
            <a:rPr lang="en-US" sz="1200" b="0" i="0">
              <a:effectLst/>
              <a:latin typeface="Lato" panose="020F0502020204030203" pitchFamily="34" charset="0"/>
            </a:rPr>
            <a:t>3. </a:t>
          </a:r>
          <a:r>
            <a:rPr lang="en-US" sz="1200" b="0">
              <a:latin typeface="Lato" panose="020F0502020204030203" pitchFamily="34" charset="0"/>
            </a:rPr>
            <a:t>Several customer segments show strong responsiveness to the campaigns.</a:t>
          </a:r>
          <a:r>
            <a:rPr lang="en-US" sz="1200" b="0" baseline="0">
              <a:latin typeface="Lato" panose="020F0502020204030203" pitchFamily="34" charset="0"/>
            </a:rPr>
            <a:t> </a:t>
          </a:r>
          <a:r>
            <a:rPr lang="en-US" sz="1200" b="0">
              <a:latin typeface="Lato" panose="020F0502020204030203" pitchFamily="34" charset="0"/>
            </a:rPr>
            <a:t>Customers aged 50 and above, inactive customers, and customers shopping in physical stores exhibit higher likelihood to convert. </a:t>
          </a:r>
        </a:p>
        <a:p>
          <a:pPr algn="just"/>
          <a:endParaRPr lang="en-US" sz="1200" b="0" i="0">
            <a:effectLst/>
            <a:latin typeface="Lato" panose="020F0502020204030203" pitchFamily="34" charset="0"/>
          </a:endParaRPr>
        </a:p>
        <a:p>
          <a:pPr algn="just"/>
          <a:r>
            <a:rPr lang="en-US" sz="1200" b="0" i="0">
              <a:effectLst/>
              <a:latin typeface="Lato" panose="020F0502020204030203" pitchFamily="34" charset="0"/>
            </a:rPr>
            <a:t>4. </a:t>
          </a:r>
          <a:r>
            <a:rPr lang="en-US" sz="1200">
              <a:latin typeface="Lato" panose="020F0502020204030203" pitchFamily="34" charset="0"/>
            </a:rPr>
            <a:t>Customers below age 30 and those shopping through Catalog channels show lower conversion rates but deliver the highest average purchase values, indicating long-term value potential.</a:t>
          </a:r>
        </a:p>
        <a:p>
          <a:pPr algn="just"/>
          <a:endParaRPr lang="en-US" sz="1200" b="0" i="0">
            <a:effectLst/>
            <a:latin typeface="Lato" panose="020F0502020204030203" pitchFamily="34" charset="0"/>
          </a:endParaRPr>
        </a:p>
        <a:p>
          <a:pPr algn="just"/>
          <a:r>
            <a:rPr lang="en-US" sz="1200" b="0" i="0">
              <a:effectLst/>
              <a:latin typeface="Lato" panose="020F0502020204030203" pitchFamily="34" charset="0"/>
            </a:rPr>
            <a:t>5. </a:t>
          </a:r>
          <a:r>
            <a:rPr lang="en-US" sz="1200">
              <a:latin typeface="Lato" panose="020F0502020204030203" pitchFamily="34" charset="0"/>
            </a:rPr>
            <a:t>Shopping channels and campaign type play a key role in shaping conversion likelihood. Customers who purchase through Store and Catalog channels tend to convert at higher rates. Campaigns 1, 3, 4, and 5 also deliver more consistent performance.</a:t>
          </a:r>
          <a:endParaRPr lang="en-US" sz="1100">
            <a:latin typeface="Lato" panose="020F050202020403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36.574625000001" createdVersion="8" refreshedVersion="8" minRefreshableVersion="3" recordCount="5" xr:uid="{F4405B19-12D1-40ED-8C33-E93322F03BE3}">
  <cacheSource type="worksheet">
    <worksheetSource name="Table3"/>
  </cacheSource>
  <cacheFields count="3">
    <cacheField name="Campaign Name" numFmtId="0">
      <sharedItems count="10">
        <s v="Campaign 1"/>
        <s v="Campaign 2"/>
        <s v="Campaign 3"/>
        <s v="Campaign 4"/>
        <s v="Campaign 5"/>
        <s v="Cmp 1" u="1"/>
        <s v="Cmp 2" u="1"/>
        <s v="Cmp 3" u="1"/>
        <s v="Cmp 4" u="1"/>
        <s v="Cmp 5" u="1"/>
      </sharedItems>
    </cacheField>
    <cacheField name="Conversion Rate" numFmtId="9">
      <sharedItems containsSemiMixedTypes="0" containsString="0" containsNumber="1" minValue="1.3605442176870748E-2" maxValue="7.4376417233560088E-2"/>
    </cacheField>
    <cacheField name="Average Customers Spending" numFmtId="164">
      <sharedItems containsSemiMixedTypes="0" containsString="0" containsNumber="1" containsInteger="1" minValue="721" maxValue="16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37.735514120373" createdVersion="8" refreshedVersion="8" minRefreshableVersion="3" recordCount="2205" xr:uid="{0A76985F-C104-4112-B49F-0AECB0E50EFE}">
  <cacheSource type="worksheet">
    <worksheetSource name="Table1"/>
  </cacheSource>
  <cacheFields count="65">
    <cacheField name="Income" numFmtId="0">
      <sharedItems containsSemiMixedTypes="0" containsString="0" containsNumber="1" containsInteger="1" minValue="1730" maxValue="113734"/>
    </cacheField>
    <cacheField name="IncomeGroup" numFmtId="0">
      <sharedItems count="3">
        <s v="Medium"/>
        <s v="High"/>
        <s v="Low"/>
      </sharedItems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Recency" numFmtId="0">
      <sharedItems containsSemiMixedTypes="0" containsString="0" containsNumber="1" containsInteger="1" minValue="0" maxValue="99"/>
    </cacheField>
    <cacheField name="RecencyGroup" numFmtId="0">
      <sharedItems count="4">
        <s v="Mid"/>
        <s v="Recent"/>
        <s v="Old"/>
        <s v="Very Recent"/>
      </sharedItems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2"/>
    </cacheField>
    <cacheField name="MntGoldProds" numFmtId="0">
      <sharedItems containsSemiMixedTypes="0" containsString="0" containsNumber="1" containsInteger="1" minValue="0" maxValue="321"/>
    </cacheField>
    <cacheField name="TopProduct" numFmtId="0">
      <sharedItems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 count="2">
        <n v="0"/>
        <n v="1"/>
      </sharedItems>
    </cacheField>
    <cacheField name="AcceptedCmp4" numFmtId="0">
      <sharedItems containsSemiMixedTypes="0" containsString="0" containsNumber="1" containsInteger="1" minValue="0" maxValue="1" count="2">
        <n v="0"/>
        <n v="1"/>
      </sharedItems>
    </cacheField>
    <cacheField name="AcceptedCmp5" numFmtId="0">
      <sharedItems containsSemiMixedTypes="0" containsString="0" containsNumber="1" containsInteger="1" minValue="0" maxValue="1" count="2">
        <n v="0"/>
        <n v="1"/>
      </sharedItems>
    </cacheField>
    <cacheField name="AcceptedCmp1" numFmtId="0">
      <sharedItems containsSemiMixedTypes="0" containsString="0" containsNumber="1" containsInteger="1" minValue="0" maxValue="1" count="2">
        <n v="0"/>
        <n v="1"/>
      </sharedItems>
    </cacheField>
    <cacheField name="AcceptedCmp2" numFmtId="0">
      <sharedItems containsSemiMixedTypes="0" containsString="0" containsNumber="1" containsInteger="1" minValue="0" maxValue="1" count="2">
        <n v="0"/>
        <n v="1"/>
      </sharedItems>
    </cacheField>
    <cacheField name="Complain" numFmtId="0">
      <sharedItems containsSemiMixedTypes="0" containsString="0" containsNumber="1" containsInteger="1" minValue="0" maxValue="1"/>
    </cacheField>
    <cacheField name="Z_CostContact" numFmtId="0">
      <sharedItems containsSemiMixedTypes="0" containsString="0" containsNumber="1" containsInteger="1" minValue="3" maxValue="3"/>
    </cacheField>
    <cacheField name="Z_Revenue" numFmtId="0">
      <sharedItems containsSemiMixedTypes="0" containsString="0" containsNumber="1" containsInteger="1" minValue="11" maxValue="11"/>
    </cacheField>
    <cacheField name="Response" numFmtId="0">
      <sharedItems containsSemiMixedTypes="0" containsString="0" containsNumber="1" containsInteger="1" minValue="0" maxValue="1" count="2">
        <n v="1"/>
        <n v="0"/>
      </sharedItems>
    </cacheField>
    <cacheField name="Age" numFmtId="0">
      <sharedItems containsSemiMixedTypes="0" containsString="0" containsNumber="1" containsInteger="1" minValue="24" maxValue="80"/>
    </cacheField>
    <cacheField name="AgeGroup" numFmtId="0">
      <sharedItems count="4">
        <s v="50+"/>
        <s v="30-39"/>
        <s v="40-49"/>
        <s v="&lt; 30"/>
      </sharedItems>
    </cacheField>
    <cacheField name="Customer_Days" numFmtId="0">
      <sharedItems containsSemiMixedTypes="0" containsString="0" containsNumber="1" containsInteger="1" minValue="2159" maxValue="2858"/>
    </cacheField>
    <cacheField name="marital_Divorced" numFmtId="0">
      <sharedItems containsSemiMixedTypes="0" containsString="0" containsNumber="1" containsInteger="1" minValue="0" maxValue="1"/>
    </cacheField>
    <cacheField name="marital_Married" numFmtId="0">
      <sharedItems containsSemiMixedTypes="0" containsString="0" containsNumber="1" containsInteger="1" minValue="0" maxValue="1"/>
    </cacheField>
    <cacheField name="marital_Single" numFmtId="0">
      <sharedItems containsSemiMixedTypes="0" containsString="0" containsNumber="1" containsInteger="1" minValue="0" maxValue="1"/>
    </cacheField>
    <cacheField name="marital_Together" numFmtId="0">
      <sharedItems containsSemiMixedTypes="0" containsString="0" containsNumber="1" containsInteger="1" minValue="0" maxValue="1"/>
    </cacheField>
    <cacheField name="marital_Widow" numFmtId="0">
      <sharedItems containsSemiMixedTypes="0" containsString="0" containsNumber="1" containsInteger="1" minValue="0" maxValue="1"/>
    </cacheField>
    <cacheField name="MaritalStatus" numFmtId="0">
      <sharedItems/>
    </cacheField>
    <cacheField name="MaritalGroup" numFmtId="0">
      <sharedItems/>
    </cacheField>
    <cacheField name="education_2n Cycle" numFmtId="0">
      <sharedItems containsSemiMixedTypes="0" containsString="0" containsNumber="1" containsInteger="1" minValue="0" maxValue="1"/>
    </cacheField>
    <cacheField name="education_Basic" numFmtId="0">
      <sharedItems containsSemiMixedTypes="0" containsString="0" containsNumber="1" containsInteger="1" minValue="0" maxValue="1"/>
    </cacheField>
    <cacheField name="education_Graduation" numFmtId="0">
      <sharedItems containsSemiMixedTypes="0" containsString="0" containsNumber="1" containsInteger="1" minValue="0" maxValue="1"/>
    </cacheField>
    <cacheField name="education_Master" numFmtId="0">
      <sharedItems containsSemiMixedTypes="0" containsString="0" containsNumber="1" containsInteger="1" minValue="0" maxValue="1"/>
    </cacheField>
    <cacheField name="education_PhD" numFmtId="0">
      <sharedItems containsSemiMixedTypes="0" containsString="0" containsNumber="1" containsInteger="1" minValue="0" maxValue="1"/>
    </cacheField>
    <cacheField name="EducationLevel" numFmtId="0">
      <sharedItems/>
    </cacheField>
    <cacheField name="EducationGroup" numFmtId="0">
      <sharedItems/>
    </cacheField>
    <cacheField name="MntTotal" numFmtId="0">
      <sharedItems containsSemiMixedTypes="0" containsString="0" containsNumber="1" containsInteger="1" minValue="4" maxValue="2491"/>
    </cacheField>
    <cacheField name="MntRegularProds" numFmtId="0">
      <sharedItems containsSemiMixedTypes="0" containsString="0" containsNumber="1" containsInteger="1" minValue="-283" maxValue="2458"/>
    </cacheField>
    <cacheField name="AcceptedCmpOverall" numFmtId="0">
      <sharedItems containsSemiMixedTypes="0" containsString="0" containsNumber="1" containsInteger="1" minValue="0" maxValue="4"/>
    </cacheField>
    <cacheField name="TotalKids" numFmtId="0">
      <sharedItems containsSemiMixedTypes="0" containsString="0" containsNumber="1" containsInteger="1" minValue="0" maxValue="3"/>
    </cacheField>
    <cacheField name="SpendingSegment" numFmtId="0">
      <sharedItems count="4">
        <s v="High Spender"/>
        <s v="Low Spender"/>
        <s v="Medium-High Spender"/>
        <s v="Medium-Low Spender"/>
      </sharedItems>
    </cacheField>
    <cacheField name="DominantChannel_Python" numFmtId="0">
      <sharedItems/>
    </cacheField>
    <cacheField name="PreferedChannel" numFmtId="0">
      <sharedItems count="3">
        <s v="Catalog"/>
        <s v="Store"/>
        <s v="Web"/>
      </sharedItems>
    </cacheField>
    <cacheField name="TotalPurchases" numFmtId="0">
      <sharedItems containsSemiMixedTypes="0" containsString="0" containsNumber="1" containsInteger="1" minValue="0" maxValue="32"/>
    </cacheField>
    <cacheField name="AcceptedFlag" numFmtId="0">
      <sharedItems/>
    </cacheField>
    <cacheField name="Frequency" numFmtId="0">
      <sharedItems containsSemiMixedTypes="0" containsString="0" containsNumber="1" containsInteger="1" minValue="0" maxValue="32"/>
    </cacheField>
    <cacheField name="Monetary" numFmtId="0">
      <sharedItems containsSemiMixedTypes="0" containsString="0" containsNumber="1" containsInteger="1" minValue="5" maxValue="2525"/>
    </cacheField>
    <cacheField name="Recency_Score" numFmtId="0">
      <sharedItems containsSemiMixedTypes="0" containsString="0" containsNumber="1" minValue="0.99999999999999978" maxValue="10"/>
    </cacheField>
    <cacheField name="Frequency_Score" numFmtId="0">
      <sharedItems containsSemiMixedTypes="0" containsString="0" containsNumber="1" containsInteger="1" minValue="0" maxValue="9"/>
    </cacheField>
    <cacheField name="Monetary_Score" numFmtId="0">
      <sharedItems containsSemiMixedTypes="0" containsString="0" containsNumber="1" containsInteger="1" minValue="0" maxValue="9"/>
    </cacheField>
    <cacheField name="RFM" numFmtId="0">
      <sharedItems containsSemiMixedTypes="0" containsString="0" containsNumber="1" minValue="0.99999999999999978" maxValue="28"/>
    </cacheField>
    <cacheField name="RFM_Score" numFmtId="0">
      <sharedItems containsSemiMixedTypes="0" containsString="0" containsNumber="1" containsInteger="1" minValue="0" maxValue="10"/>
    </cacheField>
    <cacheField name="Customer_Segment" numFmtId="0">
      <sharedItems count="5">
        <s v="Top Customer"/>
        <s v="Churned Customer"/>
        <s v="At Risk"/>
        <s v="Loyal Customer"/>
        <e v="#N/A" u="1"/>
      </sharedItems>
    </cacheField>
    <cacheField name="WineSpending" numFmtId="0">
      <sharedItems/>
    </cacheField>
    <cacheField name="SweetSpending" numFmtId="0">
      <sharedItems/>
    </cacheField>
    <cacheField name="GoldSpending" numFmtId="0">
      <sharedItems/>
    </cacheField>
    <cacheField name="ID" numFmtId="0">
      <sharedItems containsSemiMixedTypes="0" containsString="0" containsNumber="1" containsInteger="1" minValue="1" maxValue="2205"/>
    </cacheField>
  </cacheFields>
  <extLst>
    <ext xmlns:x14="http://schemas.microsoft.com/office/spreadsheetml/2009/9/main" uri="{725AE2AE-9491-48be-B2B4-4EB974FC3084}">
      <x14:pivotCacheDefinition pivotCacheId="20730298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6.4399092970521543E-2"/>
    <n v="1484"/>
  </r>
  <r>
    <x v="1"/>
    <n v="1.3605442176870748E-2"/>
    <n v="1308"/>
  </r>
  <r>
    <x v="2"/>
    <n v="7.3922902494331061E-2"/>
    <n v="721"/>
  </r>
  <r>
    <x v="3"/>
    <n v="7.4376417233560088E-2"/>
    <n v="1138"/>
  </r>
  <r>
    <x v="4"/>
    <n v="7.301587301587302E-2"/>
    <n v="16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5">
  <r>
    <n v="58138"/>
    <x v="0"/>
    <n v="0"/>
    <n v="0"/>
    <n v="58"/>
    <x v="0"/>
    <n v="635"/>
    <n v="88"/>
    <n v="546"/>
    <n v="172"/>
    <n v="88"/>
    <n v="88"/>
    <s v="Wines"/>
    <n v="3"/>
    <n v="8"/>
    <n v="10"/>
    <n v="4"/>
    <n v="7"/>
    <x v="0"/>
    <x v="0"/>
    <x v="0"/>
    <x v="0"/>
    <x v="0"/>
    <n v="0"/>
    <n v="3"/>
    <n v="11"/>
    <x v="0"/>
    <n v="63"/>
    <x v="0"/>
    <n v="2822"/>
    <n v="0"/>
    <n v="0"/>
    <n v="1"/>
    <n v="0"/>
    <n v="0"/>
    <s v="Single"/>
    <s v="Alone"/>
    <n v="0"/>
    <n v="0"/>
    <n v="1"/>
    <n v="0"/>
    <n v="0"/>
    <s v="Graduation"/>
    <s v="Graduate"/>
    <n v="1529"/>
    <n v="1441"/>
    <n v="0"/>
    <n v="0"/>
    <x v="0"/>
    <s v="NumCatalogPurchases"/>
    <x v="0"/>
    <n v="22"/>
    <s v="Not Accepted"/>
    <n v="22"/>
    <n v="1617"/>
    <n v="5"/>
    <n v="8"/>
    <n v="9"/>
    <n v="22"/>
    <n v="8"/>
    <x v="0"/>
    <s v="High"/>
    <s v="High"/>
    <s v="High"/>
    <n v="1"/>
  </r>
  <r>
    <n v="46344"/>
    <x v="0"/>
    <n v="1"/>
    <n v="1"/>
    <n v="38"/>
    <x v="0"/>
    <n v="11"/>
    <n v="1"/>
    <n v="6"/>
    <n v="2"/>
    <n v="1"/>
    <n v="6"/>
    <s v="Wines"/>
    <n v="2"/>
    <n v="1"/>
    <n v="1"/>
    <n v="2"/>
    <n v="5"/>
    <x v="0"/>
    <x v="0"/>
    <x v="0"/>
    <x v="0"/>
    <x v="0"/>
    <n v="0"/>
    <n v="3"/>
    <n v="11"/>
    <x v="1"/>
    <n v="66"/>
    <x v="0"/>
    <n v="2272"/>
    <n v="0"/>
    <n v="0"/>
    <n v="1"/>
    <n v="0"/>
    <n v="0"/>
    <s v="Single"/>
    <s v="Alone"/>
    <n v="0"/>
    <n v="0"/>
    <n v="1"/>
    <n v="0"/>
    <n v="0"/>
    <s v="Graduation"/>
    <s v="Graduate"/>
    <n v="21"/>
    <n v="15"/>
    <n v="0"/>
    <n v="2"/>
    <x v="1"/>
    <s v="NumStorePurchases"/>
    <x v="1"/>
    <n v="4"/>
    <s v="Not Accepted"/>
    <n v="4"/>
    <n v="27"/>
    <n v="7"/>
    <n v="0"/>
    <n v="0"/>
    <n v="7"/>
    <n v="1"/>
    <x v="1"/>
    <s v="Low"/>
    <s v="Low"/>
    <s v="Low"/>
    <n v="2"/>
  </r>
  <r>
    <n v="71613"/>
    <x v="1"/>
    <n v="0"/>
    <n v="0"/>
    <n v="26"/>
    <x v="1"/>
    <n v="426"/>
    <n v="49"/>
    <n v="127"/>
    <n v="111"/>
    <n v="21"/>
    <n v="42"/>
    <s v="Wines"/>
    <n v="1"/>
    <n v="8"/>
    <n v="2"/>
    <n v="10"/>
    <n v="4"/>
    <x v="0"/>
    <x v="0"/>
    <x v="0"/>
    <x v="0"/>
    <x v="0"/>
    <n v="0"/>
    <n v="3"/>
    <n v="11"/>
    <x v="1"/>
    <n v="55"/>
    <x v="0"/>
    <n v="2471"/>
    <n v="0"/>
    <n v="0"/>
    <n v="0"/>
    <n v="1"/>
    <n v="0"/>
    <s v="Together"/>
    <s v="Partner"/>
    <n v="0"/>
    <n v="0"/>
    <n v="1"/>
    <n v="0"/>
    <n v="0"/>
    <s v="Graduation"/>
    <s v="Graduate"/>
    <n v="734"/>
    <n v="692"/>
    <n v="0"/>
    <n v="0"/>
    <x v="2"/>
    <s v="NumStorePurchases"/>
    <x v="1"/>
    <n v="20"/>
    <s v="Not Accepted"/>
    <n v="20"/>
    <n v="776"/>
    <n v="8"/>
    <n v="7"/>
    <n v="6"/>
    <n v="21"/>
    <n v="8"/>
    <x v="0"/>
    <s v="Medium"/>
    <s v="Medium"/>
    <s v="Medium"/>
    <n v="3"/>
  </r>
  <r>
    <n v="26646"/>
    <x v="2"/>
    <n v="1"/>
    <n v="0"/>
    <n v="26"/>
    <x v="1"/>
    <n v="11"/>
    <n v="4"/>
    <n v="20"/>
    <n v="10"/>
    <n v="3"/>
    <n v="5"/>
    <s v="Meat"/>
    <n v="2"/>
    <n v="2"/>
    <n v="0"/>
    <n v="4"/>
    <n v="6"/>
    <x v="0"/>
    <x v="0"/>
    <x v="0"/>
    <x v="0"/>
    <x v="0"/>
    <n v="0"/>
    <n v="3"/>
    <n v="11"/>
    <x v="1"/>
    <n v="36"/>
    <x v="1"/>
    <n v="2298"/>
    <n v="0"/>
    <n v="0"/>
    <n v="0"/>
    <n v="1"/>
    <n v="0"/>
    <s v="Together"/>
    <s v="Partner"/>
    <n v="0"/>
    <n v="0"/>
    <n v="1"/>
    <n v="0"/>
    <n v="0"/>
    <s v="Graduation"/>
    <s v="Graduate"/>
    <n v="48"/>
    <n v="43"/>
    <n v="0"/>
    <n v="1"/>
    <x v="1"/>
    <s v="NumStorePurchases"/>
    <x v="1"/>
    <n v="6"/>
    <s v="Not Accepted"/>
    <n v="6"/>
    <n v="53"/>
    <n v="8"/>
    <n v="2"/>
    <n v="1"/>
    <n v="11"/>
    <n v="3"/>
    <x v="2"/>
    <s v="Low"/>
    <s v="Medium"/>
    <s v="Low"/>
    <n v="4"/>
  </r>
  <r>
    <n v="58293"/>
    <x v="0"/>
    <n v="1"/>
    <n v="0"/>
    <n v="94"/>
    <x v="2"/>
    <n v="173"/>
    <n v="43"/>
    <n v="118"/>
    <n v="46"/>
    <n v="27"/>
    <n v="15"/>
    <s v="Wines"/>
    <n v="5"/>
    <n v="5"/>
    <n v="3"/>
    <n v="6"/>
    <n v="5"/>
    <x v="0"/>
    <x v="0"/>
    <x v="0"/>
    <x v="0"/>
    <x v="0"/>
    <n v="0"/>
    <n v="3"/>
    <n v="11"/>
    <x v="1"/>
    <n v="39"/>
    <x v="1"/>
    <n v="2320"/>
    <n v="0"/>
    <n v="1"/>
    <n v="0"/>
    <n v="0"/>
    <n v="0"/>
    <s v="Married"/>
    <s v="Partner"/>
    <n v="0"/>
    <n v="0"/>
    <n v="0"/>
    <n v="0"/>
    <n v="1"/>
    <s v="PhD"/>
    <s v="Postgraduate"/>
    <n v="407"/>
    <n v="392"/>
    <n v="0"/>
    <n v="1"/>
    <x v="2"/>
    <s v="NumStorePurchases"/>
    <x v="1"/>
    <n v="14"/>
    <s v="Not Accepted"/>
    <n v="14"/>
    <n v="422"/>
    <n v="0.99999999999999978"/>
    <n v="5"/>
    <n v="5"/>
    <n v="11"/>
    <n v="3"/>
    <x v="2"/>
    <s v="Medium"/>
    <s v="Medium"/>
    <s v="Medium"/>
    <n v="5"/>
  </r>
  <r>
    <n v="62513"/>
    <x v="0"/>
    <n v="0"/>
    <n v="1"/>
    <n v="16"/>
    <x v="1"/>
    <n v="520"/>
    <n v="42"/>
    <n v="98"/>
    <n v="0"/>
    <n v="42"/>
    <n v="14"/>
    <s v="Wines"/>
    <n v="2"/>
    <n v="6"/>
    <n v="4"/>
    <n v="10"/>
    <n v="6"/>
    <x v="0"/>
    <x v="0"/>
    <x v="0"/>
    <x v="0"/>
    <x v="0"/>
    <n v="0"/>
    <n v="3"/>
    <n v="11"/>
    <x v="1"/>
    <n v="53"/>
    <x v="0"/>
    <n v="2452"/>
    <n v="0"/>
    <n v="0"/>
    <n v="0"/>
    <n v="1"/>
    <n v="0"/>
    <s v="Together"/>
    <s v="Partner"/>
    <n v="0"/>
    <n v="0"/>
    <n v="0"/>
    <n v="1"/>
    <n v="0"/>
    <s v="Master"/>
    <s v="Postgraduate"/>
    <n v="702"/>
    <n v="688"/>
    <n v="0"/>
    <n v="1"/>
    <x v="2"/>
    <s v="NumStorePurchases"/>
    <x v="1"/>
    <n v="20"/>
    <s v="Not Accepted"/>
    <n v="20"/>
    <n v="716"/>
    <n v="9"/>
    <n v="7"/>
    <n v="6"/>
    <n v="22"/>
    <n v="8"/>
    <x v="0"/>
    <s v="High"/>
    <s v="High"/>
    <s v="Medium"/>
    <n v="6"/>
  </r>
  <r>
    <n v="55635"/>
    <x v="0"/>
    <n v="0"/>
    <n v="1"/>
    <n v="34"/>
    <x v="0"/>
    <n v="235"/>
    <n v="65"/>
    <n v="164"/>
    <n v="50"/>
    <n v="49"/>
    <n v="27"/>
    <s v="Wines"/>
    <n v="4"/>
    <n v="7"/>
    <n v="3"/>
    <n v="7"/>
    <n v="6"/>
    <x v="0"/>
    <x v="0"/>
    <x v="0"/>
    <x v="0"/>
    <x v="0"/>
    <n v="0"/>
    <n v="3"/>
    <n v="11"/>
    <x v="1"/>
    <n v="49"/>
    <x v="2"/>
    <n v="2752"/>
    <n v="1"/>
    <n v="0"/>
    <n v="0"/>
    <n v="0"/>
    <n v="0"/>
    <s v="Divorced"/>
    <s v="Alone"/>
    <n v="0"/>
    <n v="0"/>
    <n v="1"/>
    <n v="0"/>
    <n v="0"/>
    <s v="Graduation"/>
    <s v="Graduate"/>
    <n v="563"/>
    <n v="536"/>
    <n v="0"/>
    <n v="1"/>
    <x v="2"/>
    <s v="NumWebPurchases"/>
    <x v="2"/>
    <n v="17"/>
    <s v="Not Accepted"/>
    <n v="17"/>
    <n v="590"/>
    <n v="7"/>
    <n v="6"/>
    <n v="5"/>
    <n v="18"/>
    <n v="6"/>
    <x v="3"/>
    <s v="Medium"/>
    <s v="High"/>
    <s v="Medium"/>
    <n v="7"/>
  </r>
  <r>
    <n v="33454"/>
    <x v="2"/>
    <n v="1"/>
    <n v="0"/>
    <n v="32"/>
    <x v="0"/>
    <n v="76"/>
    <n v="10"/>
    <n v="56"/>
    <n v="3"/>
    <n v="1"/>
    <n v="23"/>
    <s v="Wines"/>
    <n v="2"/>
    <n v="4"/>
    <n v="0"/>
    <n v="4"/>
    <n v="8"/>
    <x v="0"/>
    <x v="0"/>
    <x v="0"/>
    <x v="0"/>
    <x v="0"/>
    <n v="0"/>
    <n v="3"/>
    <n v="11"/>
    <x v="1"/>
    <n v="35"/>
    <x v="1"/>
    <n v="2576"/>
    <n v="0"/>
    <n v="1"/>
    <n v="0"/>
    <n v="0"/>
    <n v="0"/>
    <s v="Married"/>
    <s v="Partner"/>
    <n v="0"/>
    <n v="0"/>
    <n v="0"/>
    <n v="0"/>
    <n v="1"/>
    <s v="PhD"/>
    <s v="Postgraduate"/>
    <n v="146"/>
    <n v="123"/>
    <n v="0"/>
    <n v="1"/>
    <x v="3"/>
    <s v="NumWebPurchases"/>
    <x v="2"/>
    <n v="8"/>
    <s v="Not Accepted"/>
    <n v="8"/>
    <n v="169"/>
    <n v="7"/>
    <n v="3"/>
    <n v="3"/>
    <n v="13"/>
    <n v="3"/>
    <x v="2"/>
    <s v="Medium"/>
    <s v="Low"/>
    <s v="Medium"/>
    <n v="8"/>
  </r>
  <r>
    <n v="30351"/>
    <x v="2"/>
    <n v="1"/>
    <n v="0"/>
    <n v="19"/>
    <x v="1"/>
    <n v="14"/>
    <n v="0"/>
    <n v="24"/>
    <n v="3"/>
    <n v="3"/>
    <n v="2"/>
    <s v="Meat"/>
    <n v="1"/>
    <n v="3"/>
    <n v="0"/>
    <n v="2"/>
    <n v="9"/>
    <x v="0"/>
    <x v="0"/>
    <x v="0"/>
    <x v="0"/>
    <x v="0"/>
    <n v="0"/>
    <n v="3"/>
    <n v="11"/>
    <x v="0"/>
    <n v="46"/>
    <x v="2"/>
    <n v="2547"/>
    <n v="0"/>
    <n v="0"/>
    <n v="0"/>
    <n v="1"/>
    <n v="0"/>
    <s v="Together"/>
    <s v="Partner"/>
    <n v="0"/>
    <n v="0"/>
    <n v="0"/>
    <n v="0"/>
    <n v="1"/>
    <s v="PhD"/>
    <s v="Postgraduate"/>
    <n v="44"/>
    <n v="42"/>
    <n v="0"/>
    <n v="1"/>
    <x v="1"/>
    <s v="NumWebPurchases"/>
    <x v="2"/>
    <n v="5"/>
    <s v="Not Accepted"/>
    <n v="5"/>
    <n v="46"/>
    <n v="9"/>
    <n v="1"/>
    <n v="1"/>
    <n v="11"/>
    <n v="3"/>
    <x v="2"/>
    <s v="Low"/>
    <s v="Medium"/>
    <s v="Low"/>
    <n v="9"/>
  </r>
  <r>
    <n v="5648"/>
    <x v="2"/>
    <n v="1"/>
    <n v="1"/>
    <n v="68"/>
    <x v="2"/>
    <n v="28"/>
    <n v="0"/>
    <n v="6"/>
    <n v="1"/>
    <n v="1"/>
    <n v="13"/>
    <s v="Wines"/>
    <n v="1"/>
    <n v="1"/>
    <n v="0"/>
    <n v="0"/>
    <n v="20"/>
    <x v="1"/>
    <x v="0"/>
    <x v="0"/>
    <x v="0"/>
    <x v="0"/>
    <n v="0"/>
    <n v="3"/>
    <n v="11"/>
    <x v="1"/>
    <n v="70"/>
    <x v="0"/>
    <n v="2267"/>
    <n v="0"/>
    <n v="0"/>
    <n v="0"/>
    <n v="1"/>
    <n v="0"/>
    <s v="Together"/>
    <s v="Partner"/>
    <n v="0"/>
    <n v="0"/>
    <n v="0"/>
    <n v="0"/>
    <n v="1"/>
    <s v="PhD"/>
    <s v="Postgraduate"/>
    <n v="36"/>
    <n v="23"/>
    <n v="1"/>
    <n v="2"/>
    <x v="1"/>
    <s v="NumWebPurchases"/>
    <x v="2"/>
    <n v="1"/>
    <s v="Accepted"/>
    <n v="1"/>
    <n v="49"/>
    <n v="4"/>
    <n v="0"/>
    <n v="1"/>
    <n v="5"/>
    <n v="0"/>
    <x v="1"/>
    <s v="Medium"/>
    <s v="Low"/>
    <s v="Medium"/>
    <n v="10"/>
  </r>
  <r>
    <n v="7500"/>
    <x v="2"/>
    <n v="0"/>
    <n v="0"/>
    <n v="59"/>
    <x v="0"/>
    <n v="6"/>
    <n v="16"/>
    <n v="11"/>
    <n v="11"/>
    <n v="1"/>
    <n v="16"/>
    <s v="Fruits"/>
    <n v="1"/>
    <n v="2"/>
    <n v="0"/>
    <n v="3"/>
    <n v="8"/>
    <x v="0"/>
    <x v="0"/>
    <x v="0"/>
    <x v="0"/>
    <x v="0"/>
    <n v="0"/>
    <n v="3"/>
    <n v="11"/>
    <x v="1"/>
    <n v="44"/>
    <x v="2"/>
    <n v="2752"/>
    <n v="0"/>
    <n v="1"/>
    <n v="0"/>
    <n v="0"/>
    <n v="0"/>
    <s v="Married"/>
    <s v="Partner"/>
    <n v="0"/>
    <n v="1"/>
    <n v="0"/>
    <n v="0"/>
    <n v="0"/>
    <s v="Basic"/>
    <s v="Undergraduate"/>
    <n v="45"/>
    <n v="29"/>
    <n v="0"/>
    <n v="0"/>
    <x v="1"/>
    <s v="NumStorePurchases"/>
    <x v="1"/>
    <n v="5"/>
    <s v="Not Accepted"/>
    <n v="5"/>
    <n v="61"/>
    <n v="4"/>
    <n v="1"/>
    <n v="2"/>
    <n v="7"/>
    <n v="1"/>
    <x v="1"/>
    <s v="Low"/>
    <s v="Low"/>
    <s v="Medium"/>
    <n v="11"/>
  </r>
  <r>
    <n v="63033"/>
    <x v="0"/>
    <n v="0"/>
    <n v="0"/>
    <n v="82"/>
    <x v="2"/>
    <n v="194"/>
    <n v="61"/>
    <n v="480"/>
    <n v="225"/>
    <n v="112"/>
    <n v="30"/>
    <s v="Meat"/>
    <n v="1"/>
    <n v="3"/>
    <n v="4"/>
    <n v="8"/>
    <n v="2"/>
    <x v="0"/>
    <x v="0"/>
    <x v="0"/>
    <x v="0"/>
    <x v="0"/>
    <n v="0"/>
    <n v="3"/>
    <n v="11"/>
    <x v="1"/>
    <n v="61"/>
    <x v="0"/>
    <n v="2385"/>
    <n v="1"/>
    <n v="0"/>
    <n v="0"/>
    <n v="0"/>
    <n v="0"/>
    <s v="Divorced"/>
    <s v="Alone"/>
    <n v="0"/>
    <n v="0"/>
    <n v="1"/>
    <n v="0"/>
    <n v="0"/>
    <s v="Graduation"/>
    <s v="Graduate"/>
    <n v="1072"/>
    <n v="1042"/>
    <n v="0"/>
    <n v="0"/>
    <x v="0"/>
    <s v="NumStorePurchases"/>
    <x v="1"/>
    <n v="15"/>
    <s v="Not Accepted"/>
    <n v="15"/>
    <n v="1102"/>
    <n v="1.9999999999999996"/>
    <n v="5"/>
    <n v="7"/>
    <n v="14"/>
    <n v="4"/>
    <x v="2"/>
    <s v="Medium"/>
    <s v="High"/>
    <s v="Medium"/>
    <n v="12"/>
  </r>
  <r>
    <n v="59354"/>
    <x v="0"/>
    <n v="1"/>
    <n v="1"/>
    <n v="53"/>
    <x v="0"/>
    <n v="233"/>
    <n v="2"/>
    <n v="53"/>
    <n v="3"/>
    <n v="5"/>
    <n v="14"/>
    <s v="Wines"/>
    <n v="3"/>
    <n v="6"/>
    <n v="1"/>
    <n v="5"/>
    <n v="6"/>
    <x v="0"/>
    <x v="0"/>
    <x v="0"/>
    <x v="0"/>
    <x v="0"/>
    <n v="0"/>
    <n v="3"/>
    <n v="11"/>
    <x v="1"/>
    <n v="68"/>
    <x v="0"/>
    <n v="2385"/>
    <n v="1"/>
    <n v="0"/>
    <n v="0"/>
    <n v="0"/>
    <n v="0"/>
    <s v="Divorced"/>
    <s v="Alone"/>
    <n v="0"/>
    <n v="0"/>
    <n v="0"/>
    <n v="1"/>
    <n v="0"/>
    <s v="Master"/>
    <s v="Postgraduate"/>
    <n v="296"/>
    <n v="282"/>
    <n v="0"/>
    <n v="2"/>
    <x v="3"/>
    <s v="NumWebPurchases"/>
    <x v="2"/>
    <n v="12"/>
    <s v="Not Accepted"/>
    <n v="12"/>
    <n v="310"/>
    <n v="5"/>
    <n v="4"/>
    <n v="4"/>
    <n v="13"/>
    <n v="3"/>
    <x v="2"/>
    <s v="Medium"/>
    <s v="Medium"/>
    <s v="Medium"/>
    <n v="13"/>
  </r>
  <r>
    <n v="17323"/>
    <x v="2"/>
    <n v="0"/>
    <n v="0"/>
    <n v="38"/>
    <x v="0"/>
    <n v="3"/>
    <n v="14"/>
    <n v="17"/>
    <n v="6"/>
    <n v="1"/>
    <n v="5"/>
    <s v="Meat"/>
    <n v="1"/>
    <n v="1"/>
    <n v="0"/>
    <n v="3"/>
    <n v="8"/>
    <x v="0"/>
    <x v="0"/>
    <x v="0"/>
    <x v="0"/>
    <x v="0"/>
    <n v="0"/>
    <n v="3"/>
    <n v="11"/>
    <x v="1"/>
    <n v="33"/>
    <x v="1"/>
    <n v="2786"/>
    <n v="0"/>
    <n v="1"/>
    <n v="0"/>
    <n v="0"/>
    <n v="0"/>
    <s v="Married"/>
    <s v="Partner"/>
    <n v="0"/>
    <n v="0"/>
    <n v="1"/>
    <n v="0"/>
    <n v="0"/>
    <s v="Graduation"/>
    <s v="Graduate"/>
    <n v="41"/>
    <n v="36"/>
    <n v="0"/>
    <n v="0"/>
    <x v="1"/>
    <s v="NumStorePurchases"/>
    <x v="1"/>
    <n v="4"/>
    <s v="Not Accepted"/>
    <n v="4"/>
    <n v="46"/>
    <n v="7"/>
    <n v="0"/>
    <n v="1"/>
    <n v="8"/>
    <n v="1"/>
    <x v="1"/>
    <s v="Low"/>
    <s v="Low"/>
    <s v="Low"/>
    <n v="14"/>
  </r>
  <r>
    <n v="82800"/>
    <x v="1"/>
    <n v="0"/>
    <n v="0"/>
    <n v="23"/>
    <x v="1"/>
    <n v="1006"/>
    <n v="22"/>
    <n v="115"/>
    <n v="59"/>
    <n v="68"/>
    <n v="45"/>
    <s v="Wines"/>
    <n v="1"/>
    <n v="7"/>
    <n v="6"/>
    <n v="12"/>
    <n v="3"/>
    <x v="0"/>
    <x v="0"/>
    <x v="1"/>
    <x v="1"/>
    <x v="0"/>
    <n v="0"/>
    <n v="3"/>
    <n v="11"/>
    <x v="0"/>
    <n v="74"/>
    <x v="0"/>
    <n v="2741"/>
    <n v="0"/>
    <n v="0"/>
    <n v="1"/>
    <n v="0"/>
    <n v="0"/>
    <s v="Single"/>
    <s v="Alone"/>
    <n v="0"/>
    <n v="0"/>
    <n v="0"/>
    <n v="0"/>
    <n v="1"/>
    <s v="PhD"/>
    <s v="Postgraduate"/>
    <n v="1270"/>
    <n v="1225"/>
    <n v="2"/>
    <n v="0"/>
    <x v="0"/>
    <s v="NumStorePurchases"/>
    <x v="1"/>
    <n v="25"/>
    <s v="Accepted"/>
    <n v="25"/>
    <n v="1315"/>
    <n v="8"/>
    <n v="9"/>
    <n v="8"/>
    <n v="25"/>
    <n v="9"/>
    <x v="0"/>
    <s v="High"/>
    <s v="High"/>
    <s v="Medium"/>
    <n v="15"/>
  </r>
  <r>
    <n v="41850"/>
    <x v="0"/>
    <n v="1"/>
    <n v="1"/>
    <n v="51"/>
    <x v="0"/>
    <n v="53"/>
    <n v="5"/>
    <n v="19"/>
    <n v="2"/>
    <n v="13"/>
    <n v="4"/>
    <s v="Wines"/>
    <n v="3"/>
    <n v="3"/>
    <n v="0"/>
    <n v="3"/>
    <n v="8"/>
    <x v="0"/>
    <x v="0"/>
    <x v="0"/>
    <x v="0"/>
    <x v="0"/>
    <n v="0"/>
    <n v="3"/>
    <n v="11"/>
    <x v="1"/>
    <n v="40"/>
    <x v="2"/>
    <n v="2711"/>
    <n v="0"/>
    <n v="1"/>
    <n v="0"/>
    <n v="0"/>
    <n v="0"/>
    <s v="Married"/>
    <s v="Partner"/>
    <n v="0"/>
    <n v="0"/>
    <n v="1"/>
    <n v="0"/>
    <n v="0"/>
    <s v="Graduation"/>
    <s v="Graduate"/>
    <n v="92"/>
    <n v="88"/>
    <n v="0"/>
    <n v="2"/>
    <x v="3"/>
    <s v="NumWebPurchases"/>
    <x v="2"/>
    <n v="6"/>
    <s v="Not Accepted"/>
    <n v="6"/>
    <n v="96"/>
    <n v="5"/>
    <n v="2"/>
    <n v="3"/>
    <n v="10"/>
    <n v="2"/>
    <x v="1"/>
    <s v="Medium"/>
    <s v="Medium"/>
    <s v="Low"/>
    <n v="16"/>
  </r>
  <r>
    <n v="37760"/>
    <x v="0"/>
    <n v="0"/>
    <n v="0"/>
    <n v="20"/>
    <x v="1"/>
    <n v="84"/>
    <n v="5"/>
    <n v="38"/>
    <n v="150"/>
    <n v="12"/>
    <n v="28"/>
    <s v="Fish"/>
    <n v="2"/>
    <n v="4"/>
    <n v="1"/>
    <n v="6"/>
    <n v="7"/>
    <x v="0"/>
    <x v="0"/>
    <x v="0"/>
    <x v="0"/>
    <x v="0"/>
    <n v="0"/>
    <n v="3"/>
    <n v="11"/>
    <x v="1"/>
    <n v="74"/>
    <x v="0"/>
    <n v="2826"/>
    <n v="0"/>
    <n v="0"/>
    <n v="0"/>
    <n v="1"/>
    <n v="0"/>
    <s v="Together"/>
    <s v="Partner"/>
    <n v="0"/>
    <n v="0"/>
    <n v="1"/>
    <n v="0"/>
    <n v="0"/>
    <s v="Graduation"/>
    <s v="Graduate"/>
    <n v="289"/>
    <n v="261"/>
    <n v="0"/>
    <n v="0"/>
    <x v="3"/>
    <s v="NumStorePurchases"/>
    <x v="1"/>
    <n v="11"/>
    <s v="Not Accepted"/>
    <n v="11"/>
    <n v="317"/>
    <n v="8"/>
    <n v="4"/>
    <n v="4"/>
    <n v="16"/>
    <n v="5"/>
    <x v="3"/>
    <s v="Medium"/>
    <s v="Medium"/>
    <s v="Medium"/>
    <n v="17"/>
  </r>
  <r>
    <n v="76995"/>
    <x v="1"/>
    <n v="0"/>
    <n v="1"/>
    <n v="91"/>
    <x v="2"/>
    <n v="1012"/>
    <n v="80"/>
    <n v="498"/>
    <n v="0"/>
    <n v="16"/>
    <n v="176"/>
    <s v="Wines"/>
    <n v="2"/>
    <n v="11"/>
    <n v="4"/>
    <n v="9"/>
    <n v="5"/>
    <x v="0"/>
    <x v="0"/>
    <x v="0"/>
    <x v="1"/>
    <x v="0"/>
    <n v="0"/>
    <n v="3"/>
    <n v="11"/>
    <x v="1"/>
    <n v="71"/>
    <x v="0"/>
    <n v="2617"/>
    <n v="0"/>
    <n v="1"/>
    <n v="0"/>
    <n v="0"/>
    <n v="0"/>
    <s v="Married"/>
    <s v="Partner"/>
    <n v="0"/>
    <n v="0"/>
    <n v="0"/>
    <n v="1"/>
    <n v="0"/>
    <s v="Master"/>
    <s v="Postgraduate"/>
    <n v="1606"/>
    <n v="1430"/>
    <n v="1"/>
    <n v="1"/>
    <x v="0"/>
    <s v="NumWebPurchases"/>
    <x v="2"/>
    <n v="24"/>
    <s v="Accepted"/>
    <n v="24"/>
    <n v="1782"/>
    <n v="0.99999999999999978"/>
    <n v="9"/>
    <n v="9"/>
    <n v="19"/>
    <n v="7"/>
    <x v="3"/>
    <s v="High"/>
    <s v="Medium"/>
    <s v="High"/>
    <n v="18"/>
  </r>
  <r>
    <n v="33812"/>
    <x v="2"/>
    <n v="1"/>
    <n v="0"/>
    <n v="86"/>
    <x v="2"/>
    <n v="4"/>
    <n v="17"/>
    <n v="19"/>
    <n v="30"/>
    <n v="24"/>
    <n v="39"/>
    <s v="Gold"/>
    <n v="2"/>
    <n v="2"/>
    <n v="1"/>
    <n v="3"/>
    <n v="6"/>
    <x v="0"/>
    <x v="0"/>
    <x v="0"/>
    <x v="0"/>
    <x v="0"/>
    <n v="0"/>
    <n v="3"/>
    <n v="11"/>
    <x v="1"/>
    <n v="35"/>
    <x v="1"/>
    <n v="2762"/>
    <n v="0"/>
    <n v="0"/>
    <n v="1"/>
    <n v="0"/>
    <n v="0"/>
    <s v="Single"/>
    <s v="Alone"/>
    <n v="1"/>
    <n v="0"/>
    <n v="0"/>
    <n v="0"/>
    <n v="0"/>
    <s v="2n Cycle"/>
    <s v="Undergraduate"/>
    <n v="94"/>
    <n v="55"/>
    <n v="0"/>
    <n v="1"/>
    <x v="3"/>
    <s v="NumStorePurchases"/>
    <x v="1"/>
    <n v="6"/>
    <s v="Not Accepted"/>
    <n v="6"/>
    <n v="133"/>
    <n v="1.9999999999999996"/>
    <n v="2"/>
    <n v="3"/>
    <n v="7"/>
    <n v="1"/>
    <x v="1"/>
    <s v="Low"/>
    <s v="Medium"/>
    <s v="Medium"/>
    <n v="19"/>
  </r>
  <r>
    <n v="37040"/>
    <x v="0"/>
    <n v="0"/>
    <n v="0"/>
    <n v="41"/>
    <x v="0"/>
    <n v="86"/>
    <n v="2"/>
    <n v="73"/>
    <n v="69"/>
    <n v="38"/>
    <n v="48"/>
    <s v="Wines"/>
    <n v="1"/>
    <n v="4"/>
    <n v="2"/>
    <n v="5"/>
    <n v="8"/>
    <x v="0"/>
    <x v="0"/>
    <x v="0"/>
    <x v="0"/>
    <x v="0"/>
    <n v="0"/>
    <n v="3"/>
    <n v="11"/>
    <x v="1"/>
    <n v="38"/>
    <x v="1"/>
    <n v="2849"/>
    <n v="0"/>
    <n v="1"/>
    <n v="0"/>
    <n v="0"/>
    <n v="0"/>
    <s v="Married"/>
    <s v="Partner"/>
    <n v="0"/>
    <n v="0"/>
    <n v="1"/>
    <n v="0"/>
    <n v="0"/>
    <s v="Graduation"/>
    <s v="Graduate"/>
    <n v="268"/>
    <n v="220"/>
    <n v="0"/>
    <n v="0"/>
    <x v="3"/>
    <s v="NumStorePurchases"/>
    <x v="1"/>
    <n v="11"/>
    <s v="Not Accepted"/>
    <n v="11"/>
    <n v="316"/>
    <n v="6"/>
    <n v="4"/>
    <n v="4"/>
    <n v="14"/>
    <n v="4"/>
    <x v="2"/>
    <s v="Medium"/>
    <s v="High"/>
    <s v="Medium"/>
    <n v="20"/>
  </r>
  <r>
    <n v="2447"/>
    <x v="2"/>
    <n v="1"/>
    <n v="0"/>
    <n v="42"/>
    <x v="0"/>
    <n v="1"/>
    <n v="1"/>
    <n v="1725"/>
    <n v="1"/>
    <n v="1"/>
    <n v="1"/>
    <s v="Meat"/>
    <n v="15"/>
    <n v="0"/>
    <n v="28"/>
    <n v="0"/>
    <n v="1"/>
    <x v="0"/>
    <x v="0"/>
    <x v="0"/>
    <x v="0"/>
    <x v="0"/>
    <n v="0"/>
    <n v="3"/>
    <n v="11"/>
    <x v="1"/>
    <n v="41"/>
    <x v="2"/>
    <n v="2698"/>
    <n v="0"/>
    <n v="1"/>
    <n v="0"/>
    <n v="0"/>
    <n v="0"/>
    <s v="Married"/>
    <s v="Partner"/>
    <n v="0"/>
    <n v="0"/>
    <n v="1"/>
    <n v="0"/>
    <n v="0"/>
    <s v="Graduation"/>
    <s v="Graduate"/>
    <n v="1729"/>
    <n v="1728"/>
    <n v="0"/>
    <n v="1"/>
    <x v="0"/>
    <s v="NumCatalogPurchases"/>
    <x v="0"/>
    <n v="28"/>
    <s v="Not Accepted"/>
    <n v="28"/>
    <n v="1730"/>
    <n v="6"/>
    <n v="9"/>
    <n v="9"/>
    <n v="24"/>
    <n v="9"/>
    <x v="0"/>
    <s v="Low"/>
    <s v="Low"/>
    <s v="Low"/>
    <n v="21"/>
  </r>
  <r>
    <n v="58607"/>
    <x v="0"/>
    <n v="0"/>
    <n v="1"/>
    <n v="63"/>
    <x v="2"/>
    <n v="867"/>
    <n v="0"/>
    <n v="86"/>
    <n v="0"/>
    <n v="0"/>
    <n v="19"/>
    <s v="Wines"/>
    <n v="3"/>
    <n v="2"/>
    <n v="3"/>
    <n v="9"/>
    <n v="8"/>
    <x v="0"/>
    <x v="1"/>
    <x v="0"/>
    <x v="0"/>
    <x v="0"/>
    <n v="0"/>
    <n v="3"/>
    <n v="11"/>
    <x v="1"/>
    <n v="71"/>
    <x v="0"/>
    <n v="2712"/>
    <n v="0"/>
    <n v="1"/>
    <n v="0"/>
    <n v="0"/>
    <n v="0"/>
    <s v="Married"/>
    <s v="Partner"/>
    <n v="0"/>
    <n v="0"/>
    <n v="0"/>
    <n v="0"/>
    <n v="1"/>
    <s v="PhD"/>
    <s v="Postgraduate"/>
    <n v="953"/>
    <n v="934"/>
    <n v="1"/>
    <n v="1"/>
    <x v="2"/>
    <s v="NumStorePurchases"/>
    <x v="1"/>
    <n v="14"/>
    <s v="Accepted"/>
    <n v="14"/>
    <n v="972"/>
    <n v="4"/>
    <n v="5"/>
    <n v="7"/>
    <n v="16"/>
    <n v="5"/>
    <x v="3"/>
    <s v="High"/>
    <s v="Low"/>
    <s v="Medium"/>
    <n v="22"/>
  </r>
  <r>
    <n v="65324"/>
    <x v="0"/>
    <n v="0"/>
    <n v="1"/>
    <n v="0"/>
    <x v="3"/>
    <n v="384"/>
    <n v="0"/>
    <n v="102"/>
    <n v="21"/>
    <n v="32"/>
    <n v="5"/>
    <s v="Wines"/>
    <n v="3"/>
    <n v="6"/>
    <n v="2"/>
    <n v="9"/>
    <n v="4"/>
    <x v="0"/>
    <x v="0"/>
    <x v="0"/>
    <x v="0"/>
    <x v="0"/>
    <n v="0"/>
    <n v="3"/>
    <n v="11"/>
    <x v="1"/>
    <n v="66"/>
    <x v="0"/>
    <n v="2328"/>
    <n v="0"/>
    <n v="1"/>
    <n v="0"/>
    <n v="0"/>
    <n v="0"/>
    <s v="Married"/>
    <s v="Partner"/>
    <n v="0"/>
    <n v="0"/>
    <n v="0"/>
    <n v="0"/>
    <n v="1"/>
    <s v="PhD"/>
    <s v="Postgraduate"/>
    <n v="539"/>
    <n v="534"/>
    <n v="0"/>
    <n v="1"/>
    <x v="2"/>
    <s v="NumStorePurchases"/>
    <x v="1"/>
    <n v="17"/>
    <s v="Not Accepted"/>
    <n v="17"/>
    <n v="544"/>
    <n v="10"/>
    <n v="6"/>
    <n v="5"/>
    <n v="21"/>
    <n v="8"/>
    <x v="0"/>
    <s v="Medium"/>
    <s v="Medium"/>
    <s v="Low"/>
    <n v="23"/>
  </r>
  <r>
    <n v="40689"/>
    <x v="0"/>
    <n v="0"/>
    <n v="1"/>
    <n v="69"/>
    <x v="2"/>
    <n v="270"/>
    <n v="3"/>
    <n v="27"/>
    <n v="39"/>
    <n v="6"/>
    <n v="99"/>
    <s v="Wines"/>
    <n v="7"/>
    <n v="7"/>
    <n v="1"/>
    <n v="5"/>
    <n v="8"/>
    <x v="0"/>
    <x v="0"/>
    <x v="0"/>
    <x v="0"/>
    <x v="0"/>
    <n v="0"/>
    <n v="3"/>
    <n v="11"/>
    <x v="1"/>
    <n v="69"/>
    <x v="0"/>
    <n v="2627"/>
    <n v="0"/>
    <n v="0"/>
    <n v="0"/>
    <n v="1"/>
    <n v="0"/>
    <s v="Together"/>
    <s v="Partner"/>
    <n v="0"/>
    <n v="0"/>
    <n v="1"/>
    <n v="0"/>
    <n v="0"/>
    <s v="Graduation"/>
    <s v="Graduate"/>
    <n v="345"/>
    <n v="246"/>
    <n v="0"/>
    <n v="1"/>
    <x v="2"/>
    <s v="NumWebPurchases"/>
    <x v="2"/>
    <n v="13"/>
    <s v="Not Accepted"/>
    <n v="13"/>
    <n v="444"/>
    <n v="4"/>
    <n v="5"/>
    <n v="5"/>
    <n v="14"/>
    <n v="4"/>
    <x v="2"/>
    <s v="Medium"/>
    <s v="Medium"/>
    <s v="High"/>
    <n v="24"/>
  </r>
  <r>
    <n v="18589"/>
    <x v="2"/>
    <n v="0"/>
    <n v="0"/>
    <n v="89"/>
    <x v="2"/>
    <n v="6"/>
    <n v="4"/>
    <n v="25"/>
    <n v="15"/>
    <n v="12"/>
    <n v="13"/>
    <s v="Meat"/>
    <n v="2"/>
    <n v="2"/>
    <n v="1"/>
    <n v="3"/>
    <n v="7"/>
    <x v="0"/>
    <x v="0"/>
    <x v="0"/>
    <x v="0"/>
    <x v="0"/>
    <n v="0"/>
    <n v="3"/>
    <n v="11"/>
    <x v="1"/>
    <n v="51"/>
    <x v="0"/>
    <n v="2702"/>
    <n v="0"/>
    <n v="0"/>
    <n v="1"/>
    <n v="0"/>
    <n v="0"/>
    <s v="Single"/>
    <s v="Alone"/>
    <n v="0"/>
    <n v="0"/>
    <n v="1"/>
    <n v="0"/>
    <n v="0"/>
    <s v="Graduation"/>
    <s v="Graduate"/>
    <n v="62"/>
    <n v="49"/>
    <n v="0"/>
    <n v="0"/>
    <x v="3"/>
    <s v="NumStorePurchases"/>
    <x v="1"/>
    <n v="6"/>
    <s v="Not Accepted"/>
    <n v="6"/>
    <n v="75"/>
    <n v="1.9999999999999996"/>
    <n v="2"/>
    <n v="2"/>
    <n v="6"/>
    <n v="0"/>
    <x v="1"/>
    <s v="Low"/>
    <s v="Medium"/>
    <s v="Medium"/>
    <n v="25"/>
  </r>
  <r>
    <n v="53359"/>
    <x v="0"/>
    <n v="1"/>
    <n v="1"/>
    <n v="4"/>
    <x v="3"/>
    <n v="173"/>
    <n v="4"/>
    <n v="30"/>
    <n v="3"/>
    <n v="6"/>
    <n v="41"/>
    <s v="Wines"/>
    <n v="4"/>
    <n v="5"/>
    <n v="1"/>
    <n v="4"/>
    <n v="7"/>
    <x v="0"/>
    <x v="0"/>
    <x v="0"/>
    <x v="0"/>
    <x v="0"/>
    <n v="0"/>
    <n v="3"/>
    <n v="11"/>
    <x v="1"/>
    <n v="44"/>
    <x v="2"/>
    <n v="2557"/>
    <n v="0"/>
    <n v="1"/>
    <n v="0"/>
    <n v="0"/>
    <n v="0"/>
    <s v="Married"/>
    <s v="Partner"/>
    <n v="0"/>
    <n v="0"/>
    <n v="1"/>
    <n v="0"/>
    <n v="0"/>
    <s v="Graduation"/>
    <s v="Graduate"/>
    <n v="216"/>
    <n v="175"/>
    <n v="0"/>
    <n v="2"/>
    <x v="3"/>
    <s v="NumWebPurchases"/>
    <x v="2"/>
    <n v="10"/>
    <s v="Not Accepted"/>
    <n v="10"/>
    <n v="257"/>
    <n v="10"/>
    <n v="4"/>
    <n v="4"/>
    <n v="18"/>
    <n v="6"/>
    <x v="3"/>
    <s v="Medium"/>
    <s v="Medium"/>
    <s v="Medium"/>
    <n v="26"/>
  </r>
  <r>
    <n v="38360"/>
    <x v="0"/>
    <n v="1"/>
    <n v="0"/>
    <n v="26"/>
    <x v="1"/>
    <n v="36"/>
    <n v="2"/>
    <n v="42"/>
    <n v="20"/>
    <n v="21"/>
    <n v="10"/>
    <s v="Meat"/>
    <n v="2"/>
    <n v="2"/>
    <n v="1"/>
    <n v="4"/>
    <n v="3"/>
    <x v="0"/>
    <x v="0"/>
    <x v="0"/>
    <x v="0"/>
    <x v="0"/>
    <n v="0"/>
    <n v="3"/>
    <n v="11"/>
    <x v="1"/>
    <n v="31"/>
    <x v="1"/>
    <n v="2553"/>
    <n v="0"/>
    <n v="1"/>
    <n v="0"/>
    <n v="0"/>
    <n v="0"/>
    <s v="Married"/>
    <s v="Partner"/>
    <n v="0"/>
    <n v="0"/>
    <n v="1"/>
    <n v="0"/>
    <n v="0"/>
    <s v="Graduation"/>
    <s v="Graduate"/>
    <n v="121"/>
    <n v="111"/>
    <n v="0"/>
    <n v="1"/>
    <x v="3"/>
    <s v="NumStorePurchases"/>
    <x v="1"/>
    <n v="7"/>
    <s v="Not Accepted"/>
    <n v="7"/>
    <n v="131"/>
    <n v="8"/>
    <n v="3"/>
    <n v="3"/>
    <n v="14"/>
    <n v="4"/>
    <x v="2"/>
    <s v="Medium"/>
    <s v="Medium"/>
    <s v="Medium"/>
    <n v="27"/>
  </r>
  <r>
    <n v="84618"/>
    <x v="1"/>
    <n v="0"/>
    <n v="0"/>
    <n v="96"/>
    <x v="2"/>
    <n v="684"/>
    <n v="100"/>
    <n v="801"/>
    <n v="21"/>
    <n v="66"/>
    <n v="0"/>
    <s v="Meat"/>
    <n v="1"/>
    <n v="6"/>
    <n v="9"/>
    <n v="10"/>
    <n v="2"/>
    <x v="0"/>
    <x v="0"/>
    <x v="1"/>
    <x v="0"/>
    <x v="0"/>
    <n v="0"/>
    <n v="3"/>
    <n v="11"/>
    <x v="1"/>
    <n v="55"/>
    <x v="0"/>
    <n v="2378"/>
    <n v="0"/>
    <n v="1"/>
    <n v="0"/>
    <n v="0"/>
    <n v="0"/>
    <s v="Married"/>
    <s v="Partner"/>
    <n v="0"/>
    <n v="0"/>
    <n v="0"/>
    <n v="0"/>
    <n v="1"/>
    <s v="PhD"/>
    <s v="Postgraduate"/>
    <n v="1672"/>
    <n v="1672"/>
    <n v="1"/>
    <n v="0"/>
    <x v="0"/>
    <s v="NumStorePurchases"/>
    <x v="1"/>
    <n v="25"/>
    <s v="Accepted"/>
    <n v="25"/>
    <n v="1672"/>
    <n v="0.99999999999999978"/>
    <n v="9"/>
    <n v="9"/>
    <n v="19"/>
    <n v="7"/>
    <x v="3"/>
    <s v="High"/>
    <s v="High"/>
    <s v="Low"/>
    <n v="28"/>
  </r>
  <r>
    <n v="10979"/>
    <x v="2"/>
    <n v="0"/>
    <n v="0"/>
    <n v="34"/>
    <x v="0"/>
    <n v="8"/>
    <n v="4"/>
    <n v="10"/>
    <n v="2"/>
    <n v="2"/>
    <n v="4"/>
    <s v="Meat"/>
    <n v="2"/>
    <n v="3"/>
    <n v="0"/>
    <n v="3"/>
    <n v="5"/>
    <x v="0"/>
    <x v="0"/>
    <x v="0"/>
    <x v="0"/>
    <x v="0"/>
    <n v="0"/>
    <n v="3"/>
    <n v="11"/>
    <x v="1"/>
    <n v="31"/>
    <x v="1"/>
    <n v="2197"/>
    <n v="1"/>
    <n v="0"/>
    <n v="0"/>
    <n v="0"/>
    <n v="0"/>
    <s v="Divorced"/>
    <s v="Alone"/>
    <n v="0"/>
    <n v="0"/>
    <n v="0"/>
    <n v="1"/>
    <n v="0"/>
    <s v="Master"/>
    <s v="Postgraduate"/>
    <n v="26"/>
    <n v="22"/>
    <n v="0"/>
    <n v="0"/>
    <x v="1"/>
    <s v="NumWebPurchases"/>
    <x v="2"/>
    <n v="6"/>
    <s v="Not Accepted"/>
    <n v="6"/>
    <n v="30"/>
    <n v="7"/>
    <n v="2"/>
    <n v="0"/>
    <n v="9"/>
    <n v="2"/>
    <x v="1"/>
    <s v="Low"/>
    <s v="Medium"/>
    <s v="Low"/>
    <n v="29"/>
  </r>
  <r>
    <n v="38620"/>
    <x v="0"/>
    <n v="0"/>
    <n v="0"/>
    <n v="56"/>
    <x v="0"/>
    <n v="112"/>
    <n v="17"/>
    <n v="44"/>
    <n v="34"/>
    <n v="22"/>
    <n v="89"/>
    <s v="Wines"/>
    <n v="1"/>
    <n v="2"/>
    <n v="5"/>
    <n v="3"/>
    <n v="3"/>
    <x v="0"/>
    <x v="0"/>
    <x v="0"/>
    <x v="0"/>
    <x v="0"/>
    <n v="0"/>
    <n v="3"/>
    <n v="11"/>
    <x v="1"/>
    <n v="57"/>
    <x v="0"/>
    <n v="2573"/>
    <n v="0"/>
    <n v="0"/>
    <n v="0"/>
    <n v="1"/>
    <n v="0"/>
    <s v="Together"/>
    <s v="Partner"/>
    <n v="0"/>
    <n v="0"/>
    <n v="0"/>
    <n v="1"/>
    <n v="0"/>
    <s v="Master"/>
    <s v="Postgraduate"/>
    <n v="229"/>
    <n v="140"/>
    <n v="0"/>
    <n v="0"/>
    <x v="3"/>
    <s v="NumCatalogPurchases"/>
    <x v="0"/>
    <n v="10"/>
    <s v="Not Accepted"/>
    <n v="10"/>
    <n v="318"/>
    <n v="5"/>
    <n v="4"/>
    <n v="4"/>
    <n v="13"/>
    <n v="3"/>
    <x v="2"/>
    <s v="Medium"/>
    <s v="Medium"/>
    <s v="High"/>
    <n v="30"/>
  </r>
  <r>
    <n v="40548"/>
    <x v="0"/>
    <n v="0"/>
    <n v="1"/>
    <n v="31"/>
    <x v="0"/>
    <n v="110"/>
    <n v="0"/>
    <n v="5"/>
    <n v="2"/>
    <n v="0"/>
    <n v="3"/>
    <s v="Wines"/>
    <n v="2"/>
    <n v="2"/>
    <n v="1"/>
    <n v="4"/>
    <n v="5"/>
    <x v="0"/>
    <x v="1"/>
    <x v="0"/>
    <x v="0"/>
    <x v="0"/>
    <n v="0"/>
    <n v="3"/>
    <n v="11"/>
    <x v="1"/>
    <n v="50"/>
    <x v="0"/>
    <n v="2786"/>
    <n v="0"/>
    <n v="0"/>
    <n v="0"/>
    <n v="1"/>
    <n v="0"/>
    <s v="Together"/>
    <s v="Partner"/>
    <n v="0"/>
    <n v="0"/>
    <n v="1"/>
    <n v="0"/>
    <n v="0"/>
    <s v="Graduation"/>
    <s v="Graduate"/>
    <n v="117"/>
    <n v="114"/>
    <n v="1"/>
    <n v="1"/>
    <x v="3"/>
    <s v="NumStorePurchases"/>
    <x v="1"/>
    <n v="7"/>
    <s v="Accepted"/>
    <n v="7"/>
    <n v="120"/>
    <n v="7"/>
    <n v="3"/>
    <n v="3"/>
    <n v="13"/>
    <n v="3"/>
    <x v="2"/>
    <s v="Medium"/>
    <s v="Low"/>
    <s v="Low"/>
    <n v="31"/>
  </r>
  <r>
    <n v="46610"/>
    <x v="0"/>
    <n v="0"/>
    <n v="2"/>
    <n v="8"/>
    <x v="1"/>
    <n v="96"/>
    <n v="12"/>
    <n v="96"/>
    <n v="33"/>
    <n v="22"/>
    <n v="43"/>
    <s v="Wines"/>
    <n v="6"/>
    <n v="4"/>
    <n v="1"/>
    <n v="6"/>
    <n v="6"/>
    <x v="0"/>
    <x v="0"/>
    <x v="0"/>
    <x v="0"/>
    <x v="0"/>
    <n v="0"/>
    <n v="3"/>
    <n v="11"/>
    <x v="0"/>
    <n v="68"/>
    <x v="0"/>
    <n v="2767"/>
    <n v="1"/>
    <n v="0"/>
    <n v="0"/>
    <n v="0"/>
    <n v="0"/>
    <s v="Divorced"/>
    <s v="Alone"/>
    <n v="0"/>
    <n v="0"/>
    <n v="0"/>
    <n v="0"/>
    <n v="1"/>
    <s v="PhD"/>
    <s v="Postgraduate"/>
    <n v="259"/>
    <n v="216"/>
    <n v="0"/>
    <n v="2"/>
    <x v="3"/>
    <s v="NumStorePurchases"/>
    <x v="1"/>
    <n v="11"/>
    <s v="Not Accepted"/>
    <n v="11"/>
    <n v="302"/>
    <n v="10"/>
    <n v="4"/>
    <n v="4"/>
    <n v="18"/>
    <n v="6"/>
    <x v="3"/>
    <s v="Medium"/>
    <s v="Medium"/>
    <s v="Medium"/>
    <n v="32"/>
  </r>
  <r>
    <n v="68657"/>
    <x v="1"/>
    <n v="0"/>
    <n v="0"/>
    <n v="4"/>
    <x v="3"/>
    <n v="482"/>
    <n v="34"/>
    <n v="471"/>
    <n v="119"/>
    <n v="68"/>
    <n v="22"/>
    <s v="Wines"/>
    <n v="1"/>
    <n v="3"/>
    <n v="5"/>
    <n v="9"/>
    <n v="7"/>
    <x v="0"/>
    <x v="0"/>
    <x v="0"/>
    <x v="0"/>
    <x v="0"/>
    <n v="0"/>
    <n v="3"/>
    <n v="11"/>
    <x v="1"/>
    <n v="74"/>
    <x v="0"/>
    <n v="2653"/>
    <n v="0"/>
    <n v="1"/>
    <n v="0"/>
    <n v="0"/>
    <n v="0"/>
    <s v="Married"/>
    <s v="Partner"/>
    <n v="0"/>
    <n v="0"/>
    <n v="0"/>
    <n v="1"/>
    <n v="0"/>
    <s v="Master"/>
    <s v="Postgraduate"/>
    <n v="1174"/>
    <n v="1152"/>
    <n v="0"/>
    <n v="0"/>
    <x v="0"/>
    <s v="NumStorePurchases"/>
    <x v="1"/>
    <n v="17"/>
    <s v="Not Accepted"/>
    <n v="17"/>
    <n v="1196"/>
    <n v="10"/>
    <n v="6"/>
    <n v="8"/>
    <n v="24"/>
    <n v="9"/>
    <x v="0"/>
    <s v="Medium"/>
    <s v="High"/>
    <s v="Medium"/>
    <n v="33"/>
  </r>
  <r>
    <n v="49389"/>
    <x v="0"/>
    <n v="1"/>
    <n v="1"/>
    <n v="55"/>
    <x v="0"/>
    <n v="40"/>
    <n v="0"/>
    <n v="19"/>
    <n v="2"/>
    <n v="1"/>
    <n v="3"/>
    <s v="Wines"/>
    <n v="1"/>
    <n v="2"/>
    <n v="0"/>
    <n v="3"/>
    <n v="7"/>
    <x v="0"/>
    <x v="0"/>
    <x v="0"/>
    <x v="0"/>
    <x v="0"/>
    <n v="0"/>
    <n v="3"/>
    <n v="11"/>
    <x v="1"/>
    <n v="69"/>
    <x v="0"/>
    <n v="2463"/>
    <n v="0"/>
    <n v="0"/>
    <n v="1"/>
    <n v="0"/>
    <n v="0"/>
    <s v="Single"/>
    <s v="Alone"/>
    <n v="0"/>
    <n v="0"/>
    <n v="0"/>
    <n v="1"/>
    <n v="0"/>
    <s v="Master"/>
    <s v="Postgraduate"/>
    <n v="62"/>
    <n v="59"/>
    <n v="0"/>
    <n v="2"/>
    <x v="3"/>
    <s v="NumStorePurchases"/>
    <x v="1"/>
    <n v="5"/>
    <s v="Not Accepted"/>
    <n v="5"/>
    <n v="65"/>
    <n v="5"/>
    <n v="1"/>
    <n v="2"/>
    <n v="8"/>
    <n v="1"/>
    <x v="1"/>
    <s v="Medium"/>
    <s v="Low"/>
    <s v="Low"/>
    <n v="34"/>
  </r>
  <r>
    <n v="67353"/>
    <x v="0"/>
    <n v="0"/>
    <n v="1"/>
    <n v="37"/>
    <x v="0"/>
    <n v="702"/>
    <n v="17"/>
    <n v="151"/>
    <n v="0"/>
    <n v="8"/>
    <n v="35"/>
    <s v="Wines"/>
    <n v="5"/>
    <n v="5"/>
    <n v="6"/>
    <n v="12"/>
    <n v="2"/>
    <x v="0"/>
    <x v="0"/>
    <x v="0"/>
    <x v="0"/>
    <x v="0"/>
    <n v="0"/>
    <n v="3"/>
    <n v="11"/>
    <x v="1"/>
    <n v="50"/>
    <x v="0"/>
    <n v="2339"/>
    <n v="0"/>
    <n v="1"/>
    <n v="0"/>
    <n v="0"/>
    <n v="0"/>
    <s v="Married"/>
    <s v="Partner"/>
    <n v="0"/>
    <n v="0"/>
    <n v="0"/>
    <n v="0"/>
    <n v="1"/>
    <s v="PhD"/>
    <s v="Postgraduate"/>
    <n v="878"/>
    <n v="843"/>
    <n v="0"/>
    <n v="1"/>
    <x v="2"/>
    <s v="NumStorePurchases"/>
    <x v="1"/>
    <n v="23"/>
    <s v="Not Accepted"/>
    <n v="23"/>
    <n v="913"/>
    <n v="7"/>
    <n v="9"/>
    <n v="6"/>
    <n v="22"/>
    <n v="8"/>
    <x v="0"/>
    <s v="High"/>
    <s v="Medium"/>
    <s v="Medium"/>
    <n v="35"/>
  </r>
  <r>
    <n v="23718"/>
    <x v="2"/>
    <n v="1"/>
    <n v="0"/>
    <n v="76"/>
    <x v="2"/>
    <n v="6"/>
    <n v="3"/>
    <n v="14"/>
    <n v="15"/>
    <n v="7"/>
    <n v="36"/>
    <s v="Gold"/>
    <n v="3"/>
    <n v="3"/>
    <n v="1"/>
    <n v="2"/>
    <n v="7"/>
    <x v="0"/>
    <x v="0"/>
    <x v="0"/>
    <x v="0"/>
    <x v="0"/>
    <n v="0"/>
    <n v="3"/>
    <n v="11"/>
    <x v="1"/>
    <n v="44"/>
    <x v="2"/>
    <n v="2459"/>
    <n v="0"/>
    <n v="1"/>
    <n v="0"/>
    <n v="0"/>
    <n v="0"/>
    <s v="Married"/>
    <s v="Partner"/>
    <n v="1"/>
    <n v="0"/>
    <n v="0"/>
    <n v="0"/>
    <n v="0"/>
    <s v="2n Cycle"/>
    <s v="Undergraduate"/>
    <n v="45"/>
    <n v="9"/>
    <n v="0"/>
    <n v="1"/>
    <x v="1"/>
    <s v="NumWebPurchases"/>
    <x v="2"/>
    <n v="6"/>
    <s v="Not Accepted"/>
    <n v="6"/>
    <n v="81"/>
    <n v="3.0000000000000004"/>
    <n v="2"/>
    <n v="2"/>
    <n v="7"/>
    <n v="1"/>
    <x v="1"/>
    <s v="Low"/>
    <s v="Medium"/>
    <s v="Medium"/>
    <n v="36"/>
  </r>
  <r>
    <n v="42429"/>
    <x v="0"/>
    <n v="0"/>
    <n v="1"/>
    <n v="99"/>
    <x v="2"/>
    <n v="55"/>
    <n v="0"/>
    <n v="6"/>
    <n v="2"/>
    <n v="0"/>
    <n v="4"/>
    <s v="Wines"/>
    <n v="2"/>
    <n v="1"/>
    <n v="1"/>
    <n v="3"/>
    <n v="5"/>
    <x v="0"/>
    <x v="0"/>
    <x v="0"/>
    <x v="0"/>
    <x v="0"/>
    <n v="0"/>
    <n v="3"/>
    <n v="11"/>
    <x v="1"/>
    <n v="47"/>
    <x v="2"/>
    <n v="2297"/>
    <n v="0"/>
    <n v="0"/>
    <n v="0"/>
    <n v="0"/>
    <n v="1"/>
    <s v="Widow"/>
    <s v="Alone"/>
    <n v="0"/>
    <n v="0"/>
    <n v="1"/>
    <n v="0"/>
    <n v="0"/>
    <s v="Graduation"/>
    <s v="Graduate"/>
    <n v="63"/>
    <n v="59"/>
    <n v="0"/>
    <n v="1"/>
    <x v="3"/>
    <s v="NumStorePurchases"/>
    <x v="1"/>
    <n v="5"/>
    <s v="Not Accepted"/>
    <n v="5"/>
    <n v="67"/>
    <n v="0.99999999999999978"/>
    <n v="1"/>
    <n v="2"/>
    <n v="4"/>
    <n v="0"/>
    <x v="1"/>
    <s v="Medium"/>
    <s v="Low"/>
    <s v="Low"/>
    <n v="37"/>
  </r>
  <r>
    <n v="48948"/>
    <x v="0"/>
    <n v="0"/>
    <n v="0"/>
    <n v="53"/>
    <x v="0"/>
    <n v="437"/>
    <n v="8"/>
    <n v="206"/>
    <n v="160"/>
    <n v="49"/>
    <n v="42"/>
    <s v="Wines"/>
    <n v="2"/>
    <n v="7"/>
    <n v="10"/>
    <n v="5"/>
    <n v="6"/>
    <x v="1"/>
    <x v="0"/>
    <x v="0"/>
    <x v="0"/>
    <x v="0"/>
    <n v="0"/>
    <n v="3"/>
    <n v="11"/>
    <x v="0"/>
    <n v="77"/>
    <x v="0"/>
    <n v="2672"/>
    <n v="1"/>
    <n v="0"/>
    <n v="0"/>
    <n v="0"/>
    <n v="0"/>
    <s v="Divorced"/>
    <s v="Alone"/>
    <n v="0"/>
    <n v="0"/>
    <n v="0"/>
    <n v="0"/>
    <n v="1"/>
    <s v="PhD"/>
    <s v="Postgraduate"/>
    <n v="860"/>
    <n v="818"/>
    <n v="1"/>
    <n v="0"/>
    <x v="2"/>
    <s v="NumCatalogPurchases"/>
    <x v="0"/>
    <n v="22"/>
    <s v="Accepted"/>
    <n v="22"/>
    <n v="902"/>
    <n v="5"/>
    <n v="8"/>
    <n v="6"/>
    <n v="19"/>
    <n v="7"/>
    <x v="3"/>
    <s v="Medium"/>
    <s v="High"/>
    <s v="Medium"/>
    <n v="38"/>
  </r>
  <r>
    <n v="80011"/>
    <x v="1"/>
    <n v="0"/>
    <n v="1"/>
    <n v="3"/>
    <x v="3"/>
    <n v="421"/>
    <n v="76"/>
    <n v="536"/>
    <n v="82"/>
    <n v="178"/>
    <n v="102"/>
    <s v="Meat"/>
    <n v="2"/>
    <n v="8"/>
    <n v="6"/>
    <n v="5"/>
    <n v="4"/>
    <x v="0"/>
    <x v="0"/>
    <x v="0"/>
    <x v="0"/>
    <x v="0"/>
    <n v="0"/>
    <n v="3"/>
    <n v="11"/>
    <x v="1"/>
    <n v="40"/>
    <x v="2"/>
    <n v="2585"/>
    <n v="0"/>
    <n v="1"/>
    <n v="0"/>
    <n v="0"/>
    <n v="0"/>
    <s v="Married"/>
    <s v="Partner"/>
    <n v="0"/>
    <n v="0"/>
    <n v="1"/>
    <n v="0"/>
    <n v="0"/>
    <s v="Graduation"/>
    <s v="Graduate"/>
    <n v="1293"/>
    <n v="1191"/>
    <n v="0"/>
    <n v="1"/>
    <x v="0"/>
    <s v="NumWebPurchases"/>
    <x v="2"/>
    <n v="19"/>
    <s v="Not Accepted"/>
    <n v="19"/>
    <n v="1395"/>
    <n v="10"/>
    <n v="7"/>
    <n v="8"/>
    <n v="25"/>
    <n v="9"/>
    <x v="0"/>
    <s v="Medium"/>
    <s v="High"/>
    <s v="High"/>
    <n v="39"/>
  </r>
  <r>
    <n v="20559"/>
    <x v="2"/>
    <n v="1"/>
    <n v="0"/>
    <n v="88"/>
    <x v="2"/>
    <n v="13"/>
    <n v="1"/>
    <n v="29"/>
    <n v="3"/>
    <n v="0"/>
    <n v="7"/>
    <s v="Meat"/>
    <n v="2"/>
    <n v="2"/>
    <n v="0"/>
    <n v="3"/>
    <n v="8"/>
    <x v="0"/>
    <x v="0"/>
    <x v="0"/>
    <x v="0"/>
    <x v="0"/>
    <n v="0"/>
    <n v="3"/>
    <n v="11"/>
    <x v="1"/>
    <n v="35"/>
    <x v="1"/>
    <n v="2633"/>
    <n v="0"/>
    <n v="1"/>
    <n v="0"/>
    <n v="0"/>
    <n v="0"/>
    <s v="Married"/>
    <s v="Partner"/>
    <n v="0"/>
    <n v="0"/>
    <n v="0"/>
    <n v="1"/>
    <n v="0"/>
    <s v="Master"/>
    <s v="Postgraduate"/>
    <n v="46"/>
    <n v="39"/>
    <n v="0"/>
    <n v="1"/>
    <x v="1"/>
    <s v="NumStorePurchases"/>
    <x v="1"/>
    <n v="5"/>
    <s v="Not Accepted"/>
    <n v="5"/>
    <n v="53"/>
    <n v="1.9999999999999996"/>
    <n v="1"/>
    <n v="1"/>
    <n v="3.9999999999999996"/>
    <n v="0"/>
    <x v="1"/>
    <s v="Low"/>
    <s v="Low"/>
    <s v="Low"/>
    <n v="40"/>
  </r>
  <r>
    <n v="21994"/>
    <x v="2"/>
    <n v="0"/>
    <n v="1"/>
    <n v="4"/>
    <x v="3"/>
    <n v="9"/>
    <n v="0"/>
    <n v="6"/>
    <n v="3"/>
    <n v="1"/>
    <n v="3"/>
    <s v="Wines"/>
    <n v="1"/>
    <n v="0"/>
    <n v="0"/>
    <n v="3"/>
    <n v="5"/>
    <x v="0"/>
    <x v="0"/>
    <x v="0"/>
    <x v="0"/>
    <x v="0"/>
    <n v="0"/>
    <n v="3"/>
    <n v="11"/>
    <x v="1"/>
    <n v="63"/>
    <x v="0"/>
    <n v="2711"/>
    <n v="0"/>
    <n v="0"/>
    <n v="0"/>
    <n v="1"/>
    <n v="0"/>
    <s v="Together"/>
    <s v="Partner"/>
    <n v="0"/>
    <n v="0"/>
    <n v="1"/>
    <n v="0"/>
    <n v="0"/>
    <s v="Graduation"/>
    <s v="Graduate"/>
    <n v="19"/>
    <n v="16"/>
    <n v="0"/>
    <n v="1"/>
    <x v="1"/>
    <s v="NumStorePurchases"/>
    <x v="1"/>
    <n v="3"/>
    <s v="Not Accepted"/>
    <n v="3"/>
    <n v="22"/>
    <n v="10"/>
    <n v="0"/>
    <n v="0"/>
    <n v="10"/>
    <n v="2"/>
    <x v="1"/>
    <s v="Low"/>
    <s v="Low"/>
    <s v="Low"/>
    <n v="41"/>
  </r>
  <r>
    <n v="7500"/>
    <x v="2"/>
    <n v="1"/>
    <n v="0"/>
    <n v="19"/>
    <x v="1"/>
    <n v="3"/>
    <n v="1"/>
    <n v="10"/>
    <n v="3"/>
    <n v="2"/>
    <n v="12"/>
    <s v="Gold"/>
    <n v="3"/>
    <n v="2"/>
    <n v="0"/>
    <n v="3"/>
    <n v="5"/>
    <x v="0"/>
    <x v="0"/>
    <x v="0"/>
    <x v="0"/>
    <x v="0"/>
    <n v="0"/>
    <n v="3"/>
    <n v="11"/>
    <x v="1"/>
    <n v="45"/>
    <x v="2"/>
    <n v="2429"/>
    <n v="0"/>
    <n v="1"/>
    <n v="0"/>
    <n v="0"/>
    <n v="0"/>
    <s v="Married"/>
    <s v="Partner"/>
    <n v="0"/>
    <n v="0"/>
    <n v="0"/>
    <n v="1"/>
    <n v="0"/>
    <s v="Master"/>
    <s v="Postgraduate"/>
    <n v="19"/>
    <n v="7"/>
    <n v="0"/>
    <n v="1"/>
    <x v="1"/>
    <s v="NumStorePurchases"/>
    <x v="1"/>
    <n v="5"/>
    <s v="Not Accepted"/>
    <n v="5"/>
    <n v="31"/>
    <n v="9"/>
    <n v="1"/>
    <n v="0"/>
    <n v="10"/>
    <n v="2"/>
    <x v="1"/>
    <s v="Low"/>
    <s v="Medium"/>
    <s v="Medium"/>
    <n v="42"/>
  </r>
  <r>
    <n v="79941"/>
    <x v="1"/>
    <n v="0"/>
    <n v="0"/>
    <n v="72"/>
    <x v="2"/>
    <n v="123"/>
    <n v="164"/>
    <n v="266"/>
    <n v="227"/>
    <n v="30"/>
    <n v="174"/>
    <s v="Meat"/>
    <n v="1"/>
    <n v="2"/>
    <n v="4"/>
    <n v="9"/>
    <n v="1"/>
    <x v="0"/>
    <x v="0"/>
    <x v="0"/>
    <x v="0"/>
    <x v="0"/>
    <n v="0"/>
    <n v="3"/>
    <n v="11"/>
    <x v="1"/>
    <n v="44"/>
    <x v="2"/>
    <n v="2160"/>
    <n v="0"/>
    <n v="0"/>
    <n v="1"/>
    <n v="0"/>
    <n v="0"/>
    <s v="Single"/>
    <s v="Alone"/>
    <n v="0"/>
    <n v="0"/>
    <n v="1"/>
    <n v="0"/>
    <n v="0"/>
    <s v="Graduation"/>
    <s v="Graduate"/>
    <n v="810"/>
    <n v="636"/>
    <n v="0"/>
    <n v="0"/>
    <x v="2"/>
    <s v="NumStorePurchases"/>
    <x v="1"/>
    <n v="15"/>
    <s v="Not Accepted"/>
    <n v="15"/>
    <n v="984"/>
    <n v="3.0000000000000004"/>
    <n v="5"/>
    <n v="7"/>
    <n v="15"/>
    <n v="4"/>
    <x v="2"/>
    <s v="Medium"/>
    <s v="Medium"/>
    <s v="High"/>
    <n v="43"/>
  </r>
  <r>
    <n v="7500"/>
    <x v="2"/>
    <n v="0"/>
    <n v="0"/>
    <n v="24"/>
    <x v="1"/>
    <n v="3"/>
    <n v="18"/>
    <n v="14"/>
    <n v="15"/>
    <n v="22"/>
    <n v="50"/>
    <s v="Gold"/>
    <n v="3"/>
    <n v="3"/>
    <n v="1"/>
    <n v="3"/>
    <n v="9"/>
    <x v="0"/>
    <x v="0"/>
    <x v="0"/>
    <x v="0"/>
    <x v="0"/>
    <n v="0"/>
    <n v="3"/>
    <n v="11"/>
    <x v="0"/>
    <n v="24"/>
    <x v="3"/>
    <n v="2756"/>
    <n v="0"/>
    <n v="1"/>
    <n v="0"/>
    <n v="0"/>
    <n v="0"/>
    <s v="Married"/>
    <s v="Partner"/>
    <n v="1"/>
    <n v="0"/>
    <n v="0"/>
    <n v="0"/>
    <n v="0"/>
    <s v="2n Cycle"/>
    <s v="Undergraduate"/>
    <n v="72"/>
    <n v="22"/>
    <n v="0"/>
    <n v="0"/>
    <x v="3"/>
    <s v="NumWebPurchases"/>
    <x v="2"/>
    <n v="7"/>
    <s v="Not Accepted"/>
    <n v="7"/>
    <n v="122"/>
    <n v="8"/>
    <n v="3"/>
    <n v="3"/>
    <n v="14"/>
    <n v="4"/>
    <x v="2"/>
    <s v="Low"/>
    <s v="Medium"/>
    <s v="Medium"/>
    <n v="44"/>
  </r>
  <r>
    <n v="41728"/>
    <x v="0"/>
    <n v="1"/>
    <n v="0"/>
    <n v="92"/>
    <x v="2"/>
    <n v="13"/>
    <n v="6"/>
    <n v="15"/>
    <n v="3"/>
    <n v="5"/>
    <n v="13"/>
    <s v="Meat"/>
    <n v="1"/>
    <n v="2"/>
    <n v="0"/>
    <n v="2"/>
    <n v="10"/>
    <x v="0"/>
    <x v="0"/>
    <x v="0"/>
    <x v="0"/>
    <x v="0"/>
    <n v="0"/>
    <n v="3"/>
    <n v="11"/>
    <x v="1"/>
    <n v="52"/>
    <x v="0"/>
    <n v="2560"/>
    <n v="0"/>
    <n v="0"/>
    <n v="0"/>
    <n v="1"/>
    <n v="0"/>
    <s v="Together"/>
    <s v="Partner"/>
    <n v="0"/>
    <n v="0"/>
    <n v="1"/>
    <n v="0"/>
    <n v="0"/>
    <s v="Graduation"/>
    <s v="Graduate"/>
    <n v="42"/>
    <n v="29"/>
    <n v="0"/>
    <n v="1"/>
    <x v="1"/>
    <s v="NumWebPurchases"/>
    <x v="2"/>
    <n v="4"/>
    <s v="Not Accepted"/>
    <n v="4"/>
    <n v="55"/>
    <n v="0.99999999999999978"/>
    <n v="0"/>
    <n v="1"/>
    <n v="1.9999999999999998"/>
    <n v="0"/>
    <x v="1"/>
    <s v="Low"/>
    <s v="Medium"/>
    <s v="Medium"/>
    <n v="45"/>
  </r>
  <r>
    <n v="72550"/>
    <x v="1"/>
    <n v="1"/>
    <n v="1"/>
    <n v="39"/>
    <x v="0"/>
    <n v="826"/>
    <n v="50"/>
    <n v="317"/>
    <n v="50"/>
    <n v="38"/>
    <n v="38"/>
    <s v="Wines"/>
    <n v="9"/>
    <n v="5"/>
    <n v="2"/>
    <n v="12"/>
    <n v="8"/>
    <x v="0"/>
    <x v="0"/>
    <x v="0"/>
    <x v="0"/>
    <x v="0"/>
    <n v="0"/>
    <n v="3"/>
    <n v="11"/>
    <x v="1"/>
    <n v="66"/>
    <x v="0"/>
    <n v="2757"/>
    <n v="0"/>
    <n v="1"/>
    <n v="0"/>
    <n v="0"/>
    <n v="0"/>
    <s v="Married"/>
    <s v="Partner"/>
    <n v="0"/>
    <n v="0"/>
    <n v="0"/>
    <n v="0"/>
    <n v="1"/>
    <s v="PhD"/>
    <s v="Postgraduate"/>
    <n v="1281"/>
    <n v="1243"/>
    <n v="0"/>
    <n v="2"/>
    <x v="0"/>
    <s v="NumStorePurchases"/>
    <x v="1"/>
    <n v="19"/>
    <s v="Not Accepted"/>
    <n v="19"/>
    <n v="1319"/>
    <n v="7"/>
    <n v="7"/>
    <n v="8"/>
    <n v="22"/>
    <n v="8"/>
    <x v="0"/>
    <s v="High"/>
    <s v="High"/>
    <s v="Medium"/>
    <n v="46"/>
  </r>
  <r>
    <n v="65486"/>
    <x v="0"/>
    <n v="0"/>
    <n v="1"/>
    <n v="29"/>
    <x v="1"/>
    <n v="245"/>
    <n v="19"/>
    <n v="125"/>
    <n v="37"/>
    <n v="67"/>
    <n v="14"/>
    <s v="Wines"/>
    <n v="1"/>
    <n v="4"/>
    <n v="2"/>
    <n v="10"/>
    <n v="2"/>
    <x v="0"/>
    <x v="0"/>
    <x v="0"/>
    <x v="0"/>
    <x v="0"/>
    <n v="0"/>
    <n v="3"/>
    <n v="11"/>
    <x v="1"/>
    <n v="63"/>
    <x v="0"/>
    <n v="2207"/>
    <n v="0"/>
    <n v="0"/>
    <n v="0"/>
    <n v="0"/>
    <n v="1"/>
    <s v="Widow"/>
    <s v="Alone"/>
    <n v="0"/>
    <n v="0"/>
    <n v="1"/>
    <n v="0"/>
    <n v="0"/>
    <s v="Graduation"/>
    <s v="Graduate"/>
    <n v="493"/>
    <n v="479"/>
    <n v="0"/>
    <n v="1"/>
    <x v="2"/>
    <s v="NumStorePurchases"/>
    <x v="1"/>
    <n v="16"/>
    <s v="Not Accepted"/>
    <n v="16"/>
    <n v="507"/>
    <n v="8"/>
    <n v="6"/>
    <n v="5"/>
    <n v="19"/>
    <n v="7"/>
    <x v="3"/>
    <s v="Medium"/>
    <s v="High"/>
    <s v="Medium"/>
    <n v="47"/>
  </r>
  <r>
    <n v="79143"/>
    <x v="1"/>
    <n v="0"/>
    <n v="0"/>
    <n v="2"/>
    <x v="3"/>
    <n v="650"/>
    <n v="37"/>
    <n v="780"/>
    <n v="27"/>
    <n v="167"/>
    <n v="32"/>
    <s v="Meat"/>
    <n v="1"/>
    <n v="6"/>
    <n v="9"/>
    <n v="13"/>
    <n v="3"/>
    <x v="0"/>
    <x v="0"/>
    <x v="0"/>
    <x v="0"/>
    <x v="0"/>
    <n v="0"/>
    <n v="3"/>
    <n v="11"/>
    <x v="1"/>
    <n v="56"/>
    <x v="0"/>
    <n v="2846"/>
    <n v="0"/>
    <n v="1"/>
    <n v="0"/>
    <n v="0"/>
    <n v="0"/>
    <s v="Married"/>
    <s v="Partner"/>
    <n v="0"/>
    <n v="0"/>
    <n v="0"/>
    <n v="1"/>
    <n v="0"/>
    <s v="Master"/>
    <s v="Postgraduate"/>
    <n v="1661"/>
    <n v="1629"/>
    <n v="0"/>
    <n v="0"/>
    <x v="0"/>
    <s v="NumStorePurchases"/>
    <x v="1"/>
    <n v="28"/>
    <s v="Not Accepted"/>
    <n v="28"/>
    <n v="1693"/>
    <n v="10"/>
    <n v="9"/>
    <n v="9"/>
    <n v="28"/>
    <n v="10"/>
    <x v="0"/>
    <s v="High"/>
    <s v="High"/>
    <s v="Medium"/>
    <n v="48"/>
  </r>
  <r>
    <n v="35790"/>
    <x v="0"/>
    <n v="1"/>
    <n v="0"/>
    <n v="54"/>
    <x v="0"/>
    <n v="12"/>
    <n v="6"/>
    <n v="20"/>
    <n v="30"/>
    <n v="1"/>
    <n v="3"/>
    <s v="Fish"/>
    <n v="2"/>
    <n v="2"/>
    <n v="0"/>
    <n v="3"/>
    <n v="7"/>
    <x v="0"/>
    <x v="0"/>
    <x v="0"/>
    <x v="0"/>
    <x v="0"/>
    <n v="0"/>
    <n v="3"/>
    <n v="11"/>
    <x v="1"/>
    <n v="43"/>
    <x v="2"/>
    <n v="2702"/>
    <n v="0"/>
    <n v="0"/>
    <n v="1"/>
    <n v="0"/>
    <n v="0"/>
    <s v="Single"/>
    <s v="Alone"/>
    <n v="0"/>
    <n v="0"/>
    <n v="1"/>
    <n v="0"/>
    <n v="0"/>
    <s v="Graduation"/>
    <s v="Graduate"/>
    <n v="69"/>
    <n v="66"/>
    <n v="0"/>
    <n v="1"/>
    <x v="3"/>
    <s v="NumStorePurchases"/>
    <x v="1"/>
    <n v="5"/>
    <s v="Not Accepted"/>
    <n v="5"/>
    <n v="72"/>
    <n v="5"/>
    <n v="1"/>
    <n v="2"/>
    <n v="8"/>
    <n v="1"/>
    <x v="1"/>
    <s v="Low"/>
    <s v="Low"/>
    <s v="Low"/>
    <n v="49"/>
  </r>
  <r>
    <n v="82582"/>
    <x v="1"/>
    <n v="0"/>
    <n v="0"/>
    <n v="54"/>
    <x v="0"/>
    <n v="510"/>
    <n v="120"/>
    <n v="550"/>
    <n v="156"/>
    <n v="40"/>
    <n v="241"/>
    <s v="Meat"/>
    <n v="1"/>
    <n v="4"/>
    <n v="9"/>
    <n v="7"/>
    <n v="1"/>
    <x v="1"/>
    <x v="0"/>
    <x v="0"/>
    <x v="1"/>
    <x v="0"/>
    <n v="0"/>
    <n v="3"/>
    <n v="11"/>
    <x v="0"/>
    <n v="43"/>
    <x v="2"/>
    <n v="2181"/>
    <n v="1"/>
    <n v="0"/>
    <n v="0"/>
    <n v="0"/>
    <n v="0"/>
    <s v="Divorced"/>
    <s v="Alone"/>
    <n v="0"/>
    <n v="0"/>
    <n v="1"/>
    <n v="0"/>
    <n v="0"/>
    <s v="Graduation"/>
    <s v="Graduate"/>
    <n v="1376"/>
    <n v="1135"/>
    <n v="2"/>
    <n v="0"/>
    <x v="0"/>
    <s v="NumCatalogPurchases"/>
    <x v="0"/>
    <n v="20"/>
    <s v="Accepted"/>
    <n v="20"/>
    <n v="1617"/>
    <n v="5"/>
    <n v="7"/>
    <n v="9"/>
    <n v="21"/>
    <n v="8"/>
    <x v="0"/>
    <s v="High"/>
    <s v="High"/>
    <s v="High"/>
    <n v="50"/>
  </r>
  <r>
    <n v="66373"/>
    <x v="0"/>
    <n v="1"/>
    <n v="1"/>
    <n v="57"/>
    <x v="0"/>
    <n v="328"/>
    <n v="9"/>
    <n v="124"/>
    <n v="12"/>
    <n v="24"/>
    <n v="109"/>
    <s v="Wines"/>
    <n v="7"/>
    <n v="4"/>
    <n v="2"/>
    <n v="10"/>
    <n v="3"/>
    <x v="0"/>
    <x v="0"/>
    <x v="0"/>
    <x v="0"/>
    <x v="0"/>
    <n v="0"/>
    <n v="3"/>
    <n v="11"/>
    <x v="1"/>
    <n v="42"/>
    <x v="2"/>
    <n v="2541"/>
    <n v="0"/>
    <n v="1"/>
    <n v="0"/>
    <n v="0"/>
    <n v="0"/>
    <s v="Married"/>
    <s v="Partner"/>
    <n v="0"/>
    <n v="0"/>
    <n v="1"/>
    <n v="0"/>
    <n v="0"/>
    <s v="Graduation"/>
    <s v="Graduate"/>
    <n v="497"/>
    <n v="388"/>
    <n v="0"/>
    <n v="2"/>
    <x v="2"/>
    <s v="NumStorePurchases"/>
    <x v="1"/>
    <n v="16"/>
    <s v="Not Accepted"/>
    <n v="16"/>
    <n v="606"/>
    <n v="5"/>
    <n v="6"/>
    <n v="5"/>
    <n v="16"/>
    <n v="5"/>
    <x v="3"/>
    <s v="Medium"/>
    <s v="Medium"/>
    <s v="High"/>
    <n v="51"/>
  </r>
  <r>
    <n v="82384"/>
    <x v="1"/>
    <n v="0"/>
    <n v="0"/>
    <n v="55"/>
    <x v="0"/>
    <n v="984"/>
    <n v="51"/>
    <n v="432"/>
    <n v="180"/>
    <n v="120"/>
    <n v="190"/>
    <s v="Wines"/>
    <n v="1"/>
    <n v="3"/>
    <n v="10"/>
    <n v="13"/>
    <n v="1"/>
    <x v="0"/>
    <x v="0"/>
    <x v="1"/>
    <x v="0"/>
    <x v="0"/>
    <n v="0"/>
    <n v="3"/>
    <n v="11"/>
    <x v="0"/>
    <n v="65"/>
    <x v="0"/>
    <n v="2746"/>
    <n v="0"/>
    <n v="0"/>
    <n v="0"/>
    <n v="1"/>
    <n v="0"/>
    <s v="Together"/>
    <s v="Partner"/>
    <n v="0"/>
    <n v="0"/>
    <n v="0"/>
    <n v="1"/>
    <n v="0"/>
    <s v="Master"/>
    <s v="Postgraduate"/>
    <n v="1767"/>
    <n v="1577"/>
    <n v="1"/>
    <n v="0"/>
    <x v="0"/>
    <s v="NumStorePurchases"/>
    <x v="1"/>
    <n v="26"/>
    <s v="Accepted"/>
    <n v="26"/>
    <n v="1957"/>
    <n v="5"/>
    <n v="9"/>
    <n v="9"/>
    <n v="23"/>
    <n v="8"/>
    <x v="0"/>
    <s v="High"/>
    <s v="High"/>
    <s v="High"/>
    <n v="52"/>
  </r>
  <r>
    <n v="70287"/>
    <x v="1"/>
    <n v="0"/>
    <n v="0"/>
    <n v="30"/>
    <x v="1"/>
    <n v="295"/>
    <n v="35"/>
    <n v="482"/>
    <n v="121"/>
    <n v="120"/>
    <n v="40"/>
    <s v="Meat"/>
    <n v="1"/>
    <n v="5"/>
    <n v="5"/>
    <n v="10"/>
    <n v="3"/>
    <x v="0"/>
    <x v="0"/>
    <x v="0"/>
    <x v="0"/>
    <x v="0"/>
    <n v="0"/>
    <n v="3"/>
    <n v="11"/>
    <x v="0"/>
    <n v="54"/>
    <x v="0"/>
    <n v="2612"/>
    <n v="1"/>
    <n v="0"/>
    <n v="0"/>
    <n v="0"/>
    <n v="0"/>
    <s v="Divorced"/>
    <s v="Alone"/>
    <n v="0"/>
    <n v="0"/>
    <n v="1"/>
    <n v="0"/>
    <n v="0"/>
    <s v="Graduation"/>
    <s v="Graduate"/>
    <n v="1053"/>
    <n v="1013"/>
    <n v="0"/>
    <n v="0"/>
    <x v="0"/>
    <s v="NumStorePurchases"/>
    <x v="1"/>
    <n v="20"/>
    <s v="Not Accepted"/>
    <n v="20"/>
    <n v="1093"/>
    <n v="7"/>
    <n v="7"/>
    <n v="7"/>
    <n v="21"/>
    <n v="8"/>
    <x v="0"/>
    <s v="Medium"/>
    <s v="High"/>
    <s v="Medium"/>
    <n v="53"/>
  </r>
  <r>
    <n v="27938"/>
    <x v="2"/>
    <n v="1"/>
    <n v="0"/>
    <n v="31"/>
    <x v="0"/>
    <n v="13"/>
    <n v="0"/>
    <n v="8"/>
    <n v="2"/>
    <n v="1"/>
    <n v="5"/>
    <s v="Wines"/>
    <n v="1"/>
    <n v="1"/>
    <n v="0"/>
    <n v="4"/>
    <n v="3"/>
    <x v="0"/>
    <x v="0"/>
    <x v="0"/>
    <x v="0"/>
    <x v="0"/>
    <n v="0"/>
    <n v="3"/>
    <n v="11"/>
    <x v="1"/>
    <n v="32"/>
    <x v="1"/>
    <n v="2221"/>
    <n v="0"/>
    <n v="0"/>
    <n v="1"/>
    <n v="0"/>
    <n v="0"/>
    <s v="Single"/>
    <s v="Alone"/>
    <n v="0"/>
    <n v="0"/>
    <n v="1"/>
    <n v="0"/>
    <n v="0"/>
    <s v="Graduation"/>
    <s v="Graduate"/>
    <n v="24"/>
    <n v="19"/>
    <n v="0"/>
    <n v="1"/>
    <x v="1"/>
    <s v="NumStorePurchases"/>
    <x v="1"/>
    <n v="5"/>
    <s v="Not Accepted"/>
    <n v="5"/>
    <n v="29"/>
    <n v="7"/>
    <n v="1"/>
    <n v="0"/>
    <n v="8"/>
    <n v="1"/>
    <x v="1"/>
    <s v="Low"/>
    <s v="Low"/>
    <s v="Low"/>
    <n v="54"/>
  </r>
  <r>
    <n v="55954"/>
    <x v="0"/>
    <n v="0"/>
    <n v="1"/>
    <n v="63"/>
    <x v="2"/>
    <n v="447"/>
    <n v="0"/>
    <n v="28"/>
    <n v="0"/>
    <n v="0"/>
    <n v="43"/>
    <s v="Wines"/>
    <n v="3"/>
    <n v="8"/>
    <n v="2"/>
    <n v="6"/>
    <n v="7"/>
    <x v="0"/>
    <x v="0"/>
    <x v="0"/>
    <x v="0"/>
    <x v="0"/>
    <n v="0"/>
    <n v="3"/>
    <n v="11"/>
    <x v="1"/>
    <n v="52"/>
    <x v="0"/>
    <n v="2277"/>
    <n v="0"/>
    <n v="1"/>
    <n v="0"/>
    <n v="0"/>
    <n v="0"/>
    <s v="Married"/>
    <s v="Partner"/>
    <n v="0"/>
    <n v="0"/>
    <n v="0"/>
    <n v="0"/>
    <n v="1"/>
    <s v="PhD"/>
    <s v="Postgraduate"/>
    <n v="475"/>
    <n v="432"/>
    <n v="0"/>
    <n v="1"/>
    <x v="2"/>
    <s v="NumWebPurchases"/>
    <x v="2"/>
    <n v="16"/>
    <s v="Not Accepted"/>
    <n v="16"/>
    <n v="518"/>
    <n v="4"/>
    <n v="6"/>
    <n v="5"/>
    <n v="15"/>
    <n v="4"/>
    <x v="2"/>
    <s v="Medium"/>
    <s v="Low"/>
    <s v="Medium"/>
    <n v="55"/>
  </r>
  <r>
    <n v="75777"/>
    <x v="1"/>
    <n v="0"/>
    <n v="0"/>
    <n v="12"/>
    <x v="1"/>
    <n v="712"/>
    <n v="26"/>
    <n v="538"/>
    <n v="69"/>
    <n v="13"/>
    <n v="80"/>
    <s v="Wines"/>
    <n v="1"/>
    <n v="3"/>
    <n v="6"/>
    <n v="11"/>
    <n v="1"/>
    <x v="0"/>
    <x v="1"/>
    <x v="1"/>
    <x v="0"/>
    <x v="0"/>
    <n v="0"/>
    <n v="3"/>
    <n v="11"/>
    <x v="0"/>
    <n v="38"/>
    <x v="1"/>
    <n v="2519"/>
    <n v="0"/>
    <n v="0"/>
    <n v="1"/>
    <n v="0"/>
    <n v="0"/>
    <s v="Single"/>
    <s v="Alone"/>
    <n v="0"/>
    <n v="0"/>
    <n v="0"/>
    <n v="1"/>
    <n v="0"/>
    <s v="Master"/>
    <s v="Postgraduate"/>
    <n v="1358"/>
    <n v="1278"/>
    <n v="2"/>
    <n v="0"/>
    <x v="0"/>
    <s v="NumStorePurchases"/>
    <x v="1"/>
    <n v="20"/>
    <s v="Accepted"/>
    <n v="20"/>
    <n v="1438"/>
    <n v="9"/>
    <n v="7"/>
    <n v="8"/>
    <n v="24"/>
    <n v="9"/>
    <x v="0"/>
    <s v="High"/>
    <s v="Medium"/>
    <s v="High"/>
    <n v="56"/>
  </r>
  <r>
    <n v="66653"/>
    <x v="0"/>
    <n v="1"/>
    <n v="1"/>
    <n v="18"/>
    <x v="1"/>
    <n v="452"/>
    <n v="18"/>
    <n v="102"/>
    <n v="16"/>
    <n v="18"/>
    <n v="6"/>
    <s v="Wines"/>
    <n v="4"/>
    <n v="4"/>
    <n v="2"/>
    <n v="12"/>
    <n v="3"/>
    <x v="0"/>
    <x v="0"/>
    <x v="0"/>
    <x v="0"/>
    <x v="0"/>
    <n v="0"/>
    <n v="3"/>
    <n v="11"/>
    <x v="1"/>
    <n v="45"/>
    <x v="2"/>
    <n v="2819"/>
    <n v="0"/>
    <n v="0"/>
    <n v="0"/>
    <n v="1"/>
    <n v="0"/>
    <s v="Together"/>
    <s v="Partner"/>
    <n v="0"/>
    <n v="0"/>
    <n v="1"/>
    <n v="0"/>
    <n v="0"/>
    <s v="Graduation"/>
    <s v="Graduate"/>
    <n v="606"/>
    <n v="600"/>
    <n v="0"/>
    <n v="2"/>
    <x v="2"/>
    <s v="NumStorePurchases"/>
    <x v="1"/>
    <n v="18"/>
    <s v="Not Accepted"/>
    <n v="18"/>
    <n v="612"/>
    <n v="9"/>
    <n v="7"/>
    <n v="5"/>
    <n v="21"/>
    <n v="8"/>
    <x v="0"/>
    <s v="Medium"/>
    <s v="Medium"/>
    <s v="Low"/>
    <n v="57"/>
  </r>
  <r>
    <n v="61823"/>
    <x v="0"/>
    <n v="0"/>
    <n v="1"/>
    <n v="26"/>
    <x v="1"/>
    <n v="523"/>
    <n v="7"/>
    <n v="134"/>
    <n v="37"/>
    <n v="14"/>
    <n v="169"/>
    <s v="Wines"/>
    <n v="4"/>
    <n v="8"/>
    <n v="2"/>
    <n v="10"/>
    <n v="7"/>
    <x v="0"/>
    <x v="0"/>
    <x v="0"/>
    <x v="0"/>
    <x v="0"/>
    <n v="0"/>
    <n v="3"/>
    <n v="11"/>
    <x v="1"/>
    <n v="68"/>
    <x v="0"/>
    <n v="2655"/>
    <n v="0"/>
    <n v="0"/>
    <n v="1"/>
    <n v="0"/>
    <n v="0"/>
    <s v="Single"/>
    <s v="Alone"/>
    <n v="0"/>
    <n v="0"/>
    <n v="1"/>
    <n v="0"/>
    <n v="0"/>
    <s v="Graduation"/>
    <s v="Graduate"/>
    <n v="715"/>
    <n v="546"/>
    <n v="0"/>
    <n v="1"/>
    <x v="2"/>
    <s v="NumStorePurchases"/>
    <x v="1"/>
    <n v="20"/>
    <s v="Not Accepted"/>
    <n v="20"/>
    <n v="884"/>
    <n v="8"/>
    <n v="7"/>
    <n v="6"/>
    <n v="21"/>
    <n v="8"/>
    <x v="0"/>
    <s v="High"/>
    <s v="Medium"/>
    <s v="High"/>
    <n v="58"/>
  </r>
  <r>
    <n v="67680"/>
    <x v="0"/>
    <n v="0"/>
    <n v="1"/>
    <n v="8"/>
    <x v="1"/>
    <n v="546"/>
    <n v="0"/>
    <n v="48"/>
    <n v="0"/>
    <n v="6"/>
    <n v="6"/>
    <s v="Wines"/>
    <n v="1"/>
    <n v="7"/>
    <n v="3"/>
    <n v="8"/>
    <n v="5"/>
    <x v="0"/>
    <x v="0"/>
    <x v="0"/>
    <x v="0"/>
    <x v="0"/>
    <n v="0"/>
    <n v="3"/>
    <n v="11"/>
    <x v="1"/>
    <n v="69"/>
    <x v="0"/>
    <n v="2542"/>
    <n v="0"/>
    <n v="0"/>
    <n v="0"/>
    <n v="0"/>
    <n v="1"/>
    <s v="Widow"/>
    <s v="Alone"/>
    <n v="0"/>
    <n v="0"/>
    <n v="0"/>
    <n v="0"/>
    <n v="1"/>
    <s v="PhD"/>
    <s v="Postgraduate"/>
    <n v="600"/>
    <n v="594"/>
    <n v="0"/>
    <n v="1"/>
    <x v="2"/>
    <s v="NumStorePurchases"/>
    <x v="1"/>
    <n v="18"/>
    <s v="Not Accepted"/>
    <n v="18"/>
    <n v="606"/>
    <n v="10"/>
    <n v="7"/>
    <n v="5"/>
    <n v="22"/>
    <n v="8"/>
    <x v="0"/>
    <s v="High"/>
    <s v="Medium"/>
    <s v="Low"/>
    <n v="59"/>
  </r>
  <r>
    <n v="70666"/>
    <x v="1"/>
    <n v="0"/>
    <n v="0"/>
    <n v="29"/>
    <x v="1"/>
    <n v="398"/>
    <n v="40"/>
    <n v="367"/>
    <n v="119"/>
    <n v="122"/>
    <n v="30"/>
    <s v="Wines"/>
    <n v="1"/>
    <n v="7"/>
    <n v="4"/>
    <n v="4"/>
    <n v="4"/>
    <x v="0"/>
    <x v="0"/>
    <x v="0"/>
    <x v="0"/>
    <x v="0"/>
    <n v="0"/>
    <n v="3"/>
    <n v="11"/>
    <x v="1"/>
    <n v="72"/>
    <x v="0"/>
    <n v="2364"/>
    <n v="0"/>
    <n v="0"/>
    <n v="0"/>
    <n v="1"/>
    <n v="0"/>
    <s v="Together"/>
    <s v="Partner"/>
    <n v="0"/>
    <n v="0"/>
    <n v="1"/>
    <n v="0"/>
    <n v="0"/>
    <s v="Graduation"/>
    <s v="Graduate"/>
    <n v="1046"/>
    <n v="1016"/>
    <n v="0"/>
    <n v="0"/>
    <x v="0"/>
    <s v="NumWebPurchases"/>
    <x v="2"/>
    <n v="15"/>
    <s v="Not Accepted"/>
    <n v="15"/>
    <n v="1076"/>
    <n v="8"/>
    <n v="5"/>
    <n v="7"/>
    <n v="20"/>
    <n v="7"/>
    <x v="3"/>
    <s v="Medium"/>
    <s v="High"/>
    <s v="Medium"/>
    <n v="60"/>
  </r>
  <r>
    <n v="25721"/>
    <x v="2"/>
    <n v="1"/>
    <n v="0"/>
    <n v="75"/>
    <x v="2"/>
    <n v="1"/>
    <n v="3"/>
    <n v="6"/>
    <n v="3"/>
    <n v="6"/>
    <n v="15"/>
    <s v="Gold"/>
    <n v="1"/>
    <n v="1"/>
    <n v="1"/>
    <n v="2"/>
    <n v="7"/>
    <x v="0"/>
    <x v="0"/>
    <x v="0"/>
    <x v="0"/>
    <x v="0"/>
    <n v="0"/>
    <n v="3"/>
    <n v="11"/>
    <x v="0"/>
    <n v="49"/>
    <x v="2"/>
    <n v="2563"/>
    <n v="0"/>
    <n v="1"/>
    <n v="0"/>
    <n v="0"/>
    <n v="0"/>
    <s v="Married"/>
    <s v="Partner"/>
    <n v="0"/>
    <n v="0"/>
    <n v="1"/>
    <n v="0"/>
    <n v="0"/>
    <s v="Graduation"/>
    <s v="Graduate"/>
    <n v="19"/>
    <n v="4"/>
    <n v="0"/>
    <n v="1"/>
    <x v="1"/>
    <s v="NumStorePurchases"/>
    <x v="1"/>
    <n v="4"/>
    <s v="Not Accepted"/>
    <n v="4"/>
    <n v="34"/>
    <n v="3.0000000000000004"/>
    <n v="0"/>
    <n v="0"/>
    <n v="3.0000000000000004"/>
    <n v="0"/>
    <x v="1"/>
    <s v="Low"/>
    <s v="Medium"/>
    <s v="Medium"/>
    <n v="61"/>
  </r>
  <r>
    <n v="32474"/>
    <x v="2"/>
    <n v="1"/>
    <n v="1"/>
    <n v="0"/>
    <x v="3"/>
    <n v="10"/>
    <n v="0"/>
    <n v="1"/>
    <n v="0"/>
    <n v="0"/>
    <n v="0"/>
    <s v="Wines"/>
    <n v="1"/>
    <n v="1"/>
    <n v="0"/>
    <n v="2"/>
    <n v="7"/>
    <x v="0"/>
    <x v="0"/>
    <x v="0"/>
    <x v="0"/>
    <x v="0"/>
    <n v="0"/>
    <n v="3"/>
    <n v="11"/>
    <x v="1"/>
    <n v="53"/>
    <x v="0"/>
    <n v="2208"/>
    <n v="0"/>
    <n v="0"/>
    <n v="0"/>
    <n v="1"/>
    <n v="0"/>
    <s v="Together"/>
    <s v="Partner"/>
    <n v="0"/>
    <n v="0"/>
    <n v="1"/>
    <n v="0"/>
    <n v="0"/>
    <s v="Graduation"/>
    <s v="Graduate"/>
    <n v="11"/>
    <n v="11"/>
    <n v="0"/>
    <n v="2"/>
    <x v="1"/>
    <s v="NumStorePurchases"/>
    <x v="1"/>
    <n v="3"/>
    <s v="Not Accepted"/>
    <n v="3"/>
    <n v="11"/>
    <n v="10"/>
    <n v="0"/>
    <n v="0"/>
    <n v="10"/>
    <n v="2"/>
    <x v="1"/>
    <s v="Low"/>
    <s v="Low"/>
    <s v="Low"/>
    <n v="62"/>
  </r>
  <r>
    <n v="88194"/>
    <x v="1"/>
    <n v="0"/>
    <n v="1"/>
    <n v="19"/>
    <x v="1"/>
    <n v="688"/>
    <n v="14"/>
    <n v="309"/>
    <n v="201"/>
    <n v="24"/>
    <n v="38"/>
    <s v="Wines"/>
    <n v="1"/>
    <n v="11"/>
    <n v="10"/>
    <n v="10"/>
    <n v="5"/>
    <x v="1"/>
    <x v="0"/>
    <x v="0"/>
    <x v="1"/>
    <x v="0"/>
    <n v="0"/>
    <n v="3"/>
    <n v="11"/>
    <x v="0"/>
    <n v="41"/>
    <x v="2"/>
    <n v="2261"/>
    <n v="0"/>
    <n v="0"/>
    <n v="1"/>
    <n v="0"/>
    <n v="0"/>
    <s v="Single"/>
    <s v="Alone"/>
    <n v="1"/>
    <n v="0"/>
    <n v="0"/>
    <n v="0"/>
    <n v="0"/>
    <s v="2n Cycle"/>
    <s v="Undergraduate"/>
    <n v="1236"/>
    <n v="1198"/>
    <n v="2"/>
    <n v="1"/>
    <x v="0"/>
    <s v="NumWebPurchases"/>
    <x v="2"/>
    <n v="31"/>
    <s v="Accepted"/>
    <n v="31"/>
    <n v="1274"/>
    <n v="9"/>
    <n v="9"/>
    <n v="8"/>
    <n v="26"/>
    <n v="9"/>
    <x v="0"/>
    <s v="High"/>
    <s v="Medium"/>
    <s v="Medium"/>
    <n v="63"/>
  </r>
  <r>
    <n v="69096"/>
    <x v="1"/>
    <n v="0"/>
    <n v="1"/>
    <n v="4"/>
    <x v="3"/>
    <n v="247"/>
    <n v="49"/>
    <n v="159"/>
    <n v="7"/>
    <n v="82"/>
    <n v="109"/>
    <s v="Wines"/>
    <n v="1"/>
    <n v="5"/>
    <n v="2"/>
    <n v="10"/>
    <n v="4"/>
    <x v="0"/>
    <x v="0"/>
    <x v="0"/>
    <x v="0"/>
    <x v="0"/>
    <n v="0"/>
    <n v="3"/>
    <n v="11"/>
    <x v="1"/>
    <n v="62"/>
    <x v="0"/>
    <n v="2434"/>
    <n v="0"/>
    <n v="0"/>
    <n v="0"/>
    <n v="1"/>
    <n v="0"/>
    <s v="Together"/>
    <s v="Partner"/>
    <n v="0"/>
    <n v="0"/>
    <n v="1"/>
    <n v="0"/>
    <n v="0"/>
    <s v="Graduation"/>
    <s v="Graduate"/>
    <n v="544"/>
    <n v="435"/>
    <n v="0"/>
    <n v="1"/>
    <x v="2"/>
    <s v="NumStorePurchases"/>
    <x v="1"/>
    <n v="17"/>
    <s v="Not Accepted"/>
    <n v="17"/>
    <n v="653"/>
    <n v="10"/>
    <n v="6"/>
    <n v="6"/>
    <n v="22"/>
    <n v="8"/>
    <x v="0"/>
    <s v="Medium"/>
    <s v="High"/>
    <s v="High"/>
    <n v="64"/>
  </r>
  <r>
    <n v="74854"/>
    <x v="1"/>
    <n v="1"/>
    <n v="2"/>
    <n v="90"/>
    <x v="2"/>
    <n v="856"/>
    <n v="59"/>
    <n v="487"/>
    <n v="58"/>
    <n v="29"/>
    <n v="73"/>
    <s v="Wines"/>
    <n v="7"/>
    <n v="2"/>
    <n v="5"/>
    <n v="5"/>
    <n v="5"/>
    <x v="0"/>
    <x v="0"/>
    <x v="0"/>
    <x v="0"/>
    <x v="0"/>
    <n v="0"/>
    <n v="3"/>
    <n v="11"/>
    <x v="1"/>
    <n v="50"/>
    <x v="0"/>
    <n v="2606"/>
    <n v="0"/>
    <n v="0"/>
    <n v="0"/>
    <n v="1"/>
    <n v="0"/>
    <s v="Together"/>
    <s v="Partner"/>
    <n v="0"/>
    <n v="0"/>
    <n v="1"/>
    <n v="0"/>
    <n v="0"/>
    <s v="Graduation"/>
    <s v="Graduate"/>
    <n v="1489"/>
    <n v="1416"/>
    <n v="0"/>
    <n v="3"/>
    <x v="0"/>
    <s v="NumCatalogPurchases"/>
    <x v="0"/>
    <n v="12"/>
    <s v="Not Accepted"/>
    <n v="12"/>
    <n v="1562"/>
    <n v="0.99999999999999978"/>
    <n v="4"/>
    <n v="9"/>
    <n v="14"/>
    <n v="4"/>
    <x v="2"/>
    <s v="High"/>
    <s v="Medium"/>
    <s v="High"/>
    <n v="65"/>
  </r>
  <r>
    <n v="66991"/>
    <x v="0"/>
    <n v="0"/>
    <n v="0"/>
    <n v="1"/>
    <x v="3"/>
    <n v="496"/>
    <n v="36"/>
    <n v="460"/>
    <n v="189"/>
    <n v="60"/>
    <n v="12"/>
    <s v="Wines"/>
    <n v="3"/>
    <n v="4"/>
    <n v="8"/>
    <n v="6"/>
    <n v="3"/>
    <x v="0"/>
    <x v="0"/>
    <x v="0"/>
    <x v="0"/>
    <x v="0"/>
    <n v="0"/>
    <n v="3"/>
    <n v="11"/>
    <x v="1"/>
    <n v="66"/>
    <x v="0"/>
    <n v="2815"/>
    <n v="0"/>
    <n v="1"/>
    <n v="0"/>
    <n v="0"/>
    <n v="0"/>
    <s v="Married"/>
    <s v="Partner"/>
    <n v="0"/>
    <n v="0"/>
    <n v="0"/>
    <n v="1"/>
    <n v="0"/>
    <s v="Master"/>
    <s v="Postgraduate"/>
    <n v="1241"/>
    <n v="1229"/>
    <n v="0"/>
    <n v="0"/>
    <x v="0"/>
    <s v="NumCatalogPurchases"/>
    <x v="0"/>
    <n v="18"/>
    <s v="Not Accepted"/>
    <n v="18"/>
    <n v="1253"/>
    <n v="10"/>
    <n v="7"/>
    <n v="8"/>
    <n v="25"/>
    <n v="9"/>
    <x v="0"/>
    <s v="Medium"/>
    <s v="High"/>
    <s v="Medium"/>
    <n v="66"/>
  </r>
  <r>
    <n v="65031"/>
    <x v="0"/>
    <n v="0"/>
    <n v="1"/>
    <n v="29"/>
    <x v="1"/>
    <n v="258"/>
    <n v="107"/>
    <n v="291"/>
    <n v="84"/>
    <n v="37"/>
    <n v="86"/>
    <s v="Meat"/>
    <n v="4"/>
    <n v="10"/>
    <n v="3"/>
    <n v="13"/>
    <n v="7"/>
    <x v="0"/>
    <x v="0"/>
    <x v="0"/>
    <x v="0"/>
    <x v="0"/>
    <n v="0"/>
    <n v="3"/>
    <n v="11"/>
    <x v="1"/>
    <n v="61"/>
    <x v="0"/>
    <n v="2628"/>
    <n v="0"/>
    <n v="1"/>
    <n v="0"/>
    <n v="0"/>
    <n v="0"/>
    <s v="Married"/>
    <s v="Partner"/>
    <n v="0"/>
    <n v="0"/>
    <n v="1"/>
    <n v="0"/>
    <n v="0"/>
    <s v="Graduation"/>
    <s v="Graduate"/>
    <n v="777"/>
    <n v="691"/>
    <n v="0"/>
    <n v="1"/>
    <x v="2"/>
    <s v="NumStorePurchases"/>
    <x v="1"/>
    <n v="26"/>
    <s v="Not Accepted"/>
    <n v="26"/>
    <n v="863"/>
    <n v="8"/>
    <n v="9"/>
    <n v="6"/>
    <n v="23"/>
    <n v="8"/>
    <x v="0"/>
    <s v="Medium"/>
    <s v="High"/>
    <s v="High"/>
    <n v="67"/>
  </r>
  <r>
    <n v="60631"/>
    <x v="0"/>
    <n v="1"/>
    <n v="1"/>
    <n v="88"/>
    <x v="2"/>
    <n v="565"/>
    <n v="6"/>
    <n v="65"/>
    <n v="0"/>
    <n v="6"/>
    <n v="19"/>
    <s v="Wines"/>
    <n v="5"/>
    <n v="9"/>
    <n v="2"/>
    <n v="8"/>
    <n v="7"/>
    <x v="0"/>
    <x v="1"/>
    <x v="0"/>
    <x v="0"/>
    <x v="0"/>
    <n v="0"/>
    <n v="3"/>
    <n v="11"/>
    <x v="1"/>
    <n v="45"/>
    <x v="2"/>
    <n v="2609"/>
    <n v="0"/>
    <n v="1"/>
    <n v="0"/>
    <n v="0"/>
    <n v="0"/>
    <s v="Married"/>
    <s v="Partner"/>
    <n v="0"/>
    <n v="0"/>
    <n v="0"/>
    <n v="0"/>
    <n v="1"/>
    <s v="PhD"/>
    <s v="Postgraduate"/>
    <n v="642"/>
    <n v="623"/>
    <n v="1"/>
    <n v="2"/>
    <x v="2"/>
    <s v="NumWebPurchases"/>
    <x v="2"/>
    <n v="19"/>
    <s v="Accepted"/>
    <n v="19"/>
    <n v="661"/>
    <n v="1.9999999999999996"/>
    <n v="7"/>
    <n v="6"/>
    <n v="15"/>
    <n v="4"/>
    <x v="2"/>
    <s v="High"/>
    <s v="Medium"/>
    <s v="Medium"/>
    <n v="68"/>
  </r>
  <r>
    <n v="28332"/>
    <x v="2"/>
    <n v="0"/>
    <n v="0"/>
    <n v="58"/>
    <x v="0"/>
    <n v="14"/>
    <n v="10"/>
    <n v="13"/>
    <n v="4"/>
    <n v="15"/>
    <n v="9"/>
    <s v="Sweet"/>
    <n v="1"/>
    <n v="2"/>
    <n v="1"/>
    <n v="4"/>
    <n v="2"/>
    <x v="0"/>
    <x v="0"/>
    <x v="0"/>
    <x v="0"/>
    <x v="0"/>
    <n v="0"/>
    <n v="3"/>
    <n v="11"/>
    <x v="1"/>
    <n v="68"/>
    <x v="0"/>
    <n v="2219"/>
    <n v="0"/>
    <n v="1"/>
    <n v="0"/>
    <n v="0"/>
    <n v="0"/>
    <s v="Married"/>
    <s v="Partner"/>
    <n v="0"/>
    <n v="0"/>
    <n v="1"/>
    <n v="0"/>
    <n v="0"/>
    <s v="Graduation"/>
    <s v="Graduate"/>
    <n v="56"/>
    <n v="47"/>
    <n v="0"/>
    <n v="0"/>
    <x v="1"/>
    <s v="NumStorePurchases"/>
    <x v="1"/>
    <n v="7"/>
    <s v="Not Accepted"/>
    <n v="7"/>
    <n v="65"/>
    <n v="5"/>
    <n v="3"/>
    <n v="2"/>
    <n v="10"/>
    <n v="2"/>
    <x v="1"/>
    <s v="Low"/>
    <s v="Medium"/>
    <s v="Low"/>
    <n v="69"/>
  </r>
  <r>
    <n v="40246"/>
    <x v="0"/>
    <n v="1"/>
    <n v="0"/>
    <n v="68"/>
    <x v="2"/>
    <n v="2"/>
    <n v="1"/>
    <n v="6"/>
    <n v="2"/>
    <n v="1"/>
    <n v="1"/>
    <s v="Meat"/>
    <n v="1"/>
    <n v="1"/>
    <n v="0"/>
    <n v="2"/>
    <n v="6"/>
    <x v="0"/>
    <x v="0"/>
    <x v="0"/>
    <x v="0"/>
    <x v="0"/>
    <n v="0"/>
    <n v="3"/>
    <n v="11"/>
    <x v="1"/>
    <n v="43"/>
    <x v="2"/>
    <n v="2716"/>
    <n v="1"/>
    <n v="0"/>
    <n v="0"/>
    <n v="0"/>
    <n v="0"/>
    <s v="Divorced"/>
    <s v="Alone"/>
    <n v="0"/>
    <n v="0"/>
    <n v="1"/>
    <n v="0"/>
    <n v="0"/>
    <s v="Graduation"/>
    <s v="Graduate"/>
    <n v="12"/>
    <n v="11"/>
    <n v="0"/>
    <n v="1"/>
    <x v="1"/>
    <s v="NumStorePurchases"/>
    <x v="1"/>
    <n v="3"/>
    <s v="Not Accepted"/>
    <n v="3"/>
    <n v="13"/>
    <n v="4"/>
    <n v="0"/>
    <n v="0"/>
    <n v="4"/>
    <n v="0"/>
    <x v="1"/>
    <s v="Low"/>
    <s v="Low"/>
    <s v="Low"/>
    <n v="70"/>
  </r>
  <r>
    <n v="75251"/>
    <x v="1"/>
    <n v="0"/>
    <n v="0"/>
    <n v="34"/>
    <x v="0"/>
    <n v="721"/>
    <n v="111"/>
    <n v="925"/>
    <n v="97"/>
    <n v="18"/>
    <n v="18"/>
    <s v="Meat"/>
    <n v="1"/>
    <n v="7"/>
    <n v="6"/>
    <n v="5"/>
    <n v="5"/>
    <x v="0"/>
    <x v="0"/>
    <x v="0"/>
    <x v="0"/>
    <x v="0"/>
    <n v="0"/>
    <n v="3"/>
    <n v="11"/>
    <x v="0"/>
    <n v="48"/>
    <x v="2"/>
    <n v="2830"/>
    <n v="0"/>
    <n v="1"/>
    <n v="0"/>
    <n v="0"/>
    <n v="0"/>
    <s v="Married"/>
    <s v="Partner"/>
    <n v="0"/>
    <n v="0"/>
    <n v="0"/>
    <n v="1"/>
    <n v="0"/>
    <s v="Master"/>
    <s v="Postgraduate"/>
    <n v="1872"/>
    <n v="1854"/>
    <n v="0"/>
    <n v="0"/>
    <x v="0"/>
    <s v="NumWebPurchases"/>
    <x v="2"/>
    <n v="18"/>
    <s v="Not Accepted"/>
    <n v="18"/>
    <n v="1890"/>
    <n v="7"/>
    <n v="7"/>
    <n v="9"/>
    <n v="23"/>
    <n v="8"/>
    <x v="0"/>
    <s v="High"/>
    <s v="Medium"/>
    <s v="Medium"/>
    <n v="71"/>
  </r>
  <r>
    <n v="75825"/>
    <x v="1"/>
    <n v="0"/>
    <n v="0"/>
    <n v="40"/>
    <x v="0"/>
    <n v="1032"/>
    <n v="105"/>
    <n v="779"/>
    <n v="137"/>
    <n v="105"/>
    <n v="51"/>
    <s v="Wines"/>
    <n v="0"/>
    <n v="5"/>
    <n v="8"/>
    <n v="9"/>
    <n v="4"/>
    <x v="1"/>
    <x v="0"/>
    <x v="0"/>
    <x v="0"/>
    <x v="0"/>
    <n v="0"/>
    <n v="3"/>
    <n v="11"/>
    <x v="0"/>
    <n v="44"/>
    <x v="2"/>
    <n v="2784"/>
    <n v="0"/>
    <n v="0"/>
    <n v="1"/>
    <n v="0"/>
    <n v="0"/>
    <s v="Single"/>
    <s v="Alone"/>
    <n v="0"/>
    <n v="0"/>
    <n v="1"/>
    <n v="0"/>
    <n v="0"/>
    <s v="Graduation"/>
    <s v="Graduate"/>
    <n v="2158"/>
    <n v="2107"/>
    <n v="1"/>
    <n v="0"/>
    <x v="0"/>
    <s v="NumStorePurchases"/>
    <x v="1"/>
    <n v="22"/>
    <s v="Accepted"/>
    <n v="22"/>
    <n v="2209"/>
    <n v="6"/>
    <n v="8"/>
    <n v="9"/>
    <n v="23"/>
    <n v="8"/>
    <x v="0"/>
    <s v="High"/>
    <s v="High"/>
    <s v="Medium"/>
    <n v="72"/>
  </r>
  <r>
    <n v="26326"/>
    <x v="2"/>
    <n v="0"/>
    <n v="0"/>
    <n v="12"/>
    <x v="1"/>
    <n v="1"/>
    <n v="0"/>
    <n v="5"/>
    <n v="0"/>
    <n v="3"/>
    <n v="9"/>
    <s v="Gold"/>
    <n v="1"/>
    <n v="0"/>
    <n v="0"/>
    <n v="3"/>
    <n v="3"/>
    <x v="0"/>
    <x v="0"/>
    <x v="0"/>
    <x v="0"/>
    <x v="0"/>
    <n v="1"/>
    <n v="3"/>
    <n v="11"/>
    <x v="1"/>
    <n v="44"/>
    <x v="2"/>
    <n v="2457"/>
    <n v="0"/>
    <n v="0"/>
    <n v="0"/>
    <n v="1"/>
    <n v="0"/>
    <s v="Together"/>
    <s v="Partner"/>
    <n v="1"/>
    <n v="0"/>
    <n v="0"/>
    <n v="0"/>
    <n v="0"/>
    <s v="2n Cycle"/>
    <s v="Undergraduate"/>
    <n v="9"/>
    <n v="0"/>
    <n v="0"/>
    <n v="0"/>
    <x v="1"/>
    <s v="NumStorePurchases"/>
    <x v="1"/>
    <n v="3"/>
    <s v="Not Accepted"/>
    <n v="3"/>
    <n v="18"/>
    <n v="9"/>
    <n v="0"/>
    <n v="0"/>
    <n v="9"/>
    <n v="2"/>
    <x v="1"/>
    <s v="Low"/>
    <s v="Medium"/>
    <s v="Low"/>
    <n v="73"/>
  </r>
  <r>
    <n v="56046"/>
    <x v="0"/>
    <n v="0"/>
    <n v="0"/>
    <n v="9"/>
    <x v="1"/>
    <n v="577"/>
    <n v="0"/>
    <n v="64"/>
    <n v="0"/>
    <n v="0"/>
    <n v="51"/>
    <s v="Wines"/>
    <n v="2"/>
    <n v="10"/>
    <n v="1"/>
    <n v="8"/>
    <n v="8"/>
    <x v="1"/>
    <x v="0"/>
    <x v="0"/>
    <x v="0"/>
    <x v="0"/>
    <n v="0"/>
    <n v="3"/>
    <n v="11"/>
    <x v="0"/>
    <n v="55"/>
    <x v="0"/>
    <n v="2702"/>
    <n v="0"/>
    <n v="0"/>
    <n v="0"/>
    <n v="1"/>
    <n v="0"/>
    <s v="Together"/>
    <s v="Partner"/>
    <n v="0"/>
    <n v="0"/>
    <n v="1"/>
    <n v="0"/>
    <n v="0"/>
    <s v="Graduation"/>
    <s v="Graduate"/>
    <n v="641"/>
    <n v="590"/>
    <n v="1"/>
    <n v="0"/>
    <x v="2"/>
    <s v="NumWebPurchases"/>
    <x v="2"/>
    <n v="19"/>
    <s v="Accepted"/>
    <n v="19"/>
    <n v="692"/>
    <n v="10"/>
    <n v="7"/>
    <n v="6"/>
    <n v="23"/>
    <n v="8"/>
    <x v="0"/>
    <s v="High"/>
    <s v="Low"/>
    <s v="Medium"/>
    <n v="74"/>
  </r>
  <r>
    <n v="29760"/>
    <x v="2"/>
    <n v="1"/>
    <n v="0"/>
    <n v="87"/>
    <x v="2"/>
    <n v="64"/>
    <n v="4"/>
    <n v="68"/>
    <n v="7"/>
    <n v="5"/>
    <n v="17"/>
    <s v="Meat"/>
    <n v="4"/>
    <n v="3"/>
    <n v="1"/>
    <n v="4"/>
    <n v="8"/>
    <x v="0"/>
    <x v="0"/>
    <x v="0"/>
    <x v="0"/>
    <x v="0"/>
    <n v="0"/>
    <n v="3"/>
    <n v="11"/>
    <x v="1"/>
    <n v="35"/>
    <x v="1"/>
    <n v="2828"/>
    <n v="0"/>
    <n v="0"/>
    <n v="1"/>
    <n v="0"/>
    <n v="0"/>
    <s v="Single"/>
    <s v="Alone"/>
    <n v="0"/>
    <n v="0"/>
    <n v="1"/>
    <n v="0"/>
    <n v="0"/>
    <s v="Graduation"/>
    <s v="Graduate"/>
    <n v="148"/>
    <n v="131"/>
    <n v="0"/>
    <n v="1"/>
    <x v="3"/>
    <s v="NumStorePurchases"/>
    <x v="1"/>
    <n v="8"/>
    <s v="Not Accepted"/>
    <n v="8"/>
    <n v="165"/>
    <n v="1.9999999999999996"/>
    <n v="3"/>
    <n v="3"/>
    <n v="8"/>
    <n v="1"/>
    <x v="1"/>
    <s v="Medium"/>
    <s v="Medium"/>
    <s v="Medium"/>
    <n v="75"/>
  </r>
  <r>
    <n v="26304"/>
    <x v="2"/>
    <n v="1"/>
    <n v="0"/>
    <n v="5"/>
    <x v="3"/>
    <n v="4"/>
    <n v="1"/>
    <n v="5"/>
    <n v="2"/>
    <n v="0"/>
    <n v="4"/>
    <s v="Meat"/>
    <n v="1"/>
    <n v="1"/>
    <n v="0"/>
    <n v="2"/>
    <n v="7"/>
    <x v="0"/>
    <x v="0"/>
    <x v="0"/>
    <x v="0"/>
    <x v="0"/>
    <n v="0"/>
    <n v="3"/>
    <n v="11"/>
    <x v="1"/>
    <n v="51"/>
    <x v="0"/>
    <n v="2530"/>
    <n v="0"/>
    <n v="1"/>
    <n v="0"/>
    <n v="0"/>
    <n v="0"/>
    <s v="Married"/>
    <s v="Partner"/>
    <n v="0"/>
    <n v="0"/>
    <n v="1"/>
    <n v="0"/>
    <n v="0"/>
    <s v="Graduation"/>
    <s v="Graduate"/>
    <n v="12"/>
    <n v="8"/>
    <n v="0"/>
    <n v="1"/>
    <x v="1"/>
    <s v="NumStorePurchases"/>
    <x v="1"/>
    <n v="3"/>
    <s v="Not Accepted"/>
    <n v="3"/>
    <n v="16"/>
    <n v="10"/>
    <n v="0"/>
    <n v="0"/>
    <n v="10"/>
    <n v="2"/>
    <x v="1"/>
    <s v="Low"/>
    <s v="Low"/>
    <s v="Low"/>
    <n v="76"/>
  </r>
  <r>
    <n v="23559"/>
    <x v="2"/>
    <n v="1"/>
    <n v="0"/>
    <n v="87"/>
    <x v="2"/>
    <n v="25"/>
    <n v="5"/>
    <n v="19"/>
    <n v="7"/>
    <n v="0"/>
    <n v="23"/>
    <s v="Wines"/>
    <n v="3"/>
    <n v="3"/>
    <n v="0"/>
    <n v="3"/>
    <n v="7"/>
    <x v="0"/>
    <x v="0"/>
    <x v="0"/>
    <x v="0"/>
    <x v="0"/>
    <n v="0"/>
    <n v="3"/>
    <n v="11"/>
    <x v="1"/>
    <n v="47"/>
    <x v="2"/>
    <n v="2520"/>
    <n v="0"/>
    <n v="1"/>
    <n v="0"/>
    <n v="0"/>
    <n v="0"/>
    <s v="Married"/>
    <s v="Partner"/>
    <n v="1"/>
    <n v="0"/>
    <n v="0"/>
    <n v="0"/>
    <n v="0"/>
    <s v="2n Cycle"/>
    <s v="Undergraduate"/>
    <n v="56"/>
    <n v="33"/>
    <n v="0"/>
    <n v="1"/>
    <x v="1"/>
    <s v="NumWebPurchases"/>
    <x v="2"/>
    <n v="6"/>
    <s v="Not Accepted"/>
    <n v="6"/>
    <n v="79"/>
    <n v="1.9999999999999996"/>
    <n v="2"/>
    <n v="2"/>
    <n v="6"/>
    <n v="0"/>
    <x v="1"/>
    <s v="Medium"/>
    <s v="Low"/>
    <s v="Medium"/>
    <n v="77"/>
  </r>
  <r>
    <n v="38620"/>
    <x v="0"/>
    <n v="0"/>
    <n v="0"/>
    <n v="56"/>
    <x v="0"/>
    <n v="112"/>
    <n v="17"/>
    <n v="44"/>
    <n v="34"/>
    <n v="22"/>
    <n v="89"/>
    <s v="Wines"/>
    <n v="1"/>
    <n v="2"/>
    <n v="5"/>
    <n v="3"/>
    <n v="3"/>
    <x v="0"/>
    <x v="0"/>
    <x v="0"/>
    <x v="0"/>
    <x v="0"/>
    <n v="0"/>
    <n v="3"/>
    <n v="11"/>
    <x v="1"/>
    <n v="57"/>
    <x v="0"/>
    <n v="2573"/>
    <n v="0"/>
    <n v="0"/>
    <n v="0"/>
    <n v="1"/>
    <n v="0"/>
    <s v="Together"/>
    <s v="Partner"/>
    <n v="0"/>
    <n v="0"/>
    <n v="0"/>
    <n v="1"/>
    <n v="0"/>
    <s v="Master"/>
    <s v="Postgraduate"/>
    <n v="229"/>
    <n v="140"/>
    <n v="0"/>
    <n v="0"/>
    <x v="3"/>
    <s v="NumCatalogPurchases"/>
    <x v="0"/>
    <n v="10"/>
    <s v="Not Accepted"/>
    <n v="10"/>
    <n v="318"/>
    <n v="5"/>
    <n v="4"/>
    <n v="4"/>
    <n v="13"/>
    <n v="3"/>
    <x v="2"/>
    <s v="Medium"/>
    <s v="Medium"/>
    <s v="High"/>
    <n v="78"/>
  </r>
  <r>
    <n v="81361"/>
    <x v="1"/>
    <n v="0"/>
    <n v="0"/>
    <n v="18"/>
    <x v="1"/>
    <n v="163"/>
    <n v="23"/>
    <n v="424"/>
    <n v="27"/>
    <n v="65"/>
    <n v="76"/>
    <s v="Meat"/>
    <n v="1"/>
    <n v="3"/>
    <n v="10"/>
    <n v="13"/>
    <n v="1"/>
    <x v="0"/>
    <x v="0"/>
    <x v="0"/>
    <x v="0"/>
    <x v="0"/>
    <n v="0"/>
    <n v="3"/>
    <n v="11"/>
    <x v="1"/>
    <n v="33"/>
    <x v="1"/>
    <n v="2283"/>
    <n v="1"/>
    <n v="0"/>
    <n v="0"/>
    <n v="0"/>
    <n v="0"/>
    <s v="Divorced"/>
    <s v="Alone"/>
    <n v="0"/>
    <n v="0"/>
    <n v="1"/>
    <n v="0"/>
    <n v="0"/>
    <s v="Graduation"/>
    <s v="Graduate"/>
    <n v="702"/>
    <n v="626"/>
    <n v="0"/>
    <n v="0"/>
    <x v="2"/>
    <s v="NumStorePurchases"/>
    <x v="1"/>
    <n v="26"/>
    <s v="Not Accepted"/>
    <n v="26"/>
    <n v="778"/>
    <n v="9"/>
    <n v="9"/>
    <n v="6"/>
    <n v="24"/>
    <n v="9"/>
    <x v="0"/>
    <s v="Medium"/>
    <s v="High"/>
    <s v="High"/>
    <n v="79"/>
  </r>
  <r>
    <n v="29440"/>
    <x v="2"/>
    <n v="1"/>
    <n v="1"/>
    <n v="95"/>
    <x v="2"/>
    <n v="17"/>
    <n v="8"/>
    <n v="14"/>
    <n v="10"/>
    <n v="4"/>
    <n v="3"/>
    <s v="Wines"/>
    <n v="2"/>
    <n v="1"/>
    <n v="0"/>
    <n v="4"/>
    <n v="7"/>
    <x v="0"/>
    <x v="0"/>
    <x v="0"/>
    <x v="0"/>
    <x v="0"/>
    <n v="0"/>
    <n v="3"/>
    <n v="11"/>
    <x v="1"/>
    <n v="60"/>
    <x v="0"/>
    <n v="2481"/>
    <n v="0"/>
    <n v="1"/>
    <n v="0"/>
    <n v="0"/>
    <n v="0"/>
    <s v="Married"/>
    <s v="Partner"/>
    <n v="0"/>
    <n v="0"/>
    <n v="1"/>
    <n v="0"/>
    <n v="0"/>
    <s v="Graduation"/>
    <s v="Graduate"/>
    <n v="53"/>
    <n v="50"/>
    <n v="0"/>
    <n v="2"/>
    <x v="1"/>
    <s v="NumStorePurchases"/>
    <x v="1"/>
    <n v="5"/>
    <s v="Not Accepted"/>
    <n v="5"/>
    <n v="56"/>
    <n v="0.99999999999999978"/>
    <n v="1"/>
    <n v="2"/>
    <n v="4"/>
    <n v="0"/>
    <x v="1"/>
    <s v="Low"/>
    <s v="Medium"/>
    <s v="Low"/>
    <n v="80"/>
  </r>
  <r>
    <n v="36138"/>
    <x v="0"/>
    <n v="1"/>
    <n v="1"/>
    <n v="48"/>
    <x v="0"/>
    <n v="130"/>
    <n v="0"/>
    <n v="16"/>
    <n v="0"/>
    <n v="0"/>
    <n v="5"/>
    <s v="Wines"/>
    <n v="5"/>
    <n v="3"/>
    <n v="1"/>
    <n v="4"/>
    <n v="7"/>
    <x v="0"/>
    <x v="1"/>
    <x v="0"/>
    <x v="0"/>
    <x v="0"/>
    <n v="0"/>
    <n v="3"/>
    <n v="11"/>
    <x v="1"/>
    <n v="50"/>
    <x v="0"/>
    <n v="2507"/>
    <n v="0"/>
    <n v="1"/>
    <n v="0"/>
    <n v="0"/>
    <n v="0"/>
    <s v="Married"/>
    <s v="Partner"/>
    <n v="0"/>
    <n v="0"/>
    <n v="0"/>
    <n v="1"/>
    <n v="0"/>
    <s v="Master"/>
    <s v="Postgraduate"/>
    <n v="146"/>
    <n v="141"/>
    <n v="1"/>
    <n v="2"/>
    <x v="3"/>
    <s v="NumStorePurchases"/>
    <x v="1"/>
    <n v="8"/>
    <s v="Accepted"/>
    <n v="8"/>
    <n v="151"/>
    <n v="6"/>
    <n v="3"/>
    <n v="3"/>
    <n v="12"/>
    <n v="3"/>
    <x v="2"/>
    <s v="Medium"/>
    <s v="Low"/>
    <s v="Low"/>
    <n v="81"/>
  </r>
  <r>
    <n v="50388"/>
    <x v="0"/>
    <n v="0"/>
    <n v="1"/>
    <n v="3"/>
    <x v="3"/>
    <n v="292"/>
    <n v="6"/>
    <n v="37"/>
    <n v="0"/>
    <n v="3"/>
    <n v="34"/>
    <s v="Wines"/>
    <n v="4"/>
    <n v="6"/>
    <n v="1"/>
    <n v="6"/>
    <n v="7"/>
    <x v="0"/>
    <x v="1"/>
    <x v="0"/>
    <x v="1"/>
    <x v="0"/>
    <n v="0"/>
    <n v="3"/>
    <n v="11"/>
    <x v="0"/>
    <n v="63"/>
    <x v="0"/>
    <n v="2191"/>
    <n v="0"/>
    <n v="0"/>
    <n v="1"/>
    <n v="0"/>
    <n v="0"/>
    <s v="Single"/>
    <s v="Alone"/>
    <n v="0"/>
    <n v="0"/>
    <n v="1"/>
    <n v="0"/>
    <n v="0"/>
    <s v="Graduation"/>
    <s v="Graduate"/>
    <n v="338"/>
    <n v="304"/>
    <n v="2"/>
    <n v="1"/>
    <x v="3"/>
    <s v="NumWebPurchases"/>
    <x v="2"/>
    <n v="13"/>
    <s v="Accepted"/>
    <n v="13"/>
    <n v="372"/>
    <n v="10"/>
    <n v="5"/>
    <n v="4"/>
    <n v="19"/>
    <n v="7"/>
    <x v="3"/>
    <s v="Medium"/>
    <s v="Medium"/>
    <s v="Medium"/>
    <n v="82"/>
  </r>
  <r>
    <n v="79593"/>
    <x v="1"/>
    <n v="0"/>
    <n v="0"/>
    <n v="70"/>
    <x v="2"/>
    <n v="350"/>
    <n v="60"/>
    <n v="568"/>
    <n v="110"/>
    <n v="133"/>
    <n v="145"/>
    <s v="Meat"/>
    <n v="1"/>
    <n v="5"/>
    <n v="6"/>
    <n v="7"/>
    <n v="2"/>
    <x v="0"/>
    <x v="0"/>
    <x v="1"/>
    <x v="0"/>
    <x v="0"/>
    <n v="0"/>
    <n v="3"/>
    <n v="11"/>
    <x v="1"/>
    <n v="47"/>
    <x v="2"/>
    <n v="2207"/>
    <n v="0"/>
    <n v="1"/>
    <n v="0"/>
    <n v="0"/>
    <n v="0"/>
    <s v="Married"/>
    <s v="Partner"/>
    <n v="0"/>
    <n v="0"/>
    <n v="1"/>
    <n v="0"/>
    <n v="0"/>
    <s v="Graduation"/>
    <s v="Graduate"/>
    <n v="1221"/>
    <n v="1076"/>
    <n v="1"/>
    <n v="0"/>
    <x v="0"/>
    <s v="NumStorePurchases"/>
    <x v="1"/>
    <n v="18"/>
    <s v="Accepted"/>
    <n v="18"/>
    <n v="1366"/>
    <n v="3.0000000000000004"/>
    <n v="7"/>
    <n v="8"/>
    <n v="18"/>
    <n v="6"/>
    <x v="3"/>
    <s v="Medium"/>
    <s v="High"/>
    <s v="High"/>
    <n v="83"/>
  </r>
  <r>
    <n v="54178"/>
    <x v="0"/>
    <n v="0"/>
    <n v="1"/>
    <n v="79"/>
    <x v="2"/>
    <n v="135"/>
    <n v="9"/>
    <n v="39"/>
    <n v="4"/>
    <n v="0"/>
    <n v="7"/>
    <s v="Wines"/>
    <n v="1"/>
    <n v="2"/>
    <n v="2"/>
    <n v="5"/>
    <n v="2"/>
    <x v="0"/>
    <x v="0"/>
    <x v="0"/>
    <x v="0"/>
    <x v="0"/>
    <n v="0"/>
    <n v="3"/>
    <n v="11"/>
    <x v="1"/>
    <n v="53"/>
    <x v="0"/>
    <n v="2318"/>
    <n v="0"/>
    <n v="0"/>
    <n v="0"/>
    <n v="1"/>
    <n v="0"/>
    <s v="Together"/>
    <s v="Partner"/>
    <n v="0"/>
    <n v="0"/>
    <n v="1"/>
    <n v="0"/>
    <n v="0"/>
    <s v="Graduation"/>
    <s v="Graduate"/>
    <n v="187"/>
    <n v="180"/>
    <n v="0"/>
    <n v="1"/>
    <x v="3"/>
    <s v="NumStorePurchases"/>
    <x v="1"/>
    <n v="9"/>
    <s v="Not Accepted"/>
    <n v="9"/>
    <n v="194"/>
    <n v="3.0000000000000004"/>
    <n v="3"/>
    <n v="3"/>
    <n v="9"/>
    <n v="2"/>
    <x v="1"/>
    <s v="Medium"/>
    <s v="Low"/>
    <s v="Low"/>
    <n v="84"/>
  </r>
  <r>
    <n v="42394"/>
    <x v="0"/>
    <n v="1"/>
    <n v="0"/>
    <n v="69"/>
    <x v="2"/>
    <n v="15"/>
    <n v="2"/>
    <n v="10"/>
    <n v="0"/>
    <n v="1"/>
    <n v="4"/>
    <s v="Wines"/>
    <n v="1"/>
    <n v="1"/>
    <n v="0"/>
    <n v="3"/>
    <n v="7"/>
    <x v="0"/>
    <x v="0"/>
    <x v="0"/>
    <x v="0"/>
    <x v="0"/>
    <n v="0"/>
    <n v="3"/>
    <n v="11"/>
    <x v="1"/>
    <n v="48"/>
    <x v="2"/>
    <n v="2257"/>
    <n v="0"/>
    <n v="0"/>
    <n v="1"/>
    <n v="0"/>
    <n v="0"/>
    <s v="Single"/>
    <s v="Alone"/>
    <n v="0"/>
    <n v="0"/>
    <n v="0"/>
    <n v="1"/>
    <n v="0"/>
    <s v="Master"/>
    <s v="Postgraduate"/>
    <n v="28"/>
    <n v="24"/>
    <n v="0"/>
    <n v="1"/>
    <x v="1"/>
    <s v="NumStorePurchases"/>
    <x v="1"/>
    <n v="4"/>
    <s v="Not Accepted"/>
    <n v="4"/>
    <n v="32"/>
    <n v="4"/>
    <n v="0"/>
    <n v="0"/>
    <n v="4"/>
    <n v="0"/>
    <x v="1"/>
    <s v="Low"/>
    <s v="Low"/>
    <s v="Low"/>
    <n v="85"/>
  </r>
  <r>
    <n v="23626"/>
    <x v="2"/>
    <n v="1"/>
    <n v="0"/>
    <n v="84"/>
    <x v="2"/>
    <n v="27"/>
    <n v="2"/>
    <n v="14"/>
    <n v="0"/>
    <n v="0"/>
    <n v="0"/>
    <s v="Wines"/>
    <n v="3"/>
    <n v="3"/>
    <n v="1"/>
    <n v="3"/>
    <n v="5"/>
    <x v="0"/>
    <x v="0"/>
    <x v="0"/>
    <x v="0"/>
    <x v="0"/>
    <n v="0"/>
    <n v="3"/>
    <n v="11"/>
    <x v="1"/>
    <n v="50"/>
    <x v="0"/>
    <n v="2195"/>
    <n v="0"/>
    <n v="1"/>
    <n v="0"/>
    <n v="0"/>
    <n v="0"/>
    <s v="Married"/>
    <s v="Partner"/>
    <n v="0"/>
    <n v="0"/>
    <n v="0"/>
    <n v="0"/>
    <n v="1"/>
    <s v="PhD"/>
    <s v="Postgraduate"/>
    <n v="43"/>
    <n v="43"/>
    <n v="0"/>
    <n v="1"/>
    <x v="1"/>
    <s v="NumWebPurchases"/>
    <x v="2"/>
    <n v="7"/>
    <s v="Not Accepted"/>
    <n v="7"/>
    <n v="43"/>
    <n v="1.9999999999999996"/>
    <n v="3"/>
    <n v="1"/>
    <n v="6"/>
    <n v="0"/>
    <x v="1"/>
    <s v="Medium"/>
    <s v="Low"/>
    <s v="Low"/>
    <n v="86"/>
  </r>
  <r>
    <n v="30096"/>
    <x v="2"/>
    <n v="1"/>
    <n v="0"/>
    <n v="30"/>
    <x v="1"/>
    <n v="5"/>
    <n v="3"/>
    <n v="11"/>
    <n v="12"/>
    <n v="5"/>
    <n v="9"/>
    <s v="Fish"/>
    <n v="1"/>
    <n v="2"/>
    <n v="0"/>
    <n v="3"/>
    <n v="6"/>
    <x v="0"/>
    <x v="0"/>
    <x v="0"/>
    <x v="0"/>
    <x v="0"/>
    <n v="0"/>
    <n v="3"/>
    <n v="11"/>
    <x v="1"/>
    <n v="37"/>
    <x v="1"/>
    <n v="2197"/>
    <n v="0"/>
    <n v="1"/>
    <n v="0"/>
    <n v="0"/>
    <n v="0"/>
    <s v="Married"/>
    <s v="Partner"/>
    <n v="0"/>
    <n v="0"/>
    <n v="1"/>
    <n v="0"/>
    <n v="0"/>
    <s v="Graduation"/>
    <s v="Graduate"/>
    <n v="36"/>
    <n v="27"/>
    <n v="0"/>
    <n v="1"/>
    <x v="1"/>
    <s v="NumStorePurchases"/>
    <x v="1"/>
    <n v="5"/>
    <s v="Not Accepted"/>
    <n v="5"/>
    <n v="45"/>
    <n v="7"/>
    <n v="1"/>
    <n v="1"/>
    <n v="9"/>
    <n v="2"/>
    <x v="1"/>
    <s v="Low"/>
    <s v="Medium"/>
    <s v="Low"/>
    <n v="87"/>
  </r>
  <r>
    <n v="47916"/>
    <x v="0"/>
    <n v="0"/>
    <n v="1"/>
    <n v="72"/>
    <x v="2"/>
    <n v="505"/>
    <n v="0"/>
    <n v="26"/>
    <n v="0"/>
    <n v="0"/>
    <n v="75"/>
    <s v="Wines"/>
    <n v="5"/>
    <n v="7"/>
    <n v="4"/>
    <n v="6"/>
    <n v="6"/>
    <x v="0"/>
    <x v="1"/>
    <x v="0"/>
    <x v="0"/>
    <x v="0"/>
    <n v="0"/>
    <n v="3"/>
    <n v="11"/>
    <x v="1"/>
    <n v="60"/>
    <x v="0"/>
    <n v="2743"/>
    <n v="0"/>
    <n v="0"/>
    <n v="0"/>
    <n v="0"/>
    <n v="1"/>
    <s v="Widow"/>
    <s v="Alone"/>
    <n v="0"/>
    <n v="0"/>
    <n v="1"/>
    <n v="0"/>
    <n v="0"/>
    <s v="Graduation"/>
    <s v="Graduate"/>
    <n v="531"/>
    <n v="456"/>
    <n v="1"/>
    <n v="1"/>
    <x v="2"/>
    <s v="NumWebPurchases"/>
    <x v="2"/>
    <n v="17"/>
    <s v="Accepted"/>
    <n v="17"/>
    <n v="606"/>
    <n v="3.0000000000000004"/>
    <n v="6"/>
    <n v="5"/>
    <n v="14"/>
    <n v="4"/>
    <x v="2"/>
    <s v="Medium"/>
    <s v="Low"/>
    <s v="High"/>
    <n v="88"/>
  </r>
  <r>
    <n v="51813"/>
    <x v="0"/>
    <n v="1"/>
    <n v="1"/>
    <n v="37"/>
    <x v="0"/>
    <n v="51"/>
    <n v="2"/>
    <n v="7"/>
    <n v="0"/>
    <n v="1"/>
    <n v="2"/>
    <s v="Wines"/>
    <n v="2"/>
    <n v="2"/>
    <n v="0"/>
    <n v="3"/>
    <n v="7"/>
    <x v="0"/>
    <x v="0"/>
    <x v="0"/>
    <x v="0"/>
    <x v="0"/>
    <n v="0"/>
    <n v="3"/>
    <n v="11"/>
    <x v="1"/>
    <n v="48"/>
    <x v="2"/>
    <n v="2603"/>
    <n v="1"/>
    <n v="0"/>
    <n v="0"/>
    <n v="0"/>
    <n v="0"/>
    <s v="Divorced"/>
    <s v="Alone"/>
    <n v="0"/>
    <n v="0"/>
    <n v="1"/>
    <n v="0"/>
    <n v="0"/>
    <s v="Graduation"/>
    <s v="Graduate"/>
    <n v="61"/>
    <n v="59"/>
    <n v="0"/>
    <n v="2"/>
    <x v="3"/>
    <s v="NumStorePurchases"/>
    <x v="1"/>
    <n v="5"/>
    <s v="Not Accepted"/>
    <n v="5"/>
    <n v="63"/>
    <n v="7"/>
    <n v="1"/>
    <n v="2"/>
    <n v="10"/>
    <n v="2"/>
    <x v="1"/>
    <s v="Medium"/>
    <s v="Low"/>
    <s v="Low"/>
    <n v="89"/>
  </r>
  <r>
    <n v="78497"/>
    <x v="1"/>
    <n v="0"/>
    <n v="0"/>
    <n v="44"/>
    <x v="0"/>
    <n v="207"/>
    <n v="26"/>
    <n v="447"/>
    <n v="75"/>
    <n v="0"/>
    <n v="223"/>
    <s v="Meat"/>
    <n v="1"/>
    <n v="5"/>
    <n v="7"/>
    <n v="12"/>
    <n v="2"/>
    <x v="0"/>
    <x v="0"/>
    <x v="0"/>
    <x v="1"/>
    <x v="0"/>
    <n v="0"/>
    <n v="3"/>
    <n v="11"/>
    <x v="1"/>
    <n v="69"/>
    <x v="0"/>
    <n v="2369"/>
    <n v="0"/>
    <n v="1"/>
    <n v="0"/>
    <n v="0"/>
    <n v="0"/>
    <s v="Married"/>
    <s v="Partner"/>
    <n v="1"/>
    <n v="0"/>
    <n v="0"/>
    <n v="0"/>
    <n v="0"/>
    <s v="2n Cycle"/>
    <s v="Undergraduate"/>
    <n v="755"/>
    <n v="532"/>
    <n v="1"/>
    <n v="0"/>
    <x v="2"/>
    <s v="NumStorePurchases"/>
    <x v="1"/>
    <n v="24"/>
    <s v="Accepted"/>
    <n v="24"/>
    <n v="978"/>
    <n v="6"/>
    <n v="9"/>
    <n v="7"/>
    <n v="22"/>
    <n v="8"/>
    <x v="0"/>
    <s v="Medium"/>
    <s v="Low"/>
    <s v="High"/>
    <n v="90"/>
  </r>
  <r>
    <n v="50150"/>
    <x v="0"/>
    <n v="0"/>
    <n v="0"/>
    <n v="32"/>
    <x v="0"/>
    <n v="135"/>
    <n v="46"/>
    <n v="92"/>
    <n v="65"/>
    <n v="61"/>
    <n v="11"/>
    <s v="Wines"/>
    <n v="2"/>
    <n v="5"/>
    <n v="2"/>
    <n v="7"/>
    <n v="5"/>
    <x v="0"/>
    <x v="0"/>
    <x v="0"/>
    <x v="0"/>
    <x v="0"/>
    <n v="0"/>
    <n v="3"/>
    <n v="11"/>
    <x v="1"/>
    <n v="37"/>
    <x v="1"/>
    <n v="2533"/>
    <n v="0"/>
    <n v="1"/>
    <n v="0"/>
    <n v="0"/>
    <n v="0"/>
    <s v="Married"/>
    <s v="Partner"/>
    <n v="0"/>
    <n v="0"/>
    <n v="0"/>
    <n v="0"/>
    <n v="1"/>
    <s v="PhD"/>
    <s v="Postgraduate"/>
    <n v="399"/>
    <n v="388"/>
    <n v="0"/>
    <n v="0"/>
    <x v="2"/>
    <s v="NumStorePurchases"/>
    <x v="1"/>
    <n v="14"/>
    <s v="Not Accepted"/>
    <n v="14"/>
    <n v="410"/>
    <n v="7"/>
    <n v="5"/>
    <n v="5"/>
    <n v="17"/>
    <n v="5"/>
    <x v="3"/>
    <s v="Medium"/>
    <s v="High"/>
    <s v="Medium"/>
    <n v="91"/>
  </r>
  <r>
    <n v="47823"/>
    <x v="0"/>
    <n v="0"/>
    <n v="1"/>
    <n v="0"/>
    <x v="3"/>
    <n v="53"/>
    <n v="1"/>
    <n v="5"/>
    <n v="2"/>
    <n v="1"/>
    <n v="10"/>
    <s v="Wines"/>
    <n v="2"/>
    <n v="2"/>
    <n v="0"/>
    <n v="3"/>
    <n v="8"/>
    <x v="0"/>
    <x v="0"/>
    <x v="0"/>
    <x v="0"/>
    <x v="0"/>
    <n v="0"/>
    <n v="3"/>
    <n v="11"/>
    <x v="1"/>
    <n v="60"/>
    <x v="0"/>
    <n v="2500"/>
    <n v="0"/>
    <n v="0"/>
    <n v="1"/>
    <n v="0"/>
    <n v="0"/>
    <s v="Single"/>
    <s v="Alone"/>
    <n v="1"/>
    <n v="0"/>
    <n v="0"/>
    <n v="0"/>
    <n v="0"/>
    <s v="2n Cycle"/>
    <s v="Undergraduate"/>
    <n v="62"/>
    <n v="52"/>
    <n v="0"/>
    <n v="1"/>
    <x v="3"/>
    <s v="NumStorePurchases"/>
    <x v="1"/>
    <n v="5"/>
    <s v="Not Accepted"/>
    <n v="5"/>
    <n v="72"/>
    <n v="10"/>
    <n v="1"/>
    <n v="2"/>
    <n v="13"/>
    <n v="3"/>
    <x v="2"/>
    <s v="Medium"/>
    <s v="Low"/>
    <s v="Medium"/>
    <n v="92"/>
  </r>
  <r>
    <n v="34554"/>
    <x v="2"/>
    <n v="0"/>
    <n v="1"/>
    <n v="43"/>
    <x v="0"/>
    <n v="41"/>
    <n v="1"/>
    <n v="6"/>
    <n v="2"/>
    <n v="0"/>
    <n v="5"/>
    <s v="Wines"/>
    <n v="2"/>
    <n v="2"/>
    <n v="0"/>
    <n v="3"/>
    <n v="6"/>
    <x v="0"/>
    <x v="0"/>
    <x v="0"/>
    <x v="0"/>
    <x v="0"/>
    <n v="0"/>
    <n v="3"/>
    <n v="11"/>
    <x v="1"/>
    <n v="61"/>
    <x v="0"/>
    <n v="2250"/>
    <n v="0"/>
    <n v="0"/>
    <n v="1"/>
    <n v="0"/>
    <n v="0"/>
    <s v="Single"/>
    <s v="Alone"/>
    <n v="0"/>
    <n v="0"/>
    <n v="0"/>
    <n v="0"/>
    <n v="1"/>
    <s v="PhD"/>
    <s v="Postgraduate"/>
    <n v="50"/>
    <n v="45"/>
    <n v="0"/>
    <n v="1"/>
    <x v="1"/>
    <s v="NumStorePurchases"/>
    <x v="1"/>
    <n v="5"/>
    <s v="Not Accepted"/>
    <n v="5"/>
    <n v="55"/>
    <n v="6"/>
    <n v="1"/>
    <n v="1"/>
    <n v="8"/>
    <n v="1"/>
    <x v="1"/>
    <s v="Medium"/>
    <s v="Low"/>
    <s v="Low"/>
    <n v="93"/>
  </r>
  <r>
    <n v="85693"/>
    <x v="1"/>
    <n v="0"/>
    <n v="1"/>
    <n v="59"/>
    <x v="0"/>
    <n v="386"/>
    <n v="172"/>
    <n v="183"/>
    <n v="185"/>
    <n v="132"/>
    <n v="111"/>
    <s v="Wines"/>
    <n v="2"/>
    <n v="9"/>
    <n v="5"/>
    <n v="11"/>
    <n v="5"/>
    <x v="0"/>
    <x v="0"/>
    <x v="0"/>
    <x v="0"/>
    <x v="0"/>
    <n v="0"/>
    <n v="3"/>
    <n v="11"/>
    <x v="1"/>
    <n v="41"/>
    <x v="2"/>
    <n v="2594"/>
    <n v="0"/>
    <n v="0"/>
    <n v="0"/>
    <n v="1"/>
    <n v="0"/>
    <s v="Together"/>
    <s v="Partner"/>
    <n v="0"/>
    <n v="0"/>
    <n v="1"/>
    <n v="0"/>
    <n v="0"/>
    <s v="Graduation"/>
    <s v="Graduate"/>
    <n v="1058"/>
    <n v="947"/>
    <n v="0"/>
    <n v="1"/>
    <x v="0"/>
    <s v="NumStorePurchases"/>
    <x v="1"/>
    <n v="25"/>
    <s v="Not Accepted"/>
    <n v="25"/>
    <n v="1169"/>
    <n v="4"/>
    <n v="9"/>
    <n v="7"/>
    <n v="20"/>
    <n v="7"/>
    <x v="3"/>
    <s v="Medium"/>
    <s v="High"/>
    <s v="High"/>
    <n v="94"/>
  </r>
  <r>
    <n v="65846"/>
    <x v="0"/>
    <n v="0"/>
    <n v="0"/>
    <n v="68"/>
    <x v="2"/>
    <n v="562"/>
    <n v="81"/>
    <n v="276"/>
    <n v="80"/>
    <n v="40"/>
    <n v="81"/>
    <s v="Wines"/>
    <n v="1"/>
    <n v="6"/>
    <n v="3"/>
    <n v="6"/>
    <n v="4"/>
    <x v="0"/>
    <x v="0"/>
    <x v="0"/>
    <x v="0"/>
    <x v="0"/>
    <n v="0"/>
    <n v="3"/>
    <n v="11"/>
    <x v="1"/>
    <n v="75"/>
    <x v="0"/>
    <n v="2567"/>
    <n v="0"/>
    <n v="1"/>
    <n v="0"/>
    <n v="0"/>
    <n v="0"/>
    <s v="Married"/>
    <s v="Partner"/>
    <n v="0"/>
    <n v="0"/>
    <n v="0"/>
    <n v="0"/>
    <n v="1"/>
    <s v="PhD"/>
    <s v="Postgraduate"/>
    <n v="1039"/>
    <n v="958"/>
    <n v="0"/>
    <n v="0"/>
    <x v="0"/>
    <s v="NumWebPurchases"/>
    <x v="2"/>
    <n v="15"/>
    <s v="Not Accepted"/>
    <n v="15"/>
    <n v="1120"/>
    <n v="4"/>
    <n v="5"/>
    <n v="7"/>
    <n v="16"/>
    <n v="5"/>
    <x v="3"/>
    <s v="High"/>
    <s v="High"/>
    <s v="High"/>
    <n v="95"/>
  </r>
  <r>
    <n v="87195"/>
    <x v="1"/>
    <n v="0"/>
    <n v="0"/>
    <n v="35"/>
    <x v="0"/>
    <n v="217"/>
    <n v="76"/>
    <n v="690"/>
    <n v="50"/>
    <n v="26"/>
    <n v="38"/>
    <s v="Meat"/>
    <n v="1"/>
    <n v="3"/>
    <n v="11"/>
    <n v="5"/>
    <n v="1"/>
    <x v="0"/>
    <x v="0"/>
    <x v="0"/>
    <x v="0"/>
    <x v="0"/>
    <n v="0"/>
    <n v="3"/>
    <n v="11"/>
    <x v="0"/>
    <n v="61"/>
    <x v="0"/>
    <n v="2211"/>
    <n v="0"/>
    <n v="1"/>
    <n v="0"/>
    <n v="0"/>
    <n v="0"/>
    <s v="Married"/>
    <s v="Partner"/>
    <n v="0"/>
    <n v="0"/>
    <n v="1"/>
    <n v="0"/>
    <n v="0"/>
    <s v="Graduation"/>
    <s v="Graduate"/>
    <n v="1059"/>
    <n v="1021"/>
    <n v="0"/>
    <n v="0"/>
    <x v="0"/>
    <s v="NumCatalogPurchases"/>
    <x v="0"/>
    <n v="19"/>
    <s v="Not Accepted"/>
    <n v="19"/>
    <n v="1097"/>
    <n v="7"/>
    <n v="7"/>
    <n v="7"/>
    <n v="21"/>
    <n v="8"/>
    <x v="0"/>
    <s v="Medium"/>
    <s v="Medium"/>
    <s v="Medium"/>
    <n v="96"/>
  </r>
  <r>
    <n v="24594"/>
    <x v="2"/>
    <n v="1"/>
    <n v="0"/>
    <n v="94"/>
    <x v="2"/>
    <n v="1"/>
    <n v="3"/>
    <n v="6"/>
    <n v="10"/>
    <n v="0"/>
    <n v="9"/>
    <s v="Fish"/>
    <n v="1"/>
    <n v="1"/>
    <n v="0"/>
    <n v="3"/>
    <n v="5"/>
    <x v="0"/>
    <x v="0"/>
    <x v="0"/>
    <x v="0"/>
    <x v="0"/>
    <n v="0"/>
    <n v="3"/>
    <n v="11"/>
    <x v="1"/>
    <n v="41"/>
    <x v="2"/>
    <n v="2360"/>
    <n v="0"/>
    <n v="0"/>
    <n v="0"/>
    <n v="1"/>
    <n v="0"/>
    <s v="Together"/>
    <s v="Partner"/>
    <n v="0"/>
    <n v="1"/>
    <n v="0"/>
    <n v="0"/>
    <n v="0"/>
    <s v="Basic"/>
    <s v="Undergraduate"/>
    <n v="20"/>
    <n v="11"/>
    <n v="0"/>
    <n v="1"/>
    <x v="1"/>
    <s v="NumStorePurchases"/>
    <x v="1"/>
    <n v="4"/>
    <s v="Not Accepted"/>
    <n v="4"/>
    <n v="29"/>
    <n v="0.99999999999999978"/>
    <n v="0"/>
    <n v="0"/>
    <n v="0.99999999999999978"/>
    <n v="0"/>
    <x v="1"/>
    <s v="Low"/>
    <s v="Low"/>
    <s v="Low"/>
    <n v="97"/>
  </r>
  <r>
    <n v="49096"/>
    <x v="0"/>
    <n v="1"/>
    <n v="1"/>
    <n v="15"/>
    <x v="1"/>
    <n v="144"/>
    <n v="1"/>
    <n v="32"/>
    <n v="2"/>
    <n v="1"/>
    <n v="7"/>
    <s v="Wines"/>
    <n v="4"/>
    <n v="4"/>
    <n v="1"/>
    <n v="4"/>
    <n v="7"/>
    <x v="0"/>
    <x v="0"/>
    <x v="0"/>
    <x v="0"/>
    <x v="0"/>
    <n v="0"/>
    <n v="3"/>
    <n v="11"/>
    <x v="1"/>
    <n v="56"/>
    <x v="0"/>
    <n v="2437"/>
    <n v="0"/>
    <n v="1"/>
    <n v="0"/>
    <n v="0"/>
    <n v="0"/>
    <s v="Married"/>
    <s v="Partner"/>
    <n v="0"/>
    <n v="0"/>
    <n v="1"/>
    <n v="0"/>
    <n v="0"/>
    <s v="Graduation"/>
    <s v="Graduate"/>
    <n v="180"/>
    <n v="173"/>
    <n v="0"/>
    <n v="2"/>
    <x v="3"/>
    <s v="NumWebPurchases"/>
    <x v="2"/>
    <n v="9"/>
    <s v="Not Accepted"/>
    <n v="9"/>
    <n v="187"/>
    <n v="9"/>
    <n v="3"/>
    <n v="3"/>
    <n v="15"/>
    <n v="4"/>
    <x v="2"/>
    <s v="Medium"/>
    <s v="Low"/>
    <s v="Low"/>
    <n v="98"/>
  </r>
  <r>
    <n v="52413"/>
    <x v="0"/>
    <n v="0"/>
    <n v="2"/>
    <n v="56"/>
    <x v="0"/>
    <n v="295"/>
    <n v="106"/>
    <n v="271"/>
    <n v="75"/>
    <n v="98"/>
    <n v="65"/>
    <s v="Wines"/>
    <n v="4"/>
    <n v="6"/>
    <n v="4"/>
    <n v="12"/>
    <n v="6"/>
    <x v="0"/>
    <x v="0"/>
    <x v="0"/>
    <x v="0"/>
    <x v="0"/>
    <n v="0"/>
    <n v="3"/>
    <n v="11"/>
    <x v="1"/>
    <n v="51"/>
    <x v="0"/>
    <n v="2671"/>
    <n v="0"/>
    <n v="1"/>
    <n v="0"/>
    <n v="0"/>
    <n v="0"/>
    <s v="Married"/>
    <s v="Partner"/>
    <n v="0"/>
    <n v="0"/>
    <n v="1"/>
    <n v="0"/>
    <n v="0"/>
    <s v="Graduation"/>
    <s v="Graduate"/>
    <n v="845"/>
    <n v="780"/>
    <n v="0"/>
    <n v="2"/>
    <x v="2"/>
    <s v="NumStorePurchases"/>
    <x v="1"/>
    <n v="22"/>
    <s v="Not Accepted"/>
    <n v="22"/>
    <n v="910"/>
    <n v="5"/>
    <n v="8"/>
    <n v="6"/>
    <n v="19"/>
    <n v="7"/>
    <x v="3"/>
    <s v="Medium"/>
    <s v="High"/>
    <s v="High"/>
    <n v="99"/>
  </r>
  <r>
    <n v="38557"/>
    <x v="0"/>
    <n v="1"/>
    <n v="0"/>
    <n v="17"/>
    <x v="1"/>
    <n v="76"/>
    <n v="3"/>
    <n v="31"/>
    <n v="4"/>
    <n v="4"/>
    <n v="27"/>
    <s v="Wines"/>
    <n v="2"/>
    <n v="3"/>
    <n v="1"/>
    <n v="3"/>
    <n v="7"/>
    <x v="0"/>
    <x v="0"/>
    <x v="0"/>
    <x v="0"/>
    <x v="0"/>
    <n v="0"/>
    <n v="3"/>
    <n v="11"/>
    <x v="1"/>
    <n v="42"/>
    <x v="2"/>
    <n v="2716"/>
    <n v="0"/>
    <n v="0"/>
    <n v="1"/>
    <n v="0"/>
    <n v="0"/>
    <s v="Single"/>
    <s v="Alone"/>
    <n v="0"/>
    <n v="0"/>
    <n v="1"/>
    <n v="0"/>
    <n v="0"/>
    <s v="Graduation"/>
    <s v="Graduate"/>
    <n v="118"/>
    <n v="91"/>
    <n v="0"/>
    <n v="1"/>
    <x v="3"/>
    <s v="NumWebPurchases"/>
    <x v="2"/>
    <n v="7"/>
    <s v="Not Accepted"/>
    <n v="7"/>
    <n v="145"/>
    <n v="9"/>
    <n v="3"/>
    <n v="3"/>
    <n v="15"/>
    <n v="4"/>
    <x v="2"/>
    <s v="Medium"/>
    <s v="Medium"/>
    <s v="Medium"/>
    <n v="100"/>
  </r>
  <r>
    <n v="89058"/>
    <x v="1"/>
    <n v="0"/>
    <n v="0"/>
    <n v="18"/>
    <x v="1"/>
    <n v="454"/>
    <n v="194"/>
    <n v="106"/>
    <n v="31"/>
    <n v="22"/>
    <n v="43"/>
    <s v="Wines"/>
    <n v="1"/>
    <n v="5"/>
    <n v="4"/>
    <n v="4"/>
    <n v="2"/>
    <x v="0"/>
    <x v="0"/>
    <x v="0"/>
    <x v="0"/>
    <x v="0"/>
    <n v="0"/>
    <n v="3"/>
    <n v="11"/>
    <x v="1"/>
    <n v="60"/>
    <x v="0"/>
    <n v="2728"/>
    <n v="0"/>
    <n v="1"/>
    <n v="0"/>
    <n v="0"/>
    <n v="0"/>
    <s v="Married"/>
    <s v="Partner"/>
    <n v="0"/>
    <n v="0"/>
    <n v="0"/>
    <n v="1"/>
    <n v="0"/>
    <s v="Master"/>
    <s v="Postgraduate"/>
    <n v="807"/>
    <n v="764"/>
    <n v="0"/>
    <n v="0"/>
    <x v="2"/>
    <s v="NumWebPurchases"/>
    <x v="2"/>
    <n v="13"/>
    <s v="Not Accepted"/>
    <n v="13"/>
    <n v="850"/>
    <n v="9"/>
    <n v="5"/>
    <n v="6"/>
    <n v="20"/>
    <n v="7"/>
    <x v="3"/>
    <s v="Medium"/>
    <s v="Medium"/>
    <s v="Medium"/>
    <n v="101"/>
  </r>
  <r>
    <n v="77298"/>
    <x v="1"/>
    <n v="0"/>
    <n v="1"/>
    <n v="46"/>
    <x v="0"/>
    <n v="425"/>
    <n v="115"/>
    <n v="292"/>
    <n v="23"/>
    <n v="35"/>
    <n v="79"/>
    <s v="Wines"/>
    <n v="1"/>
    <n v="6"/>
    <n v="6"/>
    <n v="11"/>
    <n v="3"/>
    <x v="0"/>
    <x v="0"/>
    <x v="0"/>
    <x v="0"/>
    <x v="0"/>
    <n v="0"/>
    <n v="3"/>
    <n v="11"/>
    <x v="1"/>
    <n v="41"/>
    <x v="2"/>
    <n v="2398"/>
    <n v="0"/>
    <n v="0"/>
    <n v="0"/>
    <n v="1"/>
    <n v="0"/>
    <s v="Together"/>
    <s v="Partner"/>
    <n v="0"/>
    <n v="0"/>
    <n v="1"/>
    <n v="0"/>
    <n v="0"/>
    <s v="Graduation"/>
    <s v="Graduate"/>
    <n v="890"/>
    <n v="811"/>
    <n v="0"/>
    <n v="1"/>
    <x v="2"/>
    <s v="NumStorePurchases"/>
    <x v="1"/>
    <n v="23"/>
    <s v="Not Accepted"/>
    <n v="23"/>
    <n v="969"/>
    <n v="6"/>
    <n v="9"/>
    <n v="7"/>
    <n v="22"/>
    <n v="8"/>
    <x v="0"/>
    <s v="Medium"/>
    <s v="High"/>
    <s v="High"/>
    <n v="102"/>
  </r>
  <r>
    <n v="68126"/>
    <x v="0"/>
    <n v="0"/>
    <n v="0"/>
    <n v="40"/>
    <x v="0"/>
    <n v="1332"/>
    <n v="17"/>
    <n v="311"/>
    <n v="23"/>
    <n v="51"/>
    <n v="86"/>
    <s v="Wines"/>
    <n v="1"/>
    <n v="7"/>
    <n v="4"/>
    <n v="5"/>
    <n v="9"/>
    <x v="0"/>
    <x v="1"/>
    <x v="0"/>
    <x v="0"/>
    <x v="0"/>
    <n v="0"/>
    <n v="3"/>
    <n v="11"/>
    <x v="0"/>
    <n v="29"/>
    <x v="3"/>
    <n v="2755"/>
    <n v="0"/>
    <n v="0"/>
    <n v="1"/>
    <n v="0"/>
    <n v="0"/>
    <s v="Single"/>
    <s v="Alone"/>
    <n v="0"/>
    <n v="0"/>
    <n v="0"/>
    <n v="0"/>
    <n v="1"/>
    <s v="PhD"/>
    <s v="Postgraduate"/>
    <n v="1734"/>
    <n v="1648"/>
    <n v="1"/>
    <n v="0"/>
    <x v="0"/>
    <s v="NumWebPurchases"/>
    <x v="2"/>
    <n v="16"/>
    <s v="Accepted"/>
    <n v="16"/>
    <n v="1820"/>
    <n v="6"/>
    <n v="6"/>
    <n v="9"/>
    <n v="21"/>
    <n v="8"/>
    <x v="0"/>
    <s v="High"/>
    <s v="High"/>
    <s v="High"/>
    <n v="103"/>
  </r>
  <r>
    <n v="57288"/>
    <x v="0"/>
    <n v="0"/>
    <n v="1"/>
    <n v="27"/>
    <x v="1"/>
    <n v="527"/>
    <n v="0"/>
    <n v="21"/>
    <n v="0"/>
    <n v="0"/>
    <n v="60"/>
    <s v="Wines"/>
    <n v="3"/>
    <n v="8"/>
    <n v="1"/>
    <n v="8"/>
    <n v="6"/>
    <x v="0"/>
    <x v="1"/>
    <x v="0"/>
    <x v="0"/>
    <x v="0"/>
    <n v="0"/>
    <n v="3"/>
    <n v="11"/>
    <x v="1"/>
    <n v="57"/>
    <x v="0"/>
    <n v="2163"/>
    <n v="0"/>
    <n v="0"/>
    <n v="0"/>
    <n v="1"/>
    <n v="0"/>
    <s v="Together"/>
    <s v="Partner"/>
    <n v="0"/>
    <n v="0"/>
    <n v="0"/>
    <n v="1"/>
    <n v="0"/>
    <s v="Master"/>
    <s v="Postgraduate"/>
    <n v="548"/>
    <n v="488"/>
    <n v="1"/>
    <n v="1"/>
    <x v="2"/>
    <s v="NumWebPurchases"/>
    <x v="2"/>
    <n v="17"/>
    <s v="Accepted"/>
    <n v="17"/>
    <n v="608"/>
    <n v="8"/>
    <n v="6"/>
    <n v="5"/>
    <n v="19"/>
    <n v="7"/>
    <x v="3"/>
    <s v="High"/>
    <s v="Low"/>
    <s v="High"/>
    <n v="104"/>
  </r>
  <r>
    <n v="86037"/>
    <x v="1"/>
    <n v="0"/>
    <n v="0"/>
    <n v="95"/>
    <x v="2"/>
    <n v="490"/>
    <n v="44"/>
    <n v="125"/>
    <n v="29"/>
    <n v="20"/>
    <n v="22"/>
    <s v="Wines"/>
    <n v="1"/>
    <n v="6"/>
    <n v="7"/>
    <n v="11"/>
    <n v="3"/>
    <x v="0"/>
    <x v="1"/>
    <x v="1"/>
    <x v="0"/>
    <x v="0"/>
    <n v="0"/>
    <n v="3"/>
    <n v="11"/>
    <x v="0"/>
    <n v="29"/>
    <x v="3"/>
    <n v="2702"/>
    <n v="0"/>
    <n v="0"/>
    <n v="1"/>
    <n v="0"/>
    <n v="0"/>
    <s v="Single"/>
    <s v="Alone"/>
    <n v="0"/>
    <n v="0"/>
    <n v="1"/>
    <n v="0"/>
    <n v="0"/>
    <s v="Graduation"/>
    <s v="Graduate"/>
    <n v="708"/>
    <n v="686"/>
    <n v="2"/>
    <n v="0"/>
    <x v="2"/>
    <s v="NumStorePurchases"/>
    <x v="1"/>
    <n v="24"/>
    <s v="Accepted"/>
    <n v="24"/>
    <n v="730"/>
    <n v="0.99999999999999978"/>
    <n v="9"/>
    <n v="6"/>
    <n v="16"/>
    <n v="5"/>
    <x v="3"/>
    <s v="Medium"/>
    <s v="Medium"/>
    <s v="Medium"/>
    <n v="105"/>
  </r>
  <r>
    <n v="43974"/>
    <x v="0"/>
    <n v="1"/>
    <n v="0"/>
    <n v="19"/>
    <x v="1"/>
    <n v="378"/>
    <n v="0"/>
    <n v="101"/>
    <n v="0"/>
    <n v="0"/>
    <n v="72"/>
    <s v="Wines"/>
    <n v="5"/>
    <n v="6"/>
    <n v="4"/>
    <n v="6"/>
    <n v="7"/>
    <x v="0"/>
    <x v="0"/>
    <x v="0"/>
    <x v="0"/>
    <x v="0"/>
    <n v="0"/>
    <n v="3"/>
    <n v="11"/>
    <x v="1"/>
    <n v="40"/>
    <x v="2"/>
    <n v="2723"/>
    <n v="0"/>
    <n v="1"/>
    <n v="0"/>
    <n v="0"/>
    <n v="0"/>
    <s v="Married"/>
    <s v="Partner"/>
    <n v="0"/>
    <n v="0"/>
    <n v="0"/>
    <n v="0"/>
    <n v="1"/>
    <s v="PhD"/>
    <s v="Postgraduate"/>
    <n v="479"/>
    <n v="407"/>
    <n v="0"/>
    <n v="1"/>
    <x v="2"/>
    <s v="NumWebPurchases"/>
    <x v="2"/>
    <n v="16"/>
    <s v="Not Accepted"/>
    <n v="16"/>
    <n v="551"/>
    <n v="9"/>
    <n v="6"/>
    <n v="5"/>
    <n v="20"/>
    <n v="7"/>
    <x v="3"/>
    <s v="Medium"/>
    <s v="Low"/>
    <s v="High"/>
    <n v="106"/>
  </r>
  <r>
    <n v="50785"/>
    <x v="0"/>
    <n v="1"/>
    <n v="1"/>
    <n v="27"/>
    <x v="1"/>
    <n v="64"/>
    <n v="1"/>
    <n v="21"/>
    <n v="0"/>
    <n v="1"/>
    <n v="27"/>
    <s v="Wines"/>
    <n v="2"/>
    <n v="2"/>
    <n v="1"/>
    <n v="3"/>
    <n v="6"/>
    <x v="0"/>
    <x v="0"/>
    <x v="0"/>
    <x v="0"/>
    <x v="0"/>
    <n v="0"/>
    <n v="3"/>
    <n v="11"/>
    <x v="1"/>
    <n v="58"/>
    <x v="0"/>
    <n v="2451"/>
    <n v="0"/>
    <n v="0"/>
    <n v="1"/>
    <n v="0"/>
    <n v="0"/>
    <s v="Single"/>
    <s v="Alone"/>
    <n v="0"/>
    <n v="0"/>
    <n v="1"/>
    <n v="0"/>
    <n v="0"/>
    <s v="Graduation"/>
    <s v="Graduate"/>
    <n v="87"/>
    <n v="60"/>
    <n v="0"/>
    <n v="2"/>
    <x v="3"/>
    <s v="NumStorePurchases"/>
    <x v="1"/>
    <n v="6"/>
    <s v="Not Accepted"/>
    <n v="6"/>
    <n v="114"/>
    <n v="8"/>
    <n v="2"/>
    <n v="3"/>
    <n v="13"/>
    <n v="3"/>
    <x v="2"/>
    <s v="Medium"/>
    <s v="Low"/>
    <s v="Medium"/>
    <n v="107"/>
  </r>
  <r>
    <n v="90765"/>
    <x v="1"/>
    <n v="0"/>
    <n v="0"/>
    <n v="25"/>
    <x v="1"/>
    <n v="547"/>
    <n v="99"/>
    <n v="812"/>
    <n v="151"/>
    <n v="82"/>
    <n v="33"/>
    <s v="Meat"/>
    <n v="0"/>
    <n v="4"/>
    <n v="6"/>
    <n v="5"/>
    <n v="1"/>
    <x v="0"/>
    <x v="0"/>
    <x v="1"/>
    <x v="1"/>
    <x v="0"/>
    <n v="0"/>
    <n v="3"/>
    <n v="11"/>
    <x v="1"/>
    <n v="50"/>
    <x v="0"/>
    <n v="2315"/>
    <n v="0"/>
    <n v="1"/>
    <n v="0"/>
    <n v="0"/>
    <n v="0"/>
    <s v="Married"/>
    <s v="Partner"/>
    <n v="0"/>
    <n v="0"/>
    <n v="1"/>
    <n v="0"/>
    <n v="0"/>
    <s v="Graduation"/>
    <s v="Graduate"/>
    <n v="1691"/>
    <n v="1658"/>
    <n v="2"/>
    <n v="0"/>
    <x v="0"/>
    <s v="NumCatalogPurchases"/>
    <x v="0"/>
    <n v="15"/>
    <s v="Accepted"/>
    <n v="15"/>
    <n v="1724"/>
    <n v="8"/>
    <n v="5"/>
    <n v="9"/>
    <n v="22"/>
    <n v="8"/>
    <x v="0"/>
    <s v="High"/>
    <s v="High"/>
    <s v="Medium"/>
    <n v="108"/>
  </r>
  <r>
    <n v="36550"/>
    <x v="0"/>
    <n v="1"/>
    <n v="0"/>
    <n v="74"/>
    <x v="2"/>
    <n v="47"/>
    <n v="90"/>
    <n v="94"/>
    <n v="123"/>
    <n v="103"/>
    <n v="120"/>
    <s v="Fish"/>
    <n v="5"/>
    <n v="9"/>
    <n v="1"/>
    <n v="5"/>
    <n v="9"/>
    <x v="0"/>
    <x v="0"/>
    <x v="0"/>
    <x v="0"/>
    <x v="0"/>
    <n v="0"/>
    <n v="3"/>
    <n v="11"/>
    <x v="1"/>
    <n v="42"/>
    <x v="2"/>
    <n v="2654"/>
    <n v="0"/>
    <n v="1"/>
    <n v="0"/>
    <n v="0"/>
    <n v="0"/>
    <s v="Married"/>
    <s v="Partner"/>
    <n v="1"/>
    <n v="0"/>
    <n v="0"/>
    <n v="0"/>
    <n v="0"/>
    <s v="2n Cycle"/>
    <s v="Undergraduate"/>
    <n v="457"/>
    <n v="337"/>
    <n v="0"/>
    <n v="1"/>
    <x v="2"/>
    <s v="NumWebPurchases"/>
    <x v="2"/>
    <n v="15"/>
    <s v="Not Accepted"/>
    <n v="15"/>
    <n v="577"/>
    <n v="3.0000000000000004"/>
    <n v="5"/>
    <n v="5"/>
    <n v="13"/>
    <n v="3"/>
    <x v="2"/>
    <s v="Medium"/>
    <s v="High"/>
    <s v="High"/>
    <n v="109"/>
  </r>
  <r>
    <n v="30753"/>
    <x v="2"/>
    <n v="1"/>
    <n v="1"/>
    <n v="85"/>
    <x v="2"/>
    <n v="12"/>
    <n v="5"/>
    <n v="25"/>
    <n v="0"/>
    <n v="9"/>
    <n v="30"/>
    <s v="Gold"/>
    <n v="2"/>
    <n v="1"/>
    <n v="1"/>
    <n v="3"/>
    <n v="5"/>
    <x v="0"/>
    <x v="0"/>
    <x v="0"/>
    <x v="0"/>
    <x v="0"/>
    <n v="0"/>
    <n v="3"/>
    <n v="11"/>
    <x v="1"/>
    <n v="53"/>
    <x v="0"/>
    <n v="2512"/>
    <n v="0"/>
    <n v="0"/>
    <n v="0"/>
    <n v="1"/>
    <n v="0"/>
    <s v="Together"/>
    <s v="Partner"/>
    <n v="1"/>
    <n v="0"/>
    <n v="0"/>
    <n v="0"/>
    <n v="0"/>
    <s v="2n Cycle"/>
    <s v="Undergraduate"/>
    <n v="51"/>
    <n v="21"/>
    <n v="0"/>
    <n v="2"/>
    <x v="1"/>
    <s v="NumStorePurchases"/>
    <x v="1"/>
    <n v="5"/>
    <s v="Not Accepted"/>
    <n v="5"/>
    <n v="81"/>
    <n v="1.9999999999999996"/>
    <n v="1"/>
    <n v="2"/>
    <n v="5"/>
    <n v="0"/>
    <x v="1"/>
    <s v="Low"/>
    <s v="Medium"/>
    <s v="Medium"/>
    <n v="110"/>
  </r>
  <r>
    <n v="21918"/>
    <x v="2"/>
    <n v="1"/>
    <n v="0"/>
    <n v="37"/>
    <x v="0"/>
    <n v="1"/>
    <n v="6"/>
    <n v="7"/>
    <n v="11"/>
    <n v="5"/>
    <n v="3"/>
    <s v="Fish"/>
    <n v="2"/>
    <n v="2"/>
    <n v="0"/>
    <n v="3"/>
    <n v="6"/>
    <x v="0"/>
    <x v="0"/>
    <x v="0"/>
    <x v="0"/>
    <x v="0"/>
    <n v="0"/>
    <n v="3"/>
    <n v="11"/>
    <x v="1"/>
    <n v="51"/>
    <x v="0"/>
    <n v="2386"/>
    <n v="0"/>
    <n v="0"/>
    <n v="0"/>
    <n v="1"/>
    <n v="0"/>
    <s v="Together"/>
    <s v="Partner"/>
    <n v="0"/>
    <n v="0"/>
    <n v="1"/>
    <n v="0"/>
    <n v="0"/>
    <s v="Graduation"/>
    <s v="Graduate"/>
    <n v="30"/>
    <n v="27"/>
    <n v="0"/>
    <n v="1"/>
    <x v="1"/>
    <s v="NumStorePurchases"/>
    <x v="1"/>
    <n v="5"/>
    <s v="Not Accepted"/>
    <n v="5"/>
    <n v="33"/>
    <n v="7"/>
    <n v="1"/>
    <n v="0"/>
    <n v="8"/>
    <n v="1"/>
    <x v="1"/>
    <s v="Low"/>
    <s v="Medium"/>
    <s v="Low"/>
    <n v="111"/>
  </r>
  <r>
    <n v="56129"/>
    <x v="0"/>
    <n v="0"/>
    <n v="1"/>
    <n v="65"/>
    <x v="2"/>
    <n v="320"/>
    <n v="48"/>
    <n v="133"/>
    <n v="39"/>
    <n v="72"/>
    <n v="48"/>
    <s v="Wines"/>
    <n v="4"/>
    <n v="6"/>
    <n v="2"/>
    <n v="10"/>
    <n v="4"/>
    <x v="0"/>
    <x v="0"/>
    <x v="0"/>
    <x v="0"/>
    <x v="0"/>
    <n v="0"/>
    <n v="3"/>
    <n v="11"/>
    <x v="1"/>
    <n v="67"/>
    <x v="0"/>
    <n v="2533"/>
    <n v="0"/>
    <n v="0"/>
    <n v="0"/>
    <n v="1"/>
    <n v="0"/>
    <s v="Together"/>
    <s v="Partner"/>
    <n v="0"/>
    <n v="0"/>
    <n v="0"/>
    <n v="1"/>
    <n v="0"/>
    <s v="Master"/>
    <s v="Postgraduate"/>
    <n v="612"/>
    <n v="564"/>
    <n v="0"/>
    <n v="1"/>
    <x v="2"/>
    <s v="NumStorePurchases"/>
    <x v="1"/>
    <n v="18"/>
    <s v="Not Accepted"/>
    <n v="18"/>
    <n v="660"/>
    <n v="4"/>
    <n v="7"/>
    <n v="6"/>
    <n v="17"/>
    <n v="5"/>
    <x v="3"/>
    <s v="Medium"/>
    <s v="High"/>
    <s v="Medium"/>
    <n v="112"/>
  </r>
  <r>
    <n v="32557"/>
    <x v="2"/>
    <n v="1"/>
    <n v="0"/>
    <n v="13"/>
    <x v="1"/>
    <n v="34"/>
    <n v="3"/>
    <n v="29"/>
    <n v="0"/>
    <n v="4"/>
    <n v="10"/>
    <s v="Wines"/>
    <n v="3"/>
    <n v="2"/>
    <n v="1"/>
    <n v="3"/>
    <n v="5"/>
    <x v="0"/>
    <x v="0"/>
    <x v="0"/>
    <x v="0"/>
    <x v="0"/>
    <n v="0"/>
    <n v="3"/>
    <n v="11"/>
    <x v="0"/>
    <n v="53"/>
    <x v="0"/>
    <n v="2284"/>
    <n v="0"/>
    <n v="0"/>
    <n v="1"/>
    <n v="0"/>
    <n v="0"/>
    <s v="Single"/>
    <s v="Alone"/>
    <n v="0"/>
    <n v="0"/>
    <n v="0"/>
    <n v="1"/>
    <n v="0"/>
    <s v="Master"/>
    <s v="Postgraduate"/>
    <n v="70"/>
    <n v="60"/>
    <n v="0"/>
    <n v="1"/>
    <x v="3"/>
    <s v="NumStorePurchases"/>
    <x v="1"/>
    <n v="6"/>
    <s v="Not Accepted"/>
    <n v="6"/>
    <n v="80"/>
    <n v="9"/>
    <n v="2"/>
    <n v="2"/>
    <n v="13"/>
    <n v="3"/>
    <x v="2"/>
    <s v="Medium"/>
    <s v="Medium"/>
    <s v="Medium"/>
    <n v="113"/>
  </r>
  <r>
    <n v="19510"/>
    <x v="2"/>
    <n v="2"/>
    <n v="0"/>
    <n v="63"/>
    <x v="2"/>
    <n v="9"/>
    <n v="0"/>
    <n v="7"/>
    <n v="3"/>
    <n v="4"/>
    <n v="7"/>
    <s v="Wines"/>
    <n v="2"/>
    <n v="1"/>
    <n v="0"/>
    <n v="3"/>
    <n v="7"/>
    <x v="0"/>
    <x v="0"/>
    <x v="0"/>
    <x v="0"/>
    <x v="0"/>
    <n v="0"/>
    <n v="3"/>
    <n v="11"/>
    <x v="1"/>
    <n v="35"/>
    <x v="1"/>
    <n v="2457"/>
    <n v="0"/>
    <n v="1"/>
    <n v="0"/>
    <n v="0"/>
    <n v="0"/>
    <s v="Married"/>
    <s v="Partner"/>
    <n v="0"/>
    <n v="0"/>
    <n v="0"/>
    <n v="1"/>
    <n v="0"/>
    <s v="Master"/>
    <s v="Postgraduate"/>
    <n v="23"/>
    <n v="16"/>
    <n v="0"/>
    <n v="2"/>
    <x v="1"/>
    <s v="NumStorePurchases"/>
    <x v="1"/>
    <n v="4"/>
    <s v="Not Accepted"/>
    <n v="4"/>
    <n v="30"/>
    <n v="4"/>
    <n v="0"/>
    <n v="0"/>
    <n v="4"/>
    <n v="0"/>
    <x v="1"/>
    <s v="Low"/>
    <s v="Medium"/>
    <s v="Low"/>
    <n v="114"/>
  </r>
  <r>
    <n v="30992"/>
    <x v="2"/>
    <n v="1"/>
    <n v="0"/>
    <n v="83"/>
    <x v="2"/>
    <n v="17"/>
    <n v="0"/>
    <n v="14"/>
    <n v="7"/>
    <n v="3"/>
    <n v="2"/>
    <s v="Wines"/>
    <n v="1"/>
    <n v="1"/>
    <n v="0"/>
    <n v="3"/>
    <n v="7"/>
    <x v="0"/>
    <x v="0"/>
    <x v="0"/>
    <x v="0"/>
    <x v="0"/>
    <n v="0"/>
    <n v="3"/>
    <n v="11"/>
    <x v="1"/>
    <n v="44"/>
    <x v="2"/>
    <n v="2592"/>
    <n v="1"/>
    <n v="0"/>
    <n v="0"/>
    <n v="0"/>
    <n v="0"/>
    <s v="Divorced"/>
    <s v="Alone"/>
    <n v="0"/>
    <n v="0"/>
    <n v="1"/>
    <n v="0"/>
    <n v="0"/>
    <s v="Graduation"/>
    <s v="Graduate"/>
    <n v="41"/>
    <n v="39"/>
    <n v="0"/>
    <n v="1"/>
    <x v="1"/>
    <s v="NumStorePurchases"/>
    <x v="1"/>
    <n v="4"/>
    <s v="Not Accepted"/>
    <n v="4"/>
    <n v="43"/>
    <n v="1.9999999999999996"/>
    <n v="0"/>
    <n v="1"/>
    <n v="2.9999999999999996"/>
    <n v="0"/>
    <x v="1"/>
    <s v="Low"/>
    <s v="Medium"/>
    <s v="Low"/>
    <n v="115"/>
  </r>
  <r>
    <n v="101970"/>
    <x v="1"/>
    <n v="0"/>
    <n v="0"/>
    <n v="69"/>
    <x v="2"/>
    <n v="722"/>
    <n v="27"/>
    <n v="102"/>
    <n v="44"/>
    <n v="72"/>
    <n v="168"/>
    <s v="Wines"/>
    <n v="0"/>
    <n v="6"/>
    <n v="8"/>
    <n v="13"/>
    <n v="2"/>
    <x v="0"/>
    <x v="1"/>
    <x v="1"/>
    <x v="1"/>
    <x v="0"/>
    <n v="0"/>
    <n v="3"/>
    <n v="11"/>
    <x v="0"/>
    <n v="37"/>
    <x v="1"/>
    <n v="2633"/>
    <n v="0"/>
    <n v="0"/>
    <n v="1"/>
    <n v="0"/>
    <n v="0"/>
    <s v="Single"/>
    <s v="Alone"/>
    <n v="0"/>
    <n v="0"/>
    <n v="1"/>
    <n v="0"/>
    <n v="0"/>
    <s v="Graduation"/>
    <s v="Graduate"/>
    <n v="967"/>
    <n v="799"/>
    <n v="3"/>
    <n v="0"/>
    <x v="0"/>
    <s v="NumStorePurchases"/>
    <x v="1"/>
    <n v="27"/>
    <s v="Accepted"/>
    <n v="27"/>
    <n v="1135"/>
    <n v="4"/>
    <n v="9"/>
    <n v="7"/>
    <n v="20"/>
    <n v="7"/>
    <x v="3"/>
    <s v="High"/>
    <s v="High"/>
    <s v="High"/>
    <n v="116"/>
  </r>
  <r>
    <n v="71488"/>
    <x v="1"/>
    <n v="0"/>
    <n v="0"/>
    <n v="87"/>
    <x v="2"/>
    <n v="162"/>
    <n v="33"/>
    <n v="124"/>
    <n v="40"/>
    <n v="28"/>
    <n v="172"/>
    <s v="Gold"/>
    <n v="2"/>
    <n v="3"/>
    <n v="4"/>
    <n v="7"/>
    <n v="1"/>
    <x v="0"/>
    <x v="0"/>
    <x v="0"/>
    <x v="0"/>
    <x v="0"/>
    <n v="0"/>
    <n v="3"/>
    <n v="11"/>
    <x v="1"/>
    <n v="55"/>
    <x v="0"/>
    <n v="2655"/>
    <n v="0"/>
    <n v="0"/>
    <n v="0"/>
    <n v="1"/>
    <n v="0"/>
    <s v="Together"/>
    <s v="Partner"/>
    <n v="1"/>
    <n v="0"/>
    <n v="0"/>
    <n v="0"/>
    <n v="0"/>
    <s v="2n Cycle"/>
    <s v="Undergraduate"/>
    <n v="387"/>
    <n v="215"/>
    <n v="0"/>
    <n v="0"/>
    <x v="2"/>
    <s v="NumStorePurchases"/>
    <x v="1"/>
    <n v="14"/>
    <s v="Not Accepted"/>
    <n v="14"/>
    <n v="559"/>
    <n v="1.9999999999999996"/>
    <n v="5"/>
    <n v="5"/>
    <n v="12"/>
    <n v="3"/>
    <x v="2"/>
    <s v="Medium"/>
    <s v="Medium"/>
    <s v="High"/>
    <n v="117"/>
  </r>
  <r>
    <n v="79607"/>
    <x v="1"/>
    <n v="0"/>
    <n v="0"/>
    <n v="37"/>
    <x v="0"/>
    <n v="450"/>
    <n v="133"/>
    <n v="951"/>
    <n v="173"/>
    <n v="0"/>
    <n v="216"/>
    <s v="Meat"/>
    <n v="1"/>
    <n v="3"/>
    <n v="6"/>
    <n v="6"/>
    <n v="1"/>
    <x v="0"/>
    <x v="0"/>
    <x v="0"/>
    <x v="0"/>
    <x v="0"/>
    <n v="0"/>
    <n v="3"/>
    <n v="11"/>
    <x v="0"/>
    <n v="36"/>
    <x v="1"/>
    <n v="2593"/>
    <n v="0"/>
    <n v="0"/>
    <n v="1"/>
    <n v="0"/>
    <n v="0"/>
    <s v="Single"/>
    <s v="Alone"/>
    <n v="0"/>
    <n v="0"/>
    <n v="1"/>
    <n v="0"/>
    <n v="0"/>
    <s v="Graduation"/>
    <s v="Graduate"/>
    <n v="1707"/>
    <n v="1491"/>
    <n v="0"/>
    <n v="0"/>
    <x v="0"/>
    <s v="NumCatalogPurchases"/>
    <x v="0"/>
    <n v="15"/>
    <s v="Not Accepted"/>
    <n v="15"/>
    <n v="1923"/>
    <n v="7"/>
    <n v="5"/>
    <n v="9"/>
    <n v="21"/>
    <n v="8"/>
    <x v="0"/>
    <s v="Medium"/>
    <s v="Low"/>
    <s v="High"/>
    <n v="118"/>
  </r>
  <r>
    <n v="54348"/>
    <x v="0"/>
    <n v="1"/>
    <n v="1"/>
    <n v="51"/>
    <x v="0"/>
    <n v="70"/>
    <n v="0"/>
    <n v="16"/>
    <n v="0"/>
    <n v="0"/>
    <n v="4"/>
    <s v="Wines"/>
    <n v="2"/>
    <n v="2"/>
    <n v="0"/>
    <n v="4"/>
    <n v="6"/>
    <x v="0"/>
    <x v="0"/>
    <x v="0"/>
    <x v="0"/>
    <x v="0"/>
    <n v="0"/>
    <n v="3"/>
    <n v="11"/>
    <x v="1"/>
    <n v="67"/>
    <x v="0"/>
    <n v="2180"/>
    <n v="0"/>
    <n v="1"/>
    <n v="0"/>
    <n v="0"/>
    <n v="0"/>
    <s v="Married"/>
    <s v="Partner"/>
    <n v="0"/>
    <n v="0"/>
    <n v="0"/>
    <n v="1"/>
    <n v="0"/>
    <s v="Master"/>
    <s v="Postgraduate"/>
    <n v="86"/>
    <n v="82"/>
    <n v="0"/>
    <n v="2"/>
    <x v="3"/>
    <s v="NumStorePurchases"/>
    <x v="1"/>
    <n v="6"/>
    <s v="Not Accepted"/>
    <n v="6"/>
    <n v="90"/>
    <n v="5"/>
    <n v="2"/>
    <n v="2"/>
    <n v="9"/>
    <n v="2"/>
    <x v="1"/>
    <s v="Medium"/>
    <s v="Low"/>
    <s v="Low"/>
    <n v="119"/>
  </r>
  <r>
    <n v="77376"/>
    <x v="1"/>
    <n v="1"/>
    <n v="1"/>
    <n v="72"/>
    <x v="2"/>
    <n v="492"/>
    <n v="19"/>
    <n v="110"/>
    <n v="16"/>
    <n v="12"/>
    <n v="12"/>
    <s v="Wines"/>
    <n v="4"/>
    <n v="6"/>
    <n v="3"/>
    <n v="10"/>
    <n v="4"/>
    <x v="0"/>
    <x v="0"/>
    <x v="0"/>
    <x v="0"/>
    <x v="0"/>
    <n v="0"/>
    <n v="3"/>
    <n v="11"/>
    <x v="1"/>
    <n v="64"/>
    <x v="0"/>
    <n v="2209"/>
    <n v="0"/>
    <n v="0"/>
    <n v="0"/>
    <n v="1"/>
    <n v="0"/>
    <s v="Together"/>
    <s v="Partner"/>
    <n v="0"/>
    <n v="0"/>
    <n v="0"/>
    <n v="0"/>
    <n v="1"/>
    <s v="PhD"/>
    <s v="Postgraduate"/>
    <n v="649"/>
    <n v="637"/>
    <n v="0"/>
    <n v="2"/>
    <x v="2"/>
    <s v="NumStorePurchases"/>
    <x v="1"/>
    <n v="19"/>
    <s v="Not Accepted"/>
    <n v="19"/>
    <n v="661"/>
    <n v="3.0000000000000004"/>
    <n v="7"/>
    <n v="6"/>
    <n v="16"/>
    <n v="5"/>
    <x v="3"/>
    <s v="Medium"/>
    <s v="Medium"/>
    <s v="Medium"/>
    <n v="120"/>
  </r>
  <r>
    <n v="62998"/>
    <x v="0"/>
    <n v="0"/>
    <n v="1"/>
    <n v="10"/>
    <x v="1"/>
    <n v="120"/>
    <n v="58"/>
    <n v="73"/>
    <n v="65"/>
    <n v="89"/>
    <n v="58"/>
    <s v="Wines"/>
    <n v="5"/>
    <n v="5"/>
    <n v="4"/>
    <n v="5"/>
    <n v="5"/>
    <x v="0"/>
    <x v="0"/>
    <x v="0"/>
    <x v="0"/>
    <x v="0"/>
    <n v="0"/>
    <n v="3"/>
    <n v="11"/>
    <x v="1"/>
    <n v="68"/>
    <x v="0"/>
    <n v="2431"/>
    <n v="0"/>
    <n v="1"/>
    <n v="0"/>
    <n v="0"/>
    <n v="0"/>
    <s v="Married"/>
    <s v="Partner"/>
    <n v="0"/>
    <n v="0"/>
    <n v="1"/>
    <n v="0"/>
    <n v="0"/>
    <s v="Graduation"/>
    <s v="Graduate"/>
    <n v="405"/>
    <n v="347"/>
    <n v="0"/>
    <n v="1"/>
    <x v="2"/>
    <s v="NumWebPurchases"/>
    <x v="2"/>
    <n v="14"/>
    <s v="Not Accepted"/>
    <n v="14"/>
    <n v="463"/>
    <n v="9"/>
    <n v="5"/>
    <n v="5"/>
    <n v="19"/>
    <n v="7"/>
    <x v="3"/>
    <s v="Medium"/>
    <s v="High"/>
    <s v="High"/>
    <n v="121"/>
  </r>
  <r>
    <n v="61331"/>
    <x v="0"/>
    <n v="1"/>
    <n v="1"/>
    <n v="42"/>
    <x v="0"/>
    <n v="534"/>
    <n v="5"/>
    <n v="47"/>
    <n v="0"/>
    <n v="5"/>
    <n v="41"/>
    <s v="Wines"/>
    <n v="5"/>
    <n v="11"/>
    <n v="1"/>
    <n v="6"/>
    <n v="8"/>
    <x v="0"/>
    <x v="0"/>
    <x v="0"/>
    <x v="0"/>
    <x v="0"/>
    <n v="0"/>
    <n v="3"/>
    <n v="11"/>
    <x v="1"/>
    <n v="62"/>
    <x v="0"/>
    <n v="2635"/>
    <n v="0"/>
    <n v="0"/>
    <n v="1"/>
    <n v="0"/>
    <n v="0"/>
    <s v="Single"/>
    <s v="Alone"/>
    <n v="0"/>
    <n v="0"/>
    <n v="0"/>
    <n v="1"/>
    <n v="0"/>
    <s v="Master"/>
    <s v="Postgraduate"/>
    <n v="591"/>
    <n v="550"/>
    <n v="0"/>
    <n v="2"/>
    <x v="2"/>
    <s v="NumWebPurchases"/>
    <x v="2"/>
    <n v="18"/>
    <s v="Not Accepted"/>
    <n v="18"/>
    <n v="632"/>
    <n v="6"/>
    <n v="7"/>
    <n v="5"/>
    <n v="18"/>
    <n v="6"/>
    <x v="3"/>
    <s v="High"/>
    <s v="Medium"/>
    <s v="Medium"/>
    <n v="122"/>
  </r>
  <r>
    <n v="73448"/>
    <x v="1"/>
    <n v="0"/>
    <n v="0"/>
    <n v="10"/>
    <x v="1"/>
    <n v="236"/>
    <n v="106"/>
    <n v="189"/>
    <n v="23"/>
    <n v="41"/>
    <n v="130"/>
    <s v="Wines"/>
    <n v="1"/>
    <n v="7"/>
    <n v="2"/>
    <n v="9"/>
    <n v="4"/>
    <x v="0"/>
    <x v="0"/>
    <x v="0"/>
    <x v="0"/>
    <x v="0"/>
    <n v="0"/>
    <n v="3"/>
    <n v="11"/>
    <x v="1"/>
    <n v="51"/>
    <x v="0"/>
    <n v="2298"/>
    <n v="0"/>
    <n v="1"/>
    <n v="0"/>
    <n v="0"/>
    <n v="0"/>
    <s v="Married"/>
    <s v="Partner"/>
    <n v="0"/>
    <n v="0"/>
    <n v="1"/>
    <n v="0"/>
    <n v="0"/>
    <s v="Graduation"/>
    <s v="Graduate"/>
    <n v="595"/>
    <n v="465"/>
    <n v="0"/>
    <n v="0"/>
    <x v="2"/>
    <s v="NumStorePurchases"/>
    <x v="1"/>
    <n v="18"/>
    <s v="Not Accepted"/>
    <n v="18"/>
    <n v="725"/>
    <n v="9"/>
    <n v="7"/>
    <n v="6"/>
    <n v="22"/>
    <n v="8"/>
    <x v="0"/>
    <s v="Medium"/>
    <s v="High"/>
    <s v="High"/>
    <n v="123"/>
  </r>
  <r>
    <n v="41551"/>
    <x v="0"/>
    <n v="1"/>
    <n v="1"/>
    <n v="51"/>
    <x v="0"/>
    <n v="220"/>
    <n v="0"/>
    <n v="33"/>
    <n v="3"/>
    <n v="0"/>
    <n v="23"/>
    <s v="Wines"/>
    <n v="5"/>
    <n v="5"/>
    <n v="1"/>
    <n v="5"/>
    <n v="8"/>
    <x v="0"/>
    <x v="0"/>
    <x v="0"/>
    <x v="0"/>
    <x v="0"/>
    <n v="0"/>
    <n v="3"/>
    <n v="11"/>
    <x v="1"/>
    <n v="56"/>
    <x v="0"/>
    <n v="2478"/>
    <n v="0"/>
    <n v="1"/>
    <n v="0"/>
    <n v="0"/>
    <n v="0"/>
    <s v="Married"/>
    <s v="Partner"/>
    <n v="0"/>
    <n v="0"/>
    <n v="0"/>
    <n v="0"/>
    <n v="1"/>
    <s v="PhD"/>
    <s v="Postgraduate"/>
    <n v="256"/>
    <n v="233"/>
    <n v="0"/>
    <n v="2"/>
    <x v="3"/>
    <s v="NumWebPurchases"/>
    <x v="2"/>
    <n v="11"/>
    <s v="Not Accepted"/>
    <n v="11"/>
    <n v="279"/>
    <n v="5"/>
    <n v="4"/>
    <n v="4"/>
    <n v="13"/>
    <n v="3"/>
    <x v="2"/>
    <s v="Medium"/>
    <s v="Low"/>
    <s v="Medium"/>
    <n v="124"/>
  </r>
  <r>
    <n v="62981"/>
    <x v="0"/>
    <n v="0"/>
    <n v="0"/>
    <n v="21"/>
    <x v="1"/>
    <n v="796"/>
    <n v="14"/>
    <n v="590"/>
    <n v="38"/>
    <n v="44"/>
    <n v="0"/>
    <s v="Wines"/>
    <n v="1"/>
    <n v="4"/>
    <n v="5"/>
    <n v="13"/>
    <n v="3"/>
    <x v="0"/>
    <x v="1"/>
    <x v="0"/>
    <x v="0"/>
    <x v="0"/>
    <n v="0"/>
    <n v="3"/>
    <n v="11"/>
    <x v="1"/>
    <n v="53"/>
    <x v="0"/>
    <n v="2628"/>
    <n v="0"/>
    <n v="0"/>
    <n v="0"/>
    <n v="1"/>
    <n v="0"/>
    <s v="Together"/>
    <s v="Partner"/>
    <n v="0"/>
    <n v="0"/>
    <n v="0"/>
    <n v="0"/>
    <n v="1"/>
    <s v="PhD"/>
    <s v="Postgraduate"/>
    <n v="1482"/>
    <n v="1482"/>
    <n v="1"/>
    <n v="0"/>
    <x v="0"/>
    <s v="NumStorePurchases"/>
    <x v="1"/>
    <n v="22"/>
    <s v="Accepted"/>
    <n v="22"/>
    <n v="1482"/>
    <n v="8"/>
    <n v="8"/>
    <n v="8"/>
    <n v="24"/>
    <n v="9"/>
    <x v="0"/>
    <s v="High"/>
    <s v="High"/>
    <s v="Low"/>
    <n v="125"/>
  </r>
  <r>
    <n v="9548"/>
    <x v="2"/>
    <n v="1"/>
    <n v="0"/>
    <n v="31"/>
    <x v="0"/>
    <n v="0"/>
    <n v="1"/>
    <n v="3"/>
    <n v="10"/>
    <n v="6"/>
    <n v="9"/>
    <s v="Fish"/>
    <n v="2"/>
    <n v="1"/>
    <n v="0"/>
    <n v="3"/>
    <n v="8"/>
    <x v="0"/>
    <x v="0"/>
    <x v="0"/>
    <x v="0"/>
    <x v="0"/>
    <n v="0"/>
    <n v="3"/>
    <n v="11"/>
    <x v="1"/>
    <n v="44"/>
    <x v="2"/>
    <n v="2849"/>
    <n v="1"/>
    <n v="0"/>
    <n v="0"/>
    <n v="0"/>
    <n v="0"/>
    <s v="Divorced"/>
    <s v="Alone"/>
    <n v="0"/>
    <n v="1"/>
    <n v="0"/>
    <n v="0"/>
    <n v="0"/>
    <s v="Basic"/>
    <s v="Undergraduate"/>
    <n v="20"/>
    <n v="11"/>
    <n v="0"/>
    <n v="1"/>
    <x v="1"/>
    <s v="NumStorePurchases"/>
    <x v="1"/>
    <n v="4"/>
    <s v="Not Accepted"/>
    <n v="4"/>
    <n v="29"/>
    <n v="7"/>
    <n v="0"/>
    <n v="0"/>
    <n v="7"/>
    <n v="1"/>
    <x v="1"/>
    <s v="Low"/>
    <s v="Medium"/>
    <s v="Low"/>
    <n v="126"/>
  </r>
  <r>
    <n v="33762"/>
    <x v="2"/>
    <n v="2"/>
    <n v="1"/>
    <n v="61"/>
    <x v="2"/>
    <n v="53"/>
    <n v="1"/>
    <n v="34"/>
    <n v="2"/>
    <n v="0"/>
    <n v="16"/>
    <s v="Wines"/>
    <n v="3"/>
    <n v="2"/>
    <n v="2"/>
    <n v="2"/>
    <n v="8"/>
    <x v="0"/>
    <x v="0"/>
    <x v="0"/>
    <x v="0"/>
    <x v="0"/>
    <n v="0"/>
    <n v="3"/>
    <n v="11"/>
    <x v="1"/>
    <n v="61"/>
    <x v="0"/>
    <n v="2516"/>
    <n v="0"/>
    <n v="1"/>
    <n v="0"/>
    <n v="0"/>
    <n v="0"/>
    <s v="Married"/>
    <s v="Partner"/>
    <n v="0"/>
    <n v="0"/>
    <n v="0"/>
    <n v="0"/>
    <n v="1"/>
    <s v="PhD"/>
    <s v="Postgraduate"/>
    <n v="90"/>
    <n v="74"/>
    <n v="0"/>
    <n v="3"/>
    <x v="3"/>
    <s v="NumWebPurchases"/>
    <x v="2"/>
    <n v="6"/>
    <s v="Not Accepted"/>
    <n v="6"/>
    <n v="106"/>
    <n v="4"/>
    <n v="2"/>
    <n v="3"/>
    <n v="9"/>
    <n v="2"/>
    <x v="1"/>
    <s v="Medium"/>
    <s v="Low"/>
    <s v="Medium"/>
    <n v="127"/>
  </r>
  <r>
    <n v="35860"/>
    <x v="0"/>
    <n v="1"/>
    <n v="1"/>
    <n v="37"/>
    <x v="0"/>
    <n v="15"/>
    <n v="0"/>
    <n v="8"/>
    <n v="4"/>
    <n v="2"/>
    <n v="20"/>
    <s v="Gold"/>
    <n v="2"/>
    <n v="1"/>
    <n v="1"/>
    <n v="2"/>
    <n v="5"/>
    <x v="1"/>
    <x v="0"/>
    <x v="0"/>
    <x v="0"/>
    <x v="0"/>
    <n v="0"/>
    <n v="3"/>
    <n v="11"/>
    <x v="0"/>
    <n v="47"/>
    <x v="2"/>
    <n v="2200"/>
    <n v="0"/>
    <n v="0"/>
    <n v="1"/>
    <n v="0"/>
    <n v="0"/>
    <s v="Single"/>
    <s v="Alone"/>
    <n v="0"/>
    <n v="0"/>
    <n v="0"/>
    <n v="0"/>
    <n v="1"/>
    <s v="PhD"/>
    <s v="Postgraduate"/>
    <n v="29"/>
    <n v="9"/>
    <n v="1"/>
    <n v="2"/>
    <x v="1"/>
    <s v="NumStorePurchases"/>
    <x v="1"/>
    <n v="4"/>
    <s v="Accepted"/>
    <n v="4"/>
    <n v="49"/>
    <n v="7"/>
    <n v="0"/>
    <n v="1"/>
    <n v="8"/>
    <n v="1"/>
    <x v="1"/>
    <s v="Low"/>
    <s v="Medium"/>
    <s v="Medium"/>
    <n v="128"/>
  </r>
  <r>
    <n v="36921"/>
    <x v="0"/>
    <n v="1"/>
    <n v="1"/>
    <n v="74"/>
    <x v="2"/>
    <n v="17"/>
    <n v="1"/>
    <n v="12"/>
    <n v="3"/>
    <n v="1"/>
    <n v="4"/>
    <s v="Wines"/>
    <n v="2"/>
    <n v="2"/>
    <n v="0"/>
    <n v="3"/>
    <n v="7"/>
    <x v="0"/>
    <x v="0"/>
    <x v="0"/>
    <x v="0"/>
    <x v="0"/>
    <n v="0"/>
    <n v="3"/>
    <n v="11"/>
    <x v="1"/>
    <n v="55"/>
    <x v="0"/>
    <n v="2495"/>
    <n v="1"/>
    <n v="0"/>
    <n v="0"/>
    <n v="0"/>
    <n v="0"/>
    <s v="Divorced"/>
    <s v="Alone"/>
    <n v="0"/>
    <n v="0"/>
    <n v="0"/>
    <n v="0"/>
    <n v="1"/>
    <s v="PhD"/>
    <s v="Postgraduate"/>
    <n v="34"/>
    <n v="30"/>
    <n v="0"/>
    <n v="2"/>
    <x v="1"/>
    <s v="NumStorePurchases"/>
    <x v="1"/>
    <n v="5"/>
    <s v="Not Accepted"/>
    <n v="5"/>
    <n v="38"/>
    <n v="3.0000000000000004"/>
    <n v="1"/>
    <n v="1"/>
    <n v="5"/>
    <n v="0"/>
    <x v="1"/>
    <s v="Low"/>
    <s v="Low"/>
    <s v="Low"/>
    <n v="129"/>
  </r>
  <r>
    <n v="92859"/>
    <x v="1"/>
    <n v="0"/>
    <n v="0"/>
    <n v="46"/>
    <x v="0"/>
    <n v="962"/>
    <n v="61"/>
    <n v="921"/>
    <n v="52"/>
    <n v="61"/>
    <n v="20"/>
    <s v="Wines"/>
    <n v="1"/>
    <n v="5"/>
    <n v="4"/>
    <n v="12"/>
    <n v="2"/>
    <x v="0"/>
    <x v="0"/>
    <x v="0"/>
    <x v="0"/>
    <x v="0"/>
    <n v="0"/>
    <n v="3"/>
    <n v="11"/>
    <x v="1"/>
    <n v="28"/>
    <x v="3"/>
    <n v="2777"/>
    <n v="0"/>
    <n v="0"/>
    <n v="1"/>
    <n v="0"/>
    <n v="0"/>
    <s v="Single"/>
    <s v="Alone"/>
    <n v="0"/>
    <n v="0"/>
    <n v="0"/>
    <n v="1"/>
    <n v="0"/>
    <s v="Master"/>
    <s v="Postgraduate"/>
    <n v="2057"/>
    <n v="2037"/>
    <n v="0"/>
    <n v="0"/>
    <x v="0"/>
    <s v="NumStorePurchases"/>
    <x v="1"/>
    <n v="21"/>
    <s v="Not Accepted"/>
    <n v="21"/>
    <n v="2077"/>
    <n v="6"/>
    <n v="8"/>
    <n v="9"/>
    <n v="23"/>
    <n v="8"/>
    <x v="0"/>
    <s v="High"/>
    <s v="High"/>
    <s v="Medium"/>
    <n v="130"/>
  </r>
  <r>
    <n v="65104"/>
    <x v="0"/>
    <n v="0"/>
    <n v="1"/>
    <n v="4"/>
    <x v="3"/>
    <n v="738"/>
    <n v="0"/>
    <n v="232"/>
    <n v="13"/>
    <n v="20"/>
    <n v="50"/>
    <s v="Wines"/>
    <n v="2"/>
    <n v="3"/>
    <n v="5"/>
    <n v="7"/>
    <n v="7"/>
    <x v="0"/>
    <x v="0"/>
    <x v="0"/>
    <x v="0"/>
    <x v="0"/>
    <n v="0"/>
    <n v="3"/>
    <n v="11"/>
    <x v="0"/>
    <n v="44"/>
    <x v="2"/>
    <n v="2386"/>
    <n v="0"/>
    <n v="0"/>
    <n v="0"/>
    <n v="1"/>
    <n v="0"/>
    <s v="Together"/>
    <s v="Partner"/>
    <n v="0"/>
    <n v="0"/>
    <n v="0"/>
    <n v="1"/>
    <n v="0"/>
    <s v="Master"/>
    <s v="Postgraduate"/>
    <n v="1003"/>
    <n v="953"/>
    <n v="0"/>
    <n v="1"/>
    <x v="0"/>
    <s v="NumStorePurchases"/>
    <x v="1"/>
    <n v="15"/>
    <s v="Not Accepted"/>
    <n v="15"/>
    <n v="1053"/>
    <n v="10"/>
    <n v="5"/>
    <n v="7"/>
    <n v="22"/>
    <n v="8"/>
    <x v="0"/>
    <s v="High"/>
    <s v="Medium"/>
    <s v="Medium"/>
    <n v="131"/>
  </r>
  <r>
    <n v="86111"/>
    <x v="1"/>
    <n v="0"/>
    <n v="0"/>
    <n v="73"/>
    <x v="2"/>
    <n v="399"/>
    <n v="28"/>
    <n v="756"/>
    <n v="36"/>
    <n v="40"/>
    <n v="126"/>
    <s v="Meat"/>
    <n v="1"/>
    <n v="5"/>
    <n v="7"/>
    <n v="10"/>
    <n v="2"/>
    <x v="0"/>
    <x v="0"/>
    <x v="0"/>
    <x v="0"/>
    <x v="0"/>
    <n v="0"/>
    <n v="3"/>
    <n v="11"/>
    <x v="1"/>
    <n v="58"/>
    <x v="0"/>
    <n v="2595"/>
    <n v="0"/>
    <n v="1"/>
    <n v="0"/>
    <n v="0"/>
    <n v="0"/>
    <s v="Married"/>
    <s v="Partner"/>
    <n v="0"/>
    <n v="0"/>
    <n v="1"/>
    <n v="0"/>
    <n v="0"/>
    <s v="Graduation"/>
    <s v="Graduate"/>
    <n v="1259"/>
    <n v="1133"/>
    <n v="0"/>
    <n v="0"/>
    <x v="0"/>
    <s v="NumStorePurchases"/>
    <x v="1"/>
    <n v="22"/>
    <s v="Not Accepted"/>
    <n v="22"/>
    <n v="1385"/>
    <n v="3.0000000000000004"/>
    <n v="8"/>
    <n v="8"/>
    <n v="19"/>
    <n v="7"/>
    <x v="3"/>
    <s v="Medium"/>
    <s v="High"/>
    <s v="High"/>
    <n v="132"/>
  </r>
  <r>
    <n v="68352"/>
    <x v="1"/>
    <n v="0"/>
    <n v="1"/>
    <n v="47"/>
    <x v="0"/>
    <n v="614"/>
    <n v="16"/>
    <n v="132"/>
    <n v="43"/>
    <n v="33"/>
    <n v="33"/>
    <s v="Wines"/>
    <n v="3"/>
    <n v="8"/>
    <n v="5"/>
    <n v="9"/>
    <n v="6"/>
    <x v="0"/>
    <x v="0"/>
    <x v="0"/>
    <x v="0"/>
    <x v="0"/>
    <n v="0"/>
    <n v="3"/>
    <n v="11"/>
    <x v="1"/>
    <n v="46"/>
    <x v="2"/>
    <n v="2464"/>
    <n v="0"/>
    <n v="0"/>
    <n v="1"/>
    <n v="0"/>
    <n v="0"/>
    <s v="Single"/>
    <s v="Alone"/>
    <n v="0"/>
    <n v="0"/>
    <n v="0"/>
    <n v="0"/>
    <n v="1"/>
    <s v="PhD"/>
    <s v="Postgraduate"/>
    <n v="838"/>
    <n v="805"/>
    <n v="0"/>
    <n v="1"/>
    <x v="2"/>
    <s v="NumStorePurchases"/>
    <x v="1"/>
    <n v="22"/>
    <s v="Not Accepted"/>
    <n v="22"/>
    <n v="871"/>
    <n v="6"/>
    <n v="8"/>
    <n v="6"/>
    <n v="20"/>
    <n v="7"/>
    <x v="3"/>
    <s v="High"/>
    <s v="Medium"/>
    <s v="Medium"/>
    <n v="133"/>
  </r>
  <r>
    <n v="41883"/>
    <x v="0"/>
    <n v="1"/>
    <n v="0"/>
    <n v="13"/>
    <x v="1"/>
    <n v="32"/>
    <n v="34"/>
    <n v="41"/>
    <n v="73"/>
    <n v="16"/>
    <n v="116"/>
    <s v="Gold"/>
    <n v="3"/>
    <n v="4"/>
    <n v="2"/>
    <n v="3"/>
    <n v="7"/>
    <x v="0"/>
    <x v="0"/>
    <x v="0"/>
    <x v="0"/>
    <x v="0"/>
    <n v="0"/>
    <n v="3"/>
    <n v="11"/>
    <x v="1"/>
    <n v="32"/>
    <x v="1"/>
    <n v="2626"/>
    <n v="0"/>
    <n v="0"/>
    <n v="0"/>
    <n v="1"/>
    <n v="0"/>
    <s v="Together"/>
    <s v="Partner"/>
    <n v="0"/>
    <n v="0"/>
    <n v="1"/>
    <n v="0"/>
    <n v="0"/>
    <s v="Graduation"/>
    <s v="Graduate"/>
    <n v="196"/>
    <n v="80"/>
    <n v="0"/>
    <n v="1"/>
    <x v="3"/>
    <s v="NumWebPurchases"/>
    <x v="2"/>
    <n v="9"/>
    <s v="Not Accepted"/>
    <n v="9"/>
    <n v="312"/>
    <n v="9"/>
    <n v="3"/>
    <n v="4"/>
    <n v="16"/>
    <n v="5"/>
    <x v="3"/>
    <s v="Medium"/>
    <s v="Medium"/>
    <s v="High"/>
    <n v="134"/>
  </r>
  <r>
    <n v="59809"/>
    <x v="0"/>
    <n v="0"/>
    <n v="2"/>
    <n v="36"/>
    <x v="0"/>
    <n v="598"/>
    <n v="16"/>
    <n v="141"/>
    <n v="32"/>
    <n v="41"/>
    <n v="49"/>
    <s v="Wines"/>
    <n v="3"/>
    <n v="3"/>
    <n v="3"/>
    <n v="6"/>
    <n v="8"/>
    <x v="0"/>
    <x v="0"/>
    <x v="0"/>
    <x v="0"/>
    <x v="0"/>
    <n v="0"/>
    <n v="3"/>
    <n v="11"/>
    <x v="1"/>
    <n v="44"/>
    <x v="2"/>
    <n v="2778"/>
    <n v="0"/>
    <n v="1"/>
    <n v="0"/>
    <n v="0"/>
    <n v="0"/>
    <s v="Married"/>
    <s v="Partner"/>
    <n v="0"/>
    <n v="0"/>
    <n v="1"/>
    <n v="0"/>
    <n v="0"/>
    <s v="Graduation"/>
    <s v="Graduate"/>
    <n v="828"/>
    <n v="779"/>
    <n v="0"/>
    <n v="2"/>
    <x v="2"/>
    <s v="NumStorePurchases"/>
    <x v="1"/>
    <n v="12"/>
    <s v="Not Accepted"/>
    <n v="12"/>
    <n v="877"/>
    <n v="7"/>
    <n v="4"/>
    <n v="6"/>
    <n v="17"/>
    <n v="5"/>
    <x v="3"/>
    <s v="High"/>
    <s v="High"/>
    <s v="Medium"/>
    <n v="135"/>
  </r>
  <r>
    <n v="23957"/>
    <x v="2"/>
    <n v="1"/>
    <n v="0"/>
    <n v="47"/>
    <x v="0"/>
    <n v="2"/>
    <n v="1"/>
    <n v="18"/>
    <n v="20"/>
    <n v="11"/>
    <n v="16"/>
    <s v="Fish"/>
    <n v="1"/>
    <n v="2"/>
    <n v="0"/>
    <n v="3"/>
    <n v="6"/>
    <x v="0"/>
    <x v="0"/>
    <x v="0"/>
    <x v="0"/>
    <x v="0"/>
    <n v="0"/>
    <n v="3"/>
    <n v="11"/>
    <x v="0"/>
    <n v="45"/>
    <x v="2"/>
    <n v="2768"/>
    <n v="0"/>
    <n v="1"/>
    <n v="0"/>
    <n v="0"/>
    <n v="0"/>
    <s v="Married"/>
    <s v="Partner"/>
    <n v="0"/>
    <n v="0"/>
    <n v="1"/>
    <n v="0"/>
    <n v="0"/>
    <s v="Graduation"/>
    <s v="Graduate"/>
    <n v="52"/>
    <n v="36"/>
    <n v="0"/>
    <n v="1"/>
    <x v="1"/>
    <s v="NumStorePurchases"/>
    <x v="1"/>
    <n v="5"/>
    <s v="Not Accepted"/>
    <n v="5"/>
    <n v="68"/>
    <n v="6"/>
    <n v="1"/>
    <n v="2"/>
    <n v="9"/>
    <n v="2"/>
    <x v="1"/>
    <s v="Low"/>
    <s v="Medium"/>
    <s v="Medium"/>
    <n v="136"/>
  </r>
  <r>
    <n v="38547"/>
    <x v="0"/>
    <n v="1"/>
    <n v="0"/>
    <n v="49"/>
    <x v="0"/>
    <n v="6"/>
    <n v="1"/>
    <n v="10"/>
    <n v="0"/>
    <n v="1"/>
    <n v="4"/>
    <s v="Meat"/>
    <n v="1"/>
    <n v="1"/>
    <n v="0"/>
    <n v="2"/>
    <n v="8"/>
    <x v="0"/>
    <x v="0"/>
    <x v="0"/>
    <x v="0"/>
    <x v="0"/>
    <n v="1"/>
    <n v="3"/>
    <n v="11"/>
    <x v="1"/>
    <n v="39"/>
    <x v="1"/>
    <n v="2464"/>
    <n v="0"/>
    <n v="0"/>
    <n v="0"/>
    <n v="1"/>
    <n v="0"/>
    <s v="Together"/>
    <s v="Partner"/>
    <n v="0"/>
    <n v="0"/>
    <n v="1"/>
    <n v="0"/>
    <n v="0"/>
    <s v="Graduation"/>
    <s v="Graduate"/>
    <n v="18"/>
    <n v="14"/>
    <n v="0"/>
    <n v="1"/>
    <x v="1"/>
    <s v="NumStorePurchases"/>
    <x v="1"/>
    <n v="3"/>
    <s v="Not Accepted"/>
    <n v="3"/>
    <n v="22"/>
    <n v="6"/>
    <n v="0"/>
    <n v="0"/>
    <n v="6"/>
    <n v="0"/>
    <x v="1"/>
    <s v="Low"/>
    <s v="Low"/>
    <s v="Low"/>
    <n v="137"/>
  </r>
  <r>
    <n v="35688"/>
    <x v="0"/>
    <n v="2"/>
    <n v="1"/>
    <n v="94"/>
    <x v="2"/>
    <n v="73"/>
    <n v="3"/>
    <n v="90"/>
    <n v="12"/>
    <n v="1"/>
    <n v="32"/>
    <s v="Meat"/>
    <n v="7"/>
    <n v="4"/>
    <n v="1"/>
    <n v="4"/>
    <n v="8"/>
    <x v="0"/>
    <x v="0"/>
    <x v="0"/>
    <x v="0"/>
    <x v="0"/>
    <n v="0"/>
    <n v="3"/>
    <n v="11"/>
    <x v="1"/>
    <n v="47"/>
    <x v="2"/>
    <n v="2835"/>
    <n v="0"/>
    <n v="1"/>
    <n v="0"/>
    <n v="0"/>
    <n v="0"/>
    <s v="Married"/>
    <s v="Partner"/>
    <n v="1"/>
    <n v="0"/>
    <n v="0"/>
    <n v="0"/>
    <n v="0"/>
    <s v="2n Cycle"/>
    <s v="Undergraduate"/>
    <n v="179"/>
    <n v="147"/>
    <n v="0"/>
    <n v="3"/>
    <x v="3"/>
    <s v="NumWebPurchases"/>
    <x v="2"/>
    <n v="9"/>
    <s v="Not Accepted"/>
    <n v="9"/>
    <n v="211"/>
    <n v="0.99999999999999978"/>
    <n v="3"/>
    <n v="4"/>
    <n v="8"/>
    <n v="1"/>
    <x v="1"/>
    <s v="Medium"/>
    <s v="Low"/>
    <s v="Medium"/>
    <n v="138"/>
  </r>
  <r>
    <n v="49605"/>
    <x v="0"/>
    <n v="0"/>
    <n v="0"/>
    <n v="65"/>
    <x v="2"/>
    <n v="42"/>
    <n v="16"/>
    <n v="29"/>
    <n v="12"/>
    <n v="20"/>
    <n v="8"/>
    <s v="Wines"/>
    <n v="1"/>
    <n v="2"/>
    <n v="1"/>
    <n v="4"/>
    <n v="3"/>
    <x v="0"/>
    <x v="0"/>
    <x v="0"/>
    <x v="0"/>
    <x v="0"/>
    <n v="0"/>
    <n v="3"/>
    <n v="11"/>
    <x v="1"/>
    <n v="54"/>
    <x v="0"/>
    <n v="2167"/>
    <n v="0"/>
    <n v="1"/>
    <n v="0"/>
    <n v="0"/>
    <n v="0"/>
    <s v="Married"/>
    <s v="Partner"/>
    <n v="0"/>
    <n v="0"/>
    <n v="0"/>
    <n v="1"/>
    <n v="0"/>
    <s v="Master"/>
    <s v="Postgraduate"/>
    <n v="119"/>
    <n v="111"/>
    <n v="0"/>
    <n v="0"/>
    <x v="3"/>
    <s v="NumStorePurchases"/>
    <x v="1"/>
    <n v="7"/>
    <s v="Not Accepted"/>
    <n v="7"/>
    <n v="127"/>
    <n v="4"/>
    <n v="3"/>
    <n v="3"/>
    <n v="10"/>
    <n v="2"/>
    <x v="1"/>
    <s v="Medium"/>
    <s v="Medium"/>
    <s v="Low"/>
    <n v="139"/>
  </r>
  <r>
    <n v="59354"/>
    <x v="0"/>
    <n v="0"/>
    <n v="2"/>
    <n v="59"/>
    <x v="0"/>
    <n v="295"/>
    <n v="21"/>
    <n v="78"/>
    <n v="39"/>
    <n v="13"/>
    <n v="13"/>
    <s v="Wines"/>
    <n v="1"/>
    <n v="4"/>
    <n v="4"/>
    <n v="7"/>
    <n v="3"/>
    <x v="0"/>
    <x v="0"/>
    <x v="0"/>
    <x v="0"/>
    <x v="0"/>
    <n v="0"/>
    <n v="3"/>
    <n v="11"/>
    <x v="1"/>
    <n v="67"/>
    <x v="0"/>
    <n v="2225"/>
    <n v="0"/>
    <n v="1"/>
    <n v="0"/>
    <n v="0"/>
    <n v="0"/>
    <s v="Married"/>
    <s v="Partner"/>
    <n v="0"/>
    <n v="0"/>
    <n v="0"/>
    <n v="1"/>
    <n v="0"/>
    <s v="Master"/>
    <s v="Postgraduate"/>
    <n v="446"/>
    <n v="433"/>
    <n v="0"/>
    <n v="2"/>
    <x v="2"/>
    <s v="NumStorePurchases"/>
    <x v="1"/>
    <n v="15"/>
    <s v="Not Accepted"/>
    <n v="15"/>
    <n v="459"/>
    <n v="4"/>
    <n v="5"/>
    <n v="5"/>
    <n v="14"/>
    <n v="4"/>
    <x v="2"/>
    <s v="Medium"/>
    <s v="Medium"/>
    <s v="Medium"/>
    <n v="140"/>
  </r>
  <r>
    <n v="65747"/>
    <x v="0"/>
    <n v="0"/>
    <n v="1"/>
    <n v="96"/>
    <x v="2"/>
    <n v="346"/>
    <n v="17"/>
    <n v="48"/>
    <n v="23"/>
    <n v="13"/>
    <n v="13"/>
    <s v="Wines"/>
    <n v="4"/>
    <n v="8"/>
    <n v="1"/>
    <n v="6"/>
    <n v="6"/>
    <x v="0"/>
    <x v="1"/>
    <x v="0"/>
    <x v="0"/>
    <x v="0"/>
    <n v="0"/>
    <n v="3"/>
    <n v="11"/>
    <x v="1"/>
    <n v="51"/>
    <x v="0"/>
    <n v="2273"/>
    <n v="0"/>
    <n v="1"/>
    <n v="0"/>
    <n v="0"/>
    <n v="0"/>
    <s v="Married"/>
    <s v="Partner"/>
    <n v="0"/>
    <n v="0"/>
    <n v="1"/>
    <n v="0"/>
    <n v="0"/>
    <s v="Graduation"/>
    <s v="Graduate"/>
    <n v="447"/>
    <n v="434"/>
    <n v="1"/>
    <n v="1"/>
    <x v="2"/>
    <s v="NumWebPurchases"/>
    <x v="2"/>
    <n v="15"/>
    <s v="Accepted"/>
    <n v="15"/>
    <n v="460"/>
    <n v="0.99999999999999978"/>
    <n v="5"/>
    <n v="5"/>
    <n v="11"/>
    <n v="3"/>
    <x v="2"/>
    <s v="Medium"/>
    <s v="Medium"/>
    <s v="Medium"/>
    <n v="141"/>
  </r>
  <r>
    <n v="46344"/>
    <x v="0"/>
    <n v="0"/>
    <n v="1"/>
    <n v="28"/>
    <x v="1"/>
    <n v="233"/>
    <n v="20"/>
    <n v="57"/>
    <n v="8"/>
    <n v="20"/>
    <n v="91"/>
    <s v="Wines"/>
    <n v="4"/>
    <n v="7"/>
    <n v="1"/>
    <n v="5"/>
    <n v="7"/>
    <x v="0"/>
    <x v="0"/>
    <x v="0"/>
    <x v="0"/>
    <x v="0"/>
    <n v="0"/>
    <n v="3"/>
    <n v="11"/>
    <x v="1"/>
    <n v="48"/>
    <x v="2"/>
    <n v="2721"/>
    <n v="0"/>
    <n v="0"/>
    <n v="0"/>
    <n v="1"/>
    <n v="0"/>
    <s v="Together"/>
    <s v="Partner"/>
    <n v="1"/>
    <n v="0"/>
    <n v="0"/>
    <n v="0"/>
    <n v="0"/>
    <s v="2n Cycle"/>
    <s v="Undergraduate"/>
    <n v="338"/>
    <n v="247"/>
    <n v="0"/>
    <n v="1"/>
    <x v="3"/>
    <s v="NumWebPurchases"/>
    <x v="2"/>
    <n v="13"/>
    <s v="Not Accepted"/>
    <n v="13"/>
    <n v="429"/>
    <n v="8"/>
    <n v="5"/>
    <n v="5"/>
    <n v="18"/>
    <n v="6"/>
    <x v="3"/>
    <s v="Medium"/>
    <s v="Medium"/>
    <s v="High"/>
    <n v="142"/>
  </r>
  <r>
    <n v="34176"/>
    <x v="2"/>
    <n v="1"/>
    <n v="0"/>
    <n v="12"/>
    <x v="1"/>
    <n v="5"/>
    <n v="7"/>
    <n v="24"/>
    <n v="19"/>
    <n v="14"/>
    <n v="20"/>
    <s v="Meat"/>
    <n v="4"/>
    <n v="3"/>
    <n v="0"/>
    <n v="4"/>
    <n v="6"/>
    <x v="0"/>
    <x v="0"/>
    <x v="0"/>
    <x v="0"/>
    <x v="0"/>
    <n v="0"/>
    <n v="3"/>
    <n v="11"/>
    <x v="1"/>
    <n v="32"/>
    <x v="1"/>
    <n v="2207"/>
    <n v="0"/>
    <n v="0"/>
    <n v="1"/>
    <n v="0"/>
    <n v="0"/>
    <s v="Single"/>
    <s v="Alone"/>
    <n v="0"/>
    <n v="0"/>
    <n v="1"/>
    <n v="0"/>
    <n v="0"/>
    <s v="Graduation"/>
    <s v="Graduate"/>
    <n v="69"/>
    <n v="49"/>
    <n v="0"/>
    <n v="1"/>
    <x v="3"/>
    <s v="NumStorePurchases"/>
    <x v="1"/>
    <n v="7"/>
    <s v="Not Accepted"/>
    <n v="7"/>
    <n v="89"/>
    <n v="9"/>
    <n v="3"/>
    <n v="2"/>
    <n v="14"/>
    <n v="4"/>
    <x v="2"/>
    <s v="Low"/>
    <s v="Medium"/>
    <s v="Medium"/>
    <n v="143"/>
  </r>
  <r>
    <n v="61010"/>
    <x v="0"/>
    <n v="0"/>
    <n v="1"/>
    <n v="57"/>
    <x v="0"/>
    <n v="888"/>
    <n v="0"/>
    <n v="57"/>
    <n v="0"/>
    <n v="0"/>
    <n v="76"/>
    <s v="Wines"/>
    <n v="2"/>
    <n v="8"/>
    <n v="5"/>
    <n v="11"/>
    <n v="5"/>
    <x v="0"/>
    <x v="0"/>
    <x v="0"/>
    <x v="0"/>
    <x v="0"/>
    <n v="0"/>
    <n v="3"/>
    <n v="11"/>
    <x v="1"/>
    <n v="68"/>
    <x v="0"/>
    <n v="2787"/>
    <n v="0"/>
    <n v="0"/>
    <n v="0"/>
    <n v="1"/>
    <n v="0"/>
    <s v="Together"/>
    <s v="Partner"/>
    <n v="0"/>
    <n v="0"/>
    <n v="0"/>
    <n v="0"/>
    <n v="1"/>
    <s v="PhD"/>
    <s v="Postgraduate"/>
    <n v="945"/>
    <n v="869"/>
    <n v="0"/>
    <n v="1"/>
    <x v="2"/>
    <s v="NumStorePurchases"/>
    <x v="1"/>
    <n v="24"/>
    <s v="Not Accepted"/>
    <n v="24"/>
    <n v="1021"/>
    <n v="5"/>
    <n v="9"/>
    <n v="7"/>
    <n v="21"/>
    <n v="8"/>
    <x v="0"/>
    <s v="High"/>
    <s v="Low"/>
    <s v="High"/>
    <n v="144"/>
  </r>
  <r>
    <n v="69372"/>
    <x v="1"/>
    <n v="0"/>
    <n v="0"/>
    <n v="10"/>
    <x v="1"/>
    <n v="997"/>
    <n v="26"/>
    <n v="269"/>
    <n v="34"/>
    <n v="13"/>
    <n v="42"/>
    <s v="Wines"/>
    <n v="1"/>
    <n v="10"/>
    <n v="4"/>
    <n v="6"/>
    <n v="4"/>
    <x v="0"/>
    <x v="1"/>
    <x v="1"/>
    <x v="0"/>
    <x v="0"/>
    <n v="0"/>
    <n v="3"/>
    <n v="11"/>
    <x v="0"/>
    <n v="71"/>
    <x v="0"/>
    <n v="2654"/>
    <n v="0"/>
    <n v="0"/>
    <n v="0"/>
    <n v="1"/>
    <n v="0"/>
    <s v="Together"/>
    <s v="Partner"/>
    <n v="0"/>
    <n v="0"/>
    <n v="1"/>
    <n v="0"/>
    <n v="0"/>
    <s v="Graduation"/>
    <s v="Graduate"/>
    <n v="1339"/>
    <n v="1297"/>
    <n v="2"/>
    <n v="0"/>
    <x v="0"/>
    <s v="NumWebPurchases"/>
    <x v="2"/>
    <n v="20"/>
    <s v="Accepted"/>
    <n v="20"/>
    <n v="1381"/>
    <n v="9"/>
    <n v="7"/>
    <n v="8"/>
    <n v="24"/>
    <n v="9"/>
    <x v="0"/>
    <s v="High"/>
    <s v="Medium"/>
    <s v="Medium"/>
    <n v="145"/>
  </r>
  <r>
    <n v="49967"/>
    <x v="0"/>
    <n v="0"/>
    <n v="1"/>
    <n v="4"/>
    <x v="3"/>
    <n v="212"/>
    <n v="6"/>
    <n v="69"/>
    <n v="4"/>
    <n v="12"/>
    <n v="3"/>
    <s v="Wines"/>
    <n v="3"/>
    <n v="6"/>
    <n v="1"/>
    <n v="5"/>
    <n v="7"/>
    <x v="0"/>
    <x v="0"/>
    <x v="0"/>
    <x v="0"/>
    <x v="0"/>
    <n v="0"/>
    <n v="3"/>
    <n v="11"/>
    <x v="1"/>
    <n v="62"/>
    <x v="0"/>
    <n v="2515"/>
    <n v="0"/>
    <n v="0"/>
    <n v="1"/>
    <n v="0"/>
    <n v="0"/>
    <s v="Single"/>
    <s v="Alone"/>
    <n v="0"/>
    <n v="0"/>
    <n v="1"/>
    <n v="0"/>
    <n v="0"/>
    <s v="Graduation"/>
    <s v="Graduate"/>
    <n v="303"/>
    <n v="300"/>
    <n v="0"/>
    <n v="1"/>
    <x v="3"/>
    <s v="NumWebPurchases"/>
    <x v="2"/>
    <n v="12"/>
    <s v="Not Accepted"/>
    <n v="12"/>
    <n v="306"/>
    <n v="10"/>
    <n v="4"/>
    <n v="4"/>
    <n v="18"/>
    <n v="6"/>
    <x v="3"/>
    <s v="Medium"/>
    <s v="Medium"/>
    <s v="Low"/>
    <n v="146"/>
  </r>
  <r>
    <n v="60199"/>
    <x v="0"/>
    <n v="1"/>
    <n v="2"/>
    <n v="49"/>
    <x v="0"/>
    <n v="8"/>
    <n v="1"/>
    <n v="7"/>
    <n v="2"/>
    <n v="0"/>
    <n v="0"/>
    <s v="Wines"/>
    <n v="1"/>
    <n v="0"/>
    <n v="0"/>
    <n v="3"/>
    <n v="4"/>
    <x v="0"/>
    <x v="0"/>
    <x v="0"/>
    <x v="0"/>
    <x v="0"/>
    <n v="0"/>
    <n v="3"/>
    <n v="11"/>
    <x v="1"/>
    <n v="42"/>
    <x v="2"/>
    <n v="2449"/>
    <n v="0"/>
    <n v="0"/>
    <n v="1"/>
    <n v="0"/>
    <n v="0"/>
    <s v="Single"/>
    <s v="Alone"/>
    <n v="0"/>
    <n v="0"/>
    <n v="1"/>
    <n v="0"/>
    <n v="0"/>
    <s v="Graduation"/>
    <s v="Graduate"/>
    <n v="18"/>
    <n v="18"/>
    <n v="0"/>
    <n v="3"/>
    <x v="1"/>
    <s v="NumStorePurchases"/>
    <x v="1"/>
    <n v="3"/>
    <s v="Not Accepted"/>
    <n v="3"/>
    <n v="18"/>
    <n v="6"/>
    <n v="0"/>
    <n v="0"/>
    <n v="6"/>
    <n v="0"/>
    <x v="1"/>
    <s v="Low"/>
    <s v="Low"/>
    <s v="Low"/>
    <n v="147"/>
  </r>
  <r>
    <n v="55375"/>
    <x v="0"/>
    <n v="0"/>
    <n v="1"/>
    <n v="3"/>
    <x v="3"/>
    <n v="42"/>
    <n v="11"/>
    <n v="57"/>
    <n v="10"/>
    <n v="28"/>
    <n v="14"/>
    <s v="Meat"/>
    <n v="1"/>
    <n v="1"/>
    <n v="1"/>
    <n v="6"/>
    <n v="2"/>
    <x v="0"/>
    <x v="0"/>
    <x v="0"/>
    <x v="0"/>
    <x v="0"/>
    <n v="0"/>
    <n v="3"/>
    <n v="11"/>
    <x v="1"/>
    <n v="43"/>
    <x v="2"/>
    <n v="2414"/>
    <n v="0"/>
    <n v="0"/>
    <n v="0"/>
    <n v="1"/>
    <n v="0"/>
    <s v="Together"/>
    <s v="Partner"/>
    <n v="0"/>
    <n v="0"/>
    <n v="1"/>
    <n v="0"/>
    <n v="0"/>
    <s v="Graduation"/>
    <s v="Graduate"/>
    <n v="148"/>
    <n v="134"/>
    <n v="0"/>
    <n v="1"/>
    <x v="3"/>
    <s v="NumStorePurchases"/>
    <x v="1"/>
    <n v="8"/>
    <s v="Not Accepted"/>
    <n v="8"/>
    <n v="162"/>
    <n v="10"/>
    <n v="3"/>
    <n v="3"/>
    <n v="16"/>
    <n v="5"/>
    <x v="3"/>
    <s v="Medium"/>
    <s v="Medium"/>
    <s v="Medium"/>
    <n v="148"/>
  </r>
  <r>
    <n v="80317"/>
    <x v="1"/>
    <n v="0"/>
    <n v="0"/>
    <n v="64"/>
    <x v="2"/>
    <n v="536"/>
    <n v="11"/>
    <n v="387"/>
    <n v="149"/>
    <n v="91"/>
    <n v="57"/>
    <s v="Wines"/>
    <n v="1"/>
    <n v="3"/>
    <n v="4"/>
    <n v="10"/>
    <n v="1"/>
    <x v="0"/>
    <x v="0"/>
    <x v="0"/>
    <x v="0"/>
    <x v="0"/>
    <n v="0"/>
    <n v="3"/>
    <n v="11"/>
    <x v="1"/>
    <n v="65"/>
    <x v="0"/>
    <n v="2472"/>
    <n v="0"/>
    <n v="0"/>
    <n v="1"/>
    <n v="0"/>
    <n v="0"/>
    <s v="Single"/>
    <s v="Alone"/>
    <n v="0"/>
    <n v="0"/>
    <n v="1"/>
    <n v="0"/>
    <n v="0"/>
    <s v="Graduation"/>
    <s v="Graduate"/>
    <n v="1174"/>
    <n v="1117"/>
    <n v="0"/>
    <n v="0"/>
    <x v="0"/>
    <s v="NumStorePurchases"/>
    <x v="1"/>
    <n v="17"/>
    <s v="Not Accepted"/>
    <n v="17"/>
    <n v="1231"/>
    <n v="4"/>
    <n v="6"/>
    <n v="8"/>
    <n v="18"/>
    <n v="6"/>
    <x v="3"/>
    <s v="High"/>
    <s v="High"/>
    <s v="High"/>
    <n v="149"/>
  </r>
  <r>
    <n v="30523"/>
    <x v="2"/>
    <n v="2"/>
    <n v="1"/>
    <n v="0"/>
    <x v="3"/>
    <n v="5"/>
    <n v="0"/>
    <n v="3"/>
    <n v="0"/>
    <n v="0"/>
    <n v="5"/>
    <s v="Wines"/>
    <n v="1"/>
    <n v="1"/>
    <n v="0"/>
    <n v="2"/>
    <n v="7"/>
    <x v="0"/>
    <x v="0"/>
    <x v="0"/>
    <x v="0"/>
    <x v="0"/>
    <n v="0"/>
    <n v="3"/>
    <n v="11"/>
    <x v="1"/>
    <n v="62"/>
    <x v="0"/>
    <n v="2522"/>
    <n v="0"/>
    <n v="0"/>
    <n v="1"/>
    <n v="0"/>
    <n v="0"/>
    <s v="Single"/>
    <s v="Alone"/>
    <n v="0"/>
    <n v="0"/>
    <n v="0"/>
    <n v="1"/>
    <n v="0"/>
    <s v="Master"/>
    <s v="Postgraduate"/>
    <n v="8"/>
    <n v="3"/>
    <n v="0"/>
    <n v="3"/>
    <x v="1"/>
    <s v="NumStorePurchases"/>
    <x v="1"/>
    <n v="3"/>
    <s v="Not Accepted"/>
    <n v="3"/>
    <n v="13"/>
    <n v="10"/>
    <n v="0"/>
    <n v="0"/>
    <n v="10"/>
    <n v="2"/>
    <x v="1"/>
    <s v="Low"/>
    <s v="Low"/>
    <s v="Low"/>
    <n v="150"/>
  </r>
  <r>
    <n v="70356"/>
    <x v="1"/>
    <n v="0"/>
    <n v="0"/>
    <n v="20"/>
    <x v="1"/>
    <n v="1349"/>
    <n v="16"/>
    <n v="249"/>
    <n v="43"/>
    <n v="16"/>
    <n v="33"/>
    <s v="Wines"/>
    <n v="2"/>
    <n v="10"/>
    <n v="6"/>
    <n v="9"/>
    <n v="6"/>
    <x v="0"/>
    <x v="0"/>
    <x v="0"/>
    <x v="0"/>
    <x v="0"/>
    <n v="0"/>
    <n v="3"/>
    <n v="11"/>
    <x v="1"/>
    <n v="75"/>
    <x v="0"/>
    <n v="2760"/>
    <n v="0"/>
    <n v="1"/>
    <n v="0"/>
    <n v="0"/>
    <n v="0"/>
    <s v="Married"/>
    <s v="Partner"/>
    <n v="0"/>
    <n v="0"/>
    <n v="0"/>
    <n v="0"/>
    <n v="1"/>
    <s v="PhD"/>
    <s v="Postgraduate"/>
    <n v="1673"/>
    <n v="1640"/>
    <n v="0"/>
    <n v="0"/>
    <x v="0"/>
    <s v="NumWebPurchases"/>
    <x v="2"/>
    <n v="25"/>
    <s v="Not Accepted"/>
    <n v="25"/>
    <n v="1706"/>
    <n v="8"/>
    <n v="9"/>
    <n v="9"/>
    <n v="26"/>
    <n v="9"/>
    <x v="0"/>
    <s v="High"/>
    <s v="Medium"/>
    <s v="Medium"/>
    <n v="151"/>
  </r>
  <r>
    <n v="23228"/>
    <x v="2"/>
    <n v="1"/>
    <n v="0"/>
    <n v="91"/>
    <x v="2"/>
    <n v="53"/>
    <n v="3"/>
    <n v="49"/>
    <n v="7"/>
    <n v="4"/>
    <n v="5"/>
    <s v="Wines"/>
    <n v="4"/>
    <n v="3"/>
    <n v="0"/>
    <n v="4"/>
    <n v="8"/>
    <x v="0"/>
    <x v="0"/>
    <x v="0"/>
    <x v="0"/>
    <x v="0"/>
    <n v="0"/>
    <n v="3"/>
    <n v="11"/>
    <x v="1"/>
    <n v="36"/>
    <x v="1"/>
    <n v="2334"/>
    <n v="0"/>
    <n v="1"/>
    <n v="0"/>
    <n v="0"/>
    <n v="0"/>
    <s v="Married"/>
    <s v="Partner"/>
    <n v="0"/>
    <n v="0"/>
    <n v="1"/>
    <n v="0"/>
    <n v="0"/>
    <s v="Graduation"/>
    <s v="Graduate"/>
    <n v="116"/>
    <n v="111"/>
    <n v="0"/>
    <n v="1"/>
    <x v="3"/>
    <s v="NumStorePurchases"/>
    <x v="1"/>
    <n v="7"/>
    <s v="Not Accepted"/>
    <n v="7"/>
    <n v="121"/>
    <n v="0.99999999999999978"/>
    <n v="3"/>
    <n v="3"/>
    <n v="7"/>
    <n v="1"/>
    <x v="1"/>
    <s v="Medium"/>
    <s v="Medium"/>
    <s v="Low"/>
    <n v="152"/>
  </r>
  <r>
    <n v="74165"/>
    <x v="1"/>
    <n v="0"/>
    <n v="0"/>
    <n v="9"/>
    <x v="1"/>
    <n v="1001"/>
    <n v="12"/>
    <n v="240"/>
    <n v="16"/>
    <n v="12"/>
    <n v="12"/>
    <s v="Wines"/>
    <n v="1"/>
    <n v="5"/>
    <n v="4"/>
    <n v="10"/>
    <n v="2"/>
    <x v="0"/>
    <x v="0"/>
    <x v="0"/>
    <x v="0"/>
    <x v="0"/>
    <n v="0"/>
    <n v="3"/>
    <n v="11"/>
    <x v="1"/>
    <n v="45"/>
    <x v="2"/>
    <n v="2583"/>
    <n v="1"/>
    <n v="0"/>
    <n v="0"/>
    <n v="0"/>
    <n v="0"/>
    <s v="Divorced"/>
    <s v="Alone"/>
    <n v="0"/>
    <n v="0"/>
    <n v="0"/>
    <n v="0"/>
    <n v="1"/>
    <s v="PhD"/>
    <s v="Postgraduate"/>
    <n v="1281"/>
    <n v="1269"/>
    <n v="0"/>
    <n v="0"/>
    <x v="0"/>
    <s v="NumStorePurchases"/>
    <x v="1"/>
    <n v="19"/>
    <s v="Not Accepted"/>
    <n v="19"/>
    <n v="1293"/>
    <n v="10"/>
    <n v="7"/>
    <n v="8"/>
    <n v="25"/>
    <n v="9"/>
    <x v="0"/>
    <s v="High"/>
    <s v="Medium"/>
    <s v="Medium"/>
    <n v="153"/>
  </r>
  <r>
    <n v="43482"/>
    <x v="0"/>
    <n v="2"/>
    <n v="1"/>
    <n v="83"/>
    <x v="2"/>
    <n v="18"/>
    <n v="1"/>
    <n v="32"/>
    <n v="6"/>
    <n v="3"/>
    <n v="28"/>
    <s v="Meat"/>
    <n v="3"/>
    <n v="2"/>
    <n v="0"/>
    <n v="4"/>
    <n v="6"/>
    <x v="0"/>
    <x v="0"/>
    <x v="0"/>
    <x v="0"/>
    <x v="0"/>
    <n v="0"/>
    <n v="3"/>
    <n v="11"/>
    <x v="1"/>
    <n v="54"/>
    <x v="0"/>
    <n v="2387"/>
    <n v="0"/>
    <n v="0"/>
    <n v="0"/>
    <n v="1"/>
    <n v="0"/>
    <s v="Together"/>
    <s v="Partner"/>
    <n v="0"/>
    <n v="0"/>
    <n v="1"/>
    <n v="0"/>
    <n v="0"/>
    <s v="Graduation"/>
    <s v="Graduate"/>
    <n v="60"/>
    <n v="32"/>
    <n v="0"/>
    <n v="3"/>
    <x v="3"/>
    <s v="NumStorePurchases"/>
    <x v="1"/>
    <n v="6"/>
    <s v="Not Accepted"/>
    <n v="6"/>
    <n v="88"/>
    <n v="1.9999999999999996"/>
    <n v="2"/>
    <n v="2"/>
    <n v="6"/>
    <n v="0"/>
    <x v="1"/>
    <s v="Low"/>
    <s v="Medium"/>
    <s v="Medium"/>
    <n v="154"/>
  </r>
  <r>
    <n v="62551"/>
    <x v="0"/>
    <n v="0"/>
    <n v="0"/>
    <n v="27"/>
    <x v="1"/>
    <n v="125"/>
    <n v="16"/>
    <n v="98"/>
    <n v="134"/>
    <n v="21"/>
    <n v="27"/>
    <s v="Fish"/>
    <n v="1"/>
    <n v="6"/>
    <n v="7"/>
    <n v="4"/>
    <n v="3"/>
    <x v="1"/>
    <x v="0"/>
    <x v="0"/>
    <x v="0"/>
    <x v="0"/>
    <n v="0"/>
    <n v="3"/>
    <n v="11"/>
    <x v="1"/>
    <n v="67"/>
    <x v="0"/>
    <n v="2382"/>
    <n v="1"/>
    <n v="0"/>
    <n v="0"/>
    <n v="0"/>
    <n v="0"/>
    <s v="Divorced"/>
    <s v="Alone"/>
    <n v="0"/>
    <n v="0"/>
    <n v="1"/>
    <n v="0"/>
    <n v="0"/>
    <s v="Graduation"/>
    <s v="Graduate"/>
    <n v="394"/>
    <n v="367"/>
    <n v="1"/>
    <n v="0"/>
    <x v="2"/>
    <s v="NumCatalogPurchases"/>
    <x v="0"/>
    <n v="17"/>
    <s v="Accepted"/>
    <n v="17"/>
    <n v="421"/>
    <n v="8"/>
    <n v="6"/>
    <n v="5"/>
    <n v="19"/>
    <n v="7"/>
    <x v="3"/>
    <s v="Medium"/>
    <s v="Medium"/>
    <s v="Medium"/>
    <n v="155"/>
  </r>
  <r>
    <n v="52332"/>
    <x v="0"/>
    <n v="0"/>
    <n v="0"/>
    <n v="63"/>
    <x v="2"/>
    <n v="212"/>
    <n v="5"/>
    <n v="33"/>
    <n v="7"/>
    <n v="0"/>
    <n v="2"/>
    <s v="Wines"/>
    <n v="1"/>
    <n v="3"/>
    <n v="2"/>
    <n v="6"/>
    <n v="4"/>
    <x v="0"/>
    <x v="1"/>
    <x v="0"/>
    <x v="0"/>
    <x v="0"/>
    <n v="0"/>
    <n v="3"/>
    <n v="11"/>
    <x v="1"/>
    <n v="61"/>
    <x v="0"/>
    <n v="2464"/>
    <n v="1"/>
    <n v="0"/>
    <n v="0"/>
    <n v="0"/>
    <n v="0"/>
    <s v="Divorced"/>
    <s v="Alone"/>
    <n v="0"/>
    <n v="0"/>
    <n v="1"/>
    <n v="0"/>
    <n v="0"/>
    <s v="Graduation"/>
    <s v="Graduate"/>
    <n v="257"/>
    <n v="255"/>
    <n v="1"/>
    <n v="0"/>
    <x v="3"/>
    <s v="NumStorePurchases"/>
    <x v="1"/>
    <n v="11"/>
    <s v="Accepted"/>
    <n v="11"/>
    <n v="259"/>
    <n v="4"/>
    <n v="4"/>
    <n v="4"/>
    <n v="12"/>
    <n v="3"/>
    <x v="2"/>
    <s v="Medium"/>
    <s v="Low"/>
    <s v="Low"/>
    <n v="156"/>
  </r>
  <r>
    <n v="66951"/>
    <x v="0"/>
    <n v="0"/>
    <n v="0"/>
    <n v="46"/>
    <x v="0"/>
    <n v="277"/>
    <n v="162"/>
    <n v="305"/>
    <n v="173"/>
    <n v="76"/>
    <n v="124"/>
    <s v="Meat"/>
    <n v="1"/>
    <n v="3"/>
    <n v="4"/>
    <n v="7"/>
    <n v="1"/>
    <x v="0"/>
    <x v="0"/>
    <x v="0"/>
    <x v="0"/>
    <x v="0"/>
    <n v="0"/>
    <n v="3"/>
    <n v="11"/>
    <x v="1"/>
    <n v="32"/>
    <x v="1"/>
    <n v="2398"/>
    <n v="0"/>
    <n v="0"/>
    <n v="1"/>
    <n v="0"/>
    <n v="0"/>
    <s v="Single"/>
    <s v="Alone"/>
    <n v="0"/>
    <n v="0"/>
    <n v="1"/>
    <n v="0"/>
    <n v="0"/>
    <s v="Graduation"/>
    <s v="Graduate"/>
    <n v="993"/>
    <n v="869"/>
    <n v="0"/>
    <n v="0"/>
    <x v="0"/>
    <s v="NumStorePurchases"/>
    <x v="1"/>
    <n v="14"/>
    <s v="Not Accepted"/>
    <n v="14"/>
    <n v="1117"/>
    <n v="6"/>
    <n v="5"/>
    <n v="7"/>
    <n v="18"/>
    <n v="6"/>
    <x v="3"/>
    <s v="Medium"/>
    <s v="High"/>
    <s v="High"/>
    <n v="157"/>
  </r>
  <r>
    <n v="26091"/>
    <x v="2"/>
    <n v="1"/>
    <n v="1"/>
    <n v="84"/>
    <x v="2"/>
    <n v="15"/>
    <n v="10"/>
    <n v="19"/>
    <n v="8"/>
    <n v="17"/>
    <n v="20"/>
    <s v="Gold"/>
    <n v="3"/>
    <n v="2"/>
    <n v="1"/>
    <n v="3"/>
    <n v="5"/>
    <x v="0"/>
    <x v="0"/>
    <x v="0"/>
    <x v="0"/>
    <x v="0"/>
    <n v="0"/>
    <n v="3"/>
    <n v="11"/>
    <x v="1"/>
    <n v="63"/>
    <x v="0"/>
    <n v="2283"/>
    <n v="0"/>
    <n v="0"/>
    <n v="0"/>
    <n v="1"/>
    <n v="0"/>
    <s v="Together"/>
    <s v="Partner"/>
    <n v="0"/>
    <n v="0"/>
    <n v="1"/>
    <n v="0"/>
    <n v="0"/>
    <s v="Graduation"/>
    <s v="Graduate"/>
    <n v="69"/>
    <n v="49"/>
    <n v="0"/>
    <n v="2"/>
    <x v="3"/>
    <s v="NumStorePurchases"/>
    <x v="1"/>
    <n v="6"/>
    <s v="Not Accepted"/>
    <n v="6"/>
    <n v="89"/>
    <n v="1.9999999999999996"/>
    <n v="2"/>
    <n v="2"/>
    <n v="6"/>
    <n v="0"/>
    <x v="1"/>
    <s v="Low"/>
    <s v="Medium"/>
    <s v="Medium"/>
    <n v="158"/>
  </r>
  <r>
    <n v="33456"/>
    <x v="2"/>
    <n v="1"/>
    <n v="1"/>
    <n v="58"/>
    <x v="0"/>
    <n v="7"/>
    <n v="3"/>
    <n v="10"/>
    <n v="8"/>
    <n v="1"/>
    <n v="7"/>
    <s v="Meat"/>
    <n v="2"/>
    <n v="1"/>
    <n v="0"/>
    <n v="3"/>
    <n v="7"/>
    <x v="0"/>
    <x v="0"/>
    <x v="0"/>
    <x v="0"/>
    <x v="0"/>
    <n v="0"/>
    <n v="3"/>
    <n v="11"/>
    <x v="1"/>
    <n v="55"/>
    <x v="0"/>
    <n v="2228"/>
    <n v="0"/>
    <n v="0"/>
    <n v="0"/>
    <n v="1"/>
    <n v="0"/>
    <s v="Together"/>
    <s v="Partner"/>
    <n v="0"/>
    <n v="0"/>
    <n v="1"/>
    <n v="0"/>
    <n v="0"/>
    <s v="Graduation"/>
    <s v="Graduate"/>
    <n v="29"/>
    <n v="22"/>
    <n v="0"/>
    <n v="2"/>
    <x v="1"/>
    <s v="NumStorePurchases"/>
    <x v="1"/>
    <n v="4"/>
    <s v="Not Accepted"/>
    <n v="4"/>
    <n v="36"/>
    <n v="5"/>
    <n v="0"/>
    <n v="1"/>
    <n v="6"/>
    <n v="0"/>
    <x v="1"/>
    <s v="Low"/>
    <s v="Low"/>
    <s v="Low"/>
    <n v="159"/>
  </r>
  <r>
    <n v="28718"/>
    <x v="2"/>
    <n v="1"/>
    <n v="0"/>
    <n v="78"/>
    <x v="2"/>
    <n v="12"/>
    <n v="4"/>
    <n v="6"/>
    <n v="11"/>
    <n v="8"/>
    <n v="16"/>
    <s v="Gold"/>
    <n v="2"/>
    <n v="2"/>
    <n v="0"/>
    <n v="3"/>
    <n v="8"/>
    <x v="0"/>
    <x v="0"/>
    <x v="0"/>
    <x v="0"/>
    <x v="0"/>
    <n v="0"/>
    <n v="3"/>
    <n v="11"/>
    <x v="1"/>
    <n v="38"/>
    <x v="1"/>
    <n v="2510"/>
    <n v="0"/>
    <n v="1"/>
    <n v="0"/>
    <n v="0"/>
    <n v="0"/>
    <s v="Married"/>
    <s v="Partner"/>
    <n v="0"/>
    <n v="0"/>
    <n v="1"/>
    <n v="0"/>
    <n v="0"/>
    <s v="Graduation"/>
    <s v="Graduate"/>
    <n v="41"/>
    <n v="25"/>
    <n v="0"/>
    <n v="1"/>
    <x v="1"/>
    <s v="NumStorePurchases"/>
    <x v="1"/>
    <n v="5"/>
    <s v="Not Accepted"/>
    <n v="5"/>
    <n v="57"/>
    <n v="3.0000000000000004"/>
    <n v="1"/>
    <n v="2"/>
    <n v="6"/>
    <n v="0"/>
    <x v="1"/>
    <s v="Low"/>
    <s v="Medium"/>
    <s v="Medium"/>
    <n v="160"/>
  </r>
  <r>
    <n v="50447"/>
    <x v="0"/>
    <n v="2"/>
    <n v="0"/>
    <n v="4"/>
    <x v="3"/>
    <n v="85"/>
    <n v="7"/>
    <n v="24"/>
    <n v="2"/>
    <n v="3"/>
    <n v="27"/>
    <s v="Wines"/>
    <n v="1"/>
    <n v="3"/>
    <n v="1"/>
    <n v="3"/>
    <n v="6"/>
    <x v="0"/>
    <x v="0"/>
    <x v="0"/>
    <x v="0"/>
    <x v="0"/>
    <n v="0"/>
    <n v="3"/>
    <n v="11"/>
    <x v="1"/>
    <n v="50"/>
    <x v="0"/>
    <n v="2228"/>
    <n v="0"/>
    <n v="1"/>
    <n v="0"/>
    <n v="0"/>
    <n v="0"/>
    <s v="Married"/>
    <s v="Partner"/>
    <n v="0"/>
    <n v="0"/>
    <n v="1"/>
    <n v="0"/>
    <n v="0"/>
    <s v="Graduation"/>
    <s v="Graduate"/>
    <n v="121"/>
    <n v="94"/>
    <n v="0"/>
    <n v="2"/>
    <x v="3"/>
    <s v="NumWebPurchases"/>
    <x v="2"/>
    <n v="7"/>
    <s v="Not Accepted"/>
    <n v="7"/>
    <n v="148"/>
    <n v="10"/>
    <n v="3"/>
    <n v="3"/>
    <n v="16"/>
    <n v="5"/>
    <x v="3"/>
    <s v="Medium"/>
    <s v="Medium"/>
    <s v="Medium"/>
    <n v="161"/>
  </r>
  <r>
    <n v="53537"/>
    <x v="0"/>
    <n v="1"/>
    <n v="1"/>
    <n v="17"/>
    <x v="1"/>
    <n v="81"/>
    <n v="0"/>
    <n v="6"/>
    <n v="0"/>
    <n v="0"/>
    <n v="6"/>
    <s v="Wines"/>
    <n v="2"/>
    <n v="2"/>
    <n v="1"/>
    <n v="3"/>
    <n v="5"/>
    <x v="0"/>
    <x v="0"/>
    <x v="0"/>
    <x v="0"/>
    <x v="0"/>
    <n v="0"/>
    <n v="3"/>
    <n v="11"/>
    <x v="1"/>
    <n v="61"/>
    <x v="0"/>
    <n v="2309"/>
    <n v="0"/>
    <n v="0"/>
    <n v="0"/>
    <n v="1"/>
    <n v="0"/>
    <s v="Together"/>
    <s v="Partner"/>
    <n v="0"/>
    <n v="0"/>
    <n v="0"/>
    <n v="0"/>
    <n v="1"/>
    <s v="PhD"/>
    <s v="Postgraduate"/>
    <n v="87"/>
    <n v="81"/>
    <n v="0"/>
    <n v="2"/>
    <x v="3"/>
    <s v="NumStorePurchases"/>
    <x v="1"/>
    <n v="6"/>
    <s v="Not Accepted"/>
    <n v="6"/>
    <n v="93"/>
    <n v="9"/>
    <n v="2"/>
    <n v="3"/>
    <n v="14"/>
    <n v="4"/>
    <x v="2"/>
    <s v="Medium"/>
    <s v="Low"/>
    <s v="Low"/>
    <n v="162"/>
  </r>
  <r>
    <n v="52074"/>
    <x v="0"/>
    <n v="0"/>
    <n v="1"/>
    <n v="77"/>
    <x v="2"/>
    <n v="59"/>
    <n v="0"/>
    <n v="12"/>
    <n v="0"/>
    <n v="0"/>
    <n v="48"/>
    <s v="Wines"/>
    <n v="1"/>
    <n v="2"/>
    <n v="2"/>
    <n v="2"/>
    <n v="4"/>
    <x v="1"/>
    <x v="0"/>
    <x v="0"/>
    <x v="0"/>
    <x v="0"/>
    <n v="0"/>
    <n v="3"/>
    <n v="11"/>
    <x v="1"/>
    <n v="53"/>
    <x v="0"/>
    <n v="2245"/>
    <n v="0"/>
    <n v="0"/>
    <n v="1"/>
    <n v="0"/>
    <n v="0"/>
    <s v="Single"/>
    <s v="Alone"/>
    <n v="0"/>
    <n v="0"/>
    <n v="1"/>
    <n v="0"/>
    <n v="0"/>
    <s v="Graduation"/>
    <s v="Graduate"/>
    <n v="71"/>
    <n v="23"/>
    <n v="1"/>
    <n v="1"/>
    <x v="3"/>
    <s v="NumWebPurchases"/>
    <x v="2"/>
    <n v="6"/>
    <s v="Accepted"/>
    <n v="6"/>
    <n v="119"/>
    <n v="3.0000000000000004"/>
    <n v="2"/>
    <n v="3"/>
    <n v="8"/>
    <n v="1"/>
    <x v="1"/>
    <s v="Medium"/>
    <s v="Low"/>
    <s v="Medium"/>
    <n v="163"/>
  </r>
  <r>
    <n v="80427"/>
    <x v="1"/>
    <n v="0"/>
    <n v="1"/>
    <n v="56"/>
    <x v="0"/>
    <n v="1149"/>
    <n v="71"/>
    <n v="449"/>
    <n v="69"/>
    <n v="71"/>
    <n v="26"/>
    <s v="Wines"/>
    <n v="1"/>
    <n v="11"/>
    <n v="8"/>
    <n v="8"/>
    <n v="5"/>
    <x v="0"/>
    <x v="0"/>
    <x v="0"/>
    <x v="0"/>
    <x v="0"/>
    <n v="0"/>
    <n v="3"/>
    <n v="11"/>
    <x v="1"/>
    <n v="45"/>
    <x v="2"/>
    <n v="2814"/>
    <n v="0"/>
    <n v="1"/>
    <n v="0"/>
    <n v="0"/>
    <n v="0"/>
    <s v="Married"/>
    <s v="Partner"/>
    <n v="0"/>
    <n v="0"/>
    <n v="0"/>
    <n v="0"/>
    <n v="1"/>
    <s v="PhD"/>
    <s v="Postgraduate"/>
    <n v="1809"/>
    <n v="1783"/>
    <n v="0"/>
    <n v="1"/>
    <x v="0"/>
    <s v="NumWebPurchases"/>
    <x v="2"/>
    <n v="27"/>
    <s v="Not Accepted"/>
    <n v="27"/>
    <n v="1835"/>
    <n v="5"/>
    <n v="9"/>
    <n v="9"/>
    <n v="23"/>
    <n v="8"/>
    <x v="0"/>
    <s v="High"/>
    <s v="High"/>
    <s v="Medium"/>
    <n v="164"/>
  </r>
  <r>
    <n v="83837"/>
    <x v="1"/>
    <n v="0"/>
    <n v="0"/>
    <n v="79"/>
    <x v="2"/>
    <n v="847"/>
    <n v="66"/>
    <n v="119"/>
    <n v="86"/>
    <n v="89"/>
    <n v="111"/>
    <s v="Wines"/>
    <n v="1"/>
    <n v="9"/>
    <n v="10"/>
    <n v="5"/>
    <n v="4"/>
    <x v="0"/>
    <x v="1"/>
    <x v="0"/>
    <x v="1"/>
    <x v="0"/>
    <n v="0"/>
    <n v="3"/>
    <n v="11"/>
    <x v="0"/>
    <n v="72"/>
    <x v="0"/>
    <n v="2719"/>
    <n v="0"/>
    <n v="1"/>
    <n v="0"/>
    <n v="0"/>
    <n v="0"/>
    <s v="Married"/>
    <s v="Partner"/>
    <n v="0"/>
    <n v="0"/>
    <n v="0"/>
    <n v="0"/>
    <n v="1"/>
    <s v="PhD"/>
    <s v="Postgraduate"/>
    <n v="1207"/>
    <n v="1096"/>
    <n v="2"/>
    <n v="0"/>
    <x v="0"/>
    <s v="NumCatalogPurchases"/>
    <x v="0"/>
    <n v="24"/>
    <s v="Accepted"/>
    <n v="24"/>
    <n v="1318"/>
    <n v="3.0000000000000004"/>
    <n v="9"/>
    <n v="8"/>
    <n v="20"/>
    <n v="7"/>
    <x v="3"/>
    <s v="High"/>
    <s v="High"/>
    <s v="High"/>
    <n v="165"/>
  </r>
  <r>
    <n v="38853"/>
    <x v="0"/>
    <n v="1"/>
    <n v="1"/>
    <n v="90"/>
    <x v="2"/>
    <n v="29"/>
    <n v="0"/>
    <n v="14"/>
    <n v="0"/>
    <n v="0"/>
    <n v="2"/>
    <s v="Wines"/>
    <n v="2"/>
    <n v="2"/>
    <n v="0"/>
    <n v="3"/>
    <n v="7"/>
    <x v="0"/>
    <x v="0"/>
    <x v="0"/>
    <x v="0"/>
    <x v="0"/>
    <n v="0"/>
    <n v="3"/>
    <n v="11"/>
    <x v="1"/>
    <n v="50"/>
    <x v="0"/>
    <n v="2196"/>
    <n v="0"/>
    <n v="1"/>
    <n v="0"/>
    <n v="0"/>
    <n v="0"/>
    <s v="Married"/>
    <s v="Partner"/>
    <n v="0"/>
    <n v="0"/>
    <n v="0"/>
    <n v="0"/>
    <n v="1"/>
    <s v="PhD"/>
    <s v="Postgraduate"/>
    <n v="43"/>
    <n v="41"/>
    <n v="0"/>
    <n v="2"/>
    <x v="1"/>
    <s v="NumStorePurchases"/>
    <x v="1"/>
    <n v="5"/>
    <s v="Not Accepted"/>
    <n v="5"/>
    <n v="45"/>
    <n v="0.99999999999999978"/>
    <n v="1"/>
    <n v="1"/>
    <n v="3"/>
    <n v="0"/>
    <x v="1"/>
    <s v="Medium"/>
    <s v="Low"/>
    <s v="Low"/>
    <n v="166"/>
  </r>
  <r>
    <n v="38285"/>
    <x v="0"/>
    <n v="2"/>
    <n v="1"/>
    <n v="96"/>
    <x v="2"/>
    <n v="2"/>
    <n v="0"/>
    <n v="5"/>
    <n v="2"/>
    <n v="0"/>
    <n v="1"/>
    <s v="Meat"/>
    <n v="1"/>
    <n v="0"/>
    <n v="0"/>
    <n v="3"/>
    <n v="2"/>
    <x v="0"/>
    <x v="0"/>
    <x v="0"/>
    <x v="0"/>
    <x v="0"/>
    <n v="0"/>
    <n v="3"/>
    <n v="11"/>
    <x v="1"/>
    <n v="61"/>
    <x v="0"/>
    <n v="2164"/>
    <n v="0"/>
    <n v="0"/>
    <n v="0"/>
    <n v="1"/>
    <n v="0"/>
    <s v="Together"/>
    <s v="Partner"/>
    <n v="0"/>
    <n v="0"/>
    <n v="1"/>
    <n v="0"/>
    <n v="0"/>
    <s v="Graduation"/>
    <s v="Graduate"/>
    <n v="9"/>
    <n v="8"/>
    <n v="0"/>
    <n v="3"/>
    <x v="1"/>
    <s v="NumStorePurchases"/>
    <x v="1"/>
    <n v="3"/>
    <s v="Not Accepted"/>
    <n v="3"/>
    <n v="10"/>
    <n v="0.99999999999999978"/>
    <n v="0"/>
    <n v="0"/>
    <n v="0.99999999999999978"/>
    <n v="0"/>
    <x v="1"/>
    <s v="Low"/>
    <s v="Low"/>
    <s v="Low"/>
    <n v="167"/>
  </r>
  <r>
    <n v="78497"/>
    <x v="1"/>
    <n v="0"/>
    <n v="0"/>
    <n v="44"/>
    <x v="0"/>
    <n v="207"/>
    <n v="26"/>
    <n v="447"/>
    <n v="75"/>
    <n v="0"/>
    <n v="223"/>
    <s v="Meat"/>
    <n v="1"/>
    <n v="5"/>
    <n v="7"/>
    <n v="12"/>
    <n v="2"/>
    <x v="0"/>
    <x v="0"/>
    <x v="0"/>
    <x v="1"/>
    <x v="0"/>
    <n v="0"/>
    <n v="3"/>
    <n v="11"/>
    <x v="1"/>
    <n v="69"/>
    <x v="0"/>
    <n v="2369"/>
    <n v="0"/>
    <n v="1"/>
    <n v="0"/>
    <n v="0"/>
    <n v="0"/>
    <s v="Married"/>
    <s v="Partner"/>
    <n v="1"/>
    <n v="0"/>
    <n v="0"/>
    <n v="0"/>
    <n v="0"/>
    <s v="2n Cycle"/>
    <s v="Undergraduate"/>
    <n v="755"/>
    <n v="532"/>
    <n v="1"/>
    <n v="0"/>
    <x v="2"/>
    <s v="NumStorePurchases"/>
    <x v="1"/>
    <n v="24"/>
    <s v="Accepted"/>
    <n v="24"/>
    <n v="978"/>
    <n v="6"/>
    <n v="9"/>
    <n v="7"/>
    <n v="22"/>
    <n v="8"/>
    <x v="0"/>
    <s v="Medium"/>
    <s v="Low"/>
    <s v="High"/>
    <n v="168"/>
  </r>
  <r>
    <n v="51650"/>
    <x v="0"/>
    <n v="0"/>
    <n v="1"/>
    <n v="81"/>
    <x v="2"/>
    <n v="152"/>
    <n v="3"/>
    <n v="22"/>
    <n v="2"/>
    <n v="5"/>
    <n v="7"/>
    <s v="Wines"/>
    <n v="1"/>
    <n v="4"/>
    <n v="1"/>
    <n v="4"/>
    <n v="5"/>
    <x v="0"/>
    <x v="0"/>
    <x v="0"/>
    <x v="0"/>
    <x v="0"/>
    <n v="0"/>
    <n v="3"/>
    <n v="11"/>
    <x v="1"/>
    <n v="44"/>
    <x v="2"/>
    <n v="2208"/>
    <n v="0"/>
    <n v="1"/>
    <n v="0"/>
    <n v="0"/>
    <n v="0"/>
    <s v="Married"/>
    <s v="Partner"/>
    <n v="0"/>
    <n v="0"/>
    <n v="0"/>
    <n v="0"/>
    <n v="1"/>
    <s v="PhD"/>
    <s v="Postgraduate"/>
    <n v="184"/>
    <n v="177"/>
    <n v="0"/>
    <n v="1"/>
    <x v="3"/>
    <s v="NumWebPurchases"/>
    <x v="2"/>
    <n v="9"/>
    <s v="Not Accepted"/>
    <n v="9"/>
    <n v="191"/>
    <n v="1.9999999999999996"/>
    <n v="3"/>
    <n v="3"/>
    <n v="8"/>
    <n v="1"/>
    <x v="1"/>
    <s v="Medium"/>
    <s v="Medium"/>
    <s v="Low"/>
    <n v="169"/>
  </r>
  <r>
    <n v="16248"/>
    <x v="2"/>
    <n v="1"/>
    <n v="0"/>
    <n v="77"/>
    <x v="2"/>
    <n v="12"/>
    <n v="11"/>
    <n v="10"/>
    <n v="3"/>
    <n v="12"/>
    <n v="9"/>
    <s v="Wines"/>
    <n v="3"/>
    <n v="2"/>
    <n v="1"/>
    <n v="3"/>
    <n v="6"/>
    <x v="0"/>
    <x v="0"/>
    <x v="0"/>
    <x v="0"/>
    <x v="0"/>
    <n v="0"/>
    <n v="3"/>
    <n v="11"/>
    <x v="1"/>
    <n v="32"/>
    <x v="1"/>
    <n v="2209"/>
    <n v="0"/>
    <n v="1"/>
    <n v="0"/>
    <n v="0"/>
    <n v="0"/>
    <s v="Married"/>
    <s v="Partner"/>
    <n v="1"/>
    <n v="0"/>
    <n v="0"/>
    <n v="0"/>
    <n v="0"/>
    <s v="2n Cycle"/>
    <s v="Undergraduate"/>
    <n v="48"/>
    <n v="39"/>
    <n v="0"/>
    <n v="1"/>
    <x v="1"/>
    <s v="NumStorePurchases"/>
    <x v="1"/>
    <n v="6"/>
    <s v="Not Accepted"/>
    <n v="6"/>
    <n v="57"/>
    <n v="3.0000000000000004"/>
    <n v="2"/>
    <n v="2"/>
    <n v="7"/>
    <n v="1"/>
    <x v="1"/>
    <s v="Low"/>
    <s v="Medium"/>
    <s v="Low"/>
    <n v="170"/>
  </r>
  <r>
    <n v="66835"/>
    <x v="0"/>
    <n v="0"/>
    <n v="0"/>
    <n v="21"/>
    <x v="1"/>
    <n v="620"/>
    <n v="26"/>
    <n v="195"/>
    <n v="34"/>
    <n v="17"/>
    <n v="141"/>
    <s v="Wines"/>
    <n v="1"/>
    <n v="6"/>
    <n v="4"/>
    <n v="13"/>
    <n v="2"/>
    <x v="0"/>
    <x v="0"/>
    <x v="0"/>
    <x v="0"/>
    <x v="0"/>
    <n v="0"/>
    <n v="3"/>
    <n v="11"/>
    <x v="1"/>
    <n v="74"/>
    <x v="0"/>
    <n v="2433"/>
    <n v="0"/>
    <n v="1"/>
    <n v="0"/>
    <n v="0"/>
    <n v="0"/>
    <s v="Married"/>
    <s v="Partner"/>
    <n v="0"/>
    <n v="0"/>
    <n v="0"/>
    <n v="1"/>
    <n v="0"/>
    <s v="Master"/>
    <s v="Postgraduate"/>
    <n v="892"/>
    <n v="751"/>
    <n v="0"/>
    <n v="0"/>
    <x v="2"/>
    <s v="NumStorePurchases"/>
    <x v="1"/>
    <n v="23"/>
    <s v="Not Accepted"/>
    <n v="23"/>
    <n v="1033"/>
    <n v="8"/>
    <n v="9"/>
    <n v="7"/>
    <n v="24"/>
    <n v="9"/>
    <x v="0"/>
    <s v="High"/>
    <s v="Medium"/>
    <s v="High"/>
    <n v="171"/>
  </r>
  <r>
    <n v="30477"/>
    <x v="2"/>
    <n v="1"/>
    <n v="0"/>
    <n v="16"/>
    <x v="1"/>
    <n v="47"/>
    <n v="1"/>
    <n v="6"/>
    <n v="0"/>
    <n v="0"/>
    <n v="12"/>
    <s v="Wines"/>
    <n v="1"/>
    <n v="1"/>
    <n v="1"/>
    <n v="3"/>
    <n v="6"/>
    <x v="0"/>
    <x v="0"/>
    <x v="0"/>
    <x v="0"/>
    <x v="0"/>
    <n v="0"/>
    <n v="3"/>
    <n v="11"/>
    <x v="1"/>
    <n v="36"/>
    <x v="1"/>
    <n v="2317"/>
    <n v="0"/>
    <n v="1"/>
    <n v="0"/>
    <n v="0"/>
    <n v="0"/>
    <s v="Married"/>
    <s v="Partner"/>
    <n v="0"/>
    <n v="0"/>
    <n v="0"/>
    <n v="1"/>
    <n v="0"/>
    <s v="Master"/>
    <s v="Postgraduate"/>
    <n v="54"/>
    <n v="42"/>
    <n v="0"/>
    <n v="1"/>
    <x v="1"/>
    <s v="NumStorePurchases"/>
    <x v="1"/>
    <n v="5"/>
    <s v="Not Accepted"/>
    <n v="5"/>
    <n v="66"/>
    <n v="9"/>
    <n v="1"/>
    <n v="2"/>
    <n v="12"/>
    <n v="3"/>
    <x v="2"/>
    <s v="Medium"/>
    <s v="Low"/>
    <s v="Medium"/>
    <n v="172"/>
  </r>
  <r>
    <n v="28249"/>
    <x v="2"/>
    <n v="0"/>
    <n v="0"/>
    <n v="80"/>
    <x v="2"/>
    <n v="1"/>
    <n v="9"/>
    <n v="7"/>
    <n v="2"/>
    <n v="14"/>
    <n v="10"/>
    <s v="Sweet"/>
    <n v="1"/>
    <n v="2"/>
    <n v="0"/>
    <n v="3"/>
    <n v="6"/>
    <x v="0"/>
    <x v="0"/>
    <x v="0"/>
    <x v="0"/>
    <x v="0"/>
    <n v="0"/>
    <n v="3"/>
    <n v="11"/>
    <x v="1"/>
    <n v="59"/>
    <x v="0"/>
    <n v="2173"/>
    <n v="0"/>
    <n v="1"/>
    <n v="0"/>
    <n v="0"/>
    <n v="0"/>
    <s v="Married"/>
    <s v="Partner"/>
    <n v="0"/>
    <n v="1"/>
    <n v="0"/>
    <n v="0"/>
    <n v="0"/>
    <s v="Basic"/>
    <s v="Undergraduate"/>
    <n v="33"/>
    <n v="23"/>
    <n v="0"/>
    <n v="0"/>
    <x v="1"/>
    <s v="NumStorePurchases"/>
    <x v="1"/>
    <n v="5"/>
    <s v="Not Accepted"/>
    <n v="5"/>
    <n v="43"/>
    <n v="1.9999999999999996"/>
    <n v="1"/>
    <n v="1"/>
    <n v="3.9999999999999996"/>
    <n v="0"/>
    <x v="1"/>
    <s v="Low"/>
    <s v="Medium"/>
    <s v="Medium"/>
    <n v="173"/>
  </r>
  <r>
    <n v="25271"/>
    <x v="2"/>
    <n v="1"/>
    <n v="0"/>
    <n v="45"/>
    <x v="0"/>
    <n v="10"/>
    <n v="1"/>
    <n v="18"/>
    <n v="10"/>
    <n v="4"/>
    <n v="7"/>
    <s v="Meat"/>
    <n v="1"/>
    <n v="1"/>
    <n v="1"/>
    <n v="2"/>
    <n v="9"/>
    <x v="0"/>
    <x v="0"/>
    <x v="0"/>
    <x v="0"/>
    <x v="0"/>
    <n v="0"/>
    <n v="3"/>
    <n v="11"/>
    <x v="1"/>
    <n v="37"/>
    <x v="1"/>
    <n v="2730"/>
    <n v="0"/>
    <n v="1"/>
    <n v="0"/>
    <n v="0"/>
    <n v="0"/>
    <s v="Married"/>
    <s v="Partner"/>
    <n v="0"/>
    <n v="0"/>
    <n v="1"/>
    <n v="0"/>
    <n v="0"/>
    <s v="Graduation"/>
    <s v="Graduate"/>
    <n v="43"/>
    <n v="36"/>
    <n v="0"/>
    <n v="1"/>
    <x v="1"/>
    <s v="NumStorePurchases"/>
    <x v="1"/>
    <n v="4"/>
    <s v="Not Accepted"/>
    <n v="4"/>
    <n v="50"/>
    <n v="6"/>
    <n v="0"/>
    <n v="1"/>
    <n v="7"/>
    <n v="1"/>
    <x v="1"/>
    <s v="Low"/>
    <s v="Medium"/>
    <s v="Low"/>
    <n v="174"/>
  </r>
  <r>
    <n v="32303"/>
    <x v="2"/>
    <n v="0"/>
    <n v="1"/>
    <n v="63"/>
    <x v="2"/>
    <n v="35"/>
    <n v="0"/>
    <n v="2"/>
    <n v="0"/>
    <n v="0"/>
    <n v="2"/>
    <s v="Wines"/>
    <n v="2"/>
    <n v="1"/>
    <n v="0"/>
    <n v="4"/>
    <n v="5"/>
    <x v="0"/>
    <x v="0"/>
    <x v="0"/>
    <x v="0"/>
    <x v="0"/>
    <n v="0"/>
    <n v="3"/>
    <n v="11"/>
    <x v="1"/>
    <n v="50"/>
    <x v="0"/>
    <n v="2272"/>
    <n v="0"/>
    <n v="0"/>
    <n v="1"/>
    <n v="0"/>
    <n v="0"/>
    <s v="Single"/>
    <s v="Alone"/>
    <n v="0"/>
    <n v="0"/>
    <n v="0"/>
    <n v="0"/>
    <n v="1"/>
    <s v="PhD"/>
    <s v="Postgraduate"/>
    <n v="37"/>
    <n v="35"/>
    <n v="0"/>
    <n v="1"/>
    <x v="1"/>
    <s v="NumStorePurchases"/>
    <x v="1"/>
    <n v="5"/>
    <s v="Not Accepted"/>
    <n v="5"/>
    <n v="39"/>
    <n v="4"/>
    <n v="1"/>
    <n v="1"/>
    <n v="6"/>
    <n v="0"/>
    <x v="1"/>
    <s v="Medium"/>
    <s v="Low"/>
    <s v="Low"/>
    <n v="175"/>
  </r>
  <r>
    <n v="61286"/>
    <x v="0"/>
    <n v="0"/>
    <n v="1"/>
    <n v="34"/>
    <x v="0"/>
    <n v="356"/>
    <n v="0"/>
    <n v="107"/>
    <n v="19"/>
    <n v="9"/>
    <n v="117"/>
    <s v="Wines"/>
    <n v="2"/>
    <n v="7"/>
    <n v="1"/>
    <n v="8"/>
    <n v="5"/>
    <x v="0"/>
    <x v="0"/>
    <x v="0"/>
    <x v="0"/>
    <x v="0"/>
    <n v="0"/>
    <n v="3"/>
    <n v="11"/>
    <x v="1"/>
    <n v="54"/>
    <x v="0"/>
    <n v="2490"/>
    <n v="0"/>
    <n v="1"/>
    <n v="0"/>
    <n v="0"/>
    <n v="0"/>
    <s v="Married"/>
    <s v="Partner"/>
    <n v="0"/>
    <n v="0"/>
    <n v="1"/>
    <n v="0"/>
    <n v="0"/>
    <s v="Graduation"/>
    <s v="Graduate"/>
    <n v="491"/>
    <n v="374"/>
    <n v="0"/>
    <n v="1"/>
    <x v="2"/>
    <s v="NumStorePurchases"/>
    <x v="1"/>
    <n v="16"/>
    <s v="Not Accepted"/>
    <n v="16"/>
    <n v="608"/>
    <n v="7"/>
    <n v="6"/>
    <n v="5"/>
    <n v="18"/>
    <n v="6"/>
    <x v="3"/>
    <s v="Medium"/>
    <s v="Medium"/>
    <s v="High"/>
    <n v="176"/>
  </r>
  <r>
    <n v="74068"/>
    <x v="1"/>
    <n v="0"/>
    <n v="0"/>
    <n v="14"/>
    <x v="1"/>
    <n v="783"/>
    <n v="30"/>
    <n v="537"/>
    <n v="140"/>
    <n v="76"/>
    <n v="15"/>
    <s v="Wines"/>
    <n v="1"/>
    <n v="4"/>
    <n v="10"/>
    <n v="9"/>
    <n v="2"/>
    <x v="0"/>
    <x v="0"/>
    <x v="0"/>
    <x v="0"/>
    <x v="0"/>
    <n v="0"/>
    <n v="3"/>
    <n v="11"/>
    <x v="1"/>
    <n v="44"/>
    <x v="2"/>
    <n v="2626"/>
    <n v="0"/>
    <n v="1"/>
    <n v="0"/>
    <n v="0"/>
    <n v="0"/>
    <s v="Married"/>
    <s v="Partner"/>
    <n v="0"/>
    <n v="0"/>
    <n v="1"/>
    <n v="0"/>
    <n v="0"/>
    <s v="Graduation"/>
    <s v="Graduate"/>
    <n v="1566"/>
    <n v="1551"/>
    <n v="0"/>
    <n v="0"/>
    <x v="0"/>
    <s v="NumCatalogPurchases"/>
    <x v="0"/>
    <n v="23"/>
    <s v="Not Accepted"/>
    <n v="23"/>
    <n v="1581"/>
    <n v="9"/>
    <n v="9"/>
    <n v="9"/>
    <n v="27"/>
    <n v="9"/>
    <x v="0"/>
    <s v="High"/>
    <s v="High"/>
    <s v="Medium"/>
    <n v="177"/>
  </r>
  <r>
    <n v="45759"/>
    <x v="0"/>
    <n v="1"/>
    <n v="1"/>
    <n v="13"/>
    <x v="1"/>
    <n v="42"/>
    <n v="1"/>
    <n v="18"/>
    <n v="3"/>
    <n v="0"/>
    <n v="4"/>
    <s v="Wines"/>
    <n v="2"/>
    <n v="2"/>
    <n v="0"/>
    <n v="3"/>
    <n v="7"/>
    <x v="0"/>
    <x v="0"/>
    <x v="0"/>
    <x v="0"/>
    <x v="0"/>
    <n v="0"/>
    <n v="3"/>
    <n v="11"/>
    <x v="1"/>
    <n v="56"/>
    <x v="0"/>
    <n v="2650"/>
    <n v="0"/>
    <n v="1"/>
    <n v="0"/>
    <n v="0"/>
    <n v="0"/>
    <s v="Married"/>
    <s v="Partner"/>
    <n v="0"/>
    <n v="0"/>
    <n v="0"/>
    <n v="0"/>
    <n v="1"/>
    <s v="PhD"/>
    <s v="Postgraduate"/>
    <n v="64"/>
    <n v="60"/>
    <n v="0"/>
    <n v="2"/>
    <x v="3"/>
    <s v="NumStorePurchases"/>
    <x v="1"/>
    <n v="5"/>
    <s v="Not Accepted"/>
    <n v="5"/>
    <n v="68"/>
    <n v="9"/>
    <n v="1"/>
    <n v="2"/>
    <n v="12"/>
    <n v="3"/>
    <x v="2"/>
    <s v="Medium"/>
    <s v="Low"/>
    <s v="Low"/>
    <n v="178"/>
  </r>
  <r>
    <n v="24882"/>
    <x v="2"/>
    <n v="1"/>
    <n v="0"/>
    <n v="52"/>
    <x v="0"/>
    <n v="1"/>
    <n v="4"/>
    <n v="10"/>
    <n v="29"/>
    <n v="0"/>
    <n v="36"/>
    <s v="Gold"/>
    <n v="1"/>
    <n v="1"/>
    <n v="1"/>
    <n v="2"/>
    <n v="6"/>
    <x v="1"/>
    <x v="0"/>
    <x v="0"/>
    <x v="0"/>
    <x v="0"/>
    <n v="0"/>
    <n v="3"/>
    <n v="11"/>
    <x v="1"/>
    <n v="42"/>
    <x v="2"/>
    <n v="2817"/>
    <n v="0"/>
    <n v="0"/>
    <n v="0"/>
    <n v="1"/>
    <n v="0"/>
    <s v="Together"/>
    <s v="Partner"/>
    <n v="0"/>
    <n v="1"/>
    <n v="0"/>
    <n v="0"/>
    <n v="0"/>
    <s v="Basic"/>
    <s v="Undergraduate"/>
    <n v="44"/>
    <n v="8"/>
    <n v="1"/>
    <n v="1"/>
    <x v="1"/>
    <s v="NumStorePurchases"/>
    <x v="1"/>
    <n v="4"/>
    <s v="Accepted"/>
    <n v="4"/>
    <n v="80"/>
    <n v="5"/>
    <n v="0"/>
    <n v="2"/>
    <n v="7"/>
    <n v="1"/>
    <x v="1"/>
    <s v="Low"/>
    <s v="Low"/>
    <s v="Medium"/>
    <n v="179"/>
  </r>
  <r>
    <n v="66973"/>
    <x v="0"/>
    <n v="0"/>
    <n v="0"/>
    <n v="98"/>
    <x v="2"/>
    <n v="466"/>
    <n v="22"/>
    <n v="432"/>
    <n v="147"/>
    <n v="113"/>
    <n v="102"/>
    <s v="Wines"/>
    <n v="1"/>
    <n v="8"/>
    <n v="7"/>
    <n v="12"/>
    <n v="3"/>
    <x v="0"/>
    <x v="0"/>
    <x v="0"/>
    <x v="0"/>
    <x v="0"/>
    <n v="0"/>
    <n v="3"/>
    <n v="11"/>
    <x v="1"/>
    <n v="31"/>
    <x v="1"/>
    <n v="2567"/>
    <n v="0"/>
    <n v="0"/>
    <n v="0"/>
    <n v="1"/>
    <n v="0"/>
    <s v="Together"/>
    <s v="Partner"/>
    <n v="0"/>
    <n v="0"/>
    <n v="0"/>
    <n v="0"/>
    <n v="1"/>
    <s v="PhD"/>
    <s v="Postgraduate"/>
    <n v="1180"/>
    <n v="1078"/>
    <n v="0"/>
    <n v="0"/>
    <x v="0"/>
    <s v="NumStorePurchases"/>
    <x v="1"/>
    <n v="27"/>
    <s v="Not Accepted"/>
    <n v="27"/>
    <n v="1282"/>
    <n v="0.99999999999999978"/>
    <n v="9"/>
    <n v="8"/>
    <n v="18"/>
    <n v="6"/>
    <x v="3"/>
    <s v="Medium"/>
    <s v="High"/>
    <s v="High"/>
    <n v="180"/>
  </r>
  <r>
    <n v="38872"/>
    <x v="0"/>
    <n v="1"/>
    <n v="0"/>
    <n v="93"/>
    <x v="2"/>
    <n v="23"/>
    <n v="3"/>
    <n v="21"/>
    <n v="3"/>
    <n v="19"/>
    <n v="22"/>
    <s v="Wines"/>
    <n v="2"/>
    <n v="3"/>
    <n v="0"/>
    <n v="3"/>
    <n v="8"/>
    <x v="0"/>
    <x v="0"/>
    <x v="0"/>
    <x v="0"/>
    <x v="0"/>
    <n v="0"/>
    <n v="3"/>
    <n v="11"/>
    <x v="1"/>
    <n v="32"/>
    <x v="1"/>
    <n v="2554"/>
    <n v="0"/>
    <n v="1"/>
    <n v="0"/>
    <n v="0"/>
    <n v="0"/>
    <s v="Married"/>
    <s v="Partner"/>
    <n v="0"/>
    <n v="0"/>
    <n v="1"/>
    <n v="0"/>
    <n v="0"/>
    <s v="Graduation"/>
    <s v="Graduate"/>
    <n v="69"/>
    <n v="47"/>
    <n v="0"/>
    <n v="1"/>
    <x v="3"/>
    <s v="NumWebPurchases"/>
    <x v="2"/>
    <n v="6"/>
    <s v="Not Accepted"/>
    <n v="6"/>
    <n v="91"/>
    <n v="0.99999999999999978"/>
    <n v="2"/>
    <n v="2"/>
    <n v="5"/>
    <n v="0"/>
    <x v="1"/>
    <s v="Low"/>
    <s v="Medium"/>
    <s v="Medium"/>
    <n v="181"/>
  </r>
  <r>
    <n v="51148"/>
    <x v="0"/>
    <n v="1"/>
    <n v="1"/>
    <n v="38"/>
    <x v="0"/>
    <n v="235"/>
    <n v="6"/>
    <n v="45"/>
    <n v="8"/>
    <n v="9"/>
    <n v="12"/>
    <s v="Wines"/>
    <n v="4"/>
    <n v="5"/>
    <n v="1"/>
    <n v="6"/>
    <n v="6"/>
    <x v="0"/>
    <x v="0"/>
    <x v="0"/>
    <x v="0"/>
    <x v="0"/>
    <n v="0"/>
    <n v="3"/>
    <n v="11"/>
    <x v="1"/>
    <n v="47"/>
    <x v="2"/>
    <n v="2655"/>
    <n v="0"/>
    <n v="1"/>
    <n v="0"/>
    <n v="0"/>
    <n v="0"/>
    <s v="Married"/>
    <s v="Partner"/>
    <n v="0"/>
    <n v="0"/>
    <n v="1"/>
    <n v="0"/>
    <n v="0"/>
    <s v="Graduation"/>
    <s v="Graduate"/>
    <n v="303"/>
    <n v="291"/>
    <n v="0"/>
    <n v="2"/>
    <x v="3"/>
    <s v="NumStorePurchases"/>
    <x v="1"/>
    <n v="12"/>
    <s v="Not Accepted"/>
    <n v="12"/>
    <n v="315"/>
    <n v="7"/>
    <n v="4"/>
    <n v="4"/>
    <n v="15"/>
    <n v="4"/>
    <x v="2"/>
    <s v="Medium"/>
    <s v="Medium"/>
    <s v="Medium"/>
    <n v="182"/>
  </r>
  <r>
    <n v="31353"/>
    <x v="2"/>
    <n v="1"/>
    <n v="1"/>
    <n v="24"/>
    <x v="1"/>
    <n v="10"/>
    <n v="0"/>
    <n v="10"/>
    <n v="3"/>
    <n v="1"/>
    <n v="7"/>
    <s v="Wines"/>
    <n v="2"/>
    <n v="1"/>
    <n v="1"/>
    <n v="2"/>
    <n v="8"/>
    <x v="0"/>
    <x v="0"/>
    <x v="0"/>
    <x v="0"/>
    <x v="0"/>
    <n v="0"/>
    <n v="3"/>
    <n v="11"/>
    <x v="1"/>
    <n v="43"/>
    <x v="2"/>
    <n v="2341"/>
    <n v="0"/>
    <n v="1"/>
    <n v="0"/>
    <n v="0"/>
    <n v="0"/>
    <s v="Married"/>
    <s v="Partner"/>
    <n v="0"/>
    <n v="0"/>
    <n v="1"/>
    <n v="0"/>
    <n v="0"/>
    <s v="Graduation"/>
    <s v="Graduate"/>
    <n v="24"/>
    <n v="17"/>
    <n v="0"/>
    <n v="2"/>
    <x v="1"/>
    <s v="NumStorePurchases"/>
    <x v="1"/>
    <n v="4"/>
    <s v="Not Accepted"/>
    <n v="4"/>
    <n v="31"/>
    <n v="8"/>
    <n v="0"/>
    <n v="0"/>
    <n v="8"/>
    <n v="1"/>
    <x v="1"/>
    <s v="Low"/>
    <s v="Low"/>
    <s v="Low"/>
    <n v="183"/>
  </r>
  <r>
    <n v="69661"/>
    <x v="1"/>
    <n v="0"/>
    <n v="0"/>
    <n v="80"/>
    <x v="2"/>
    <n v="656"/>
    <n v="16"/>
    <n v="106"/>
    <n v="32"/>
    <n v="16"/>
    <n v="8"/>
    <s v="Wines"/>
    <n v="1"/>
    <n v="7"/>
    <n v="3"/>
    <n v="12"/>
    <n v="3"/>
    <x v="0"/>
    <x v="0"/>
    <x v="0"/>
    <x v="0"/>
    <x v="0"/>
    <n v="0"/>
    <n v="3"/>
    <n v="11"/>
    <x v="1"/>
    <n v="40"/>
    <x v="2"/>
    <n v="2206"/>
    <n v="0"/>
    <n v="1"/>
    <n v="0"/>
    <n v="0"/>
    <n v="0"/>
    <s v="Married"/>
    <s v="Partner"/>
    <n v="0"/>
    <n v="0"/>
    <n v="0"/>
    <n v="1"/>
    <n v="0"/>
    <s v="Master"/>
    <s v="Postgraduate"/>
    <n v="826"/>
    <n v="818"/>
    <n v="0"/>
    <n v="0"/>
    <x v="2"/>
    <s v="NumStorePurchases"/>
    <x v="1"/>
    <n v="22"/>
    <s v="Not Accepted"/>
    <n v="22"/>
    <n v="834"/>
    <n v="1.9999999999999996"/>
    <n v="8"/>
    <n v="6"/>
    <n v="16"/>
    <n v="5"/>
    <x v="3"/>
    <s v="High"/>
    <s v="Medium"/>
    <s v="Low"/>
    <n v="184"/>
  </r>
  <r>
    <n v="80067"/>
    <x v="1"/>
    <n v="0"/>
    <n v="0"/>
    <n v="82"/>
    <x v="2"/>
    <n v="519"/>
    <n v="17"/>
    <n v="813"/>
    <n v="27"/>
    <n v="173"/>
    <n v="51"/>
    <s v="Meat"/>
    <n v="1"/>
    <n v="4"/>
    <n v="6"/>
    <n v="6"/>
    <n v="2"/>
    <x v="0"/>
    <x v="0"/>
    <x v="1"/>
    <x v="0"/>
    <x v="0"/>
    <n v="0"/>
    <n v="3"/>
    <n v="11"/>
    <x v="1"/>
    <n v="66"/>
    <x v="0"/>
    <n v="2442"/>
    <n v="0"/>
    <n v="1"/>
    <n v="0"/>
    <n v="0"/>
    <n v="0"/>
    <s v="Married"/>
    <s v="Partner"/>
    <n v="0"/>
    <n v="0"/>
    <n v="1"/>
    <n v="0"/>
    <n v="0"/>
    <s v="Graduation"/>
    <s v="Graduate"/>
    <n v="1549"/>
    <n v="1498"/>
    <n v="1"/>
    <n v="0"/>
    <x v="0"/>
    <s v="NumCatalogPurchases"/>
    <x v="0"/>
    <n v="16"/>
    <s v="Accepted"/>
    <n v="16"/>
    <n v="1600"/>
    <n v="1.9999999999999996"/>
    <n v="6"/>
    <n v="9"/>
    <n v="17"/>
    <n v="5"/>
    <x v="3"/>
    <s v="High"/>
    <s v="High"/>
    <s v="Medium"/>
    <n v="185"/>
  </r>
  <r>
    <n v="86718"/>
    <x v="1"/>
    <n v="0"/>
    <n v="0"/>
    <n v="20"/>
    <x v="1"/>
    <n v="344"/>
    <n v="189"/>
    <n v="482"/>
    <n v="50"/>
    <n v="33"/>
    <n v="172"/>
    <s v="Meat"/>
    <n v="1"/>
    <n v="5"/>
    <n v="6"/>
    <n v="5"/>
    <n v="2"/>
    <x v="0"/>
    <x v="0"/>
    <x v="0"/>
    <x v="0"/>
    <x v="0"/>
    <n v="0"/>
    <n v="3"/>
    <n v="11"/>
    <x v="1"/>
    <n v="66"/>
    <x v="0"/>
    <n v="2687"/>
    <n v="0"/>
    <n v="1"/>
    <n v="0"/>
    <n v="0"/>
    <n v="0"/>
    <s v="Married"/>
    <s v="Partner"/>
    <n v="0"/>
    <n v="0"/>
    <n v="1"/>
    <n v="0"/>
    <n v="0"/>
    <s v="Graduation"/>
    <s v="Graduate"/>
    <n v="1098"/>
    <n v="926"/>
    <n v="0"/>
    <n v="0"/>
    <x v="0"/>
    <s v="NumCatalogPurchases"/>
    <x v="0"/>
    <n v="16"/>
    <s v="Not Accepted"/>
    <n v="16"/>
    <n v="1270"/>
    <n v="8"/>
    <n v="6"/>
    <n v="8"/>
    <n v="22"/>
    <n v="8"/>
    <x v="0"/>
    <s v="Medium"/>
    <s v="Medium"/>
    <s v="High"/>
    <n v="186"/>
  </r>
  <r>
    <n v="46854"/>
    <x v="0"/>
    <n v="1"/>
    <n v="1"/>
    <n v="81"/>
    <x v="2"/>
    <n v="96"/>
    <n v="1"/>
    <n v="79"/>
    <n v="7"/>
    <n v="1"/>
    <n v="79"/>
    <s v="Wines"/>
    <n v="6"/>
    <n v="5"/>
    <n v="1"/>
    <n v="3"/>
    <n v="8"/>
    <x v="1"/>
    <x v="0"/>
    <x v="0"/>
    <x v="0"/>
    <x v="0"/>
    <n v="0"/>
    <n v="3"/>
    <n v="11"/>
    <x v="0"/>
    <n v="47"/>
    <x v="2"/>
    <n v="2249"/>
    <n v="0"/>
    <n v="0"/>
    <n v="1"/>
    <n v="0"/>
    <n v="0"/>
    <s v="Single"/>
    <s v="Alone"/>
    <n v="0"/>
    <n v="0"/>
    <n v="0"/>
    <n v="0"/>
    <n v="1"/>
    <s v="PhD"/>
    <s v="Postgraduate"/>
    <n v="184"/>
    <n v="105"/>
    <n v="1"/>
    <n v="2"/>
    <x v="3"/>
    <s v="NumWebPurchases"/>
    <x v="2"/>
    <n v="9"/>
    <s v="Accepted"/>
    <n v="9"/>
    <n v="263"/>
    <n v="1.9999999999999996"/>
    <n v="3"/>
    <n v="4"/>
    <n v="9"/>
    <n v="2"/>
    <x v="1"/>
    <s v="Medium"/>
    <s v="Low"/>
    <s v="High"/>
    <n v="187"/>
  </r>
  <r>
    <n v="69142"/>
    <x v="1"/>
    <n v="0"/>
    <n v="1"/>
    <n v="50"/>
    <x v="0"/>
    <n v="448"/>
    <n v="4"/>
    <n v="34"/>
    <n v="6"/>
    <n v="4"/>
    <n v="39"/>
    <s v="Wines"/>
    <n v="3"/>
    <n v="8"/>
    <n v="1"/>
    <n v="7"/>
    <n v="5"/>
    <x v="0"/>
    <x v="1"/>
    <x v="0"/>
    <x v="0"/>
    <x v="0"/>
    <n v="0"/>
    <n v="3"/>
    <n v="11"/>
    <x v="1"/>
    <n v="68"/>
    <x v="0"/>
    <n v="2159"/>
    <n v="1"/>
    <n v="0"/>
    <n v="0"/>
    <n v="0"/>
    <n v="0"/>
    <s v="Divorced"/>
    <s v="Alone"/>
    <n v="0"/>
    <n v="0"/>
    <n v="1"/>
    <n v="0"/>
    <n v="0"/>
    <s v="Graduation"/>
    <s v="Graduate"/>
    <n v="496"/>
    <n v="457"/>
    <n v="1"/>
    <n v="1"/>
    <x v="2"/>
    <s v="NumWebPurchases"/>
    <x v="2"/>
    <n v="16"/>
    <s v="Accepted"/>
    <n v="16"/>
    <n v="535"/>
    <n v="5"/>
    <n v="6"/>
    <n v="5"/>
    <n v="16"/>
    <n v="5"/>
    <x v="3"/>
    <s v="Medium"/>
    <s v="Medium"/>
    <s v="Medium"/>
    <n v="188"/>
  </r>
  <r>
    <n v="75922"/>
    <x v="1"/>
    <n v="0"/>
    <n v="0"/>
    <n v="60"/>
    <x v="0"/>
    <n v="265"/>
    <n v="138"/>
    <n v="553"/>
    <n v="224"/>
    <n v="23"/>
    <n v="92"/>
    <s v="Meat"/>
    <n v="1"/>
    <n v="4"/>
    <n v="4"/>
    <n v="9"/>
    <n v="1"/>
    <x v="0"/>
    <x v="0"/>
    <x v="0"/>
    <x v="0"/>
    <x v="0"/>
    <n v="0"/>
    <n v="3"/>
    <n v="11"/>
    <x v="1"/>
    <n v="52"/>
    <x v="0"/>
    <n v="2361"/>
    <n v="0"/>
    <n v="0"/>
    <n v="1"/>
    <n v="0"/>
    <n v="0"/>
    <s v="Single"/>
    <s v="Alone"/>
    <n v="0"/>
    <n v="0"/>
    <n v="1"/>
    <n v="0"/>
    <n v="0"/>
    <s v="Graduation"/>
    <s v="Graduate"/>
    <n v="1203"/>
    <n v="1111"/>
    <n v="0"/>
    <n v="0"/>
    <x v="0"/>
    <s v="NumStorePurchases"/>
    <x v="1"/>
    <n v="17"/>
    <s v="Not Accepted"/>
    <n v="17"/>
    <n v="1295"/>
    <n v="4"/>
    <n v="6"/>
    <n v="8"/>
    <n v="18"/>
    <n v="6"/>
    <x v="3"/>
    <s v="Medium"/>
    <s v="Medium"/>
    <s v="High"/>
    <n v="189"/>
  </r>
  <r>
    <n v="63693"/>
    <x v="0"/>
    <n v="0"/>
    <n v="1"/>
    <n v="63"/>
    <x v="2"/>
    <n v="587"/>
    <n v="43"/>
    <n v="337"/>
    <n v="42"/>
    <n v="87"/>
    <n v="54"/>
    <s v="Wines"/>
    <n v="3"/>
    <n v="11"/>
    <n v="6"/>
    <n v="9"/>
    <n v="6"/>
    <x v="0"/>
    <x v="0"/>
    <x v="0"/>
    <x v="0"/>
    <x v="0"/>
    <n v="0"/>
    <n v="3"/>
    <n v="11"/>
    <x v="1"/>
    <n v="42"/>
    <x v="2"/>
    <n v="2417"/>
    <n v="1"/>
    <n v="0"/>
    <n v="0"/>
    <n v="0"/>
    <n v="0"/>
    <s v="Divorced"/>
    <s v="Alone"/>
    <n v="0"/>
    <n v="0"/>
    <n v="1"/>
    <n v="0"/>
    <n v="0"/>
    <s v="Graduation"/>
    <s v="Graduate"/>
    <n v="1096"/>
    <n v="1042"/>
    <n v="0"/>
    <n v="1"/>
    <x v="0"/>
    <s v="NumWebPurchases"/>
    <x v="2"/>
    <n v="26"/>
    <s v="Not Accepted"/>
    <n v="26"/>
    <n v="1150"/>
    <n v="4"/>
    <n v="9"/>
    <n v="7"/>
    <n v="20"/>
    <n v="7"/>
    <x v="3"/>
    <s v="High"/>
    <s v="High"/>
    <s v="Medium"/>
    <n v="190"/>
  </r>
  <r>
    <n v="102160"/>
    <x v="1"/>
    <n v="0"/>
    <n v="0"/>
    <n v="54"/>
    <x v="0"/>
    <n v="763"/>
    <n v="29"/>
    <n v="138"/>
    <n v="76"/>
    <n v="176"/>
    <n v="58"/>
    <s v="Wines"/>
    <n v="0"/>
    <n v="7"/>
    <n v="9"/>
    <n v="10"/>
    <n v="4"/>
    <x v="0"/>
    <x v="1"/>
    <x v="1"/>
    <x v="1"/>
    <x v="0"/>
    <n v="0"/>
    <n v="3"/>
    <n v="11"/>
    <x v="0"/>
    <n v="43"/>
    <x v="2"/>
    <n v="2763"/>
    <n v="0"/>
    <n v="0"/>
    <n v="0"/>
    <n v="1"/>
    <n v="0"/>
    <s v="Together"/>
    <s v="Partner"/>
    <n v="0"/>
    <n v="0"/>
    <n v="0"/>
    <n v="0"/>
    <n v="1"/>
    <s v="PhD"/>
    <s v="Postgraduate"/>
    <n v="1182"/>
    <n v="1124"/>
    <n v="3"/>
    <n v="0"/>
    <x v="0"/>
    <s v="NumStorePurchases"/>
    <x v="1"/>
    <n v="26"/>
    <s v="Accepted"/>
    <n v="26"/>
    <n v="1240"/>
    <n v="5"/>
    <n v="9"/>
    <n v="8"/>
    <n v="22"/>
    <n v="8"/>
    <x v="0"/>
    <s v="High"/>
    <s v="High"/>
    <s v="High"/>
    <n v="191"/>
  </r>
  <r>
    <n v="40637"/>
    <x v="0"/>
    <n v="1"/>
    <n v="1"/>
    <n v="72"/>
    <x v="2"/>
    <n v="22"/>
    <n v="0"/>
    <n v="13"/>
    <n v="0"/>
    <n v="0"/>
    <n v="3"/>
    <s v="Wines"/>
    <n v="2"/>
    <n v="1"/>
    <n v="0"/>
    <n v="3"/>
    <n v="7"/>
    <x v="0"/>
    <x v="0"/>
    <x v="0"/>
    <x v="0"/>
    <x v="0"/>
    <n v="0"/>
    <n v="3"/>
    <n v="11"/>
    <x v="1"/>
    <n v="55"/>
    <x v="0"/>
    <n v="2506"/>
    <n v="0"/>
    <n v="0"/>
    <n v="1"/>
    <n v="0"/>
    <n v="0"/>
    <s v="Single"/>
    <s v="Alone"/>
    <n v="0"/>
    <n v="0"/>
    <n v="0"/>
    <n v="0"/>
    <n v="1"/>
    <s v="PhD"/>
    <s v="Postgraduate"/>
    <n v="35"/>
    <n v="32"/>
    <n v="0"/>
    <n v="2"/>
    <x v="1"/>
    <s v="NumStorePurchases"/>
    <x v="1"/>
    <n v="4"/>
    <s v="Not Accepted"/>
    <n v="4"/>
    <n v="38"/>
    <n v="3.0000000000000004"/>
    <n v="0"/>
    <n v="1"/>
    <n v="4"/>
    <n v="0"/>
    <x v="1"/>
    <s v="Low"/>
    <s v="Low"/>
    <s v="Low"/>
    <n v="192"/>
  </r>
  <r>
    <n v="18890"/>
    <x v="2"/>
    <n v="0"/>
    <n v="0"/>
    <n v="5"/>
    <x v="3"/>
    <n v="6"/>
    <n v="4"/>
    <n v="1"/>
    <n v="7"/>
    <n v="2"/>
    <n v="15"/>
    <s v="Gold"/>
    <n v="1"/>
    <n v="0"/>
    <n v="1"/>
    <n v="2"/>
    <n v="6"/>
    <x v="1"/>
    <x v="0"/>
    <x v="0"/>
    <x v="0"/>
    <x v="0"/>
    <n v="0"/>
    <n v="3"/>
    <n v="11"/>
    <x v="0"/>
    <n v="36"/>
    <x v="1"/>
    <n v="2755"/>
    <n v="0"/>
    <n v="0"/>
    <n v="1"/>
    <n v="0"/>
    <n v="0"/>
    <s v="Single"/>
    <s v="Alone"/>
    <n v="0"/>
    <n v="0"/>
    <n v="0"/>
    <n v="1"/>
    <n v="0"/>
    <s v="Master"/>
    <s v="Postgraduate"/>
    <n v="20"/>
    <n v="5"/>
    <n v="1"/>
    <n v="0"/>
    <x v="1"/>
    <s v="NumStorePurchases"/>
    <x v="1"/>
    <n v="3"/>
    <s v="Accepted"/>
    <n v="3"/>
    <n v="35"/>
    <n v="10"/>
    <n v="0"/>
    <n v="0"/>
    <n v="10"/>
    <n v="2"/>
    <x v="1"/>
    <s v="Low"/>
    <s v="Medium"/>
    <s v="Medium"/>
    <n v="193"/>
  </r>
  <r>
    <n v="29604"/>
    <x v="2"/>
    <n v="1"/>
    <n v="0"/>
    <n v="88"/>
    <x v="2"/>
    <n v="7"/>
    <n v="6"/>
    <n v="13"/>
    <n v="7"/>
    <n v="6"/>
    <n v="14"/>
    <s v="Gold"/>
    <n v="1"/>
    <n v="1"/>
    <n v="0"/>
    <n v="3"/>
    <n v="9"/>
    <x v="1"/>
    <x v="0"/>
    <x v="0"/>
    <x v="0"/>
    <x v="0"/>
    <n v="0"/>
    <n v="3"/>
    <n v="11"/>
    <x v="1"/>
    <n v="32"/>
    <x v="1"/>
    <n v="2362"/>
    <n v="0"/>
    <n v="0"/>
    <n v="0"/>
    <n v="1"/>
    <n v="0"/>
    <s v="Together"/>
    <s v="Partner"/>
    <n v="0"/>
    <n v="0"/>
    <n v="1"/>
    <n v="0"/>
    <n v="0"/>
    <s v="Graduation"/>
    <s v="Graduate"/>
    <n v="39"/>
    <n v="25"/>
    <n v="1"/>
    <n v="1"/>
    <x v="1"/>
    <s v="NumStorePurchases"/>
    <x v="1"/>
    <n v="4"/>
    <s v="Accepted"/>
    <n v="4"/>
    <n v="53"/>
    <n v="1.9999999999999996"/>
    <n v="0"/>
    <n v="1"/>
    <n v="2.9999999999999996"/>
    <n v="0"/>
    <x v="1"/>
    <s v="Low"/>
    <s v="Medium"/>
    <s v="Medium"/>
    <n v="194"/>
  </r>
  <r>
    <n v="48721"/>
    <x v="0"/>
    <n v="1"/>
    <n v="1"/>
    <n v="50"/>
    <x v="0"/>
    <n v="81"/>
    <n v="18"/>
    <n v="113"/>
    <n v="47"/>
    <n v="13"/>
    <n v="21"/>
    <s v="Meat"/>
    <n v="6"/>
    <n v="4"/>
    <n v="2"/>
    <n v="5"/>
    <n v="6"/>
    <x v="0"/>
    <x v="0"/>
    <x v="0"/>
    <x v="0"/>
    <x v="0"/>
    <n v="0"/>
    <n v="3"/>
    <n v="11"/>
    <x v="1"/>
    <n v="57"/>
    <x v="0"/>
    <n v="2571"/>
    <n v="1"/>
    <n v="0"/>
    <n v="0"/>
    <n v="0"/>
    <n v="0"/>
    <s v="Divorced"/>
    <s v="Alone"/>
    <n v="0"/>
    <n v="0"/>
    <n v="0"/>
    <n v="1"/>
    <n v="0"/>
    <s v="Master"/>
    <s v="Postgraduate"/>
    <n v="272"/>
    <n v="251"/>
    <n v="0"/>
    <n v="2"/>
    <x v="3"/>
    <s v="NumStorePurchases"/>
    <x v="1"/>
    <n v="11"/>
    <s v="Not Accepted"/>
    <n v="11"/>
    <n v="293"/>
    <n v="5"/>
    <n v="4"/>
    <n v="4"/>
    <n v="13"/>
    <n v="3"/>
    <x v="2"/>
    <s v="Medium"/>
    <s v="Medium"/>
    <s v="Medium"/>
    <n v="195"/>
  </r>
  <r>
    <n v="44794"/>
    <x v="0"/>
    <n v="0"/>
    <n v="1"/>
    <n v="99"/>
    <x v="2"/>
    <n v="54"/>
    <n v="0"/>
    <n v="7"/>
    <n v="0"/>
    <n v="0"/>
    <n v="4"/>
    <s v="Wines"/>
    <n v="1"/>
    <n v="2"/>
    <n v="0"/>
    <n v="3"/>
    <n v="6"/>
    <x v="0"/>
    <x v="0"/>
    <x v="0"/>
    <x v="0"/>
    <x v="0"/>
    <n v="0"/>
    <n v="3"/>
    <n v="11"/>
    <x v="1"/>
    <n v="54"/>
    <x v="0"/>
    <n v="2180"/>
    <n v="0"/>
    <n v="1"/>
    <n v="0"/>
    <n v="0"/>
    <n v="0"/>
    <s v="Married"/>
    <s v="Partner"/>
    <n v="0"/>
    <n v="0"/>
    <n v="1"/>
    <n v="0"/>
    <n v="0"/>
    <s v="Graduation"/>
    <s v="Graduate"/>
    <n v="61"/>
    <n v="57"/>
    <n v="0"/>
    <n v="1"/>
    <x v="3"/>
    <s v="NumStorePurchases"/>
    <x v="1"/>
    <n v="5"/>
    <s v="Not Accepted"/>
    <n v="5"/>
    <n v="65"/>
    <n v="0.99999999999999978"/>
    <n v="1"/>
    <n v="2"/>
    <n v="4"/>
    <n v="0"/>
    <x v="1"/>
    <s v="Medium"/>
    <s v="Low"/>
    <s v="Low"/>
    <n v="196"/>
  </r>
  <r>
    <n v="64497"/>
    <x v="0"/>
    <n v="0"/>
    <n v="1"/>
    <n v="17"/>
    <x v="1"/>
    <n v="1170"/>
    <n v="48"/>
    <n v="320"/>
    <n v="42"/>
    <n v="32"/>
    <n v="192"/>
    <s v="Wines"/>
    <n v="5"/>
    <n v="11"/>
    <n v="4"/>
    <n v="9"/>
    <n v="8"/>
    <x v="1"/>
    <x v="0"/>
    <x v="0"/>
    <x v="0"/>
    <x v="0"/>
    <n v="0"/>
    <n v="3"/>
    <n v="11"/>
    <x v="0"/>
    <n v="66"/>
    <x v="0"/>
    <n v="2816"/>
    <n v="1"/>
    <n v="0"/>
    <n v="0"/>
    <n v="0"/>
    <n v="0"/>
    <s v="Divorced"/>
    <s v="Alone"/>
    <n v="0"/>
    <n v="0"/>
    <n v="1"/>
    <n v="0"/>
    <n v="0"/>
    <s v="Graduation"/>
    <s v="Graduate"/>
    <n v="1612"/>
    <n v="1420"/>
    <n v="1"/>
    <n v="1"/>
    <x v="0"/>
    <s v="NumWebPurchases"/>
    <x v="2"/>
    <n v="24"/>
    <s v="Accepted"/>
    <n v="24"/>
    <n v="1804"/>
    <n v="9"/>
    <n v="9"/>
    <n v="9"/>
    <n v="27"/>
    <n v="9"/>
    <x v="0"/>
    <s v="High"/>
    <s v="Medium"/>
    <s v="High"/>
    <n v="197"/>
  </r>
  <r>
    <n v="46097"/>
    <x v="0"/>
    <n v="0"/>
    <n v="1"/>
    <n v="11"/>
    <x v="1"/>
    <n v="72"/>
    <n v="24"/>
    <n v="68"/>
    <n v="65"/>
    <n v="4"/>
    <n v="8"/>
    <s v="Wines"/>
    <n v="5"/>
    <n v="3"/>
    <n v="1"/>
    <n v="6"/>
    <n v="4"/>
    <x v="0"/>
    <x v="0"/>
    <x v="0"/>
    <x v="0"/>
    <x v="0"/>
    <n v="0"/>
    <n v="3"/>
    <n v="11"/>
    <x v="1"/>
    <n v="64"/>
    <x v="0"/>
    <n v="2614"/>
    <n v="0"/>
    <n v="0"/>
    <n v="0"/>
    <n v="1"/>
    <n v="0"/>
    <s v="Together"/>
    <s v="Partner"/>
    <n v="0"/>
    <n v="0"/>
    <n v="1"/>
    <n v="0"/>
    <n v="0"/>
    <s v="Graduation"/>
    <s v="Graduate"/>
    <n v="233"/>
    <n v="225"/>
    <n v="0"/>
    <n v="1"/>
    <x v="3"/>
    <s v="NumStorePurchases"/>
    <x v="1"/>
    <n v="10"/>
    <s v="Not Accepted"/>
    <n v="10"/>
    <n v="241"/>
    <n v="9"/>
    <n v="4"/>
    <n v="4"/>
    <n v="17"/>
    <n v="5"/>
    <x v="3"/>
    <s v="Medium"/>
    <s v="Medium"/>
    <s v="Low"/>
    <n v="198"/>
  </r>
  <r>
    <n v="77972"/>
    <x v="1"/>
    <n v="0"/>
    <n v="0"/>
    <n v="18"/>
    <x v="1"/>
    <n v="613"/>
    <n v="22"/>
    <n v="319"/>
    <n v="33"/>
    <n v="102"/>
    <n v="12"/>
    <s v="Wines"/>
    <n v="1"/>
    <n v="4"/>
    <n v="6"/>
    <n v="9"/>
    <n v="1"/>
    <x v="0"/>
    <x v="0"/>
    <x v="0"/>
    <x v="0"/>
    <x v="0"/>
    <n v="0"/>
    <n v="3"/>
    <n v="11"/>
    <x v="1"/>
    <n v="66"/>
    <x v="0"/>
    <n v="2262"/>
    <n v="0"/>
    <n v="0"/>
    <n v="0"/>
    <n v="1"/>
    <n v="0"/>
    <s v="Together"/>
    <s v="Partner"/>
    <n v="0"/>
    <n v="0"/>
    <n v="1"/>
    <n v="0"/>
    <n v="0"/>
    <s v="Graduation"/>
    <s v="Graduate"/>
    <n v="1089"/>
    <n v="1077"/>
    <n v="0"/>
    <n v="0"/>
    <x v="0"/>
    <s v="NumStorePurchases"/>
    <x v="1"/>
    <n v="19"/>
    <s v="Not Accepted"/>
    <n v="19"/>
    <n v="1101"/>
    <n v="9"/>
    <n v="7"/>
    <n v="7"/>
    <n v="23"/>
    <n v="8"/>
    <x v="0"/>
    <s v="High"/>
    <s v="High"/>
    <s v="Medium"/>
    <n v="199"/>
  </r>
  <r>
    <n v="44377"/>
    <x v="0"/>
    <n v="1"/>
    <n v="1"/>
    <n v="70"/>
    <x v="2"/>
    <n v="224"/>
    <n v="0"/>
    <n v="30"/>
    <n v="0"/>
    <n v="0"/>
    <n v="10"/>
    <s v="Wines"/>
    <n v="8"/>
    <n v="5"/>
    <n v="1"/>
    <n v="5"/>
    <n v="8"/>
    <x v="0"/>
    <x v="0"/>
    <x v="0"/>
    <x v="0"/>
    <x v="0"/>
    <n v="0"/>
    <n v="3"/>
    <n v="11"/>
    <x v="1"/>
    <n v="52"/>
    <x v="0"/>
    <n v="2791"/>
    <n v="0"/>
    <n v="1"/>
    <n v="0"/>
    <n v="0"/>
    <n v="0"/>
    <s v="Married"/>
    <s v="Partner"/>
    <n v="0"/>
    <n v="0"/>
    <n v="0"/>
    <n v="0"/>
    <n v="1"/>
    <s v="PhD"/>
    <s v="Postgraduate"/>
    <n v="254"/>
    <n v="244"/>
    <n v="0"/>
    <n v="2"/>
    <x v="3"/>
    <s v="NumWebPurchases"/>
    <x v="2"/>
    <n v="11"/>
    <s v="Not Accepted"/>
    <n v="11"/>
    <n v="264"/>
    <n v="3.0000000000000004"/>
    <n v="4"/>
    <n v="4"/>
    <n v="11"/>
    <n v="3"/>
    <x v="2"/>
    <s v="Medium"/>
    <s v="Low"/>
    <s v="Medium"/>
    <n v="200"/>
  </r>
  <r>
    <n v="46014"/>
    <x v="0"/>
    <n v="1"/>
    <n v="1"/>
    <n v="21"/>
    <x v="1"/>
    <n v="410"/>
    <n v="0"/>
    <n v="59"/>
    <n v="19"/>
    <n v="9"/>
    <n v="44"/>
    <s v="Wines"/>
    <n v="10"/>
    <n v="7"/>
    <n v="1"/>
    <n v="8"/>
    <n v="7"/>
    <x v="0"/>
    <x v="0"/>
    <x v="0"/>
    <x v="0"/>
    <x v="0"/>
    <n v="0"/>
    <n v="3"/>
    <n v="11"/>
    <x v="1"/>
    <n v="46"/>
    <x v="2"/>
    <n v="2683"/>
    <n v="0"/>
    <n v="0"/>
    <n v="0"/>
    <n v="1"/>
    <n v="0"/>
    <s v="Together"/>
    <s v="Partner"/>
    <n v="0"/>
    <n v="0"/>
    <n v="0"/>
    <n v="1"/>
    <n v="0"/>
    <s v="Master"/>
    <s v="Postgraduate"/>
    <n v="497"/>
    <n v="453"/>
    <n v="0"/>
    <n v="2"/>
    <x v="2"/>
    <s v="NumStorePurchases"/>
    <x v="1"/>
    <n v="16"/>
    <s v="Not Accepted"/>
    <n v="16"/>
    <n v="541"/>
    <n v="8"/>
    <n v="6"/>
    <n v="5"/>
    <n v="19"/>
    <n v="7"/>
    <x v="3"/>
    <s v="Medium"/>
    <s v="Medium"/>
    <s v="Medium"/>
    <n v="201"/>
  </r>
  <r>
    <n v="70951"/>
    <x v="1"/>
    <n v="0"/>
    <n v="0"/>
    <n v="66"/>
    <x v="2"/>
    <n v="239"/>
    <n v="10"/>
    <n v="554"/>
    <n v="254"/>
    <n v="87"/>
    <n v="54"/>
    <s v="Meat"/>
    <n v="1"/>
    <n v="3"/>
    <n v="4"/>
    <n v="9"/>
    <n v="1"/>
    <x v="0"/>
    <x v="0"/>
    <x v="0"/>
    <x v="0"/>
    <x v="0"/>
    <n v="0"/>
    <n v="3"/>
    <n v="11"/>
    <x v="1"/>
    <n v="35"/>
    <x v="1"/>
    <n v="2580"/>
    <n v="0"/>
    <n v="1"/>
    <n v="0"/>
    <n v="0"/>
    <n v="0"/>
    <s v="Married"/>
    <s v="Partner"/>
    <n v="0"/>
    <n v="0"/>
    <n v="1"/>
    <n v="0"/>
    <n v="0"/>
    <s v="Graduation"/>
    <s v="Graduate"/>
    <n v="1144"/>
    <n v="1090"/>
    <n v="0"/>
    <n v="0"/>
    <x v="0"/>
    <s v="NumStorePurchases"/>
    <x v="1"/>
    <n v="16"/>
    <s v="Not Accepted"/>
    <n v="16"/>
    <n v="1198"/>
    <n v="4"/>
    <n v="6"/>
    <n v="8"/>
    <n v="18"/>
    <n v="6"/>
    <x v="3"/>
    <s v="Medium"/>
    <s v="High"/>
    <s v="Medium"/>
    <n v="202"/>
  </r>
  <r>
    <n v="41443"/>
    <x v="0"/>
    <n v="1"/>
    <n v="0"/>
    <n v="79"/>
    <x v="2"/>
    <n v="171"/>
    <n v="7"/>
    <n v="171"/>
    <n v="25"/>
    <n v="19"/>
    <n v="89"/>
    <s v="Wines"/>
    <n v="6"/>
    <n v="8"/>
    <n v="1"/>
    <n v="5"/>
    <n v="8"/>
    <x v="0"/>
    <x v="0"/>
    <x v="0"/>
    <x v="0"/>
    <x v="0"/>
    <n v="0"/>
    <n v="3"/>
    <n v="11"/>
    <x v="1"/>
    <n v="43"/>
    <x v="2"/>
    <n v="2248"/>
    <n v="0"/>
    <n v="1"/>
    <n v="0"/>
    <n v="0"/>
    <n v="0"/>
    <s v="Married"/>
    <s v="Partner"/>
    <n v="0"/>
    <n v="0"/>
    <n v="1"/>
    <n v="0"/>
    <n v="0"/>
    <s v="Graduation"/>
    <s v="Graduate"/>
    <n v="393"/>
    <n v="304"/>
    <n v="0"/>
    <n v="1"/>
    <x v="2"/>
    <s v="NumWebPurchases"/>
    <x v="2"/>
    <n v="14"/>
    <s v="Not Accepted"/>
    <n v="14"/>
    <n v="482"/>
    <n v="3.0000000000000004"/>
    <n v="5"/>
    <n v="5"/>
    <n v="13"/>
    <n v="3"/>
    <x v="2"/>
    <s v="Medium"/>
    <s v="Medium"/>
    <s v="High"/>
    <n v="203"/>
  </r>
  <r>
    <n v="52195"/>
    <x v="0"/>
    <n v="2"/>
    <n v="1"/>
    <n v="2"/>
    <x v="3"/>
    <n v="12"/>
    <n v="0"/>
    <n v="4"/>
    <n v="0"/>
    <n v="0"/>
    <n v="1"/>
    <s v="Wines"/>
    <n v="1"/>
    <n v="1"/>
    <n v="0"/>
    <n v="2"/>
    <n v="8"/>
    <x v="0"/>
    <x v="0"/>
    <x v="0"/>
    <x v="0"/>
    <x v="0"/>
    <n v="0"/>
    <n v="3"/>
    <n v="11"/>
    <x v="1"/>
    <n v="42"/>
    <x v="2"/>
    <n v="2207"/>
    <n v="0"/>
    <n v="0"/>
    <n v="1"/>
    <n v="0"/>
    <n v="0"/>
    <s v="Single"/>
    <s v="Alone"/>
    <n v="1"/>
    <n v="0"/>
    <n v="0"/>
    <n v="0"/>
    <n v="0"/>
    <s v="2n Cycle"/>
    <s v="Undergraduate"/>
    <n v="16"/>
    <n v="15"/>
    <n v="0"/>
    <n v="3"/>
    <x v="1"/>
    <s v="NumStorePurchases"/>
    <x v="1"/>
    <n v="3"/>
    <s v="Not Accepted"/>
    <n v="3"/>
    <n v="17"/>
    <n v="10"/>
    <n v="0"/>
    <n v="0"/>
    <n v="10"/>
    <n v="2"/>
    <x v="1"/>
    <s v="Low"/>
    <s v="Low"/>
    <s v="Low"/>
    <n v="204"/>
  </r>
  <r>
    <n v="83790"/>
    <x v="1"/>
    <n v="0"/>
    <n v="0"/>
    <n v="81"/>
    <x v="2"/>
    <n v="1076"/>
    <n v="16"/>
    <n v="417"/>
    <n v="42"/>
    <n v="48"/>
    <n v="16"/>
    <s v="Wines"/>
    <n v="1"/>
    <n v="8"/>
    <n v="10"/>
    <n v="6"/>
    <n v="3"/>
    <x v="0"/>
    <x v="1"/>
    <x v="1"/>
    <x v="0"/>
    <x v="0"/>
    <n v="0"/>
    <n v="3"/>
    <n v="11"/>
    <x v="1"/>
    <n v="72"/>
    <x v="0"/>
    <n v="2385"/>
    <n v="0"/>
    <n v="1"/>
    <n v="0"/>
    <n v="0"/>
    <n v="0"/>
    <s v="Married"/>
    <s v="Partner"/>
    <n v="0"/>
    <n v="0"/>
    <n v="0"/>
    <n v="1"/>
    <n v="0"/>
    <s v="Master"/>
    <s v="Postgraduate"/>
    <n v="1599"/>
    <n v="1583"/>
    <n v="2"/>
    <n v="0"/>
    <x v="0"/>
    <s v="NumCatalogPurchases"/>
    <x v="0"/>
    <n v="24"/>
    <s v="Accepted"/>
    <n v="24"/>
    <n v="1615"/>
    <n v="1.9999999999999996"/>
    <n v="9"/>
    <n v="9"/>
    <n v="20"/>
    <n v="7"/>
    <x v="3"/>
    <s v="High"/>
    <s v="High"/>
    <s v="Medium"/>
    <n v="205"/>
  </r>
  <r>
    <n v="44551"/>
    <x v="0"/>
    <n v="0"/>
    <n v="1"/>
    <n v="24"/>
    <x v="1"/>
    <n v="182"/>
    <n v="4"/>
    <n v="33"/>
    <n v="0"/>
    <n v="0"/>
    <n v="66"/>
    <s v="Wines"/>
    <n v="2"/>
    <n v="4"/>
    <n v="1"/>
    <n v="5"/>
    <n v="7"/>
    <x v="0"/>
    <x v="0"/>
    <x v="0"/>
    <x v="0"/>
    <x v="0"/>
    <n v="0"/>
    <n v="3"/>
    <n v="11"/>
    <x v="1"/>
    <n v="66"/>
    <x v="0"/>
    <n v="2461"/>
    <n v="0"/>
    <n v="0"/>
    <n v="0"/>
    <n v="0"/>
    <n v="1"/>
    <s v="Widow"/>
    <s v="Alone"/>
    <n v="0"/>
    <n v="0"/>
    <n v="0"/>
    <n v="1"/>
    <n v="0"/>
    <s v="Master"/>
    <s v="Postgraduate"/>
    <n v="219"/>
    <n v="153"/>
    <n v="0"/>
    <n v="1"/>
    <x v="3"/>
    <s v="NumStorePurchases"/>
    <x v="1"/>
    <n v="10"/>
    <s v="Not Accepted"/>
    <n v="10"/>
    <n v="285"/>
    <n v="8"/>
    <n v="4"/>
    <n v="4"/>
    <n v="16"/>
    <n v="5"/>
    <x v="3"/>
    <s v="Medium"/>
    <s v="Low"/>
    <s v="High"/>
    <n v="206"/>
  </r>
  <r>
    <n v="69508"/>
    <x v="1"/>
    <n v="1"/>
    <n v="0"/>
    <n v="48"/>
    <x v="0"/>
    <n v="824"/>
    <n v="32"/>
    <n v="162"/>
    <n v="42"/>
    <n v="32"/>
    <n v="43"/>
    <s v="Wines"/>
    <n v="2"/>
    <n v="11"/>
    <n v="4"/>
    <n v="11"/>
    <n v="6"/>
    <x v="0"/>
    <x v="0"/>
    <x v="0"/>
    <x v="0"/>
    <x v="0"/>
    <n v="0"/>
    <n v="3"/>
    <n v="11"/>
    <x v="1"/>
    <n v="40"/>
    <x v="2"/>
    <n v="2751"/>
    <n v="0"/>
    <n v="0"/>
    <n v="0"/>
    <n v="1"/>
    <n v="0"/>
    <s v="Together"/>
    <s v="Partner"/>
    <n v="0"/>
    <n v="0"/>
    <n v="1"/>
    <n v="0"/>
    <n v="0"/>
    <s v="Graduation"/>
    <s v="Graduate"/>
    <n v="1092"/>
    <n v="1049"/>
    <n v="0"/>
    <n v="1"/>
    <x v="0"/>
    <s v="NumWebPurchases"/>
    <x v="2"/>
    <n v="26"/>
    <s v="Not Accepted"/>
    <n v="26"/>
    <n v="1135"/>
    <n v="6"/>
    <n v="9"/>
    <n v="7"/>
    <n v="22"/>
    <n v="8"/>
    <x v="0"/>
    <s v="High"/>
    <s v="Medium"/>
    <s v="Medium"/>
    <n v="207"/>
  </r>
  <r>
    <n v="45204"/>
    <x v="0"/>
    <n v="1"/>
    <n v="0"/>
    <n v="93"/>
    <x v="2"/>
    <n v="30"/>
    <n v="11"/>
    <n v="25"/>
    <n v="29"/>
    <n v="1"/>
    <n v="18"/>
    <s v="Wines"/>
    <n v="1"/>
    <n v="1"/>
    <n v="1"/>
    <n v="4"/>
    <n v="3"/>
    <x v="0"/>
    <x v="0"/>
    <x v="0"/>
    <x v="0"/>
    <x v="0"/>
    <n v="0"/>
    <n v="3"/>
    <n v="11"/>
    <x v="1"/>
    <n v="32"/>
    <x v="1"/>
    <n v="2238"/>
    <n v="0"/>
    <n v="0"/>
    <n v="0"/>
    <n v="1"/>
    <n v="0"/>
    <s v="Together"/>
    <s v="Partner"/>
    <n v="1"/>
    <n v="0"/>
    <n v="0"/>
    <n v="0"/>
    <n v="0"/>
    <s v="2n Cycle"/>
    <s v="Undergraduate"/>
    <n v="96"/>
    <n v="78"/>
    <n v="0"/>
    <n v="1"/>
    <x v="3"/>
    <s v="NumStorePurchases"/>
    <x v="1"/>
    <n v="6"/>
    <s v="Not Accepted"/>
    <n v="6"/>
    <n v="114"/>
    <n v="0.99999999999999978"/>
    <n v="2"/>
    <n v="3"/>
    <n v="6"/>
    <n v="0"/>
    <x v="1"/>
    <s v="Medium"/>
    <s v="Low"/>
    <s v="Medium"/>
    <n v="208"/>
  </r>
  <r>
    <n v="72460"/>
    <x v="1"/>
    <n v="0"/>
    <n v="0"/>
    <n v="56"/>
    <x v="0"/>
    <n v="377"/>
    <n v="10"/>
    <n v="540"/>
    <n v="80"/>
    <n v="30"/>
    <n v="10"/>
    <s v="Meat"/>
    <n v="1"/>
    <n v="3"/>
    <n v="5"/>
    <n v="7"/>
    <n v="1"/>
    <x v="0"/>
    <x v="0"/>
    <x v="0"/>
    <x v="0"/>
    <x v="0"/>
    <n v="0"/>
    <n v="3"/>
    <n v="11"/>
    <x v="1"/>
    <n v="51"/>
    <x v="0"/>
    <n v="2386"/>
    <n v="0"/>
    <n v="1"/>
    <n v="0"/>
    <n v="0"/>
    <n v="0"/>
    <s v="Married"/>
    <s v="Partner"/>
    <n v="0"/>
    <n v="0"/>
    <n v="1"/>
    <n v="0"/>
    <n v="0"/>
    <s v="Graduation"/>
    <s v="Graduate"/>
    <n v="1037"/>
    <n v="1027"/>
    <n v="0"/>
    <n v="0"/>
    <x v="0"/>
    <s v="NumStorePurchases"/>
    <x v="1"/>
    <n v="15"/>
    <s v="Not Accepted"/>
    <n v="15"/>
    <n v="1047"/>
    <n v="5"/>
    <n v="5"/>
    <n v="7"/>
    <n v="17"/>
    <n v="5"/>
    <x v="3"/>
    <s v="Medium"/>
    <s v="Medium"/>
    <s v="Medium"/>
    <n v="209"/>
  </r>
  <r>
    <n v="77622"/>
    <x v="1"/>
    <n v="0"/>
    <n v="2"/>
    <n v="3"/>
    <x v="3"/>
    <n v="520"/>
    <n v="7"/>
    <n v="154"/>
    <n v="19"/>
    <n v="0"/>
    <n v="14"/>
    <s v="Wines"/>
    <n v="2"/>
    <n v="6"/>
    <n v="3"/>
    <n v="11"/>
    <n v="3"/>
    <x v="0"/>
    <x v="0"/>
    <x v="0"/>
    <x v="0"/>
    <x v="0"/>
    <n v="0"/>
    <n v="3"/>
    <n v="11"/>
    <x v="1"/>
    <n v="50"/>
    <x v="0"/>
    <n v="2235"/>
    <n v="0"/>
    <n v="0"/>
    <n v="0"/>
    <n v="1"/>
    <n v="0"/>
    <s v="Together"/>
    <s v="Partner"/>
    <n v="0"/>
    <n v="0"/>
    <n v="0"/>
    <n v="0"/>
    <n v="1"/>
    <s v="PhD"/>
    <s v="Postgraduate"/>
    <n v="700"/>
    <n v="686"/>
    <n v="0"/>
    <n v="2"/>
    <x v="2"/>
    <s v="NumStorePurchases"/>
    <x v="1"/>
    <n v="20"/>
    <s v="Not Accepted"/>
    <n v="20"/>
    <n v="714"/>
    <n v="10"/>
    <n v="7"/>
    <n v="6"/>
    <n v="23"/>
    <n v="8"/>
    <x v="0"/>
    <s v="High"/>
    <s v="Low"/>
    <s v="Medium"/>
    <n v="210"/>
  </r>
  <r>
    <n v="30732"/>
    <x v="2"/>
    <n v="1"/>
    <n v="0"/>
    <n v="44"/>
    <x v="0"/>
    <n v="155"/>
    <n v="1"/>
    <n v="25"/>
    <n v="0"/>
    <n v="1"/>
    <n v="3"/>
    <s v="Wines"/>
    <n v="4"/>
    <n v="4"/>
    <n v="1"/>
    <n v="4"/>
    <n v="8"/>
    <x v="0"/>
    <x v="0"/>
    <x v="0"/>
    <x v="0"/>
    <x v="0"/>
    <n v="0"/>
    <n v="3"/>
    <n v="11"/>
    <x v="1"/>
    <n v="40"/>
    <x v="2"/>
    <n v="2699"/>
    <n v="0"/>
    <n v="1"/>
    <n v="0"/>
    <n v="0"/>
    <n v="0"/>
    <s v="Married"/>
    <s v="Partner"/>
    <n v="0"/>
    <n v="0"/>
    <n v="0"/>
    <n v="0"/>
    <n v="1"/>
    <s v="PhD"/>
    <s v="Postgraduate"/>
    <n v="182"/>
    <n v="179"/>
    <n v="0"/>
    <n v="1"/>
    <x v="3"/>
    <s v="NumWebPurchases"/>
    <x v="2"/>
    <n v="9"/>
    <s v="Not Accepted"/>
    <n v="9"/>
    <n v="185"/>
    <n v="6"/>
    <n v="3"/>
    <n v="3"/>
    <n v="12"/>
    <n v="3"/>
    <x v="2"/>
    <s v="Medium"/>
    <s v="Low"/>
    <s v="Low"/>
    <n v="211"/>
  </r>
  <r>
    <n v="63887"/>
    <x v="0"/>
    <n v="0"/>
    <n v="1"/>
    <n v="38"/>
    <x v="0"/>
    <n v="897"/>
    <n v="23"/>
    <n v="207"/>
    <n v="15"/>
    <n v="11"/>
    <n v="92"/>
    <s v="Wines"/>
    <n v="5"/>
    <n v="9"/>
    <n v="6"/>
    <n v="12"/>
    <n v="6"/>
    <x v="0"/>
    <x v="0"/>
    <x v="0"/>
    <x v="0"/>
    <x v="0"/>
    <n v="0"/>
    <n v="3"/>
    <n v="11"/>
    <x v="1"/>
    <n v="58"/>
    <x v="0"/>
    <n v="2818"/>
    <n v="1"/>
    <n v="0"/>
    <n v="0"/>
    <n v="0"/>
    <n v="0"/>
    <s v="Divorced"/>
    <s v="Alone"/>
    <n v="0"/>
    <n v="0"/>
    <n v="1"/>
    <n v="0"/>
    <n v="0"/>
    <s v="Graduation"/>
    <s v="Graduate"/>
    <n v="1153"/>
    <n v="1061"/>
    <n v="0"/>
    <n v="1"/>
    <x v="0"/>
    <s v="NumStorePurchases"/>
    <x v="1"/>
    <n v="27"/>
    <s v="Not Accepted"/>
    <n v="27"/>
    <n v="1245"/>
    <n v="7"/>
    <n v="9"/>
    <n v="8"/>
    <n v="24"/>
    <n v="9"/>
    <x v="0"/>
    <s v="High"/>
    <s v="Medium"/>
    <s v="High"/>
    <n v="212"/>
  </r>
  <r>
    <n v="42011"/>
    <x v="0"/>
    <n v="1"/>
    <n v="0"/>
    <n v="46"/>
    <x v="0"/>
    <n v="131"/>
    <n v="0"/>
    <n v="16"/>
    <n v="2"/>
    <n v="1"/>
    <n v="39"/>
    <s v="Wines"/>
    <n v="4"/>
    <n v="3"/>
    <n v="1"/>
    <n v="4"/>
    <n v="8"/>
    <x v="0"/>
    <x v="0"/>
    <x v="0"/>
    <x v="0"/>
    <x v="0"/>
    <n v="0"/>
    <n v="3"/>
    <n v="11"/>
    <x v="1"/>
    <n v="42"/>
    <x v="2"/>
    <n v="2619"/>
    <n v="0"/>
    <n v="0"/>
    <n v="0"/>
    <n v="1"/>
    <n v="0"/>
    <s v="Together"/>
    <s v="Partner"/>
    <n v="0"/>
    <n v="0"/>
    <n v="1"/>
    <n v="0"/>
    <n v="0"/>
    <s v="Graduation"/>
    <s v="Graduate"/>
    <n v="150"/>
    <n v="111"/>
    <n v="0"/>
    <n v="1"/>
    <x v="3"/>
    <s v="NumStorePurchases"/>
    <x v="1"/>
    <n v="8"/>
    <s v="Not Accepted"/>
    <n v="8"/>
    <n v="189"/>
    <n v="6"/>
    <n v="3"/>
    <n v="3"/>
    <n v="12"/>
    <n v="3"/>
    <x v="2"/>
    <s v="Medium"/>
    <s v="Low"/>
    <s v="Medium"/>
    <n v="213"/>
  </r>
  <r>
    <n v="51369"/>
    <x v="0"/>
    <n v="0"/>
    <n v="1"/>
    <n v="84"/>
    <x v="2"/>
    <n v="297"/>
    <n v="7"/>
    <n v="79"/>
    <n v="0"/>
    <n v="11"/>
    <n v="182"/>
    <s v="Wines"/>
    <n v="2"/>
    <n v="8"/>
    <n v="2"/>
    <n v="4"/>
    <n v="8"/>
    <x v="0"/>
    <x v="0"/>
    <x v="0"/>
    <x v="0"/>
    <x v="0"/>
    <n v="0"/>
    <n v="3"/>
    <n v="11"/>
    <x v="1"/>
    <n v="44"/>
    <x v="2"/>
    <n v="2771"/>
    <n v="0"/>
    <n v="0"/>
    <n v="0"/>
    <n v="1"/>
    <n v="0"/>
    <s v="Together"/>
    <s v="Partner"/>
    <n v="0"/>
    <n v="0"/>
    <n v="1"/>
    <n v="0"/>
    <n v="0"/>
    <s v="Graduation"/>
    <s v="Graduate"/>
    <n v="394"/>
    <n v="212"/>
    <n v="0"/>
    <n v="1"/>
    <x v="2"/>
    <s v="NumWebPurchases"/>
    <x v="2"/>
    <n v="14"/>
    <s v="Not Accepted"/>
    <n v="14"/>
    <n v="576"/>
    <n v="1.9999999999999996"/>
    <n v="5"/>
    <n v="5"/>
    <n v="12"/>
    <n v="3"/>
    <x v="2"/>
    <s v="Medium"/>
    <s v="Medium"/>
    <s v="High"/>
    <n v="214"/>
  </r>
  <r>
    <n v="51537"/>
    <x v="0"/>
    <n v="0"/>
    <n v="1"/>
    <n v="27"/>
    <x v="1"/>
    <n v="787"/>
    <n v="20"/>
    <n v="204"/>
    <n v="0"/>
    <n v="0"/>
    <n v="92"/>
    <s v="Wines"/>
    <n v="3"/>
    <n v="2"/>
    <n v="2"/>
    <n v="11"/>
    <n v="8"/>
    <x v="0"/>
    <x v="0"/>
    <x v="0"/>
    <x v="0"/>
    <x v="0"/>
    <n v="0"/>
    <n v="3"/>
    <n v="11"/>
    <x v="1"/>
    <n v="68"/>
    <x v="0"/>
    <n v="2726"/>
    <n v="1"/>
    <n v="0"/>
    <n v="0"/>
    <n v="0"/>
    <n v="0"/>
    <s v="Divorced"/>
    <s v="Alone"/>
    <n v="0"/>
    <n v="0"/>
    <n v="1"/>
    <n v="0"/>
    <n v="0"/>
    <s v="Graduation"/>
    <s v="Graduate"/>
    <n v="1011"/>
    <n v="919"/>
    <n v="0"/>
    <n v="1"/>
    <x v="0"/>
    <s v="NumStorePurchases"/>
    <x v="1"/>
    <n v="15"/>
    <s v="Not Accepted"/>
    <n v="15"/>
    <n v="1103"/>
    <n v="8"/>
    <n v="5"/>
    <n v="7"/>
    <n v="20"/>
    <n v="7"/>
    <x v="3"/>
    <s v="High"/>
    <s v="Low"/>
    <s v="High"/>
    <n v="215"/>
  </r>
  <r>
    <n v="79930"/>
    <x v="1"/>
    <n v="0"/>
    <n v="0"/>
    <n v="72"/>
    <x v="2"/>
    <n v="792"/>
    <n v="86"/>
    <n v="740"/>
    <n v="67"/>
    <n v="51"/>
    <n v="17"/>
    <s v="Wines"/>
    <n v="1"/>
    <n v="3"/>
    <n v="5"/>
    <n v="8"/>
    <n v="2"/>
    <x v="0"/>
    <x v="0"/>
    <x v="0"/>
    <x v="0"/>
    <x v="0"/>
    <n v="0"/>
    <n v="3"/>
    <n v="11"/>
    <x v="1"/>
    <n v="48"/>
    <x v="2"/>
    <n v="2849"/>
    <n v="0"/>
    <n v="1"/>
    <n v="0"/>
    <n v="0"/>
    <n v="0"/>
    <s v="Married"/>
    <s v="Partner"/>
    <n v="0"/>
    <n v="0"/>
    <n v="0"/>
    <n v="0"/>
    <n v="1"/>
    <s v="PhD"/>
    <s v="Postgraduate"/>
    <n v="1736"/>
    <n v="1719"/>
    <n v="0"/>
    <n v="0"/>
    <x v="0"/>
    <s v="NumStorePurchases"/>
    <x v="1"/>
    <n v="16"/>
    <s v="Not Accepted"/>
    <n v="16"/>
    <n v="1753"/>
    <n v="3.0000000000000004"/>
    <n v="6"/>
    <n v="9"/>
    <n v="18"/>
    <n v="6"/>
    <x v="3"/>
    <s v="High"/>
    <s v="High"/>
    <s v="Medium"/>
    <n v="216"/>
  </r>
  <r>
    <n v="34320"/>
    <x v="2"/>
    <n v="1"/>
    <n v="0"/>
    <n v="66"/>
    <x v="2"/>
    <n v="4"/>
    <n v="1"/>
    <n v="9"/>
    <n v="3"/>
    <n v="0"/>
    <n v="0"/>
    <s v="Meat"/>
    <n v="1"/>
    <n v="1"/>
    <n v="0"/>
    <n v="2"/>
    <n v="8"/>
    <x v="0"/>
    <x v="0"/>
    <x v="0"/>
    <x v="0"/>
    <x v="0"/>
    <n v="0"/>
    <n v="3"/>
    <n v="11"/>
    <x v="1"/>
    <n v="34"/>
    <x v="1"/>
    <n v="2292"/>
    <n v="0"/>
    <n v="0"/>
    <n v="0"/>
    <n v="1"/>
    <n v="0"/>
    <s v="Together"/>
    <s v="Partner"/>
    <n v="0"/>
    <n v="0"/>
    <n v="0"/>
    <n v="0"/>
    <n v="1"/>
    <s v="PhD"/>
    <s v="Postgraduate"/>
    <n v="17"/>
    <n v="17"/>
    <n v="0"/>
    <n v="1"/>
    <x v="1"/>
    <s v="NumStorePurchases"/>
    <x v="1"/>
    <n v="3"/>
    <s v="Not Accepted"/>
    <n v="3"/>
    <n v="17"/>
    <n v="4"/>
    <n v="0"/>
    <n v="0"/>
    <n v="4"/>
    <n v="0"/>
    <x v="1"/>
    <s v="Low"/>
    <s v="Low"/>
    <s v="Low"/>
    <n v="217"/>
  </r>
  <r>
    <n v="37070"/>
    <x v="0"/>
    <n v="1"/>
    <n v="1"/>
    <n v="30"/>
    <x v="1"/>
    <n v="231"/>
    <n v="7"/>
    <n v="137"/>
    <n v="4"/>
    <n v="15"/>
    <n v="39"/>
    <s v="Wines"/>
    <n v="9"/>
    <n v="5"/>
    <n v="1"/>
    <n v="8"/>
    <n v="7"/>
    <x v="0"/>
    <x v="0"/>
    <x v="0"/>
    <x v="0"/>
    <x v="0"/>
    <n v="0"/>
    <n v="3"/>
    <n v="11"/>
    <x v="0"/>
    <n v="54"/>
    <x v="0"/>
    <n v="2625"/>
    <n v="0"/>
    <n v="0"/>
    <n v="1"/>
    <n v="0"/>
    <n v="0"/>
    <s v="Single"/>
    <s v="Alone"/>
    <n v="0"/>
    <n v="0"/>
    <n v="1"/>
    <n v="0"/>
    <n v="0"/>
    <s v="Graduation"/>
    <s v="Graduate"/>
    <n v="394"/>
    <n v="355"/>
    <n v="0"/>
    <n v="2"/>
    <x v="2"/>
    <s v="NumStorePurchases"/>
    <x v="1"/>
    <n v="14"/>
    <s v="Not Accepted"/>
    <n v="14"/>
    <n v="433"/>
    <n v="7"/>
    <n v="5"/>
    <n v="5"/>
    <n v="17"/>
    <n v="5"/>
    <x v="3"/>
    <s v="Medium"/>
    <s v="Medium"/>
    <s v="Medium"/>
    <n v="218"/>
  </r>
  <r>
    <n v="81975"/>
    <x v="1"/>
    <n v="0"/>
    <n v="1"/>
    <n v="2"/>
    <x v="3"/>
    <n v="983"/>
    <n v="76"/>
    <n v="184"/>
    <n v="180"/>
    <n v="138"/>
    <n v="27"/>
    <s v="Wines"/>
    <n v="1"/>
    <n v="6"/>
    <n v="3"/>
    <n v="4"/>
    <n v="7"/>
    <x v="0"/>
    <x v="0"/>
    <x v="1"/>
    <x v="0"/>
    <x v="0"/>
    <n v="0"/>
    <n v="3"/>
    <n v="11"/>
    <x v="1"/>
    <n v="58"/>
    <x v="0"/>
    <n v="2699"/>
    <n v="1"/>
    <n v="0"/>
    <n v="0"/>
    <n v="0"/>
    <n v="0"/>
    <s v="Divorced"/>
    <s v="Alone"/>
    <n v="1"/>
    <n v="0"/>
    <n v="0"/>
    <n v="0"/>
    <n v="0"/>
    <s v="2n Cycle"/>
    <s v="Undergraduate"/>
    <n v="1561"/>
    <n v="1534"/>
    <n v="1"/>
    <n v="1"/>
    <x v="0"/>
    <s v="NumWebPurchases"/>
    <x v="2"/>
    <n v="13"/>
    <s v="Accepted"/>
    <n v="13"/>
    <n v="1588"/>
    <n v="10"/>
    <n v="5"/>
    <n v="9"/>
    <n v="24"/>
    <n v="9"/>
    <x v="0"/>
    <s v="High"/>
    <s v="High"/>
    <s v="Medium"/>
    <n v="219"/>
  </r>
  <r>
    <n v="38590"/>
    <x v="0"/>
    <n v="1"/>
    <n v="0"/>
    <n v="65"/>
    <x v="2"/>
    <n v="3"/>
    <n v="1"/>
    <n v="8"/>
    <n v="4"/>
    <n v="3"/>
    <n v="3"/>
    <s v="Meat"/>
    <n v="1"/>
    <n v="1"/>
    <n v="0"/>
    <n v="2"/>
    <n v="8"/>
    <x v="0"/>
    <x v="0"/>
    <x v="0"/>
    <x v="0"/>
    <x v="0"/>
    <n v="0"/>
    <n v="3"/>
    <n v="11"/>
    <x v="1"/>
    <n v="49"/>
    <x v="2"/>
    <n v="2569"/>
    <n v="0"/>
    <n v="0"/>
    <n v="0"/>
    <n v="1"/>
    <n v="0"/>
    <s v="Together"/>
    <s v="Partner"/>
    <n v="0"/>
    <n v="0"/>
    <n v="1"/>
    <n v="0"/>
    <n v="0"/>
    <s v="Graduation"/>
    <s v="Graduate"/>
    <n v="19"/>
    <n v="16"/>
    <n v="0"/>
    <n v="1"/>
    <x v="1"/>
    <s v="NumStorePurchases"/>
    <x v="1"/>
    <n v="3"/>
    <s v="Not Accepted"/>
    <n v="3"/>
    <n v="22"/>
    <n v="4"/>
    <n v="0"/>
    <n v="0"/>
    <n v="4"/>
    <n v="0"/>
    <x v="1"/>
    <s v="Low"/>
    <s v="Medium"/>
    <s v="Low"/>
    <n v="220"/>
  </r>
  <r>
    <n v="15033"/>
    <x v="2"/>
    <n v="0"/>
    <n v="0"/>
    <n v="37"/>
    <x v="0"/>
    <n v="0"/>
    <n v="4"/>
    <n v="5"/>
    <n v="6"/>
    <n v="0"/>
    <n v="4"/>
    <s v="Fish"/>
    <n v="1"/>
    <n v="1"/>
    <n v="0"/>
    <n v="3"/>
    <n v="3"/>
    <x v="0"/>
    <x v="0"/>
    <x v="0"/>
    <x v="0"/>
    <x v="0"/>
    <n v="0"/>
    <n v="3"/>
    <n v="11"/>
    <x v="1"/>
    <n v="69"/>
    <x v="0"/>
    <n v="2233"/>
    <n v="0"/>
    <n v="0"/>
    <n v="1"/>
    <n v="0"/>
    <n v="0"/>
    <s v="Single"/>
    <s v="Alone"/>
    <n v="0"/>
    <n v="0"/>
    <n v="1"/>
    <n v="0"/>
    <n v="0"/>
    <s v="Graduation"/>
    <s v="Graduate"/>
    <n v="15"/>
    <n v="11"/>
    <n v="0"/>
    <n v="0"/>
    <x v="1"/>
    <s v="NumStorePurchases"/>
    <x v="1"/>
    <n v="4"/>
    <s v="Not Accepted"/>
    <n v="4"/>
    <n v="19"/>
    <n v="7"/>
    <n v="0"/>
    <n v="0"/>
    <n v="7"/>
    <n v="1"/>
    <x v="1"/>
    <s v="Low"/>
    <s v="Low"/>
    <s v="Low"/>
    <n v="221"/>
  </r>
  <r>
    <n v="62745"/>
    <x v="0"/>
    <n v="0"/>
    <n v="1"/>
    <n v="89"/>
    <x v="2"/>
    <n v="562"/>
    <n v="21"/>
    <n v="464"/>
    <n v="28"/>
    <n v="10"/>
    <n v="32"/>
    <s v="Wines"/>
    <n v="3"/>
    <n v="7"/>
    <n v="8"/>
    <n v="11"/>
    <n v="5"/>
    <x v="0"/>
    <x v="0"/>
    <x v="0"/>
    <x v="0"/>
    <x v="0"/>
    <n v="0"/>
    <n v="3"/>
    <n v="11"/>
    <x v="1"/>
    <n v="55"/>
    <x v="0"/>
    <n v="2622"/>
    <n v="0"/>
    <n v="1"/>
    <n v="0"/>
    <n v="0"/>
    <n v="0"/>
    <s v="Married"/>
    <s v="Partner"/>
    <n v="0"/>
    <n v="0"/>
    <n v="0"/>
    <n v="0"/>
    <n v="1"/>
    <s v="PhD"/>
    <s v="Postgraduate"/>
    <n v="1085"/>
    <n v="1053"/>
    <n v="0"/>
    <n v="1"/>
    <x v="0"/>
    <s v="NumStorePurchases"/>
    <x v="1"/>
    <n v="26"/>
    <s v="Not Accepted"/>
    <n v="26"/>
    <n v="1117"/>
    <n v="1.9999999999999996"/>
    <n v="9"/>
    <n v="7"/>
    <n v="18"/>
    <n v="6"/>
    <x v="3"/>
    <s v="High"/>
    <s v="Medium"/>
    <s v="Medium"/>
    <n v="222"/>
  </r>
  <r>
    <n v="22212"/>
    <x v="2"/>
    <n v="1"/>
    <n v="0"/>
    <n v="49"/>
    <x v="0"/>
    <n v="5"/>
    <n v="9"/>
    <n v="20"/>
    <n v="6"/>
    <n v="8"/>
    <n v="21"/>
    <s v="Gold"/>
    <n v="2"/>
    <n v="2"/>
    <n v="0"/>
    <n v="4"/>
    <n v="6"/>
    <x v="0"/>
    <x v="0"/>
    <x v="0"/>
    <x v="0"/>
    <x v="0"/>
    <n v="0"/>
    <n v="3"/>
    <n v="11"/>
    <x v="1"/>
    <n v="45"/>
    <x v="2"/>
    <n v="2361"/>
    <n v="0"/>
    <n v="1"/>
    <n v="0"/>
    <n v="0"/>
    <n v="0"/>
    <s v="Married"/>
    <s v="Partner"/>
    <n v="1"/>
    <n v="0"/>
    <n v="0"/>
    <n v="0"/>
    <n v="0"/>
    <s v="2n Cycle"/>
    <s v="Undergraduate"/>
    <n v="48"/>
    <n v="27"/>
    <n v="0"/>
    <n v="1"/>
    <x v="1"/>
    <s v="NumStorePurchases"/>
    <x v="1"/>
    <n v="6"/>
    <s v="Not Accepted"/>
    <n v="6"/>
    <n v="69"/>
    <n v="6"/>
    <n v="2"/>
    <n v="2"/>
    <n v="10"/>
    <n v="2"/>
    <x v="1"/>
    <s v="Low"/>
    <s v="Medium"/>
    <s v="Medium"/>
    <n v="223"/>
  </r>
  <r>
    <n v="23661"/>
    <x v="2"/>
    <n v="1"/>
    <n v="0"/>
    <n v="46"/>
    <x v="0"/>
    <n v="18"/>
    <n v="0"/>
    <n v="4"/>
    <n v="0"/>
    <n v="0"/>
    <n v="1"/>
    <s v="Wines"/>
    <n v="1"/>
    <n v="1"/>
    <n v="0"/>
    <n v="3"/>
    <n v="7"/>
    <x v="0"/>
    <x v="0"/>
    <x v="0"/>
    <x v="0"/>
    <x v="0"/>
    <n v="0"/>
    <n v="3"/>
    <n v="11"/>
    <x v="1"/>
    <n v="38"/>
    <x v="1"/>
    <n v="2366"/>
    <n v="0"/>
    <n v="0"/>
    <n v="0"/>
    <n v="1"/>
    <n v="0"/>
    <s v="Together"/>
    <s v="Partner"/>
    <n v="0"/>
    <n v="0"/>
    <n v="0"/>
    <n v="1"/>
    <n v="0"/>
    <s v="Master"/>
    <s v="Postgraduate"/>
    <n v="22"/>
    <n v="21"/>
    <n v="0"/>
    <n v="1"/>
    <x v="1"/>
    <s v="NumStorePurchases"/>
    <x v="1"/>
    <n v="4"/>
    <s v="Not Accepted"/>
    <n v="4"/>
    <n v="23"/>
    <n v="6"/>
    <n v="0"/>
    <n v="0"/>
    <n v="6"/>
    <n v="0"/>
    <x v="1"/>
    <s v="Low"/>
    <s v="Low"/>
    <s v="Low"/>
    <n v="224"/>
  </r>
  <r>
    <n v="79761"/>
    <x v="1"/>
    <n v="0"/>
    <n v="1"/>
    <n v="32"/>
    <x v="0"/>
    <n v="415"/>
    <n v="5"/>
    <n v="124"/>
    <n v="15"/>
    <n v="35"/>
    <n v="11"/>
    <s v="Wines"/>
    <n v="1"/>
    <n v="5"/>
    <n v="2"/>
    <n v="11"/>
    <n v="3"/>
    <x v="0"/>
    <x v="0"/>
    <x v="0"/>
    <x v="0"/>
    <x v="0"/>
    <n v="0"/>
    <n v="3"/>
    <n v="11"/>
    <x v="1"/>
    <n v="62"/>
    <x v="0"/>
    <n v="2427"/>
    <n v="0"/>
    <n v="0"/>
    <n v="1"/>
    <n v="0"/>
    <n v="0"/>
    <s v="Single"/>
    <s v="Alone"/>
    <n v="0"/>
    <n v="0"/>
    <n v="0"/>
    <n v="0"/>
    <n v="1"/>
    <s v="PhD"/>
    <s v="Postgraduate"/>
    <n v="594"/>
    <n v="583"/>
    <n v="0"/>
    <n v="1"/>
    <x v="2"/>
    <s v="NumStorePurchases"/>
    <x v="1"/>
    <n v="18"/>
    <s v="Not Accepted"/>
    <n v="18"/>
    <n v="605"/>
    <n v="7"/>
    <n v="7"/>
    <n v="5"/>
    <n v="19"/>
    <n v="7"/>
    <x v="3"/>
    <s v="Medium"/>
    <s v="High"/>
    <s v="Medium"/>
    <n v="225"/>
  </r>
  <r>
    <n v="7500"/>
    <x v="2"/>
    <n v="1"/>
    <n v="0"/>
    <n v="54"/>
    <x v="0"/>
    <n v="5"/>
    <n v="3"/>
    <n v="10"/>
    <n v="12"/>
    <n v="7"/>
    <n v="20"/>
    <s v="Gold"/>
    <n v="4"/>
    <n v="3"/>
    <n v="1"/>
    <n v="3"/>
    <n v="7"/>
    <x v="0"/>
    <x v="0"/>
    <x v="0"/>
    <x v="0"/>
    <x v="0"/>
    <n v="0"/>
    <n v="3"/>
    <n v="11"/>
    <x v="1"/>
    <n v="47"/>
    <x v="2"/>
    <n v="2344"/>
    <n v="0"/>
    <n v="0"/>
    <n v="1"/>
    <n v="0"/>
    <n v="0"/>
    <s v="Single"/>
    <s v="Alone"/>
    <n v="0"/>
    <n v="0"/>
    <n v="1"/>
    <n v="0"/>
    <n v="0"/>
    <s v="Graduation"/>
    <s v="Graduate"/>
    <n v="37"/>
    <n v="17"/>
    <n v="0"/>
    <n v="1"/>
    <x v="1"/>
    <s v="NumWebPurchases"/>
    <x v="2"/>
    <n v="7"/>
    <s v="Not Accepted"/>
    <n v="7"/>
    <n v="57"/>
    <n v="5"/>
    <n v="3"/>
    <n v="2"/>
    <n v="10"/>
    <n v="2"/>
    <x v="1"/>
    <s v="Low"/>
    <s v="Medium"/>
    <s v="Medium"/>
    <n v="226"/>
  </r>
  <r>
    <n v="73455"/>
    <x v="1"/>
    <n v="0"/>
    <n v="0"/>
    <n v="98"/>
    <x v="2"/>
    <n v="901"/>
    <n v="61"/>
    <n v="757"/>
    <n v="186"/>
    <n v="163"/>
    <n v="20"/>
    <s v="Wines"/>
    <n v="1"/>
    <n v="6"/>
    <n v="5"/>
    <n v="10"/>
    <n v="3"/>
    <x v="0"/>
    <x v="1"/>
    <x v="0"/>
    <x v="0"/>
    <x v="0"/>
    <n v="0"/>
    <n v="3"/>
    <n v="11"/>
    <x v="1"/>
    <n v="52"/>
    <x v="0"/>
    <n v="2403"/>
    <n v="0"/>
    <n v="0"/>
    <n v="0"/>
    <n v="0"/>
    <n v="1"/>
    <s v="Widow"/>
    <s v="Alone"/>
    <n v="0"/>
    <n v="0"/>
    <n v="1"/>
    <n v="0"/>
    <n v="0"/>
    <s v="Graduation"/>
    <s v="Graduate"/>
    <n v="2068"/>
    <n v="2048"/>
    <n v="1"/>
    <n v="0"/>
    <x v="0"/>
    <s v="NumStorePurchases"/>
    <x v="1"/>
    <n v="21"/>
    <s v="Accepted"/>
    <n v="21"/>
    <n v="2088"/>
    <n v="0.99999999999999978"/>
    <n v="8"/>
    <n v="9"/>
    <n v="18"/>
    <n v="6"/>
    <x v="3"/>
    <s v="High"/>
    <s v="High"/>
    <s v="Medium"/>
    <n v="227"/>
  </r>
  <r>
    <n v="64961"/>
    <x v="0"/>
    <n v="0"/>
    <n v="1"/>
    <n v="97"/>
    <x v="2"/>
    <n v="382"/>
    <n v="114"/>
    <n v="276"/>
    <n v="75"/>
    <n v="124"/>
    <n v="38"/>
    <s v="Wines"/>
    <n v="2"/>
    <n v="6"/>
    <n v="4"/>
    <n v="4"/>
    <n v="3"/>
    <x v="0"/>
    <x v="0"/>
    <x v="0"/>
    <x v="0"/>
    <x v="0"/>
    <n v="0"/>
    <n v="3"/>
    <n v="11"/>
    <x v="1"/>
    <n v="62"/>
    <x v="0"/>
    <n v="2712"/>
    <n v="0"/>
    <n v="0"/>
    <n v="0"/>
    <n v="1"/>
    <n v="0"/>
    <s v="Together"/>
    <s v="Partner"/>
    <n v="0"/>
    <n v="0"/>
    <n v="1"/>
    <n v="0"/>
    <n v="0"/>
    <s v="Graduation"/>
    <s v="Graduate"/>
    <n v="971"/>
    <n v="933"/>
    <n v="0"/>
    <n v="1"/>
    <x v="0"/>
    <s v="NumWebPurchases"/>
    <x v="2"/>
    <n v="14"/>
    <s v="Not Accepted"/>
    <n v="14"/>
    <n v="1009"/>
    <n v="0.99999999999999978"/>
    <n v="5"/>
    <n v="7"/>
    <n v="13"/>
    <n v="3"/>
    <x v="2"/>
    <s v="Medium"/>
    <s v="High"/>
    <s v="Medium"/>
    <n v="228"/>
  </r>
  <r>
    <n v="22804"/>
    <x v="2"/>
    <n v="1"/>
    <n v="0"/>
    <n v="75"/>
    <x v="2"/>
    <n v="14"/>
    <n v="1"/>
    <n v="7"/>
    <n v="2"/>
    <n v="1"/>
    <n v="1"/>
    <s v="Wines"/>
    <n v="1"/>
    <n v="2"/>
    <n v="0"/>
    <n v="2"/>
    <n v="9"/>
    <x v="0"/>
    <x v="0"/>
    <x v="0"/>
    <x v="0"/>
    <x v="0"/>
    <n v="0"/>
    <n v="3"/>
    <n v="11"/>
    <x v="1"/>
    <n v="49"/>
    <x v="2"/>
    <n v="2492"/>
    <n v="0"/>
    <n v="0"/>
    <n v="1"/>
    <n v="0"/>
    <n v="0"/>
    <s v="Single"/>
    <s v="Alone"/>
    <n v="0"/>
    <n v="0"/>
    <n v="1"/>
    <n v="0"/>
    <n v="0"/>
    <s v="Graduation"/>
    <s v="Graduate"/>
    <n v="25"/>
    <n v="24"/>
    <n v="0"/>
    <n v="1"/>
    <x v="1"/>
    <s v="NumWebPurchases"/>
    <x v="2"/>
    <n v="4"/>
    <s v="Not Accepted"/>
    <n v="4"/>
    <n v="26"/>
    <n v="3.0000000000000004"/>
    <n v="0"/>
    <n v="0"/>
    <n v="3.0000000000000004"/>
    <n v="0"/>
    <x v="1"/>
    <s v="Low"/>
    <s v="Low"/>
    <s v="Low"/>
    <n v="229"/>
  </r>
  <r>
    <n v="73687"/>
    <x v="1"/>
    <n v="0"/>
    <n v="0"/>
    <n v="8"/>
    <x v="1"/>
    <n v="559"/>
    <n v="153"/>
    <n v="503"/>
    <n v="218"/>
    <n v="13"/>
    <n v="181"/>
    <s v="Wines"/>
    <n v="1"/>
    <n v="3"/>
    <n v="9"/>
    <n v="9"/>
    <n v="2"/>
    <x v="0"/>
    <x v="0"/>
    <x v="0"/>
    <x v="1"/>
    <x v="0"/>
    <n v="0"/>
    <n v="3"/>
    <n v="11"/>
    <x v="0"/>
    <n v="30"/>
    <x v="1"/>
    <n v="2372"/>
    <n v="0"/>
    <n v="1"/>
    <n v="0"/>
    <n v="0"/>
    <n v="0"/>
    <s v="Married"/>
    <s v="Partner"/>
    <n v="0"/>
    <n v="0"/>
    <n v="1"/>
    <n v="0"/>
    <n v="0"/>
    <s v="Graduation"/>
    <s v="Graduate"/>
    <n v="1446"/>
    <n v="1265"/>
    <n v="1"/>
    <n v="0"/>
    <x v="0"/>
    <s v="NumCatalogPurchases"/>
    <x v="0"/>
    <n v="21"/>
    <s v="Accepted"/>
    <n v="21"/>
    <n v="1627"/>
    <n v="10"/>
    <n v="8"/>
    <n v="9"/>
    <n v="27"/>
    <n v="9"/>
    <x v="0"/>
    <s v="High"/>
    <s v="Medium"/>
    <s v="High"/>
    <n v="230"/>
  </r>
  <r>
    <n v="61074"/>
    <x v="0"/>
    <n v="0"/>
    <n v="1"/>
    <n v="37"/>
    <x v="0"/>
    <n v="789"/>
    <n v="0"/>
    <n v="133"/>
    <n v="0"/>
    <n v="28"/>
    <n v="152"/>
    <s v="Wines"/>
    <n v="7"/>
    <n v="11"/>
    <n v="5"/>
    <n v="8"/>
    <n v="7"/>
    <x v="0"/>
    <x v="0"/>
    <x v="0"/>
    <x v="0"/>
    <x v="0"/>
    <n v="0"/>
    <n v="3"/>
    <n v="11"/>
    <x v="1"/>
    <n v="62"/>
    <x v="0"/>
    <n v="2840"/>
    <n v="0"/>
    <n v="1"/>
    <n v="0"/>
    <n v="0"/>
    <n v="0"/>
    <s v="Married"/>
    <s v="Partner"/>
    <n v="0"/>
    <n v="0"/>
    <n v="1"/>
    <n v="0"/>
    <n v="0"/>
    <s v="Graduation"/>
    <s v="Graduate"/>
    <n v="950"/>
    <n v="798"/>
    <n v="0"/>
    <n v="1"/>
    <x v="2"/>
    <s v="NumWebPurchases"/>
    <x v="2"/>
    <n v="24"/>
    <s v="Not Accepted"/>
    <n v="24"/>
    <n v="1102"/>
    <n v="7"/>
    <n v="9"/>
    <n v="7"/>
    <n v="23"/>
    <n v="8"/>
    <x v="0"/>
    <s v="High"/>
    <s v="Medium"/>
    <s v="High"/>
    <n v="231"/>
  </r>
  <r>
    <n v="31686"/>
    <x v="2"/>
    <n v="1"/>
    <n v="1"/>
    <n v="31"/>
    <x v="0"/>
    <n v="11"/>
    <n v="0"/>
    <n v="5"/>
    <n v="0"/>
    <n v="0"/>
    <n v="1"/>
    <s v="Wines"/>
    <n v="2"/>
    <n v="1"/>
    <n v="0"/>
    <n v="3"/>
    <n v="6"/>
    <x v="0"/>
    <x v="0"/>
    <x v="0"/>
    <x v="0"/>
    <x v="0"/>
    <n v="0"/>
    <n v="3"/>
    <n v="11"/>
    <x v="1"/>
    <n v="56"/>
    <x v="0"/>
    <n v="2183"/>
    <n v="0"/>
    <n v="1"/>
    <n v="0"/>
    <n v="0"/>
    <n v="0"/>
    <s v="Married"/>
    <s v="Partner"/>
    <n v="0"/>
    <n v="0"/>
    <n v="0"/>
    <n v="0"/>
    <n v="1"/>
    <s v="PhD"/>
    <s v="Postgraduate"/>
    <n v="16"/>
    <n v="15"/>
    <n v="0"/>
    <n v="2"/>
    <x v="1"/>
    <s v="NumStorePurchases"/>
    <x v="1"/>
    <n v="4"/>
    <s v="Not Accepted"/>
    <n v="4"/>
    <n v="17"/>
    <n v="7"/>
    <n v="0"/>
    <n v="0"/>
    <n v="7"/>
    <n v="1"/>
    <x v="1"/>
    <s v="Low"/>
    <s v="Low"/>
    <s v="Low"/>
    <n v="232"/>
  </r>
  <r>
    <n v="80134"/>
    <x v="1"/>
    <n v="1"/>
    <n v="0"/>
    <n v="40"/>
    <x v="0"/>
    <n v="1218"/>
    <n v="16"/>
    <n v="272"/>
    <n v="104"/>
    <n v="0"/>
    <n v="80"/>
    <s v="Wines"/>
    <n v="2"/>
    <n v="5"/>
    <n v="3"/>
    <n v="6"/>
    <n v="6"/>
    <x v="0"/>
    <x v="1"/>
    <x v="1"/>
    <x v="1"/>
    <x v="0"/>
    <n v="0"/>
    <n v="3"/>
    <n v="11"/>
    <x v="0"/>
    <n v="48"/>
    <x v="2"/>
    <n v="2564"/>
    <n v="0"/>
    <n v="1"/>
    <n v="0"/>
    <n v="0"/>
    <n v="0"/>
    <s v="Married"/>
    <s v="Partner"/>
    <n v="0"/>
    <n v="0"/>
    <n v="1"/>
    <n v="0"/>
    <n v="0"/>
    <s v="Graduation"/>
    <s v="Graduate"/>
    <n v="1610"/>
    <n v="1530"/>
    <n v="3"/>
    <n v="1"/>
    <x v="0"/>
    <s v="NumStorePurchases"/>
    <x v="1"/>
    <n v="14"/>
    <s v="Accepted"/>
    <n v="14"/>
    <n v="1690"/>
    <n v="6"/>
    <n v="5"/>
    <n v="9"/>
    <n v="20"/>
    <n v="7"/>
    <x v="3"/>
    <s v="High"/>
    <s v="Low"/>
    <s v="High"/>
    <n v="233"/>
  </r>
  <r>
    <n v="75027"/>
    <x v="1"/>
    <n v="0"/>
    <n v="1"/>
    <n v="74"/>
    <x v="2"/>
    <n v="925"/>
    <n v="64"/>
    <n v="179"/>
    <n v="133"/>
    <n v="12"/>
    <n v="77"/>
    <s v="Wines"/>
    <n v="2"/>
    <n v="9"/>
    <n v="4"/>
    <n v="6"/>
    <n v="5"/>
    <x v="0"/>
    <x v="0"/>
    <x v="0"/>
    <x v="0"/>
    <x v="0"/>
    <n v="0"/>
    <n v="3"/>
    <n v="11"/>
    <x v="1"/>
    <n v="67"/>
    <x v="0"/>
    <n v="2695"/>
    <n v="0"/>
    <n v="1"/>
    <n v="0"/>
    <n v="0"/>
    <n v="0"/>
    <s v="Married"/>
    <s v="Partner"/>
    <n v="0"/>
    <n v="0"/>
    <n v="1"/>
    <n v="0"/>
    <n v="0"/>
    <s v="Graduation"/>
    <s v="Graduate"/>
    <n v="1313"/>
    <n v="1236"/>
    <n v="0"/>
    <n v="1"/>
    <x v="0"/>
    <s v="NumWebPurchases"/>
    <x v="2"/>
    <n v="19"/>
    <s v="Not Accepted"/>
    <n v="19"/>
    <n v="1390"/>
    <n v="3.0000000000000004"/>
    <n v="7"/>
    <n v="8"/>
    <n v="18"/>
    <n v="6"/>
    <x v="3"/>
    <s v="High"/>
    <s v="Medium"/>
    <s v="High"/>
    <n v="234"/>
  </r>
  <r>
    <n v="67546"/>
    <x v="0"/>
    <n v="0"/>
    <n v="0"/>
    <n v="90"/>
    <x v="2"/>
    <n v="864"/>
    <n v="134"/>
    <n v="768"/>
    <n v="150"/>
    <n v="38"/>
    <n v="172"/>
    <s v="Wines"/>
    <n v="1"/>
    <n v="4"/>
    <n v="10"/>
    <n v="5"/>
    <n v="3"/>
    <x v="0"/>
    <x v="0"/>
    <x v="0"/>
    <x v="0"/>
    <x v="0"/>
    <n v="0"/>
    <n v="3"/>
    <n v="11"/>
    <x v="1"/>
    <n v="32"/>
    <x v="1"/>
    <n v="2826"/>
    <n v="0"/>
    <n v="1"/>
    <n v="0"/>
    <n v="0"/>
    <n v="0"/>
    <s v="Married"/>
    <s v="Partner"/>
    <n v="0"/>
    <n v="0"/>
    <n v="0"/>
    <n v="0"/>
    <n v="1"/>
    <s v="PhD"/>
    <s v="Postgraduate"/>
    <n v="1954"/>
    <n v="1782"/>
    <n v="0"/>
    <n v="0"/>
    <x v="0"/>
    <s v="NumCatalogPurchases"/>
    <x v="0"/>
    <n v="19"/>
    <s v="Not Accepted"/>
    <n v="19"/>
    <n v="2126"/>
    <n v="0.99999999999999978"/>
    <n v="7"/>
    <n v="9"/>
    <n v="17"/>
    <n v="5"/>
    <x v="3"/>
    <s v="High"/>
    <s v="High"/>
    <s v="High"/>
    <n v="235"/>
  </r>
  <r>
    <n v="65176"/>
    <x v="0"/>
    <n v="0"/>
    <n v="1"/>
    <n v="57"/>
    <x v="0"/>
    <n v="960"/>
    <n v="28"/>
    <n v="183"/>
    <n v="220"/>
    <n v="70"/>
    <n v="70"/>
    <s v="Wines"/>
    <n v="4"/>
    <n v="9"/>
    <n v="6"/>
    <n v="6"/>
    <n v="6"/>
    <x v="0"/>
    <x v="0"/>
    <x v="0"/>
    <x v="0"/>
    <x v="0"/>
    <n v="0"/>
    <n v="3"/>
    <n v="11"/>
    <x v="1"/>
    <n v="51"/>
    <x v="0"/>
    <n v="2767"/>
    <n v="0"/>
    <n v="0"/>
    <n v="0"/>
    <n v="1"/>
    <n v="0"/>
    <s v="Together"/>
    <s v="Partner"/>
    <n v="0"/>
    <n v="0"/>
    <n v="0"/>
    <n v="1"/>
    <n v="0"/>
    <s v="Master"/>
    <s v="Postgraduate"/>
    <n v="1461"/>
    <n v="1391"/>
    <n v="0"/>
    <n v="1"/>
    <x v="0"/>
    <s v="NumWebPurchases"/>
    <x v="2"/>
    <n v="21"/>
    <s v="Not Accepted"/>
    <n v="21"/>
    <n v="1531"/>
    <n v="5"/>
    <n v="8"/>
    <n v="9"/>
    <n v="22"/>
    <n v="8"/>
    <x v="0"/>
    <s v="High"/>
    <s v="High"/>
    <s v="High"/>
    <n v="236"/>
  </r>
  <r>
    <n v="31160"/>
    <x v="2"/>
    <n v="1"/>
    <n v="0"/>
    <n v="59"/>
    <x v="0"/>
    <n v="16"/>
    <n v="3"/>
    <n v="25"/>
    <n v="6"/>
    <n v="1"/>
    <n v="13"/>
    <s v="Meat"/>
    <n v="2"/>
    <n v="2"/>
    <n v="0"/>
    <n v="3"/>
    <n v="8"/>
    <x v="0"/>
    <x v="0"/>
    <x v="0"/>
    <x v="0"/>
    <x v="0"/>
    <n v="0"/>
    <n v="3"/>
    <n v="11"/>
    <x v="1"/>
    <n v="45"/>
    <x v="2"/>
    <n v="2445"/>
    <n v="0"/>
    <n v="0"/>
    <n v="1"/>
    <n v="0"/>
    <n v="0"/>
    <s v="Single"/>
    <s v="Alone"/>
    <n v="0"/>
    <n v="0"/>
    <n v="0"/>
    <n v="1"/>
    <n v="0"/>
    <s v="Master"/>
    <s v="Postgraduate"/>
    <n v="51"/>
    <n v="38"/>
    <n v="0"/>
    <n v="1"/>
    <x v="1"/>
    <s v="NumStorePurchases"/>
    <x v="1"/>
    <n v="5"/>
    <s v="Not Accepted"/>
    <n v="5"/>
    <n v="64"/>
    <n v="4"/>
    <n v="1"/>
    <n v="2"/>
    <n v="7"/>
    <n v="1"/>
    <x v="1"/>
    <s v="Low"/>
    <s v="Low"/>
    <s v="Medium"/>
    <n v="237"/>
  </r>
  <r>
    <n v="29938"/>
    <x v="2"/>
    <n v="1"/>
    <n v="0"/>
    <n v="52"/>
    <x v="0"/>
    <n v="3"/>
    <n v="3"/>
    <n v="7"/>
    <n v="0"/>
    <n v="2"/>
    <n v="11"/>
    <s v="Gold"/>
    <n v="2"/>
    <n v="1"/>
    <n v="0"/>
    <n v="3"/>
    <n v="6"/>
    <x v="0"/>
    <x v="0"/>
    <x v="0"/>
    <x v="0"/>
    <x v="0"/>
    <n v="0"/>
    <n v="3"/>
    <n v="11"/>
    <x v="1"/>
    <n v="35"/>
    <x v="1"/>
    <n v="2404"/>
    <n v="0"/>
    <n v="0"/>
    <n v="1"/>
    <n v="0"/>
    <n v="0"/>
    <s v="Single"/>
    <s v="Alone"/>
    <n v="0"/>
    <n v="0"/>
    <n v="1"/>
    <n v="0"/>
    <n v="0"/>
    <s v="Graduation"/>
    <s v="Graduate"/>
    <n v="15"/>
    <n v="4"/>
    <n v="0"/>
    <n v="1"/>
    <x v="1"/>
    <s v="NumStorePurchases"/>
    <x v="1"/>
    <n v="4"/>
    <s v="Not Accepted"/>
    <n v="4"/>
    <n v="26"/>
    <n v="5"/>
    <n v="0"/>
    <n v="0"/>
    <n v="5"/>
    <n v="0"/>
    <x v="1"/>
    <s v="Low"/>
    <s v="Medium"/>
    <s v="Medium"/>
    <n v="238"/>
  </r>
  <r>
    <n v="102692"/>
    <x v="1"/>
    <n v="0"/>
    <n v="0"/>
    <n v="5"/>
    <x v="3"/>
    <n v="168"/>
    <n v="148"/>
    <n v="444"/>
    <n v="32"/>
    <n v="172"/>
    <n v="148"/>
    <s v="Meat"/>
    <n v="1"/>
    <n v="6"/>
    <n v="9"/>
    <n v="13"/>
    <n v="2"/>
    <x v="0"/>
    <x v="1"/>
    <x v="1"/>
    <x v="1"/>
    <x v="1"/>
    <n v="0"/>
    <n v="3"/>
    <n v="11"/>
    <x v="0"/>
    <n v="46"/>
    <x v="2"/>
    <n v="2609"/>
    <n v="1"/>
    <n v="0"/>
    <n v="0"/>
    <n v="0"/>
    <n v="0"/>
    <s v="Divorced"/>
    <s v="Alone"/>
    <n v="0"/>
    <n v="0"/>
    <n v="1"/>
    <n v="0"/>
    <n v="0"/>
    <s v="Graduation"/>
    <s v="Graduate"/>
    <n v="964"/>
    <n v="816"/>
    <n v="4"/>
    <n v="0"/>
    <x v="2"/>
    <s v="NumStorePurchases"/>
    <x v="1"/>
    <n v="28"/>
    <s v="Accepted"/>
    <n v="28"/>
    <n v="1112"/>
    <n v="10"/>
    <n v="9"/>
    <n v="7"/>
    <n v="26"/>
    <n v="9"/>
    <x v="0"/>
    <s v="Medium"/>
    <s v="High"/>
    <s v="High"/>
    <n v="239"/>
  </r>
  <r>
    <n v="26490"/>
    <x v="2"/>
    <n v="0"/>
    <n v="0"/>
    <n v="92"/>
    <x v="2"/>
    <n v="45"/>
    <n v="47"/>
    <n v="52"/>
    <n v="21"/>
    <n v="20"/>
    <n v="25"/>
    <s v="Meat"/>
    <n v="2"/>
    <n v="3"/>
    <n v="1"/>
    <n v="5"/>
    <n v="6"/>
    <x v="0"/>
    <x v="0"/>
    <x v="0"/>
    <x v="0"/>
    <x v="0"/>
    <n v="0"/>
    <n v="3"/>
    <n v="11"/>
    <x v="1"/>
    <n v="62"/>
    <x v="0"/>
    <n v="2804"/>
    <n v="0"/>
    <n v="0"/>
    <n v="0"/>
    <n v="1"/>
    <n v="0"/>
    <s v="Together"/>
    <s v="Partner"/>
    <n v="1"/>
    <n v="0"/>
    <n v="0"/>
    <n v="0"/>
    <n v="0"/>
    <s v="2n Cycle"/>
    <s v="Undergraduate"/>
    <n v="185"/>
    <n v="160"/>
    <n v="0"/>
    <n v="0"/>
    <x v="3"/>
    <s v="NumStorePurchases"/>
    <x v="1"/>
    <n v="9"/>
    <s v="Not Accepted"/>
    <n v="9"/>
    <n v="210"/>
    <n v="0.99999999999999978"/>
    <n v="3"/>
    <n v="4"/>
    <n v="8"/>
    <n v="1"/>
    <x v="1"/>
    <s v="Medium"/>
    <s v="Medium"/>
    <s v="Medium"/>
    <n v="240"/>
  </r>
  <r>
    <n v="75702"/>
    <x v="1"/>
    <n v="1"/>
    <n v="1"/>
    <n v="77"/>
    <x v="2"/>
    <n v="650"/>
    <n v="28"/>
    <n v="353"/>
    <n v="45"/>
    <n v="42"/>
    <n v="30"/>
    <s v="Wines"/>
    <n v="5"/>
    <n v="4"/>
    <n v="6"/>
    <n v="11"/>
    <n v="8"/>
    <x v="0"/>
    <x v="0"/>
    <x v="0"/>
    <x v="0"/>
    <x v="0"/>
    <n v="0"/>
    <n v="3"/>
    <n v="11"/>
    <x v="1"/>
    <n v="53"/>
    <x v="0"/>
    <n v="2828"/>
    <n v="0"/>
    <n v="0"/>
    <n v="0"/>
    <n v="1"/>
    <n v="0"/>
    <s v="Together"/>
    <s v="Partner"/>
    <n v="0"/>
    <n v="0"/>
    <n v="1"/>
    <n v="0"/>
    <n v="0"/>
    <s v="Graduation"/>
    <s v="Graduate"/>
    <n v="1118"/>
    <n v="1088"/>
    <n v="0"/>
    <n v="2"/>
    <x v="0"/>
    <s v="NumStorePurchases"/>
    <x v="1"/>
    <n v="21"/>
    <s v="Not Accepted"/>
    <n v="21"/>
    <n v="1148"/>
    <n v="3.0000000000000004"/>
    <n v="8"/>
    <n v="7"/>
    <n v="18"/>
    <n v="6"/>
    <x v="3"/>
    <s v="High"/>
    <s v="High"/>
    <s v="Medium"/>
    <n v="241"/>
  </r>
  <r>
    <n v="30899"/>
    <x v="2"/>
    <n v="1"/>
    <n v="0"/>
    <n v="35"/>
    <x v="0"/>
    <n v="24"/>
    <n v="0"/>
    <n v="8"/>
    <n v="0"/>
    <n v="0"/>
    <n v="1"/>
    <s v="Wines"/>
    <n v="2"/>
    <n v="1"/>
    <n v="0"/>
    <n v="3"/>
    <n v="6"/>
    <x v="0"/>
    <x v="0"/>
    <x v="0"/>
    <x v="0"/>
    <x v="0"/>
    <n v="0"/>
    <n v="3"/>
    <n v="11"/>
    <x v="1"/>
    <n v="46"/>
    <x v="2"/>
    <n v="2783"/>
    <n v="0"/>
    <n v="0"/>
    <n v="1"/>
    <n v="0"/>
    <n v="0"/>
    <s v="Single"/>
    <s v="Alone"/>
    <n v="0"/>
    <n v="0"/>
    <n v="0"/>
    <n v="0"/>
    <n v="1"/>
    <s v="PhD"/>
    <s v="Postgraduate"/>
    <n v="32"/>
    <n v="31"/>
    <n v="0"/>
    <n v="1"/>
    <x v="1"/>
    <s v="NumStorePurchases"/>
    <x v="1"/>
    <n v="4"/>
    <s v="Not Accepted"/>
    <n v="4"/>
    <n v="33"/>
    <n v="7"/>
    <n v="0"/>
    <n v="0"/>
    <n v="7"/>
    <n v="1"/>
    <x v="1"/>
    <s v="Low"/>
    <s v="Low"/>
    <s v="Low"/>
    <n v="242"/>
  </r>
  <r>
    <n v="63342"/>
    <x v="0"/>
    <n v="0"/>
    <n v="1"/>
    <n v="48"/>
    <x v="0"/>
    <n v="918"/>
    <n v="21"/>
    <n v="118"/>
    <n v="13"/>
    <n v="10"/>
    <n v="21"/>
    <s v="Wines"/>
    <n v="3"/>
    <n v="8"/>
    <n v="3"/>
    <n v="5"/>
    <n v="6"/>
    <x v="0"/>
    <x v="1"/>
    <x v="0"/>
    <x v="0"/>
    <x v="0"/>
    <n v="0"/>
    <n v="3"/>
    <n v="11"/>
    <x v="1"/>
    <n v="59"/>
    <x v="0"/>
    <n v="2780"/>
    <n v="0"/>
    <n v="0"/>
    <n v="0"/>
    <n v="1"/>
    <n v="0"/>
    <s v="Together"/>
    <s v="Partner"/>
    <n v="0"/>
    <n v="0"/>
    <n v="0"/>
    <n v="0"/>
    <n v="1"/>
    <s v="PhD"/>
    <s v="Postgraduate"/>
    <n v="1080"/>
    <n v="1059"/>
    <n v="1"/>
    <n v="1"/>
    <x v="0"/>
    <s v="NumWebPurchases"/>
    <x v="2"/>
    <n v="16"/>
    <s v="Accepted"/>
    <n v="16"/>
    <n v="1101"/>
    <n v="6"/>
    <n v="6"/>
    <n v="7"/>
    <n v="19"/>
    <n v="7"/>
    <x v="3"/>
    <s v="High"/>
    <s v="Medium"/>
    <s v="Medium"/>
    <n v="243"/>
  </r>
  <r>
    <n v="45989"/>
    <x v="0"/>
    <n v="0"/>
    <n v="1"/>
    <n v="97"/>
    <x v="2"/>
    <n v="138"/>
    <n v="33"/>
    <n v="87"/>
    <n v="28"/>
    <n v="24"/>
    <n v="12"/>
    <s v="Wines"/>
    <n v="4"/>
    <n v="3"/>
    <n v="2"/>
    <n v="7"/>
    <n v="3"/>
    <x v="0"/>
    <x v="0"/>
    <x v="0"/>
    <x v="0"/>
    <x v="0"/>
    <n v="0"/>
    <n v="3"/>
    <n v="11"/>
    <x v="1"/>
    <n v="56"/>
    <x v="0"/>
    <n v="2774"/>
    <n v="0"/>
    <n v="0"/>
    <n v="1"/>
    <n v="0"/>
    <n v="0"/>
    <s v="Single"/>
    <s v="Alone"/>
    <n v="0"/>
    <n v="0"/>
    <n v="1"/>
    <n v="0"/>
    <n v="0"/>
    <s v="Graduation"/>
    <s v="Graduate"/>
    <n v="310"/>
    <n v="298"/>
    <n v="0"/>
    <n v="1"/>
    <x v="3"/>
    <s v="NumStorePurchases"/>
    <x v="1"/>
    <n v="12"/>
    <s v="Not Accepted"/>
    <n v="12"/>
    <n v="322"/>
    <n v="0.99999999999999978"/>
    <n v="4"/>
    <n v="4"/>
    <n v="9"/>
    <n v="2"/>
    <x v="1"/>
    <s v="Medium"/>
    <s v="Medium"/>
    <s v="Medium"/>
    <n v="244"/>
  </r>
  <r>
    <n v="18701"/>
    <x v="2"/>
    <n v="1"/>
    <n v="1"/>
    <n v="95"/>
    <x v="2"/>
    <n v="12"/>
    <n v="4"/>
    <n v="2"/>
    <n v="10"/>
    <n v="6"/>
    <n v="10"/>
    <s v="Wines"/>
    <n v="4"/>
    <n v="2"/>
    <n v="0"/>
    <n v="4"/>
    <n v="5"/>
    <x v="0"/>
    <x v="0"/>
    <x v="0"/>
    <x v="0"/>
    <x v="0"/>
    <n v="0"/>
    <n v="3"/>
    <n v="11"/>
    <x v="1"/>
    <n v="56"/>
    <x v="0"/>
    <n v="2549"/>
    <n v="0"/>
    <n v="0"/>
    <n v="1"/>
    <n v="0"/>
    <n v="0"/>
    <s v="Single"/>
    <s v="Alone"/>
    <n v="0"/>
    <n v="0"/>
    <n v="1"/>
    <n v="0"/>
    <n v="0"/>
    <s v="Graduation"/>
    <s v="Graduate"/>
    <n v="34"/>
    <n v="24"/>
    <n v="0"/>
    <n v="2"/>
    <x v="1"/>
    <s v="NumStorePurchases"/>
    <x v="1"/>
    <n v="6"/>
    <s v="Not Accepted"/>
    <n v="6"/>
    <n v="44"/>
    <n v="0.99999999999999978"/>
    <n v="2"/>
    <n v="1"/>
    <n v="4"/>
    <n v="0"/>
    <x v="1"/>
    <s v="Low"/>
    <s v="Medium"/>
    <s v="Medium"/>
    <n v="245"/>
  </r>
  <r>
    <n v="40737"/>
    <x v="0"/>
    <n v="2"/>
    <n v="1"/>
    <n v="24"/>
    <x v="1"/>
    <n v="11"/>
    <n v="0"/>
    <n v="4"/>
    <n v="0"/>
    <n v="0"/>
    <n v="2"/>
    <s v="Wines"/>
    <n v="1"/>
    <n v="1"/>
    <n v="0"/>
    <n v="2"/>
    <n v="8"/>
    <x v="0"/>
    <x v="0"/>
    <x v="0"/>
    <x v="0"/>
    <x v="0"/>
    <n v="0"/>
    <n v="3"/>
    <n v="11"/>
    <x v="1"/>
    <n v="63"/>
    <x v="0"/>
    <n v="2362"/>
    <n v="0"/>
    <n v="0"/>
    <n v="1"/>
    <n v="0"/>
    <n v="0"/>
    <s v="Single"/>
    <s v="Alone"/>
    <n v="0"/>
    <n v="0"/>
    <n v="0"/>
    <n v="0"/>
    <n v="1"/>
    <s v="PhD"/>
    <s v="Postgraduate"/>
    <n v="15"/>
    <n v="13"/>
    <n v="0"/>
    <n v="3"/>
    <x v="1"/>
    <s v="NumStorePurchases"/>
    <x v="1"/>
    <n v="3"/>
    <s v="Not Accepted"/>
    <n v="3"/>
    <n v="17"/>
    <n v="8"/>
    <n v="0"/>
    <n v="0"/>
    <n v="8"/>
    <n v="1"/>
    <x v="1"/>
    <s v="Low"/>
    <s v="Low"/>
    <s v="Low"/>
    <n v="246"/>
  </r>
  <r>
    <n v="15287"/>
    <x v="2"/>
    <n v="1"/>
    <n v="0"/>
    <n v="60"/>
    <x v="0"/>
    <n v="1"/>
    <n v="2"/>
    <n v="8"/>
    <n v="4"/>
    <n v="3"/>
    <n v="13"/>
    <s v="Gold"/>
    <n v="2"/>
    <n v="1"/>
    <n v="1"/>
    <n v="2"/>
    <n v="7"/>
    <x v="1"/>
    <x v="0"/>
    <x v="0"/>
    <x v="0"/>
    <x v="0"/>
    <n v="0"/>
    <n v="3"/>
    <n v="11"/>
    <x v="0"/>
    <n v="41"/>
    <x v="2"/>
    <n v="2786"/>
    <n v="1"/>
    <n v="0"/>
    <n v="0"/>
    <n v="0"/>
    <n v="0"/>
    <s v="Divorced"/>
    <s v="Alone"/>
    <n v="0"/>
    <n v="0"/>
    <n v="1"/>
    <n v="0"/>
    <n v="0"/>
    <s v="Graduation"/>
    <s v="Graduate"/>
    <n v="18"/>
    <n v="5"/>
    <n v="1"/>
    <n v="1"/>
    <x v="1"/>
    <s v="NumStorePurchases"/>
    <x v="1"/>
    <n v="4"/>
    <s v="Accepted"/>
    <n v="4"/>
    <n v="31"/>
    <n v="4"/>
    <n v="0"/>
    <n v="0"/>
    <n v="4"/>
    <n v="0"/>
    <x v="1"/>
    <s v="Low"/>
    <s v="Medium"/>
    <s v="Medium"/>
    <n v="247"/>
  </r>
  <r>
    <n v="69674"/>
    <x v="1"/>
    <n v="0"/>
    <n v="2"/>
    <n v="46"/>
    <x v="0"/>
    <n v="554"/>
    <n v="41"/>
    <n v="215"/>
    <n v="11"/>
    <n v="0"/>
    <n v="24"/>
    <s v="Wines"/>
    <n v="3"/>
    <n v="10"/>
    <n v="2"/>
    <n v="10"/>
    <n v="5"/>
    <x v="0"/>
    <x v="0"/>
    <x v="0"/>
    <x v="0"/>
    <x v="0"/>
    <n v="0"/>
    <n v="3"/>
    <n v="11"/>
    <x v="1"/>
    <n v="52"/>
    <x v="0"/>
    <n v="2562"/>
    <n v="1"/>
    <n v="0"/>
    <n v="0"/>
    <n v="0"/>
    <n v="0"/>
    <s v="Divorced"/>
    <s v="Alone"/>
    <n v="0"/>
    <n v="0"/>
    <n v="0"/>
    <n v="0"/>
    <n v="1"/>
    <s v="PhD"/>
    <s v="Postgraduate"/>
    <n v="821"/>
    <n v="797"/>
    <n v="0"/>
    <n v="2"/>
    <x v="2"/>
    <s v="NumWebPurchases"/>
    <x v="2"/>
    <n v="22"/>
    <s v="Not Accepted"/>
    <n v="22"/>
    <n v="845"/>
    <n v="6"/>
    <n v="8"/>
    <n v="6"/>
    <n v="20"/>
    <n v="7"/>
    <x v="3"/>
    <s v="High"/>
    <s v="Low"/>
    <s v="Medium"/>
    <n v="248"/>
  </r>
  <r>
    <n v="44159"/>
    <x v="0"/>
    <n v="1"/>
    <n v="0"/>
    <n v="85"/>
    <x v="2"/>
    <n v="167"/>
    <n v="2"/>
    <n v="62"/>
    <n v="24"/>
    <n v="13"/>
    <n v="7"/>
    <s v="Wines"/>
    <n v="4"/>
    <n v="4"/>
    <n v="1"/>
    <n v="6"/>
    <n v="5"/>
    <x v="0"/>
    <x v="0"/>
    <x v="0"/>
    <x v="0"/>
    <x v="0"/>
    <n v="0"/>
    <n v="3"/>
    <n v="11"/>
    <x v="1"/>
    <n v="50"/>
    <x v="0"/>
    <n v="2171"/>
    <n v="0"/>
    <n v="1"/>
    <n v="0"/>
    <n v="0"/>
    <n v="0"/>
    <s v="Married"/>
    <s v="Partner"/>
    <n v="0"/>
    <n v="0"/>
    <n v="0"/>
    <n v="1"/>
    <n v="0"/>
    <s v="Master"/>
    <s v="Postgraduate"/>
    <n v="268"/>
    <n v="261"/>
    <n v="0"/>
    <n v="1"/>
    <x v="3"/>
    <s v="NumStorePurchases"/>
    <x v="1"/>
    <n v="11"/>
    <s v="Not Accepted"/>
    <n v="11"/>
    <n v="275"/>
    <n v="1.9999999999999996"/>
    <n v="4"/>
    <n v="4"/>
    <n v="10"/>
    <n v="2"/>
    <x v="1"/>
    <s v="Medium"/>
    <s v="Medium"/>
    <s v="Low"/>
    <n v="249"/>
  </r>
  <r>
    <n v="37717"/>
    <x v="0"/>
    <n v="1"/>
    <n v="0"/>
    <n v="31"/>
    <x v="0"/>
    <n v="9"/>
    <n v="0"/>
    <n v="6"/>
    <n v="4"/>
    <n v="1"/>
    <n v="5"/>
    <s v="Wines"/>
    <n v="1"/>
    <n v="1"/>
    <n v="0"/>
    <n v="2"/>
    <n v="9"/>
    <x v="0"/>
    <x v="0"/>
    <x v="0"/>
    <x v="0"/>
    <x v="0"/>
    <n v="0"/>
    <n v="3"/>
    <n v="11"/>
    <x v="1"/>
    <n v="42"/>
    <x v="2"/>
    <n v="2742"/>
    <n v="0"/>
    <n v="1"/>
    <n v="0"/>
    <n v="0"/>
    <n v="0"/>
    <s v="Married"/>
    <s v="Partner"/>
    <n v="0"/>
    <n v="0"/>
    <n v="0"/>
    <n v="0"/>
    <n v="1"/>
    <s v="PhD"/>
    <s v="Postgraduate"/>
    <n v="20"/>
    <n v="15"/>
    <n v="0"/>
    <n v="1"/>
    <x v="1"/>
    <s v="NumStorePurchases"/>
    <x v="1"/>
    <n v="3"/>
    <s v="Not Accepted"/>
    <n v="3"/>
    <n v="25"/>
    <n v="7"/>
    <n v="0"/>
    <n v="0"/>
    <n v="7"/>
    <n v="1"/>
    <x v="1"/>
    <s v="Low"/>
    <s v="Low"/>
    <s v="Low"/>
    <n v="250"/>
  </r>
  <r>
    <n v="43776"/>
    <x v="0"/>
    <n v="1"/>
    <n v="1"/>
    <n v="9"/>
    <x v="1"/>
    <n v="177"/>
    <n v="2"/>
    <n v="71"/>
    <n v="3"/>
    <n v="2"/>
    <n v="20"/>
    <s v="Wines"/>
    <n v="6"/>
    <n v="5"/>
    <n v="2"/>
    <n v="4"/>
    <n v="8"/>
    <x v="0"/>
    <x v="0"/>
    <x v="0"/>
    <x v="0"/>
    <x v="0"/>
    <n v="0"/>
    <n v="3"/>
    <n v="11"/>
    <x v="0"/>
    <n v="68"/>
    <x v="0"/>
    <n v="2670"/>
    <n v="0"/>
    <n v="0"/>
    <n v="0"/>
    <n v="1"/>
    <n v="0"/>
    <s v="Together"/>
    <s v="Partner"/>
    <n v="0"/>
    <n v="0"/>
    <n v="0"/>
    <n v="1"/>
    <n v="0"/>
    <s v="Master"/>
    <s v="Postgraduate"/>
    <n v="255"/>
    <n v="235"/>
    <n v="0"/>
    <n v="2"/>
    <x v="3"/>
    <s v="NumWebPurchases"/>
    <x v="2"/>
    <n v="11"/>
    <s v="Not Accepted"/>
    <n v="11"/>
    <n v="275"/>
    <n v="10"/>
    <n v="4"/>
    <n v="4"/>
    <n v="18"/>
    <n v="6"/>
    <x v="3"/>
    <s v="Medium"/>
    <s v="Medium"/>
    <s v="Medium"/>
    <n v="251"/>
  </r>
  <r>
    <n v="38179"/>
    <x v="0"/>
    <n v="1"/>
    <n v="1"/>
    <n v="30"/>
    <x v="1"/>
    <n v="38"/>
    <n v="4"/>
    <n v="22"/>
    <n v="4"/>
    <n v="2"/>
    <n v="20"/>
    <s v="Wines"/>
    <n v="4"/>
    <n v="3"/>
    <n v="1"/>
    <n v="3"/>
    <n v="7"/>
    <x v="0"/>
    <x v="0"/>
    <x v="0"/>
    <x v="0"/>
    <x v="0"/>
    <n v="0"/>
    <n v="3"/>
    <n v="11"/>
    <x v="1"/>
    <n v="54"/>
    <x v="0"/>
    <n v="2631"/>
    <n v="0"/>
    <n v="1"/>
    <n v="0"/>
    <n v="0"/>
    <n v="0"/>
    <s v="Married"/>
    <s v="Partner"/>
    <n v="0"/>
    <n v="0"/>
    <n v="0"/>
    <n v="1"/>
    <n v="0"/>
    <s v="Master"/>
    <s v="Postgraduate"/>
    <n v="70"/>
    <n v="50"/>
    <n v="0"/>
    <n v="2"/>
    <x v="3"/>
    <s v="NumWebPurchases"/>
    <x v="2"/>
    <n v="7"/>
    <s v="Not Accepted"/>
    <n v="7"/>
    <n v="90"/>
    <n v="7"/>
    <n v="3"/>
    <n v="2"/>
    <n v="12"/>
    <n v="3"/>
    <x v="2"/>
    <s v="Medium"/>
    <s v="Medium"/>
    <s v="Medium"/>
    <n v="252"/>
  </r>
  <r>
    <n v="80124"/>
    <x v="1"/>
    <n v="0"/>
    <n v="0"/>
    <n v="47"/>
    <x v="0"/>
    <n v="483"/>
    <n v="84"/>
    <n v="398"/>
    <n v="205"/>
    <n v="84"/>
    <n v="241"/>
    <s v="Wines"/>
    <n v="1"/>
    <n v="3"/>
    <n v="7"/>
    <n v="8"/>
    <n v="1"/>
    <x v="1"/>
    <x v="0"/>
    <x v="0"/>
    <x v="0"/>
    <x v="0"/>
    <n v="0"/>
    <n v="3"/>
    <n v="11"/>
    <x v="1"/>
    <n v="57"/>
    <x v="0"/>
    <n v="2162"/>
    <n v="0"/>
    <n v="1"/>
    <n v="0"/>
    <n v="0"/>
    <n v="0"/>
    <s v="Married"/>
    <s v="Partner"/>
    <n v="0"/>
    <n v="0"/>
    <n v="1"/>
    <n v="0"/>
    <n v="0"/>
    <s v="Graduation"/>
    <s v="Graduate"/>
    <n v="1254"/>
    <n v="1013"/>
    <n v="1"/>
    <n v="0"/>
    <x v="0"/>
    <s v="NumStorePurchases"/>
    <x v="1"/>
    <n v="18"/>
    <s v="Accepted"/>
    <n v="18"/>
    <n v="1495"/>
    <n v="6"/>
    <n v="7"/>
    <n v="8"/>
    <n v="21"/>
    <n v="8"/>
    <x v="0"/>
    <s v="Medium"/>
    <s v="High"/>
    <s v="High"/>
    <n v="253"/>
  </r>
  <r>
    <n v="38097"/>
    <x v="0"/>
    <n v="1"/>
    <n v="1"/>
    <n v="70"/>
    <x v="2"/>
    <n v="77"/>
    <n v="2"/>
    <n v="35"/>
    <n v="0"/>
    <n v="1"/>
    <n v="69"/>
    <s v="Wines"/>
    <n v="4"/>
    <n v="3"/>
    <n v="2"/>
    <n v="2"/>
    <n v="7"/>
    <x v="1"/>
    <x v="0"/>
    <x v="0"/>
    <x v="0"/>
    <x v="0"/>
    <n v="0"/>
    <n v="3"/>
    <n v="11"/>
    <x v="0"/>
    <n v="50"/>
    <x v="0"/>
    <n v="2781"/>
    <n v="0"/>
    <n v="1"/>
    <n v="0"/>
    <n v="0"/>
    <n v="0"/>
    <s v="Married"/>
    <s v="Partner"/>
    <n v="0"/>
    <n v="0"/>
    <n v="0"/>
    <n v="0"/>
    <n v="1"/>
    <s v="PhD"/>
    <s v="Postgraduate"/>
    <n v="115"/>
    <n v="46"/>
    <n v="1"/>
    <n v="2"/>
    <x v="3"/>
    <s v="NumWebPurchases"/>
    <x v="2"/>
    <n v="7"/>
    <s v="Accepted"/>
    <n v="7"/>
    <n v="184"/>
    <n v="3.0000000000000004"/>
    <n v="3"/>
    <n v="3"/>
    <n v="9"/>
    <n v="2"/>
    <x v="1"/>
    <s v="Medium"/>
    <s v="Low"/>
    <s v="High"/>
    <n v="254"/>
  </r>
  <r>
    <n v="72940"/>
    <x v="1"/>
    <n v="0"/>
    <n v="0"/>
    <n v="13"/>
    <x v="1"/>
    <n v="182"/>
    <n v="74"/>
    <n v="298"/>
    <n v="162"/>
    <n v="149"/>
    <n v="116"/>
    <s v="Meat"/>
    <n v="1"/>
    <n v="3"/>
    <n v="3"/>
    <n v="6"/>
    <n v="1"/>
    <x v="0"/>
    <x v="0"/>
    <x v="0"/>
    <x v="0"/>
    <x v="0"/>
    <n v="0"/>
    <n v="3"/>
    <n v="11"/>
    <x v="1"/>
    <n v="50"/>
    <x v="0"/>
    <n v="2534"/>
    <n v="0"/>
    <n v="1"/>
    <n v="0"/>
    <n v="0"/>
    <n v="0"/>
    <s v="Married"/>
    <s v="Partner"/>
    <n v="0"/>
    <n v="0"/>
    <n v="1"/>
    <n v="0"/>
    <n v="0"/>
    <s v="Graduation"/>
    <s v="Graduate"/>
    <n v="865"/>
    <n v="749"/>
    <n v="0"/>
    <n v="0"/>
    <x v="2"/>
    <s v="NumStorePurchases"/>
    <x v="1"/>
    <n v="12"/>
    <s v="Not Accepted"/>
    <n v="12"/>
    <n v="981"/>
    <n v="9"/>
    <n v="4"/>
    <n v="7"/>
    <n v="20"/>
    <n v="7"/>
    <x v="3"/>
    <s v="Medium"/>
    <s v="High"/>
    <s v="High"/>
    <n v="255"/>
  </r>
  <r>
    <n v="22070"/>
    <x v="2"/>
    <n v="1"/>
    <n v="0"/>
    <n v="11"/>
    <x v="1"/>
    <n v="10"/>
    <n v="7"/>
    <n v="19"/>
    <n v="8"/>
    <n v="2"/>
    <n v="21"/>
    <s v="Gold"/>
    <n v="2"/>
    <n v="2"/>
    <n v="2"/>
    <n v="2"/>
    <n v="6"/>
    <x v="0"/>
    <x v="0"/>
    <x v="0"/>
    <x v="0"/>
    <x v="0"/>
    <n v="0"/>
    <n v="3"/>
    <n v="11"/>
    <x v="1"/>
    <n v="50"/>
    <x v="0"/>
    <n v="2427"/>
    <n v="0"/>
    <n v="0"/>
    <n v="0"/>
    <n v="1"/>
    <n v="0"/>
    <s v="Together"/>
    <s v="Partner"/>
    <n v="0"/>
    <n v="0"/>
    <n v="1"/>
    <n v="0"/>
    <n v="0"/>
    <s v="Graduation"/>
    <s v="Graduate"/>
    <n v="46"/>
    <n v="25"/>
    <n v="0"/>
    <n v="1"/>
    <x v="1"/>
    <s v="NumWebPurchases"/>
    <x v="2"/>
    <n v="6"/>
    <s v="Not Accepted"/>
    <n v="6"/>
    <n v="67"/>
    <n v="9"/>
    <n v="2"/>
    <n v="2"/>
    <n v="13"/>
    <n v="3"/>
    <x v="2"/>
    <s v="Low"/>
    <s v="Medium"/>
    <s v="Medium"/>
    <n v="256"/>
  </r>
  <r>
    <n v="69267"/>
    <x v="1"/>
    <n v="0"/>
    <n v="0"/>
    <n v="31"/>
    <x v="0"/>
    <n v="778"/>
    <n v="44"/>
    <n v="499"/>
    <n v="95"/>
    <n v="73"/>
    <n v="146"/>
    <s v="Wines"/>
    <n v="2"/>
    <n v="3"/>
    <n v="4"/>
    <n v="5"/>
    <n v="7"/>
    <x v="0"/>
    <x v="0"/>
    <x v="0"/>
    <x v="0"/>
    <x v="0"/>
    <n v="0"/>
    <n v="3"/>
    <n v="11"/>
    <x v="0"/>
    <n v="67"/>
    <x v="0"/>
    <n v="2804"/>
    <n v="0"/>
    <n v="0"/>
    <n v="1"/>
    <n v="0"/>
    <n v="0"/>
    <s v="Single"/>
    <s v="Alone"/>
    <n v="0"/>
    <n v="0"/>
    <n v="1"/>
    <n v="0"/>
    <n v="0"/>
    <s v="Graduation"/>
    <s v="Graduate"/>
    <n v="1489"/>
    <n v="1343"/>
    <n v="0"/>
    <n v="0"/>
    <x v="0"/>
    <s v="NumStorePurchases"/>
    <x v="1"/>
    <n v="12"/>
    <s v="Not Accepted"/>
    <n v="12"/>
    <n v="1635"/>
    <n v="7"/>
    <n v="4"/>
    <n v="9"/>
    <n v="20"/>
    <n v="7"/>
    <x v="3"/>
    <s v="High"/>
    <s v="High"/>
    <s v="High"/>
    <n v="257"/>
  </r>
  <r>
    <n v="31788"/>
    <x v="2"/>
    <n v="1"/>
    <n v="0"/>
    <n v="15"/>
    <x v="1"/>
    <n v="16"/>
    <n v="7"/>
    <n v="23"/>
    <n v="0"/>
    <n v="8"/>
    <n v="6"/>
    <s v="Meat"/>
    <n v="3"/>
    <n v="3"/>
    <n v="0"/>
    <n v="4"/>
    <n v="5"/>
    <x v="0"/>
    <x v="0"/>
    <x v="0"/>
    <x v="0"/>
    <x v="0"/>
    <n v="1"/>
    <n v="3"/>
    <n v="11"/>
    <x v="1"/>
    <n v="37"/>
    <x v="1"/>
    <n v="2260"/>
    <n v="0"/>
    <n v="0"/>
    <n v="1"/>
    <n v="0"/>
    <n v="0"/>
    <s v="Single"/>
    <s v="Alone"/>
    <n v="0"/>
    <n v="0"/>
    <n v="0"/>
    <n v="1"/>
    <n v="0"/>
    <s v="Master"/>
    <s v="Postgraduate"/>
    <n v="54"/>
    <n v="48"/>
    <n v="0"/>
    <n v="1"/>
    <x v="1"/>
    <s v="NumStorePurchases"/>
    <x v="1"/>
    <n v="7"/>
    <s v="Not Accepted"/>
    <n v="7"/>
    <n v="60"/>
    <n v="9"/>
    <n v="3"/>
    <n v="2"/>
    <n v="14"/>
    <n v="4"/>
    <x v="2"/>
    <s v="Low"/>
    <s v="Medium"/>
    <s v="Low"/>
    <n v="258"/>
  </r>
  <r>
    <n v="61905"/>
    <x v="0"/>
    <n v="0"/>
    <n v="1"/>
    <n v="2"/>
    <x v="3"/>
    <n v="167"/>
    <n v="0"/>
    <n v="43"/>
    <n v="6"/>
    <n v="2"/>
    <n v="13"/>
    <s v="Wines"/>
    <n v="2"/>
    <n v="4"/>
    <n v="2"/>
    <n v="4"/>
    <n v="5"/>
    <x v="0"/>
    <x v="0"/>
    <x v="0"/>
    <x v="0"/>
    <x v="0"/>
    <n v="0"/>
    <n v="3"/>
    <n v="11"/>
    <x v="1"/>
    <n v="45"/>
    <x v="2"/>
    <n v="2304"/>
    <n v="0"/>
    <n v="0"/>
    <n v="0"/>
    <n v="1"/>
    <n v="0"/>
    <s v="Together"/>
    <s v="Partner"/>
    <n v="0"/>
    <n v="0"/>
    <n v="0"/>
    <n v="0"/>
    <n v="1"/>
    <s v="PhD"/>
    <s v="Postgraduate"/>
    <n v="218"/>
    <n v="205"/>
    <n v="0"/>
    <n v="1"/>
    <x v="3"/>
    <s v="NumWebPurchases"/>
    <x v="2"/>
    <n v="10"/>
    <s v="Not Accepted"/>
    <n v="10"/>
    <n v="231"/>
    <n v="10"/>
    <n v="4"/>
    <n v="4"/>
    <n v="18"/>
    <n v="6"/>
    <x v="3"/>
    <s v="Medium"/>
    <s v="Medium"/>
    <s v="Medium"/>
    <n v="259"/>
  </r>
  <r>
    <n v="29315"/>
    <x v="2"/>
    <n v="1"/>
    <n v="1"/>
    <n v="55"/>
    <x v="0"/>
    <n v="13"/>
    <n v="2"/>
    <n v="14"/>
    <n v="8"/>
    <n v="7"/>
    <n v="4"/>
    <s v="Meat"/>
    <n v="4"/>
    <n v="2"/>
    <n v="0"/>
    <n v="4"/>
    <n v="6"/>
    <x v="0"/>
    <x v="0"/>
    <x v="0"/>
    <x v="0"/>
    <x v="0"/>
    <n v="0"/>
    <n v="3"/>
    <n v="11"/>
    <x v="1"/>
    <n v="60"/>
    <x v="0"/>
    <n v="2243"/>
    <n v="0"/>
    <n v="1"/>
    <n v="0"/>
    <n v="0"/>
    <n v="0"/>
    <s v="Married"/>
    <s v="Partner"/>
    <n v="0"/>
    <n v="0"/>
    <n v="1"/>
    <n v="0"/>
    <n v="0"/>
    <s v="Graduation"/>
    <s v="Graduate"/>
    <n v="44"/>
    <n v="40"/>
    <n v="0"/>
    <n v="2"/>
    <x v="1"/>
    <s v="NumStorePurchases"/>
    <x v="1"/>
    <n v="6"/>
    <s v="Not Accepted"/>
    <n v="6"/>
    <n v="48"/>
    <n v="5"/>
    <n v="2"/>
    <n v="1"/>
    <n v="8"/>
    <n v="1"/>
    <x v="1"/>
    <s v="Low"/>
    <s v="Medium"/>
    <s v="Low"/>
    <n v="260"/>
  </r>
  <r>
    <n v="33378"/>
    <x v="2"/>
    <n v="1"/>
    <n v="1"/>
    <n v="38"/>
    <x v="0"/>
    <n v="33"/>
    <n v="6"/>
    <n v="40"/>
    <n v="3"/>
    <n v="7"/>
    <n v="10"/>
    <s v="Meat"/>
    <n v="3"/>
    <n v="2"/>
    <n v="0"/>
    <n v="4"/>
    <n v="7"/>
    <x v="0"/>
    <x v="0"/>
    <x v="0"/>
    <x v="0"/>
    <x v="0"/>
    <n v="0"/>
    <n v="3"/>
    <n v="11"/>
    <x v="1"/>
    <n v="57"/>
    <x v="0"/>
    <n v="2667"/>
    <n v="1"/>
    <n v="0"/>
    <n v="0"/>
    <n v="0"/>
    <n v="0"/>
    <s v="Divorced"/>
    <s v="Alone"/>
    <n v="0"/>
    <n v="0"/>
    <n v="1"/>
    <n v="0"/>
    <n v="0"/>
    <s v="Graduation"/>
    <s v="Graduate"/>
    <n v="89"/>
    <n v="79"/>
    <n v="0"/>
    <n v="2"/>
    <x v="3"/>
    <s v="NumStorePurchases"/>
    <x v="1"/>
    <n v="6"/>
    <s v="Not Accepted"/>
    <n v="6"/>
    <n v="99"/>
    <n v="7"/>
    <n v="2"/>
    <n v="3"/>
    <n v="12"/>
    <n v="3"/>
    <x v="2"/>
    <s v="Medium"/>
    <s v="Medium"/>
    <s v="Medium"/>
    <n v="261"/>
  </r>
  <r>
    <n v="66313"/>
    <x v="0"/>
    <n v="0"/>
    <n v="1"/>
    <n v="86"/>
    <x v="2"/>
    <n v="625"/>
    <n v="7"/>
    <n v="99"/>
    <n v="10"/>
    <n v="22"/>
    <n v="7"/>
    <s v="Wines"/>
    <n v="2"/>
    <n v="6"/>
    <n v="3"/>
    <n v="12"/>
    <n v="4"/>
    <x v="0"/>
    <x v="0"/>
    <x v="0"/>
    <x v="0"/>
    <x v="0"/>
    <n v="0"/>
    <n v="3"/>
    <n v="11"/>
    <x v="1"/>
    <n v="57"/>
    <x v="0"/>
    <n v="2445"/>
    <n v="0"/>
    <n v="0"/>
    <n v="0"/>
    <n v="1"/>
    <n v="0"/>
    <s v="Together"/>
    <s v="Partner"/>
    <n v="0"/>
    <n v="0"/>
    <n v="0"/>
    <n v="0"/>
    <n v="1"/>
    <s v="PhD"/>
    <s v="Postgraduate"/>
    <n v="763"/>
    <n v="756"/>
    <n v="0"/>
    <n v="1"/>
    <x v="2"/>
    <s v="NumStorePurchases"/>
    <x v="1"/>
    <n v="21"/>
    <s v="Not Accepted"/>
    <n v="21"/>
    <n v="770"/>
    <n v="1.9999999999999996"/>
    <n v="8"/>
    <n v="6"/>
    <n v="16"/>
    <n v="5"/>
    <x v="3"/>
    <s v="High"/>
    <s v="Medium"/>
    <s v="Low"/>
    <n v="262"/>
  </r>
  <r>
    <n v="60714"/>
    <x v="0"/>
    <n v="0"/>
    <n v="0"/>
    <n v="56"/>
    <x v="0"/>
    <n v="216"/>
    <n v="162"/>
    <n v="224"/>
    <n v="101"/>
    <n v="92"/>
    <n v="162"/>
    <s v="Meat"/>
    <n v="2"/>
    <n v="7"/>
    <n v="4"/>
    <n v="10"/>
    <n v="5"/>
    <x v="0"/>
    <x v="0"/>
    <x v="0"/>
    <x v="0"/>
    <x v="0"/>
    <n v="0"/>
    <n v="3"/>
    <n v="11"/>
    <x v="0"/>
    <n v="64"/>
    <x v="0"/>
    <n v="2687"/>
    <n v="0"/>
    <n v="0"/>
    <n v="1"/>
    <n v="0"/>
    <n v="0"/>
    <s v="Single"/>
    <s v="Alone"/>
    <n v="0"/>
    <n v="0"/>
    <n v="1"/>
    <n v="0"/>
    <n v="0"/>
    <s v="Graduation"/>
    <s v="Graduate"/>
    <n v="795"/>
    <n v="633"/>
    <n v="0"/>
    <n v="0"/>
    <x v="2"/>
    <s v="NumStorePurchases"/>
    <x v="1"/>
    <n v="21"/>
    <s v="Not Accepted"/>
    <n v="21"/>
    <n v="957"/>
    <n v="5"/>
    <n v="8"/>
    <n v="7"/>
    <n v="20"/>
    <n v="7"/>
    <x v="3"/>
    <s v="Medium"/>
    <s v="High"/>
    <s v="High"/>
    <n v="263"/>
  </r>
  <r>
    <n v="77882"/>
    <x v="1"/>
    <n v="0"/>
    <n v="0"/>
    <n v="29"/>
    <x v="1"/>
    <n v="68"/>
    <n v="129"/>
    <n v="396"/>
    <n v="188"/>
    <n v="22"/>
    <n v="15"/>
    <s v="Meat"/>
    <n v="1"/>
    <n v="3"/>
    <n v="3"/>
    <n v="5"/>
    <n v="1"/>
    <x v="0"/>
    <x v="0"/>
    <x v="0"/>
    <x v="0"/>
    <x v="0"/>
    <n v="0"/>
    <n v="3"/>
    <n v="11"/>
    <x v="1"/>
    <n v="39"/>
    <x v="1"/>
    <n v="2219"/>
    <n v="0"/>
    <n v="0"/>
    <n v="0"/>
    <n v="1"/>
    <n v="0"/>
    <s v="Together"/>
    <s v="Partner"/>
    <n v="0"/>
    <n v="0"/>
    <n v="0"/>
    <n v="1"/>
    <n v="0"/>
    <s v="Master"/>
    <s v="Postgraduate"/>
    <n v="803"/>
    <n v="788"/>
    <n v="0"/>
    <n v="0"/>
    <x v="2"/>
    <s v="NumStorePurchases"/>
    <x v="1"/>
    <n v="11"/>
    <s v="Not Accepted"/>
    <n v="11"/>
    <n v="818"/>
    <n v="8"/>
    <n v="4"/>
    <n v="6"/>
    <n v="18"/>
    <n v="6"/>
    <x v="3"/>
    <s v="Medium"/>
    <s v="Medium"/>
    <s v="Medium"/>
    <n v="264"/>
  </r>
  <r>
    <n v="69867"/>
    <x v="1"/>
    <n v="0"/>
    <n v="0"/>
    <n v="30"/>
    <x v="1"/>
    <n v="196"/>
    <n v="0"/>
    <n v="512"/>
    <n v="33"/>
    <n v="130"/>
    <n v="54"/>
    <s v="Meat"/>
    <n v="1"/>
    <n v="3"/>
    <n v="5"/>
    <n v="8"/>
    <n v="1"/>
    <x v="0"/>
    <x v="0"/>
    <x v="0"/>
    <x v="1"/>
    <x v="0"/>
    <n v="0"/>
    <n v="3"/>
    <n v="11"/>
    <x v="0"/>
    <n v="34"/>
    <x v="1"/>
    <n v="2612"/>
    <n v="0"/>
    <n v="0"/>
    <n v="1"/>
    <n v="0"/>
    <n v="0"/>
    <s v="Single"/>
    <s v="Alone"/>
    <n v="0"/>
    <n v="0"/>
    <n v="0"/>
    <n v="0"/>
    <n v="1"/>
    <s v="PhD"/>
    <s v="Postgraduate"/>
    <n v="871"/>
    <n v="817"/>
    <n v="1"/>
    <n v="0"/>
    <x v="2"/>
    <s v="NumStorePurchases"/>
    <x v="1"/>
    <n v="16"/>
    <s v="Accepted"/>
    <n v="16"/>
    <n v="925"/>
    <n v="7"/>
    <n v="6"/>
    <n v="6"/>
    <n v="19"/>
    <n v="7"/>
    <x v="3"/>
    <s v="Medium"/>
    <s v="High"/>
    <s v="Medium"/>
    <n v="265"/>
  </r>
  <r>
    <n v="63841"/>
    <x v="0"/>
    <n v="0"/>
    <n v="1"/>
    <n v="64"/>
    <x v="2"/>
    <n v="635"/>
    <n v="15"/>
    <n v="100"/>
    <n v="20"/>
    <n v="7"/>
    <n v="131"/>
    <s v="Wines"/>
    <n v="1"/>
    <n v="9"/>
    <n v="3"/>
    <n v="9"/>
    <n v="6"/>
    <x v="0"/>
    <x v="0"/>
    <x v="0"/>
    <x v="0"/>
    <x v="0"/>
    <n v="0"/>
    <n v="3"/>
    <n v="11"/>
    <x v="1"/>
    <n v="52"/>
    <x v="0"/>
    <n v="2593"/>
    <n v="1"/>
    <n v="0"/>
    <n v="0"/>
    <n v="0"/>
    <n v="0"/>
    <s v="Divorced"/>
    <s v="Alone"/>
    <n v="0"/>
    <n v="0"/>
    <n v="0"/>
    <n v="1"/>
    <n v="0"/>
    <s v="Master"/>
    <s v="Postgraduate"/>
    <n v="777"/>
    <n v="646"/>
    <n v="0"/>
    <n v="1"/>
    <x v="2"/>
    <s v="NumWebPurchases"/>
    <x v="2"/>
    <n v="21"/>
    <s v="Not Accepted"/>
    <n v="21"/>
    <n v="908"/>
    <n v="4"/>
    <n v="8"/>
    <n v="6"/>
    <n v="18"/>
    <n v="6"/>
    <x v="3"/>
    <s v="High"/>
    <s v="Medium"/>
    <s v="High"/>
    <n v="266"/>
  </r>
  <r>
    <n v="24480"/>
    <x v="2"/>
    <n v="1"/>
    <n v="0"/>
    <n v="46"/>
    <x v="0"/>
    <n v="4"/>
    <n v="19"/>
    <n v="9"/>
    <n v="28"/>
    <n v="25"/>
    <n v="17"/>
    <s v="Fish"/>
    <n v="3"/>
    <n v="3"/>
    <n v="0"/>
    <n v="4"/>
    <n v="7"/>
    <x v="0"/>
    <x v="0"/>
    <x v="0"/>
    <x v="0"/>
    <x v="0"/>
    <n v="0"/>
    <n v="3"/>
    <n v="11"/>
    <x v="1"/>
    <n v="39"/>
    <x v="1"/>
    <n v="2662"/>
    <n v="0"/>
    <n v="1"/>
    <n v="0"/>
    <n v="0"/>
    <n v="0"/>
    <s v="Married"/>
    <s v="Partner"/>
    <n v="0"/>
    <n v="1"/>
    <n v="0"/>
    <n v="0"/>
    <n v="0"/>
    <s v="Basic"/>
    <s v="Undergraduate"/>
    <n v="85"/>
    <n v="68"/>
    <n v="0"/>
    <n v="1"/>
    <x v="3"/>
    <s v="NumStorePurchases"/>
    <x v="1"/>
    <n v="7"/>
    <s v="Not Accepted"/>
    <n v="7"/>
    <n v="102"/>
    <n v="6"/>
    <n v="3"/>
    <n v="3"/>
    <n v="12"/>
    <n v="3"/>
    <x v="2"/>
    <s v="Low"/>
    <s v="Medium"/>
    <s v="Medium"/>
    <n v="267"/>
  </r>
  <r>
    <n v="51369"/>
    <x v="0"/>
    <n v="0"/>
    <n v="1"/>
    <n v="84"/>
    <x v="2"/>
    <n v="297"/>
    <n v="7"/>
    <n v="79"/>
    <n v="0"/>
    <n v="11"/>
    <n v="182"/>
    <s v="Wines"/>
    <n v="2"/>
    <n v="8"/>
    <n v="2"/>
    <n v="4"/>
    <n v="8"/>
    <x v="0"/>
    <x v="0"/>
    <x v="0"/>
    <x v="0"/>
    <x v="0"/>
    <n v="0"/>
    <n v="3"/>
    <n v="11"/>
    <x v="1"/>
    <n v="44"/>
    <x v="2"/>
    <n v="2771"/>
    <n v="0"/>
    <n v="0"/>
    <n v="0"/>
    <n v="1"/>
    <n v="0"/>
    <s v="Together"/>
    <s v="Partner"/>
    <n v="0"/>
    <n v="0"/>
    <n v="1"/>
    <n v="0"/>
    <n v="0"/>
    <s v="Graduation"/>
    <s v="Graduate"/>
    <n v="394"/>
    <n v="212"/>
    <n v="0"/>
    <n v="1"/>
    <x v="2"/>
    <s v="NumWebPurchases"/>
    <x v="2"/>
    <n v="14"/>
    <s v="Not Accepted"/>
    <n v="14"/>
    <n v="576"/>
    <n v="1.9999999999999996"/>
    <n v="5"/>
    <n v="5"/>
    <n v="12"/>
    <n v="3"/>
    <x v="2"/>
    <s v="Medium"/>
    <s v="Medium"/>
    <s v="High"/>
    <n v="268"/>
  </r>
  <r>
    <n v="37760"/>
    <x v="0"/>
    <n v="0"/>
    <n v="0"/>
    <n v="20"/>
    <x v="1"/>
    <n v="84"/>
    <n v="5"/>
    <n v="38"/>
    <n v="150"/>
    <n v="12"/>
    <n v="28"/>
    <s v="Fish"/>
    <n v="2"/>
    <n v="4"/>
    <n v="1"/>
    <n v="6"/>
    <n v="7"/>
    <x v="0"/>
    <x v="0"/>
    <x v="0"/>
    <x v="0"/>
    <x v="0"/>
    <n v="0"/>
    <n v="3"/>
    <n v="11"/>
    <x v="1"/>
    <n v="74"/>
    <x v="0"/>
    <n v="2826"/>
    <n v="0"/>
    <n v="0"/>
    <n v="0"/>
    <n v="1"/>
    <n v="0"/>
    <s v="Together"/>
    <s v="Partner"/>
    <n v="0"/>
    <n v="0"/>
    <n v="1"/>
    <n v="0"/>
    <n v="0"/>
    <s v="Graduation"/>
    <s v="Graduate"/>
    <n v="289"/>
    <n v="261"/>
    <n v="0"/>
    <n v="0"/>
    <x v="3"/>
    <s v="NumStorePurchases"/>
    <x v="1"/>
    <n v="11"/>
    <s v="Not Accepted"/>
    <n v="11"/>
    <n v="317"/>
    <n v="8"/>
    <n v="4"/>
    <n v="4"/>
    <n v="16"/>
    <n v="5"/>
    <x v="3"/>
    <s v="Medium"/>
    <s v="Medium"/>
    <s v="Medium"/>
    <n v="269"/>
  </r>
  <r>
    <n v="65640"/>
    <x v="0"/>
    <n v="0"/>
    <n v="1"/>
    <n v="74"/>
    <x v="2"/>
    <n v="204"/>
    <n v="7"/>
    <n v="149"/>
    <n v="20"/>
    <n v="15"/>
    <n v="66"/>
    <s v="Wines"/>
    <n v="1"/>
    <n v="5"/>
    <n v="1"/>
    <n v="8"/>
    <n v="2"/>
    <x v="0"/>
    <x v="0"/>
    <x v="0"/>
    <x v="0"/>
    <x v="0"/>
    <n v="0"/>
    <n v="3"/>
    <n v="11"/>
    <x v="1"/>
    <n v="46"/>
    <x v="2"/>
    <n v="2279"/>
    <n v="0"/>
    <n v="0"/>
    <n v="0"/>
    <n v="1"/>
    <n v="0"/>
    <s v="Together"/>
    <s v="Partner"/>
    <n v="0"/>
    <n v="0"/>
    <n v="0"/>
    <n v="0"/>
    <n v="1"/>
    <s v="PhD"/>
    <s v="Postgraduate"/>
    <n v="395"/>
    <n v="329"/>
    <n v="0"/>
    <n v="1"/>
    <x v="2"/>
    <s v="NumStorePurchases"/>
    <x v="1"/>
    <n v="14"/>
    <s v="Not Accepted"/>
    <n v="14"/>
    <n v="461"/>
    <n v="3.0000000000000004"/>
    <n v="5"/>
    <n v="5"/>
    <n v="13"/>
    <n v="3"/>
    <x v="2"/>
    <s v="Medium"/>
    <s v="Medium"/>
    <s v="High"/>
    <n v="270"/>
  </r>
  <r>
    <n v="44319"/>
    <x v="0"/>
    <n v="1"/>
    <n v="1"/>
    <n v="18"/>
    <x v="1"/>
    <n v="26"/>
    <n v="0"/>
    <n v="8"/>
    <n v="0"/>
    <n v="0"/>
    <n v="3"/>
    <s v="Wines"/>
    <n v="2"/>
    <n v="2"/>
    <n v="0"/>
    <n v="3"/>
    <n v="5"/>
    <x v="0"/>
    <x v="0"/>
    <x v="0"/>
    <x v="0"/>
    <x v="0"/>
    <n v="0"/>
    <n v="3"/>
    <n v="11"/>
    <x v="1"/>
    <n v="45"/>
    <x v="2"/>
    <n v="2232"/>
    <n v="0"/>
    <n v="1"/>
    <n v="0"/>
    <n v="0"/>
    <n v="0"/>
    <s v="Married"/>
    <s v="Partner"/>
    <n v="0"/>
    <n v="0"/>
    <n v="0"/>
    <n v="1"/>
    <n v="0"/>
    <s v="Master"/>
    <s v="Postgraduate"/>
    <n v="34"/>
    <n v="31"/>
    <n v="0"/>
    <n v="2"/>
    <x v="1"/>
    <s v="NumStorePurchases"/>
    <x v="1"/>
    <n v="5"/>
    <s v="Not Accepted"/>
    <n v="5"/>
    <n v="37"/>
    <n v="9"/>
    <n v="1"/>
    <n v="1"/>
    <n v="11"/>
    <n v="3"/>
    <x v="2"/>
    <s v="Medium"/>
    <s v="Low"/>
    <s v="Low"/>
    <n v="271"/>
  </r>
  <r>
    <n v="30631"/>
    <x v="2"/>
    <n v="1"/>
    <n v="0"/>
    <n v="75"/>
    <x v="2"/>
    <n v="15"/>
    <n v="6"/>
    <n v="20"/>
    <n v="4"/>
    <n v="5"/>
    <n v="20"/>
    <s v="Meat"/>
    <n v="1"/>
    <n v="3"/>
    <n v="1"/>
    <n v="2"/>
    <n v="7"/>
    <x v="0"/>
    <x v="0"/>
    <x v="0"/>
    <x v="0"/>
    <x v="0"/>
    <n v="0"/>
    <n v="3"/>
    <n v="11"/>
    <x v="1"/>
    <n v="46"/>
    <x v="2"/>
    <n v="2511"/>
    <n v="0"/>
    <n v="1"/>
    <n v="0"/>
    <n v="0"/>
    <n v="0"/>
    <s v="Married"/>
    <s v="Partner"/>
    <n v="0"/>
    <n v="0"/>
    <n v="1"/>
    <n v="0"/>
    <n v="0"/>
    <s v="Graduation"/>
    <s v="Graduate"/>
    <n v="50"/>
    <n v="30"/>
    <n v="0"/>
    <n v="1"/>
    <x v="1"/>
    <s v="NumWebPurchases"/>
    <x v="2"/>
    <n v="6"/>
    <s v="Not Accepted"/>
    <n v="6"/>
    <n v="70"/>
    <n v="3.0000000000000004"/>
    <n v="2"/>
    <n v="2"/>
    <n v="7"/>
    <n v="1"/>
    <x v="1"/>
    <s v="Low"/>
    <s v="Medium"/>
    <s v="Medium"/>
    <n v="272"/>
  </r>
  <r>
    <n v="75278"/>
    <x v="1"/>
    <n v="0"/>
    <n v="0"/>
    <n v="17"/>
    <x v="1"/>
    <n v="304"/>
    <n v="98"/>
    <n v="230"/>
    <n v="150"/>
    <n v="74"/>
    <n v="74"/>
    <s v="Wines"/>
    <n v="1"/>
    <n v="6"/>
    <n v="3"/>
    <n v="13"/>
    <n v="3"/>
    <x v="0"/>
    <x v="0"/>
    <x v="0"/>
    <x v="0"/>
    <x v="0"/>
    <n v="0"/>
    <n v="3"/>
    <n v="11"/>
    <x v="1"/>
    <n v="68"/>
    <x v="0"/>
    <n v="2675"/>
    <n v="0"/>
    <n v="0"/>
    <n v="0"/>
    <n v="1"/>
    <n v="0"/>
    <s v="Together"/>
    <s v="Partner"/>
    <n v="0"/>
    <n v="0"/>
    <n v="1"/>
    <n v="0"/>
    <n v="0"/>
    <s v="Graduation"/>
    <s v="Graduate"/>
    <n v="856"/>
    <n v="782"/>
    <n v="0"/>
    <n v="0"/>
    <x v="2"/>
    <s v="NumStorePurchases"/>
    <x v="1"/>
    <n v="22"/>
    <s v="Not Accepted"/>
    <n v="22"/>
    <n v="930"/>
    <n v="9"/>
    <n v="8"/>
    <n v="7"/>
    <n v="24"/>
    <n v="9"/>
    <x v="0"/>
    <s v="Medium"/>
    <s v="High"/>
    <s v="High"/>
    <n v="273"/>
  </r>
  <r>
    <n v="50898"/>
    <x v="0"/>
    <n v="1"/>
    <n v="1"/>
    <n v="88"/>
    <x v="2"/>
    <n v="285"/>
    <n v="28"/>
    <n v="242"/>
    <n v="55"/>
    <n v="114"/>
    <n v="135"/>
    <s v="Wines"/>
    <n v="13"/>
    <n v="6"/>
    <n v="2"/>
    <n v="12"/>
    <n v="5"/>
    <x v="0"/>
    <x v="0"/>
    <x v="0"/>
    <x v="0"/>
    <x v="0"/>
    <n v="0"/>
    <n v="3"/>
    <n v="11"/>
    <x v="1"/>
    <n v="64"/>
    <x v="0"/>
    <n v="2696"/>
    <n v="0"/>
    <n v="0"/>
    <n v="0"/>
    <n v="1"/>
    <n v="0"/>
    <s v="Together"/>
    <s v="Partner"/>
    <n v="0"/>
    <n v="0"/>
    <n v="0"/>
    <n v="1"/>
    <n v="0"/>
    <s v="Master"/>
    <s v="Postgraduate"/>
    <n v="724"/>
    <n v="589"/>
    <n v="0"/>
    <n v="2"/>
    <x v="2"/>
    <s v="NumStorePurchases"/>
    <x v="1"/>
    <n v="20"/>
    <s v="Not Accepted"/>
    <n v="20"/>
    <n v="859"/>
    <n v="1.9999999999999996"/>
    <n v="7"/>
    <n v="6"/>
    <n v="15"/>
    <n v="4"/>
    <x v="2"/>
    <s v="Medium"/>
    <s v="High"/>
    <s v="High"/>
    <n v="274"/>
  </r>
  <r>
    <n v="79946"/>
    <x v="1"/>
    <n v="0"/>
    <n v="0"/>
    <n v="19"/>
    <x v="1"/>
    <n v="395"/>
    <n v="183"/>
    <n v="565"/>
    <n v="166"/>
    <n v="141"/>
    <n v="28"/>
    <s v="Meat"/>
    <n v="1"/>
    <n v="5"/>
    <n v="11"/>
    <n v="5"/>
    <n v="3"/>
    <x v="0"/>
    <x v="0"/>
    <x v="0"/>
    <x v="0"/>
    <x v="0"/>
    <n v="0"/>
    <n v="3"/>
    <n v="11"/>
    <x v="1"/>
    <n v="54"/>
    <x v="0"/>
    <n v="2207"/>
    <n v="0"/>
    <n v="0"/>
    <n v="0"/>
    <n v="0"/>
    <n v="1"/>
    <s v="Widow"/>
    <s v="Alone"/>
    <n v="0"/>
    <n v="0"/>
    <n v="1"/>
    <n v="0"/>
    <n v="0"/>
    <s v="Graduation"/>
    <s v="Graduate"/>
    <n v="1450"/>
    <n v="1422"/>
    <n v="0"/>
    <n v="0"/>
    <x v="0"/>
    <s v="NumCatalogPurchases"/>
    <x v="0"/>
    <n v="21"/>
    <s v="Not Accepted"/>
    <n v="21"/>
    <n v="1478"/>
    <n v="9"/>
    <n v="8"/>
    <n v="8"/>
    <n v="25"/>
    <n v="9"/>
    <x v="0"/>
    <s v="Medium"/>
    <s v="High"/>
    <s v="Medium"/>
    <n v="275"/>
  </r>
  <r>
    <n v="35416"/>
    <x v="0"/>
    <n v="0"/>
    <n v="0"/>
    <n v="62"/>
    <x v="2"/>
    <n v="248"/>
    <n v="3"/>
    <n v="81"/>
    <n v="4"/>
    <n v="3"/>
    <n v="51"/>
    <s v="Wines"/>
    <n v="3"/>
    <n v="7"/>
    <n v="1"/>
    <n v="5"/>
    <n v="8"/>
    <x v="0"/>
    <x v="0"/>
    <x v="0"/>
    <x v="0"/>
    <x v="0"/>
    <n v="0"/>
    <n v="3"/>
    <n v="11"/>
    <x v="1"/>
    <n v="71"/>
    <x v="0"/>
    <n v="2540"/>
    <n v="1"/>
    <n v="0"/>
    <n v="0"/>
    <n v="0"/>
    <n v="0"/>
    <s v="Divorced"/>
    <s v="Alone"/>
    <n v="0"/>
    <n v="0"/>
    <n v="0"/>
    <n v="1"/>
    <n v="0"/>
    <s v="Master"/>
    <s v="Postgraduate"/>
    <n v="339"/>
    <n v="288"/>
    <n v="0"/>
    <n v="0"/>
    <x v="3"/>
    <s v="NumWebPurchases"/>
    <x v="2"/>
    <n v="13"/>
    <s v="Not Accepted"/>
    <n v="13"/>
    <n v="390"/>
    <n v="4"/>
    <n v="5"/>
    <n v="4"/>
    <n v="13"/>
    <n v="3"/>
    <x v="2"/>
    <s v="Medium"/>
    <s v="Medium"/>
    <s v="Medium"/>
    <n v="276"/>
  </r>
  <r>
    <n v="32414"/>
    <x v="2"/>
    <n v="0"/>
    <n v="0"/>
    <n v="11"/>
    <x v="1"/>
    <n v="20"/>
    <n v="6"/>
    <n v="5"/>
    <n v="0"/>
    <n v="9"/>
    <n v="12"/>
    <s v="Wines"/>
    <n v="1"/>
    <n v="1"/>
    <n v="0"/>
    <n v="3"/>
    <n v="7"/>
    <x v="1"/>
    <x v="0"/>
    <x v="0"/>
    <x v="0"/>
    <x v="0"/>
    <n v="0"/>
    <n v="3"/>
    <n v="11"/>
    <x v="1"/>
    <n v="36"/>
    <x v="1"/>
    <n v="2519"/>
    <n v="0"/>
    <n v="0"/>
    <n v="0"/>
    <n v="1"/>
    <n v="0"/>
    <s v="Together"/>
    <s v="Partner"/>
    <n v="1"/>
    <n v="0"/>
    <n v="0"/>
    <n v="0"/>
    <n v="0"/>
    <s v="2n Cycle"/>
    <s v="Undergraduate"/>
    <n v="40"/>
    <n v="28"/>
    <n v="1"/>
    <n v="0"/>
    <x v="1"/>
    <s v="NumStorePurchases"/>
    <x v="1"/>
    <n v="4"/>
    <s v="Accepted"/>
    <n v="4"/>
    <n v="52"/>
    <n v="9"/>
    <n v="0"/>
    <n v="1"/>
    <n v="10"/>
    <n v="2"/>
    <x v="1"/>
    <s v="Low"/>
    <s v="Medium"/>
    <s v="Medium"/>
    <n v="277"/>
  </r>
  <r>
    <n v="38361"/>
    <x v="0"/>
    <n v="1"/>
    <n v="0"/>
    <n v="74"/>
    <x v="2"/>
    <n v="39"/>
    <n v="0"/>
    <n v="56"/>
    <n v="20"/>
    <n v="8"/>
    <n v="14"/>
    <s v="Meat"/>
    <n v="3"/>
    <n v="3"/>
    <n v="1"/>
    <n v="3"/>
    <n v="7"/>
    <x v="0"/>
    <x v="0"/>
    <x v="0"/>
    <x v="0"/>
    <x v="0"/>
    <n v="0"/>
    <n v="3"/>
    <n v="11"/>
    <x v="1"/>
    <n v="51"/>
    <x v="0"/>
    <n v="2343"/>
    <n v="0"/>
    <n v="0"/>
    <n v="0"/>
    <n v="1"/>
    <n v="0"/>
    <s v="Together"/>
    <s v="Partner"/>
    <n v="0"/>
    <n v="0"/>
    <n v="1"/>
    <n v="0"/>
    <n v="0"/>
    <s v="Graduation"/>
    <s v="Graduate"/>
    <n v="123"/>
    <n v="109"/>
    <n v="0"/>
    <n v="1"/>
    <x v="3"/>
    <s v="NumWebPurchases"/>
    <x v="2"/>
    <n v="7"/>
    <s v="Not Accepted"/>
    <n v="7"/>
    <n v="137"/>
    <n v="3.0000000000000004"/>
    <n v="3"/>
    <n v="3"/>
    <n v="9"/>
    <n v="2"/>
    <x v="1"/>
    <s v="Medium"/>
    <s v="Medium"/>
    <s v="Medium"/>
    <n v="278"/>
  </r>
  <r>
    <n v="82497"/>
    <x v="1"/>
    <n v="0"/>
    <n v="0"/>
    <n v="32"/>
    <x v="0"/>
    <n v="777"/>
    <n v="129"/>
    <n v="573"/>
    <n v="216"/>
    <n v="21"/>
    <n v="203"/>
    <s v="Wines"/>
    <n v="1"/>
    <n v="2"/>
    <n v="7"/>
    <n v="9"/>
    <n v="4"/>
    <x v="0"/>
    <x v="0"/>
    <x v="1"/>
    <x v="0"/>
    <x v="0"/>
    <n v="0"/>
    <n v="3"/>
    <n v="11"/>
    <x v="1"/>
    <n v="40"/>
    <x v="2"/>
    <n v="2765"/>
    <n v="0"/>
    <n v="1"/>
    <n v="0"/>
    <n v="0"/>
    <n v="0"/>
    <s v="Married"/>
    <s v="Partner"/>
    <n v="0"/>
    <n v="0"/>
    <n v="1"/>
    <n v="0"/>
    <n v="0"/>
    <s v="Graduation"/>
    <s v="Graduate"/>
    <n v="1716"/>
    <n v="1513"/>
    <n v="1"/>
    <n v="0"/>
    <x v="0"/>
    <s v="NumStorePurchases"/>
    <x v="1"/>
    <n v="18"/>
    <s v="Accepted"/>
    <n v="18"/>
    <n v="1919"/>
    <n v="7"/>
    <n v="7"/>
    <n v="9"/>
    <n v="23"/>
    <n v="8"/>
    <x v="0"/>
    <s v="High"/>
    <s v="Medium"/>
    <s v="High"/>
    <n v="279"/>
  </r>
  <r>
    <n v="16626"/>
    <x v="2"/>
    <n v="2"/>
    <n v="0"/>
    <n v="76"/>
    <x v="2"/>
    <n v="8"/>
    <n v="3"/>
    <n v="22"/>
    <n v="21"/>
    <n v="1"/>
    <n v="13"/>
    <s v="Meat"/>
    <n v="3"/>
    <n v="3"/>
    <n v="0"/>
    <n v="3"/>
    <n v="9"/>
    <x v="0"/>
    <x v="0"/>
    <x v="0"/>
    <x v="0"/>
    <x v="0"/>
    <n v="0"/>
    <n v="3"/>
    <n v="11"/>
    <x v="1"/>
    <n v="49"/>
    <x v="2"/>
    <n v="2324"/>
    <n v="0"/>
    <n v="0"/>
    <n v="0"/>
    <n v="1"/>
    <n v="0"/>
    <s v="Together"/>
    <s v="Partner"/>
    <n v="0"/>
    <n v="0"/>
    <n v="1"/>
    <n v="0"/>
    <n v="0"/>
    <s v="Graduation"/>
    <s v="Graduate"/>
    <n v="55"/>
    <n v="42"/>
    <n v="0"/>
    <n v="2"/>
    <x v="1"/>
    <s v="NumWebPurchases"/>
    <x v="2"/>
    <n v="6"/>
    <s v="Not Accepted"/>
    <n v="6"/>
    <n v="68"/>
    <n v="3.0000000000000004"/>
    <n v="2"/>
    <n v="2"/>
    <n v="7"/>
    <n v="1"/>
    <x v="1"/>
    <s v="Low"/>
    <s v="Low"/>
    <s v="Medium"/>
    <n v="280"/>
  </r>
  <r>
    <n v="29672"/>
    <x v="2"/>
    <n v="1"/>
    <n v="1"/>
    <n v="6"/>
    <x v="3"/>
    <n v="9"/>
    <n v="1"/>
    <n v="3"/>
    <n v="0"/>
    <n v="4"/>
    <n v="8"/>
    <s v="Wines"/>
    <n v="1"/>
    <n v="0"/>
    <n v="0"/>
    <n v="3"/>
    <n v="6"/>
    <x v="0"/>
    <x v="0"/>
    <x v="0"/>
    <x v="0"/>
    <x v="0"/>
    <n v="0"/>
    <n v="3"/>
    <n v="11"/>
    <x v="1"/>
    <n v="55"/>
    <x v="0"/>
    <n v="2633"/>
    <n v="0"/>
    <n v="0"/>
    <n v="0"/>
    <n v="1"/>
    <n v="0"/>
    <s v="Together"/>
    <s v="Partner"/>
    <n v="0"/>
    <n v="0"/>
    <n v="1"/>
    <n v="0"/>
    <n v="0"/>
    <s v="Graduation"/>
    <s v="Graduate"/>
    <n v="17"/>
    <n v="9"/>
    <n v="0"/>
    <n v="2"/>
    <x v="1"/>
    <s v="NumStorePurchases"/>
    <x v="1"/>
    <n v="3"/>
    <s v="Not Accepted"/>
    <n v="3"/>
    <n v="25"/>
    <n v="10"/>
    <n v="0"/>
    <n v="0"/>
    <n v="10"/>
    <n v="2"/>
    <x v="1"/>
    <s v="Low"/>
    <s v="Medium"/>
    <s v="Low"/>
    <n v="281"/>
  </r>
  <r>
    <n v="55951"/>
    <x v="0"/>
    <n v="0"/>
    <n v="1"/>
    <n v="62"/>
    <x v="2"/>
    <n v="1241"/>
    <n v="0"/>
    <n v="80"/>
    <n v="0"/>
    <n v="13"/>
    <n v="40"/>
    <s v="Wines"/>
    <n v="3"/>
    <n v="3"/>
    <n v="6"/>
    <n v="11"/>
    <n v="8"/>
    <x v="0"/>
    <x v="1"/>
    <x v="0"/>
    <x v="0"/>
    <x v="1"/>
    <n v="0"/>
    <n v="3"/>
    <n v="11"/>
    <x v="1"/>
    <n v="68"/>
    <x v="0"/>
    <n v="2834"/>
    <n v="0"/>
    <n v="0"/>
    <n v="0"/>
    <n v="1"/>
    <n v="0"/>
    <s v="Together"/>
    <s v="Partner"/>
    <n v="0"/>
    <n v="0"/>
    <n v="0"/>
    <n v="1"/>
    <n v="0"/>
    <s v="Master"/>
    <s v="Postgraduate"/>
    <n v="1334"/>
    <n v="1294"/>
    <n v="2"/>
    <n v="1"/>
    <x v="0"/>
    <s v="NumStorePurchases"/>
    <x v="1"/>
    <n v="20"/>
    <s v="Accepted"/>
    <n v="20"/>
    <n v="1374"/>
    <n v="4"/>
    <n v="7"/>
    <n v="8"/>
    <n v="19"/>
    <n v="7"/>
    <x v="3"/>
    <s v="High"/>
    <s v="Medium"/>
    <s v="Medium"/>
    <n v="282"/>
  </r>
  <r>
    <n v="35388"/>
    <x v="0"/>
    <n v="1"/>
    <n v="0"/>
    <n v="20"/>
    <x v="1"/>
    <n v="6"/>
    <n v="4"/>
    <n v="7"/>
    <n v="4"/>
    <n v="3"/>
    <n v="8"/>
    <s v="Gold"/>
    <n v="1"/>
    <n v="1"/>
    <n v="0"/>
    <n v="3"/>
    <n v="7"/>
    <x v="0"/>
    <x v="0"/>
    <x v="0"/>
    <x v="0"/>
    <x v="0"/>
    <n v="0"/>
    <n v="3"/>
    <n v="11"/>
    <x v="1"/>
    <n v="32"/>
    <x v="1"/>
    <n v="2638"/>
    <n v="1"/>
    <n v="0"/>
    <n v="0"/>
    <n v="0"/>
    <n v="0"/>
    <s v="Divorced"/>
    <s v="Alone"/>
    <n v="1"/>
    <n v="0"/>
    <n v="0"/>
    <n v="0"/>
    <n v="0"/>
    <s v="2n Cycle"/>
    <s v="Undergraduate"/>
    <n v="24"/>
    <n v="16"/>
    <n v="0"/>
    <n v="1"/>
    <x v="1"/>
    <s v="NumStorePurchases"/>
    <x v="1"/>
    <n v="4"/>
    <s v="Not Accepted"/>
    <n v="4"/>
    <n v="32"/>
    <n v="8"/>
    <n v="0"/>
    <n v="0"/>
    <n v="8"/>
    <n v="1"/>
    <x v="1"/>
    <s v="Low"/>
    <s v="Medium"/>
    <s v="Low"/>
    <n v="283"/>
  </r>
  <r>
    <n v="42386"/>
    <x v="0"/>
    <n v="1"/>
    <n v="0"/>
    <n v="43"/>
    <x v="0"/>
    <n v="65"/>
    <n v="4"/>
    <n v="16"/>
    <n v="0"/>
    <n v="4"/>
    <n v="11"/>
    <s v="Wines"/>
    <n v="1"/>
    <n v="3"/>
    <n v="0"/>
    <n v="3"/>
    <n v="8"/>
    <x v="0"/>
    <x v="0"/>
    <x v="0"/>
    <x v="0"/>
    <x v="0"/>
    <n v="0"/>
    <n v="3"/>
    <n v="11"/>
    <x v="1"/>
    <n v="34"/>
    <x v="1"/>
    <n v="2691"/>
    <n v="0"/>
    <n v="0"/>
    <n v="0"/>
    <n v="1"/>
    <n v="0"/>
    <s v="Together"/>
    <s v="Partner"/>
    <n v="0"/>
    <n v="0"/>
    <n v="0"/>
    <n v="1"/>
    <n v="0"/>
    <s v="Master"/>
    <s v="Postgraduate"/>
    <n v="89"/>
    <n v="78"/>
    <n v="0"/>
    <n v="1"/>
    <x v="3"/>
    <s v="NumWebPurchases"/>
    <x v="2"/>
    <n v="6"/>
    <s v="Not Accepted"/>
    <n v="6"/>
    <n v="100"/>
    <n v="6"/>
    <n v="2"/>
    <n v="3"/>
    <n v="11"/>
    <n v="3"/>
    <x v="2"/>
    <s v="Medium"/>
    <s v="Medium"/>
    <s v="Medium"/>
    <n v="284"/>
  </r>
  <r>
    <n v="68627"/>
    <x v="1"/>
    <n v="0"/>
    <n v="0"/>
    <n v="45"/>
    <x v="0"/>
    <n v="395"/>
    <n v="15"/>
    <n v="263"/>
    <n v="60"/>
    <n v="54"/>
    <n v="38"/>
    <s v="Wines"/>
    <n v="1"/>
    <n v="2"/>
    <n v="3"/>
    <n v="6"/>
    <n v="1"/>
    <x v="0"/>
    <x v="0"/>
    <x v="0"/>
    <x v="0"/>
    <x v="0"/>
    <n v="0"/>
    <n v="3"/>
    <n v="11"/>
    <x v="1"/>
    <n v="38"/>
    <x v="1"/>
    <n v="2692"/>
    <n v="0"/>
    <n v="0"/>
    <n v="1"/>
    <n v="0"/>
    <n v="0"/>
    <s v="Single"/>
    <s v="Alone"/>
    <n v="0"/>
    <n v="0"/>
    <n v="1"/>
    <n v="0"/>
    <n v="0"/>
    <s v="Graduation"/>
    <s v="Graduate"/>
    <n v="787"/>
    <n v="749"/>
    <n v="0"/>
    <n v="0"/>
    <x v="2"/>
    <s v="NumStorePurchases"/>
    <x v="1"/>
    <n v="11"/>
    <s v="Not Accepted"/>
    <n v="11"/>
    <n v="825"/>
    <n v="6"/>
    <n v="4"/>
    <n v="6"/>
    <n v="16"/>
    <n v="5"/>
    <x v="3"/>
    <s v="Medium"/>
    <s v="High"/>
    <s v="Medium"/>
    <n v="285"/>
  </r>
  <r>
    <n v="57912"/>
    <x v="0"/>
    <n v="0"/>
    <n v="1"/>
    <n v="34"/>
    <x v="0"/>
    <n v="801"/>
    <n v="0"/>
    <n v="80"/>
    <n v="0"/>
    <n v="0"/>
    <n v="35"/>
    <s v="Wines"/>
    <n v="5"/>
    <n v="8"/>
    <n v="3"/>
    <n v="12"/>
    <n v="5"/>
    <x v="0"/>
    <x v="1"/>
    <x v="0"/>
    <x v="0"/>
    <x v="0"/>
    <n v="0"/>
    <n v="3"/>
    <n v="11"/>
    <x v="1"/>
    <n v="55"/>
    <x v="0"/>
    <n v="2263"/>
    <n v="1"/>
    <n v="0"/>
    <n v="0"/>
    <n v="0"/>
    <n v="0"/>
    <s v="Divorced"/>
    <s v="Alone"/>
    <n v="0"/>
    <n v="0"/>
    <n v="0"/>
    <n v="0"/>
    <n v="1"/>
    <s v="PhD"/>
    <s v="Postgraduate"/>
    <n v="881"/>
    <n v="846"/>
    <n v="1"/>
    <n v="1"/>
    <x v="2"/>
    <s v="NumStorePurchases"/>
    <x v="1"/>
    <n v="23"/>
    <s v="Accepted"/>
    <n v="23"/>
    <n v="916"/>
    <n v="7"/>
    <n v="9"/>
    <n v="6"/>
    <n v="22"/>
    <n v="8"/>
    <x v="0"/>
    <s v="High"/>
    <s v="Low"/>
    <s v="Medium"/>
    <n v="286"/>
  </r>
  <r>
    <n v="35246"/>
    <x v="0"/>
    <n v="1"/>
    <n v="1"/>
    <n v="53"/>
    <x v="0"/>
    <n v="36"/>
    <n v="0"/>
    <n v="12"/>
    <n v="2"/>
    <n v="2"/>
    <n v="10"/>
    <s v="Wines"/>
    <n v="4"/>
    <n v="3"/>
    <n v="1"/>
    <n v="3"/>
    <n v="5"/>
    <x v="0"/>
    <x v="0"/>
    <x v="0"/>
    <x v="0"/>
    <x v="0"/>
    <n v="0"/>
    <n v="3"/>
    <n v="11"/>
    <x v="1"/>
    <n v="62"/>
    <x v="0"/>
    <n v="2233"/>
    <n v="1"/>
    <n v="0"/>
    <n v="0"/>
    <n v="0"/>
    <n v="0"/>
    <s v="Divorced"/>
    <s v="Alone"/>
    <n v="0"/>
    <n v="0"/>
    <n v="1"/>
    <n v="0"/>
    <n v="0"/>
    <s v="Graduation"/>
    <s v="Graduate"/>
    <n v="52"/>
    <n v="42"/>
    <n v="0"/>
    <n v="2"/>
    <x v="1"/>
    <s v="NumWebPurchases"/>
    <x v="2"/>
    <n v="7"/>
    <s v="Not Accepted"/>
    <n v="7"/>
    <n v="62"/>
    <n v="5"/>
    <n v="3"/>
    <n v="2"/>
    <n v="10"/>
    <n v="2"/>
    <x v="1"/>
    <s v="Medium"/>
    <s v="Medium"/>
    <s v="Medium"/>
    <n v="287"/>
  </r>
  <r>
    <n v="58821"/>
    <x v="0"/>
    <n v="0"/>
    <n v="1"/>
    <n v="44"/>
    <x v="0"/>
    <n v="513"/>
    <n v="14"/>
    <n v="154"/>
    <n v="19"/>
    <n v="0"/>
    <n v="28"/>
    <s v="Wines"/>
    <n v="1"/>
    <n v="9"/>
    <n v="2"/>
    <n v="9"/>
    <n v="6"/>
    <x v="0"/>
    <x v="0"/>
    <x v="0"/>
    <x v="0"/>
    <x v="0"/>
    <n v="0"/>
    <n v="3"/>
    <n v="11"/>
    <x v="1"/>
    <n v="64"/>
    <x v="0"/>
    <n v="2419"/>
    <n v="0"/>
    <n v="0"/>
    <n v="0"/>
    <n v="1"/>
    <n v="0"/>
    <s v="Together"/>
    <s v="Partner"/>
    <n v="1"/>
    <n v="0"/>
    <n v="0"/>
    <n v="0"/>
    <n v="0"/>
    <s v="2n Cycle"/>
    <s v="Undergraduate"/>
    <n v="700"/>
    <n v="672"/>
    <n v="0"/>
    <n v="1"/>
    <x v="2"/>
    <s v="NumWebPurchases"/>
    <x v="2"/>
    <n v="20"/>
    <s v="Not Accepted"/>
    <n v="20"/>
    <n v="728"/>
    <n v="6"/>
    <n v="7"/>
    <n v="6"/>
    <n v="19"/>
    <n v="7"/>
    <x v="3"/>
    <s v="High"/>
    <s v="Low"/>
    <s v="Medium"/>
    <n v="288"/>
  </r>
  <r>
    <n v="46377"/>
    <x v="0"/>
    <n v="1"/>
    <n v="0"/>
    <n v="89"/>
    <x v="2"/>
    <n v="37"/>
    <n v="0"/>
    <n v="46"/>
    <n v="4"/>
    <n v="3"/>
    <n v="0"/>
    <s v="Meat"/>
    <n v="1"/>
    <n v="2"/>
    <n v="1"/>
    <n v="3"/>
    <n v="4"/>
    <x v="0"/>
    <x v="0"/>
    <x v="0"/>
    <x v="0"/>
    <x v="0"/>
    <n v="0"/>
    <n v="3"/>
    <n v="11"/>
    <x v="1"/>
    <n v="42"/>
    <x v="2"/>
    <n v="2279"/>
    <n v="0"/>
    <n v="1"/>
    <n v="0"/>
    <n v="0"/>
    <n v="0"/>
    <s v="Married"/>
    <s v="Partner"/>
    <n v="0"/>
    <n v="0"/>
    <n v="0"/>
    <n v="0"/>
    <n v="1"/>
    <s v="PhD"/>
    <s v="Postgraduate"/>
    <n v="90"/>
    <n v="90"/>
    <n v="0"/>
    <n v="1"/>
    <x v="3"/>
    <s v="NumStorePurchases"/>
    <x v="1"/>
    <n v="6"/>
    <s v="Not Accepted"/>
    <n v="6"/>
    <n v="90"/>
    <n v="1.9999999999999996"/>
    <n v="2"/>
    <n v="2"/>
    <n v="6"/>
    <n v="0"/>
    <x v="1"/>
    <s v="Medium"/>
    <s v="Medium"/>
    <s v="Low"/>
    <n v="289"/>
  </r>
  <r>
    <n v="39747"/>
    <x v="0"/>
    <n v="1"/>
    <n v="0"/>
    <n v="43"/>
    <x v="0"/>
    <n v="80"/>
    <n v="15"/>
    <n v="93"/>
    <n v="20"/>
    <n v="13"/>
    <n v="52"/>
    <s v="Meat"/>
    <n v="3"/>
    <n v="5"/>
    <n v="1"/>
    <n v="4"/>
    <n v="8"/>
    <x v="0"/>
    <x v="0"/>
    <x v="0"/>
    <x v="0"/>
    <x v="0"/>
    <n v="0"/>
    <n v="3"/>
    <n v="11"/>
    <x v="1"/>
    <n v="32"/>
    <x v="1"/>
    <n v="2236"/>
    <n v="0"/>
    <n v="0"/>
    <n v="1"/>
    <n v="0"/>
    <n v="0"/>
    <s v="Single"/>
    <s v="Alone"/>
    <n v="0"/>
    <n v="0"/>
    <n v="1"/>
    <n v="0"/>
    <n v="0"/>
    <s v="Graduation"/>
    <s v="Graduate"/>
    <n v="221"/>
    <n v="169"/>
    <n v="0"/>
    <n v="1"/>
    <x v="3"/>
    <s v="NumWebPurchases"/>
    <x v="2"/>
    <n v="10"/>
    <s v="Not Accepted"/>
    <n v="10"/>
    <n v="273"/>
    <n v="6"/>
    <n v="4"/>
    <n v="4"/>
    <n v="14"/>
    <n v="4"/>
    <x v="2"/>
    <s v="Medium"/>
    <s v="Medium"/>
    <s v="Medium"/>
    <n v="290"/>
  </r>
  <r>
    <n v="23976"/>
    <x v="2"/>
    <n v="1"/>
    <n v="0"/>
    <n v="68"/>
    <x v="2"/>
    <n v="14"/>
    <n v="1"/>
    <n v="21"/>
    <n v="2"/>
    <n v="3"/>
    <n v="25"/>
    <s v="Gold"/>
    <n v="3"/>
    <n v="3"/>
    <n v="1"/>
    <n v="3"/>
    <n v="7"/>
    <x v="0"/>
    <x v="0"/>
    <x v="0"/>
    <x v="0"/>
    <x v="0"/>
    <n v="0"/>
    <n v="3"/>
    <n v="11"/>
    <x v="1"/>
    <n v="36"/>
    <x v="1"/>
    <n v="2343"/>
    <n v="0"/>
    <n v="0"/>
    <n v="0"/>
    <n v="1"/>
    <n v="0"/>
    <s v="Together"/>
    <s v="Partner"/>
    <n v="0"/>
    <n v="0"/>
    <n v="1"/>
    <n v="0"/>
    <n v="0"/>
    <s v="Graduation"/>
    <s v="Graduate"/>
    <n v="41"/>
    <n v="16"/>
    <n v="0"/>
    <n v="1"/>
    <x v="1"/>
    <s v="NumWebPurchases"/>
    <x v="2"/>
    <n v="7"/>
    <s v="Not Accepted"/>
    <n v="7"/>
    <n v="66"/>
    <n v="4"/>
    <n v="3"/>
    <n v="2"/>
    <n v="9"/>
    <n v="2"/>
    <x v="1"/>
    <s v="Low"/>
    <s v="Medium"/>
    <s v="Medium"/>
    <n v="291"/>
  </r>
  <r>
    <n v="80950"/>
    <x v="1"/>
    <n v="0"/>
    <n v="0"/>
    <n v="44"/>
    <x v="0"/>
    <n v="525"/>
    <n v="147"/>
    <n v="112"/>
    <n v="219"/>
    <n v="147"/>
    <n v="63"/>
    <s v="Wines"/>
    <n v="1"/>
    <n v="6"/>
    <n v="7"/>
    <n v="9"/>
    <n v="2"/>
    <x v="0"/>
    <x v="0"/>
    <x v="0"/>
    <x v="1"/>
    <x v="0"/>
    <n v="0"/>
    <n v="3"/>
    <n v="11"/>
    <x v="1"/>
    <n v="59"/>
    <x v="0"/>
    <n v="2617"/>
    <n v="0"/>
    <n v="1"/>
    <n v="0"/>
    <n v="0"/>
    <n v="0"/>
    <s v="Married"/>
    <s v="Partner"/>
    <n v="0"/>
    <n v="0"/>
    <n v="0"/>
    <n v="1"/>
    <n v="0"/>
    <s v="Master"/>
    <s v="Postgraduate"/>
    <n v="1150"/>
    <n v="1087"/>
    <n v="1"/>
    <n v="0"/>
    <x v="0"/>
    <s v="NumStorePurchases"/>
    <x v="1"/>
    <n v="22"/>
    <s v="Accepted"/>
    <n v="22"/>
    <n v="1213"/>
    <n v="6"/>
    <n v="8"/>
    <n v="8"/>
    <n v="22"/>
    <n v="8"/>
    <x v="0"/>
    <s v="High"/>
    <s v="High"/>
    <s v="High"/>
    <n v="292"/>
  </r>
  <r>
    <n v="27038"/>
    <x v="2"/>
    <n v="0"/>
    <n v="0"/>
    <n v="64"/>
    <x v="2"/>
    <n v="1"/>
    <n v="26"/>
    <n v="25"/>
    <n v="17"/>
    <n v="23"/>
    <n v="15"/>
    <s v="Fruits"/>
    <n v="1"/>
    <n v="3"/>
    <n v="0"/>
    <n v="3"/>
    <n v="9"/>
    <x v="0"/>
    <x v="0"/>
    <x v="0"/>
    <x v="0"/>
    <x v="0"/>
    <n v="0"/>
    <n v="3"/>
    <n v="11"/>
    <x v="0"/>
    <n v="54"/>
    <x v="0"/>
    <n v="2808"/>
    <n v="0"/>
    <n v="0"/>
    <n v="0"/>
    <n v="0"/>
    <n v="1"/>
    <s v="Widow"/>
    <s v="Alone"/>
    <n v="0"/>
    <n v="0"/>
    <n v="1"/>
    <n v="0"/>
    <n v="0"/>
    <s v="Graduation"/>
    <s v="Graduate"/>
    <n v="92"/>
    <n v="77"/>
    <n v="0"/>
    <n v="0"/>
    <x v="3"/>
    <s v="NumWebPurchases"/>
    <x v="2"/>
    <n v="6"/>
    <s v="Not Accepted"/>
    <n v="6"/>
    <n v="107"/>
    <n v="4"/>
    <n v="2"/>
    <n v="3"/>
    <n v="9"/>
    <n v="2"/>
    <x v="1"/>
    <s v="Low"/>
    <s v="Medium"/>
    <s v="Medium"/>
    <n v="293"/>
  </r>
  <r>
    <n v="77457"/>
    <x v="1"/>
    <n v="0"/>
    <n v="0"/>
    <n v="85"/>
    <x v="2"/>
    <n v="675"/>
    <n v="11"/>
    <n v="400"/>
    <n v="15"/>
    <n v="45"/>
    <n v="11"/>
    <s v="Wines"/>
    <n v="1"/>
    <n v="2"/>
    <n v="5"/>
    <n v="10"/>
    <n v="1"/>
    <x v="0"/>
    <x v="0"/>
    <x v="1"/>
    <x v="0"/>
    <x v="0"/>
    <n v="0"/>
    <n v="3"/>
    <n v="11"/>
    <x v="1"/>
    <n v="73"/>
    <x v="0"/>
    <n v="2275"/>
    <n v="0"/>
    <n v="0"/>
    <n v="1"/>
    <n v="0"/>
    <n v="0"/>
    <s v="Single"/>
    <s v="Alone"/>
    <n v="0"/>
    <n v="0"/>
    <n v="1"/>
    <n v="0"/>
    <n v="0"/>
    <s v="Graduation"/>
    <s v="Graduate"/>
    <n v="1146"/>
    <n v="1135"/>
    <n v="1"/>
    <n v="0"/>
    <x v="0"/>
    <s v="NumStorePurchases"/>
    <x v="1"/>
    <n v="17"/>
    <s v="Accepted"/>
    <n v="17"/>
    <n v="1157"/>
    <n v="1.9999999999999996"/>
    <n v="6"/>
    <n v="7"/>
    <n v="15"/>
    <n v="4"/>
    <x v="2"/>
    <s v="High"/>
    <s v="High"/>
    <s v="Medium"/>
    <n v="294"/>
  </r>
  <r>
    <n v="64100"/>
    <x v="0"/>
    <n v="0"/>
    <n v="1"/>
    <n v="93"/>
    <x v="2"/>
    <n v="509"/>
    <n v="0"/>
    <n v="27"/>
    <n v="0"/>
    <n v="0"/>
    <n v="10"/>
    <s v="Wines"/>
    <n v="1"/>
    <n v="8"/>
    <n v="3"/>
    <n v="6"/>
    <n v="7"/>
    <x v="0"/>
    <x v="1"/>
    <x v="0"/>
    <x v="0"/>
    <x v="0"/>
    <n v="0"/>
    <n v="3"/>
    <n v="11"/>
    <x v="1"/>
    <n v="56"/>
    <x v="0"/>
    <n v="2451"/>
    <n v="0"/>
    <n v="1"/>
    <n v="0"/>
    <n v="0"/>
    <n v="0"/>
    <s v="Married"/>
    <s v="Partner"/>
    <n v="0"/>
    <n v="0"/>
    <n v="0"/>
    <n v="1"/>
    <n v="0"/>
    <s v="Master"/>
    <s v="Postgraduate"/>
    <n v="536"/>
    <n v="526"/>
    <n v="1"/>
    <n v="1"/>
    <x v="2"/>
    <s v="NumWebPurchases"/>
    <x v="2"/>
    <n v="17"/>
    <s v="Accepted"/>
    <n v="17"/>
    <n v="546"/>
    <n v="0.99999999999999978"/>
    <n v="6"/>
    <n v="5"/>
    <n v="12"/>
    <n v="3"/>
    <x v="2"/>
    <s v="High"/>
    <s v="Low"/>
    <s v="Medium"/>
    <n v="295"/>
  </r>
  <r>
    <n v="42670"/>
    <x v="0"/>
    <n v="0"/>
    <n v="0"/>
    <n v="12"/>
    <x v="1"/>
    <n v="154"/>
    <n v="2"/>
    <n v="46"/>
    <n v="20"/>
    <n v="4"/>
    <n v="15"/>
    <s v="Wines"/>
    <n v="1"/>
    <n v="4"/>
    <n v="2"/>
    <n v="4"/>
    <n v="4"/>
    <x v="0"/>
    <x v="0"/>
    <x v="0"/>
    <x v="0"/>
    <x v="0"/>
    <n v="0"/>
    <n v="3"/>
    <n v="11"/>
    <x v="1"/>
    <n v="28"/>
    <x v="3"/>
    <n v="2587"/>
    <n v="0"/>
    <n v="0"/>
    <n v="0"/>
    <n v="1"/>
    <n v="0"/>
    <s v="Together"/>
    <s v="Partner"/>
    <n v="0"/>
    <n v="0"/>
    <n v="0"/>
    <n v="1"/>
    <n v="0"/>
    <s v="Master"/>
    <s v="Postgraduate"/>
    <n v="226"/>
    <n v="211"/>
    <n v="0"/>
    <n v="0"/>
    <x v="3"/>
    <s v="NumWebPurchases"/>
    <x v="2"/>
    <n v="10"/>
    <s v="Not Accepted"/>
    <n v="10"/>
    <n v="241"/>
    <n v="9"/>
    <n v="4"/>
    <n v="4"/>
    <n v="17"/>
    <n v="5"/>
    <x v="3"/>
    <s v="Medium"/>
    <s v="Medium"/>
    <s v="Medium"/>
    <n v="296"/>
  </r>
  <r>
    <n v="12571"/>
    <x v="2"/>
    <n v="1"/>
    <n v="0"/>
    <n v="86"/>
    <x v="2"/>
    <n v="3"/>
    <n v="5"/>
    <n v="14"/>
    <n v="2"/>
    <n v="12"/>
    <n v="17"/>
    <s v="Gold"/>
    <n v="4"/>
    <n v="3"/>
    <n v="1"/>
    <n v="3"/>
    <n v="6"/>
    <x v="0"/>
    <x v="0"/>
    <x v="0"/>
    <x v="0"/>
    <x v="0"/>
    <n v="0"/>
    <n v="3"/>
    <n v="11"/>
    <x v="1"/>
    <n v="44"/>
    <x v="2"/>
    <n v="2321"/>
    <n v="1"/>
    <n v="0"/>
    <n v="0"/>
    <n v="0"/>
    <n v="0"/>
    <s v="Divorced"/>
    <s v="Alone"/>
    <n v="0"/>
    <n v="0"/>
    <n v="1"/>
    <n v="0"/>
    <n v="0"/>
    <s v="Graduation"/>
    <s v="Graduate"/>
    <n v="36"/>
    <n v="19"/>
    <n v="0"/>
    <n v="1"/>
    <x v="1"/>
    <s v="NumWebPurchases"/>
    <x v="2"/>
    <n v="7"/>
    <s v="Not Accepted"/>
    <n v="7"/>
    <n v="53"/>
    <n v="1.9999999999999996"/>
    <n v="3"/>
    <n v="1"/>
    <n v="6"/>
    <n v="0"/>
    <x v="1"/>
    <s v="Low"/>
    <s v="Medium"/>
    <s v="Medium"/>
    <n v="297"/>
  </r>
  <r>
    <n v="22574"/>
    <x v="2"/>
    <n v="2"/>
    <n v="1"/>
    <n v="28"/>
    <x v="1"/>
    <n v="25"/>
    <n v="0"/>
    <n v="8"/>
    <n v="2"/>
    <n v="0"/>
    <n v="2"/>
    <s v="Wines"/>
    <n v="2"/>
    <n v="2"/>
    <n v="0"/>
    <n v="3"/>
    <n v="7"/>
    <x v="0"/>
    <x v="0"/>
    <x v="0"/>
    <x v="0"/>
    <x v="0"/>
    <n v="0"/>
    <n v="3"/>
    <n v="11"/>
    <x v="1"/>
    <n v="53"/>
    <x v="0"/>
    <n v="2403"/>
    <n v="0"/>
    <n v="1"/>
    <n v="0"/>
    <n v="0"/>
    <n v="0"/>
    <s v="Married"/>
    <s v="Partner"/>
    <n v="0"/>
    <n v="0"/>
    <n v="1"/>
    <n v="0"/>
    <n v="0"/>
    <s v="Graduation"/>
    <s v="Graduate"/>
    <n v="35"/>
    <n v="33"/>
    <n v="0"/>
    <n v="3"/>
    <x v="1"/>
    <s v="NumStorePurchases"/>
    <x v="1"/>
    <n v="5"/>
    <s v="Not Accepted"/>
    <n v="5"/>
    <n v="37"/>
    <n v="8"/>
    <n v="1"/>
    <n v="1"/>
    <n v="10"/>
    <n v="2"/>
    <x v="1"/>
    <s v="Medium"/>
    <s v="Low"/>
    <s v="Low"/>
    <n v="298"/>
  </r>
  <r>
    <n v="70893"/>
    <x v="1"/>
    <n v="0"/>
    <n v="0"/>
    <n v="42"/>
    <x v="0"/>
    <n v="768"/>
    <n v="44"/>
    <n v="561"/>
    <n v="77"/>
    <n v="44"/>
    <n v="14"/>
    <s v="Wines"/>
    <n v="1"/>
    <n v="6"/>
    <n v="6"/>
    <n v="10"/>
    <n v="3"/>
    <x v="0"/>
    <x v="0"/>
    <x v="0"/>
    <x v="0"/>
    <x v="0"/>
    <n v="0"/>
    <n v="3"/>
    <n v="11"/>
    <x v="1"/>
    <n v="44"/>
    <x v="2"/>
    <n v="2667"/>
    <n v="0"/>
    <n v="0"/>
    <n v="1"/>
    <n v="0"/>
    <n v="0"/>
    <s v="Single"/>
    <s v="Alone"/>
    <n v="0"/>
    <n v="0"/>
    <n v="0"/>
    <n v="1"/>
    <n v="0"/>
    <s v="Master"/>
    <s v="Postgraduate"/>
    <n v="1494"/>
    <n v="1480"/>
    <n v="0"/>
    <n v="0"/>
    <x v="0"/>
    <s v="NumStorePurchases"/>
    <x v="1"/>
    <n v="22"/>
    <s v="Not Accepted"/>
    <n v="22"/>
    <n v="1508"/>
    <n v="6"/>
    <n v="8"/>
    <n v="8"/>
    <n v="22"/>
    <n v="8"/>
    <x v="0"/>
    <s v="High"/>
    <s v="High"/>
    <s v="Medium"/>
    <n v="299"/>
  </r>
  <r>
    <n v="54198"/>
    <x v="0"/>
    <n v="1"/>
    <n v="1"/>
    <n v="13"/>
    <x v="1"/>
    <n v="185"/>
    <n v="0"/>
    <n v="28"/>
    <n v="3"/>
    <n v="2"/>
    <n v="17"/>
    <s v="Wines"/>
    <n v="6"/>
    <n v="3"/>
    <n v="1"/>
    <n v="6"/>
    <n v="4"/>
    <x v="0"/>
    <x v="0"/>
    <x v="0"/>
    <x v="0"/>
    <x v="0"/>
    <n v="0"/>
    <n v="3"/>
    <n v="11"/>
    <x v="1"/>
    <n v="54"/>
    <x v="0"/>
    <n v="2353"/>
    <n v="0"/>
    <n v="1"/>
    <n v="0"/>
    <n v="0"/>
    <n v="0"/>
    <s v="Married"/>
    <s v="Partner"/>
    <n v="0"/>
    <n v="0"/>
    <n v="1"/>
    <n v="0"/>
    <n v="0"/>
    <s v="Graduation"/>
    <s v="Graduate"/>
    <n v="218"/>
    <n v="201"/>
    <n v="0"/>
    <n v="2"/>
    <x v="3"/>
    <s v="NumStorePurchases"/>
    <x v="1"/>
    <n v="10"/>
    <s v="Not Accepted"/>
    <n v="10"/>
    <n v="235"/>
    <n v="9"/>
    <n v="4"/>
    <n v="4"/>
    <n v="17"/>
    <n v="5"/>
    <x v="3"/>
    <s v="Medium"/>
    <s v="Medium"/>
    <s v="Medium"/>
    <n v="300"/>
  </r>
  <r>
    <n v="28839"/>
    <x v="2"/>
    <n v="1"/>
    <n v="1"/>
    <n v="86"/>
    <x v="2"/>
    <n v="24"/>
    <n v="0"/>
    <n v="7"/>
    <n v="0"/>
    <n v="0"/>
    <n v="1"/>
    <s v="Wines"/>
    <n v="2"/>
    <n v="2"/>
    <n v="0"/>
    <n v="3"/>
    <n v="5"/>
    <x v="0"/>
    <x v="0"/>
    <x v="0"/>
    <x v="0"/>
    <x v="0"/>
    <n v="0"/>
    <n v="3"/>
    <n v="11"/>
    <x v="1"/>
    <n v="64"/>
    <x v="0"/>
    <n v="2269"/>
    <n v="0"/>
    <n v="0"/>
    <n v="0"/>
    <n v="1"/>
    <n v="0"/>
    <s v="Together"/>
    <s v="Partner"/>
    <n v="0"/>
    <n v="0"/>
    <n v="0"/>
    <n v="1"/>
    <n v="0"/>
    <s v="Master"/>
    <s v="Postgraduate"/>
    <n v="31"/>
    <n v="30"/>
    <n v="0"/>
    <n v="2"/>
    <x v="1"/>
    <s v="NumStorePurchases"/>
    <x v="1"/>
    <n v="5"/>
    <s v="Not Accepted"/>
    <n v="5"/>
    <n v="32"/>
    <n v="1.9999999999999996"/>
    <n v="1"/>
    <n v="0"/>
    <n v="2.9999999999999996"/>
    <n v="0"/>
    <x v="1"/>
    <s v="Low"/>
    <s v="Low"/>
    <s v="Low"/>
    <n v="301"/>
  </r>
  <r>
    <n v="40321"/>
    <x v="0"/>
    <n v="1"/>
    <n v="1"/>
    <n v="59"/>
    <x v="0"/>
    <n v="44"/>
    <n v="4"/>
    <n v="21"/>
    <n v="6"/>
    <n v="0"/>
    <n v="27"/>
    <s v="Wines"/>
    <n v="2"/>
    <n v="3"/>
    <n v="0"/>
    <n v="3"/>
    <n v="7"/>
    <x v="0"/>
    <x v="0"/>
    <x v="0"/>
    <x v="0"/>
    <x v="0"/>
    <n v="0"/>
    <n v="3"/>
    <n v="11"/>
    <x v="1"/>
    <n v="48"/>
    <x v="2"/>
    <n v="2494"/>
    <n v="0"/>
    <n v="1"/>
    <n v="0"/>
    <n v="0"/>
    <n v="0"/>
    <s v="Married"/>
    <s v="Partner"/>
    <n v="0"/>
    <n v="0"/>
    <n v="1"/>
    <n v="0"/>
    <n v="0"/>
    <s v="Graduation"/>
    <s v="Graduate"/>
    <n v="75"/>
    <n v="48"/>
    <n v="0"/>
    <n v="2"/>
    <x v="3"/>
    <s v="NumWebPurchases"/>
    <x v="2"/>
    <n v="6"/>
    <s v="Not Accepted"/>
    <n v="6"/>
    <n v="102"/>
    <n v="4"/>
    <n v="2"/>
    <n v="3"/>
    <n v="9"/>
    <n v="2"/>
    <x v="1"/>
    <s v="Medium"/>
    <s v="Low"/>
    <s v="Medium"/>
    <n v="302"/>
  </r>
  <r>
    <n v="66503"/>
    <x v="0"/>
    <n v="1"/>
    <n v="0"/>
    <n v="30"/>
    <x v="1"/>
    <n v="91"/>
    <n v="64"/>
    <n v="128"/>
    <n v="65"/>
    <n v="3"/>
    <n v="50"/>
    <s v="Meat"/>
    <n v="2"/>
    <n v="4"/>
    <n v="3"/>
    <n v="6"/>
    <n v="3"/>
    <x v="0"/>
    <x v="0"/>
    <x v="0"/>
    <x v="0"/>
    <x v="0"/>
    <n v="0"/>
    <n v="3"/>
    <n v="11"/>
    <x v="1"/>
    <n v="35"/>
    <x v="1"/>
    <n v="2843"/>
    <n v="0"/>
    <n v="0"/>
    <n v="1"/>
    <n v="0"/>
    <n v="0"/>
    <s v="Single"/>
    <s v="Alone"/>
    <n v="0"/>
    <n v="0"/>
    <n v="1"/>
    <n v="0"/>
    <n v="0"/>
    <s v="Graduation"/>
    <s v="Graduate"/>
    <n v="351"/>
    <n v="301"/>
    <n v="0"/>
    <n v="1"/>
    <x v="2"/>
    <s v="NumStorePurchases"/>
    <x v="1"/>
    <n v="13"/>
    <s v="Not Accepted"/>
    <n v="13"/>
    <n v="401"/>
    <n v="7"/>
    <n v="5"/>
    <n v="5"/>
    <n v="17"/>
    <n v="5"/>
    <x v="3"/>
    <s v="Medium"/>
    <s v="Medium"/>
    <s v="Medium"/>
    <n v="303"/>
  </r>
  <r>
    <n v="30833"/>
    <x v="2"/>
    <n v="1"/>
    <n v="1"/>
    <n v="33"/>
    <x v="0"/>
    <n v="11"/>
    <n v="0"/>
    <n v="7"/>
    <n v="3"/>
    <n v="1"/>
    <n v="6"/>
    <s v="Wines"/>
    <n v="2"/>
    <n v="1"/>
    <n v="0"/>
    <n v="3"/>
    <n v="5"/>
    <x v="0"/>
    <x v="0"/>
    <x v="0"/>
    <x v="0"/>
    <x v="0"/>
    <n v="0"/>
    <n v="3"/>
    <n v="11"/>
    <x v="1"/>
    <n v="69"/>
    <x v="0"/>
    <n v="2507"/>
    <n v="0"/>
    <n v="1"/>
    <n v="0"/>
    <n v="0"/>
    <n v="0"/>
    <s v="Married"/>
    <s v="Partner"/>
    <n v="0"/>
    <n v="0"/>
    <n v="1"/>
    <n v="0"/>
    <n v="0"/>
    <s v="Graduation"/>
    <s v="Graduate"/>
    <n v="22"/>
    <n v="16"/>
    <n v="0"/>
    <n v="2"/>
    <x v="1"/>
    <s v="NumStorePurchases"/>
    <x v="1"/>
    <n v="4"/>
    <s v="Not Accepted"/>
    <n v="4"/>
    <n v="28"/>
    <n v="7"/>
    <n v="0"/>
    <n v="0"/>
    <n v="7"/>
    <n v="1"/>
    <x v="1"/>
    <s v="Low"/>
    <s v="Low"/>
    <s v="Low"/>
    <n v="304"/>
  </r>
  <r>
    <n v="64795"/>
    <x v="0"/>
    <n v="0"/>
    <n v="1"/>
    <n v="23"/>
    <x v="1"/>
    <n v="412"/>
    <n v="5"/>
    <n v="119"/>
    <n v="38"/>
    <n v="29"/>
    <n v="77"/>
    <s v="Wines"/>
    <n v="3"/>
    <n v="3"/>
    <n v="3"/>
    <n v="12"/>
    <n v="2"/>
    <x v="0"/>
    <x v="0"/>
    <x v="0"/>
    <x v="0"/>
    <x v="0"/>
    <n v="0"/>
    <n v="3"/>
    <n v="11"/>
    <x v="1"/>
    <n v="49"/>
    <x v="2"/>
    <n v="2687"/>
    <n v="0"/>
    <n v="1"/>
    <n v="0"/>
    <n v="0"/>
    <n v="0"/>
    <s v="Married"/>
    <s v="Partner"/>
    <n v="0"/>
    <n v="0"/>
    <n v="1"/>
    <n v="0"/>
    <n v="0"/>
    <s v="Graduation"/>
    <s v="Graduate"/>
    <n v="603"/>
    <n v="526"/>
    <n v="0"/>
    <n v="1"/>
    <x v="2"/>
    <s v="NumStorePurchases"/>
    <x v="1"/>
    <n v="18"/>
    <s v="Not Accepted"/>
    <n v="18"/>
    <n v="680"/>
    <n v="8"/>
    <n v="7"/>
    <n v="6"/>
    <n v="21"/>
    <n v="8"/>
    <x v="0"/>
    <s v="Medium"/>
    <s v="Medium"/>
    <s v="High"/>
    <n v="305"/>
  </r>
  <r>
    <n v="34421"/>
    <x v="2"/>
    <n v="1"/>
    <n v="0"/>
    <n v="81"/>
    <x v="2"/>
    <n v="3"/>
    <n v="3"/>
    <n v="7"/>
    <n v="6"/>
    <n v="2"/>
    <n v="9"/>
    <s v="Gold"/>
    <n v="1"/>
    <n v="1"/>
    <n v="0"/>
    <n v="2"/>
    <n v="7"/>
    <x v="0"/>
    <x v="0"/>
    <x v="0"/>
    <x v="0"/>
    <x v="0"/>
    <n v="0"/>
    <n v="3"/>
    <n v="11"/>
    <x v="1"/>
    <n v="46"/>
    <x v="2"/>
    <n v="2522"/>
    <n v="0"/>
    <n v="1"/>
    <n v="0"/>
    <n v="0"/>
    <n v="0"/>
    <s v="Married"/>
    <s v="Partner"/>
    <n v="0"/>
    <n v="0"/>
    <n v="1"/>
    <n v="0"/>
    <n v="0"/>
    <s v="Graduation"/>
    <s v="Graduate"/>
    <n v="21"/>
    <n v="12"/>
    <n v="0"/>
    <n v="1"/>
    <x v="1"/>
    <s v="NumStorePurchases"/>
    <x v="1"/>
    <n v="3"/>
    <s v="Not Accepted"/>
    <n v="3"/>
    <n v="30"/>
    <n v="1.9999999999999996"/>
    <n v="0"/>
    <n v="0"/>
    <n v="1.9999999999999996"/>
    <n v="0"/>
    <x v="1"/>
    <s v="Low"/>
    <s v="Medium"/>
    <s v="Low"/>
    <n v="306"/>
  </r>
  <r>
    <n v="47025"/>
    <x v="0"/>
    <n v="1"/>
    <n v="1"/>
    <n v="6"/>
    <x v="3"/>
    <n v="16"/>
    <n v="0"/>
    <n v="3"/>
    <n v="0"/>
    <n v="0"/>
    <n v="1"/>
    <s v="Wines"/>
    <n v="1"/>
    <n v="1"/>
    <n v="0"/>
    <n v="2"/>
    <n v="7"/>
    <x v="0"/>
    <x v="0"/>
    <x v="0"/>
    <x v="0"/>
    <x v="0"/>
    <n v="0"/>
    <n v="3"/>
    <n v="11"/>
    <x v="1"/>
    <n v="55"/>
    <x v="0"/>
    <n v="2299"/>
    <n v="1"/>
    <n v="0"/>
    <n v="0"/>
    <n v="0"/>
    <n v="0"/>
    <s v="Divorced"/>
    <s v="Alone"/>
    <n v="0"/>
    <n v="0"/>
    <n v="0"/>
    <n v="0"/>
    <n v="1"/>
    <s v="PhD"/>
    <s v="Postgraduate"/>
    <n v="19"/>
    <n v="18"/>
    <n v="0"/>
    <n v="2"/>
    <x v="1"/>
    <s v="NumStorePurchases"/>
    <x v="1"/>
    <n v="3"/>
    <s v="Not Accepted"/>
    <n v="3"/>
    <n v="20"/>
    <n v="10"/>
    <n v="0"/>
    <n v="0"/>
    <n v="10"/>
    <n v="2"/>
    <x v="1"/>
    <s v="Low"/>
    <s v="Low"/>
    <s v="Low"/>
    <n v="307"/>
  </r>
  <r>
    <n v="64325"/>
    <x v="0"/>
    <n v="0"/>
    <n v="1"/>
    <n v="41"/>
    <x v="0"/>
    <n v="731"/>
    <n v="60"/>
    <n v="353"/>
    <n v="78"/>
    <n v="12"/>
    <n v="73"/>
    <s v="Wines"/>
    <n v="5"/>
    <n v="10"/>
    <n v="3"/>
    <n v="5"/>
    <n v="7"/>
    <x v="0"/>
    <x v="0"/>
    <x v="0"/>
    <x v="0"/>
    <x v="0"/>
    <n v="0"/>
    <n v="3"/>
    <n v="11"/>
    <x v="1"/>
    <n v="59"/>
    <x v="0"/>
    <n v="2666"/>
    <n v="1"/>
    <n v="0"/>
    <n v="0"/>
    <n v="0"/>
    <n v="0"/>
    <s v="Divorced"/>
    <s v="Alone"/>
    <n v="0"/>
    <n v="0"/>
    <n v="0"/>
    <n v="0"/>
    <n v="1"/>
    <s v="PhD"/>
    <s v="Postgraduate"/>
    <n v="1234"/>
    <n v="1161"/>
    <n v="0"/>
    <n v="1"/>
    <x v="0"/>
    <s v="NumWebPurchases"/>
    <x v="2"/>
    <n v="18"/>
    <s v="Not Accepted"/>
    <n v="18"/>
    <n v="1307"/>
    <n v="6"/>
    <n v="7"/>
    <n v="8"/>
    <n v="21"/>
    <n v="8"/>
    <x v="0"/>
    <s v="High"/>
    <s v="Medium"/>
    <s v="High"/>
    <n v="308"/>
  </r>
  <r>
    <n v="40464"/>
    <x v="0"/>
    <n v="0"/>
    <n v="1"/>
    <n v="78"/>
    <x v="2"/>
    <n v="424"/>
    <n v="17"/>
    <n v="118"/>
    <n v="7"/>
    <n v="23"/>
    <n v="41"/>
    <s v="Wines"/>
    <n v="6"/>
    <n v="8"/>
    <n v="2"/>
    <n v="8"/>
    <n v="8"/>
    <x v="0"/>
    <x v="0"/>
    <x v="0"/>
    <x v="0"/>
    <x v="0"/>
    <n v="0"/>
    <n v="3"/>
    <n v="11"/>
    <x v="1"/>
    <n v="67"/>
    <x v="0"/>
    <n v="2693"/>
    <n v="0"/>
    <n v="0"/>
    <n v="1"/>
    <n v="0"/>
    <n v="0"/>
    <s v="Single"/>
    <s v="Alone"/>
    <n v="0"/>
    <n v="0"/>
    <n v="1"/>
    <n v="0"/>
    <n v="0"/>
    <s v="Graduation"/>
    <s v="Graduate"/>
    <n v="589"/>
    <n v="548"/>
    <n v="0"/>
    <n v="1"/>
    <x v="2"/>
    <s v="NumWebPurchases"/>
    <x v="2"/>
    <n v="18"/>
    <s v="Not Accepted"/>
    <n v="18"/>
    <n v="630"/>
    <n v="3.0000000000000004"/>
    <n v="7"/>
    <n v="5"/>
    <n v="15"/>
    <n v="4"/>
    <x v="2"/>
    <s v="Medium"/>
    <s v="Medium"/>
    <s v="Medium"/>
    <n v="309"/>
  </r>
  <r>
    <n v="62187"/>
    <x v="0"/>
    <n v="0"/>
    <n v="0"/>
    <n v="49"/>
    <x v="0"/>
    <n v="792"/>
    <n v="0"/>
    <n v="275"/>
    <n v="45"/>
    <n v="45"/>
    <n v="126"/>
    <s v="Wines"/>
    <n v="1"/>
    <n v="4"/>
    <n v="8"/>
    <n v="5"/>
    <n v="3"/>
    <x v="0"/>
    <x v="0"/>
    <x v="0"/>
    <x v="0"/>
    <x v="0"/>
    <n v="0"/>
    <n v="3"/>
    <n v="11"/>
    <x v="1"/>
    <n v="63"/>
    <x v="0"/>
    <n v="2518"/>
    <n v="0"/>
    <n v="1"/>
    <n v="0"/>
    <n v="0"/>
    <n v="0"/>
    <s v="Married"/>
    <s v="Partner"/>
    <n v="0"/>
    <n v="0"/>
    <n v="1"/>
    <n v="0"/>
    <n v="0"/>
    <s v="Graduation"/>
    <s v="Graduate"/>
    <n v="1157"/>
    <n v="1031"/>
    <n v="0"/>
    <n v="0"/>
    <x v="0"/>
    <s v="NumCatalogPurchases"/>
    <x v="0"/>
    <n v="17"/>
    <s v="Not Accepted"/>
    <n v="17"/>
    <n v="1283"/>
    <n v="6"/>
    <n v="6"/>
    <n v="8"/>
    <n v="20"/>
    <n v="7"/>
    <x v="3"/>
    <s v="High"/>
    <s v="High"/>
    <s v="High"/>
    <n v="310"/>
  </r>
  <r>
    <n v="14849"/>
    <x v="2"/>
    <n v="1"/>
    <n v="0"/>
    <n v="39"/>
    <x v="0"/>
    <n v="21"/>
    <n v="2"/>
    <n v="28"/>
    <n v="3"/>
    <n v="2"/>
    <n v="9"/>
    <s v="Meat"/>
    <n v="3"/>
    <n v="2"/>
    <n v="0"/>
    <n v="4"/>
    <n v="8"/>
    <x v="0"/>
    <x v="0"/>
    <x v="0"/>
    <x v="0"/>
    <x v="0"/>
    <n v="0"/>
    <n v="3"/>
    <n v="11"/>
    <x v="1"/>
    <n v="44"/>
    <x v="2"/>
    <n v="2521"/>
    <n v="1"/>
    <n v="0"/>
    <n v="0"/>
    <n v="0"/>
    <n v="0"/>
    <s v="Divorced"/>
    <s v="Alone"/>
    <n v="0"/>
    <n v="0"/>
    <n v="0"/>
    <n v="0"/>
    <n v="1"/>
    <s v="PhD"/>
    <s v="Postgraduate"/>
    <n v="56"/>
    <n v="47"/>
    <n v="0"/>
    <n v="1"/>
    <x v="1"/>
    <s v="NumStorePurchases"/>
    <x v="1"/>
    <n v="6"/>
    <s v="Not Accepted"/>
    <n v="6"/>
    <n v="65"/>
    <n v="7"/>
    <n v="2"/>
    <n v="2"/>
    <n v="11"/>
    <n v="3"/>
    <x v="2"/>
    <s v="Low"/>
    <s v="Medium"/>
    <s v="Low"/>
    <n v="311"/>
  </r>
  <r>
    <n v="27255"/>
    <x v="2"/>
    <n v="1"/>
    <n v="0"/>
    <n v="3"/>
    <x v="3"/>
    <n v="22"/>
    <n v="1"/>
    <n v="11"/>
    <n v="0"/>
    <n v="1"/>
    <n v="2"/>
    <s v="Wines"/>
    <n v="1"/>
    <n v="1"/>
    <n v="0"/>
    <n v="3"/>
    <n v="7"/>
    <x v="0"/>
    <x v="0"/>
    <x v="0"/>
    <x v="0"/>
    <x v="0"/>
    <n v="0"/>
    <n v="3"/>
    <n v="11"/>
    <x v="1"/>
    <n v="36"/>
    <x v="1"/>
    <n v="2393"/>
    <n v="0"/>
    <n v="1"/>
    <n v="0"/>
    <n v="0"/>
    <n v="0"/>
    <s v="Married"/>
    <s v="Partner"/>
    <n v="0"/>
    <n v="0"/>
    <n v="1"/>
    <n v="0"/>
    <n v="0"/>
    <s v="Graduation"/>
    <s v="Graduate"/>
    <n v="35"/>
    <n v="33"/>
    <n v="0"/>
    <n v="1"/>
    <x v="1"/>
    <s v="NumStorePurchases"/>
    <x v="1"/>
    <n v="4"/>
    <s v="Not Accepted"/>
    <n v="4"/>
    <n v="37"/>
    <n v="10"/>
    <n v="0"/>
    <n v="1"/>
    <n v="11"/>
    <n v="3"/>
    <x v="2"/>
    <s v="Low"/>
    <s v="Low"/>
    <s v="Low"/>
    <n v="312"/>
  </r>
  <r>
    <n v="54432"/>
    <x v="0"/>
    <n v="2"/>
    <n v="1"/>
    <n v="37"/>
    <x v="0"/>
    <n v="33"/>
    <n v="0"/>
    <n v="5"/>
    <n v="0"/>
    <n v="0"/>
    <n v="0"/>
    <s v="Wines"/>
    <n v="1"/>
    <n v="1"/>
    <n v="0"/>
    <n v="3"/>
    <n v="4"/>
    <x v="0"/>
    <x v="0"/>
    <x v="0"/>
    <x v="0"/>
    <x v="0"/>
    <n v="0"/>
    <n v="3"/>
    <n v="11"/>
    <x v="1"/>
    <n v="70"/>
    <x v="0"/>
    <n v="2575"/>
    <n v="0"/>
    <n v="1"/>
    <n v="0"/>
    <n v="0"/>
    <n v="0"/>
    <s v="Married"/>
    <s v="Partner"/>
    <n v="0"/>
    <n v="0"/>
    <n v="0"/>
    <n v="0"/>
    <n v="1"/>
    <s v="PhD"/>
    <s v="Postgraduate"/>
    <n v="38"/>
    <n v="38"/>
    <n v="0"/>
    <n v="3"/>
    <x v="1"/>
    <s v="NumStorePurchases"/>
    <x v="1"/>
    <n v="4"/>
    <s v="Not Accepted"/>
    <n v="4"/>
    <n v="38"/>
    <n v="7"/>
    <n v="0"/>
    <n v="1"/>
    <n v="8"/>
    <n v="1"/>
    <x v="1"/>
    <s v="Medium"/>
    <s v="Low"/>
    <s v="Low"/>
    <n v="313"/>
  </r>
  <r>
    <n v="29999"/>
    <x v="2"/>
    <n v="1"/>
    <n v="0"/>
    <n v="22"/>
    <x v="1"/>
    <n v="68"/>
    <n v="7"/>
    <n v="59"/>
    <n v="10"/>
    <n v="5"/>
    <n v="11"/>
    <s v="Wines"/>
    <n v="4"/>
    <n v="3"/>
    <n v="1"/>
    <n v="4"/>
    <n v="8"/>
    <x v="0"/>
    <x v="0"/>
    <x v="0"/>
    <x v="0"/>
    <x v="0"/>
    <n v="0"/>
    <n v="3"/>
    <n v="11"/>
    <x v="1"/>
    <n v="34"/>
    <x v="1"/>
    <n v="2660"/>
    <n v="0"/>
    <n v="0"/>
    <n v="1"/>
    <n v="0"/>
    <n v="0"/>
    <s v="Single"/>
    <s v="Alone"/>
    <n v="0"/>
    <n v="0"/>
    <n v="0"/>
    <n v="0"/>
    <n v="1"/>
    <s v="PhD"/>
    <s v="Postgraduate"/>
    <n v="149"/>
    <n v="138"/>
    <n v="0"/>
    <n v="1"/>
    <x v="3"/>
    <s v="NumStorePurchases"/>
    <x v="1"/>
    <n v="8"/>
    <s v="Not Accepted"/>
    <n v="8"/>
    <n v="160"/>
    <n v="8"/>
    <n v="3"/>
    <n v="3"/>
    <n v="14"/>
    <n v="4"/>
    <x v="2"/>
    <s v="Medium"/>
    <s v="Medium"/>
    <s v="Medium"/>
    <n v="314"/>
  </r>
  <r>
    <n v="24072"/>
    <x v="2"/>
    <n v="1"/>
    <n v="0"/>
    <n v="79"/>
    <x v="2"/>
    <n v="9"/>
    <n v="1"/>
    <n v="6"/>
    <n v="3"/>
    <n v="0"/>
    <n v="4"/>
    <s v="Wines"/>
    <n v="1"/>
    <n v="1"/>
    <n v="0"/>
    <n v="2"/>
    <n v="8"/>
    <x v="0"/>
    <x v="0"/>
    <x v="0"/>
    <x v="0"/>
    <x v="0"/>
    <n v="0"/>
    <n v="3"/>
    <n v="11"/>
    <x v="1"/>
    <n v="37"/>
    <x v="1"/>
    <n v="2598"/>
    <n v="0"/>
    <n v="0"/>
    <n v="1"/>
    <n v="0"/>
    <n v="0"/>
    <s v="Single"/>
    <s v="Alone"/>
    <n v="0"/>
    <n v="0"/>
    <n v="1"/>
    <n v="0"/>
    <n v="0"/>
    <s v="Graduation"/>
    <s v="Graduate"/>
    <n v="19"/>
    <n v="15"/>
    <n v="0"/>
    <n v="1"/>
    <x v="1"/>
    <s v="NumStorePurchases"/>
    <x v="1"/>
    <n v="3"/>
    <s v="Not Accepted"/>
    <n v="3"/>
    <n v="23"/>
    <n v="3.0000000000000004"/>
    <n v="0"/>
    <n v="0"/>
    <n v="3.0000000000000004"/>
    <n v="0"/>
    <x v="1"/>
    <s v="Low"/>
    <s v="Low"/>
    <s v="Low"/>
    <n v="315"/>
  </r>
  <r>
    <n v="33996"/>
    <x v="2"/>
    <n v="0"/>
    <n v="0"/>
    <n v="46"/>
    <x v="0"/>
    <n v="40"/>
    <n v="2"/>
    <n v="15"/>
    <n v="8"/>
    <n v="0"/>
    <n v="6"/>
    <s v="Wines"/>
    <n v="1"/>
    <n v="1"/>
    <n v="1"/>
    <n v="3"/>
    <n v="4"/>
    <x v="0"/>
    <x v="0"/>
    <x v="0"/>
    <x v="0"/>
    <x v="0"/>
    <n v="0"/>
    <n v="3"/>
    <n v="11"/>
    <x v="1"/>
    <n v="31"/>
    <x v="1"/>
    <n v="2450"/>
    <n v="0"/>
    <n v="0"/>
    <n v="1"/>
    <n v="0"/>
    <n v="0"/>
    <s v="Single"/>
    <s v="Alone"/>
    <n v="0"/>
    <n v="0"/>
    <n v="0"/>
    <n v="0"/>
    <n v="1"/>
    <s v="PhD"/>
    <s v="Postgraduate"/>
    <n v="65"/>
    <n v="59"/>
    <n v="0"/>
    <n v="0"/>
    <x v="3"/>
    <s v="NumStorePurchases"/>
    <x v="1"/>
    <n v="5"/>
    <s v="Not Accepted"/>
    <n v="5"/>
    <n v="71"/>
    <n v="6"/>
    <n v="1"/>
    <n v="2"/>
    <n v="9"/>
    <n v="2"/>
    <x v="1"/>
    <s v="Medium"/>
    <s v="Low"/>
    <s v="Low"/>
    <n v="316"/>
  </r>
  <r>
    <n v="66334"/>
    <x v="0"/>
    <n v="0"/>
    <n v="1"/>
    <n v="82"/>
    <x v="2"/>
    <n v="909"/>
    <n v="11"/>
    <n v="218"/>
    <n v="0"/>
    <n v="0"/>
    <n v="23"/>
    <s v="Wines"/>
    <n v="2"/>
    <n v="9"/>
    <n v="3"/>
    <n v="5"/>
    <n v="5"/>
    <x v="0"/>
    <x v="0"/>
    <x v="0"/>
    <x v="0"/>
    <x v="0"/>
    <n v="0"/>
    <n v="3"/>
    <n v="11"/>
    <x v="0"/>
    <n v="64"/>
    <x v="0"/>
    <n v="2611"/>
    <n v="0"/>
    <n v="1"/>
    <n v="0"/>
    <n v="0"/>
    <n v="0"/>
    <s v="Married"/>
    <s v="Partner"/>
    <n v="0"/>
    <n v="0"/>
    <n v="0"/>
    <n v="0"/>
    <n v="1"/>
    <s v="PhD"/>
    <s v="Postgraduate"/>
    <n v="1138"/>
    <n v="1115"/>
    <n v="0"/>
    <n v="1"/>
    <x v="0"/>
    <s v="NumWebPurchases"/>
    <x v="2"/>
    <n v="17"/>
    <s v="Not Accepted"/>
    <n v="17"/>
    <n v="1161"/>
    <n v="1.9999999999999996"/>
    <n v="6"/>
    <n v="7"/>
    <n v="15"/>
    <n v="4"/>
    <x v="2"/>
    <s v="High"/>
    <s v="Low"/>
    <s v="Medium"/>
    <n v="317"/>
  </r>
  <r>
    <n v="35178"/>
    <x v="2"/>
    <n v="1"/>
    <n v="0"/>
    <n v="10"/>
    <x v="1"/>
    <n v="23"/>
    <n v="1"/>
    <n v="13"/>
    <n v="2"/>
    <n v="2"/>
    <n v="18"/>
    <s v="Wines"/>
    <n v="1"/>
    <n v="1"/>
    <n v="1"/>
    <n v="2"/>
    <n v="7"/>
    <x v="1"/>
    <x v="0"/>
    <x v="0"/>
    <x v="0"/>
    <x v="0"/>
    <n v="0"/>
    <n v="3"/>
    <n v="11"/>
    <x v="0"/>
    <n v="49"/>
    <x v="2"/>
    <n v="2694"/>
    <n v="0"/>
    <n v="1"/>
    <n v="0"/>
    <n v="0"/>
    <n v="0"/>
    <s v="Married"/>
    <s v="Partner"/>
    <n v="0"/>
    <n v="0"/>
    <n v="0"/>
    <n v="1"/>
    <n v="0"/>
    <s v="Master"/>
    <s v="Postgraduate"/>
    <n v="41"/>
    <n v="23"/>
    <n v="1"/>
    <n v="1"/>
    <x v="1"/>
    <s v="NumStorePurchases"/>
    <x v="1"/>
    <n v="4"/>
    <s v="Accepted"/>
    <n v="4"/>
    <n v="59"/>
    <n v="9"/>
    <n v="0"/>
    <n v="2"/>
    <n v="11"/>
    <n v="3"/>
    <x v="2"/>
    <s v="Low"/>
    <s v="Medium"/>
    <s v="Medium"/>
    <n v="318"/>
  </r>
  <r>
    <n v="22010"/>
    <x v="2"/>
    <n v="1"/>
    <n v="0"/>
    <n v="51"/>
    <x v="0"/>
    <n v="11"/>
    <n v="2"/>
    <n v="9"/>
    <n v="3"/>
    <n v="0"/>
    <n v="8"/>
    <s v="Wines"/>
    <n v="2"/>
    <n v="2"/>
    <n v="0"/>
    <n v="3"/>
    <n v="8"/>
    <x v="0"/>
    <x v="0"/>
    <x v="0"/>
    <x v="0"/>
    <x v="0"/>
    <n v="0"/>
    <n v="3"/>
    <n v="11"/>
    <x v="1"/>
    <n v="37"/>
    <x v="1"/>
    <n v="2523"/>
    <n v="0"/>
    <n v="0"/>
    <n v="0"/>
    <n v="1"/>
    <n v="0"/>
    <s v="Together"/>
    <s v="Partner"/>
    <n v="0"/>
    <n v="0"/>
    <n v="1"/>
    <n v="0"/>
    <n v="0"/>
    <s v="Graduation"/>
    <s v="Graduate"/>
    <n v="25"/>
    <n v="17"/>
    <n v="0"/>
    <n v="1"/>
    <x v="1"/>
    <s v="NumStorePurchases"/>
    <x v="1"/>
    <n v="5"/>
    <s v="Not Accepted"/>
    <n v="5"/>
    <n v="33"/>
    <n v="5"/>
    <n v="1"/>
    <n v="0"/>
    <n v="6"/>
    <n v="0"/>
    <x v="1"/>
    <s v="Low"/>
    <s v="Low"/>
    <s v="Low"/>
    <n v="319"/>
  </r>
  <r>
    <n v="62204"/>
    <x v="0"/>
    <n v="0"/>
    <n v="2"/>
    <n v="38"/>
    <x v="0"/>
    <n v="317"/>
    <n v="46"/>
    <n v="247"/>
    <n v="151"/>
    <n v="46"/>
    <n v="139"/>
    <s v="Wines"/>
    <n v="1"/>
    <n v="4"/>
    <n v="5"/>
    <n v="12"/>
    <n v="3"/>
    <x v="0"/>
    <x v="0"/>
    <x v="0"/>
    <x v="0"/>
    <x v="0"/>
    <n v="0"/>
    <n v="3"/>
    <n v="11"/>
    <x v="1"/>
    <n v="60"/>
    <x v="0"/>
    <n v="2814"/>
    <n v="1"/>
    <n v="0"/>
    <n v="0"/>
    <n v="0"/>
    <n v="0"/>
    <s v="Divorced"/>
    <s v="Alone"/>
    <n v="0"/>
    <n v="0"/>
    <n v="1"/>
    <n v="0"/>
    <n v="0"/>
    <s v="Graduation"/>
    <s v="Graduate"/>
    <n v="807"/>
    <n v="668"/>
    <n v="0"/>
    <n v="2"/>
    <x v="2"/>
    <s v="NumStorePurchases"/>
    <x v="1"/>
    <n v="21"/>
    <s v="Not Accepted"/>
    <n v="21"/>
    <n v="946"/>
    <n v="7"/>
    <n v="8"/>
    <n v="7"/>
    <n v="22"/>
    <n v="8"/>
    <x v="0"/>
    <s v="Medium"/>
    <s v="High"/>
    <s v="High"/>
    <n v="320"/>
  </r>
  <r>
    <n v="75693"/>
    <x v="1"/>
    <n v="0"/>
    <n v="0"/>
    <n v="10"/>
    <x v="1"/>
    <n v="797"/>
    <n v="153"/>
    <n v="293"/>
    <n v="72"/>
    <n v="97"/>
    <n v="30"/>
    <s v="Wines"/>
    <n v="1"/>
    <n v="11"/>
    <n v="4"/>
    <n v="6"/>
    <n v="4"/>
    <x v="0"/>
    <x v="1"/>
    <x v="1"/>
    <x v="1"/>
    <x v="0"/>
    <n v="0"/>
    <n v="3"/>
    <n v="11"/>
    <x v="0"/>
    <n v="52"/>
    <x v="0"/>
    <n v="2729"/>
    <n v="1"/>
    <n v="0"/>
    <n v="0"/>
    <n v="0"/>
    <n v="0"/>
    <s v="Divorced"/>
    <s v="Alone"/>
    <n v="0"/>
    <n v="0"/>
    <n v="1"/>
    <n v="0"/>
    <n v="0"/>
    <s v="Graduation"/>
    <s v="Graduate"/>
    <n v="1412"/>
    <n v="1382"/>
    <n v="3"/>
    <n v="0"/>
    <x v="0"/>
    <s v="NumWebPurchases"/>
    <x v="2"/>
    <n v="21"/>
    <s v="Accepted"/>
    <n v="21"/>
    <n v="1442"/>
    <n v="9"/>
    <n v="8"/>
    <n v="8"/>
    <n v="25"/>
    <n v="9"/>
    <x v="0"/>
    <s v="High"/>
    <s v="High"/>
    <s v="Medium"/>
    <n v="321"/>
  </r>
  <r>
    <n v="30675"/>
    <x v="2"/>
    <n v="1"/>
    <n v="0"/>
    <n v="14"/>
    <x v="1"/>
    <n v="10"/>
    <n v="2"/>
    <n v="16"/>
    <n v="11"/>
    <n v="2"/>
    <n v="21"/>
    <s v="Gold"/>
    <n v="1"/>
    <n v="1"/>
    <n v="0"/>
    <n v="3"/>
    <n v="8"/>
    <x v="0"/>
    <x v="0"/>
    <x v="0"/>
    <x v="0"/>
    <x v="0"/>
    <n v="0"/>
    <n v="3"/>
    <n v="11"/>
    <x v="1"/>
    <n v="48"/>
    <x v="2"/>
    <n v="2753"/>
    <n v="0"/>
    <n v="1"/>
    <n v="0"/>
    <n v="0"/>
    <n v="0"/>
    <s v="Married"/>
    <s v="Partner"/>
    <n v="0"/>
    <n v="0"/>
    <n v="1"/>
    <n v="0"/>
    <n v="0"/>
    <s v="Graduation"/>
    <s v="Graduate"/>
    <n v="41"/>
    <n v="20"/>
    <n v="0"/>
    <n v="1"/>
    <x v="1"/>
    <s v="NumStorePurchases"/>
    <x v="1"/>
    <n v="4"/>
    <s v="Not Accepted"/>
    <n v="4"/>
    <n v="62"/>
    <n v="9"/>
    <n v="0"/>
    <n v="2"/>
    <n v="11"/>
    <n v="3"/>
    <x v="2"/>
    <s v="Low"/>
    <s v="Medium"/>
    <s v="Medium"/>
    <n v="322"/>
  </r>
  <r>
    <n v="83003"/>
    <x v="1"/>
    <n v="0"/>
    <n v="0"/>
    <n v="18"/>
    <x v="1"/>
    <n v="856"/>
    <n v="61"/>
    <n v="570"/>
    <n v="40"/>
    <n v="25"/>
    <n v="122"/>
    <s v="Wines"/>
    <n v="1"/>
    <n v="7"/>
    <n v="6"/>
    <n v="8"/>
    <n v="3"/>
    <x v="0"/>
    <x v="0"/>
    <x v="1"/>
    <x v="0"/>
    <x v="0"/>
    <n v="0"/>
    <n v="3"/>
    <n v="11"/>
    <x v="0"/>
    <n v="55"/>
    <x v="0"/>
    <n v="2642"/>
    <n v="0"/>
    <n v="0"/>
    <n v="0"/>
    <n v="1"/>
    <n v="0"/>
    <s v="Together"/>
    <s v="Partner"/>
    <n v="0"/>
    <n v="0"/>
    <n v="1"/>
    <n v="0"/>
    <n v="0"/>
    <s v="Graduation"/>
    <s v="Graduate"/>
    <n v="1552"/>
    <n v="1430"/>
    <n v="1"/>
    <n v="0"/>
    <x v="0"/>
    <s v="NumStorePurchases"/>
    <x v="1"/>
    <n v="21"/>
    <s v="Accepted"/>
    <n v="21"/>
    <n v="1674"/>
    <n v="9"/>
    <n v="8"/>
    <n v="9"/>
    <n v="26"/>
    <n v="9"/>
    <x v="0"/>
    <s v="High"/>
    <s v="Medium"/>
    <s v="High"/>
    <n v="323"/>
  </r>
  <r>
    <n v="68655"/>
    <x v="1"/>
    <n v="0"/>
    <n v="0"/>
    <n v="95"/>
    <x v="2"/>
    <n v="456"/>
    <n v="19"/>
    <n v="832"/>
    <n v="75"/>
    <n v="118"/>
    <n v="38"/>
    <s v="Meat"/>
    <n v="1"/>
    <n v="4"/>
    <n v="5"/>
    <n v="11"/>
    <n v="3"/>
    <x v="0"/>
    <x v="0"/>
    <x v="0"/>
    <x v="0"/>
    <x v="0"/>
    <n v="0"/>
    <n v="3"/>
    <n v="11"/>
    <x v="1"/>
    <n v="32"/>
    <x v="1"/>
    <n v="2847"/>
    <n v="0"/>
    <n v="0"/>
    <n v="1"/>
    <n v="0"/>
    <n v="0"/>
    <s v="Single"/>
    <s v="Alone"/>
    <n v="0"/>
    <n v="0"/>
    <n v="1"/>
    <n v="0"/>
    <n v="0"/>
    <s v="Graduation"/>
    <s v="Graduate"/>
    <n v="1500"/>
    <n v="1462"/>
    <n v="0"/>
    <n v="0"/>
    <x v="0"/>
    <s v="NumStorePurchases"/>
    <x v="1"/>
    <n v="20"/>
    <s v="Not Accepted"/>
    <n v="20"/>
    <n v="1538"/>
    <n v="0.99999999999999978"/>
    <n v="7"/>
    <n v="9"/>
    <n v="17"/>
    <n v="5"/>
    <x v="3"/>
    <s v="Medium"/>
    <s v="High"/>
    <s v="Medium"/>
    <n v="324"/>
  </r>
  <r>
    <n v="41411"/>
    <x v="0"/>
    <n v="0"/>
    <n v="0"/>
    <n v="11"/>
    <x v="1"/>
    <n v="37"/>
    <n v="32"/>
    <n v="38"/>
    <n v="11"/>
    <n v="3"/>
    <n v="18"/>
    <s v="Meat"/>
    <n v="1"/>
    <n v="2"/>
    <n v="1"/>
    <n v="4"/>
    <n v="6"/>
    <x v="0"/>
    <x v="0"/>
    <x v="0"/>
    <x v="0"/>
    <x v="0"/>
    <n v="0"/>
    <n v="3"/>
    <n v="11"/>
    <x v="1"/>
    <n v="34"/>
    <x v="1"/>
    <n v="2363"/>
    <n v="1"/>
    <n v="0"/>
    <n v="0"/>
    <n v="0"/>
    <n v="0"/>
    <s v="Divorced"/>
    <s v="Alone"/>
    <n v="0"/>
    <n v="0"/>
    <n v="1"/>
    <n v="0"/>
    <n v="0"/>
    <s v="Graduation"/>
    <s v="Graduate"/>
    <n v="121"/>
    <n v="103"/>
    <n v="0"/>
    <n v="0"/>
    <x v="3"/>
    <s v="NumStorePurchases"/>
    <x v="1"/>
    <n v="7"/>
    <s v="Not Accepted"/>
    <n v="7"/>
    <n v="139"/>
    <n v="9"/>
    <n v="3"/>
    <n v="3"/>
    <n v="15"/>
    <n v="4"/>
    <x v="2"/>
    <s v="Medium"/>
    <s v="Medium"/>
    <s v="Medium"/>
    <n v="325"/>
  </r>
  <r>
    <n v="55212"/>
    <x v="0"/>
    <n v="0"/>
    <n v="1"/>
    <n v="65"/>
    <x v="2"/>
    <n v="1103"/>
    <n v="0"/>
    <n v="45"/>
    <n v="0"/>
    <n v="0"/>
    <n v="34"/>
    <s v="Wines"/>
    <n v="3"/>
    <n v="4"/>
    <n v="2"/>
    <n v="11"/>
    <n v="8"/>
    <x v="0"/>
    <x v="1"/>
    <x v="0"/>
    <x v="0"/>
    <x v="1"/>
    <n v="0"/>
    <n v="3"/>
    <n v="11"/>
    <x v="1"/>
    <n v="51"/>
    <x v="0"/>
    <n v="2742"/>
    <n v="0"/>
    <n v="1"/>
    <n v="0"/>
    <n v="0"/>
    <n v="0"/>
    <s v="Married"/>
    <s v="Partner"/>
    <n v="0"/>
    <n v="0"/>
    <n v="0"/>
    <n v="0"/>
    <n v="1"/>
    <s v="PhD"/>
    <s v="Postgraduate"/>
    <n v="1148"/>
    <n v="1114"/>
    <n v="2"/>
    <n v="1"/>
    <x v="0"/>
    <s v="NumStorePurchases"/>
    <x v="1"/>
    <n v="17"/>
    <s v="Accepted"/>
    <n v="17"/>
    <n v="1182"/>
    <n v="4"/>
    <n v="6"/>
    <n v="8"/>
    <n v="18"/>
    <n v="6"/>
    <x v="3"/>
    <s v="High"/>
    <s v="Low"/>
    <s v="Medium"/>
    <n v="326"/>
  </r>
  <r>
    <n v="59292"/>
    <x v="0"/>
    <n v="0"/>
    <n v="1"/>
    <n v="71"/>
    <x v="2"/>
    <n v="378"/>
    <n v="14"/>
    <n v="68"/>
    <n v="19"/>
    <n v="14"/>
    <n v="14"/>
    <s v="Wines"/>
    <n v="2"/>
    <n v="3"/>
    <n v="5"/>
    <n v="8"/>
    <n v="3"/>
    <x v="0"/>
    <x v="0"/>
    <x v="0"/>
    <x v="0"/>
    <x v="0"/>
    <n v="0"/>
    <n v="3"/>
    <n v="11"/>
    <x v="1"/>
    <n v="70"/>
    <x v="0"/>
    <n v="2540"/>
    <n v="0"/>
    <n v="0"/>
    <n v="0"/>
    <n v="1"/>
    <n v="0"/>
    <s v="Together"/>
    <s v="Partner"/>
    <n v="0"/>
    <n v="0"/>
    <n v="0"/>
    <n v="0"/>
    <n v="1"/>
    <s v="PhD"/>
    <s v="Postgraduate"/>
    <n v="493"/>
    <n v="479"/>
    <n v="0"/>
    <n v="1"/>
    <x v="2"/>
    <s v="NumStorePurchases"/>
    <x v="1"/>
    <n v="16"/>
    <s v="Not Accepted"/>
    <n v="16"/>
    <n v="507"/>
    <n v="3.0000000000000004"/>
    <n v="6"/>
    <n v="5"/>
    <n v="14"/>
    <n v="4"/>
    <x v="2"/>
    <s v="Medium"/>
    <s v="Medium"/>
    <s v="Medium"/>
    <n v="327"/>
  </r>
  <r>
    <n v="27190"/>
    <x v="2"/>
    <n v="1"/>
    <n v="0"/>
    <n v="13"/>
    <x v="1"/>
    <n v="1"/>
    <n v="6"/>
    <n v="7"/>
    <n v="0"/>
    <n v="1"/>
    <n v="3"/>
    <s v="Meat"/>
    <n v="1"/>
    <n v="1"/>
    <n v="0"/>
    <n v="2"/>
    <n v="8"/>
    <x v="1"/>
    <x v="0"/>
    <x v="0"/>
    <x v="0"/>
    <x v="0"/>
    <n v="0"/>
    <n v="3"/>
    <n v="11"/>
    <x v="0"/>
    <n v="47"/>
    <x v="2"/>
    <n v="2477"/>
    <n v="0"/>
    <n v="0"/>
    <n v="0"/>
    <n v="1"/>
    <n v="0"/>
    <s v="Together"/>
    <s v="Partner"/>
    <n v="0"/>
    <n v="1"/>
    <n v="0"/>
    <n v="0"/>
    <n v="0"/>
    <s v="Basic"/>
    <s v="Undergraduate"/>
    <n v="15"/>
    <n v="12"/>
    <n v="1"/>
    <n v="1"/>
    <x v="1"/>
    <s v="NumStorePurchases"/>
    <x v="1"/>
    <n v="3"/>
    <s v="Accepted"/>
    <n v="3"/>
    <n v="18"/>
    <n v="9"/>
    <n v="0"/>
    <n v="0"/>
    <n v="9"/>
    <n v="2"/>
    <x v="1"/>
    <s v="Low"/>
    <s v="Low"/>
    <s v="Low"/>
    <n v="328"/>
  </r>
  <r>
    <n v="82623"/>
    <x v="1"/>
    <n v="0"/>
    <n v="0"/>
    <n v="58"/>
    <x v="0"/>
    <n v="204"/>
    <n v="34"/>
    <n v="204"/>
    <n v="172"/>
    <n v="153"/>
    <n v="173"/>
    <s v="Wines"/>
    <n v="1"/>
    <n v="2"/>
    <n v="9"/>
    <n v="4"/>
    <n v="1"/>
    <x v="0"/>
    <x v="0"/>
    <x v="0"/>
    <x v="0"/>
    <x v="0"/>
    <n v="0"/>
    <n v="3"/>
    <n v="11"/>
    <x v="1"/>
    <n v="68"/>
    <x v="0"/>
    <n v="2390"/>
    <n v="1"/>
    <n v="0"/>
    <n v="0"/>
    <n v="0"/>
    <n v="0"/>
    <s v="Divorced"/>
    <s v="Alone"/>
    <n v="0"/>
    <n v="0"/>
    <n v="1"/>
    <n v="0"/>
    <n v="0"/>
    <s v="Graduation"/>
    <s v="Graduate"/>
    <n v="767"/>
    <n v="594"/>
    <n v="0"/>
    <n v="0"/>
    <x v="2"/>
    <s v="NumCatalogPurchases"/>
    <x v="0"/>
    <n v="15"/>
    <s v="Not Accepted"/>
    <n v="15"/>
    <n v="940"/>
    <n v="5"/>
    <n v="5"/>
    <n v="7"/>
    <n v="17"/>
    <n v="5"/>
    <x v="3"/>
    <s v="Medium"/>
    <s v="High"/>
    <s v="High"/>
    <n v="329"/>
  </r>
  <r>
    <n v="44300"/>
    <x v="0"/>
    <n v="1"/>
    <n v="1"/>
    <n v="65"/>
    <x v="2"/>
    <n v="30"/>
    <n v="0"/>
    <n v="9"/>
    <n v="0"/>
    <n v="0"/>
    <n v="3"/>
    <s v="Wines"/>
    <n v="2"/>
    <n v="1"/>
    <n v="0"/>
    <n v="3"/>
    <n v="6"/>
    <x v="0"/>
    <x v="0"/>
    <x v="0"/>
    <x v="0"/>
    <x v="0"/>
    <n v="0"/>
    <n v="3"/>
    <n v="11"/>
    <x v="1"/>
    <n v="55"/>
    <x v="0"/>
    <n v="2530"/>
    <n v="0"/>
    <n v="1"/>
    <n v="0"/>
    <n v="0"/>
    <n v="0"/>
    <s v="Married"/>
    <s v="Partner"/>
    <n v="0"/>
    <n v="0"/>
    <n v="1"/>
    <n v="0"/>
    <n v="0"/>
    <s v="Graduation"/>
    <s v="Graduate"/>
    <n v="39"/>
    <n v="36"/>
    <n v="0"/>
    <n v="2"/>
    <x v="1"/>
    <s v="NumStorePurchases"/>
    <x v="1"/>
    <n v="4"/>
    <s v="Not Accepted"/>
    <n v="4"/>
    <n v="42"/>
    <n v="4"/>
    <n v="0"/>
    <n v="1"/>
    <n v="5"/>
    <n v="0"/>
    <x v="1"/>
    <s v="Medium"/>
    <s v="Low"/>
    <s v="Low"/>
    <n v="330"/>
  </r>
  <r>
    <n v="84835"/>
    <x v="1"/>
    <n v="0"/>
    <n v="0"/>
    <n v="0"/>
    <x v="3"/>
    <n v="189"/>
    <n v="104"/>
    <n v="379"/>
    <n v="111"/>
    <n v="189"/>
    <n v="218"/>
    <s v="Meat"/>
    <n v="1"/>
    <n v="4"/>
    <n v="4"/>
    <n v="6"/>
    <n v="1"/>
    <x v="0"/>
    <x v="0"/>
    <x v="0"/>
    <x v="0"/>
    <x v="0"/>
    <n v="0"/>
    <n v="3"/>
    <n v="11"/>
    <x v="0"/>
    <n v="50"/>
    <x v="0"/>
    <n v="2172"/>
    <n v="1"/>
    <n v="0"/>
    <n v="0"/>
    <n v="0"/>
    <n v="0"/>
    <s v="Divorced"/>
    <s v="Alone"/>
    <n v="0"/>
    <n v="0"/>
    <n v="1"/>
    <n v="0"/>
    <n v="0"/>
    <s v="Graduation"/>
    <s v="Graduate"/>
    <n v="972"/>
    <n v="754"/>
    <n v="0"/>
    <n v="0"/>
    <x v="0"/>
    <s v="NumStorePurchases"/>
    <x v="1"/>
    <n v="14"/>
    <s v="Not Accepted"/>
    <n v="14"/>
    <n v="1190"/>
    <n v="10"/>
    <n v="5"/>
    <n v="8"/>
    <n v="23"/>
    <n v="8"/>
    <x v="0"/>
    <s v="Medium"/>
    <s v="High"/>
    <s v="High"/>
    <n v="331"/>
  </r>
  <r>
    <n v="30372"/>
    <x v="2"/>
    <n v="1"/>
    <n v="1"/>
    <n v="33"/>
    <x v="0"/>
    <n v="15"/>
    <n v="0"/>
    <n v="12"/>
    <n v="7"/>
    <n v="3"/>
    <n v="7"/>
    <s v="Wines"/>
    <n v="3"/>
    <n v="2"/>
    <n v="0"/>
    <n v="3"/>
    <n v="7"/>
    <x v="0"/>
    <x v="0"/>
    <x v="0"/>
    <x v="0"/>
    <x v="0"/>
    <n v="0"/>
    <n v="3"/>
    <n v="11"/>
    <x v="1"/>
    <n v="49"/>
    <x v="2"/>
    <n v="2710"/>
    <n v="0"/>
    <n v="0"/>
    <n v="0"/>
    <n v="0"/>
    <n v="1"/>
    <s v="Widow"/>
    <s v="Alone"/>
    <n v="0"/>
    <n v="0"/>
    <n v="1"/>
    <n v="0"/>
    <n v="0"/>
    <s v="Graduation"/>
    <s v="Graduate"/>
    <n v="37"/>
    <n v="30"/>
    <n v="0"/>
    <n v="2"/>
    <x v="1"/>
    <s v="NumStorePurchases"/>
    <x v="1"/>
    <n v="5"/>
    <s v="Not Accepted"/>
    <n v="5"/>
    <n v="44"/>
    <n v="7"/>
    <n v="1"/>
    <n v="1"/>
    <n v="9"/>
    <n v="2"/>
    <x v="1"/>
    <s v="Low"/>
    <s v="Medium"/>
    <s v="Low"/>
    <n v="332"/>
  </r>
  <r>
    <n v="33181"/>
    <x v="2"/>
    <n v="1"/>
    <n v="0"/>
    <n v="90"/>
    <x v="2"/>
    <n v="9"/>
    <n v="0"/>
    <n v="3"/>
    <n v="0"/>
    <n v="0"/>
    <n v="4"/>
    <s v="Wines"/>
    <n v="1"/>
    <n v="1"/>
    <n v="0"/>
    <n v="2"/>
    <n v="6"/>
    <x v="1"/>
    <x v="0"/>
    <x v="0"/>
    <x v="0"/>
    <x v="0"/>
    <n v="0"/>
    <n v="3"/>
    <n v="11"/>
    <x v="1"/>
    <n v="44"/>
    <x v="2"/>
    <n v="2336"/>
    <n v="0"/>
    <n v="1"/>
    <n v="0"/>
    <n v="0"/>
    <n v="0"/>
    <s v="Married"/>
    <s v="Partner"/>
    <n v="0"/>
    <n v="0"/>
    <n v="0"/>
    <n v="1"/>
    <n v="0"/>
    <s v="Master"/>
    <s v="Postgraduate"/>
    <n v="12"/>
    <n v="8"/>
    <n v="1"/>
    <n v="1"/>
    <x v="1"/>
    <s v="NumStorePurchases"/>
    <x v="1"/>
    <n v="3"/>
    <s v="Accepted"/>
    <n v="3"/>
    <n v="16"/>
    <n v="0.99999999999999978"/>
    <n v="0"/>
    <n v="0"/>
    <n v="0.99999999999999978"/>
    <n v="0"/>
    <x v="1"/>
    <s v="Low"/>
    <s v="Low"/>
    <s v="Low"/>
    <n v="333"/>
  </r>
  <r>
    <n v="71113"/>
    <x v="1"/>
    <n v="0"/>
    <n v="1"/>
    <n v="95"/>
    <x v="2"/>
    <n v="495"/>
    <n v="33"/>
    <n v="255"/>
    <n v="11"/>
    <n v="33"/>
    <n v="8"/>
    <s v="Wines"/>
    <n v="4"/>
    <n v="6"/>
    <n v="7"/>
    <n v="9"/>
    <n v="4"/>
    <x v="0"/>
    <x v="0"/>
    <x v="0"/>
    <x v="0"/>
    <x v="0"/>
    <n v="0"/>
    <n v="3"/>
    <n v="11"/>
    <x v="1"/>
    <n v="63"/>
    <x v="0"/>
    <n v="2353"/>
    <n v="0"/>
    <n v="1"/>
    <n v="0"/>
    <n v="0"/>
    <n v="0"/>
    <s v="Married"/>
    <s v="Partner"/>
    <n v="0"/>
    <n v="0"/>
    <n v="1"/>
    <n v="0"/>
    <n v="0"/>
    <s v="Graduation"/>
    <s v="Graduate"/>
    <n v="827"/>
    <n v="819"/>
    <n v="0"/>
    <n v="1"/>
    <x v="2"/>
    <s v="NumStorePurchases"/>
    <x v="1"/>
    <n v="22"/>
    <s v="Not Accepted"/>
    <n v="22"/>
    <n v="835"/>
    <n v="0.99999999999999978"/>
    <n v="8"/>
    <n v="6"/>
    <n v="15"/>
    <n v="4"/>
    <x v="2"/>
    <s v="Medium"/>
    <s v="Medium"/>
    <s v="Low"/>
    <n v="334"/>
  </r>
  <r>
    <n v="71952"/>
    <x v="1"/>
    <n v="1"/>
    <n v="0"/>
    <n v="93"/>
    <x v="2"/>
    <n v="656"/>
    <n v="80"/>
    <n v="455"/>
    <n v="52"/>
    <n v="107"/>
    <n v="93"/>
    <s v="Wines"/>
    <n v="2"/>
    <n v="8"/>
    <n v="4"/>
    <n v="8"/>
    <n v="4"/>
    <x v="1"/>
    <x v="0"/>
    <x v="1"/>
    <x v="0"/>
    <x v="0"/>
    <n v="0"/>
    <n v="3"/>
    <n v="11"/>
    <x v="1"/>
    <n v="34"/>
    <x v="1"/>
    <n v="2694"/>
    <n v="0"/>
    <n v="1"/>
    <n v="0"/>
    <n v="0"/>
    <n v="0"/>
    <s v="Married"/>
    <s v="Partner"/>
    <n v="0"/>
    <n v="0"/>
    <n v="1"/>
    <n v="0"/>
    <n v="0"/>
    <s v="Graduation"/>
    <s v="Graduate"/>
    <n v="1350"/>
    <n v="1257"/>
    <n v="2"/>
    <n v="1"/>
    <x v="0"/>
    <s v="NumWebPurchases"/>
    <x v="2"/>
    <n v="20"/>
    <s v="Accepted"/>
    <n v="20"/>
    <n v="1443"/>
    <n v="0.99999999999999978"/>
    <n v="7"/>
    <n v="8"/>
    <n v="16"/>
    <n v="5"/>
    <x v="3"/>
    <s v="High"/>
    <s v="High"/>
    <s v="High"/>
    <n v="335"/>
  </r>
  <r>
    <n v="69759"/>
    <x v="1"/>
    <n v="0"/>
    <n v="0"/>
    <n v="38"/>
    <x v="0"/>
    <n v="452"/>
    <n v="20"/>
    <n v="514"/>
    <n v="13"/>
    <n v="30"/>
    <n v="0"/>
    <s v="Meat"/>
    <n v="3"/>
    <n v="4"/>
    <n v="6"/>
    <n v="5"/>
    <n v="3"/>
    <x v="0"/>
    <x v="0"/>
    <x v="0"/>
    <x v="0"/>
    <x v="0"/>
    <n v="0"/>
    <n v="3"/>
    <n v="11"/>
    <x v="0"/>
    <n v="54"/>
    <x v="0"/>
    <n v="2403"/>
    <n v="0"/>
    <n v="0"/>
    <n v="1"/>
    <n v="0"/>
    <n v="0"/>
    <s v="Single"/>
    <s v="Alone"/>
    <n v="0"/>
    <n v="0"/>
    <n v="0"/>
    <n v="0"/>
    <n v="1"/>
    <s v="PhD"/>
    <s v="Postgraduate"/>
    <n v="1029"/>
    <n v="1029"/>
    <n v="0"/>
    <n v="0"/>
    <x v="0"/>
    <s v="NumCatalogPurchases"/>
    <x v="0"/>
    <n v="15"/>
    <s v="Not Accepted"/>
    <n v="15"/>
    <n v="1029"/>
    <n v="7"/>
    <n v="5"/>
    <n v="7"/>
    <n v="19"/>
    <n v="7"/>
    <x v="3"/>
    <s v="Medium"/>
    <s v="Medium"/>
    <s v="Low"/>
    <n v="336"/>
  </r>
  <r>
    <n v="72099"/>
    <x v="1"/>
    <n v="0"/>
    <n v="0"/>
    <n v="18"/>
    <x v="1"/>
    <n v="546"/>
    <n v="91"/>
    <n v="410"/>
    <n v="119"/>
    <n v="0"/>
    <n v="22"/>
    <s v="Wines"/>
    <n v="1"/>
    <n v="3"/>
    <n v="4"/>
    <n v="10"/>
    <n v="1"/>
    <x v="0"/>
    <x v="0"/>
    <x v="0"/>
    <x v="0"/>
    <x v="0"/>
    <n v="0"/>
    <n v="3"/>
    <n v="11"/>
    <x v="1"/>
    <n v="46"/>
    <x v="2"/>
    <n v="2769"/>
    <n v="0"/>
    <n v="1"/>
    <n v="0"/>
    <n v="0"/>
    <n v="0"/>
    <s v="Married"/>
    <s v="Partner"/>
    <n v="0"/>
    <n v="0"/>
    <n v="1"/>
    <n v="0"/>
    <n v="0"/>
    <s v="Graduation"/>
    <s v="Graduate"/>
    <n v="1166"/>
    <n v="1144"/>
    <n v="0"/>
    <n v="0"/>
    <x v="0"/>
    <s v="NumStorePurchases"/>
    <x v="1"/>
    <n v="17"/>
    <s v="Not Accepted"/>
    <n v="17"/>
    <n v="1188"/>
    <n v="9"/>
    <n v="6"/>
    <n v="8"/>
    <n v="23"/>
    <n v="8"/>
    <x v="0"/>
    <s v="High"/>
    <s v="Low"/>
    <s v="Medium"/>
    <n v="337"/>
  </r>
  <r>
    <n v="60000"/>
    <x v="0"/>
    <n v="0"/>
    <n v="1"/>
    <n v="57"/>
    <x v="0"/>
    <n v="1048"/>
    <n v="0"/>
    <n v="217"/>
    <n v="0"/>
    <n v="0"/>
    <n v="12"/>
    <s v="Wines"/>
    <n v="5"/>
    <n v="11"/>
    <n v="3"/>
    <n v="5"/>
    <n v="6"/>
    <x v="0"/>
    <x v="0"/>
    <x v="0"/>
    <x v="0"/>
    <x v="0"/>
    <n v="0"/>
    <n v="3"/>
    <n v="11"/>
    <x v="1"/>
    <n v="44"/>
    <x v="2"/>
    <n v="2713"/>
    <n v="0"/>
    <n v="0"/>
    <n v="1"/>
    <n v="0"/>
    <n v="0"/>
    <s v="Single"/>
    <s v="Alone"/>
    <n v="0"/>
    <n v="0"/>
    <n v="0"/>
    <n v="0"/>
    <n v="1"/>
    <s v="PhD"/>
    <s v="Postgraduate"/>
    <n v="1265"/>
    <n v="1253"/>
    <n v="0"/>
    <n v="1"/>
    <x v="0"/>
    <s v="NumWebPurchases"/>
    <x v="2"/>
    <n v="19"/>
    <s v="Not Accepted"/>
    <n v="19"/>
    <n v="1277"/>
    <n v="5"/>
    <n v="7"/>
    <n v="8"/>
    <n v="20"/>
    <n v="7"/>
    <x v="3"/>
    <s v="High"/>
    <s v="Low"/>
    <s v="Medium"/>
    <n v="338"/>
  </r>
  <r>
    <n v="38643"/>
    <x v="0"/>
    <n v="1"/>
    <n v="1"/>
    <n v="45"/>
    <x v="0"/>
    <n v="22"/>
    <n v="2"/>
    <n v="14"/>
    <n v="0"/>
    <n v="1"/>
    <n v="10"/>
    <s v="Wines"/>
    <n v="2"/>
    <n v="2"/>
    <n v="0"/>
    <n v="3"/>
    <n v="7"/>
    <x v="0"/>
    <x v="0"/>
    <x v="0"/>
    <x v="0"/>
    <x v="0"/>
    <n v="1"/>
    <n v="3"/>
    <n v="11"/>
    <x v="1"/>
    <n v="42"/>
    <x v="2"/>
    <n v="2371"/>
    <n v="0"/>
    <n v="0"/>
    <n v="1"/>
    <n v="0"/>
    <n v="0"/>
    <s v="Single"/>
    <s v="Alone"/>
    <n v="0"/>
    <n v="0"/>
    <n v="1"/>
    <n v="0"/>
    <n v="0"/>
    <s v="Graduation"/>
    <s v="Graduate"/>
    <n v="39"/>
    <n v="29"/>
    <n v="0"/>
    <n v="2"/>
    <x v="1"/>
    <s v="NumStorePurchases"/>
    <x v="1"/>
    <n v="5"/>
    <s v="Not Accepted"/>
    <n v="5"/>
    <n v="49"/>
    <n v="6"/>
    <n v="1"/>
    <n v="1"/>
    <n v="8"/>
    <n v="1"/>
    <x v="1"/>
    <s v="Low"/>
    <s v="Low"/>
    <s v="Medium"/>
    <n v="339"/>
  </r>
  <r>
    <n v="50737"/>
    <x v="0"/>
    <n v="0"/>
    <n v="1"/>
    <n v="61"/>
    <x v="2"/>
    <n v="78"/>
    <n v="0"/>
    <n v="11"/>
    <n v="0"/>
    <n v="0"/>
    <n v="10"/>
    <s v="Wines"/>
    <n v="1"/>
    <n v="2"/>
    <n v="0"/>
    <n v="4"/>
    <n v="6"/>
    <x v="0"/>
    <x v="1"/>
    <x v="0"/>
    <x v="0"/>
    <x v="0"/>
    <n v="0"/>
    <n v="3"/>
    <n v="11"/>
    <x v="1"/>
    <n v="65"/>
    <x v="0"/>
    <n v="2573"/>
    <n v="0"/>
    <n v="1"/>
    <n v="0"/>
    <n v="0"/>
    <n v="0"/>
    <s v="Married"/>
    <s v="Partner"/>
    <n v="0"/>
    <n v="0"/>
    <n v="1"/>
    <n v="0"/>
    <n v="0"/>
    <s v="Graduation"/>
    <s v="Graduate"/>
    <n v="89"/>
    <n v="79"/>
    <n v="1"/>
    <n v="1"/>
    <x v="3"/>
    <s v="NumStorePurchases"/>
    <x v="1"/>
    <n v="6"/>
    <s v="Accepted"/>
    <n v="6"/>
    <n v="99"/>
    <n v="4"/>
    <n v="2"/>
    <n v="3"/>
    <n v="9"/>
    <n v="2"/>
    <x v="1"/>
    <s v="Medium"/>
    <s v="Low"/>
    <s v="Medium"/>
    <n v="340"/>
  </r>
  <r>
    <n v="68462"/>
    <x v="1"/>
    <n v="0"/>
    <n v="0"/>
    <n v="6"/>
    <x v="3"/>
    <n v="561"/>
    <n v="64"/>
    <n v="785"/>
    <n v="84"/>
    <n v="128"/>
    <n v="48"/>
    <s v="Meat"/>
    <n v="1"/>
    <n v="3"/>
    <n v="3"/>
    <n v="8"/>
    <n v="1"/>
    <x v="0"/>
    <x v="0"/>
    <x v="0"/>
    <x v="0"/>
    <x v="0"/>
    <n v="0"/>
    <n v="3"/>
    <n v="11"/>
    <x v="1"/>
    <n v="51"/>
    <x v="0"/>
    <n v="2723"/>
    <n v="0"/>
    <n v="1"/>
    <n v="0"/>
    <n v="0"/>
    <n v="0"/>
    <s v="Married"/>
    <s v="Partner"/>
    <n v="0"/>
    <n v="0"/>
    <n v="0"/>
    <n v="0"/>
    <n v="1"/>
    <s v="PhD"/>
    <s v="Postgraduate"/>
    <n v="1622"/>
    <n v="1574"/>
    <n v="0"/>
    <n v="0"/>
    <x v="0"/>
    <s v="NumStorePurchases"/>
    <x v="1"/>
    <n v="14"/>
    <s v="Not Accepted"/>
    <n v="14"/>
    <n v="1670"/>
    <n v="10"/>
    <n v="5"/>
    <n v="9"/>
    <n v="24"/>
    <n v="9"/>
    <x v="0"/>
    <s v="High"/>
    <s v="High"/>
    <s v="Medium"/>
    <n v="341"/>
  </r>
  <r>
    <n v="65073"/>
    <x v="0"/>
    <n v="0"/>
    <n v="0"/>
    <n v="65"/>
    <x v="2"/>
    <n v="629"/>
    <n v="17"/>
    <n v="177"/>
    <n v="69"/>
    <n v="0"/>
    <n v="8"/>
    <s v="Wines"/>
    <n v="1"/>
    <n v="5"/>
    <n v="3"/>
    <n v="5"/>
    <n v="2"/>
    <x v="0"/>
    <x v="0"/>
    <x v="0"/>
    <x v="0"/>
    <x v="0"/>
    <n v="1"/>
    <n v="3"/>
    <n v="11"/>
    <x v="1"/>
    <n v="77"/>
    <x v="0"/>
    <n v="2472"/>
    <n v="0"/>
    <n v="1"/>
    <n v="0"/>
    <n v="0"/>
    <n v="0"/>
    <s v="Married"/>
    <s v="Partner"/>
    <n v="0"/>
    <n v="0"/>
    <n v="0"/>
    <n v="1"/>
    <n v="0"/>
    <s v="Master"/>
    <s v="Postgraduate"/>
    <n v="892"/>
    <n v="884"/>
    <n v="0"/>
    <n v="0"/>
    <x v="2"/>
    <s v="NumWebPurchases"/>
    <x v="2"/>
    <n v="13"/>
    <s v="Not Accepted"/>
    <n v="13"/>
    <n v="900"/>
    <n v="4"/>
    <n v="5"/>
    <n v="6"/>
    <n v="15"/>
    <n v="4"/>
    <x v="2"/>
    <s v="High"/>
    <s v="Low"/>
    <s v="Low"/>
    <n v="342"/>
  </r>
  <r>
    <n v="46681"/>
    <x v="0"/>
    <n v="0"/>
    <n v="2"/>
    <n v="52"/>
    <x v="0"/>
    <n v="269"/>
    <n v="15"/>
    <n v="69"/>
    <n v="15"/>
    <n v="19"/>
    <n v="38"/>
    <s v="Wines"/>
    <n v="2"/>
    <n v="4"/>
    <n v="6"/>
    <n v="4"/>
    <n v="5"/>
    <x v="0"/>
    <x v="0"/>
    <x v="0"/>
    <x v="0"/>
    <x v="0"/>
    <n v="0"/>
    <n v="3"/>
    <n v="11"/>
    <x v="1"/>
    <n v="72"/>
    <x v="0"/>
    <n v="2423"/>
    <n v="0"/>
    <n v="0"/>
    <n v="0"/>
    <n v="1"/>
    <n v="0"/>
    <s v="Together"/>
    <s v="Partner"/>
    <n v="0"/>
    <n v="0"/>
    <n v="0"/>
    <n v="0"/>
    <n v="1"/>
    <s v="PhD"/>
    <s v="Postgraduate"/>
    <n v="387"/>
    <n v="349"/>
    <n v="0"/>
    <n v="2"/>
    <x v="2"/>
    <s v="NumCatalogPurchases"/>
    <x v="0"/>
    <n v="14"/>
    <s v="Not Accepted"/>
    <n v="14"/>
    <n v="425"/>
    <n v="5"/>
    <n v="5"/>
    <n v="5"/>
    <n v="15"/>
    <n v="4"/>
    <x v="2"/>
    <s v="Medium"/>
    <s v="Medium"/>
    <s v="Medium"/>
    <n v="343"/>
  </r>
  <r>
    <n v="78618"/>
    <x v="1"/>
    <n v="0"/>
    <n v="0"/>
    <n v="87"/>
    <x v="2"/>
    <n v="736"/>
    <n v="163"/>
    <n v="818"/>
    <n v="212"/>
    <n v="163"/>
    <n v="61"/>
    <s v="Meat"/>
    <n v="1"/>
    <n v="4"/>
    <n v="7"/>
    <n v="10"/>
    <n v="2"/>
    <x v="0"/>
    <x v="1"/>
    <x v="0"/>
    <x v="0"/>
    <x v="0"/>
    <n v="0"/>
    <n v="3"/>
    <n v="11"/>
    <x v="1"/>
    <n v="63"/>
    <x v="0"/>
    <n v="2798"/>
    <n v="0"/>
    <n v="1"/>
    <n v="0"/>
    <n v="0"/>
    <n v="0"/>
    <s v="Married"/>
    <s v="Partner"/>
    <n v="0"/>
    <n v="0"/>
    <n v="1"/>
    <n v="0"/>
    <n v="0"/>
    <s v="Graduation"/>
    <s v="Graduate"/>
    <n v="2092"/>
    <n v="2031"/>
    <n v="1"/>
    <n v="0"/>
    <x v="0"/>
    <s v="NumStorePurchases"/>
    <x v="1"/>
    <n v="21"/>
    <s v="Accepted"/>
    <n v="21"/>
    <n v="2153"/>
    <n v="1.9999999999999996"/>
    <n v="8"/>
    <n v="9"/>
    <n v="19"/>
    <n v="7"/>
    <x v="3"/>
    <s v="High"/>
    <s v="High"/>
    <s v="High"/>
    <n v="344"/>
  </r>
  <r>
    <n v="62187"/>
    <x v="0"/>
    <n v="0"/>
    <n v="1"/>
    <n v="38"/>
    <x v="0"/>
    <n v="512"/>
    <n v="0"/>
    <n v="83"/>
    <n v="0"/>
    <n v="0"/>
    <n v="41"/>
    <s v="Wines"/>
    <n v="3"/>
    <n v="6"/>
    <n v="2"/>
    <n v="10"/>
    <n v="4"/>
    <x v="0"/>
    <x v="0"/>
    <x v="0"/>
    <x v="0"/>
    <x v="0"/>
    <n v="0"/>
    <n v="3"/>
    <n v="11"/>
    <x v="1"/>
    <n v="51"/>
    <x v="0"/>
    <n v="2258"/>
    <n v="0"/>
    <n v="0"/>
    <n v="0"/>
    <n v="0"/>
    <n v="1"/>
    <s v="Widow"/>
    <s v="Alone"/>
    <n v="0"/>
    <n v="0"/>
    <n v="0"/>
    <n v="0"/>
    <n v="1"/>
    <s v="PhD"/>
    <s v="Postgraduate"/>
    <n v="595"/>
    <n v="554"/>
    <n v="0"/>
    <n v="1"/>
    <x v="2"/>
    <s v="NumStorePurchases"/>
    <x v="1"/>
    <n v="18"/>
    <s v="Not Accepted"/>
    <n v="18"/>
    <n v="636"/>
    <n v="7"/>
    <n v="7"/>
    <n v="5"/>
    <n v="19"/>
    <n v="7"/>
    <x v="3"/>
    <s v="High"/>
    <s v="Low"/>
    <s v="Medium"/>
    <n v="345"/>
  </r>
  <r>
    <n v="28442"/>
    <x v="2"/>
    <n v="2"/>
    <n v="0"/>
    <n v="53"/>
    <x v="0"/>
    <n v="19"/>
    <n v="3"/>
    <n v="10"/>
    <n v="11"/>
    <n v="8"/>
    <n v="6"/>
    <s v="Wines"/>
    <n v="3"/>
    <n v="2"/>
    <n v="1"/>
    <n v="4"/>
    <n v="4"/>
    <x v="0"/>
    <x v="0"/>
    <x v="0"/>
    <x v="0"/>
    <x v="0"/>
    <n v="0"/>
    <n v="3"/>
    <n v="11"/>
    <x v="1"/>
    <n v="42"/>
    <x v="2"/>
    <n v="2284"/>
    <n v="0"/>
    <n v="1"/>
    <n v="0"/>
    <n v="0"/>
    <n v="0"/>
    <s v="Married"/>
    <s v="Partner"/>
    <n v="0"/>
    <n v="0"/>
    <n v="1"/>
    <n v="0"/>
    <n v="0"/>
    <s v="Graduation"/>
    <s v="Graduate"/>
    <n v="51"/>
    <n v="45"/>
    <n v="0"/>
    <n v="2"/>
    <x v="1"/>
    <s v="NumStorePurchases"/>
    <x v="1"/>
    <n v="7"/>
    <s v="Not Accepted"/>
    <n v="7"/>
    <n v="57"/>
    <n v="5"/>
    <n v="3"/>
    <n v="2"/>
    <n v="10"/>
    <n v="2"/>
    <x v="1"/>
    <s v="Low"/>
    <s v="Medium"/>
    <s v="Low"/>
    <n v="346"/>
  </r>
  <r>
    <n v="37717"/>
    <x v="0"/>
    <n v="1"/>
    <n v="0"/>
    <n v="31"/>
    <x v="0"/>
    <n v="9"/>
    <n v="0"/>
    <n v="6"/>
    <n v="4"/>
    <n v="1"/>
    <n v="5"/>
    <s v="Wines"/>
    <n v="1"/>
    <n v="1"/>
    <n v="0"/>
    <n v="2"/>
    <n v="9"/>
    <x v="0"/>
    <x v="0"/>
    <x v="0"/>
    <x v="0"/>
    <x v="0"/>
    <n v="0"/>
    <n v="3"/>
    <n v="11"/>
    <x v="1"/>
    <n v="42"/>
    <x v="2"/>
    <n v="2742"/>
    <n v="0"/>
    <n v="1"/>
    <n v="0"/>
    <n v="0"/>
    <n v="0"/>
    <s v="Married"/>
    <s v="Partner"/>
    <n v="0"/>
    <n v="0"/>
    <n v="0"/>
    <n v="0"/>
    <n v="1"/>
    <s v="PhD"/>
    <s v="Postgraduate"/>
    <n v="20"/>
    <n v="15"/>
    <n v="0"/>
    <n v="1"/>
    <x v="1"/>
    <s v="NumStorePurchases"/>
    <x v="1"/>
    <n v="3"/>
    <s v="Not Accepted"/>
    <n v="3"/>
    <n v="25"/>
    <n v="7"/>
    <n v="0"/>
    <n v="0"/>
    <n v="7"/>
    <n v="1"/>
    <x v="1"/>
    <s v="Low"/>
    <s v="Low"/>
    <s v="Low"/>
    <n v="347"/>
  </r>
  <r>
    <n v="51479"/>
    <x v="0"/>
    <n v="1"/>
    <n v="1"/>
    <n v="67"/>
    <x v="2"/>
    <n v="247"/>
    <n v="8"/>
    <n v="160"/>
    <n v="6"/>
    <n v="8"/>
    <n v="65"/>
    <s v="Wines"/>
    <n v="7"/>
    <n v="6"/>
    <n v="3"/>
    <n v="6"/>
    <n v="7"/>
    <x v="0"/>
    <x v="0"/>
    <x v="0"/>
    <x v="0"/>
    <x v="0"/>
    <n v="0"/>
    <n v="3"/>
    <n v="11"/>
    <x v="1"/>
    <n v="53"/>
    <x v="0"/>
    <n v="2707"/>
    <n v="0"/>
    <n v="1"/>
    <n v="0"/>
    <n v="0"/>
    <n v="0"/>
    <s v="Married"/>
    <s v="Partner"/>
    <n v="0"/>
    <n v="0"/>
    <n v="1"/>
    <n v="0"/>
    <n v="0"/>
    <s v="Graduation"/>
    <s v="Graduate"/>
    <n v="429"/>
    <n v="364"/>
    <n v="0"/>
    <n v="2"/>
    <x v="2"/>
    <s v="NumWebPurchases"/>
    <x v="2"/>
    <n v="15"/>
    <s v="Not Accepted"/>
    <n v="15"/>
    <n v="494"/>
    <n v="4"/>
    <n v="5"/>
    <n v="5"/>
    <n v="14"/>
    <n v="4"/>
    <x v="2"/>
    <s v="Medium"/>
    <s v="Medium"/>
    <s v="High"/>
    <n v="348"/>
  </r>
  <r>
    <n v="54803"/>
    <x v="0"/>
    <n v="0"/>
    <n v="1"/>
    <n v="65"/>
    <x v="2"/>
    <n v="404"/>
    <n v="0"/>
    <n v="92"/>
    <n v="28"/>
    <n v="27"/>
    <n v="142"/>
    <s v="Wines"/>
    <n v="2"/>
    <n v="6"/>
    <n v="2"/>
    <n v="9"/>
    <n v="4"/>
    <x v="0"/>
    <x v="0"/>
    <x v="0"/>
    <x v="0"/>
    <x v="0"/>
    <n v="0"/>
    <n v="3"/>
    <n v="11"/>
    <x v="1"/>
    <n v="51"/>
    <x v="0"/>
    <n v="2836"/>
    <n v="0"/>
    <n v="0"/>
    <n v="1"/>
    <n v="0"/>
    <n v="0"/>
    <s v="Single"/>
    <s v="Alone"/>
    <n v="0"/>
    <n v="0"/>
    <n v="1"/>
    <n v="0"/>
    <n v="0"/>
    <s v="Graduation"/>
    <s v="Graduate"/>
    <n v="551"/>
    <n v="409"/>
    <n v="0"/>
    <n v="1"/>
    <x v="2"/>
    <s v="NumStorePurchases"/>
    <x v="1"/>
    <n v="17"/>
    <s v="Not Accepted"/>
    <n v="17"/>
    <n v="693"/>
    <n v="4"/>
    <n v="6"/>
    <n v="6"/>
    <n v="16"/>
    <n v="5"/>
    <x v="3"/>
    <s v="Medium"/>
    <s v="Medium"/>
    <s v="High"/>
    <n v="349"/>
  </r>
  <r>
    <n v="79530"/>
    <x v="1"/>
    <n v="0"/>
    <n v="0"/>
    <n v="64"/>
    <x v="2"/>
    <n v="333"/>
    <n v="0"/>
    <n v="815"/>
    <n v="129"/>
    <n v="42"/>
    <n v="29"/>
    <s v="Meat"/>
    <n v="1"/>
    <n v="4"/>
    <n v="10"/>
    <n v="11"/>
    <n v="2"/>
    <x v="0"/>
    <x v="0"/>
    <x v="0"/>
    <x v="0"/>
    <x v="0"/>
    <n v="0"/>
    <n v="3"/>
    <n v="11"/>
    <x v="1"/>
    <n v="60"/>
    <x v="0"/>
    <n v="2567"/>
    <n v="0"/>
    <n v="1"/>
    <n v="0"/>
    <n v="0"/>
    <n v="0"/>
    <s v="Married"/>
    <s v="Partner"/>
    <n v="0"/>
    <n v="0"/>
    <n v="1"/>
    <n v="0"/>
    <n v="0"/>
    <s v="Graduation"/>
    <s v="Graduate"/>
    <n v="1319"/>
    <n v="1290"/>
    <n v="0"/>
    <n v="0"/>
    <x v="0"/>
    <s v="NumStorePurchases"/>
    <x v="1"/>
    <n v="25"/>
    <s v="Not Accepted"/>
    <n v="25"/>
    <n v="1348"/>
    <n v="4"/>
    <n v="9"/>
    <n v="8"/>
    <n v="21"/>
    <n v="8"/>
    <x v="0"/>
    <s v="Medium"/>
    <s v="High"/>
    <s v="Medium"/>
    <n v="350"/>
  </r>
  <r>
    <n v="31615"/>
    <x v="2"/>
    <n v="1"/>
    <n v="0"/>
    <n v="82"/>
    <x v="2"/>
    <n v="2"/>
    <n v="3"/>
    <n v="20"/>
    <n v="6"/>
    <n v="11"/>
    <n v="9"/>
    <s v="Meat"/>
    <n v="2"/>
    <n v="2"/>
    <n v="0"/>
    <n v="3"/>
    <n v="7"/>
    <x v="0"/>
    <x v="0"/>
    <x v="0"/>
    <x v="0"/>
    <x v="0"/>
    <n v="0"/>
    <n v="3"/>
    <n v="11"/>
    <x v="1"/>
    <n v="44"/>
    <x v="2"/>
    <n v="2629"/>
    <n v="1"/>
    <n v="0"/>
    <n v="0"/>
    <n v="0"/>
    <n v="0"/>
    <s v="Divorced"/>
    <s v="Alone"/>
    <n v="0"/>
    <n v="0"/>
    <n v="1"/>
    <n v="0"/>
    <n v="0"/>
    <s v="Graduation"/>
    <s v="Graduate"/>
    <n v="42"/>
    <n v="33"/>
    <n v="0"/>
    <n v="1"/>
    <x v="1"/>
    <s v="NumStorePurchases"/>
    <x v="1"/>
    <n v="5"/>
    <s v="Not Accepted"/>
    <n v="5"/>
    <n v="51"/>
    <n v="1.9999999999999996"/>
    <n v="1"/>
    <n v="1"/>
    <n v="3.9999999999999996"/>
    <n v="0"/>
    <x v="1"/>
    <s v="Low"/>
    <s v="Medium"/>
    <s v="Low"/>
    <n v="351"/>
  </r>
  <r>
    <n v="72025"/>
    <x v="1"/>
    <n v="0"/>
    <n v="0"/>
    <n v="27"/>
    <x v="1"/>
    <n v="833"/>
    <n v="33"/>
    <n v="549"/>
    <n v="151"/>
    <n v="133"/>
    <n v="233"/>
    <s v="Wines"/>
    <n v="1"/>
    <n v="4"/>
    <n v="3"/>
    <n v="8"/>
    <n v="3"/>
    <x v="0"/>
    <x v="0"/>
    <x v="0"/>
    <x v="0"/>
    <x v="0"/>
    <n v="0"/>
    <n v="3"/>
    <n v="11"/>
    <x v="1"/>
    <n v="58"/>
    <x v="0"/>
    <n v="2748"/>
    <n v="0"/>
    <n v="0"/>
    <n v="0"/>
    <n v="1"/>
    <n v="0"/>
    <s v="Together"/>
    <s v="Partner"/>
    <n v="0"/>
    <n v="0"/>
    <n v="1"/>
    <n v="0"/>
    <n v="0"/>
    <s v="Graduation"/>
    <s v="Graduate"/>
    <n v="1699"/>
    <n v="1466"/>
    <n v="0"/>
    <n v="0"/>
    <x v="0"/>
    <s v="NumStorePurchases"/>
    <x v="1"/>
    <n v="15"/>
    <s v="Not Accepted"/>
    <n v="15"/>
    <n v="1932"/>
    <n v="8"/>
    <n v="5"/>
    <n v="9"/>
    <n v="22"/>
    <n v="8"/>
    <x v="0"/>
    <s v="High"/>
    <s v="High"/>
    <s v="High"/>
    <n v="352"/>
  </r>
  <r>
    <n v="52614"/>
    <x v="0"/>
    <n v="0"/>
    <n v="1"/>
    <n v="63"/>
    <x v="2"/>
    <n v="789"/>
    <n v="0"/>
    <n v="142"/>
    <n v="12"/>
    <n v="9"/>
    <n v="38"/>
    <s v="Wines"/>
    <n v="2"/>
    <n v="2"/>
    <n v="4"/>
    <n v="8"/>
    <n v="8"/>
    <x v="0"/>
    <x v="0"/>
    <x v="0"/>
    <x v="0"/>
    <x v="0"/>
    <n v="0"/>
    <n v="3"/>
    <n v="11"/>
    <x v="1"/>
    <n v="45"/>
    <x v="2"/>
    <n v="2734"/>
    <n v="0"/>
    <n v="0"/>
    <n v="1"/>
    <n v="0"/>
    <n v="0"/>
    <s v="Single"/>
    <s v="Alone"/>
    <n v="0"/>
    <n v="0"/>
    <n v="0"/>
    <n v="0"/>
    <n v="1"/>
    <s v="PhD"/>
    <s v="Postgraduate"/>
    <n v="952"/>
    <n v="914"/>
    <n v="0"/>
    <n v="1"/>
    <x v="2"/>
    <s v="NumStorePurchases"/>
    <x v="1"/>
    <n v="14"/>
    <s v="Not Accepted"/>
    <n v="14"/>
    <n v="990"/>
    <n v="4"/>
    <n v="5"/>
    <n v="7"/>
    <n v="16"/>
    <n v="5"/>
    <x v="3"/>
    <s v="High"/>
    <s v="Medium"/>
    <s v="Medium"/>
    <n v="353"/>
  </r>
  <r>
    <n v="35684"/>
    <x v="0"/>
    <n v="1"/>
    <n v="0"/>
    <n v="66"/>
    <x v="2"/>
    <n v="10"/>
    <n v="4"/>
    <n v="7"/>
    <n v="0"/>
    <n v="6"/>
    <n v="3"/>
    <s v="Wines"/>
    <n v="1"/>
    <n v="1"/>
    <n v="0"/>
    <n v="3"/>
    <n v="6"/>
    <x v="0"/>
    <x v="0"/>
    <x v="0"/>
    <x v="0"/>
    <x v="0"/>
    <n v="0"/>
    <n v="3"/>
    <n v="11"/>
    <x v="1"/>
    <n v="36"/>
    <x v="1"/>
    <n v="2227"/>
    <n v="0"/>
    <n v="1"/>
    <n v="0"/>
    <n v="0"/>
    <n v="0"/>
    <s v="Married"/>
    <s v="Partner"/>
    <n v="1"/>
    <n v="0"/>
    <n v="0"/>
    <n v="0"/>
    <n v="0"/>
    <s v="2n Cycle"/>
    <s v="Undergraduate"/>
    <n v="27"/>
    <n v="24"/>
    <n v="0"/>
    <n v="1"/>
    <x v="1"/>
    <s v="NumStorePurchases"/>
    <x v="1"/>
    <n v="4"/>
    <s v="Not Accepted"/>
    <n v="4"/>
    <n v="30"/>
    <n v="4"/>
    <n v="0"/>
    <n v="0"/>
    <n v="4"/>
    <n v="0"/>
    <x v="1"/>
    <s v="Low"/>
    <s v="Medium"/>
    <s v="Low"/>
    <n v="354"/>
  </r>
  <r>
    <n v="48178"/>
    <x v="0"/>
    <n v="1"/>
    <n v="1"/>
    <n v="69"/>
    <x v="2"/>
    <n v="159"/>
    <n v="4"/>
    <n v="45"/>
    <n v="6"/>
    <n v="2"/>
    <n v="38"/>
    <s v="Wines"/>
    <n v="6"/>
    <n v="5"/>
    <n v="1"/>
    <n v="4"/>
    <n v="8"/>
    <x v="0"/>
    <x v="0"/>
    <x v="0"/>
    <x v="0"/>
    <x v="0"/>
    <n v="0"/>
    <n v="3"/>
    <n v="11"/>
    <x v="1"/>
    <n v="45"/>
    <x v="2"/>
    <n v="2768"/>
    <n v="0"/>
    <n v="1"/>
    <n v="0"/>
    <n v="0"/>
    <n v="0"/>
    <s v="Married"/>
    <s v="Partner"/>
    <n v="0"/>
    <n v="0"/>
    <n v="1"/>
    <n v="0"/>
    <n v="0"/>
    <s v="Graduation"/>
    <s v="Graduate"/>
    <n v="216"/>
    <n v="178"/>
    <n v="0"/>
    <n v="2"/>
    <x v="3"/>
    <s v="NumWebPurchases"/>
    <x v="2"/>
    <n v="10"/>
    <s v="Not Accepted"/>
    <n v="10"/>
    <n v="254"/>
    <n v="4"/>
    <n v="4"/>
    <n v="4"/>
    <n v="12"/>
    <n v="3"/>
    <x v="2"/>
    <s v="Medium"/>
    <s v="Medium"/>
    <s v="Medium"/>
    <n v="355"/>
  </r>
  <r>
    <n v="29548"/>
    <x v="2"/>
    <n v="1"/>
    <n v="0"/>
    <n v="52"/>
    <x v="0"/>
    <n v="7"/>
    <n v="1"/>
    <n v="6"/>
    <n v="3"/>
    <n v="1"/>
    <n v="11"/>
    <s v="Gold"/>
    <n v="1"/>
    <n v="1"/>
    <n v="1"/>
    <n v="2"/>
    <n v="4"/>
    <x v="1"/>
    <x v="0"/>
    <x v="0"/>
    <x v="0"/>
    <x v="0"/>
    <n v="0"/>
    <n v="3"/>
    <n v="11"/>
    <x v="1"/>
    <n v="50"/>
    <x v="0"/>
    <n v="2463"/>
    <n v="0"/>
    <n v="0"/>
    <n v="1"/>
    <n v="0"/>
    <n v="0"/>
    <s v="Single"/>
    <s v="Alone"/>
    <n v="0"/>
    <n v="0"/>
    <n v="0"/>
    <n v="1"/>
    <n v="0"/>
    <s v="Master"/>
    <s v="Postgraduate"/>
    <n v="18"/>
    <n v="7"/>
    <n v="1"/>
    <n v="1"/>
    <x v="1"/>
    <s v="NumStorePurchases"/>
    <x v="1"/>
    <n v="4"/>
    <s v="Accepted"/>
    <n v="4"/>
    <n v="29"/>
    <n v="5"/>
    <n v="0"/>
    <n v="0"/>
    <n v="5"/>
    <n v="0"/>
    <x v="1"/>
    <s v="Low"/>
    <s v="Low"/>
    <s v="Medium"/>
    <n v="356"/>
  </r>
  <r>
    <n v="63810"/>
    <x v="0"/>
    <n v="0"/>
    <n v="1"/>
    <n v="45"/>
    <x v="0"/>
    <n v="977"/>
    <n v="12"/>
    <n v="253"/>
    <n v="16"/>
    <n v="12"/>
    <n v="101"/>
    <s v="Wines"/>
    <n v="4"/>
    <n v="4"/>
    <n v="3"/>
    <n v="12"/>
    <n v="8"/>
    <x v="0"/>
    <x v="1"/>
    <x v="0"/>
    <x v="0"/>
    <x v="0"/>
    <n v="0"/>
    <n v="3"/>
    <n v="11"/>
    <x v="1"/>
    <n v="54"/>
    <x v="0"/>
    <n v="2754"/>
    <n v="0"/>
    <n v="0"/>
    <n v="1"/>
    <n v="0"/>
    <n v="0"/>
    <s v="Single"/>
    <s v="Alone"/>
    <n v="0"/>
    <n v="0"/>
    <n v="1"/>
    <n v="0"/>
    <n v="0"/>
    <s v="Graduation"/>
    <s v="Graduate"/>
    <n v="1270"/>
    <n v="1169"/>
    <n v="1"/>
    <n v="1"/>
    <x v="0"/>
    <s v="NumStorePurchases"/>
    <x v="1"/>
    <n v="19"/>
    <s v="Accepted"/>
    <n v="19"/>
    <n v="1371"/>
    <n v="6"/>
    <n v="7"/>
    <n v="8"/>
    <n v="21"/>
    <n v="8"/>
    <x v="0"/>
    <s v="High"/>
    <s v="Medium"/>
    <s v="High"/>
    <n v="357"/>
  </r>
  <r>
    <n v="38578"/>
    <x v="0"/>
    <n v="1"/>
    <n v="1"/>
    <n v="2"/>
    <x v="3"/>
    <n v="38"/>
    <n v="4"/>
    <n v="22"/>
    <n v="3"/>
    <n v="3"/>
    <n v="3"/>
    <s v="Wines"/>
    <n v="3"/>
    <n v="3"/>
    <n v="0"/>
    <n v="3"/>
    <n v="8"/>
    <x v="0"/>
    <x v="0"/>
    <x v="0"/>
    <x v="0"/>
    <x v="0"/>
    <n v="0"/>
    <n v="3"/>
    <n v="11"/>
    <x v="0"/>
    <n v="48"/>
    <x v="2"/>
    <n v="2531"/>
    <n v="0"/>
    <n v="0"/>
    <n v="1"/>
    <n v="0"/>
    <n v="0"/>
    <s v="Single"/>
    <s v="Alone"/>
    <n v="0"/>
    <n v="0"/>
    <n v="0"/>
    <n v="0"/>
    <n v="1"/>
    <s v="PhD"/>
    <s v="Postgraduate"/>
    <n v="70"/>
    <n v="67"/>
    <n v="0"/>
    <n v="2"/>
    <x v="3"/>
    <s v="NumWebPurchases"/>
    <x v="2"/>
    <n v="6"/>
    <s v="Not Accepted"/>
    <n v="6"/>
    <n v="73"/>
    <n v="10"/>
    <n v="2"/>
    <n v="2"/>
    <n v="14"/>
    <n v="4"/>
    <x v="2"/>
    <s v="Medium"/>
    <s v="Medium"/>
    <s v="Low"/>
    <n v="358"/>
  </r>
  <r>
    <n v="46098"/>
    <x v="0"/>
    <n v="1"/>
    <n v="1"/>
    <n v="86"/>
    <x v="2"/>
    <n v="57"/>
    <n v="0"/>
    <n v="27"/>
    <n v="0"/>
    <n v="0"/>
    <n v="36"/>
    <s v="Wines"/>
    <n v="4"/>
    <n v="3"/>
    <n v="2"/>
    <n v="2"/>
    <n v="8"/>
    <x v="0"/>
    <x v="0"/>
    <x v="0"/>
    <x v="0"/>
    <x v="0"/>
    <n v="0"/>
    <n v="3"/>
    <n v="11"/>
    <x v="1"/>
    <n v="45"/>
    <x v="2"/>
    <n v="2839"/>
    <n v="0"/>
    <n v="0"/>
    <n v="1"/>
    <n v="0"/>
    <n v="0"/>
    <s v="Single"/>
    <s v="Alone"/>
    <n v="0"/>
    <n v="0"/>
    <n v="0"/>
    <n v="1"/>
    <n v="0"/>
    <s v="Master"/>
    <s v="Postgraduate"/>
    <n v="84"/>
    <n v="48"/>
    <n v="0"/>
    <n v="2"/>
    <x v="3"/>
    <s v="NumWebPurchases"/>
    <x v="2"/>
    <n v="7"/>
    <s v="Not Accepted"/>
    <n v="7"/>
    <n v="120"/>
    <n v="1.9999999999999996"/>
    <n v="3"/>
    <n v="3"/>
    <n v="8"/>
    <n v="1"/>
    <x v="1"/>
    <s v="Medium"/>
    <s v="Low"/>
    <s v="Medium"/>
    <n v="359"/>
  </r>
  <r>
    <n v="22585"/>
    <x v="2"/>
    <n v="0"/>
    <n v="0"/>
    <n v="23"/>
    <x v="1"/>
    <n v="3"/>
    <n v="9"/>
    <n v="15"/>
    <n v="13"/>
    <n v="2"/>
    <n v="39"/>
    <s v="Gold"/>
    <n v="1"/>
    <n v="1"/>
    <n v="1"/>
    <n v="2"/>
    <n v="9"/>
    <x v="1"/>
    <x v="0"/>
    <x v="0"/>
    <x v="0"/>
    <x v="0"/>
    <n v="0"/>
    <n v="3"/>
    <n v="11"/>
    <x v="0"/>
    <n v="50"/>
    <x v="0"/>
    <n v="2627"/>
    <n v="0"/>
    <n v="0"/>
    <n v="1"/>
    <n v="0"/>
    <n v="0"/>
    <s v="Single"/>
    <s v="Alone"/>
    <n v="0"/>
    <n v="0"/>
    <n v="1"/>
    <n v="0"/>
    <n v="0"/>
    <s v="Graduation"/>
    <s v="Graduate"/>
    <n v="42"/>
    <n v="3"/>
    <n v="1"/>
    <n v="0"/>
    <x v="1"/>
    <s v="NumStorePurchases"/>
    <x v="1"/>
    <n v="4"/>
    <s v="Accepted"/>
    <n v="4"/>
    <n v="81"/>
    <n v="8"/>
    <n v="0"/>
    <n v="2"/>
    <n v="10"/>
    <n v="2"/>
    <x v="1"/>
    <s v="Low"/>
    <s v="Medium"/>
    <s v="Medium"/>
    <n v="360"/>
  </r>
  <r>
    <n v="30279"/>
    <x v="2"/>
    <n v="1"/>
    <n v="0"/>
    <n v="13"/>
    <x v="1"/>
    <n v="10"/>
    <n v="4"/>
    <n v="14"/>
    <n v="4"/>
    <n v="4"/>
    <n v="1"/>
    <s v="Meat"/>
    <n v="1"/>
    <n v="1"/>
    <n v="0"/>
    <n v="3"/>
    <n v="8"/>
    <x v="0"/>
    <x v="0"/>
    <x v="0"/>
    <x v="0"/>
    <x v="0"/>
    <n v="0"/>
    <n v="3"/>
    <n v="11"/>
    <x v="1"/>
    <n v="31"/>
    <x v="1"/>
    <n v="2705"/>
    <n v="0"/>
    <n v="0"/>
    <n v="1"/>
    <n v="0"/>
    <n v="0"/>
    <s v="Single"/>
    <s v="Alone"/>
    <n v="0"/>
    <n v="0"/>
    <n v="1"/>
    <n v="0"/>
    <n v="0"/>
    <s v="Graduation"/>
    <s v="Graduate"/>
    <n v="36"/>
    <n v="35"/>
    <n v="0"/>
    <n v="1"/>
    <x v="1"/>
    <s v="NumStorePurchases"/>
    <x v="1"/>
    <n v="4"/>
    <s v="Not Accepted"/>
    <n v="4"/>
    <n v="37"/>
    <n v="9"/>
    <n v="0"/>
    <n v="1"/>
    <n v="10"/>
    <n v="2"/>
    <x v="1"/>
    <s v="Low"/>
    <s v="Medium"/>
    <s v="Low"/>
    <n v="361"/>
  </r>
  <r>
    <n v="66426"/>
    <x v="0"/>
    <n v="0"/>
    <n v="1"/>
    <n v="14"/>
    <x v="1"/>
    <n v="1043"/>
    <n v="24"/>
    <n v="97"/>
    <n v="32"/>
    <n v="24"/>
    <n v="157"/>
    <s v="Wines"/>
    <n v="2"/>
    <n v="3"/>
    <n v="5"/>
    <n v="10"/>
    <n v="6"/>
    <x v="0"/>
    <x v="0"/>
    <x v="0"/>
    <x v="0"/>
    <x v="0"/>
    <n v="0"/>
    <n v="3"/>
    <n v="11"/>
    <x v="1"/>
    <n v="59"/>
    <x v="0"/>
    <n v="2429"/>
    <n v="0"/>
    <n v="0"/>
    <n v="0"/>
    <n v="1"/>
    <n v="0"/>
    <s v="Together"/>
    <s v="Partner"/>
    <n v="0"/>
    <n v="0"/>
    <n v="0"/>
    <n v="0"/>
    <n v="1"/>
    <s v="PhD"/>
    <s v="Postgraduate"/>
    <n v="1220"/>
    <n v="1063"/>
    <n v="0"/>
    <n v="1"/>
    <x v="0"/>
    <s v="NumStorePurchases"/>
    <x v="1"/>
    <n v="18"/>
    <s v="Not Accepted"/>
    <n v="18"/>
    <n v="1377"/>
    <n v="9"/>
    <n v="7"/>
    <n v="8"/>
    <n v="24"/>
    <n v="9"/>
    <x v="0"/>
    <s v="High"/>
    <s v="Medium"/>
    <s v="High"/>
    <n v="362"/>
  </r>
  <r>
    <n v="30822"/>
    <x v="2"/>
    <n v="1"/>
    <n v="0"/>
    <n v="92"/>
    <x v="2"/>
    <n v="3"/>
    <n v="9"/>
    <n v="13"/>
    <n v="2"/>
    <n v="12"/>
    <n v="12"/>
    <s v="Meat"/>
    <n v="1"/>
    <n v="1"/>
    <n v="0"/>
    <n v="3"/>
    <n v="7"/>
    <x v="0"/>
    <x v="0"/>
    <x v="0"/>
    <x v="0"/>
    <x v="0"/>
    <n v="0"/>
    <n v="3"/>
    <n v="11"/>
    <x v="1"/>
    <n v="51"/>
    <x v="0"/>
    <n v="2539"/>
    <n v="0"/>
    <n v="0"/>
    <n v="1"/>
    <n v="0"/>
    <n v="0"/>
    <s v="Single"/>
    <s v="Alone"/>
    <n v="0"/>
    <n v="0"/>
    <n v="1"/>
    <n v="0"/>
    <n v="0"/>
    <s v="Graduation"/>
    <s v="Graduate"/>
    <n v="39"/>
    <n v="27"/>
    <n v="0"/>
    <n v="1"/>
    <x v="1"/>
    <s v="NumStorePurchases"/>
    <x v="1"/>
    <n v="4"/>
    <s v="Not Accepted"/>
    <n v="4"/>
    <n v="51"/>
    <n v="0.99999999999999978"/>
    <n v="0"/>
    <n v="1"/>
    <n v="1.9999999999999998"/>
    <n v="0"/>
    <x v="1"/>
    <s v="Low"/>
    <s v="Medium"/>
    <s v="Medium"/>
    <n v="363"/>
  </r>
  <r>
    <n v="33581"/>
    <x v="2"/>
    <n v="2"/>
    <n v="0"/>
    <n v="38"/>
    <x v="0"/>
    <n v="11"/>
    <n v="0"/>
    <n v="5"/>
    <n v="0"/>
    <n v="0"/>
    <n v="1"/>
    <s v="Wines"/>
    <n v="1"/>
    <n v="1"/>
    <n v="0"/>
    <n v="2"/>
    <n v="8"/>
    <x v="0"/>
    <x v="0"/>
    <x v="0"/>
    <x v="0"/>
    <x v="0"/>
    <n v="0"/>
    <n v="3"/>
    <n v="11"/>
    <x v="1"/>
    <n v="51"/>
    <x v="0"/>
    <n v="2696"/>
    <n v="0"/>
    <n v="1"/>
    <n v="0"/>
    <n v="0"/>
    <n v="0"/>
    <s v="Married"/>
    <s v="Partner"/>
    <n v="0"/>
    <n v="0"/>
    <n v="0"/>
    <n v="0"/>
    <n v="1"/>
    <s v="PhD"/>
    <s v="Postgraduate"/>
    <n v="16"/>
    <n v="15"/>
    <n v="0"/>
    <n v="2"/>
    <x v="1"/>
    <s v="NumStorePurchases"/>
    <x v="1"/>
    <n v="3"/>
    <s v="Not Accepted"/>
    <n v="3"/>
    <n v="17"/>
    <n v="7"/>
    <n v="0"/>
    <n v="0"/>
    <n v="7"/>
    <n v="1"/>
    <x v="1"/>
    <s v="Low"/>
    <s v="Low"/>
    <s v="Low"/>
    <n v="364"/>
  </r>
  <r>
    <n v="19986"/>
    <x v="2"/>
    <n v="1"/>
    <n v="0"/>
    <n v="74"/>
    <x v="2"/>
    <n v="3"/>
    <n v="6"/>
    <n v="5"/>
    <n v="0"/>
    <n v="2"/>
    <n v="6"/>
    <s v="Fruits"/>
    <n v="1"/>
    <n v="0"/>
    <n v="0"/>
    <n v="3"/>
    <n v="7"/>
    <x v="0"/>
    <x v="0"/>
    <x v="0"/>
    <x v="0"/>
    <x v="0"/>
    <n v="0"/>
    <n v="3"/>
    <n v="11"/>
    <x v="1"/>
    <n v="35"/>
    <x v="1"/>
    <n v="2386"/>
    <n v="0"/>
    <n v="1"/>
    <n v="0"/>
    <n v="0"/>
    <n v="0"/>
    <s v="Married"/>
    <s v="Partner"/>
    <n v="0"/>
    <n v="0"/>
    <n v="1"/>
    <n v="0"/>
    <n v="0"/>
    <s v="Graduation"/>
    <s v="Graduate"/>
    <n v="16"/>
    <n v="10"/>
    <n v="0"/>
    <n v="1"/>
    <x v="1"/>
    <s v="NumStorePurchases"/>
    <x v="1"/>
    <n v="3"/>
    <s v="Not Accepted"/>
    <n v="3"/>
    <n v="22"/>
    <n v="3.0000000000000004"/>
    <n v="0"/>
    <n v="0"/>
    <n v="3.0000000000000004"/>
    <n v="0"/>
    <x v="1"/>
    <s v="Low"/>
    <s v="Medium"/>
    <s v="Low"/>
    <n v="365"/>
  </r>
  <r>
    <n v="27421"/>
    <x v="2"/>
    <n v="0"/>
    <n v="0"/>
    <n v="14"/>
    <x v="1"/>
    <n v="43"/>
    <n v="12"/>
    <n v="96"/>
    <n v="78"/>
    <n v="40"/>
    <n v="55"/>
    <s v="Meat"/>
    <n v="3"/>
    <n v="4"/>
    <n v="1"/>
    <n v="6"/>
    <n v="7"/>
    <x v="0"/>
    <x v="0"/>
    <x v="0"/>
    <x v="0"/>
    <x v="0"/>
    <n v="0"/>
    <n v="3"/>
    <n v="11"/>
    <x v="1"/>
    <n v="66"/>
    <x v="0"/>
    <n v="2723"/>
    <n v="0"/>
    <n v="0"/>
    <n v="0"/>
    <n v="0"/>
    <n v="1"/>
    <s v="Widow"/>
    <s v="Alone"/>
    <n v="0"/>
    <n v="0"/>
    <n v="1"/>
    <n v="0"/>
    <n v="0"/>
    <s v="Graduation"/>
    <s v="Graduate"/>
    <n v="269"/>
    <n v="214"/>
    <n v="0"/>
    <n v="0"/>
    <x v="3"/>
    <s v="NumStorePurchases"/>
    <x v="1"/>
    <n v="11"/>
    <s v="Not Accepted"/>
    <n v="11"/>
    <n v="324"/>
    <n v="9"/>
    <n v="4"/>
    <n v="4"/>
    <n v="17"/>
    <n v="5"/>
    <x v="3"/>
    <s v="Medium"/>
    <s v="High"/>
    <s v="Medium"/>
    <n v="366"/>
  </r>
  <r>
    <n v="35688"/>
    <x v="0"/>
    <n v="2"/>
    <n v="1"/>
    <n v="94"/>
    <x v="2"/>
    <n v="73"/>
    <n v="3"/>
    <n v="90"/>
    <n v="12"/>
    <n v="1"/>
    <n v="32"/>
    <s v="Meat"/>
    <n v="7"/>
    <n v="4"/>
    <n v="1"/>
    <n v="4"/>
    <n v="8"/>
    <x v="0"/>
    <x v="0"/>
    <x v="0"/>
    <x v="0"/>
    <x v="0"/>
    <n v="0"/>
    <n v="3"/>
    <n v="11"/>
    <x v="1"/>
    <n v="47"/>
    <x v="2"/>
    <n v="2835"/>
    <n v="0"/>
    <n v="1"/>
    <n v="0"/>
    <n v="0"/>
    <n v="0"/>
    <s v="Married"/>
    <s v="Partner"/>
    <n v="1"/>
    <n v="0"/>
    <n v="0"/>
    <n v="0"/>
    <n v="0"/>
    <s v="2n Cycle"/>
    <s v="Undergraduate"/>
    <n v="179"/>
    <n v="147"/>
    <n v="0"/>
    <n v="3"/>
    <x v="3"/>
    <s v="NumWebPurchases"/>
    <x v="2"/>
    <n v="9"/>
    <s v="Not Accepted"/>
    <n v="9"/>
    <n v="211"/>
    <n v="0.99999999999999978"/>
    <n v="3"/>
    <n v="4"/>
    <n v="8"/>
    <n v="1"/>
    <x v="1"/>
    <s v="Medium"/>
    <s v="Low"/>
    <s v="Medium"/>
    <n v="367"/>
  </r>
  <r>
    <n v="36143"/>
    <x v="0"/>
    <n v="1"/>
    <n v="0"/>
    <n v="33"/>
    <x v="0"/>
    <n v="12"/>
    <n v="0"/>
    <n v="1"/>
    <n v="0"/>
    <n v="0"/>
    <n v="6"/>
    <s v="Wines"/>
    <n v="1"/>
    <n v="0"/>
    <n v="1"/>
    <n v="2"/>
    <n v="3"/>
    <x v="0"/>
    <x v="0"/>
    <x v="0"/>
    <x v="0"/>
    <x v="0"/>
    <n v="0"/>
    <n v="3"/>
    <n v="11"/>
    <x v="1"/>
    <n v="39"/>
    <x v="1"/>
    <n v="2250"/>
    <n v="0"/>
    <n v="0"/>
    <n v="1"/>
    <n v="0"/>
    <n v="0"/>
    <s v="Single"/>
    <s v="Alone"/>
    <n v="0"/>
    <n v="0"/>
    <n v="0"/>
    <n v="1"/>
    <n v="0"/>
    <s v="Master"/>
    <s v="Postgraduate"/>
    <n v="13"/>
    <n v="7"/>
    <n v="0"/>
    <n v="1"/>
    <x v="1"/>
    <s v="NumStorePurchases"/>
    <x v="1"/>
    <n v="3"/>
    <s v="Not Accepted"/>
    <n v="3"/>
    <n v="19"/>
    <n v="7"/>
    <n v="0"/>
    <n v="0"/>
    <n v="7"/>
    <n v="1"/>
    <x v="1"/>
    <s v="Low"/>
    <s v="Low"/>
    <s v="Low"/>
    <n v="368"/>
  </r>
  <r>
    <n v="10245"/>
    <x v="2"/>
    <n v="1"/>
    <n v="0"/>
    <n v="32"/>
    <x v="0"/>
    <n v="4"/>
    <n v="7"/>
    <n v="7"/>
    <n v="6"/>
    <n v="4"/>
    <n v="13"/>
    <s v="Gold"/>
    <n v="3"/>
    <n v="1"/>
    <n v="2"/>
    <n v="2"/>
    <n v="5"/>
    <x v="0"/>
    <x v="0"/>
    <x v="0"/>
    <x v="0"/>
    <x v="0"/>
    <n v="0"/>
    <n v="3"/>
    <n v="11"/>
    <x v="1"/>
    <n v="49"/>
    <x v="2"/>
    <n v="2569"/>
    <n v="0"/>
    <n v="0"/>
    <n v="1"/>
    <n v="0"/>
    <n v="0"/>
    <s v="Single"/>
    <s v="Alone"/>
    <n v="0"/>
    <n v="0"/>
    <n v="1"/>
    <n v="0"/>
    <n v="0"/>
    <s v="Graduation"/>
    <s v="Graduate"/>
    <n v="28"/>
    <n v="15"/>
    <n v="0"/>
    <n v="1"/>
    <x v="1"/>
    <s v="NumCatalogPurchases"/>
    <x v="0"/>
    <n v="5"/>
    <s v="Not Accepted"/>
    <n v="5"/>
    <n v="41"/>
    <n v="7"/>
    <n v="1"/>
    <n v="1"/>
    <n v="9"/>
    <n v="2"/>
    <x v="1"/>
    <s v="Low"/>
    <s v="Medium"/>
    <s v="Medium"/>
    <n v="369"/>
  </r>
  <r>
    <n v="43795"/>
    <x v="0"/>
    <n v="0"/>
    <n v="1"/>
    <n v="11"/>
    <x v="1"/>
    <n v="314"/>
    <n v="11"/>
    <n v="53"/>
    <n v="4"/>
    <n v="3"/>
    <n v="107"/>
    <s v="Wines"/>
    <n v="3"/>
    <n v="7"/>
    <n v="3"/>
    <n v="4"/>
    <n v="7"/>
    <x v="0"/>
    <x v="1"/>
    <x v="0"/>
    <x v="0"/>
    <x v="0"/>
    <n v="0"/>
    <n v="3"/>
    <n v="11"/>
    <x v="0"/>
    <n v="52"/>
    <x v="0"/>
    <n v="2415"/>
    <n v="0"/>
    <n v="0"/>
    <n v="0"/>
    <n v="1"/>
    <n v="0"/>
    <s v="Together"/>
    <s v="Partner"/>
    <n v="0"/>
    <n v="0"/>
    <n v="0"/>
    <n v="1"/>
    <n v="0"/>
    <s v="Master"/>
    <s v="Postgraduate"/>
    <n v="385"/>
    <n v="278"/>
    <n v="1"/>
    <n v="1"/>
    <x v="2"/>
    <s v="NumWebPurchases"/>
    <x v="2"/>
    <n v="14"/>
    <s v="Accepted"/>
    <n v="14"/>
    <n v="492"/>
    <n v="9"/>
    <n v="5"/>
    <n v="5"/>
    <n v="19"/>
    <n v="7"/>
    <x v="3"/>
    <s v="Medium"/>
    <s v="Medium"/>
    <s v="High"/>
    <n v="370"/>
  </r>
  <r>
    <n v="63381"/>
    <x v="0"/>
    <n v="0"/>
    <n v="1"/>
    <n v="78"/>
    <x v="2"/>
    <n v="571"/>
    <n v="50"/>
    <n v="142"/>
    <n v="33"/>
    <n v="50"/>
    <n v="159"/>
    <s v="Wines"/>
    <n v="4"/>
    <n v="4"/>
    <n v="5"/>
    <n v="13"/>
    <n v="2"/>
    <x v="0"/>
    <x v="0"/>
    <x v="0"/>
    <x v="0"/>
    <x v="0"/>
    <n v="0"/>
    <n v="3"/>
    <n v="11"/>
    <x v="1"/>
    <n v="60"/>
    <x v="0"/>
    <n v="2791"/>
    <n v="0"/>
    <n v="0"/>
    <n v="0"/>
    <n v="1"/>
    <n v="0"/>
    <s v="Together"/>
    <s v="Partner"/>
    <n v="0"/>
    <n v="0"/>
    <n v="1"/>
    <n v="0"/>
    <n v="0"/>
    <s v="Graduation"/>
    <s v="Graduate"/>
    <n v="846"/>
    <n v="687"/>
    <n v="0"/>
    <n v="1"/>
    <x v="2"/>
    <s v="NumStorePurchases"/>
    <x v="1"/>
    <n v="22"/>
    <s v="Not Accepted"/>
    <n v="22"/>
    <n v="1005"/>
    <n v="3.0000000000000004"/>
    <n v="8"/>
    <n v="7"/>
    <n v="18"/>
    <n v="6"/>
    <x v="3"/>
    <s v="High"/>
    <s v="High"/>
    <s v="High"/>
    <n v="371"/>
  </r>
  <r>
    <n v="38823"/>
    <x v="0"/>
    <n v="0"/>
    <n v="1"/>
    <n v="56"/>
    <x v="0"/>
    <n v="70"/>
    <n v="0"/>
    <n v="11"/>
    <n v="2"/>
    <n v="8"/>
    <n v="23"/>
    <s v="Wines"/>
    <n v="1"/>
    <n v="2"/>
    <n v="1"/>
    <n v="3"/>
    <n v="6"/>
    <x v="0"/>
    <x v="0"/>
    <x v="0"/>
    <x v="0"/>
    <x v="0"/>
    <n v="0"/>
    <n v="3"/>
    <n v="11"/>
    <x v="1"/>
    <n v="71"/>
    <x v="0"/>
    <n v="2827"/>
    <n v="0"/>
    <n v="0"/>
    <n v="0"/>
    <n v="1"/>
    <n v="0"/>
    <s v="Together"/>
    <s v="Partner"/>
    <n v="0"/>
    <n v="0"/>
    <n v="1"/>
    <n v="0"/>
    <n v="0"/>
    <s v="Graduation"/>
    <s v="Graduate"/>
    <n v="91"/>
    <n v="68"/>
    <n v="0"/>
    <n v="1"/>
    <x v="3"/>
    <s v="NumStorePurchases"/>
    <x v="1"/>
    <n v="6"/>
    <s v="Not Accepted"/>
    <n v="6"/>
    <n v="114"/>
    <n v="5"/>
    <n v="2"/>
    <n v="3"/>
    <n v="10"/>
    <n v="2"/>
    <x v="1"/>
    <s v="Medium"/>
    <s v="Medium"/>
    <s v="Medium"/>
    <n v="372"/>
  </r>
  <r>
    <n v="83664"/>
    <x v="1"/>
    <n v="1"/>
    <n v="1"/>
    <n v="57"/>
    <x v="0"/>
    <n v="866"/>
    <n v="21"/>
    <n v="151"/>
    <n v="28"/>
    <n v="21"/>
    <n v="86"/>
    <s v="Wines"/>
    <n v="3"/>
    <n v="2"/>
    <n v="2"/>
    <n v="12"/>
    <n v="5"/>
    <x v="0"/>
    <x v="0"/>
    <x v="0"/>
    <x v="0"/>
    <x v="0"/>
    <n v="0"/>
    <n v="3"/>
    <n v="11"/>
    <x v="1"/>
    <n v="52"/>
    <x v="0"/>
    <n v="2576"/>
    <n v="1"/>
    <n v="0"/>
    <n v="0"/>
    <n v="0"/>
    <n v="0"/>
    <s v="Divorced"/>
    <s v="Alone"/>
    <n v="0"/>
    <n v="0"/>
    <n v="0"/>
    <n v="0"/>
    <n v="1"/>
    <s v="PhD"/>
    <s v="Postgraduate"/>
    <n v="1087"/>
    <n v="1001"/>
    <n v="0"/>
    <n v="2"/>
    <x v="0"/>
    <s v="NumStorePurchases"/>
    <x v="1"/>
    <n v="16"/>
    <s v="Not Accepted"/>
    <n v="16"/>
    <n v="1173"/>
    <n v="5"/>
    <n v="6"/>
    <n v="7"/>
    <n v="18"/>
    <n v="6"/>
    <x v="3"/>
    <s v="High"/>
    <s v="Medium"/>
    <s v="High"/>
    <n v="373"/>
  </r>
  <r>
    <n v="90300"/>
    <x v="1"/>
    <n v="0"/>
    <n v="0"/>
    <n v="7"/>
    <x v="3"/>
    <n v="594"/>
    <n v="134"/>
    <n v="786"/>
    <n v="33"/>
    <n v="134"/>
    <n v="57"/>
    <s v="Meat"/>
    <n v="0"/>
    <n v="5"/>
    <n v="6"/>
    <n v="8"/>
    <n v="1"/>
    <x v="0"/>
    <x v="0"/>
    <x v="1"/>
    <x v="0"/>
    <x v="0"/>
    <n v="0"/>
    <n v="3"/>
    <n v="11"/>
    <x v="1"/>
    <n v="41"/>
    <x v="2"/>
    <n v="2336"/>
    <n v="0"/>
    <n v="0"/>
    <n v="0"/>
    <n v="1"/>
    <n v="0"/>
    <s v="Together"/>
    <s v="Partner"/>
    <n v="0"/>
    <n v="0"/>
    <n v="1"/>
    <n v="0"/>
    <n v="0"/>
    <s v="Graduation"/>
    <s v="Graduate"/>
    <n v="1681"/>
    <n v="1624"/>
    <n v="1"/>
    <n v="0"/>
    <x v="0"/>
    <s v="NumStorePurchases"/>
    <x v="1"/>
    <n v="19"/>
    <s v="Accepted"/>
    <n v="19"/>
    <n v="1738"/>
    <n v="10"/>
    <n v="7"/>
    <n v="9"/>
    <n v="26"/>
    <n v="9"/>
    <x v="0"/>
    <s v="High"/>
    <s v="High"/>
    <s v="High"/>
    <n v="374"/>
  </r>
  <r>
    <n v="62499"/>
    <x v="0"/>
    <n v="1"/>
    <n v="0"/>
    <n v="0"/>
    <x v="3"/>
    <n v="140"/>
    <n v="4"/>
    <n v="61"/>
    <n v="0"/>
    <n v="13"/>
    <n v="4"/>
    <s v="Wines"/>
    <n v="2"/>
    <n v="3"/>
    <n v="1"/>
    <n v="6"/>
    <n v="4"/>
    <x v="0"/>
    <x v="0"/>
    <x v="0"/>
    <x v="0"/>
    <x v="0"/>
    <n v="0"/>
    <n v="3"/>
    <n v="11"/>
    <x v="1"/>
    <n v="41"/>
    <x v="2"/>
    <n v="2361"/>
    <n v="0"/>
    <n v="0"/>
    <n v="0"/>
    <n v="1"/>
    <n v="0"/>
    <s v="Together"/>
    <s v="Partner"/>
    <n v="0"/>
    <n v="0"/>
    <n v="0"/>
    <n v="1"/>
    <n v="0"/>
    <s v="Master"/>
    <s v="Postgraduate"/>
    <n v="218"/>
    <n v="214"/>
    <n v="0"/>
    <n v="1"/>
    <x v="3"/>
    <s v="NumStorePurchases"/>
    <x v="1"/>
    <n v="10"/>
    <s v="Not Accepted"/>
    <n v="10"/>
    <n v="222"/>
    <n v="10"/>
    <n v="4"/>
    <n v="4"/>
    <n v="18"/>
    <n v="6"/>
    <x v="3"/>
    <s v="Medium"/>
    <s v="Medium"/>
    <s v="Low"/>
    <n v="375"/>
  </r>
  <r>
    <n v="74293"/>
    <x v="1"/>
    <n v="0"/>
    <n v="0"/>
    <n v="66"/>
    <x v="2"/>
    <n v="375"/>
    <n v="152"/>
    <n v="335"/>
    <n v="93"/>
    <n v="91"/>
    <n v="81"/>
    <s v="Wines"/>
    <n v="1"/>
    <n v="5"/>
    <n v="4"/>
    <n v="6"/>
    <n v="2"/>
    <x v="0"/>
    <x v="0"/>
    <x v="0"/>
    <x v="0"/>
    <x v="0"/>
    <n v="0"/>
    <n v="3"/>
    <n v="11"/>
    <x v="1"/>
    <n v="27"/>
    <x v="3"/>
    <n v="2215"/>
    <n v="0"/>
    <n v="0"/>
    <n v="1"/>
    <n v="0"/>
    <n v="0"/>
    <s v="Single"/>
    <s v="Alone"/>
    <n v="0"/>
    <n v="0"/>
    <n v="1"/>
    <n v="0"/>
    <n v="0"/>
    <s v="Graduation"/>
    <s v="Graduate"/>
    <n v="1046"/>
    <n v="965"/>
    <n v="0"/>
    <n v="0"/>
    <x v="0"/>
    <s v="NumStorePurchases"/>
    <x v="1"/>
    <n v="15"/>
    <s v="Not Accepted"/>
    <n v="15"/>
    <n v="1127"/>
    <n v="4"/>
    <n v="5"/>
    <n v="7"/>
    <n v="16"/>
    <n v="5"/>
    <x v="3"/>
    <s v="Medium"/>
    <s v="High"/>
    <s v="High"/>
    <n v="376"/>
  </r>
  <r>
    <n v="51012"/>
    <x v="0"/>
    <n v="0"/>
    <n v="0"/>
    <n v="86"/>
    <x v="2"/>
    <n v="102"/>
    <n v="9"/>
    <n v="63"/>
    <n v="2"/>
    <n v="9"/>
    <n v="24"/>
    <s v="Wines"/>
    <n v="1"/>
    <n v="4"/>
    <n v="1"/>
    <n v="4"/>
    <n v="6"/>
    <x v="0"/>
    <x v="0"/>
    <x v="0"/>
    <x v="0"/>
    <x v="0"/>
    <n v="0"/>
    <n v="3"/>
    <n v="11"/>
    <x v="1"/>
    <n v="74"/>
    <x v="0"/>
    <n v="2596"/>
    <n v="0"/>
    <n v="1"/>
    <n v="0"/>
    <n v="0"/>
    <n v="0"/>
    <s v="Married"/>
    <s v="Partner"/>
    <n v="0"/>
    <n v="0"/>
    <n v="0"/>
    <n v="0"/>
    <n v="1"/>
    <s v="PhD"/>
    <s v="Postgraduate"/>
    <n v="185"/>
    <n v="161"/>
    <n v="0"/>
    <n v="0"/>
    <x v="3"/>
    <s v="NumWebPurchases"/>
    <x v="2"/>
    <n v="9"/>
    <s v="Not Accepted"/>
    <n v="9"/>
    <n v="209"/>
    <n v="1.9999999999999996"/>
    <n v="3"/>
    <n v="4"/>
    <n v="9"/>
    <n v="2"/>
    <x v="1"/>
    <s v="Medium"/>
    <s v="Medium"/>
    <s v="Medium"/>
    <n v="377"/>
  </r>
  <r>
    <n v="70777"/>
    <x v="1"/>
    <n v="0"/>
    <n v="1"/>
    <n v="80"/>
    <x v="2"/>
    <n v="554"/>
    <n v="35"/>
    <n v="113"/>
    <n v="0"/>
    <n v="7"/>
    <n v="78"/>
    <s v="Wines"/>
    <n v="3"/>
    <n v="5"/>
    <n v="3"/>
    <n v="12"/>
    <n v="3"/>
    <x v="0"/>
    <x v="0"/>
    <x v="0"/>
    <x v="0"/>
    <x v="0"/>
    <n v="0"/>
    <n v="3"/>
    <n v="11"/>
    <x v="1"/>
    <n v="52"/>
    <x v="0"/>
    <n v="2283"/>
    <n v="0"/>
    <n v="1"/>
    <n v="0"/>
    <n v="0"/>
    <n v="0"/>
    <s v="Married"/>
    <s v="Partner"/>
    <n v="0"/>
    <n v="0"/>
    <n v="0"/>
    <n v="1"/>
    <n v="0"/>
    <s v="Master"/>
    <s v="Postgraduate"/>
    <n v="709"/>
    <n v="631"/>
    <n v="0"/>
    <n v="1"/>
    <x v="2"/>
    <s v="NumStorePurchases"/>
    <x v="1"/>
    <n v="20"/>
    <s v="Not Accepted"/>
    <n v="20"/>
    <n v="787"/>
    <n v="1.9999999999999996"/>
    <n v="7"/>
    <n v="6"/>
    <n v="15"/>
    <n v="4"/>
    <x v="2"/>
    <s v="High"/>
    <s v="Medium"/>
    <s v="High"/>
    <n v="378"/>
  </r>
  <r>
    <n v="68682"/>
    <x v="1"/>
    <n v="0"/>
    <n v="0"/>
    <n v="56"/>
    <x v="0"/>
    <n v="919"/>
    <n v="0"/>
    <n v="505"/>
    <n v="99"/>
    <n v="30"/>
    <n v="45"/>
    <s v="Wines"/>
    <n v="1"/>
    <n v="4"/>
    <n v="9"/>
    <n v="10"/>
    <n v="2"/>
    <x v="0"/>
    <x v="0"/>
    <x v="0"/>
    <x v="0"/>
    <x v="0"/>
    <n v="0"/>
    <n v="3"/>
    <n v="11"/>
    <x v="1"/>
    <n v="29"/>
    <x v="3"/>
    <n v="2425"/>
    <n v="0"/>
    <n v="0"/>
    <n v="0"/>
    <n v="1"/>
    <n v="0"/>
    <s v="Together"/>
    <s v="Partner"/>
    <n v="0"/>
    <n v="0"/>
    <n v="0"/>
    <n v="0"/>
    <n v="1"/>
    <s v="PhD"/>
    <s v="Postgraduate"/>
    <n v="1553"/>
    <n v="1508"/>
    <n v="0"/>
    <n v="0"/>
    <x v="0"/>
    <s v="NumStorePurchases"/>
    <x v="1"/>
    <n v="23"/>
    <s v="Not Accepted"/>
    <n v="23"/>
    <n v="1598"/>
    <n v="5"/>
    <n v="9"/>
    <n v="9"/>
    <n v="23"/>
    <n v="8"/>
    <x v="0"/>
    <s v="High"/>
    <s v="Medium"/>
    <s v="Medium"/>
    <n v="379"/>
  </r>
  <r>
    <n v="43824"/>
    <x v="0"/>
    <n v="1"/>
    <n v="1"/>
    <n v="18"/>
    <x v="1"/>
    <n v="96"/>
    <n v="1"/>
    <n v="42"/>
    <n v="12"/>
    <n v="3"/>
    <n v="32"/>
    <s v="Wines"/>
    <n v="4"/>
    <n v="3"/>
    <n v="1"/>
    <n v="4"/>
    <n v="8"/>
    <x v="0"/>
    <x v="0"/>
    <x v="0"/>
    <x v="0"/>
    <x v="0"/>
    <n v="0"/>
    <n v="3"/>
    <n v="11"/>
    <x v="1"/>
    <n v="49"/>
    <x v="2"/>
    <n v="2811"/>
    <n v="0"/>
    <n v="1"/>
    <n v="0"/>
    <n v="0"/>
    <n v="0"/>
    <s v="Married"/>
    <s v="Partner"/>
    <n v="0"/>
    <n v="0"/>
    <n v="1"/>
    <n v="0"/>
    <n v="0"/>
    <s v="Graduation"/>
    <s v="Graduate"/>
    <n v="154"/>
    <n v="122"/>
    <n v="0"/>
    <n v="2"/>
    <x v="3"/>
    <s v="NumStorePurchases"/>
    <x v="1"/>
    <n v="8"/>
    <s v="Not Accepted"/>
    <n v="8"/>
    <n v="186"/>
    <n v="9"/>
    <n v="3"/>
    <n v="3"/>
    <n v="15"/>
    <n v="4"/>
    <x v="2"/>
    <s v="Medium"/>
    <s v="Medium"/>
    <s v="Medium"/>
    <n v="380"/>
  </r>
  <r>
    <n v="15345"/>
    <x v="2"/>
    <n v="1"/>
    <n v="0"/>
    <n v="51"/>
    <x v="0"/>
    <n v="5"/>
    <n v="2"/>
    <n v="16"/>
    <n v="3"/>
    <n v="2"/>
    <n v="19"/>
    <s v="Gold"/>
    <n v="2"/>
    <n v="1"/>
    <n v="1"/>
    <n v="2"/>
    <n v="8"/>
    <x v="0"/>
    <x v="0"/>
    <x v="0"/>
    <x v="0"/>
    <x v="0"/>
    <n v="0"/>
    <n v="3"/>
    <n v="11"/>
    <x v="0"/>
    <n v="36"/>
    <x v="1"/>
    <n v="2826"/>
    <n v="0"/>
    <n v="0"/>
    <n v="0"/>
    <n v="1"/>
    <n v="0"/>
    <s v="Together"/>
    <s v="Partner"/>
    <n v="0"/>
    <n v="0"/>
    <n v="1"/>
    <n v="0"/>
    <n v="0"/>
    <s v="Graduation"/>
    <s v="Graduate"/>
    <n v="28"/>
    <n v="9"/>
    <n v="0"/>
    <n v="1"/>
    <x v="1"/>
    <s v="NumStorePurchases"/>
    <x v="1"/>
    <n v="4"/>
    <s v="Not Accepted"/>
    <n v="4"/>
    <n v="47"/>
    <n v="5"/>
    <n v="0"/>
    <n v="1"/>
    <n v="6"/>
    <n v="0"/>
    <x v="1"/>
    <s v="Low"/>
    <s v="Medium"/>
    <s v="Medium"/>
    <n v="381"/>
  </r>
  <r>
    <n v="23442"/>
    <x v="2"/>
    <n v="1"/>
    <n v="0"/>
    <n v="71"/>
    <x v="2"/>
    <n v="2"/>
    <n v="0"/>
    <n v="6"/>
    <n v="8"/>
    <n v="6"/>
    <n v="5"/>
    <s v="Fish"/>
    <n v="1"/>
    <n v="1"/>
    <n v="0"/>
    <n v="3"/>
    <n v="7"/>
    <x v="0"/>
    <x v="0"/>
    <x v="0"/>
    <x v="0"/>
    <x v="0"/>
    <n v="0"/>
    <n v="3"/>
    <n v="11"/>
    <x v="1"/>
    <n v="33"/>
    <x v="1"/>
    <n v="2711"/>
    <n v="0"/>
    <n v="0"/>
    <n v="1"/>
    <n v="0"/>
    <n v="0"/>
    <s v="Single"/>
    <s v="Alone"/>
    <n v="0"/>
    <n v="0"/>
    <n v="1"/>
    <n v="0"/>
    <n v="0"/>
    <s v="Graduation"/>
    <s v="Graduate"/>
    <n v="22"/>
    <n v="17"/>
    <n v="0"/>
    <n v="1"/>
    <x v="1"/>
    <s v="NumStorePurchases"/>
    <x v="1"/>
    <n v="4"/>
    <s v="Not Accepted"/>
    <n v="4"/>
    <n v="27"/>
    <n v="3.0000000000000004"/>
    <n v="0"/>
    <n v="0"/>
    <n v="3.0000000000000004"/>
    <n v="0"/>
    <x v="1"/>
    <s v="Low"/>
    <s v="Medium"/>
    <s v="Low"/>
    <n v="382"/>
  </r>
  <r>
    <n v="14515"/>
    <x v="2"/>
    <n v="1"/>
    <n v="0"/>
    <n v="71"/>
    <x v="2"/>
    <n v="6"/>
    <n v="4"/>
    <n v="9"/>
    <n v="6"/>
    <n v="36"/>
    <n v="35"/>
    <s v="Sweet"/>
    <n v="4"/>
    <n v="2"/>
    <n v="2"/>
    <n v="3"/>
    <n v="7"/>
    <x v="0"/>
    <x v="0"/>
    <x v="0"/>
    <x v="0"/>
    <x v="0"/>
    <n v="0"/>
    <n v="3"/>
    <n v="11"/>
    <x v="0"/>
    <n v="40"/>
    <x v="2"/>
    <n v="2756"/>
    <n v="0"/>
    <n v="0"/>
    <n v="0"/>
    <n v="1"/>
    <n v="0"/>
    <s v="Together"/>
    <s v="Partner"/>
    <n v="1"/>
    <n v="0"/>
    <n v="0"/>
    <n v="0"/>
    <n v="0"/>
    <s v="2n Cycle"/>
    <s v="Undergraduate"/>
    <n v="61"/>
    <n v="26"/>
    <n v="0"/>
    <n v="1"/>
    <x v="3"/>
    <s v="NumStorePurchases"/>
    <x v="1"/>
    <n v="7"/>
    <s v="Not Accepted"/>
    <n v="7"/>
    <n v="96"/>
    <n v="3.0000000000000004"/>
    <n v="3"/>
    <n v="3"/>
    <n v="9"/>
    <n v="2"/>
    <x v="1"/>
    <s v="Low"/>
    <s v="High"/>
    <s v="Medium"/>
    <n v="383"/>
  </r>
  <r>
    <n v="31395"/>
    <x v="2"/>
    <n v="1"/>
    <n v="1"/>
    <n v="80"/>
    <x v="2"/>
    <n v="23"/>
    <n v="1"/>
    <n v="25"/>
    <n v="0"/>
    <n v="8"/>
    <n v="7"/>
    <s v="Meat"/>
    <n v="4"/>
    <n v="2"/>
    <n v="1"/>
    <n v="3"/>
    <n v="6"/>
    <x v="0"/>
    <x v="0"/>
    <x v="0"/>
    <x v="0"/>
    <x v="0"/>
    <n v="0"/>
    <n v="3"/>
    <n v="11"/>
    <x v="1"/>
    <n v="64"/>
    <x v="0"/>
    <n v="2622"/>
    <n v="1"/>
    <n v="0"/>
    <n v="0"/>
    <n v="0"/>
    <n v="0"/>
    <s v="Divorced"/>
    <s v="Alone"/>
    <n v="1"/>
    <n v="0"/>
    <n v="0"/>
    <n v="0"/>
    <n v="0"/>
    <s v="2n Cycle"/>
    <s v="Undergraduate"/>
    <n v="57"/>
    <n v="50"/>
    <n v="0"/>
    <n v="2"/>
    <x v="3"/>
    <s v="NumStorePurchases"/>
    <x v="1"/>
    <n v="6"/>
    <s v="Not Accepted"/>
    <n v="6"/>
    <n v="64"/>
    <n v="1.9999999999999996"/>
    <n v="2"/>
    <n v="2"/>
    <n v="6"/>
    <n v="0"/>
    <x v="1"/>
    <s v="Low"/>
    <s v="Medium"/>
    <s v="Low"/>
    <n v="384"/>
  </r>
  <r>
    <n v="75276"/>
    <x v="1"/>
    <n v="0"/>
    <n v="0"/>
    <n v="2"/>
    <x v="3"/>
    <n v="610"/>
    <n v="105"/>
    <n v="125"/>
    <n v="137"/>
    <n v="42"/>
    <n v="21"/>
    <s v="Wines"/>
    <n v="1"/>
    <n v="9"/>
    <n v="4"/>
    <n v="9"/>
    <n v="5"/>
    <x v="0"/>
    <x v="0"/>
    <x v="0"/>
    <x v="0"/>
    <x v="0"/>
    <n v="0"/>
    <n v="3"/>
    <n v="11"/>
    <x v="1"/>
    <n v="55"/>
    <x v="0"/>
    <n v="2799"/>
    <n v="0"/>
    <n v="0"/>
    <n v="0"/>
    <n v="1"/>
    <n v="0"/>
    <s v="Together"/>
    <s v="Partner"/>
    <n v="0"/>
    <n v="0"/>
    <n v="1"/>
    <n v="0"/>
    <n v="0"/>
    <s v="Graduation"/>
    <s v="Graduate"/>
    <n v="1019"/>
    <n v="998"/>
    <n v="0"/>
    <n v="0"/>
    <x v="0"/>
    <s v="NumWebPurchases"/>
    <x v="2"/>
    <n v="22"/>
    <s v="Not Accepted"/>
    <n v="22"/>
    <n v="1040"/>
    <n v="10"/>
    <n v="8"/>
    <n v="7"/>
    <n v="25"/>
    <n v="9"/>
    <x v="0"/>
    <s v="High"/>
    <s v="High"/>
    <s v="Medium"/>
    <n v="385"/>
  </r>
  <r>
    <n v="42373"/>
    <x v="0"/>
    <n v="1"/>
    <n v="1"/>
    <n v="83"/>
    <x v="2"/>
    <n v="67"/>
    <n v="5"/>
    <n v="61"/>
    <n v="3"/>
    <n v="8"/>
    <n v="19"/>
    <s v="Wines"/>
    <n v="5"/>
    <n v="2"/>
    <n v="1"/>
    <n v="5"/>
    <n v="5"/>
    <x v="0"/>
    <x v="0"/>
    <x v="0"/>
    <x v="0"/>
    <x v="0"/>
    <n v="0"/>
    <n v="3"/>
    <n v="11"/>
    <x v="1"/>
    <n v="46"/>
    <x v="2"/>
    <n v="2477"/>
    <n v="0"/>
    <n v="0"/>
    <n v="1"/>
    <n v="0"/>
    <n v="0"/>
    <s v="Single"/>
    <s v="Alone"/>
    <n v="0"/>
    <n v="0"/>
    <n v="1"/>
    <n v="0"/>
    <n v="0"/>
    <s v="Graduation"/>
    <s v="Graduate"/>
    <n v="144"/>
    <n v="125"/>
    <n v="0"/>
    <n v="2"/>
    <x v="3"/>
    <s v="NumStorePurchases"/>
    <x v="1"/>
    <n v="8"/>
    <s v="Not Accepted"/>
    <n v="8"/>
    <n v="163"/>
    <n v="1.9999999999999996"/>
    <n v="3"/>
    <n v="3"/>
    <n v="8"/>
    <n v="1"/>
    <x v="1"/>
    <s v="Medium"/>
    <s v="Medium"/>
    <s v="Medium"/>
    <n v="386"/>
  </r>
  <r>
    <n v="30507"/>
    <x v="2"/>
    <n v="0"/>
    <n v="0"/>
    <n v="29"/>
    <x v="1"/>
    <n v="65"/>
    <n v="36"/>
    <n v="74"/>
    <n v="38"/>
    <n v="20"/>
    <n v="110"/>
    <s v="Gold"/>
    <n v="1"/>
    <n v="5"/>
    <n v="1"/>
    <n v="4"/>
    <n v="7"/>
    <x v="0"/>
    <x v="0"/>
    <x v="0"/>
    <x v="0"/>
    <x v="0"/>
    <n v="0"/>
    <n v="3"/>
    <n v="11"/>
    <x v="1"/>
    <n v="60"/>
    <x v="0"/>
    <n v="2634"/>
    <n v="0"/>
    <n v="0"/>
    <n v="0"/>
    <n v="1"/>
    <n v="0"/>
    <s v="Together"/>
    <s v="Partner"/>
    <n v="0"/>
    <n v="0"/>
    <n v="1"/>
    <n v="0"/>
    <n v="0"/>
    <s v="Graduation"/>
    <s v="Graduate"/>
    <n v="233"/>
    <n v="123"/>
    <n v="0"/>
    <n v="0"/>
    <x v="3"/>
    <s v="NumWebPurchases"/>
    <x v="2"/>
    <n v="10"/>
    <s v="Not Accepted"/>
    <n v="10"/>
    <n v="343"/>
    <n v="8"/>
    <n v="4"/>
    <n v="4"/>
    <n v="16"/>
    <n v="5"/>
    <x v="3"/>
    <s v="Medium"/>
    <s v="Medium"/>
    <s v="High"/>
    <n v="387"/>
  </r>
  <r>
    <n v="55521"/>
    <x v="0"/>
    <n v="1"/>
    <n v="2"/>
    <n v="11"/>
    <x v="1"/>
    <n v="416"/>
    <n v="0"/>
    <n v="26"/>
    <n v="0"/>
    <n v="0"/>
    <n v="4"/>
    <s v="Wines"/>
    <n v="9"/>
    <n v="6"/>
    <n v="3"/>
    <n v="6"/>
    <n v="7"/>
    <x v="0"/>
    <x v="1"/>
    <x v="0"/>
    <x v="0"/>
    <x v="0"/>
    <n v="0"/>
    <n v="3"/>
    <n v="11"/>
    <x v="0"/>
    <n v="65"/>
    <x v="0"/>
    <n v="2409"/>
    <n v="0"/>
    <n v="0"/>
    <n v="1"/>
    <n v="0"/>
    <n v="0"/>
    <s v="Single"/>
    <s v="Alone"/>
    <n v="0"/>
    <n v="0"/>
    <n v="0"/>
    <n v="0"/>
    <n v="1"/>
    <s v="PhD"/>
    <s v="Postgraduate"/>
    <n v="442"/>
    <n v="438"/>
    <n v="1"/>
    <n v="3"/>
    <x v="2"/>
    <s v="NumWebPurchases"/>
    <x v="2"/>
    <n v="15"/>
    <s v="Accepted"/>
    <n v="15"/>
    <n v="446"/>
    <n v="9"/>
    <n v="5"/>
    <n v="5"/>
    <n v="19"/>
    <n v="7"/>
    <x v="3"/>
    <s v="Medium"/>
    <s v="Low"/>
    <s v="Low"/>
    <n v="388"/>
  </r>
  <r>
    <n v="48006"/>
    <x v="0"/>
    <n v="1"/>
    <n v="1"/>
    <n v="55"/>
    <x v="0"/>
    <n v="23"/>
    <n v="0"/>
    <n v="11"/>
    <n v="3"/>
    <n v="2"/>
    <n v="2"/>
    <s v="Wines"/>
    <n v="1"/>
    <n v="1"/>
    <n v="0"/>
    <n v="3"/>
    <n v="6"/>
    <x v="0"/>
    <x v="0"/>
    <x v="0"/>
    <x v="0"/>
    <x v="0"/>
    <n v="0"/>
    <n v="3"/>
    <n v="11"/>
    <x v="1"/>
    <n v="55"/>
    <x v="0"/>
    <n v="2179"/>
    <n v="0"/>
    <n v="1"/>
    <n v="0"/>
    <n v="0"/>
    <n v="0"/>
    <s v="Married"/>
    <s v="Partner"/>
    <n v="0"/>
    <n v="0"/>
    <n v="1"/>
    <n v="0"/>
    <n v="0"/>
    <s v="Graduation"/>
    <s v="Graduate"/>
    <n v="39"/>
    <n v="37"/>
    <n v="0"/>
    <n v="2"/>
    <x v="1"/>
    <s v="NumStorePurchases"/>
    <x v="1"/>
    <n v="4"/>
    <s v="Not Accepted"/>
    <n v="4"/>
    <n v="41"/>
    <n v="5"/>
    <n v="0"/>
    <n v="1"/>
    <n v="6"/>
    <n v="0"/>
    <x v="1"/>
    <s v="Low"/>
    <s v="Medium"/>
    <s v="Low"/>
    <n v="389"/>
  </r>
  <r>
    <n v="27213"/>
    <x v="2"/>
    <n v="1"/>
    <n v="0"/>
    <n v="19"/>
    <x v="1"/>
    <n v="19"/>
    <n v="3"/>
    <n v="26"/>
    <n v="10"/>
    <n v="9"/>
    <n v="3"/>
    <s v="Meat"/>
    <n v="3"/>
    <n v="2"/>
    <n v="0"/>
    <n v="4"/>
    <n v="8"/>
    <x v="0"/>
    <x v="0"/>
    <x v="0"/>
    <x v="0"/>
    <x v="0"/>
    <n v="0"/>
    <n v="3"/>
    <n v="11"/>
    <x v="0"/>
    <n v="48"/>
    <x v="2"/>
    <n v="2827"/>
    <n v="0"/>
    <n v="0"/>
    <n v="1"/>
    <n v="0"/>
    <n v="0"/>
    <s v="Single"/>
    <s v="Alone"/>
    <n v="0"/>
    <n v="0"/>
    <n v="0"/>
    <n v="0"/>
    <n v="1"/>
    <s v="PhD"/>
    <s v="Postgraduate"/>
    <n v="67"/>
    <n v="64"/>
    <n v="0"/>
    <n v="1"/>
    <x v="3"/>
    <s v="NumStorePurchases"/>
    <x v="1"/>
    <n v="6"/>
    <s v="Not Accepted"/>
    <n v="6"/>
    <n v="70"/>
    <n v="9"/>
    <n v="2"/>
    <n v="2"/>
    <n v="13"/>
    <n v="3"/>
    <x v="2"/>
    <s v="Low"/>
    <s v="Medium"/>
    <s v="Low"/>
    <n v="390"/>
  </r>
  <r>
    <n v="65808"/>
    <x v="0"/>
    <n v="1"/>
    <n v="1"/>
    <n v="1"/>
    <x v="3"/>
    <n v="155"/>
    <n v="7"/>
    <n v="80"/>
    <n v="13"/>
    <n v="7"/>
    <n v="10"/>
    <s v="Wines"/>
    <n v="3"/>
    <n v="5"/>
    <n v="1"/>
    <n v="5"/>
    <n v="6"/>
    <x v="0"/>
    <x v="0"/>
    <x v="0"/>
    <x v="0"/>
    <x v="0"/>
    <n v="0"/>
    <n v="3"/>
    <n v="11"/>
    <x v="1"/>
    <n v="49"/>
    <x v="2"/>
    <n v="2189"/>
    <n v="1"/>
    <n v="0"/>
    <n v="0"/>
    <n v="0"/>
    <n v="0"/>
    <s v="Divorced"/>
    <s v="Alone"/>
    <n v="0"/>
    <n v="0"/>
    <n v="0"/>
    <n v="0"/>
    <n v="1"/>
    <s v="PhD"/>
    <s v="Postgraduate"/>
    <n v="262"/>
    <n v="252"/>
    <n v="0"/>
    <n v="2"/>
    <x v="3"/>
    <s v="NumWebPurchases"/>
    <x v="2"/>
    <n v="11"/>
    <s v="Not Accepted"/>
    <n v="11"/>
    <n v="272"/>
    <n v="10"/>
    <n v="4"/>
    <n v="4"/>
    <n v="18"/>
    <n v="6"/>
    <x v="3"/>
    <s v="Medium"/>
    <s v="Medium"/>
    <s v="Medium"/>
    <n v="391"/>
  </r>
  <r>
    <n v="30351"/>
    <x v="2"/>
    <n v="1"/>
    <n v="0"/>
    <n v="19"/>
    <x v="1"/>
    <n v="14"/>
    <n v="0"/>
    <n v="24"/>
    <n v="3"/>
    <n v="3"/>
    <n v="2"/>
    <s v="Meat"/>
    <n v="1"/>
    <n v="3"/>
    <n v="0"/>
    <n v="2"/>
    <n v="9"/>
    <x v="0"/>
    <x v="0"/>
    <x v="0"/>
    <x v="0"/>
    <x v="0"/>
    <n v="0"/>
    <n v="3"/>
    <n v="11"/>
    <x v="1"/>
    <n v="46"/>
    <x v="2"/>
    <n v="2547"/>
    <n v="0"/>
    <n v="0"/>
    <n v="0"/>
    <n v="1"/>
    <n v="0"/>
    <s v="Together"/>
    <s v="Partner"/>
    <n v="0"/>
    <n v="0"/>
    <n v="0"/>
    <n v="0"/>
    <n v="1"/>
    <s v="PhD"/>
    <s v="Postgraduate"/>
    <n v="44"/>
    <n v="42"/>
    <n v="0"/>
    <n v="1"/>
    <x v="1"/>
    <s v="NumWebPurchases"/>
    <x v="2"/>
    <n v="5"/>
    <s v="Not Accepted"/>
    <n v="5"/>
    <n v="46"/>
    <n v="9"/>
    <n v="1"/>
    <n v="1"/>
    <n v="11"/>
    <n v="3"/>
    <x v="2"/>
    <s v="Low"/>
    <s v="Medium"/>
    <s v="Low"/>
    <n v="392"/>
  </r>
  <r>
    <n v="50437"/>
    <x v="0"/>
    <n v="0"/>
    <n v="2"/>
    <n v="28"/>
    <x v="1"/>
    <n v="370"/>
    <n v="9"/>
    <n v="92"/>
    <n v="6"/>
    <n v="9"/>
    <n v="4"/>
    <s v="Wines"/>
    <n v="3"/>
    <n v="7"/>
    <n v="1"/>
    <n v="8"/>
    <n v="7"/>
    <x v="0"/>
    <x v="0"/>
    <x v="0"/>
    <x v="0"/>
    <x v="0"/>
    <n v="0"/>
    <n v="3"/>
    <n v="11"/>
    <x v="1"/>
    <n v="57"/>
    <x v="0"/>
    <n v="2779"/>
    <n v="0"/>
    <n v="1"/>
    <n v="0"/>
    <n v="0"/>
    <n v="0"/>
    <s v="Married"/>
    <s v="Partner"/>
    <n v="0"/>
    <n v="0"/>
    <n v="1"/>
    <n v="0"/>
    <n v="0"/>
    <s v="Graduation"/>
    <s v="Graduate"/>
    <n v="486"/>
    <n v="482"/>
    <n v="0"/>
    <n v="2"/>
    <x v="2"/>
    <s v="NumStorePurchases"/>
    <x v="1"/>
    <n v="16"/>
    <s v="Not Accepted"/>
    <n v="16"/>
    <n v="490"/>
    <n v="8"/>
    <n v="6"/>
    <n v="5"/>
    <n v="19"/>
    <n v="7"/>
    <x v="3"/>
    <s v="Medium"/>
    <s v="Medium"/>
    <s v="Low"/>
    <n v="393"/>
  </r>
  <r>
    <n v="23616"/>
    <x v="2"/>
    <n v="1"/>
    <n v="0"/>
    <n v="76"/>
    <x v="2"/>
    <n v="4"/>
    <n v="22"/>
    <n v="11"/>
    <n v="3"/>
    <n v="7"/>
    <n v="32"/>
    <s v="Gold"/>
    <n v="2"/>
    <n v="3"/>
    <n v="0"/>
    <n v="3"/>
    <n v="8"/>
    <x v="0"/>
    <x v="0"/>
    <x v="0"/>
    <x v="0"/>
    <x v="0"/>
    <n v="0"/>
    <n v="3"/>
    <n v="11"/>
    <x v="0"/>
    <n v="38"/>
    <x v="1"/>
    <n v="2748"/>
    <n v="0"/>
    <n v="0"/>
    <n v="1"/>
    <n v="0"/>
    <n v="0"/>
    <s v="Single"/>
    <s v="Alone"/>
    <n v="1"/>
    <n v="0"/>
    <n v="0"/>
    <n v="0"/>
    <n v="0"/>
    <s v="2n Cycle"/>
    <s v="Undergraduate"/>
    <n v="47"/>
    <n v="15"/>
    <n v="0"/>
    <n v="1"/>
    <x v="1"/>
    <s v="NumWebPurchases"/>
    <x v="2"/>
    <n v="6"/>
    <s v="Not Accepted"/>
    <n v="6"/>
    <n v="79"/>
    <n v="3.0000000000000004"/>
    <n v="2"/>
    <n v="2"/>
    <n v="7"/>
    <n v="1"/>
    <x v="1"/>
    <s v="Low"/>
    <s v="Medium"/>
    <s v="Medium"/>
    <n v="394"/>
  </r>
  <r>
    <n v="53858"/>
    <x v="0"/>
    <n v="0"/>
    <n v="1"/>
    <n v="50"/>
    <x v="0"/>
    <n v="407"/>
    <n v="53"/>
    <n v="221"/>
    <n v="58"/>
    <n v="150"/>
    <n v="26"/>
    <s v="Wines"/>
    <n v="4"/>
    <n v="4"/>
    <n v="3"/>
    <n v="6"/>
    <n v="4"/>
    <x v="0"/>
    <x v="0"/>
    <x v="0"/>
    <x v="0"/>
    <x v="0"/>
    <n v="0"/>
    <n v="3"/>
    <n v="11"/>
    <x v="1"/>
    <n v="44"/>
    <x v="2"/>
    <n v="2756"/>
    <n v="0"/>
    <n v="1"/>
    <n v="0"/>
    <n v="0"/>
    <n v="0"/>
    <s v="Married"/>
    <s v="Partner"/>
    <n v="0"/>
    <n v="0"/>
    <n v="1"/>
    <n v="0"/>
    <n v="0"/>
    <s v="Graduation"/>
    <s v="Graduate"/>
    <n v="889"/>
    <n v="863"/>
    <n v="0"/>
    <n v="1"/>
    <x v="2"/>
    <s v="NumStorePurchases"/>
    <x v="1"/>
    <n v="13"/>
    <s v="Not Accepted"/>
    <n v="13"/>
    <n v="915"/>
    <n v="5"/>
    <n v="5"/>
    <n v="6"/>
    <n v="16"/>
    <n v="5"/>
    <x v="3"/>
    <s v="Medium"/>
    <s v="High"/>
    <s v="Medium"/>
    <n v="395"/>
  </r>
  <r>
    <n v="66465"/>
    <x v="0"/>
    <n v="0"/>
    <n v="1"/>
    <n v="1"/>
    <x v="3"/>
    <n v="1200"/>
    <n v="0"/>
    <n v="204"/>
    <n v="38"/>
    <n v="29"/>
    <n v="14"/>
    <s v="Wines"/>
    <n v="3"/>
    <n v="11"/>
    <n v="9"/>
    <n v="12"/>
    <n v="6"/>
    <x v="0"/>
    <x v="0"/>
    <x v="0"/>
    <x v="1"/>
    <x v="0"/>
    <n v="0"/>
    <n v="3"/>
    <n v="11"/>
    <x v="1"/>
    <n v="65"/>
    <x v="0"/>
    <n v="2615"/>
    <n v="0"/>
    <n v="1"/>
    <n v="0"/>
    <n v="0"/>
    <n v="0"/>
    <s v="Married"/>
    <s v="Partner"/>
    <n v="0"/>
    <n v="0"/>
    <n v="0"/>
    <n v="0"/>
    <n v="1"/>
    <s v="PhD"/>
    <s v="Postgraduate"/>
    <n v="1471"/>
    <n v="1457"/>
    <n v="1"/>
    <n v="1"/>
    <x v="0"/>
    <s v="NumStorePurchases"/>
    <x v="1"/>
    <n v="32"/>
    <s v="Accepted"/>
    <n v="32"/>
    <n v="1485"/>
    <n v="10"/>
    <n v="9"/>
    <n v="8"/>
    <n v="27"/>
    <n v="9"/>
    <x v="0"/>
    <s v="High"/>
    <s v="Medium"/>
    <s v="Medium"/>
    <n v="396"/>
  </r>
  <r>
    <n v="46923"/>
    <x v="0"/>
    <n v="1"/>
    <n v="0"/>
    <n v="90"/>
    <x v="2"/>
    <n v="85"/>
    <n v="44"/>
    <n v="54"/>
    <n v="102"/>
    <n v="78"/>
    <n v="6"/>
    <s v="Fish"/>
    <n v="3"/>
    <n v="5"/>
    <n v="1"/>
    <n v="7"/>
    <n v="7"/>
    <x v="0"/>
    <x v="0"/>
    <x v="0"/>
    <x v="0"/>
    <x v="0"/>
    <n v="0"/>
    <n v="3"/>
    <n v="11"/>
    <x v="1"/>
    <n v="33"/>
    <x v="1"/>
    <n v="2835"/>
    <n v="0"/>
    <n v="0"/>
    <n v="1"/>
    <n v="0"/>
    <n v="0"/>
    <s v="Single"/>
    <s v="Alone"/>
    <n v="0"/>
    <n v="0"/>
    <n v="1"/>
    <n v="0"/>
    <n v="0"/>
    <s v="Graduation"/>
    <s v="Graduate"/>
    <n v="363"/>
    <n v="357"/>
    <n v="0"/>
    <n v="1"/>
    <x v="2"/>
    <s v="NumStorePurchases"/>
    <x v="1"/>
    <n v="13"/>
    <s v="Not Accepted"/>
    <n v="13"/>
    <n v="369"/>
    <n v="0.99999999999999978"/>
    <n v="5"/>
    <n v="4"/>
    <n v="10"/>
    <n v="2"/>
    <x v="1"/>
    <s v="Medium"/>
    <s v="High"/>
    <s v="Low"/>
    <n v="397"/>
  </r>
  <r>
    <n v="75072"/>
    <x v="1"/>
    <n v="0"/>
    <n v="1"/>
    <n v="83"/>
    <x v="2"/>
    <n v="583"/>
    <n v="34"/>
    <n v="309"/>
    <n v="0"/>
    <n v="22"/>
    <n v="125"/>
    <s v="Wines"/>
    <n v="2"/>
    <n v="5"/>
    <n v="4"/>
    <n v="8"/>
    <n v="3"/>
    <x v="0"/>
    <x v="0"/>
    <x v="0"/>
    <x v="0"/>
    <x v="0"/>
    <n v="0"/>
    <n v="3"/>
    <n v="11"/>
    <x v="1"/>
    <n v="58"/>
    <x v="0"/>
    <n v="2681"/>
    <n v="0"/>
    <n v="0"/>
    <n v="0"/>
    <n v="1"/>
    <n v="0"/>
    <s v="Together"/>
    <s v="Partner"/>
    <n v="0"/>
    <n v="0"/>
    <n v="1"/>
    <n v="0"/>
    <n v="0"/>
    <s v="Graduation"/>
    <s v="Graduate"/>
    <n v="948"/>
    <n v="823"/>
    <n v="0"/>
    <n v="1"/>
    <x v="2"/>
    <s v="NumStorePurchases"/>
    <x v="1"/>
    <n v="17"/>
    <s v="Not Accepted"/>
    <n v="17"/>
    <n v="1073"/>
    <n v="1.9999999999999996"/>
    <n v="6"/>
    <n v="7"/>
    <n v="15"/>
    <n v="4"/>
    <x v="2"/>
    <s v="High"/>
    <s v="Medium"/>
    <s v="High"/>
    <n v="398"/>
  </r>
  <r>
    <n v="75865"/>
    <x v="1"/>
    <n v="0"/>
    <n v="0"/>
    <n v="73"/>
    <x v="2"/>
    <n v="483"/>
    <n v="0"/>
    <n v="591"/>
    <n v="156"/>
    <n v="0"/>
    <n v="12"/>
    <s v="Meat"/>
    <n v="1"/>
    <n v="3"/>
    <n v="5"/>
    <n v="10"/>
    <n v="1"/>
    <x v="0"/>
    <x v="0"/>
    <x v="0"/>
    <x v="0"/>
    <x v="0"/>
    <n v="0"/>
    <n v="3"/>
    <n v="11"/>
    <x v="1"/>
    <n v="77"/>
    <x v="0"/>
    <n v="2249"/>
    <n v="0"/>
    <n v="1"/>
    <n v="0"/>
    <n v="0"/>
    <n v="0"/>
    <s v="Married"/>
    <s v="Partner"/>
    <n v="0"/>
    <n v="0"/>
    <n v="0"/>
    <n v="0"/>
    <n v="1"/>
    <s v="PhD"/>
    <s v="Postgraduate"/>
    <n v="1230"/>
    <n v="1218"/>
    <n v="0"/>
    <n v="0"/>
    <x v="0"/>
    <s v="NumStorePurchases"/>
    <x v="1"/>
    <n v="18"/>
    <s v="Not Accepted"/>
    <n v="18"/>
    <n v="1242"/>
    <n v="3.0000000000000004"/>
    <n v="7"/>
    <n v="8"/>
    <n v="18"/>
    <n v="6"/>
    <x v="3"/>
    <s v="Medium"/>
    <s v="Low"/>
    <s v="Medium"/>
    <n v="399"/>
  </r>
  <r>
    <n v="19789"/>
    <x v="2"/>
    <n v="1"/>
    <n v="0"/>
    <n v="24"/>
    <x v="1"/>
    <n v="2"/>
    <n v="5"/>
    <n v="9"/>
    <n v="28"/>
    <n v="6"/>
    <n v="28"/>
    <s v="Fish"/>
    <n v="3"/>
    <n v="2"/>
    <n v="1"/>
    <n v="3"/>
    <n v="5"/>
    <x v="1"/>
    <x v="0"/>
    <x v="0"/>
    <x v="0"/>
    <x v="0"/>
    <n v="0"/>
    <n v="3"/>
    <n v="11"/>
    <x v="1"/>
    <n v="45"/>
    <x v="2"/>
    <n v="2380"/>
    <n v="0"/>
    <n v="0"/>
    <n v="0"/>
    <n v="1"/>
    <n v="0"/>
    <s v="Together"/>
    <s v="Partner"/>
    <n v="1"/>
    <n v="0"/>
    <n v="0"/>
    <n v="0"/>
    <n v="0"/>
    <s v="2n Cycle"/>
    <s v="Undergraduate"/>
    <n v="50"/>
    <n v="22"/>
    <n v="1"/>
    <n v="1"/>
    <x v="1"/>
    <s v="NumStorePurchases"/>
    <x v="1"/>
    <n v="6"/>
    <s v="Accepted"/>
    <n v="6"/>
    <n v="78"/>
    <n v="8"/>
    <n v="2"/>
    <n v="2"/>
    <n v="12"/>
    <n v="3"/>
    <x v="2"/>
    <s v="Low"/>
    <s v="Medium"/>
    <s v="Medium"/>
    <n v="400"/>
  </r>
  <r>
    <n v="80134"/>
    <x v="1"/>
    <n v="0"/>
    <n v="0"/>
    <n v="11"/>
    <x v="1"/>
    <n v="966"/>
    <n v="26"/>
    <n v="282"/>
    <n v="52"/>
    <n v="26"/>
    <n v="26"/>
    <s v="Wines"/>
    <n v="1"/>
    <n v="2"/>
    <n v="7"/>
    <n v="11"/>
    <n v="5"/>
    <x v="0"/>
    <x v="1"/>
    <x v="1"/>
    <x v="1"/>
    <x v="1"/>
    <n v="0"/>
    <n v="3"/>
    <n v="11"/>
    <x v="1"/>
    <n v="26"/>
    <x v="3"/>
    <n v="2294"/>
    <n v="0"/>
    <n v="0"/>
    <n v="0"/>
    <n v="1"/>
    <n v="0"/>
    <s v="Together"/>
    <s v="Partner"/>
    <n v="0"/>
    <n v="0"/>
    <n v="1"/>
    <n v="0"/>
    <n v="0"/>
    <s v="Graduation"/>
    <s v="Graduate"/>
    <n v="1352"/>
    <n v="1326"/>
    <n v="4"/>
    <n v="0"/>
    <x v="0"/>
    <s v="NumStorePurchases"/>
    <x v="1"/>
    <n v="20"/>
    <s v="Accepted"/>
    <n v="20"/>
    <n v="1378"/>
    <n v="9"/>
    <n v="7"/>
    <n v="8"/>
    <n v="24"/>
    <n v="9"/>
    <x v="0"/>
    <s v="High"/>
    <s v="Medium"/>
    <s v="Medium"/>
    <n v="401"/>
  </r>
  <r>
    <n v="91065"/>
    <x v="1"/>
    <n v="0"/>
    <n v="0"/>
    <n v="33"/>
    <x v="0"/>
    <n v="822"/>
    <n v="114"/>
    <n v="108"/>
    <n v="179"/>
    <n v="137"/>
    <n v="114"/>
    <s v="Wines"/>
    <n v="1"/>
    <n v="7"/>
    <n v="9"/>
    <n v="9"/>
    <n v="3"/>
    <x v="0"/>
    <x v="0"/>
    <x v="1"/>
    <x v="1"/>
    <x v="0"/>
    <n v="0"/>
    <n v="3"/>
    <n v="11"/>
    <x v="0"/>
    <n v="39"/>
    <x v="1"/>
    <n v="2651"/>
    <n v="0"/>
    <n v="0"/>
    <n v="1"/>
    <n v="0"/>
    <n v="0"/>
    <s v="Single"/>
    <s v="Alone"/>
    <n v="0"/>
    <n v="0"/>
    <n v="1"/>
    <n v="0"/>
    <n v="0"/>
    <s v="Graduation"/>
    <s v="Graduate"/>
    <n v="1360"/>
    <n v="1246"/>
    <n v="2"/>
    <n v="0"/>
    <x v="0"/>
    <s v="NumCatalogPurchases"/>
    <x v="0"/>
    <n v="25"/>
    <s v="Accepted"/>
    <n v="25"/>
    <n v="1474"/>
    <n v="7"/>
    <n v="9"/>
    <n v="8"/>
    <n v="24"/>
    <n v="9"/>
    <x v="0"/>
    <s v="High"/>
    <s v="High"/>
    <s v="High"/>
    <n v="402"/>
  </r>
  <r>
    <n v="49505"/>
    <x v="0"/>
    <n v="1"/>
    <n v="1"/>
    <n v="4"/>
    <x v="3"/>
    <n v="604"/>
    <n v="0"/>
    <n v="100"/>
    <n v="19"/>
    <n v="0"/>
    <n v="28"/>
    <s v="Wines"/>
    <n v="9"/>
    <n v="10"/>
    <n v="2"/>
    <n v="8"/>
    <n v="8"/>
    <x v="0"/>
    <x v="0"/>
    <x v="0"/>
    <x v="0"/>
    <x v="0"/>
    <n v="0"/>
    <n v="3"/>
    <n v="11"/>
    <x v="1"/>
    <n v="49"/>
    <x v="2"/>
    <n v="2640"/>
    <n v="0"/>
    <n v="1"/>
    <n v="0"/>
    <n v="0"/>
    <n v="0"/>
    <s v="Married"/>
    <s v="Partner"/>
    <n v="0"/>
    <n v="0"/>
    <n v="0"/>
    <n v="1"/>
    <n v="0"/>
    <s v="Master"/>
    <s v="Postgraduate"/>
    <n v="723"/>
    <n v="695"/>
    <n v="0"/>
    <n v="2"/>
    <x v="2"/>
    <s v="NumWebPurchases"/>
    <x v="2"/>
    <n v="20"/>
    <s v="Not Accepted"/>
    <n v="20"/>
    <n v="751"/>
    <n v="10"/>
    <n v="7"/>
    <n v="6"/>
    <n v="23"/>
    <n v="8"/>
    <x v="0"/>
    <s v="High"/>
    <s v="Low"/>
    <s v="Medium"/>
    <n v="403"/>
  </r>
  <r>
    <n v="37401"/>
    <x v="0"/>
    <n v="1"/>
    <n v="0"/>
    <n v="14"/>
    <x v="1"/>
    <n v="19"/>
    <n v="3"/>
    <n v="19"/>
    <n v="3"/>
    <n v="1"/>
    <n v="3"/>
    <s v="Wines"/>
    <n v="2"/>
    <n v="2"/>
    <n v="0"/>
    <n v="3"/>
    <n v="7"/>
    <x v="0"/>
    <x v="0"/>
    <x v="0"/>
    <x v="0"/>
    <x v="0"/>
    <n v="0"/>
    <n v="3"/>
    <n v="11"/>
    <x v="1"/>
    <n v="47"/>
    <x v="2"/>
    <n v="2213"/>
    <n v="0"/>
    <n v="1"/>
    <n v="0"/>
    <n v="0"/>
    <n v="0"/>
    <s v="Married"/>
    <s v="Partner"/>
    <n v="0"/>
    <n v="0"/>
    <n v="0"/>
    <n v="0"/>
    <n v="1"/>
    <s v="PhD"/>
    <s v="Postgraduate"/>
    <n v="45"/>
    <n v="42"/>
    <n v="0"/>
    <n v="1"/>
    <x v="1"/>
    <s v="NumStorePurchases"/>
    <x v="1"/>
    <n v="5"/>
    <s v="Not Accepted"/>
    <n v="5"/>
    <n v="48"/>
    <n v="9"/>
    <n v="1"/>
    <n v="1"/>
    <n v="11"/>
    <n v="3"/>
    <x v="2"/>
    <s v="Low"/>
    <s v="Low"/>
    <s v="Low"/>
    <n v="404"/>
  </r>
  <r>
    <n v="30096"/>
    <x v="2"/>
    <n v="1"/>
    <n v="0"/>
    <n v="30"/>
    <x v="1"/>
    <n v="5"/>
    <n v="3"/>
    <n v="11"/>
    <n v="12"/>
    <n v="5"/>
    <n v="9"/>
    <s v="Fish"/>
    <n v="1"/>
    <n v="2"/>
    <n v="0"/>
    <n v="3"/>
    <n v="6"/>
    <x v="0"/>
    <x v="0"/>
    <x v="0"/>
    <x v="0"/>
    <x v="0"/>
    <n v="0"/>
    <n v="3"/>
    <n v="11"/>
    <x v="1"/>
    <n v="37"/>
    <x v="1"/>
    <n v="2197"/>
    <n v="0"/>
    <n v="1"/>
    <n v="0"/>
    <n v="0"/>
    <n v="0"/>
    <s v="Married"/>
    <s v="Partner"/>
    <n v="0"/>
    <n v="0"/>
    <n v="1"/>
    <n v="0"/>
    <n v="0"/>
    <s v="Graduation"/>
    <s v="Graduate"/>
    <n v="36"/>
    <n v="27"/>
    <n v="0"/>
    <n v="1"/>
    <x v="1"/>
    <s v="NumStorePurchases"/>
    <x v="1"/>
    <n v="5"/>
    <s v="Not Accepted"/>
    <n v="5"/>
    <n v="45"/>
    <n v="7"/>
    <n v="1"/>
    <n v="1"/>
    <n v="9"/>
    <n v="2"/>
    <x v="1"/>
    <s v="Low"/>
    <s v="Medium"/>
    <s v="Low"/>
    <n v="405"/>
  </r>
  <r>
    <n v="18492"/>
    <x v="2"/>
    <n v="1"/>
    <n v="0"/>
    <n v="75"/>
    <x v="2"/>
    <n v="2"/>
    <n v="2"/>
    <n v="2"/>
    <n v="2"/>
    <n v="1"/>
    <n v="1"/>
    <s v="Wines"/>
    <n v="1"/>
    <n v="1"/>
    <n v="0"/>
    <n v="2"/>
    <n v="8"/>
    <x v="0"/>
    <x v="0"/>
    <x v="0"/>
    <x v="0"/>
    <x v="0"/>
    <n v="0"/>
    <n v="3"/>
    <n v="11"/>
    <x v="1"/>
    <n v="38"/>
    <x v="1"/>
    <n v="2183"/>
    <n v="0"/>
    <n v="0"/>
    <n v="0"/>
    <n v="1"/>
    <n v="0"/>
    <s v="Together"/>
    <s v="Partner"/>
    <n v="0"/>
    <n v="0"/>
    <n v="0"/>
    <n v="1"/>
    <n v="0"/>
    <s v="Master"/>
    <s v="Postgraduate"/>
    <n v="9"/>
    <n v="8"/>
    <n v="0"/>
    <n v="1"/>
    <x v="1"/>
    <s v="NumStorePurchases"/>
    <x v="1"/>
    <n v="3"/>
    <s v="Not Accepted"/>
    <n v="3"/>
    <n v="10"/>
    <n v="3.0000000000000004"/>
    <n v="0"/>
    <n v="0"/>
    <n v="3.0000000000000004"/>
    <n v="0"/>
    <x v="1"/>
    <s v="Low"/>
    <s v="Low"/>
    <s v="Low"/>
    <n v="406"/>
  </r>
  <r>
    <n v="82584"/>
    <x v="1"/>
    <n v="0"/>
    <n v="0"/>
    <n v="26"/>
    <x v="1"/>
    <n v="1076"/>
    <n v="68"/>
    <n v="103"/>
    <n v="29"/>
    <n v="91"/>
    <n v="68"/>
    <s v="Wines"/>
    <n v="1"/>
    <n v="3"/>
    <n v="4"/>
    <n v="8"/>
    <n v="1"/>
    <x v="0"/>
    <x v="1"/>
    <x v="1"/>
    <x v="0"/>
    <x v="0"/>
    <n v="0"/>
    <n v="3"/>
    <n v="11"/>
    <x v="0"/>
    <n v="46"/>
    <x v="2"/>
    <n v="2549"/>
    <n v="0"/>
    <n v="1"/>
    <n v="0"/>
    <n v="0"/>
    <n v="0"/>
    <s v="Married"/>
    <s v="Partner"/>
    <n v="0"/>
    <n v="0"/>
    <n v="0"/>
    <n v="1"/>
    <n v="0"/>
    <s v="Master"/>
    <s v="Postgraduate"/>
    <n v="1367"/>
    <n v="1299"/>
    <n v="2"/>
    <n v="0"/>
    <x v="0"/>
    <s v="NumStorePurchases"/>
    <x v="1"/>
    <n v="15"/>
    <s v="Accepted"/>
    <n v="15"/>
    <n v="1435"/>
    <n v="8"/>
    <n v="5"/>
    <n v="8"/>
    <n v="21"/>
    <n v="8"/>
    <x v="0"/>
    <s v="High"/>
    <s v="High"/>
    <s v="High"/>
    <n v="407"/>
  </r>
  <r>
    <n v="93027"/>
    <x v="1"/>
    <n v="0"/>
    <n v="0"/>
    <n v="77"/>
    <x v="2"/>
    <n v="1285"/>
    <n v="42"/>
    <n v="716"/>
    <n v="55"/>
    <n v="0"/>
    <n v="21"/>
    <s v="Wines"/>
    <n v="0"/>
    <n v="7"/>
    <n v="10"/>
    <n v="5"/>
    <n v="2"/>
    <x v="0"/>
    <x v="0"/>
    <x v="1"/>
    <x v="0"/>
    <x v="0"/>
    <n v="0"/>
    <n v="3"/>
    <n v="11"/>
    <x v="1"/>
    <n v="79"/>
    <x v="0"/>
    <n v="2601"/>
    <n v="0"/>
    <n v="1"/>
    <n v="0"/>
    <n v="0"/>
    <n v="0"/>
    <s v="Married"/>
    <s v="Partner"/>
    <n v="0"/>
    <n v="0"/>
    <n v="0"/>
    <n v="0"/>
    <n v="1"/>
    <s v="PhD"/>
    <s v="Postgraduate"/>
    <n v="2098"/>
    <n v="2077"/>
    <n v="1"/>
    <n v="0"/>
    <x v="0"/>
    <s v="NumCatalogPurchases"/>
    <x v="0"/>
    <n v="22"/>
    <s v="Accepted"/>
    <n v="22"/>
    <n v="2119"/>
    <n v="3.0000000000000004"/>
    <n v="8"/>
    <n v="9"/>
    <n v="20"/>
    <n v="7"/>
    <x v="3"/>
    <s v="High"/>
    <s v="Low"/>
    <s v="Medium"/>
    <n v="408"/>
  </r>
  <r>
    <n v="48686"/>
    <x v="0"/>
    <n v="1"/>
    <n v="2"/>
    <n v="8"/>
    <x v="1"/>
    <n v="10"/>
    <n v="0"/>
    <n v="7"/>
    <n v="2"/>
    <n v="0"/>
    <n v="1"/>
    <s v="Wines"/>
    <n v="1"/>
    <n v="1"/>
    <n v="0"/>
    <n v="2"/>
    <n v="8"/>
    <x v="0"/>
    <x v="0"/>
    <x v="0"/>
    <x v="0"/>
    <x v="0"/>
    <n v="0"/>
    <n v="3"/>
    <n v="11"/>
    <x v="1"/>
    <n v="67"/>
    <x v="0"/>
    <n v="2366"/>
    <n v="0"/>
    <n v="1"/>
    <n v="0"/>
    <n v="0"/>
    <n v="0"/>
    <s v="Married"/>
    <s v="Partner"/>
    <n v="0"/>
    <n v="0"/>
    <n v="1"/>
    <n v="0"/>
    <n v="0"/>
    <s v="Graduation"/>
    <s v="Graduate"/>
    <n v="19"/>
    <n v="18"/>
    <n v="0"/>
    <n v="3"/>
    <x v="1"/>
    <s v="NumStorePurchases"/>
    <x v="1"/>
    <n v="3"/>
    <s v="Not Accepted"/>
    <n v="3"/>
    <n v="20"/>
    <n v="10"/>
    <n v="0"/>
    <n v="0"/>
    <n v="10"/>
    <n v="2"/>
    <x v="1"/>
    <s v="Low"/>
    <s v="Low"/>
    <s v="Low"/>
    <n v="409"/>
  </r>
  <r>
    <n v="92910"/>
    <x v="1"/>
    <n v="0"/>
    <n v="0"/>
    <n v="42"/>
    <x v="0"/>
    <n v="551"/>
    <n v="137"/>
    <n v="792"/>
    <n v="179"/>
    <n v="103"/>
    <n v="33"/>
    <s v="Meat"/>
    <n v="1"/>
    <n v="6"/>
    <n v="7"/>
    <n v="13"/>
    <n v="1"/>
    <x v="0"/>
    <x v="1"/>
    <x v="1"/>
    <x v="1"/>
    <x v="0"/>
    <n v="0"/>
    <n v="3"/>
    <n v="11"/>
    <x v="1"/>
    <n v="34"/>
    <x v="1"/>
    <n v="2225"/>
    <n v="0"/>
    <n v="1"/>
    <n v="0"/>
    <n v="0"/>
    <n v="0"/>
    <s v="Married"/>
    <s v="Partner"/>
    <n v="0"/>
    <n v="0"/>
    <n v="1"/>
    <n v="0"/>
    <n v="0"/>
    <s v="Graduation"/>
    <s v="Graduate"/>
    <n v="1762"/>
    <n v="1729"/>
    <n v="3"/>
    <n v="0"/>
    <x v="0"/>
    <s v="NumStorePurchases"/>
    <x v="1"/>
    <n v="26"/>
    <s v="Accepted"/>
    <n v="26"/>
    <n v="1795"/>
    <n v="6"/>
    <n v="9"/>
    <n v="9"/>
    <n v="24"/>
    <n v="9"/>
    <x v="0"/>
    <s v="High"/>
    <s v="High"/>
    <s v="Medium"/>
    <n v="410"/>
  </r>
  <r>
    <n v="75433"/>
    <x v="1"/>
    <n v="1"/>
    <n v="0"/>
    <n v="28"/>
    <x v="1"/>
    <n v="800"/>
    <n v="0"/>
    <n v="297"/>
    <n v="0"/>
    <n v="34"/>
    <n v="57"/>
    <s v="Wines"/>
    <n v="2"/>
    <n v="2"/>
    <n v="5"/>
    <n v="10"/>
    <n v="6"/>
    <x v="0"/>
    <x v="1"/>
    <x v="0"/>
    <x v="1"/>
    <x v="0"/>
    <n v="0"/>
    <n v="3"/>
    <n v="11"/>
    <x v="1"/>
    <n v="31"/>
    <x v="1"/>
    <n v="2244"/>
    <n v="0"/>
    <n v="1"/>
    <n v="0"/>
    <n v="0"/>
    <n v="0"/>
    <s v="Married"/>
    <s v="Partner"/>
    <n v="0"/>
    <n v="0"/>
    <n v="1"/>
    <n v="0"/>
    <n v="0"/>
    <s v="Graduation"/>
    <s v="Graduate"/>
    <n v="1131"/>
    <n v="1074"/>
    <n v="2"/>
    <n v="1"/>
    <x v="0"/>
    <s v="NumStorePurchases"/>
    <x v="1"/>
    <n v="17"/>
    <s v="Accepted"/>
    <n v="17"/>
    <n v="1188"/>
    <n v="8"/>
    <n v="6"/>
    <n v="8"/>
    <n v="22"/>
    <n v="8"/>
    <x v="0"/>
    <s v="High"/>
    <s v="Medium"/>
    <s v="High"/>
    <n v="411"/>
  </r>
  <r>
    <n v="10404"/>
    <x v="2"/>
    <n v="1"/>
    <n v="0"/>
    <n v="52"/>
    <x v="0"/>
    <n v="2"/>
    <n v="2"/>
    <n v="11"/>
    <n v="10"/>
    <n v="6"/>
    <n v="12"/>
    <s v="Gold"/>
    <n v="2"/>
    <n v="1"/>
    <n v="0"/>
    <n v="4"/>
    <n v="5"/>
    <x v="0"/>
    <x v="0"/>
    <x v="0"/>
    <x v="0"/>
    <x v="0"/>
    <n v="0"/>
    <n v="3"/>
    <n v="11"/>
    <x v="1"/>
    <n v="31"/>
    <x v="1"/>
    <n v="2215"/>
    <n v="0"/>
    <n v="0"/>
    <n v="0"/>
    <n v="1"/>
    <n v="0"/>
    <s v="Together"/>
    <s v="Partner"/>
    <n v="1"/>
    <n v="0"/>
    <n v="0"/>
    <n v="0"/>
    <n v="0"/>
    <s v="2n Cycle"/>
    <s v="Undergraduate"/>
    <n v="31"/>
    <n v="19"/>
    <n v="0"/>
    <n v="1"/>
    <x v="1"/>
    <s v="NumStorePurchases"/>
    <x v="1"/>
    <n v="5"/>
    <s v="Not Accepted"/>
    <n v="5"/>
    <n v="43"/>
    <n v="5"/>
    <n v="1"/>
    <n v="1"/>
    <n v="7"/>
    <n v="1"/>
    <x v="1"/>
    <s v="Low"/>
    <s v="Medium"/>
    <s v="Medium"/>
    <n v="412"/>
  </r>
  <r>
    <n v="61314"/>
    <x v="0"/>
    <n v="0"/>
    <n v="1"/>
    <n v="1"/>
    <x v="3"/>
    <n v="378"/>
    <n v="0"/>
    <n v="189"/>
    <n v="97"/>
    <n v="172"/>
    <n v="172"/>
    <s v="Wines"/>
    <n v="2"/>
    <n v="5"/>
    <n v="5"/>
    <n v="12"/>
    <n v="3"/>
    <x v="0"/>
    <x v="0"/>
    <x v="0"/>
    <x v="0"/>
    <x v="0"/>
    <n v="0"/>
    <n v="3"/>
    <n v="11"/>
    <x v="1"/>
    <n v="52"/>
    <x v="0"/>
    <n v="2589"/>
    <n v="0"/>
    <n v="1"/>
    <n v="0"/>
    <n v="0"/>
    <n v="0"/>
    <s v="Married"/>
    <s v="Partner"/>
    <n v="0"/>
    <n v="0"/>
    <n v="1"/>
    <n v="0"/>
    <n v="0"/>
    <s v="Graduation"/>
    <s v="Graduate"/>
    <n v="836"/>
    <n v="664"/>
    <n v="0"/>
    <n v="1"/>
    <x v="2"/>
    <s v="NumStorePurchases"/>
    <x v="1"/>
    <n v="22"/>
    <s v="Not Accepted"/>
    <n v="22"/>
    <n v="1008"/>
    <n v="10"/>
    <n v="8"/>
    <n v="7"/>
    <n v="25"/>
    <n v="9"/>
    <x v="0"/>
    <s v="Medium"/>
    <s v="High"/>
    <s v="High"/>
    <n v="413"/>
  </r>
  <r>
    <n v="84865"/>
    <x v="1"/>
    <n v="0"/>
    <n v="0"/>
    <n v="1"/>
    <x v="3"/>
    <n v="1248"/>
    <n v="16"/>
    <n v="349"/>
    <n v="43"/>
    <n v="16"/>
    <n v="16"/>
    <s v="Wines"/>
    <n v="1"/>
    <n v="2"/>
    <n v="4"/>
    <n v="9"/>
    <n v="4"/>
    <x v="0"/>
    <x v="1"/>
    <x v="1"/>
    <x v="1"/>
    <x v="1"/>
    <n v="0"/>
    <n v="3"/>
    <n v="11"/>
    <x v="0"/>
    <n v="59"/>
    <x v="0"/>
    <n v="2575"/>
    <n v="0"/>
    <n v="0"/>
    <n v="1"/>
    <n v="0"/>
    <n v="0"/>
    <s v="Single"/>
    <s v="Alone"/>
    <n v="0"/>
    <n v="0"/>
    <n v="0"/>
    <n v="0"/>
    <n v="1"/>
    <s v="PhD"/>
    <s v="Postgraduate"/>
    <n v="1672"/>
    <n v="1656"/>
    <n v="4"/>
    <n v="0"/>
    <x v="0"/>
    <s v="NumStorePurchases"/>
    <x v="1"/>
    <n v="15"/>
    <s v="Accepted"/>
    <n v="15"/>
    <n v="1688"/>
    <n v="10"/>
    <n v="5"/>
    <n v="9"/>
    <n v="24"/>
    <n v="9"/>
    <x v="0"/>
    <s v="High"/>
    <s v="Medium"/>
    <s v="Medium"/>
    <n v="414"/>
  </r>
  <r>
    <n v="42387"/>
    <x v="0"/>
    <n v="1"/>
    <n v="0"/>
    <n v="42"/>
    <x v="0"/>
    <n v="235"/>
    <n v="0"/>
    <n v="235"/>
    <n v="19"/>
    <n v="4"/>
    <n v="191"/>
    <s v="Wines"/>
    <n v="5"/>
    <n v="8"/>
    <n v="1"/>
    <n v="7"/>
    <n v="8"/>
    <x v="0"/>
    <x v="0"/>
    <x v="0"/>
    <x v="0"/>
    <x v="0"/>
    <n v="0"/>
    <n v="3"/>
    <n v="11"/>
    <x v="1"/>
    <n v="31"/>
    <x v="1"/>
    <n v="2767"/>
    <n v="0"/>
    <n v="1"/>
    <n v="0"/>
    <n v="0"/>
    <n v="0"/>
    <s v="Married"/>
    <s v="Partner"/>
    <n v="0"/>
    <n v="0"/>
    <n v="1"/>
    <n v="0"/>
    <n v="0"/>
    <s v="Graduation"/>
    <s v="Graduate"/>
    <n v="493"/>
    <n v="302"/>
    <n v="0"/>
    <n v="1"/>
    <x v="2"/>
    <s v="NumWebPurchases"/>
    <x v="2"/>
    <n v="16"/>
    <s v="Not Accepted"/>
    <n v="16"/>
    <n v="684"/>
    <n v="6"/>
    <n v="6"/>
    <n v="6"/>
    <n v="18"/>
    <n v="6"/>
    <x v="3"/>
    <s v="Medium"/>
    <s v="Medium"/>
    <s v="High"/>
    <n v="415"/>
  </r>
  <r>
    <n v="67309"/>
    <x v="0"/>
    <n v="1"/>
    <n v="1"/>
    <n v="76"/>
    <x v="2"/>
    <n v="515"/>
    <n v="47"/>
    <n v="181"/>
    <n v="149"/>
    <n v="95"/>
    <n v="95"/>
    <s v="Wines"/>
    <n v="15"/>
    <n v="9"/>
    <n v="6"/>
    <n v="9"/>
    <n v="7"/>
    <x v="0"/>
    <x v="0"/>
    <x v="0"/>
    <x v="0"/>
    <x v="0"/>
    <n v="0"/>
    <n v="3"/>
    <n v="11"/>
    <x v="1"/>
    <n v="53"/>
    <x v="0"/>
    <n v="2681"/>
    <n v="0"/>
    <n v="0"/>
    <n v="0"/>
    <n v="1"/>
    <n v="0"/>
    <s v="Together"/>
    <s v="Partner"/>
    <n v="1"/>
    <n v="0"/>
    <n v="0"/>
    <n v="0"/>
    <n v="0"/>
    <s v="2n Cycle"/>
    <s v="Undergraduate"/>
    <n v="987"/>
    <n v="892"/>
    <n v="0"/>
    <n v="2"/>
    <x v="0"/>
    <s v="NumWebPurchases"/>
    <x v="2"/>
    <n v="24"/>
    <s v="Not Accepted"/>
    <n v="24"/>
    <n v="1082"/>
    <n v="3.0000000000000004"/>
    <n v="9"/>
    <n v="7"/>
    <n v="19"/>
    <n v="7"/>
    <x v="3"/>
    <s v="High"/>
    <s v="High"/>
    <s v="High"/>
    <n v="416"/>
  </r>
  <r>
    <n v="75236"/>
    <x v="1"/>
    <n v="0"/>
    <n v="1"/>
    <n v="27"/>
    <x v="1"/>
    <n v="438"/>
    <n v="66"/>
    <n v="400"/>
    <n v="12"/>
    <n v="38"/>
    <n v="114"/>
    <s v="Wines"/>
    <n v="1"/>
    <n v="8"/>
    <n v="3"/>
    <n v="13"/>
    <n v="4"/>
    <x v="0"/>
    <x v="0"/>
    <x v="0"/>
    <x v="0"/>
    <x v="0"/>
    <n v="0"/>
    <n v="3"/>
    <n v="11"/>
    <x v="1"/>
    <n v="56"/>
    <x v="0"/>
    <n v="2375"/>
    <n v="0"/>
    <n v="1"/>
    <n v="0"/>
    <n v="0"/>
    <n v="0"/>
    <s v="Married"/>
    <s v="Partner"/>
    <n v="0"/>
    <n v="0"/>
    <n v="1"/>
    <n v="0"/>
    <n v="0"/>
    <s v="Graduation"/>
    <s v="Graduate"/>
    <n v="954"/>
    <n v="840"/>
    <n v="0"/>
    <n v="1"/>
    <x v="2"/>
    <s v="NumStorePurchases"/>
    <x v="1"/>
    <n v="24"/>
    <s v="Not Accepted"/>
    <n v="24"/>
    <n v="1068"/>
    <n v="8"/>
    <n v="9"/>
    <n v="7"/>
    <n v="24"/>
    <n v="9"/>
    <x v="0"/>
    <s v="Medium"/>
    <s v="High"/>
    <s v="High"/>
    <n v="417"/>
  </r>
  <r>
    <n v="30015"/>
    <x v="2"/>
    <n v="1"/>
    <n v="0"/>
    <n v="28"/>
    <x v="1"/>
    <n v="25"/>
    <n v="0"/>
    <n v="22"/>
    <n v="2"/>
    <n v="3"/>
    <n v="5"/>
    <s v="Wines"/>
    <n v="2"/>
    <n v="1"/>
    <n v="0"/>
    <n v="4"/>
    <n v="5"/>
    <x v="0"/>
    <x v="0"/>
    <x v="0"/>
    <x v="0"/>
    <x v="0"/>
    <n v="0"/>
    <n v="3"/>
    <n v="11"/>
    <x v="1"/>
    <n v="50"/>
    <x v="0"/>
    <n v="2306"/>
    <n v="0"/>
    <n v="0"/>
    <n v="1"/>
    <n v="0"/>
    <n v="0"/>
    <s v="Single"/>
    <s v="Alone"/>
    <n v="0"/>
    <n v="0"/>
    <n v="1"/>
    <n v="0"/>
    <n v="0"/>
    <s v="Graduation"/>
    <s v="Graduate"/>
    <n v="52"/>
    <n v="47"/>
    <n v="0"/>
    <n v="1"/>
    <x v="1"/>
    <s v="NumStorePurchases"/>
    <x v="1"/>
    <n v="5"/>
    <s v="Not Accepted"/>
    <n v="5"/>
    <n v="57"/>
    <n v="8"/>
    <n v="1"/>
    <n v="2"/>
    <n v="11"/>
    <n v="3"/>
    <x v="2"/>
    <s v="Medium"/>
    <s v="Medium"/>
    <s v="Low"/>
    <n v="418"/>
  </r>
  <r>
    <n v="50943"/>
    <x v="0"/>
    <n v="0"/>
    <n v="1"/>
    <n v="49"/>
    <x v="0"/>
    <n v="31"/>
    <n v="0"/>
    <n v="7"/>
    <n v="2"/>
    <n v="0"/>
    <n v="6"/>
    <s v="Wines"/>
    <n v="1"/>
    <n v="1"/>
    <n v="0"/>
    <n v="3"/>
    <n v="5"/>
    <x v="0"/>
    <x v="0"/>
    <x v="0"/>
    <x v="0"/>
    <x v="0"/>
    <n v="0"/>
    <n v="3"/>
    <n v="11"/>
    <x v="1"/>
    <n v="64"/>
    <x v="0"/>
    <n v="2532"/>
    <n v="0"/>
    <n v="0"/>
    <n v="0"/>
    <n v="1"/>
    <n v="0"/>
    <s v="Together"/>
    <s v="Partner"/>
    <n v="0"/>
    <n v="0"/>
    <n v="0"/>
    <n v="1"/>
    <n v="0"/>
    <s v="Master"/>
    <s v="Postgraduate"/>
    <n v="40"/>
    <n v="34"/>
    <n v="0"/>
    <n v="1"/>
    <x v="1"/>
    <s v="NumStorePurchases"/>
    <x v="1"/>
    <n v="4"/>
    <s v="Not Accepted"/>
    <n v="4"/>
    <n v="46"/>
    <n v="6"/>
    <n v="0"/>
    <n v="1"/>
    <n v="7"/>
    <n v="1"/>
    <x v="1"/>
    <s v="Medium"/>
    <s v="Low"/>
    <s v="Low"/>
    <n v="419"/>
  </r>
  <r>
    <n v="67272"/>
    <x v="0"/>
    <n v="0"/>
    <n v="1"/>
    <n v="12"/>
    <x v="1"/>
    <n v="357"/>
    <n v="35"/>
    <n v="271"/>
    <n v="28"/>
    <n v="28"/>
    <n v="14"/>
    <s v="Wines"/>
    <n v="3"/>
    <n v="6"/>
    <n v="2"/>
    <n v="12"/>
    <n v="5"/>
    <x v="0"/>
    <x v="0"/>
    <x v="0"/>
    <x v="0"/>
    <x v="0"/>
    <n v="0"/>
    <n v="3"/>
    <n v="11"/>
    <x v="1"/>
    <n v="54"/>
    <x v="0"/>
    <n v="2349"/>
    <n v="1"/>
    <n v="0"/>
    <n v="0"/>
    <n v="0"/>
    <n v="0"/>
    <s v="Divorced"/>
    <s v="Alone"/>
    <n v="0"/>
    <n v="0"/>
    <n v="1"/>
    <n v="0"/>
    <n v="0"/>
    <s v="Graduation"/>
    <s v="Graduate"/>
    <n v="719"/>
    <n v="705"/>
    <n v="0"/>
    <n v="1"/>
    <x v="2"/>
    <s v="NumStorePurchases"/>
    <x v="1"/>
    <n v="20"/>
    <s v="Not Accepted"/>
    <n v="20"/>
    <n v="733"/>
    <n v="9"/>
    <n v="7"/>
    <n v="6"/>
    <n v="22"/>
    <n v="8"/>
    <x v="0"/>
    <s v="Medium"/>
    <s v="Medium"/>
    <s v="Medium"/>
    <n v="420"/>
  </r>
  <r>
    <n v="51529"/>
    <x v="0"/>
    <n v="0"/>
    <n v="1"/>
    <n v="14"/>
    <x v="1"/>
    <n v="400"/>
    <n v="4"/>
    <n v="35"/>
    <n v="6"/>
    <n v="0"/>
    <n v="22"/>
    <s v="Wines"/>
    <n v="2"/>
    <n v="9"/>
    <n v="1"/>
    <n v="5"/>
    <n v="8"/>
    <x v="0"/>
    <x v="0"/>
    <x v="0"/>
    <x v="0"/>
    <x v="0"/>
    <n v="0"/>
    <n v="3"/>
    <n v="11"/>
    <x v="1"/>
    <n v="71"/>
    <x v="0"/>
    <n v="2454"/>
    <n v="0"/>
    <n v="0"/>
    <n v="0"/>
    <n v="0"/>
    <n v="1"/>
    <s v="Widow"/>
    <s v="Alone"/>
    <n v="0"/>
    <n v="0"/>
    <n v="0"/>
    <n v="1"/>
    <n v="0"/>
    <s v="Master"/>
    <s v="Postgraduate"/>
    <n v="445"/>
    <n v="423"/>
    <n v="0"/>
    <n v="1"/>
    <x v="2"/>
    <s v="NumWebPurchases"/>
    <x v="2"/>
    <n v="15"/>
    <s v="Not Accepted"/>
    <n v="15"/>
    <n v="467"/>
    <n v="9"/>
    <n v="5"/>
    <n v="5"/>
    <n v="19"/>
    <n v="7"/>
    <x v="3"/>
    <s v="Medium"/>
    <s v="Low"/>
    <s v="Medium"/>
    <n v="421"/>
  </r>
  <r>
    <n v="32011"/>
    <x v="2"/>
    <n v="1"/>
    <n v="0"/>
    <n v="89"/>
    <x v="2"/>
    <n v="99"/>
    <n v="0"/>
    <n v="15"/>
    <n v="2"/>
    <n v="1"/>
    <n v="5"/>
    <s v="Wines"/>
    <n v="3"/>
    <n v="2"/>
    <n v="1"/>
    <n v="4"/>
    <n v="7"/>
    <x v="0"/>
    <x v="0"/>
    <x v="0"/>
    <x v="0"/>
    <x v="0"/>
    <n v="0"/>
    <n v="3"/>
    <n v="11"/>
    <x v="1"/>
    <n v="49"/>
    <x v="2"/>
    <n v="2470"/>
    <n v="0"/>
    <n v="1"/>
    <n v="0"/>
    <n v="0"/>
    <n v="0"/>
    <s v="Married"/>
    <s v="Partner"/>
    <n v="0"/>
    <n v="0"/>
    <n v="0"/>
    <n v="0"/>
    <n v="1"/>
    <s v="PhD"/>
    <s v="Postgraduate"/>
    <n v="117"/>
    <n v="112"/>
    <n v="0"/>
    <n v="1"/>
    <x v="3"/>
    <s v="NumStorePurchases"/>
    <x v="1"/>
    <n v="7"/>
    <s v="Not Accepted"/>
    <n v="7"/>
    <n v="122"/>
    <n v="1.9999999999999996"/>
    <n v="3"/>
    <n v="3"/>
    <n v="8"/>
    <n v="1"/>
    <x v="1"/>
    <s v="Medium"/>
    <s v="Low"/>
    <s v="Low"/>
    <n v="422"/>
  </r>
  <r>
    <n v="7500"/>
    <x v="2"/>
    <n v="1"/>
    <n v="0"/>
    <n v="96"/>
    <x v="2"/>
    <n v="1"/>
    <n v="11"/>
    <n v="5"/>
    <n v="4"/>
    <n v="6"/>
    <n v="9"/>
    <s v="Fruits"/>
    <n v="2"/>
    <n v="2"/>
    <n v="0"/>
    <n v="3"/>
    <n v="8"/>
    <x v="0"/>
    <x v="0"/>
    <x v="0"/>
    <x v="0"/>
    <x v="0"/>
    <n v="0"/>
    <n v="3"/>
    <n v="11"/>
    <x v="1"/>
    <n v="34"/>
    <x v="1"/>
    <n v="2666"/>
    <n v="0"/>
    <n v="1"/>
    <n v="0"/>
    <n v="0"/>
    <n v="0"/>
    <s v="Married"/>
    <s v="Partner"/>
    <n v="1"/>
    <n v="0"/>
    <n v="0"/>
    <n v="0"/>
    <n v="0"/>
    <s v="2n Cycle"/>
    <s v="Undergraduate"/>
    <n v="27"/>
    <n v="18"/>
    <n v="0"/>
    <n v="1"/>
    <x v="1"/>
    <s v="NumStorePurchases"/>
    <x v="1"/>
    <n v="5"/>
    <s v="Not Accepted"/>
    <n v="5"/>
    <n v="36"/>
    <n v="0.99999999999999978"/>
    <n v="1"/>
    <n v="1"/>
    <n v="3"/>
    <n v="0"/>
    <x v="1"/>
    <s v="Low"/>
    <s v="Medium"/>
    <s v="Low"/>
    <n v="423"/>
  </r>
  <r>
    <n v="28691"/>
    <x v="2"/>
    <n v="1"/>
    <n v="0"/>
    <n v="56"/>
    <x v="0"/>
    <n v="5"/>
    <n v="4"/>
    <n v="13"/>
    <n v="8"/>
    <n v="0"/>
    <n v="4"/>
    <s v="Meat"/>
    <n v="1"/>
    <n v="1"/>
    <n v="0"/>
    <n v="3"/>
    <n v="8"/>
    <x v="0"/>
    <x v="0"/>
    <x v="0"/>
    <x v="0"/>
    <x v="0"/>
    <n v="0"/>
    <n v="3"/>
    <n v="11"/>
    <x v="1"/>
    <n v="31"/>
    <x v="1"/>
    <n v="2519"/>
    <n v="0"/>
    <n v="1"/>
    <n v="0"/>
    <n v="0"/>
    <n v="0"/>
    <s v="Married"/>
    <s v="Partner"/>
    <n v="0"/>
    <n v="0"/>
    <n v="1"/>
    <n v="0"/>
    <n v="0"/>
    <s v="Graduation"/>
    <s v="Graduate"/>
    <n v="30"/>
    <n v="26"/>
    <n v="0"/>
    <n v="1"/>
    <x v="1"/>
    <s v="NumStorePurchases"/>
    <x v="1"/>
    <n v="4"/>
    <s v="Not Accepted"/>
    <n v="4"/>
    <n v="34"/>
    <n v="5"/>
    <n v="0"/>
    <n v="0"/>
    <n v="5"/>
    <n v="0"/>
    <x v="1"/>
    <s v="Low"/>
    <s v="Low"/>
    <s v="Low"/>
    <n v="424"/>
  </r>
  <r>
    <n v="56223"/>
    <x v="0"/>
    <n v="0"/>
    <n v="1"/>
    <n v="72"/>
    <x v="2"/>
    <n v="77"/>
    <n v="28"/>
    <n v="31"/>
    <n v="16"/>
    <n v="0"/>
    <n v="4"/>
    <s v="Wines"/>
    <n v="2"/>
    <n v="2"/>
    <n v="1"/>
    <n v="5"/>
    <n v="4"/>
    <x v="0"/>
    <x v="0"/>
    <x v="0"/>
    <x v="0"/>
    <x v="0"/>
    <n v="0"/>
    <n v="3"/>
    <n v="11"/>
    <x v="1"/>
    <n v="72"/>
    <x v="0"/>
    <n v="2350"/>
    <n v="0"/>
    <n v="1"/>
    <n v="0"/>
    <n v="0"/>
    <n v="0"/>
    <s v="Married"/>
    <s v="Partner"/>
    <n v="0"/>
    <n v="0"/>
    <n v="0"/>
    <n v="0"/>
    <n v="1"/>
    <s v="PhD"/>
    <s v="Postgraduate"/>
    <n v="152"/>
    <n v="148"/>
    <n v="0"/>
    <n v="1"/>
    <x v="3"/>
    <s v="NumStorePurchases"/>
    <x v="1"/>
    <n v="8"/>
    <s v="Not Accepted"/>
    <n v="8"/>
    <n v="156"/>
    <n v="3.0000000000000004"/>
    <n v="3"/>
    <n v="3"/>
    <n v="9"/>
    <n v="2"/>
    <x v="1"/>
    <s v="Medium"/>
    <s v="Low"/>
    <s v="Low"/>
    <n v="425"/>
  </r>
  <r>
    <n v="18100"/>
    <x v="2"/>
    <n v="0"/>
    <n v="0"/>
    <n v="14"/>
    <x v="1"/>
    <n v="3"/>
    <n v="1"/>
    <n v="2"/>
    <n v="4"/>
    <n v="3"/>
    <n v="1"/>
    <s v="Fish"/>
    <n v="1"/>
    <n v="0"/>
    <n v="0"/>
    <n v="3"/>
    <n v="5"/>
    <x v="0"/>
    <x v="0"/>
    <x v="0"/>
    <x v="0"/>
    <x v="0"/>
    <n v="0"/>
    <n v="3"/>
    <n v="11"/>
    <x v="1"/>
    <n v="74"/>
    <x v="0"/>
    <n v="2486"/>
    <n v="0"/>
    <n v="1"/>
    <n v="0"/>
    <n v="0"/>
    <n v="0"/>
    <s v="Married"/>
    <s v="Partner"/>
    <n v="0"/>
    <n v="0"/>
    <n v="1"/>
    <n v="0"/>
    <n v="0"/>
    <s v="Graduation"/>
    <s v="Graduate"/>
    <n v="13"/>
    <n v="12"/>
    <n v="0"/>
    <n v="0"/>
    <x v="1"/>
    <s v="NumStorePurchases"/>
    <x v="1"/>
    <n v="3"/>
    <s v="Not Accepted"/>
    <n v="3"/>
    <n v="14"/>
    <n v="9"/>
    <n v="0"/>
    <n v="0"/>
    <n v="9"/>
    <n v="2"/>
    <x v="1"/>
    <s v="Low"/>
    <s v="Medium"/>
    <s v="Low"/>
    <n v="426"/>
  </r>
  <r>
    <n v="30279"/>
    <x v="2"/>
    <n v="1"/>
    <n v="0"/>
    <n v="13"/>
    <x v="1"/>
    <n v="10"/>
    <n v="4"/>
    <n v="14"/>
    <n v="4"/>
    <n v="4"/>
    <n v="1"/>
    <s v="Meat"/>
    <n v="1"/>
    <n v="1"/>
    <n v="0"/>
    <n v="3"/>
    <n v="8"/>
    <x v="0"/>
    <x v="0"/>
    <x v="0"/>
    <x v="0"/>
    <x v="0"/>
    <n v="0"/>
    <n v="3"/>
    <n v="11"/>
    <x v="1"/>
    <n v="31"/>
    <x v="1"/>
    <n v="2705"/>
    <n v="0"/>
    <n v="0"/>
    <n v="1"/>
    <n v="0"/>
    <n v="0"/>
    <s v="Single"/>
    <s v="Alone"/>
    <n v="0"/>
    <n v="0"/>
    <n v="1"/>
    <n v="0"/>
    <n v="0"/>
    <s v="Graduation"/>
    <s v="Graduate"/>
    <n v="36"/>
    <n v="35"/>
    <n v="0"/>
    <n v="1"/>
    <x v="1"/>
    <s v="NumStorePurchases"/>
    <x v="1"/>
    <n v="4"/>
    <s v="Not Accepted"/>
    <n v="4"/>
    <n v="37"/>
    <n v="9"/>
    <n v="0"/>
    <n v="1"/>
    <n v="10"/>
    <n v="2"/>
    <x v="1"/>
    <s v="Low"/>
    <s v="Medium"/>
    <s v="Low"/>
    <n v="427"/>
  </r>
  <r>
    <n v="20130"/>
    <x v="2"/>
    <n v="0"/>
    <n v="0"/>
    <n v="99"/>
    <x v="2"/>
    <n v="0"/>
    <n v="6"/>
    <n v="3"/>
    <n v="7"/>
    <n v="6"/>
    <n v="12"/>
    <s v="Gold"/>
    <n v="1"/>
    <n v="1"/>
    <n v="0"/>
    <n v="3"/>
    <n v="8"/>
    <x v="0"/>
    <x v="0"/>
    <x v="0"/>
    <x v="0"/>
    <x v="0"/>
    <n v="0"/>
    <n v="3"/>
    <n v="11"/>
    <x v="1"/>
    <n v="46"/>
    <x v="2"/>
    <n v="2263"/>
    <n v="0"/>
    <n v="1"/>
    <n v="0"/>
    <n v="0"/>
    <n v="0"/>
    <s v="Married"/>
    <s v="Partner"/>
    <n v="1"/>
    <n v="0"/>
    <n v="0"/>
    <n v="0"/>
    <n v="0"/>
    <s v="2n Cycle"/>
    <s v="Undergraduate"/>
    <n v="22"/>
    <n v="10"/>
    <n v="0"/>
    <n v="0"/>
    <x v="1"/>
    <s v="NumStorePurchases"/>
    <x v="1"/>
    <n v="4"/>
    <s v="Not Accepted"/>
    <n v="4"/>
    <n v="34"/>
    <n v="0.99999999999999978"/>
    <n v="0"/>
    <n v="0"/>
    <n v="0.99999999999999978"/>
    <n v="0"/>
    <x v="1"/>
    <s v="Low"/>
    <s v="Medium"/>
    <s v="Medium"/>
    <n v="428"/>
  </r>
  <r>
    <n v="23295"/>
    <x v="2"/>
    <n v="0"/>
    <n v="0"/>
    <n v="72"/>
    <x v="2"/>
    <n v="0"/>
    <n v="0"/>
    <n v="1"/>
    <n v="2"/>
    <n v="12"/>
    <n v="5"/>
    <s v="Sweet"/>
    <n v="1"/>
    <n v="1"/>
    <n v="0"/>
    <n v="2"/>
    <n v="8"/>
    <x v="0"/>
    <x v="0"/>
    <x v="0"/>
    <x v="0"/>
    <x v="0"/>
    <n v="0"/>
    <n v="3"/>
    <n v="11"/>
    <x v="1"/>
    <n v="61"/>
    <x v="0"/>
    <n v="2510"/>
    <n v="1"/>
    <n v="0"/>
    <n v="0"/>
    <n v="0"/>
    <n v="0"/>
    <s v="Divorced"/>
    <s v="Alone"/>
    <n v="0"/>
    <n v="0"/>
    <n v="1"/>
    <n v="0"/>
    <n v="0"/>
    <s v="Graduation"/>
    <s v="Graduate"/>
    <n v="15"/>
    <n v="10"/>
    <n v="0"/>
    <n v="0"/>
    <x v="1"/>
    <s v="NumStorePurchases"/>
    <x v="1"/>
    <n v="3"/>
    <s v="Not Accepted"/>
    <n v="3"/>
    <n v="20"/>
    <n v="3.0000000000000004"/>
    <n v="0"/>
    <n v="0"/>
    <n v="3.0000000000000004"/>
    <n v="0"/>
    <x v="1"/>
    <s v="Low"/>
    <s v="Medium"/>
    <s v="Low"/>
    <n v="429"/>
  </r>
  <r>
    <n v="42618"/>
    <x v="0"/>
    <n v="1"/>
    <n v="0"/>
    <n v="92"/>
    <x v="2"/>
    <n v="76"/>
    <n v="14"/>
    <n v="74"/>
    <n v="13"/>
    <n v="5"/>
    <n v="10"/>
    <s v="Wines"/>
    <n v="2"/>
    <n v="5"/>
    <n v="0"/>
    <n v="4"/>
    <n v="8"/>
    <x v="0"/>
    <x v="0"/>
    <x v="0"/>
    <x v="0"/>
    <x v="0"/>
    <n v="0"/>
    <n v="3"/>
    <n v="11"/>
    <x v="1"/>
    <n v="48"/>
    <x v="2"/>
    <n v="2422"/>
    <n v="1"/>
    <n v="0"/>
    <n v="0"/>
    <n v="0"/>
    <n v="0"/>
    <s v="Divorced"/>
    <s v="Alone"/>
    <n v="0"/>
    <n v="0"/>
    <n v="0"/>
    <n v="1"/>
    <n v="0"/>
    <s v="Master"/>
    <s v="Postgraduate"/>
    <n v="182"/>
    <n v="172"/>
    <n v="0"/>
    <n v="1"/>
    <x v="3"/>
    <s v="NumWebPurchases"/>
    <x v="2"/>
    <n v="9"/>
    <s v="Not Accepted"/>
    <n v="9"/>
    <n v="192"/>
    <n v="0.99999999999999978"/>
    <n v="3"/>
    <n v="3"/>
    <n v="7"/>
    <n v="1"/>
    <x v="1"/>
    <s v="Medium"/>
    <s v="Medium"/>
    <s v="Medium"/>
    <n v="430"/>
  </r>
  <r>
    <n v="81246"/>
    <x v="1"/>
    <n v="0"/>
    <n v="0"/>
    <n v="87"/>
    <x v="2"/>
    <n v="398"/>
    <n v="190"/>
    <n v="537"/>
    <n v="61"/>
    <n v="156"/>
    <n v="37"/>
    <s v="Meat"/>
    <n v="1"/>
    <n v="4"/>
    <n v="5"/>
    <n v="7"/>
    <n v="1"/>
    <x v="1"/>
    <x v="0"/>
    <x v="0"/>
    <x v="1"/>
    <x v="0"/>
    <n v="0"/>
    <n v="3"/>
    <n v="11"/>
    <x v="1"/>
    <n v="56"/>
    <x v="0"/>
    <n v="2341"/>
    <n v="0"/>
    <n v="0"/>
    <n v="1"/>
    <n v="0"/>
    <n v="0"/>
    <s v="Single"/>
    <s v="Alone"/>
    <n v="0"/>
    <n v="0"/>
    <n v="1"/>
    <n v="0"/>
    <n v="0"/>
    <s v="Graduation"/>
    <s v="Graduate"/>
    <n v="1342"/>
    <n v="1305"/>
    <n v="2"/>
    <n v="0"/>
    <x v="0"/>
    <s v="NumStorePurchases"/>
    <x v="1"/>
    <n v="16"/>
    <s v="Accepted"/>
    <n v="16"/>
    <n v="1379"/>
    <n v="1.9999999999999996"/>
    <n v="6"/>
    <n v="8"/>
    <n v="16"/>
    <n v="5"/>
    <x v="3"/>
    <s v="Medium"/>
    <s v="High"/>
    <s v="Medium"/>
    <n v="431"/>
  </r>
  <r>
    <n v="24027"/>
    <x v="2"/>
    <n v="1"/>
    <n v="0"/>
    <n v="7"/>
    <x v="3"/>
    <n v="14"/>
    <n v="7"/>
    <n v="11"/>
    <n v="11"/>
    <n v="0"/>
    <n v="5"/>
    <s v="Wines"/>
    <n v="2"/>
    <n v="2"/>
    <n v="0"/>
    <n v="3"/>
    <n v="8"/>
    <x v="0"/>
    <x v="0"/>
    <x v="0"/>
    <x v="0"/>
    <x v="0"/>
    <n v="0"/>
    <n v="3"/>
    <n v="11"/>
    <x v="1"/>
    <n v="44"/>
    <x v="2"/>
    <n v="2544"/>
    <n v="0"/>
    <n v="1"/>
    <n v="0"/>
    <n v="0"/>
    <n v="0"/>
    <s v="Married"/>
    <s v="Partner"/>
    <n v="0"/>
    <n v="0"/>
    <n v="1"/>
    <n v="0"/>
    <n v="0"/>
    <s v="Graduation"/>
    <s v="Graduate"/>
    <n v="43"/>
    <n v="38"/>
    <n v="0"/>
    <n v="1"/>
    <x v="1"/>
    <s v="NumStorePurchases"/>
    <x v="1"/>
    <n v="5"/>
    <s v="Not Accepted"/>
    <n v="5"/>
    <n v="48"/>
    <n v="10"/>
    <n v="1"/>
    <n v="1"/>
    <n v="12"/>
    <n v="3"/>
    <x v="2"/>
    <s v="Low"/>
    <s v="Low"/>
    <s v="Low"/>
    <n v="432"/>
  </r>
  <r>
    <n v="55707"/>
    <x v="0"/>
    <n v="0"/>
    <n v="1"/>
    <n v="91"/>
    <x v="2"/>
    <n v="208"/>
    <n v="7"/>
    <n v="82"/>
    <n v="30"/>
    <n v="66"/>
    <n v="35"/>
    <s v="Wines"/>
    <n v="2"/>
    <n v="3"/>
    <n v="2"/>
    <n v="9"/>
    <n v="3"/>
    <x v="0"/>
    <x v="0"/>
    <x v="0"/>
    <x v="0"/>
    <x v="0"/>
    <n v="0"/>
    <n v="3"/>
    <n v="11"/>
    <x v="1"/>
    <n v="67"/>
    <x v="0"/>
    <n v="2348"/>
    <n v="0"/>
    <n v="1"/>
    <n v="0"/>
    <n v="0"/>
    <n v="0"/>
    <s v="Married"/>
    <s v="Partner"/>
    <n v="0"/>
    <n v="0"/>
    <n v="0"/>
    <n v="0"/>
    <n v="1"/>
    <s v="PhD"/>
    <s v="Postgraduate"/>
    <n v="393"/>
    <n v="358"/>
    <n v="0"/>
    <n v="1"/>
    <x v="2"/>
    <s v="NumStorePurchases"/>
    <x v="1"/>
    <n v="14"/>
    <s v="Not Accepted"/>
    <n v="14"/>
    <n v="428"/>
    <n v="0.99999999999999978"/>
    <n v="5"/>
    <n v="5"/>
    <n v="11"/>
    <n v="3"/>
    <x v="2"/>
    <s v="Medium"/>
    <s v="High"/>
    <s v="Medium"/>
    <n v="433"/>
  </r>
  <r>
    <n v="57959"/>
    <x v="0"/>
    <n v="0"/>
    <n v="1"/>
    <n v="71"/>
    <x v="2"/>
    <n v="430"/>
    <n v="16"/>
    <n v="322"/>
    <n v="43"/>
    <n v="24"/>
    <n v="33"/>
    <s v="Wines"/>
    <n v="5"/>
    <n v="4"/>
    <n v="7"/>
    <n v="11"/>
    <n v="3"/>
    <x v="0"/>
    <x v="0"/>
    <x v="0"/>
    <x v="0"/>
    <x v="0"/>
    <n v="0"/>
    <n v="3"/>
    <n v="11"/>
    <x v="1"/>
    <n v="65"/>
    <x v="0"/>
    <n v="2582"/>
    <n v="0"/>
    <n v="0"/>
    <n v="1"/>
    <n v="0"/>
    <n v="0"/>
    <s v="Single"/>
    <s v="Alone"/>
    <n v="0"/>
    <n v="0"/>
    <n v="1"/>
    <n v="0"/>
    <n v="0"/>
    <s v="Graduation"/>
    <s v="Graduate"/>
    <n v="835"/>
    <n v="802"/>
    <n v="0"/>
    <n v="1"/>
    <x v="2"/>
    <s v="NumStorePurchases"/>
    <x v="1"/>
    <n v="22"/>
    <s v="Not Accepted"/>
    <n v="22"/>
    <n v="868"/>
    <n v="3.0000000000000004"/>
    <n v="8"/>
    <n v="6"/>
    <n v="17"/>
    <n v="5"/>
    <x v="3"/>
    <s v="Medium"/>
    <s v="Medium"/>
    <s v="Medium"/>
    <n v="434"/>
  </r>
  <r>
    <n v="56796"/>
    <x v="0"/>
    <n v="0"/>
    <n v="1"/>
    <n v="24"/>
    <x v="1"/>
    <n v="656"/>
    <n v="38"/>
    <n v="161"/>
    <n v="62"/>
    <n v="47"/>
    <n v="37"/>
    <s v="Wines"/>
    <n v="3"/>
    <n v="8"/>
    <n v="9"/>
    <n v="7"/>
    <n v="7"/>
    <x v="0"/>
    <x v="0"/>
    <x v="0"/>
    <x v="0"/>
    <x v="0"/>
    <n v="0"/>
    <n v="3"/>
    <n v="11"/>
    <x v="1"/>
    <n v="51"/>
    <x v="0"/>
    <n v="2657"/>
    <n v="0"/>
    <n v="1"/>
    <n v="0"/>
    <n v="0"/>
    <n v="0"/>
    <s v="Married"/>
    <s v="Partner"/>
    <n v="0"/>
    <n v="0"/>
    <n v="1"/>
    <n v="0"/>
    <n v="0"/>
    <s v="Graduation"/>
    <s v="Graduate"/>
    <n v="964"/>
    <n v="927"/>
    <n v="0"/>
    <n v="1"/>
    <x v="2"/>
    <s v="NumCatalogPurchases"/>
    <x v="0"/>
    <n v="24"/>
    <s v="Not Accepted"/>
    <n v="24"/>
    <n v="1001"/>
    <n v="8"/>
    <n v="9"/>
    <n v="7"/>
    <n v="24"/>
    <n v="9"/>
    <x v="0"/>
    <s v="High"/>
    <s v="High"/>
    <s v="Medium"/>
    <n v="435"/>
  </r>
  <r>
    <n v="36230"/>
    <x v="0"/>
    <n v="1"/>
    <n v="0"/>
    <n v="17"/>
    <x v="1"/>
    <n v="14"/>
    <n v="2"/>
    <n v="30"/>
    <n v="8"/>
    <n v="2"/>
    <n v="3"/>
    <s v="Meat"/>
    <n v="1"/>
    <n v="2"/>
    <n v="0"/>
    <n v="4"/>
    <n v="5"/>
    <x v="0"/>
    <x v="0"/>
    <x v="0"/>
    <x v="0"/>
    <x v="0"/>
    <n v="0"/>
    <n v="3"/>
    <n v="11"/>
    <x v="1"/>
    <n v="49"/>
    <x v="2"/>
    <n v="2414"/>
    <n v="0"/>
    <n v="0"/>
    <n v="1"/>
    <n v="0"/>
    <n v="0"/>
    <s v="Single"/>
    <s v="Alone"/>
    <n v="0"/>
    <n v="0"/>
    <n v="0"/>
    <n v="1"/>
    <n v="0"/>
    <s v="Master"/>
    <s v="Postgraduate"/>
    <n v="56"/>
    <n v="53"/>
    <n v="0"/>
    <n v="1"/>
    <x v="1"/>
    <s v="NumStorePurchases"/>
    <x v="1"/>
    <n v="6"/>
    <s v="Not Accepted"/>
    <n v="6"/>
    <n v="59"/>
    <n v="9"/>
    <n v="2"/>
    <n v="2"/>
    <n v="13"/>
    <n v="3"/>
    <x v="2"/>
    <s v="Low"/>
    <s v="Medium"/>
    <s v="Low"/>
    <n v="436"/>
  </r>
  <r>
    <n v="70829"/>
    <x v="1"/>
    <n v="1"/>
    <n v="1"/>
    <n v="87"/>
    <x v="2"/>
    <n v="141"/>
    <n v="70"/>
    <n v="106"/>
    <n v="72"/>
    <n v="19"/>
    <n v="23"/>
    <s v="Wines"/>
    <n v="2"/>
    <n v="4"/>
    <n v="2"/>
    <n v="8"/>
    <n v="3"/>
    <x v="0"/>
    <x v="0"/>
    <x v="0"/>
    <x v="0"/>
    <x v="0"/>
    <n v="0"/>
    <n v="3"/>
    <n v="11"/>
    <x v="1"/>
    <n v="40"/>
    <x v="2"/>
    <n v="2369"/>
    <n v="0"/>
    <n v="1"/>
    <n v="0"/>
    <n v="0"/>
    <n v="0"/>
    <s v="Married"/>
    <s v="Partner"/>
    <n v="1"/>
    <n v="0"/>
    <n v="0"/>
    <n v="0"/>
    <n v="0"/>
    <s v="2n Cycle"/>
    <s v="Undergraduate"/>
    <n v="408"/>
    <n v="385"/>
    <n v="0"/>
    <n v="2"/>
    <x v="2"/>
    <s v="NumStorePurchases"/>
    <x v="1"/>
    <n v="14"/>
    <s v="Not Accepted"/>
    <n v="14"/>
    <n v="431"/>
    <n v="1.9999999999999996"/>
    <n v="5"/>
    <n v="5"/>
    <n v="12"/>
    <n v="3"/>
    <x v="2"/>
    <s v="Medium"/>
    <s v="Medium"/>
    <s v="Medium"/>
    <n v="437"/>
  </r>
  <r>
    <n v="65991"/>
    <x v="0"/>
    <n v="0"/>
    <n v="1"/>
    <n v="21"/>
    <x v="1"/>
    <n v="507"/>
    <n v="19"/>
    <n v="364"/>
    <n v="25"/>
    <n v="47"/>
    <n v="9"/>
    <s v="Wines"/>
    <n v="3"/>
    <n v="9"/>
    <n v="5"/>
    <n v="10"/>
    <n v="7"/>
    <x v="0"/>
    <x v="0"/>
    <x v="0"/>
    <x v="0"/>
    <x v="0"/>
    <n v="0"/>
    <n v="3"/>
    <n v="11"/>
    <x v="1"/>
    <n v="44"/>
    <x v="2"/>
    <n v="2819"/>
    <n v="0"/>
    <n v="1"/>
    <n v="0"/>
    <n v="0"/>
    <n v="0"/>
    <s v="Married"/>
    <s v="Partner"/>
    <n v="0"/>
    <n v="0"/>
    <n v="1"/>
    <n v="0"/>
    <n v="0"/>
    <s v="Graduation"/>
    <s v="Graduate"/>
    <n v="962"/>
    <n v="953"/>
    <n v="0"/>
    <n v="1"/>
    <x v="2"/>
    <s v="NumStorePurchases"/>
    <x v="1"/>
    <n v="24"/>
    <s v="Not Accepted"/>
    <n v="24"/>
    <n v="971"/>
    <n v="8"/>
    <n v="9"/>
    <n v="7"/>
    <n v="24"/>
    <n v="9"/>
    <x v="0"/>
    <s v="Medium"/>
    <s v="High"/>
    <s v="Low"/>
    <n v="438"/>
  </r>
  <r>
    <n v="38988"/>
    <x v="0"/>
    <n v="1"/>
    <n v="2"/>
    <n v="90"/>
    <x v="2"/>
    <n v="164"/>
    <n v="24"/>
    <n v="103"/>
    <n v="12"/>
    <n v="3"/>
    <n v="42"/>
    <s v="Wines"/>
    <n v="7"/>
    <n v="5"/>
    <n v="1"/>
    <n v="6"/>
    <n v="8"/>
    <x v="0"/>
    <x v="0"/>
    <x v="0"/>
    <x v="0"/>
    <x v="0"/>
    <n v="0"/>
    <n v="3"/>
    <n v="11"/>
    <x v="1"/>
    <n v="48"/>
    <x v="2"/>
    <n v="2837"/>
    <n v="0"/>
    <n v="1"/>
    <n v="0"/>
    <n v="0"/>
    <n v="0"/>
    <s v="Married"/>
    <s v="Partner"/>
    <n v="0"/>
    <n v="0"/>
    <n v="1"/>
    <n v="0"/>
    <n v="0"/>
    <s v="Graduation"/>
    <s v="Graduate"/>
    <n v="306"/>
    <n v="264"/>
    <n v="0"/>
    <n v="3"/>
    <x v="3"/>
    <s v="NumStorePurchases"/>
    <x v="1"/>
    <n v="12"/>
    <s v="Not Accepted"/>
    <n v="12"/>
    <n v="348"/>
    <n v="0.99999999999999978"/>
    <n v="4"/>
    <n v="4"/>
    <n v="9"/>
    <n v="2"/>
    <x v="1"/>
    <s v="Medium"/>
    <s v="Medium"/>
    <s v="Medium"/>
    <n v="439"/>
  </r>
  <r>
    <n v="89572"/>
    <x v="1"/>
    <n v="0"/>
    <n v="0"/>
    <n v="44"/>
    <x v="0"/>
    <n v="606"/>
    <n v="24"/>
    <n v="974"/>
    <n v="197"/>
    <n v="194"/>
    <n v="64"/>
    <s v="Meat"/>
    <n v="1"/>
    <n v="7"/>
    <n v="7"/>
    <n v="9"/>
    <n v="4"/>
    <x v="0"/>
    <x v="1"/>
    <x v="0"/>
    <x v="1"/>
    <x v="0"/>
    <n v="0"/>
    <n v="3"/>
    <n v="11"/>
    <x v="0"/>
    <n v="54"/>
    <x v="0"/>
    <n v="2811"/>
    <n v="0"/>
    <n v="0"/>
    <n v="1"/>
    <n v="0"/>
    <n v="0"/>
    <s v="Single"/>
    <s v="Alone"/>
    <n v="1"/>
    <n v="0"/>
    <n v="0"/>
    <n v="0"/>
    <n v="0"/>
    <s v="2n Cycle"/>
    <s v="Undergraduate"/>
    <n v="1995"/>
    <n v="1931"/>
    <n v="2"/>
    <n v="0"/>
    <x v="0"/>
    <s v="NumStorePurchases"/>
    <x v="1"/>
    <n v="23"/>
    <s v="Accepted"/>
    <n v="23"/>
    <n v="2059"/>
    <n v="6"/>
    <n v="9"/>
    <n v="9"/>
    <n v="24"/>
    <n v="9"/>
    <x v="0"/>
    <s v="High"/>
    <s v="High"/>
    <s v="High"/>
    <n v="440"/>
  </r>
  <r>
    <n v="42207"/>
    <x v="0"/>
    <n v="1"/>
    <n v="0"/>
    <n v="71"/>
    <x v="2"/>
    <n v="116"/>
    <n v="11"/>
    <n v="72"/>
    <n v="3"/>
    <n v="17"/>
    <n v="46"/>
    <s v="Wines"/>
    <n v="4"/>
    <n v="4"/>
    <n v="1"/>
    <n v="5"/>
    <n v="6"/>
    <x v="1"/>
    <x v="0"/>
    <x v="0"/>
    <x v="0"/>
    <x v="0"/>
    <n v="0"/>
    <n v="3"/>
    <n v="11"/>
    <x v="0"/>
    <n v="36"/>
    <x v="1"/>
    <n v="2613"/>
    <n v="0"/>
    <n v="1"/>
    <n v="0"/>
    <n v="0"/>
    <n v="0"/>
    <s v="Married"/>
    <s v="Partner"/>
    <n v="0"/>
    <n v="0"/>
    <n v="0"/>
    <n v="1"/>
    <n v="0"/>
    <s v="Master"/>
    <s v="Postgraduate"/>
    <n v="219"/>
    <n v="173"/>
    <n v="1"/>
    <n v="1"/>
    <x v="3"/>
    <s v="NumStorePurchases"/>
    <x v="1"/>
    <n v="10"/>
    <s v="Accepted"/>
    <n v="10"/>
    <n v="265"/>
    <n v="3.0000000000000004"/>
    <n v="4"/>
    <n v="4"/>
    <n v="11"/>
    <n v="3"/>
    <x v="2"/>
    <s v="Medium"/>
    <s v="Medium"/>
    <s v="Medium"/>
    <n v="441"/>
  </r>
  <r>
    <n v="50300"/>
    <x v="0"/>
    <n v="0"/>
    <n v="1"/>
    <n v="52"/>
    <x v="0"/>
    <n v="143"/>
    <n v="15"/>
    <n v="60"/>
    <n v="24"/>
    <n v="23"/>
    <n v="5"/>
    <s v="Wines"/>
    <n v="2"/>
    <n v="2"/>
    <n v="1"/>
    <n v="8"/>
    <n v="2"/>
    <x v="0"/>
    <x v="0"/>
    <x v="0"/>
    <x v="0"/>
    <x v="0"/>
    <n v="0"/>
    <n v="3"/>
    <n v="11"/>
    <x v="1"/>
    <n v="68"/>
    <x v="0"/>
    <n v="2194"/>
    <n v="0"/>
    <n v="1"/>
    <n v="0"/>
    <n v="0"/>
    <n v="0"/>
    <s v="Married"/>
    <s v="Partner"/>
    <n v="0"/>
    <n v="0"/>
    <n v="1"/>
    <n v="0"/>
    <n v="0"/>
    <s v="Graduation"/>
    <s v="Graduate"/>
    <n v="265"/>
    <n v="260"/>
    <n v="0"/>
    <n v="1"/>
    <x v="3"/>
    <s v="NumStorePurchases"/>
    <x v="1"/>
    <n v="11"/>
    <s v="Not Accepted"/>
    <n v="11"/>
    <n v="270"/>
    <n v="5"/>
    <n v="4"/>
    <n v="4"/>
    <n v="13"/>
    <n v="3"/>
    <x v="2"/>
    <s v="Medium"/>
    <s v="Medium"/>
    <s v="Low"/>
    <n v="442"/>
  </r>
  <r>
    <n v="66664"/>
    <x v="0"/>
    <n v="0"/>
    <n v="0"/>
    <n v="78"/>
    <x v="2"/>
    <n v="398"/>
    <n v="96"/>
    <n v="447"/>
    <n v="220"/>
    <n v="96"/>
    <n v="32"/>
    <s v="Meat"/>
    <n v="1"/>
    <n v="5"/>
    <n v="7"/>
    <n v="6"/>
    <n v="3"/>
    <x v="0"/>
    <x v="0"/>
    <x v="0"/>
    <x v="0"/>
    <x v="0"/>
    <n v="0"/>
    <n v="3"/>
    <n v="11"/>
    <x v="1"/>
    <n v="38"/>
    <x v="1"/>
    <n v="2801"/>
    <n v="0"/>
    <n v="0"/>
    <n v="0"/>
    <n v="1"/>
    <n v="0"/>
    <s v="Together"/>
    <s v="Partner"/>
    <n v="1"/>
    <n v="0"/>
    <n v="0"/>
    <n v="0"/>
    <n v="0"/>
    <s v="2n Cycle"/>
    <s v="Undergraduate"/>
    <n v="1257"/>
    <n v="1225"/>
    <n v="0"/>
    <n v="0"/>
    <x v="0"/>
    <s v="NumCatalogPurchases"/>
    <x v="0"/>
    <n v="18"/>
    <s v="Not Accepted"/>
    <n v="18"/>
    <n v="1289"/>
    <n v="3.0000000000000004"/>
    <n v="7"/>
    <n v="8"/>
    <n v="18"/>
    <n v="6"/>
    <x v="3"/>
    <s v="Medium"/>
    <s v="High"/>
    <s v="Medium"/>
    <n v="443"/>
  </r>
  <r>
    <n v="60597"/>
    <x v="0"/>
    <n v="0"/>
    <n v="1"/>
    <n v="2"/>
    <x v="3"/>
    <n v="522"/>
    <n v="0"/>
    <n v="257"/>
    <n v="32"/>
    <n v="16"/>
    <n v="66"/>
    <s v="Wines"/>
    <n v="4"/>
    <n v="2"/>
    <n v="2"/>
    <n v="8"/>
    <n v="7"/>
    <x v="0"/>
    <x v="0"/>
    <x v="0"/>
    <x v="1"/>
    <x v="0"/>
    <n v="0"/>
    <n v="3"/>
    <n v="11"/>
    <x v="0"/>
    <n v="56"/>
    <x v="0"/>
    <n v="2338"/>
    <n v="0"/>
    <n v="1"/>
    <n v="0"/>
    <n v="0"/>
    <n v="0"/>
    <s v="Married"/>
    <s v="Partner"/>
    <n v="0"/>
    <n v="0"/>
    <n v="1"/>
    <n v="0"/>
    <n v="0"/>
    <s v="Graduation"/>
    <s v="Graduate"/>
    <n v="827"/>
    <n v="761"/>
    <n v="1"/>
    <n v="1"/>
    <x v="2"/>
    <s v="NumStorePurchases"/>
    <x v="1"/>
    <n v="12"/>
    <s v="Accepted"/>
    <n v="12"/>
    <n v="893"/>
    <n v="10"/>
    <n v="4"/>
    <n v="6"/>
    <n v="20"/>
    <n v="7"/>
    <x v="3"/>
    <s v="High"/>
    <s v="Medium"/>
    <s v="High"/>
    <n v="444"/>
  </r>
  <r>
    <n v="70165"/>
    <x v="1"/>
    <n v="0"/>
    <n v="0"/>
    <n v="60"/>
    <x v="0"/>
    <n v="161"/>
    <n v="0"/>
    <n v="253"/>
    <n v="199"/>
    <n v="191"/>
    <n v="122"/>
    <s v="Meat"/>
    <n v="1"/>
    <n v="3"/>
    <n v="7"/>
    <n v="11"/>
    <n v="1"/>
    <x v="0"/>
    <x v="0"/>
    <x v="0"/>
    <x v="0"/>
    <x v="0"/>
    <n v="0"/>
    <n v="3"/>
    <n v="11"/>
    <x v="1"/>
    <n v="71"/>
    <x v="0"/>
    <n v="2439"/>
    <n v="0"/>
    <n v="0"/>
    <n v="0"/>
    <n v="0"/>
    <n v="1"/>
    <s v="Widow"/>
    <s v="Alone"/>
    <n v="0"/>
    <n v="0"/>
    <n v="1"/>
    <n v="0"/>
    <n v="0"/>
    <s v="Graduation"/>
    <s v="Graduate"/>
    <n v="804"/>
    <n v="682"/>
    <n v="0"/>
    <n v="0"/>
    <x v="2"/>
    <s v="NumStorePurchases"/>
    <x v="1"/>
    <n v="21"/>
    <s v="Not Accepted"/>
    <n v="21"/>
    <n v="926"/>
    <n v="4"/>
    <n v="8"/>
    <n v="6"/>
    <n v="18"/>
    <n v="6"/>
    <x v="3"/>
    <s v="Medium"/>
    <s v="High"/>
    <s v="High"/>
    <n v="445"/>
  </r>
  <r>
    <n v="50520"/>
    <x v="0"/>
    <n v="0"/>
    <n v="1"/>
    <n v="25"/>
    <x v="1"/>
    <n v="112"/>
    <n v="0"/>
    <n v="6"/>
    <n v="2"/>
    <n v="1"/>
    <n v="14"/>
    <s v="Wines"/>
    <n v="2"/>
    <n v="3"/>
    <n v="1"/>
    <n v="3"/>
    <n v="6"/>
    <x v="0"/>
    <x v="0"/>
    <x v="0"/>
    <x v="0"/>
    <x v="0"/>
    <n v="0"/>
    <n v="3"/>
    <n v="11"/>
    <x v="1"/>
    <n v="62"/>
    <x v="0"/>
    <n v="2311"/>
    <n v="0"/>
    <n v="0"/>
    <n v="0"/>
    <n v="0"/>
    <n v="1"/>
    <s v="Widow"/>
    <s v="Alone"/>
    <n v="0"/>
    <n v="0"/>
    <n v="0"/>
    <n v="0"/>
    <n v="1"/>
    <s v="PhD"/>
    <s v="Postgraduate"/>
    <n v="121"/>
    <n v="107"/>
    <n v="0"/>
    <n v="1"/>
    <x v="3"/>
    <s v="NumWebPurchases"/>
    <x v="2"/>
    <n v="7"/>
    <s v="Not Accepted"/>
    <n v="7"/>
    <n v="135"/>
    <n v="8"/>
    <n v="3"/>
    <n v="3"/>
    <n v="14"/>
    <n v="4"/>
    <x v="2"/>
    <s v="Medium"/>
    <s v="Low"/>
    <s v="Medium"/>
    <n v="446"/>
  </r>
  <r>
    <n v="80124"/>
    <x v="1"/>
    <n v="0"/>
    <n v="0"/>
    <n v="47"/>
    <x v="0"/>
    <n v="483"/>
    <n v="84"/>
    <n v="398"/>
    <n v="205"/>
    <n v="84"/>
    <n v="241"/>
    <s v="Wines"/>
    <n v="1"/>
    <n v="3"/>
    <n v="7"/>
    <n v="8"/>
    <n v="1"/>
    <x v="1"/>
    <x v="0"/>
    <x v="0"/>
    <x v="0"/>
    <x v="0"/>
    <n v="0"/>
    <n v="3"/>
    <n v="11"/>
    <x v="1"/>
    <n v="57"/>
    <x v="0"/>
    <n v="2162"/>
    <n v="0"/>
    <n v="1"/>
    <n v="0"/>
    <n v="0"/>
    <n v="0"/>
    <s v="Married"/>
    <s v="Partner"/>
    <n v="0"/>
    <n v="0"/>
    <n v="1"/>
    <n v="0"/>
    <n v="0"/>
    <s v="Graduation"/>
    <s v="Graduate"/>
    <n v="1254"/>
    <n v="1013"/>
    <n v="1"/>
    <n v="0"/>
    <x v="0"/>
    <s v="NumStorePurchases"/>
    <x v="1"/>
    <n v="18"/>
    <s v="Accepted"/>
    <n v="18"/>
    <n v="1495"/>
    <n v="6"/>
    <n v="7"/>
    <n v="8"/>
    <n v="21"/>
    <n v="8"/>
    <x v="0"/>
    <s v="Medium"/>
    <s v="High"/>
    <s v="High"/>
    <n v="447"/>
  </r>
  <r>
    <n v="33183"/>
    <x v="2"/>
    <n v="1"/>
    <n v="0"/>
    <n v="46"/>
    <x v="0"/>
    <n v="7"/>
    <n v="5"/>
    <n v="39"/>
    <n v="17"/>
    <n v="15"/>
    <n v="37"/>
    <s v="Meat"/>
    <n v="2"/>
    <n v="4"/>
    <n v="0"/>
    <n v="3"/>
    <n v="7"/>
    <x v="0"/>
    <x v="0"/>
    <x v="0"/>
    <x v="0"/>
    <x v="0"/>
    <n v="0"/>
    <n v="3"/>
    <n v="11"/>
    <x v="1"/>
    <n v="45"/>
    <x v="2"/>
    <n v="2284"/>
    <n v="0"/>
    <n v="1"/>
    <n v="0"/>
    <n v="0"/>
    <n v="0"/>
    <s v="Married"/>
    <s v="Partner"/>
    <n v="0"/>
    <n v="0"/>
    <n v="1"/>
    <n v="0"/>
    <n v="0"/>
    <s v="Graduation"/>
    <s v="Graduate"/>
    <n v="83"/>
    <n v="46"/>
    <n v="0"/>
    <n v="1"/>
    <x v="3"/>
    <s v="NumWebPurchases"/>
    <x v="2"/>
    <n v="7"/>
    <s v="Not Accepted"/>
    <n v="7"/>
    <n v="120"/>
    <n v="6"/>
    <n v="3"/>
    <n v="3"/>
    <n v="12"/>
    <n v="3"/>
    <x v="2"/>
    <s v="Low"/>
    <s v="Medium"/>
    <s v="Medium"/>
    <n v="448"/>
  </r>
  <r>
    <n v="66582"/>
    <x v="0"/>
    <n v="0"/>
    <n v="0"/>
    <n v="83"/>
    <x v="2"/>
    <n v="789"/>
    <n v="25"/>
    <n v="420"/>
    <n v="16"/>
    <n v="38"/>
    <n v="0"/>
    <s v="Wines"/>
    <n v="1"/>
    <n v="2"/>
    <n v="8"/>
    <n v="9"/>
    <n v="1"/>
    <x v="0"/>
    <x v="0"/>
    <x v="0"/>
    <x v="0"/>
    <x v="0"/>
    <n v="0"/>
    <n v="3"/>
    <n v="11"/>
    <x v="1"/>
    <n v="51"/>
    <x v="0"/>
    <n v="2277"/>
    <n v="0"/>
    <n v="0"/>
    <n v="1"/>
    <n v="0"/>
    <n v="0"/>
    <s v="Single"/>
    <s v="Alone"/>
    <n v="0"/>
    <n v="0"/>
    <n v="0"/>
    <n v="0"/>
    <n v="1"/>
    <s v="PhD"/>
    <s v="Postgraduate"/>
    <n v="1288"/>
    <n v="1288"/>
    <n v="0"/>
    <n v="0"/>
    <x v="0"/>
    <s v="NumStorePurchases"/>
    <x v="1"/>
    <n v="19"/>
    <s v="Not Accepted"/>
    <n v="19"/>
    <n v="1288"/>
    <n v="1.9999999999999996"/>
    <n v="7"/>
    <n v="8"/>
    <n v="17"/>
    <n v="5"/>
    <x v="3"/>
    <s v="High"/>
    <s v="High"/>
    <s v="Low"/>
    <n v="449"/>
  </r>
  <r>
    <n v="75261"/>
    <x v="1"/>
    <n v="0"/>
    <n v="0"/>
    <n v="17"/>
    <x v="1"/>
    <n v="1239"/>
    <n v="17"/>
    <n v="413"/>
    <n v="23"/>
    <n v="34"/>
    <n v="17"/>
    <s v="Wines"/>
    <n v="1"/>
    <n v="5"/>
    <n v="6"/>
    <n v="5"/>
    <n v="2"/>
    <x v="0"/>
    <x v="1"/>
    <x v="1"/>
    <x v="0"/>
    <x v="0"/>
    <n v="0"/>
    <n v="3"/>
    <n v="11"/>
    <x v="0"/>
    <n v="65"/>
    <x v="0"/>
    <n v="2591"/>
    <n v="0"/>
    <n v="0"/>
    <n v="0"/>
    <n v="1"/>
    <n v="0"/>
    <s v="Together"/>
    <s v="Partner"/>
    <n v="0"/>
    <n v="0"/>
    <n v="0"/>
    <n v="0"/>
    <n v="1"/>
    <s v="PhD"/>
    <s v="Postgraduate"/>
    <n v="1726"/>
    <n v="1709"/>
    <n v="2"/>
    <n v="0"/>
    <x v="0"/>
    <s v="NumCatalogPurchases"/>
    <x v="0"/>
    <n v="16"/>
    <s v="Accepted"/>
    <n v="16"/>
    <n v="1743"/>
    <n v="9"/>
    <n v="6"/>
    <n v="9"/>
    <n v="24"/>
    <n v="9"/>
    <x v="0"/>
    <s v="High"/>
    <s v="Medium"/>
    <s v="Medium"/>
    <n v="450"/>
  </r>
  <r>
    <n v="31880"/>
    <x v="2"/>
    <n v="1"/>
    <n v="0"/>
    <n v="13"/>
    <x v="1"/>
    <n v="4"/>
    <n v="1"/>
    <n v="5"/>
    <n v="2"/>
    <n v="0"/>
    <n v="3"/>
    <s v="Meat"/>
    <n v="1"/>
    <n v="1"/>
    <n v="0"/>
    <n v="2"/>
    <n v="8"/>
    <x v="0"/>
    <x v="0"/>
    <x v="0"/>
    <x v="0"/>
    <x v="0"/>
    <n v="0"/>
    <n v="3"/>
    <n v="11"/>
    <x v="1"/>
    <n v="50"/>
    <x v="0"/>
    <n v="2765"/>
    <n v="0"/>
    <n v="0"/>
    <n v="0"/>
    <n v="0"/>
    <n v="1"/>
    <s v="Widow"/>
    <s v="Alone"/>
    <n v="0"/>
    <n v="0"/>
    <n v="1"/>
    <n v="0"/>
    <n v="0"/>
    <s v="Graduation"/>
    <s v="Graduate"/>
    <n v="12"/>
    <n v="9"/>
    <n v="0"/>
    <n v="1"/>
    <x v="1"/>
    <s v="NumStorePurchases"/>
    <x v="1"/>
    <n v="3"/>
    <s v="Not Accepted"/>
    <n v="3"/>
    <n v="15"/>
    <n v="9"/>
    <n v="0"/>
    <n v="0"/>
    <n v="9"/>
    <n v="2"/>
    <x v="1"/>
    <s v="Low"/>
    <s v="Low"/>
    <s v="Low"/>
    <n v="451"/>
  </r>
  <r>
    <n v="53790"/>
    <x v="0"/>
    <n v="0"/>
    <n v="2"/>
    <n v="86"/>
    <x v="2"/>
    <n v="335"/>
    <n v="42"/>
    <n v="127"/>
    <n v="28"/>
    <n v="5"/>
    <n v="5"/>
    <s v="Wines"/>
    <n v="3"/>
    <n v="7"/>
    <n v="2"/>
    <n v="8"/>
    <n v="6"/>
    <x v="0"/>
    <x v="0"/>
    <x v="0"/>
    <x v="0"/>
    <x v="0"/>
    <n v="0"/>
    <n v="3"/>
    <n v="11"/>
    <x v="1"/>
    <n v="69"/>
    <x v="0"/>
    <n v="2274"/>
    <n v="0"/>
    <n v="1"/>
    <n v="0"/>
    <n v="0"/>
    <n v="0"/>
    <s v="Married"/>
    <s v="Partner"/>
    <n v="0"/>
    <n v="0"/>
    <n v="1"/>
    <n v="0"/>
    <n v="0"/>
    <s v="Graduation"/>
    <s v="Graduate"/>
    <n v="537"/>
    <n v="532"/>
    <n v="0"/>
    <n v="2"/>
    <x v="2"/>
    <s v="NumStorePurchases"/>
    <x v="1"/>
    <n v="17"/>
    <s v="Not Accepted"/>
    <n v="17"/>
    <n v="542"/>
    <n v="1.9999999999999996"/>
    <n v="6"/>
    <n v="5"/>
    <n v="13"/>
    <n v="3"/>
    <x v="2"/>
    <s v="Medium"/>
    <s v="Medium"/>
    <s v="Low"/>
    <n v="452"/>
  </r>
  <r>
    <n v="49269"/>
    <x v="0"/>
    <n v="1"/>
    <n v="0"/>
    <n v="92"/>
    <x v="2"/>
    <n v="639"/>
    <n v="8"/>
    <n v="166"/>
    <n v="11"/>
    <n v="8"/>
    <n v="58"/>
    <s v="Wines"/>
    <n v="3"/>
    <n v="7"/>
    <n v="3"/>
    <n v="12"/>
    <n v="7"/>
    <x v="0"/>
    <x v="0"/>
    <x v="0"/>
    <x v="0"/>
    <x v="0"/>
    <n v="0"/>
    <n v="3"/>
    <n v="11"/>
    <x v="1"/>
    <n v="49"/>
    <x v="2"/>
    <n v="2842"/>
    <n v="0"/>
    <n v="0"/>
    <n v="0"/>
    <n v="1"/>
    <n v="0"/>
    <s v="Together"/>
    <s v="Partner"/>
    <n v="0"/>
    <n v="0"/>
    <n v="0"/>
    <n v="0"/>
    <n v="1"/>
    <s v="PhD"/>
    <s v="Postgraduate"/>
    <n v="832"/>
    <n v="774"/>
    <n v="0"/>
    <n v="1"/>
    <x v="2"/>
    <s v="NumStorePurchases"/>
    <x v="1"/>
    <n v="22"/>
    <s v="Not Accepted"/>
    <n v="22"/>
    <n v="890"/>
    <n v="0.99999999999999978"/>
    <n v="8"/>
    <n v="6"/>
    <n v="15"/>
    <n v="4"/>
    <x v="2"/>
    <s v="High"/>
    <s v="Medium"/>
    <s v="High"/>
    <n v="453"/>
  </r>
  <r>
    <n v="61456"/>
    <x v="0"/>
    <n v="0"/>
    <n v="1"/>
    <n v="47"/>
    <x v="0"/>
    <n v="563"/>
    <n v="76"/>
    <n v="384"/>
    <n v="84"/>
    <n v="192"/>
    <n v="89"/>
    <s v="Wines"/>
    <n v="4"/>
    <n v="6"/>
    <n v="10"/>
    <n v="13"/>
    <n v="4"/>
    <x v="0"/>
    <x v="0"/>
    <x v="0"/>
    <x v="0"/>
    <x v="0"/>
    <n v="0"/>
    <n v="3"/>
    <n v="11"/>
    <x v="1"/>
    <n v="45"/>
    <x v="2"/>
    <n v="2618"/>
    <n v="0"/>
    <n v="1"/>
    <n v="0"/>
    <n v="0"/>
    <n v="0"/>
    <s v="Married"/>
    <s v="Partner"/>
    <n v="0"/>
    <n v="0"/>
    <n v="1"/>
    <n v="0"/>
    <n v="0"/>
    <s v="Graduation"/>
    <s v="Graduate"/>
    <n v="1299"/>
    <n v="1210"/>
    <n v="0"/>
    <n v="1"/>
    <x v="0"/>
    <s v="NumStorePurchases"/>
    <x v="1"/>
    <n v="29"/>
    <s v="Not Accepted"/>
    <n v="29"/>
    <n v="1388"/>
    <n v="6"/>
    <n v="9"/>
    <n v="8"/>
    <n v="23"/>
    <n v="8"/>
    <x v="0"/>
    <s v="High"/>
    <s v="High"/>
    <s v="High"/>
    <n v="454"/>
  </r>
  <r>
    <n v="37406"/>
    <x v="0"/>
    <n v="1"/>
    <n v="0"/>
    <n v="18"/>
    <x v="1"/>
    <n v="2"/>
    <n v="0"/>
    <n v="8"/>
    <n v="2"/>
    <n v="2"/>
    <n v="3"/>
    <s v="Meat"/>
    <n v="1"/>
    <n v="1"/>
    <n v="0"/>
    <n v="2"/>
    <n v="8"/>
    <x v="0"/>
    <x v="0"/>
    <x v="0"/>
    <x v="0"/>
    <x v="0"/>
    <n v="0"/>
    <n v="3"/>
    <n v="11"/>
    <x v="0"/>
    <n v="40"/>
    <x v="2"/>
    <n v="2421"/>
    <n v="0"/>
    <n v="1"/>
    <n v="0"/>
    <n v="0"/>
    <n v="0"/>
    <s v="Married"/>
    <s v="Partner"/>
    <n v="0"/>
    <n v="0"/>
    <n v="1"/>
    <n v="0"/>
    <n v="0"/>
    <s v="Graduation"/>
    <s v="Graduate"/>
    <n v="14"/>
    <n v="11"/>
    <n v="0"/>
    <n v="1"/>
    <x v="1"/>
    <s v="NumStorePurchases"/>
    <x v="1"/>
    <n v="3"/>
    <s v="Not Accepted"/>
    <n v="3"/>
    <n v="17"/>
    <n v="9"/>
    <n v="0"/>
    <n v="0"/>
    <n v="9"/>
    <n v="2"/>
    <x v="1"/>
    <s v="Low"/>
    <s v="Medium"/>
    <s v="Low"/>
    <n v="455"/>
  </r>
  <r>
    <n v="56937"/>
    <x v="0"/>
    <n v="1"/>
    <n v="0"/>
    <n v="81"/>
    <x v="2"/>
    <n v="746"/>
    <n v="8"/>
    <n v="125"/>
    <n v="11"/>
    <n v="8"/>
    <n v="8"/>
    <s v="Wines"/>
    <n v="7"/>
    <n v="8"/>
    <n v="6"/>
    <n v="9"/>
    <n v="6"/>
    <x v="0"/>
    <x v="1"/>
    <x v="0"/>
    <x v="0"/>
    <x v="0"/>
    <n v="0"/>
    <n v="3"/>
    <n v="11"/>
    <x v="0"/>
    <n v="39"/>
    <x v="1"/>
    <n v="2853"/>
    <n v="0"/>
    <n v="0"/>
    <n v="0"/>
    <n v="1"/>
    <n v="0"/>
    <s v="Together"/>
    <s v="Partner"/>
    <n v="0"/>
    <n v="0"/>
    <n v="0"/>
    <n v="0"/>
    <n v="1"/>
    <s v="PhD"/>
    <s v="Postgraduate"/>
    <n v="898"/>
    <n v="890"/>
    <n v="1"/>
    <n v="1"/>
    <x v="2"/>
    <s v="NumStorePurchases"/>
    <x v="1"/>
    <n v="23"/>
    <s v="Accepted"/>
    <n v="23"/>
    <n v="906"/>
    <n v="1.9999999999999996"/>
    <n v="9"/>
    <n v="6"/>
    <n v="17"/>
    <n v="5"/>
    <x v="3"/>
    <s v="High"/>
    <s v="Medium"/>
    <s v="Low"/>
    <n v="456"/>
  </r>
  <r>
    <n v="38415"/>
    <x v="0"/>
    <n v="1"/>
    <n v="1"/>
    <n v="91"/>
    <x v="2"/>
    <n v="22"/>
    <n v="1"/>
    <n v="13"/>
    <n v="4"/>
    <n v="0"/>
    <n v="4"/>
    <s v="Wines"/>
    <n v="2"/>
    <n v="1"/>
    <n v="0"/>
    <n v="3"/>
    <n v="7"/>
    <x v="0"/>
    <x v="0"/>
    <x v="0"/>
    <x v="0"/>
    <x v="0"/>
    <n v="0"/>
    <n v="3"/>
    <n v="11"/>
    <x v="1"/>
    <n v="42"/>
    <x v="2"/>
    <n v="2702"/>
    <n v="0"/>
    <n v="1"/>
    <n v="0"/>
    <n v="0"/>
    <n v="0"/>
    <s v="Married"/>
    <s v="Partner"/>
    <n v="0"/>
    <n v="0"/>
    <n v="1"/>
    <n v="0"/>
    <n v="0"/>
    <s v="Graduation"/>
    <s v="Graduate"/>
    <n v="40"/>
    <n v="36"/>
    <n v="0"/>
    <n v="2"/>
    <x v="1"/>
    <s v="NumStorePurchases"/>
    <x v="1"/>
    <n v="4"/>
    <s v="Not Accepted"/>
    <n v="4"/>
    <n v="44"/>
    <n v="0.99999999999999978"/>
    <n v="0"/>
    <n v="1"/>
    <n v="1.9999999999999998"/>
    <n v="0"/>
    <x v="1"/>
    <s v="Low"/>
    <s v="Low"/>
    <s v="Low"/>
    <n v="457"/>
  </r>
  <r>
    <n v="20518"/>
    <x v="2"/>
    <n v="1"/>
    <n v="0"/>
    <n v="58"/>
    <x v="0"/>
    <n v="4"/>
    <n v="1"/>
    <n v="6"/>
    <n v="4"/>
    <n v="1"/>
    <n v="9"/>
    <s v="Gold"/>
    <n v="1"/>
    <n v="1"/>
    <n v="1"/>
    <n v="2"/>
    <n v="5"/>
    <x v="0"/>
    <x v="0"/>
    <x v="0"/>
    <x v="0"/>
    <x v="0"/>
    <n v="0"/>
    <n v="3"/>
    <n v="11"/>
    <x v="1"/>
    <n v="32"/>
    <x v="1"/>
    <n v="2201"/>
    <n v="0"/>
    <n v="0"/>
    <n v="1"/>
    <n v="0"/>
    <n v="0"/>
    <s v="Single"/>
    <s v="Alone"/>
    <n v="0"/>
    <n v="0"/>
    <n v="1"/>
    <n v="0"/>
    <n v="0"/>
    <s v="Graduation"/>
    <s v="Graduate"/>
    <n v="16"/>
    <n v="7"/>
    <n v="0"/>
    <n v="1"/>
    <x v="1"/>
    <s v="NumStorePurchases"/>
    <x v="1"/>
    <n v="4"/>
    <s v="Not Accepted"/>
    <n v="4"/>
    <n v="25"/>
    <n v="5"/>
    <n v="0"/>
    <n v="0"/>
    <n v="5"/>
    <n v="0"/>
    <x v="1"/>
    <s v="Low"/>
    <s v="Low"/>
    <s v="Low"/>
    <n v="458"/>
  </r>
  <r>
    <n v="62503"/>
    <x v="0"/>
    <n v="0"/>
    <n v="1"/>
    <n v="40"/>
    <x v="0"/>
    <n v="478"/>
    <n v="0"/>
    <n v="193"/>
    <n v="110"/>
    <n v="75"/>
    <n v="117"/>
    <s v="Wines"/>
    <n v="4"/>
    <n v="8"/>
    <n v="3"/>
    <n v="11"/>
    <n v="5"/>
    <x v="0"/>
    <x v="0"/>
    <x v="0"/>
    <x v="0"/>
    <x v="0"/>
    <n v="0"/>
    <n v="3"/>
    <n v="11"/>
    <x v="1"/>
    <n v="64"/>
    <x v="0"/>
    <n v="2655"/>
    <n v="0"/>
    <n v="1"/>
    <n v="0"/>
    <n v="0"/>
    <n v="0"/>
    <s v="Married"/>
    <s v="Partner"/>
    <n v="0"/>
    <n v="0"/>
    <n v="1"/>
    <n v="0"/>
    <n v="0"/>
    <s v="Graduation"/>
    <s v="Graduate"/>
    <n v="856"/>
    <n v="739"/>
    <n v="0"/>
    <n v="1"/>
    <x v="2"/>
    <s v="NumStorePurchases"/>
    <x v="1"/>
    <n v="22"/>
    <s v="Not Accepted"/>
    <n v="22"/>
    <n v="973"/>
    <n v="6"/>
    <n v="8"/>
    <n v="7"/>
    <n v="21"/>
    <n v="8"/>
    <x v="0"/>
    <s v="Medium"/>
    <s v="High"/>
    <s v="High"/>
    <n v="459"/>
  </r>
  <r>
    <n v="41644"/>
    <x v="0"/>
    <n v="1"/>
    <n v="1"/>
    <n v="67"/>
    <x v="2"/>
    <n v="20"/>
    <n v="3"/>
    <n v="4"/>
    <n v="2"/>
    <n v="0"/>
    <n v="2"/>
    <s v="Wines"/>
    <n v="2"/>
    <n v="1"/>
    <n v="0"/>
    <n v="3"/>
    <n v="3"/>
    <x v="0"/>
    <x v="0"/>
    <x v="0"/>
    <x v="0"/>
    <x v="0"/>
    <n v="0"/>
    <n v="3"/>
    <n v="11"/>
    <x v="1"/>
    <n v="48"/>
    <x v="2"/>
    <n v="2210"/>
    <n v="0"/>
    <n v="0"/>
    <n v="1"/>
    <n v="0"/>
    <n v="0"/>
    <s v="Single"/>
    <s v="Alone"/>
    <n v="0"/>
    <n v="0"/>
    <n v="0"/>
    <n v="0"/>
    <n v="1"/>
    <s v="PhD"/>
    <s v="Postgraduate"/>
    <n v="29"/>
    <n v="27"/>
    <n v="0"/>
    <n v="2"/>
    <x v="1"/>
    <s v="NumStorePurchases"/>
    <x v="1"/>
    <n v="4"/>
    <s v="Not Accepted"/>
    <n v="4"/>
    <n v="31"/>
    <n v="4"/>
    <n v="0"/>
    <n v="0"/>
    <n v="4"/>
    <n v="0"/>
    <x v="1"/>
    <s v="Low"/>
    <s v="Low"/>
    <s v="Low"/>
    <n v="460"/>
  </r>
  <r>
    <n v="55842"/>
    <x v="0"/>
    <n v="0"/>
    <n v="1"/>
    <n v="19"/>
    <x v="1"/>
    <n v="451"/>
    <n v="0"/>
    <n v="39"/>
    <n v="0"/>
    <n v="4"/>
    <n v="24"/>
    <s v="Wines"/>
    <n v="1"/>
    <n v="7"/>
    <n v="1"/>
    <n v="8"/>
    <n v="5"/>
    <x v="0"/>
    <x v="0"/>
    <x v="0"/>
    <x v="0"/>
    <x v="0"/>
    <n v="0"/>
    <n v="3"/>
    <n v="11"/>
    <x v="1"/>
    <n v="43"/>
    <x v="2"/>
    <n v="2196"/>
    <n v="0"/>
    <n v="1"/>
    <n v="0"/>
    <n v="0"/>
    <n v="0"/>
    <s v="Married"/>
    <s v="Partner"/>
    <n v="0"/>
    <n v="0"/>
    <n v="0"/>
    <n v="1"/>
    <n v="0"/>
    <s v="Master"/>
    <s v="Postgraduate"/>
    <n v="494"/>
    <n v="470"/>
    <n v="0"/>
    <n v="1"/>
    <x v="2"/>
    <s v="NumStorePurchases"/>
    <x v="1"/>
    <n v="16"/>
    <s v="Not Accepted"/>
    <n v="16"/>
    <n v="518"/>
    <n v="9"/>
    <n v="6"/>
    <n v="5"/>
    <n v="20"/>
    <n v="7"/>
    <x v="3"/>
    <s v="Medium"/>
    <s v="Medium"/>
    <s v="Medium"/>
    <n v="461"/>
  </r>
  <r>
    <n v="62010"/>
    <x v="0"/>
    <n v="0"/>
    <n v="1"/>
    <n v="93"/>
    <x v="2"/>
    <n v="371"/>
    <n v="22"/>
    <n v="39"/>
    <n v="6"/>
    <n v="0"/>
    <n v="92"/>
    <s v="Wines"/>
    <n v="4"/>
    <n v="6"/>
    <n v="2"/>
    <n v="7"/>
    <n v="5"/>
    <x v="0"/>
    <x v="0"/>
    <x v="0"/>
    <x v="0"/>
    <x v="0"/>
    <n v="0"/>
    <n v="3"/>
    <n v="11"/>
    <x v="1"/>
    <n v="48"/>
    <x v="2"/>
    <n v="2773"/>
    <n v="0"/>
    <n v="1"/>
    <n v="0"/>
    <n v="0"/>
    <n v="0"/>
    <s v="Married"/>
    <s v="Partner"/>
    <n v="0"/>
    <n v="0"/>
    <n v="0"/>
    <n v="0"/>
    <n v="1"/>
    <s v="PhD"/>
    <s v="Postgraduate"/>
    <n v="438"/>
    <n v="346"/>
    <n v="0"/>
    <n v="1"/>
    <x v="2"/>
    <s v="NumStorePurchases"/>
    <x v="1"/>
    <n v="15"/>
    <s v="Not Accepted"/>
    <n v="15"/>
    <n v="530"/>
    <n v="0.99999999999999978"/>
    <n v="5"/>
    <n v="5"/>
    <n v="11"/>
    <n v="3"/>
    <x v="2"/>
    <s v="Medium"/>
    <s v="Low"/>
    <s v="High"/>
    <n v="462"/>
  </r>
  <r>
    <n v="41124"/>
    <x v="0"/>
    <n v="1"/>
    <n v="0"/>
    <n v="41"/>
    <x v="0"/>
    <n v="281"/>
    <n v="7"/>
    <n v="84"/>
    <n v="15"/>
    <n v="0"/>
    <n v="119"/>
    <s v="Wines"/>
    <n v="7"/>
    <n v="7"/>
    <n v="3"/>
    <n v="4"/>
    <n v="8"/>
    <x v="0"/>
    <x v="0"/>
    <x v="0"/>
    <x v="0"/>
    <x v="0"/>
    <n v="0"/>
    <n v="3"/>
    <n v="11"/>
    <x v="1"/>
    <n v="43"/>
    <x v="2"/>
    <n v="2765"/>
    <n v="0"/>
    <n v="1"/>
    <n v="0"/>
    <n v="0"/>
    <n v="0"/>
    <s v="Married"/>
    <s v="Partner"/>
    <n v="0"/>
    <n v="0"/>
    <n v="1"/>
    <n v="0"/>
    <n v="0"/>
    <s v="Graduation"/>
    <s v="Graduate"/>
    <n v="387"/>
    <n v="268"/>
    <n v="0"/>
    <n v="1"/>
    <x v="2"/>
    <s v="NumWebPurchases"/>
    <x v="2"/>
    <n v="14"/>
    <s v="Not Accepted"/>
    <n v="14"/>
    <n v="506"/>
    <n v="6"/>
    <n v="5"/>
    <n v="5"/>
    <n v="16"/>
    <n v="5"/>
    <x v="3"/>
    <s v="Medium"/>
    <s v="Low"/>
    <s v="High"/>
    <n v="463"/>
  </r>
  <r>
    <n v="38961"/>
    <x v="0"/>
    <n v="1"/>
    <n v="0"/>
    <n v="60"/>
    <x v="0"/>
    <n v="19"/>
    <n v="7"/>
    <n v="19"/>
    <n v="0"/>
    <n v="1"/>
    <n v="24"/>
    <s v="Gold"/>
    <n v="1"/>
    <n v="2"/>
    <n v="1"/>
    <n v="2"/>
    <n v="7"/>
    <x v="0"/>
    <x v="0"/>
    <x v="0"/>
    <x v="0"/>
    <x v="0"/>
    <n v="0"/>
    <n v="3"/>
    <n v="11"/>
    <x v="1"/>
    <n v="47"/>
    <x v="2"/>
    <n v="2340"/>
    <n v="0"/>
    <n v="1"/>
    <n v="0"/>
    <n v="0"/>
    <n v="0"/>
    <s v="Married"/>
    <s v="Partner"/>
    <n v="0"/>
    <n v="0"/>
    <n v="0"/>
    <n v="1"/>
    <n v="0"/>
    <s v="Master"/>
    <s v="Postgraduate"/>
    <n v="46"/>
    <n v="22"/>
    <n v="0"/>
    <n v="1"/>
    <x v="1"/>
    <s v="NumWebPurchases"/>
    <x v="2"/>
    <n v="5"/>
    <s v="Not Accepted"/>
    <n v="5"/>
    <n v="70"/>
    <n v="4"/>
    <n v="1"/>
    <n v="2"/>
    <n v="7"/>
    <n v="1"/>
    <x v="1"/>
    <s v="Low"/>
    <s v="Low"/>
    <s v="Medium"/>
    <n v="464"/>
  </r>
  <r>
    <n v="37760"/>
    <x v="0"/>
    <n v="1"/>
    <n v="0"/>
    <n v="54"/>
    <x v="0"/>
    <n v="26"/>
    <n v="3"/>
    <n v="13"/>
    <n v="2"/>
    <n v="10"/>
    <n v="0"/>
    <s v="Wines"/>
    <n v="1"/>
    <n v="2"/>
    <n v="0"/>
    <n v="3"/>
    <n v="6"/>
    <x v="0"/>
    <x v="0"/>
    <x v="0"/>
    <x v="0"/>
    <x v="0"/>
    <n v="0"/>
    <n v="3"/>
    <n v="11"/>
    <x v="1"/>
    <n v="48"/>
    <x v="2"/>
    <n v="2481"/>
    <n v="1"/>
    <n v="0"/>
    <n v="0"/>
    <n v="0"/>
    <n v="0"/>
    <s v="Divorced"/>
    <s v="Alone"/>
    <n v="0"/>
    <n v="0"/>
    <n v="0"/>
    <n v="1"/>
    <n v="0"/>
    <s v="Master"/>
    <s v="Postgraduate"/>
    <n v="54"/>
    <n v="54"/>
    <n v="0"/>
    <n v="1"/>
    <x v="1"/>
    <s v="NumStorePurchases"/>
    <x v="1"/>
    <n v="5"/>
    <s v="Not Accepted"/>
    <n v="5"/>
    <n v="54"/>
    <n v="5"/>
    <n v="1"/>
    <n v="1"/>
    <n v="7"/>
    <n v="1"/>
    <x v="1"/>
    <s v="Medium"/>
    <s v="Medium"/>
    <s v="Low"/>
    <n v="465"/>
  </r>
  <r>
    <n v="32233"/>
    <x v="2"/>
    <n v="1"/>
    <n v="0"/>
    <n v="26"/>
    <x v="1"/>
    <n v="138"/>
    <n v="15"/>
    <n v="35"/>
    <n v="25"/>
    <n v="11"/>
    <n v="72"/>
    <s v="Wines"/>
    <n v="2"/>
    <n v="6"/>
    <n v="2"/>
    <n v="2"/>
    <n v="9"/>
    <x v="1"/>
    <x v="0"/>
    <x v="0"/>
    <x v="0"/>
    <x v="0"/>
    <n v="0"/>
    <n v="3"/>
    <n v="11"/>
    <x v="0"/>
    <n v="46"/>
    <x v="2"/>
    <n v="2838"/>
    <n v="0"/>
    <n v="0"/>
    <n v="1"/>
    <n v="0"/>
    <n v="0"/>
    <s v="Single"/>
    <s v="Alone"/>
    <n v="0"/>
    <n v="0"/>
    <n v="1"/>
    <n v="0"/>
    <n v="0"/>
    <s v="Graduation"/>
    <s v="Graduate"/>
    <n v="224"/>
    <n v="152"/>
    <n v="1"/>
    <n v="1"/>
    <x v="3"/>
    <s v="NumWebPurchases"/>
    <x v="2"/>
    <n v="10"/>
    <s v="Accepted"/>
    <n v="10"/>
    <n v="296"/>
    <n v="8"/>
    <n v="4"/>
    <n v="4"/>
    <n v="16"/>
    <n v="5"/>
    <x v="3"/>
    <s v="Medium"/>
    <s v="Medium"/>
    <s v="High"/>
    <n v="466"/>
  </r>
  <r>
    <n v="43057"/>
    <x v="0"/>
    <n v="0"/>
    <n v="1"/>
    <n v="30"/>
    <x v="1"/>
    <n v="213"/>
    <n v="2"/>
    <n v="44"/>
    <n v="0"/>
    <n v="2"/>
    <n v="5"/>
    <s v="Wines"/>
    <n v="4"/>
    <n v="4"/>
    <n v="2"/>
    <n v="5"/>
    <n v="5"/>
    <x v="0"/>
    <x v="0"/>
    <x v="0"/>
    <x v="0"/>
    <x v="0"/>
    <n v="0"/>
    <n v="3"/>
    <n v="11"/>
    <x v="1"/>
    <n v="45"/>
    <x v="2"/>
    <n v="2401"/>
    <n v="0"/>
    <n v="1"/>
    <n v="0"/>
    <n v="0"/>
    <n v="0"/>
    <s v="Married"/>
    <s v="Partner"/>
    <n v="0"/>
    <n v="0"/>
    <n v="1"/>
    <n v="0"/>
    <n v="0"/>
    <s v="Graduation"/>
    <s v="Graduate"/>
    <n v="261"/>
    <n v="256"/>
    <n v="0"/>
    <n v="1"/>
    <x v="3"/>
    <s v="NumStorePurchases"/>
    <x v="1"/>
    <n v="11"/>
    <s v="Not Accepted"/>
    <n v="11"/>
    <n v="266"/>
    <n v="7"/>
    <n v="4"/>
    <n v="4"/>
    <n v="15"/>
    <n v="4"/>
    <x v="2"/>
    <s v="Medium"/>
    <s v="Medium"/>
    <s v="Low"/>
    <n v="467"/>
  </r>
  <r>
    <n v="83151"/>
    <x v="1"/>
    <n v="0"/>
    <n v="0"/>
    <n v="93"/>
    <x v="2"/>
    <n v="407"/>
    <n v="28"/>
    <n v="100"/>
    <n v="120"/>
    <n v="74"/>
    <n v="18"/>
    <s v="Wines"/>
    <n v="1"/>
    <n v="5"/>
    <n v="9"/>
    <n v="4"/>
    <n v="3"/>
    <x v="0"/>
    <x v="0"/>
    <x v="0"/>
    <x v="0"/>
    <x v="0"/>
    <n v="0"/>
    <n v="3"/>
    <n v="11"/>
    <x v="1"/>
    <n v="60"/>
    <x v="0"/>
    <n v="2786"/>
    <n v="0"/>
    <n v="0"/>
    <n v="0"/>
    <n v="1"/>
    <n v="0"/>
    <s v="Together"/>
    <s v="Partner"/>
    <n v="0"/>
    <n v="0"/>
    <n v="0"/>
    <n v="1"/>
    <n v="0"/>
    <s v="Master"/>
    <s v="Postgraduate"/>
    <n v="729"/>
    <n v="711"/>
    <n v="0"/>
    <n v="0"/>
    <x v="2"/>
    <s v="NumCatalogPurchases"/>
    <x v="0"/>
    <n v="18"/>
    <s v="Not Accepted"/>
    <n v="18"/>
    <n v="747"/>
    <n v="0.99999999999999978"/>
    <n v="7"/>
    <n v="6"/>
    <n v="14"/>
    <n v="4"/>
    <x v="2"/>
    <s v="Medium"/>
    <s v="High"/>
    <s v="Medium"/>
    <n v="468"/>
  </r>
  <r>
    <n v="78825"/>
    <x v="1"/>
    <n v="0"/>
    <n v="0"/>
    <n v="35"/>
    <x v="0"/>
    <n v="483"/>
    <n v="74"/>
    <n v="114"/>
    <n v="169"/>
    <n v="37"/>
    <n v="18"/>
    <s v="Wines"/>
    <n v="1"/>
    <n v="5"/>
    <n v="10"/>
    <n v="13"/>
    <n v="3"/>
    <x v="0"/>
    <x v="0"/>
    <x v="0"/>
    <x v="0"/>
    <x v="0"/>
    <n v="0"/>
    <n v="3"/>
    <n v="11"/>
    <x v="0"/>
    <n v="56"/>
    <x v="0"/>
    <n v="2812"/>
    <n v="1"/>
    <n v="0"/>
    <n v="0"/>
    <n v="0"/>
    <n v="0"/>
    <s v="Divorced"/>
    <s v="Alone"/>
    <n v="0"/>
    <n v="0"/>
    <n v="0"/>
    <n v="0"/>
    <n v="1"/>
    <s v="PhD"/>
    <s v="Postgraduate"/>
    <n v="877"/>
    <n v="859"/>
    <n v="0"/>
    <n v="0"/>
    <x v="2"/>
    <s v="NumStorePurchases"/>
    <x v="1"/>
    <n v="28"/>
    <s v="Not Accepted"/>
    <n v="28"/>
    <n v="895"/>
    <n v="7"/>
    <n v="9"/>
    <n v="6"/>
    <n v="22"/>
    <n v="8"/>
    <x v="0"/>
    <s v="Medium"/>
    <s v="High"/>
    <s v="Medium"/>
    <n v="469"/>
  </r>
  <r>
    <n v="65104"/>
    <x v="0"/>
    <n v="0"/>
    <n v="1"/>
    <n v="4"/>
    <x v="3"/>
    <n v="738"/>
    <n v="0"/>
    <n v="232"/>
    <n v="13"/>
    <n v="20"/>
    <n v="50"/>
    <s v="Wines"/>
    <n v="2"/>
    <n v="3"/>
    <n v="5"/>
    <n v="7"/>
    <n v="7"/>
    <x v="0"/>
    <x v="0"/>
    <x v="0"/>
    <x v="0"/>
    <x v="0"/>
    <n v="0"/>
    <n v="3"/>
    <n v="11"/>
    <x v="1"/>
    <n v="44"/>
    <x v="2"/>
    <n v="2386"/>
    <n v="0"/>
    <n v="0"/>
    <n v="0"/>
    <n v="1"/>
    <n v="0"/>
    <s v="Together"/>
    <s v="Partner"/>
    <n v="0"/>
    <n v="0"/>
    <n v="0"/>
    <n v="1"/>
    <n v="0"/>
    <s v="Master"/>
    <s v="Postgraduate"/>
    <n v="1003"/>
    <n v="953"/>
    <n v="0"/>
    <n v="1"/>
    <x v="0"/>
    <s v="NumStorePurchases"/>
    <x v="1"/>
    <n v="15"/>
    <s v="Not Accepted"/>
    <n v="15"/>
    <n v="1053"/>
    <n v="10"/>
    <n v="5"/>
    <n v="7"/>
    <n v="22"/>
    <n v="8"/>
    <x v="0"/>
    <s v="High"/>
    <s v="Medium"/>
    <s v="Medium"/>
    <n v="470"/>
  </r>
  <r>
    <n v="60093"/>
    <x v="0"/>
    <n v="0"/>
    <n v="1"/>
    <n v="92"/>
    <x v="2"/>
    <n v="502"/>
    <n v="12"/>
    <n v="109"/>
    <n v="16"/>
    <n v="6"/>
    <n v="90"/>
    <s v="Wines"/>
    <n v="2"/>
    <n v="7"/>
    <n v="2"/>
    <n v="10"/>
    <n v="6"/>
    <x v="0"/>
    <x v="0"/>
    <x v="0"/>
    <x v="0"/>
    <x v="0"/>
    <n v="0"/>
    <n v="3"/>
    <n v="11"/>
    <x v="1"/>
    <n v="46"/>
    <x v="2"/>
    <n v="2527"/>
    <n v="0"/>
    <n v="1"/>
    <n v="0"/>
    <n v="0"/>
    <n v="0"/>
    <s v="Married"/>
    <s v="Partner"/>
    <n v="0"/>
    <n v="0"/>
    <n v="1"/>
    <n v="0"/>
    <n v="0"/>
    <s v="Graduation"/>
    <s v="Graduate"/>
    <n v="645"/>
    <n v="555"/>
    <n v="0"/>
    <n v="1"/>
    <x v="2"/>
    <s v="NumStorePurchases"/>
    <x v="1"/>
    <n v="19"/>
    <s v="Not Accepted"/>
    <n v="19"/>
    <n v="735"/>
    <n v="0.99999999999999978"/>
    <n v="7"/>
    <n v="6"/>
    <n v="14"/>
    <n v="4"/>
    <x v="2"/>
    <s v="Medium"/>
    <s v="Medium"/>
    <s v="High"/>
    <n v="471"/>
  </r>
  <r>
    <n v="14045"/>
    <x v="2"/>
    <n v="1"/>
    <n v="0"/>
    <n v="24"/>
    <x v="1"/>
    <n v="11"/>
    <n v="0"/>
    <n v="5"/>
    <n v="2"/>
    <n v="1"/>
    <n v="1"/>
    <s v="Wines"/>
    <n v="1"/>
    <n v="1"/>
    <n v="0"/>
    <n v="3"/>
    <n v="7"/>
    <x v="0"/>
    <x v="0"/>
    <x v="0"/>
    <x v="0"/>
    <x v="0"/>
    <n v="0"/>
    <n v="3"/>
    <n v="11"/>
    <x v="1"/>
    <n v="51"/>
    <x v="0"/>
    <n v="2313"/>
    <n v="0"/>
    <n v="1"/>
    <n v="0"/>
    <n v="0"/>
    <n v="0"/>
    <s v="Married"/>
    <s v="Partner"/>
    <n v="0"/>
    <n v="0"/>
    <n v="1"/>
    <n v="0"/>
    <n v="0"/>
    <s v="Graduation"/>
    <s v="Graduate"/>
    <n v="19"/>
    <n v="18"/>
    <n v="0"/>
    <n v="1"/>
    <x v="1"/>
    <s v="NumStorePurchases"/>
    <x v="1"/>
    <n v="4"/>
    <s v="Not Accepted"/>
    <n v="4"/>
    <n v="20"/>
    <n v="8"/>
    <n v="0"/>
    <n v="0"/>
    <n v="8"/>
    <n v="1"/>
    <x v="1"/>
    <s v="Low"/>
    <s v="Low"/>
    <s v="Low"/>
    <n v="472"/>
  </r>
  <r>
    <n v="28457"/>
    <x v="2"/>
    <n v="0"/>
    <n v="0"/>
    <n v="96"/>
    <x v="2"/>
    <n v="24"/>
    <n v="1"/>
    <n v="108"/>
    <n v="29"/>
    <n v="29"/>
    <n v="14"/>
    <s v="Meat"/>
    <n v="1"/>
    <n v="4"/>
    <n v="1"/>
    <n v="4"/>
    <n v="8"/>
    <x v="0"/>
    <x v="0"/>
    <x v="0"/>
    <x v="0"/>
    <x v="0"/>
    <n v="0"/>
    <n v="3"/>
    <n v="11"/>
    <x v="1"/>
    <n v="68"/>
    <x v="0"/>
    <n v="2768"/>
    <n v="0"/>
    <n v="0"/>
    <n v="0"/>
    <n v="0"/>
    <n v="1"/>
    <s v="Widow"/>
    <s v="Alone"/>
    <n v="1"/>
    <n v="0"/>
    <n v="0"/>
    <n v="0"/>
    <n v="0"/>
    <s v="2n Cycle"/>
    <s v="Undergraduate"/>
    <n v="191"/>
    <n v="177"/>
    <n v="0"/>
    <n v="0"/>
    <x v="3"/>
    <s v="NumWebPurchases"/>
    <x v="2"/>
    <n v="9"/>
    <s v="Not Accepted"/>
    <n v="9"/>
    <n v="205"/>
    <n v="0.99999999999999978"/>
    <n v="3"/>
    <n v="4"/>
    <n v="8"/>
    <n v="1"/>
    <x v="1"/>
    <s v="Low"/>
    <s v="Medium"/>
    <s v="Medium"/>
    <n v="473"/>
  </r>
  <r>
    <n v="78952"/>
    <x v="1"/>
    <n v="0"/>
    <n v="1"/>
    <n v="11"/>
    <x v="1"/>
    <n v="1170"/>
    <n v="19"/>
    <n v="594"/>
    <n v="99"/>
    <n v="76"/>
    <n v="134"/>
    <s v="Wines"/>
    <n v="2"/>
    <n v="2"/>
    <n v="5"/>
    <n v="12"/>
    <n v="6"/>
    <x v="0"/>
    <x v="0"/>
    <x v="0"/>
    <x v="0"/>
    <x v="0"/>
    <n v="0"/>
    <n v="3"/>
    <n v="11"/>
    <x v="1"/>
    <n v="62"/>
    <x v="0"/>
    <n v="2802"/>
    <n v="0"/>
    <n v="0"/>
    <n v="0"/>
    <n v="1"/>
    <n v="0"/>
    <s v="Together"/>
    <s v="Partner"/>
    <n v="0"/>
    <n v="0"/>
    <n v="0"/>
    <n v="0"/>
    <n v="1"/>
    <s v="PhD"/>
    <s v="Postgraduate"/>
    <n v="1958"/>
    <n v="1824"/>
    <n v="0"/>
    <n v="1"/>
    <x v="0"/>
    <s v="NumStorePurchases"/>
    <x v="1"/>
    <n v="19"/>
    <s v="Not Accepted"/>
    <n v="19"/>
    <n v="2092"/>
    <n v="9"/>
    <n v="7"/>
    <n v="9"/>
    <n v="25"/>
    <n v="9"/>
    <x v="0"/>
    <s v="High"/>
    <s v="High"/>
    <s v="High"/>
    <n v="474"/>
  </r>
  <r>
    <n v="46310"/>
    <x v="0"/>
    <n v="1"/>
    <n v="0"/>
    <n v="99"/>
    <x v="2"/>
    <n v="185"/>
    <n v="2"/>
    <n v="88"/>
    <n v="15"/>
    <n v="5"/>
    <n v="14"/>
    <s v="Wines"/>
    <n v="2"/>
    <n v="6"/>
    <n v="1"/>
    <n v="5"/>
    <n v="8"/>
    <x v="0"/>
    <x v="0"/>
    <x v="0"/>
    <x v="0"/>
    <x v="0"/>
    <n v="0"/>
    <n v="3"/>
    <n v="11"/>
    <x v="1"/>
    <n v="44"/>
    <x v="2"/>
    <n v="2732"/>
    <n v="1"/>
    <n v="0"/>
    <n v="0"/>
    <n v="0"/>
    <n v="0"/>
    <s v="Divorced"/>
    <s v="Alone"/>
    <n v="0"/>
    <n v="0"/>
    <n v="1"/>
    <n v="0"/>
    <n v="0"/>
    <s v="Graduation"/>
    <s v="Graduate"/>
    <n v="295"/>
    <n v="281"/>
    <n v="0"/>
    <n v="1"/>
    <x v="3"/>
    <s v="NumWebPurchases"/>
    <x v="2"/>
    <n v="12"/>
    <s v="Not Accepted"/>
    <n v="12"/>
    <n v="309"/>
    <n v="0.99999999999999978"/>
    <n v="4"/>
    <n v="4"/>
    <n v="9"/>
    <n v="2"/>
    <x v="1"/>
    <s v="Medium"/>
    <s v="Medium"/>
    <s v="Medium"/>
    <n v="475"/>
  </r>
  <r>
    <n v="76005"/>
    <x v="1"/>
    <n v="0"/>
    <n v="0"/>
    <n v="72"/>
    <x v="2"/>
    <n v="983"/>
    <n v="20"/>
    <n v="389"/>
    <n v="240"/>
    <n v="50"/>
    <n v="40"/>
    <s v="Wines"/>
    <n v="1"/>
    <n v="3"/>
    <n v="5"/>
    <n v="13"/>
    <n v="6"/>
    <x v="0"/>
    <x v="0"/>
    <x v="0"/>
    <x v="1"/>
    <x v="0"/>
    <n v="0"/>
    <n v="3"/>
    <n v="11"/>
    <x v="1"/>
    <n v="65"/>
    <x v="0"/>
    <n v="2651"/>
    <n v="0"/>
    <n v="0"/>
    <n v="0"/>
    <n v="1"/>
    <n v="0"/>
    <s v="Together"/>
    <s v="Partner"/>
    <n v="0"/>
    <n v="0"/>
    <n v="1"/>
    <n v="0"/>
    <n v="0"/>
    <s v="Graduation"/>
    <s v="Graduate"/>
    <n v="1682"/>
    <n v="1642"/>
    <n v="1"/>
    <n v="0"/>
    <x v="0"/>
    <s v="NumStorePurchases"/>
    <x v="1"/>
    <n v="21"/>
    <s v="Accepted"/>
    <n v="21"/>
    <n v="1722"/>
    <n v="3.0000000000000004"/>
    <n v="8"/>
    <n v="9"/>
    <n v="20"/>
    <n v="7"/>
    <x v="3"/>
    <s v="High"/>
    <s v="High"/>
    <s v="Medium"/>
    <n v="476"/>
  </r>
  <r>
    <n v="58308"/>
    <x v="0"/>
    <n v="0"/>
    <n v="1"/>
    <n v="77"/>
    <x v="2"/>
    <n v="691"/>
    <n v="0"/>
    <n v="69"/>
    <n v="10"/>
    <n v="0"/>
    <n v="130"/>
    <s v="Wines"/>
    <n v="4"/>
    <n v="2"/>
    <n v="6"/>
    <n v="3"/>
    <n v="8"/>
    <x v="0"/>
    <x v="0"/>
    <x v="0"/>
    <x v="0"/>
    <x v="0"/>
    <n v="0"/>
    <n v="3"/>
    <n v="11"/>
    <x v="1"/>
    <n v="56"/>
    <x v="0"/>
    <n v="2692"/>
    <n v="0"/>
    <n v="0"/>
    <n v="1"/>
    <n v="0"/>
    <n v="0"/>
    <s v="Single"/>
    <s v="Alone"/>
    <n v="0"/>
    <n v="0"/>
    <n v="0"/>
    <n v="1"/>
    <n v="0"/>
    <s v="Master"/>
    <s v="Postgraduate"/>
    <n v="770"/>
    <n v="640"/>
    <n v="0"/>
    <n v="1"/>
    <x v="2"/>
    <s v="NumCatalogPurchases"/>
    <x v="0"/>
    <n v="11"/>
    <s v="Not Accepted"/>
    <n v="11"/>
    <n v="900"/>
    <n v="3.0000000000000004"/>
    <n v="4"/>
    <n v="6"/>
    <n v="13"/>
    <n v="3"/>
    <x v="2"/>
    <s v="High"/>
    <s v="Low"/>
    <s v="High"/>
    <n v="477"/>
  </r>
  <r>
    <n v="55614"/>
    <x v="0"/>
    <n v="0"/>
    <n v="0"/>
    <n v="85"/>
    <x v="2"/>
    <n v="504"/>
    <n v="13"/>
    <n v="131"/>
    <n v="8"/>
    <n v="0"/>
    <n v="26"/>
    <s v="Wines"/>
    <n v="1"/>
    <n v="9"/>
    <n v="4"/>
    <n v="6"/>
    <n v="7"/>
    <x v="0"/>
    <x v="1"/>
    <x v="0"/>
    <x v="0"/>
    <x v="0"/>
    <n v="0"/>
    <n v="3"/>
    <n v="11"/>
    <x v="1"/>
    <n v="76"/>
    <x v="0"/>
    <n v="2373"/>
    <n v="1"/>
    <n v="0"/>
    <n v="0"/>
    <n v="0"/>
    <n v="0"/>
    <s v="Divorced"/>
    <s v="Alone"/>
    <n v="0"/>
    <n v="0"/>
    <n v="0"/>
    <n v="0"/>
    <n v="1"/>
    <s v="PhD"/>
    <s v="Postgraduate"/>
    <n v="656"/>
    <n v="630"/>
    <n v="1"/>
    <n v="0"/>
    <x v="2"/>
    <s v="NumWebPurchases"/>
    <x v="2"/>
    <n v="19"/>
    <s v="Accepted"/>
    <n v="19"/>
    <n v="682"/>
    <n v="1.9999999999999996"/>
    <n v="7"/>
    <n v="6"/>
    <n v="15"/>
    <n v="4"/>
    <x v="2"/>
    <s v="Medium"/>
    <s v="Low"/>
    <s v="Medium"/>
    <n v="478"/>
  </r>
  <r>
    <n v="59432"/>
    <x v="0"/>
    <n v="0"/>
    <n v="1"/>
    <n v="88"/>
    <x v="2"/>
    <n v="317"/>
    <n v="25"/>
    <n v="265"/>
    <n v="25"/>
    <n v="19"/>
    <n v="12"/>
    <s v="Wines"/>
    <n v="3"/>
    <n v="5"/>
    <n v="3"/>
    <n v="11"/>
    <n v="5"/>
    <x v="0"/>
    <x v="0"/>
    <x v="0"/>
    <x v="0"/>
    <x v="0"/>
    <n v="0"/>
    <n v="3"/>
    <n v="11"/>
    <x v="1"/>
    <n v="58"/>
    <x v="0"/>
    <n v="2601"/>
    <n v="1"/>
    <n v="0"/>
    <n v="0"/>
    <n v="0"/>
    <n v="0"/>
    <s v="Divorced"/>
    <s v="Alone"/>
    <n v="0"/>
    <n v="0"/>
    <n v="0"/>
    <n v="1"/>
    <n v="0"/>
    <s v="Master"/>
    <s v="Postgraduate"/>
    <n v="651"/>
    <n v="639"/>
    <n v="0"/>
    <n v="1"/>
    <x v="2"/>
    <s v="NumStorePurchases"/>
    <x v="1"/>
    <n v="19"/>
    <s v="Not Accepted"/>
    <n v="19"/>
    <n v="663"/>
    <n v="1.9999999999999996"/>
    <n v="7"/>
    <n v="6"/>
    <n v="15"/>
    <n v="4"/>
    <x v="2"/>
    <s v="Medium"/>
    <s v="Medium"/>
    <s v="Medium"/>
    <n v="479"/>
  </r>
  <r>
    <n v="55563"/>
    <x v="0"/>
    <n v="0"/>
    <n v="1"/>
    <n v="22"/>
    <x v="1"/>
    <n v="29"/>
    <n v="1"/>
    <n v="9"/>
    <n v="2"/>
    <n v="0"/>
    <n v="2"/>
    <s v="Wines"/>
    <n v="1"/>
    <n v="2"/>
    <n v="0"/>
    <n v="3"/>
    <n v="3"/>
    <x v="0"/>
    <x v="0"/>
    <x v="0"/>
    <x v="0"/>
    <x v="0"/>
    <n v="0"/>
    <n v="3"/>
    <n v="11"/>
    <x v="1"/>
    <n v="42"/>
    <x v="2"/>
    <n v="2244"/>
    <n v="1"/>
    <n v="0"/>
    <n v="0"/>
    <n v="0"/>
    <n v="0"/>
    <s v="Divorced"/>
    <s v="Alone"/>
    <n v="0"/>
    <n v="0"/>
    <n v="1"/>
    <n v="0"/>
    <n v="0"/>
    <s v="Graduation"/>
    <s v="Graduate"/>
    <n v="41"/>
    <n v="39"/>
    <n v="0"/>
    <n v="1"/>
    <x v="1"/>
    <s v="NumStorePurchases"/>
    <x v="1"/>
    <n v="5"/>
    <s v="Not Accepted"/>
    <n v="5"/>
    <n v="43"/>
    <n v="8"/>
    <n v="1"/>
    <n v="1"/>
    <n v="10"/>
    <n v="2"/>
    <x v="1"/>
    <s v="Medium"/>
    <s v="Low"/>
    <s v="Low"/>
    <n v="480"/>
  </r>
  <r>
    <n v="78642"/>
    <x v="1"/>
    <n v="0"/>
    <n v="1"/>
    <n v="83"/>
    <x v="2"/>
    <n v="1396"/>
    <n v="0"/>
    <n v="322"/>
    <n v="46"/>
    <n v="35"/>
    <n v="17"/>
    <s v="Wines"/>
    <n v="1"/>
    <n v="4"/>
    <n v="9"/>
    <n v="4"/>
    <n v="6"/>
    <x v="0"/>
    <x v="0"/>
    <x v="0"/>
    <x v="0"/>
    <x v="0"/>
    <n v="0"/>
    <n v="3"/>
    <n v="11"/>
    <x v="1"/>
    <n v="49"/>
    <x v="2"/>
    <n v="2593"/>
    <n v="0"/>
    <n v="0"/>
    <n v="0"/>
    <n v="1"/>
    <n v="0"/>
    <s v="Together"/>
    <s v="Partner"/>
    <n v="0"/>
    <n v="0"/>
    <n v="0"/>
    <n v="0"/>
    <n v="1"/>
    <s v="PhD"/>
    <s v="Postgraduate"/>
    <n v="1799"/>
    <n v="1782"/>
    <n v="0"/>
    <n v="1"/>
    <x v="0"/>
    <s v="NumCatalogPurchases"/>
    <x v="0"/>
    <n v="17"/>
    <s v="Not Accepted"/>
    <n v="17"/>
    <n v="1816"/>
    <n v="1.9999999999999996"/>
    <n v="6"/>
    <n v="9"/>
    <n v="17"/>
    <n v="5"/>
    <x v="3"/>
    <s v="High"/>
    <s v="High"/>
    <s v="Medium"/>
    <n v="481"/>
  </r>
  <r>
    <n v="67911"/>
    <x v="0"/>
    <n v="0"/>
    <n v="1"/>
    <n v="63"/>
    <x v="2"/>
    <n v="529"/>
    <n v="0"/>
    <n v="356"/>
    <n v="63"/>
    <n v="28"/>
    <n v="0"/>
    <s v="Wines"/>
    <n v="3"/>
    <n v="6"/>
    <n v="7"/>
    <n v="11"/>
    <n v="3"/>
    <x v="0"/>
    <x v="0"/>
    <x v="0"/>
    <x v="0"/>
    <x v="0"/>
    <n v="0"/>
    <n v="3"/>
    <n v="11"/>
    <x v="1"/>
    <n v="71"/>
    <x v="0"/>
    <n v="2197"/>
    <n v="0"/>
    <n v="0"/>
    <n v="0"/>
    <n v="1"/>
    <n v="0"/>
    <s v="Together"/>
    <s v="Partner"/>
    <n v="0"/>
    <n v="0"/>
    <n v="0"/>
    <n v="0"/>
    <n v="1"/>
    <s v="PhD"/>
    <s v="Postgraduate"/>
    <n v="976"/>
    <n v="976"/>
    <n v="0"/>
    <n v="1"/>
    <x v="0"/>
    <s v="NumStorePurchases"/>
    <x v="1"/>
    <n v="24"/>
    <s v="Not Accepted"/>
    <n v="24"/>
    <n v="976"/>
    <n v="4"/>
    <n v="9"/>
    <n v="7"/>
    <n v="20"/>
    <n v="7"/>
    <x v="3"/>
    <s v="High"/>
    <s v="Medium"/>
    <s v="Low"/>
    <n v="482"/>
  </r>
  <r>
    <n v="65275"/>
    <x v="0"/>
    <n v="0"/>
    <n v="0"/>
    <n v="9"/>
    <x v="1"/>
    <n v="388"/>
    <n v="14"/>
    <n v="218"/>
    <n v="91"/>
    <n v="14"/>
    <n v="21"/>
    <s v="Wines"/>
    <n v="1"/>
    <n v="4"/>
    <n v="3"/>
    <n v="13"/>
    <n v="2"/>
    <x v="0"/>
    <x v="0"/>
    <x v="0"/>
    <x v="0"/>
    <x v="0"/>
    <n v="0"/>
    <n v="3"/>
    <n v="11"/>
    <x v="1"/>
    <n v="76"/>
    <x v="0"/>
    <n v="2611"/>
    <n v="0"/>
    <n v="1"/>
    <n v="0"/>
    <n v="0"/>
    <n v="0"/>
    <s v="Married"/>
    <s v="Partner"/>
    <n v="0"/>
    <n v="0"/>
    <n v="1"/>
    <n v="0"/>
    <n v="0"/>
    <s v="Graduation"/>
    <s v="Graduate"/>
    <n v="725"/>
    <n v="704"/>
    <n v="0"/>
    <n v="0"/>
    <x v="2"/>
    <s v="NumStorePurchases"/>
    <x v="1"/>
    <n v="20"/>
    <s v="Not Accepted"/>
    <n v="20"/>
    <n v="746"/>
    <n v="10"/>
    <n v="7"/>
    <n v="6"/>
    <n v="23"/>
    <n v="8"/>
    <x v="0"/>
    <s v="Medium"/>
    <s v="Medium"/>
    <s v="Medium"/>
    <n v="483"/>
  </r>
  <r>
    <n v="27203"/>
    <x v="2"/>
    <n v="1"/>
    <n v="1"/>
    <n v="92"/>
    <x v="2"/>
    <n v="13"/>
    <n v="2"/>
    <n v="21"/>
    <n v="4"/>
    <n v="0"/>
    <n v="24"/>
    <s v="Gold"/>
    <n v="2"/>
    <n v="1"/>
    <n v="1"/>
    <n v="2"/>
    <n v="8"/>
    <x v="0"/>
    <x v="0"/>
    <x v="0"/>
    <x v="0"/>
    <x v="0"/>
    <n v="0"/>
    <n v="3"/>
    <n v="11"/>
    <x v="1"/>
    <n v="70"/>
    <x v="0"/>
    <n v="2851"/>
    <n v="0"/>
    <n v="0"/>
    <n v="0"/>
    <n v="1"/>
    <n v="0"/>
    <s v="Together"/>
    <s v="Partner"/>
    <n v="0"/>
    <n v="0"/>
    <n v="1"/>
    <n v="0"/>
    <n v="0"/>
    <s v="Graduation"/>
    <s v="Graduate"/>
    <n v="40"/>
    <n v="16"/>
    <n v="0"/>
    <n v="2"/>
    <x v="1"/>
    <s v="NumStorePurchases"/>
    <x v="1"/>
    <n v="4"/>
    <s v="Not Accepted"/>
    <n v="4"/>
    <n v="64"/>
    <n v="0.99999999999999978"/>
    <n v="0"/>
    <n v="2"/>
    <n v="3"/>
    <n v="0"/>
    <x v="1"/>
    <s v="Low"/>
    <s v="Low"/>
    <s v="Medium"/>
    <n v="484"/>
  </r>
  <r>
    <n v="48330"/>
    <x v="0"/>
    <n v="0"/>
    <n v="1"/>
    <n v="2"/>
    <x v="3"/>
    <n v="28"/>
    <n v="0"/>
    <n v="4"/>
    <n v="0"/>
    <n v="0"/>
    <n v="0"/>
    <s v="Wines"/>
    <n v="1"/>
    <n v="1"/>
    <n v="0"/>
    <n v="3"/>
    <n v="5"/>
    <x v="0"/>
    <x v="0"/>
    <x v="0"/>
    <x v="0"/>
    <x v="0"/>
    <n v="0"/>
    <n v="3"/>
    <n v="11"/>
    <x v="1"/>
    <n v="59"/>
    <x v="0"/>
    <n v="2385"/>
    <n v="0"/>
    <n v="0"/>
    <n v="0"/>
    <n v="1"/>
    <n v="0"/>
    <s v="Together"/>
    <s v="Partner"/>
    <n v="0"/>
    <n v="0"/>
    <n v="0"/>
    <n v="1"/>
    <n v="0"/>
    <s v="Master"/>
    <s v="Postgraduate"/>
    <n v="32"/>
    <n v="32"/>
    <n v="0"/>
    <n v="1"/>
    <x v="1"/>
    <s v="NumStorePurchases"/>
    <x v="1"/>
    <n v="4"/>
    <s v="Not Accepted"/>
    <n v="4"/>
    <n v="32"/>
    <n v="10"/>
    <n v="0"/>
    <n v="0"/>
    <n v="10"/>
    <n v="2"/>
    <x v="1"/>
    <s v="Medium"/>
    <s v="Low"/>
    <s v="Low"/>
    <n v="485"/>
  </r>
  <r>
    <n v="24279"/>
    <x v="2"/>
    <n v="0"/>
    <n v="0"/>
    <n v="6"/>
    <x v="3"/>
    <n v="16"/>
    <n v="36"/>
    <n v="21"/>
    <n v="20"/>
    <n v="62"/>
    <n v="108"/>
    <s v="Gold"/>
    <n v="1"/>
    <n v="4"/>
    <n v="1"/>
    <n v="3"/>
    <n v="8"/>
    <x v="0"/>
    <x v="0"/>
    <x v="0"/>
    <x v="0"/>
    <x v="0"/>
    <n v="0"/>
    <n v="3"/>
    <n v="11"/>
    <x v="1"/>
    <n v="30"/>
    <x v="1"/>
    <n v="2706"/>
    <n v="0"/>
    <n v="1"/>
    <n v="0"/>
    <n v="0"/>
    <n v="0"/>
    <s v="Married"/>
    <s v="Partner"/>
    <n v="0"/>
    <n v="1"/>
    <n v="0"/>
    <n v="0"/>
    <n v="0"/>
    <s v="Basic"/>
    <s v="Undergraduate"/>
    <n v="155"/>
    <n v="47"/>
    <n v="0"/>
    <n v="0"/>
    <x v="3"/>
    <s v="NumWebPurchases"/>
    <x v="2"/>
    <n v="8"/>
    <s v="Not Accepted"/>
    <n v="8"/>
    <n v="263"/>
    <n v="10"/>
    <n v="3"/>
    <n v="4"/>
    <n v="17"/>
    <n v="5"/>
    <x v="3"/>
    <s v="Low"/>
    <s v="High"/>
    <s v="High"/>
    <n v="486"/>
  </r>
  <r>
    <n v="64355"/>
    <x v="0"/>
    <n v="1"/>
    <n v="0"/>
    <n v="66"/>
    <x v="2"/>
    <n v="1047"/>
    <n v="0"/>
    <n v="140"/>
    <n v="67"/>
    <n v="38"/>
    <n v="153"/>
    <s v="Wines"/>
    <n v="2"/>
    <n v="4"/>
    <n v="3"/>
    <n v="12"/>
    <n v="8"/>
    <x v="0"/>
    <x v="0"/>
    <x v="0"/>
    <x v="0"/>
    <x v="0"/>
    <n v="0"/>
    <n v="3"/>
    <n v="11"/>
    <x v="1"/>
    <n v="35"/>
    <x v="1"/>
    <n v="2833"/>
    <n v="0"/>
    <n v="1"/>
    <n v="0"/>
    <n v="0"/>
    <n v="0"/>
    <s v="Married"/>
    <s v="Partner"/>
    <n v="0"/>
    <n v="0"/>
    <n v="0"/>
    <n v="0"/>
    <n v="1"/>
    <s v="PhD"/>
    <s v="Postgraduate"/>
    <n v="1292"/>
    <n v="1139"/>
    <n v="0"/>
    <n v="1"/>
    <x v="0"/>
    <s v="NumStorePurchases"/>
    <x v="1"/>
    <n v="19"/>
    <s v="Not Accepted"/>
    <n v="19"/>
    <n v="1445"/>
    <n v="4"/>
    <n v="7"/>
    <n v="8"/>
    <n v="19"/>
    <n v="7"/>
    <x v="3"/>
    <s v="High"/>
    <s v="High"/>
    <s v="High"/>
    <n v="487"/>
  </r>
  <r>
    <n v="50943"/>
    <x v="0"/>
    <n v="0"/>
    <n v="1"/>
    <n v="49"/>
    <x v="0"/>
    <n v="31"/>
    <n v="0"/>
    <n v="7"/>
    <n v="2"/>
    <n v="0"/>
    <n v="6"/>
    <s v="Wines"/>
    <n v="1"/>
    <n v="1"/>
    <n v="0"/>
    <n v="3"/>
    <n v="5"/>
    <x v="0"/>
    <x v="0"/>
    <x v="0"/>
    <x v="0"/>
    <x v="0"/>
    <n v="0"/>
    <n v="3"/>
    <n v="11"/>
    <x v="1"/>
    <n v="64"/>
    <x v="0"/>
    <n v="2532"/>
    <n v="0"/>
    <n v="0"/>
    <n v="0"/>
    <n v="1"/>
    <n v="0"/>
    <s v="Together"/>
    <s v="Partner"/>
    <n v="0"/>
    <n v="0"/>
    <n v="0"/>
    <n v="1"/>
    <n v="0"/>
    <s v="Master"/>
    <s v="Postgraduate"/>
    <n v="40"/>
    <n v="34"/>
    <n v="0"/>
    <n v="1"/>
    <x v="1"/>
    <s v="NumStorePurchases"/>
    <x v="1"/>
    <n v="4"/>
    <s v="Not Accepted"/>
    <n v="4"/>
    <n v="46"/>
    <n v="6"/>
    <n v="0"/>
    <n v="1"/>
    <n v="7"/>
    <n v="1"/>
    <x v="1"/>
    <s v="Medium"/>
    <s v="Low"/>
    <s v="Low"/>
    <n v="488"/>
  </r>
  <r>
    <n v="53653"/>
    <x v="0"/>
    <n v="0"/>
    <n v="0"/>
    <n v="29"/>
    <x v="1"/>
    <n v="815"/>
    <n v="10"/>
    <n v="239"/>
    <n v="28"/>
    <n v="10"/>
    <n v="108"/>
    <s v="Wines"/>
    <n v="2"/>
    <n v="10"/>
    <n v="4"/>
    <n v="12"/>
    <n v="6"/>
    <x v="0"/>
    <x v="0"/>
    <x v="0"/>
    <x v="0"/>
    <x v="0"/>
    <n v="0"/>
    <n v="3"/>
    <n v="11"/>
    <x v="1"/>
    <n v="67"/>
    <x v="0"/>
    <n v="2758"/>
    <n v="0"/>
    <n v="0"/>
    <n v="0"/>
    <n v="0"/>
    <n v="1"/>
    <s v="Widow"/>
    <s v="Alone"/>
    <n v="0"/>
    <n v="0"/>
    <n v="1"/>
    <n v="0"/>
    <n v="0"/>
    <s v="Graduation"/>
    <s v="Graduate"/>
    <n v="1102"/>
    <n v="994"/>
    <n v="0"/>
    <n v="0"/>
    <x v="0"/>
    <s v="NumStorePurchases"/>
    <x v="1"/>
    <n v="26"/>
    <s v="Not Accepted"/>
    <n v="26"/>
    <n v="1210"/>
    <n v="8"/>
    <n v="9"/>
    <n v="8"/>
    <n v="25"/>
    <n v="9"/>
    <x v="0"/>
    <s v="High"/>
    <s v="Medium"/>
    <s v="High"/>
    <n v="489"/>
  </r>
  <r>
    <n v="65665"/>
    <x v="0"/>
    <n v="0"/>
    <n v="1"/>
    <n v="77"/>
    <x v="2"/>
    <n v="225"/>
    <n v="162"/>
    <n v="387"/>
    <n v="106"/>
    <n v="36"/>
    <n v="29"/>
    <s v="Meat"/>
    <n v="1"/>
    <n v="5"/>
    <n v="10"/>
    <n v="8"/>
    <n v="3"/>
    <x v="0"/>
    <x v="0"/>
    <x v="0"/>
    <x v="0"/>
    <x v="0"/>
    <n v="0"/>
    <n v="3"/>
    <n v="11"/>
    <x v="1"/>
    <n v="44"/>
    <x v="2"/>
    <n v="2368"/>
    <n v="0"/>
    <n v="1"/>
    <n v="0"/>
    <n v="0"/>
    <n v="0"/>
    <s v="Married"/>
    <s v="Partner"/>
    <n v="0"/>
    <n v="0"/>
    <n v="1"/>
    <n v="0"/>
    <n v="0"/>
    <s v="Graduation"/>
    <s v="Graduate"/>
    <n v="916"/>
    <n v="887"/>
    <n v="0"/>
    <n v="1"/>
    <x v="2"/>
    <s v="NumCatalogPurchases"/>
    <x v="0"/>
    <n v="23"/>
    <s v="Not Accepted"/>
    <n v="23"/>
    <n v="945"/>
    <n v="3.0000000000000004"/>
    <n v="9"/>
    <n v="7"/>
    <n v="19"/>
    <n v="7"/>
    <x v="3"/>
    <s v="Medium"/>
    <s v="High"/>
    <s v="Medium"/>
    <n v="490"/>
  </r>
  <r>
    <n v="81217"/>
    <x v="1"/>
    <n v="0"/>
    <n v="0"/>
    <n v="77"/>
    <x v="2"/>
    <n v="493"/>
    <n v="70"/>
    <n v="324"/>
    <n v="146"/>
    <n v="40"/>
    <n v="84"/>
    <s v="Wines"/>
    <n v="1"/>
    <n v="3"/>
    <n v="7"/>
    <n v="11"/>
    <n v="1"/>
    <x v="0"/>
    <x v="0"/>
    <x v="0"/>
    <x v="0"/>
    <x v="0"/>
    <n v="0"/>
    <n v="3"/>
    <n v="11"/>
    <x v="1"/>
    <n v="31"/>
    <x v="1"/>
    <n v="2504"/>
    <n v="0"/>
    <n v="0"/>
    <n v="1"/>
    <n v="0"/>
    <n v="0"/>
    <s v="Single"/>
    <s v="Alone"/>
    <n v="0"/>
    <n v="0"/>
    <n v="1"/>
    <n v="0"/>
    <n v="0"/>
    <s v="Graduation"/>
    <s v="Graduate"/>
    <n v="1073"/>
    <n v="989"/>
    <n v="0"/>
    <n v="0"/>
    <x v="0"/>
    <s v="NumStorePurchases"/>
    <x v="1"/>
    <n v="21"/>
    <s v="Not Accepted"/>
    <n v="21"/>
    <n v="1157"/>
    <n v="3.0000000000000004"/>
    <n v="8"/>
    <n v="7"/>
    <n v="18"/>
    <n v="6"/>
    <x v="3"/>
    <s v="Medium"/>
    <s v="High"/>
    <s v="High"/>
    <n v="491"/>
  </r>
  <r>
    <n v="34935"/>
    <x v="2"/>
    <n v="0"/>
    <n v="0"/>
    <n v="71"/>
    <x v="2"/>
    <n v="34"/>
    <n v="4"/>
    <n v="66"/>
    <n v="3"/>
    <n v="10"/>
    <n v="20"/>
    <s v="Meat"/>
    <n v="1"/>
    <n v="2"/>
    <n v="1"/>
    <n v="4"/>
    <n v="7"/>
    <x v="0"/>
    <x v="0"/>
    <x v="0"/>
    <x v="0"/>
    <x v="0"/>
    <n v="0"/>
    <n v="3"/>
    <n v="11"/>
    <x v="1"/>
    <n v="28"/>
    <x v="3"/>
    <n v="2532"/>
    <n v="0"/>
    <n v="1"/>
    <n v="0"/>
    <n v="0"/>
    <n v="0"/>
    <s v="Married"/>
    <s v="Partner"/>
    <n v="0"/>
    <n v="0"/>
    <n v="1"/>
    <n v="0"/>
    <n v="0"/>
    <s v="Graduation"/>
    <s v="Graduate"/>
    <n v="117"/>
    <n v="97"/>
    <n v="0"/>
    <n v="0"/>
    <x v="3"/>
    <s v="NumStorePurchases"/>
    <x v="1"/>
    <n v="7"/>
    <s v="Not Accepted"/>
    <n v="7"/>
    <n v="137"/>
    <n v="3.0000000000000004"/>
    <n v="3"/>
    <n v="3"/>
    <n v="9"/>
    <n v="2"/>
    <x v="1"/>
    <s v="Medium"/>
    <s v="Medium"/>
    <s v="Medium"/>
    <n v="492"/>
  </r>
  <r>
    <n v="61250"/>
    <x v="0"/>
    <n v="0"/>
    <n v="1"/>
    <n v="49"/>
    <x v="0"/>
    <n v="382"/>
    <n v="138"/>
    <n v="65"/>
    <n v="60"/>
    <n v="26"/>
    <n v="59"/>
    <s v="Wines"/>
    <n v="6"/>
    <n v="5"/>
    <n v="2"/>
    <n v="12"/>
    <n v="5"/>
    <x v="0"/>
    <x v="0"/>
    <x v="0"/>
    <x v="0"/>
    <x v="0"/>
    <n v="0"/>
    <n v="3"/>
    <n v="11"/>
    <x v="1"/>
    <n v="61"/>
    <x v="0"/>
    <n v="2719"/>
    <n v="1"/>
    <n v="0"/>
    <n v="0"/>
    <n v="0"/>
    <n v="0"/>
    <s v="Divorced"/>
    <s v="Alone"/>
    <n v="0"/>
    <n v="0"/>
    <n v="1"/>
    <n v="0"/>
    <n v="0"/>
    <s v="Graduation"/>
    <s v="Graduate"/>
    <n v="671"/>
    <n v="612"/>
    <n v="0"/>
    <n v="1"/>
    <x v="2"/>
    <s v="NumStorePurchases"/>
    <x v="1"/>
    <n v="19"/>
    <s v="Not Accepted"/>
    <n v="19"/>
    <n v="730"/>
    <n v="6"/>
    <n v="7"/>
    <n v="6"/>
    <n v="19"/>
    <n v="7"/>
    <x v="3"/>
    <s v="Medium"/>
    <s v="Medium"/>
    <s v="High"/>
    <n v="493"/>
  </r>
  <r>
    <n v="39665"/>
    <x v="0"/>
    <n v="1"/>
    <n v="0"/>
    <n v="97"/>
    <x v="2"/>
    <n v="127"/>
    <n v="1"/>
    <n v="56"/>
    <n v="0"/>
    <n v="1"/>
    <n v="31"/>
    <s v="Wines"/>
    <n v="3"/>
    <n v="4"/>
    <n v="2"/>
    <n v="3"/>
    <n v="7"/>
    <x v="1"/>
    <x v="0"/>
    <x v="0"/>
    <x v="0"/>
    <x v="0"/>
    <n v="0"/>
    <n v="3"/>
    <n v="11"/>
    <x v="1"/>
    <n v="39"/>
    <x v="1"/>
    <n v="2559"/>
    <n v="0"/>
    <n v="0"/>
    <n v="0"/>
    <n v="1"/>
    <n v="0"/>
    <s v="Together"/>
    <s v="Partner"/>
    <n v="0"/>
    <n v="0"/>
    <n v="0"/>
    <n v="0"/>
    <n v="1"/>
    <s v="PhD"/>
    <s v="Postgraduate"/>
    <n v="185"/>
    <n v="154"/>
    <n v="1"/>
    <n v="1"/>
    <x v="3"/>
    <s v="NumWebPurchases"/>
    <x v="2"/>
    <n v="9"/>
    <s v="Accepted"/>
    <n v="9"/>
    <n v="216"/>
    <n v="0.99999999999999978"/>
    <n v="3"/>
    <n v="4"/>
    <n v="8"/>
    <n v="1"/>
    <x v="1"/>
    <s v="Medium"/>
    <s v="Low"/>
    <s v="Medium"/>
    <n v="494"/>
  </r>
  <r>
    <n v="60152"/>
    <x v="0"/>
    <n v="0"/>
    <n v="1"/>
    <n v="6"/>
    <x v="3"/>
    <n v="325"/>
    <n v="83"/>
    <n v="300"/>
    <n v="86"/>
    <n v="58"/>
    <n v="91"/>
    <s v="Wines"/>
    <n v="1"/>
    <n v="6"/>
    <n v="4"/>
    <n v="12"/>
    <n v="3"/>
    <x v="0"/>
    <x v="0"/>
    <x v="0"/>
    <x v="0"/>
    <x v="0"/>
    <n v="0"/>
    <n v="3"/>
    <n v="11"/>
    <x v="1"/>
    <n v="41"/>
    <x v="2"/>
    <n v="2617"/>
    <n v="0"/>
    <n v="0"/>
    <n v="1"/>
    <n v="0"/>
    <n v="0"/>
    <s v="Single"/>
    <s v="Alone"/>
    <n v="0"/>
    <n v="0"/>
    <n v="1"/>
    <n v="0"/>
    <n v="0"/>
    <s v="Graduation"/>
    <s v="Graduate"/>
    <n v="852"/>
    <n v="761"/>
    <n v="0"/>
    <n v="1"/>
    <x v="2"/>
    <s v="NumStorePurchases"/>
    <x v="1"/>
    <n v="22"/>
    <s v="Not Accepted"/>
    <n v="22"/>
    <n v="943"/>
    <n v="10"/>
    <n v="8"/>
    <n v="7"/>
    <n v="25"/>
    <n v="9"/>
    <x v="0"/>
    <s v="Medium"/>
    <s v="High"/>
    <s v="High"/>
    <n v="495"/>
  </r>
  <r>
    <n v="48920"/>
    <x v="0"/>
    <n v="0"/>
    <n v="2"/>
    <n v="93"/>
    <x v="2"/>
    <n v="238"/>
    <n v="17"/>
    <n v="68"/>
    <n v="8"/>
    <n v="10"/>
    <n v="6"/>
    <s v="Wines"/>
    <n v="3"/>
    <n v="6"/>
    <n v="2"/>
    <n v="5"/>
    <n v="7"/>
    <x v="0"/>
    <x v="1"/>
    <x v="0"/>
    <x v="0"/>
    <x v="0"/>
    <n v="0"/>
    <n v="3"/>
    <n v="11"/>
    <x v="1"/>
    <n v="56"/>
    <x v="0"/>
    <n v="2411"/>
    <n v="0"/>
    <n v="1"/>
    <n v="0"/>
    <n v="0"/>
    <n v="0"/>
    <s v="Married"/>
    <s v="Partner"/>
    <n v="0"/>
    <n v="0"/>
    <n v="1"/>
    <n v="0"/>
    <n v="0"/>
    <s v="Graduation"/>
    <s v="Graduate"/>
    <n v="341"/>
    <n v="335"/>
    <n v="1"/>
    <n v="2"/>
    <x v="3"/>
    <s v="NumWebPurchases"/>
    <x v="2"/>
    <n v="13"/>
    <s v="Accepted"/>
    <n v="13"/>
    <n v="347"/>
    <n v="0.99999999999999978"/>
    <n v="5"/>
    <n v="4"/>
    <n v="10"/>
    <n v="2"/>
    <x v="1"/>
    <s v="Medium"/>
    <s v="Medium"/>
    <s v="Low"/>
    <n v="496"/>
  </r>
  <r>
    <n v="89120"/>
    <x v="1"/>
    <n v="0"/>
    <n v="0"/>
    <n v="78"/>
    <x v="2"/>
    <n v="1168"/>
    <n v="92"/>
    <n v="408"/>
    <n v="72"/>
    <n v="129"/>
    <n v="55"/>
    <s v="Wines"/>
    <n v="1"/>
    <n v="5"/>
    <n v="6"/>
    <n v="7"/>
    <n v="1"/>
    <x v="0"/>
    <x v="0"/>
    <x v="1"/>
    <x v="0"/>
    <x v="0"/>
    <n v="0"/>
    <n v="3"/>
    <n v="11"/>
    <x v="1"/>
    <n v="61"/>
    <x v="0"/>
    <n v="2263"/>
    <n v="0"/>
    <n v="0"/>
    <n v="0"/>
    <n v="1"/>
    <n v="0"/>
    <s v="Together"/>
    <s v="Partner"/>
    <n v="0"/>
    <n v="0"/>
    <n v="0"/>
    <n v="1"/>
    <n v="0"/>
    <s v="Master"/>
    <s v="Postgraduate"/>
    <n v="1869"/>
    <n v="1814"/>
    <n v="1"/>
    <n v="0"/>
    <x v="0"/>
    <s v="NumStorePurchases"/>
    <x v="1"/>
    <n v="18"/>
    <s v="Accepted"/>
    <n v="18"/>
    <n v="1924"/>
    <n v="3.0000000000000004"/>
    <n v="7"/>
    <n v="9"/>
    <n v="19"/>
    <n v="7"/>
    <x v="3"/>
    <s v="High"/>
    <s v="High"/>
    <s v="Medium"/>
    <n v="497"/>
  </r>
  <r>
    <n v="44124"/>
    <x v="0"/>
    <n v="0"/>
    <n v="1"/>
    <n v="62"/>
    <x v="2"/>
    <n v="284"/>
    <n v="0"/>
    <n v="55"/>
    <n v="0"/>
    <n v="6"/>
    <n v="52"/>
    <s v="Wines"/>
    <n v="4"/>
    <n v="6"/>
    <n v="2"/>
    <n v="5"/>
    <n v="8"/>
    <x v="0"/>
    <x v="0"/>
    <x v="0"/>
    <x v="0"/>
    <x v="0"/>
    <n v="0"/>
    <n v="3"/>
    <n v="11"/>
    <x v="1"/>
    <n v="74"/>
    <x v="0"/>
    <n v="2573"/>
    <n v="0"/>
    <n v="0"/>
    <n v="0"/>
    <n v="1"/>
    <n v="0"/>
    <s v="Together"/>
    <s v="Partner"/>
    <n v="0"/>
    <n v="0"/>
    <n v="0"/>
    <n v="0"/>
    <n v="1"/>
    <s v="PhD"/>
    <s v="Postgraduate"/>
    <n v="345"/>
    <n v="293"/>
    <n v="0"/>
    <n v="1"/>
    <x v="2"/>
    <s v="NumWebPurchases"/>
    <x v="2"/>
    <n v="13"/>
    <s v="Not Accepted"/>
    <n v="13"/>
    <n v="397"/>
    <n v="4"/>
    <n v="5"/>
    <n v="4"/>
    <n v="13"/>
    <n v="3"/>
    <x v="2"/>
    <s v="Medium"/>
    <s v="Medium"/>
    <s v="Medium"/>
    <n v="498"/>
  </r>
  <r>
    <n v="81169"/>
    <x v="1"/>
    <n v="0"/>
    <n v="0"/>
    <n v="47"/>
    <x v="0"/>
    <n v="1288"/>
    <n v="20"/>
    <n v="613"/>
    <n v="80"/>
    <n v="61"/>
    <n v="27"/>
    <s v="Wines"/>
    <n v="1"/>
    <n v="5"/>
    <n v="7"/>
    <n v="9"/>
    <n v="2"/>
    <x v="0"/>
    <x v="0"/>
    <x v="0"/>
    <x v="0"/>
    <x v="0"/>
    <n v="0"/>
    <n v="3"/>
    <n v="11"/>
    <x v="1"/>
    <n v="45"/>
    <x v="2"/>
    <n v="2600"/>
    <n v="0"/>
    <n v="0"/>
    <n v="1"/>
    <n v="0"/>
    <n v="0"/>
    <s v="Single"/>
    <s v="Alone"/>
    <n v="0"/>
    <n v="0"/>
    <n v="0"/>
    <n v="1"/>
    <n v="0"/>
    <s v="Master"/>
    <s v="Postgraduate"/>
    <n v="2062"/>
    <n v="2035"/>
    <n v="0"/>
    <n v="0"/>
    <x v="0"/>
    <s v="NumStorePurchases"/>
    <x v="1"/>
    <n v="21"/>
    <s v="Not Accepted"/>
    <n v="21"/>
    <n v="2089"/>
    <n v="6"/>
    <n v="8"/>
    <n v="9"/>
    <n v="23"/>
    <n v="8"/>
    <x v="0"/>
    <s v="High"/>
    <s v="High"/>
    <s v="Medium"/>
    <n v="499"/>
  </r>
  <r>
    <n v="36443"/>
    <x v="0"/>
    <n v="1"/>
    <n v="1"/>
    <n v="9"/>
    <x v="1"/>
    <n v="65"/>
    <n v="0"/>
    <n v="46"/>
    <n v="4"/>
    <n v="3"/>
    <n v="20"/>
    <s v="Wines"/>
    <n v="4"/>
    <n v="3"/>
    <n v="1"/>
    <n v="3"/>
    <n v="8"/>
    <x v="0"/>
    <x v="0"/>
    <x v="0"/>
    <x v="0"/>
    <x v="0"/>
    <n v="0"/>
    <n v="3"/>
    <n v="11"/>
    <x v="1"/>
    <n v="59"/>
    <x v="0"/>
    <n v="2670"/>
    <n v="0"/>
    <n v="1"/>
    <n v="0"/>
    <n v="0"/>
    <n v="0"/>
    <s v="Married"/>
    <s v="Partner"/>
    <n v="0"/>
    <n v="0"/>
    <n v="1"/>
    <n v="0"/>
    <n v="0"/>
    <s v="Graduation"/>
    <s v="Graduate"/>
    <n v="118"/>
    <n v="98"/>
    <n v="0"/>
    <n v="2"/>
    <x v="3"/>
    <s v="NumWebPurchases"/>
    <x v="2"/>
    <n v="7"/>
    <s v="Not Accepted"/>
    <n v="7"/>
    <n v="138"/>
    <n v="10"/>
    <n v="3"/>
    <n v="3"/>
    <n v="16"/>
    <n v="5"/>
    <x v="3"/>
    <s v="Medium"/>
    <s v="Medium"/>
    <s v="Medium"/>
    <n v="500"/>
  </r>
  <r>
    <n v="26095"/>
    <x v="2"/>
    <n v="1"/>
    <n v="0"/>
    <n v="77"/>
    <x v="2"/>
    <n v="11"/>
    <n v="7"/>
    <n v="9"/>
    <n v="3"/>
    <n v="1"/>
    <n v="11"/>
    <s v="Wines"/>
    <n v="1"/>
    <n v="1"/>
    <n v="0"/>
    <n v="3"/>
    <n v="7"/>
    <x v="0"/>
    <x v="0"/>
    <x v="0"/>
    <x v="0"/>
    <x v="0"/>
    <n v="0"/>
    <n v="3"/>
    <n v="11"/>
    <x v="1"/>
    <n v="30"/>
    <x v="1"/>
    <n v="2523"/>
    <n v="0"/>
    <n v="0"/>
    <n v="1"/>
    <n v="0"/>
    <n v="0"/>
    <s v="Single"/>
    <s v="Alone"/>
    <n v="0"/>
    <n v="0"/>
    <n v="1"/>
    <n v="0"/>
    <n v="0"/>
    <s v="Graduation"/>
    <s v="Graduate"/>
    <n v="31"/>
    <n v="20"/>
    <n v="0"/>
    <n v="1"/>
    <x v="1"/>
    <s v="NumStorePurchases"/>
    <x v="1"/>
    <n v="4"/>
    <s v="Not Accepted"/>
    <n v="4"/>
    <n v="42"/>
    <n v="3.0000000000000004"/>
    <n v="0"/>
    <n v="1"/>
    <n v="4"/>
    <n v="0"/>
    <x v="1"/>
    <s v="Low"/>
    <s v="Low"/>
    <s v="Medium"/>
    <n v="501"/>
  </r>
  <r>
    <n v="71367"/>
    <x v="1"/>
    <n v="0"/>
    <n v="0"/>
    <n v="24"/>
    <x v="1"/>
    <n v="227"/>
    <n v="23"/>
    <n v="389"/>
    <n v="42"/>
    <n v="21"/>
    <n v="75"/>
    <s v="Meat"/>
    <n v="1"/>
    <n v="4"/>
    <n v="5"/>
    <n v="7"/>
    <n v="2"/>
    <x v="0"/>
    <x v="0"/>
    <x v="0"/>
    <x v="0"/>
    <x v="0"/>
    <n v="0"/>
    <n v="3"/>
    <n v="11"/>
    <x v="1"/>
    <n v="61"/>
    <x v="0"/>
    <n v="2469"/>
    <n v="0"/>
    <n v="0"/>
    <n v="0"/>
    <n v="1"/>
    <n v="0"/>
    <s v="Together"/>
    <s v="Partner"/>
    <n v="0"/>
    <n v="0"/>
    <n v="1"/>
    <n v="0"/>
    <n v="0"/>
    <s v="Graduation"/>
    <s v="Graduate"/>
    <n v="702"/>
    <n v="627"/>
    <n v="0"/>
    <n v="0"/>
    <x v="2"/>
    <s v="NumStorePurchases"/>
    <x v="1"/>
    <n v="16"/>
    <s v="Not Accepted"/>
    <n v="16"/>
    <n v="777"/>
    <n v="8"/>
    <n v="6"/>
    <n v="6"/>
    <n v="20"/>
    <n v="7"/>
    <x v="3"/>
    <s v="Medium"/>
    <s v="Medium"/>
    <s v="High"/>
    <n v="502"/>
  </r>
  <r>
    <n v="80184"/>
    <x v="1"/>
    <n v="0"/>
    <n v="0"/>
    <n v="19"/>
    <x v="1"/>
    <n v="1035"/>
    <n v="134"/>
    <n v="670"/>
    <n v="25"/>
    <n v="38"/>
    <n v="0"/>
    <s v="Wines"/>
    <n v="1"/>
    <n v="6"/>
    <n v="3"/>
    <n v="10"/>
    <n v="3"/>
    <x v="0"/>
    <x v="0"/>
    <x v="1"/>
    <x v="1"/>
    <x v="0"/>
    <n v="0"/>
    <n v="3"/>
    <n v="11"/>
    <x v="1"/>
    <n v="76"/>
    <x v="0"/>
    <n v="2279"/>
    <n v="0"/>
    <n v="1"/>
    <n v="0"/>
    <n v="0"/>
    <n v="0"/>
    <s v="Married"/>
    <s v="Partner"/>
    <n v="0"/>
    <n v="0"/>
    <n v="0"/>
    <n v="1"/>
    <n v="0"/>
    <s v="Master"/>
    <s v="Postgraduate"/>
    <n v="1902"/>
    <n v="1902"/>
    <n v="2"/>
    <n v="0"/>
    <x v="0"/>
    <s v="NumStorePurchases"/>
    <x v="1"/>
    <n v="19"/>
    <s v="Accepted"/>
    <n v="19"/>
    <n v="1902"/>
    <n v="9"/>
    <n v="7"/>
    <n v="9"/>
    <n v="25"/>
    <n v="9"/>
    <x v="0"/>
    <s v="High"/>
    <s v="High"/>
    <s v="Low"/>
    <n v="503"/>
  </r>
  <r>
    <n v="30630"/>
    <x v="2"/>
    <n v="1"/>
    <n v="1"/>
    <n v="67"/>
    <x v="2"/>
    <n v="27"/>
    <n v="1"/>
    <n v="12"/>
    <n v="2"/>
    <n v="0"/>
    <n v="10"/>
    <s v="Wines"/>
    <n v="2"/>
    <n v="2"/>
    <n v="0"/>
    <n v="3"/>
    <n v="7"/>
    <x v="0"/>
    <x v="0"/>
    <x v="0"/>
    <x v="0"/>
    <x v="0"/>
    <n v="0"/>
    <n v="3"/>
    <n v="11"/>
    <x v="1"/>
    <n v="55"/>
    <x v="0"/>
    <n v="2312"/>
    <n v="1"/>
    <n v="0"/>
    <n v="0"/>
    <n v="0"/>
    <n v="0"/>
    <s v="Divorced"/>
    <s v="Alone"/>
    <n v="0"/>
    <n v="0"/>
    <n v="1"/>
    <n v="0"/>
    <n v="0"/>
    <s v="Graduation"/>
    <s v="Graduate"/>
    <n v="42"/>
    <n v="32"/>
    <n v="0"/>
    <n v="2"/>
    <x v="1"/>
    <s v="NumStorePurchases"/>
    <x v="1"/>
    <n v="5"/>
    <s v="Not Accepted"/>
    <n v="5"/>
    <n v="52"/>
    <n v="4"/>
    <n v="1"/>
    <n v="1"/>
    <n v="6"/>
    <n v="0"/>
    <x v="1"/>
    <s v="Medium"/>
    <s v="Low"/>
    <s v="Medium"/>
    <n v="504"/>
  </r>
  <r>
    <n v="73454"/>
    <x v="1"/>
    <n v="0"/>
    <n v="0"/>
    <n v="95"/>
    <x v="2"/>
    <n v="982"/>
    <n v="73"/>
    <n v="351"/>
    <n v="56"/>
    <n v="14"/>
    <n v="175"/>
    <s v="Wines"/>
    <n v="1"/>
    <n v="2"/>
    <n v="4"/>
    <n v="6"/>
    <n v="5"/>
    <x v="1"/>
    <x v="0"/>
    <x v="0"/>
    <x v="0"/>
    <x v="0"/>
    <n v="0"/>
    <n v="3"/>
    <n v="11"/>
    <x v="1"/>
    <n v="33"/>
    <x v="1"/>
    <n v="2279"/>
    <n v="0"/>
    <n v="0"/>
    <n v="1"/>
    <n v="0"/>
    <n v="0"/>
    <s v="Single"/>
    <s v="Alone"/>
    <n v="0"/>
    <n v="0"/>
    <n v="0"/>
    <n v="1"/>
    <n v="0"/>
    <s v="Master"/>
    <s v="Postgraduate"/>
    <n v="1476"/>
    <n v="1301"/>
    <n v="1"/>
    <n v="0"/>
    <x v="0"/>
    <s v="NumStorePurchases"/>
    <x v="1"/>
    <n v="12"/>
    <s v="Accepted"/>
    <n v="12"/>
    <n v="1651"/>
    <n v="0.99999999999999978"/>
    <n v="4"/>
    <n v="9"/>
    <n v="14"/>
    <n v="4"/>
    <x v="2"/>
    <s v="High"/>
    <s v="Medium"/>
    <s v="High"/>
    <n v="505"/>
  </r>
  <r>
    <n v="42691"/>
    <x v="0"/>
    <n v="0"/>
    <n v="0"/>
    <n v="48"/>
    <x v="0"/>
    <n v="179"/>
    <n v="2"/>
    <n v="64"/>
    <n v="38"/>
    <n v="17"/>
    <n v="58"/>
    <s v="Wines"/>
    <n v="1"/>
    <n v="5"/>
    <n v="1"/>
    <n v="6"/>
    <n v="5"/>
    <x v="0"/>
    <x v="0"/>
    <x v="0"/>
    <x v="0"/>
    <x v="0"/>
    <n v="0"/>
    <n v="3"/>
    <n v="11"/>
    <x v="1"/>
    <n v="29"/>
    <x v="3"/>
    <n v="2476"/>
    <n v="0"/>
    <n v="1"/>
    <n v="0"/>
    <n v="0"/>
    <n v="0"/>
    <s v="Married"/>
    <s v="Partner"/>
    <n v="0"/>
    <n v="0"/>
    <n v="1"/>
    <n v="0"/>
    <n v="0"/>
    <s v="Graduation"/>
    <s v="Graduate"/>
    <n v="300"/>
    <n v="242"/>
    <n v="0"/>
    <n v="0"/>
    <x v="3"/>
    <s v="NumStorePurchases"/>
    <x v="1"/>
    <n v="12"/>
    <s v="Not Accepted"/>
    <n v="12"/>
    <n v="358"/>
    <n v="6"/>
    <n v="4"/>
    <n v="4"/>
    <n v="14"/>
    <n v="4"/>
    <x v="2"/>
    <s v="Medium"/>
    <s v="Medium"/>
    <s v="High"/>
    <n v="506"/>
  </r>
  <r>
    <n v="70503"/>
    <x v="1"/>
    <n v="0"/>
    <n v="0"/>
    <n v="73"/>
    <x v="2"/>
    <n v="1379"/>
    <n v="33"/>
    <n v="216"/>
    <n v="0"/>
    <n v="33"/>
    <n v="66"/>
    <s v="Wines"/>
    <n v="1"/>
    <n v="2"/>
    <n v="4"/>
    <n v="9"/>
    <n v="6"/>
    <x v="0"/>
    <x v="1"/>
    <x v="1"/>
    <x v="0"/>
    <x v="0"/>
    <n v="0"/>
    <n v="3"/>
    <n v="11"/>
    <x v="1"/>
    <n v="67"/>
    <x v="0"/>
    <n v="2796"/>
    <n v="0"/>
    <n v="1"/>
    <n v="0"/>
    <n v="0"/>
    <n v="0"/>
    <s v="Married"/>
    <s v="Partner"/>
    <n v="0"/>
    <n v="0"/>
    <n v="1"/>
    <n v="0"/>
    <n v="0"/>
    <s v="Graduation"/>
    <s v="Graduate"/>
    <n v="1661"/>
    <n v="1595"/>
    <n v="2"/>
    <n v="0"/>
    <x v="0"/>
    <s v="NumStorePurchases"/>
    <x v="1"/>
    <n v="15"/>
    <s v="Accepted"/>
    <n v="15"/>
    <n v="1727"/>
    <n v="3.0000000000000004"/>
    <n v="5"/>
    <n v="9"/>
    <n v="17"/>
    <n v="5"/>
    <x v="3"/>
    <s v="High"/>
    <s v="Medium"/>
    <s v="High"/>
    <n v="507"/>
  </r>
  <r>
    <n v="25545"/>
    <x v="2"/>
    <n v="1"/>
    <n v="0"/>
    <n v="35"/>
    <x v="0"/>
    <n v="32"/>
    <n v="1"/>
    <n v="64"/>
    <n v="16"/>
    <n v="12"/>
    <n v="85"/>
    <s v="Gold"/>
    <n v="3"/>
    <n v="2"/>
    <n v="2"/>
    <n v="3"/>
    <n v="6"/>
    <x v="0"/>
    <x v="0"/>
    <x v="0"/>
    <x v="0"/>
    <x v="0"/>
    <n v="0"/>
    <n v="3"/>
    <n v="11"/>
    <x v="0"/>
    <n v="33"/>
    <x v="1"/>
    <n v="2818"/>
    <n v="0"/>
    <n v="1"/>
    <n v="0"/>
    <n v="0"/>
    <n v="0"/>
    <s v="Married"/>
    <s v="Partner"/>
    <n v="0"/>
    <n v="0"/>
    <n v="1"/>
    <n v="0"/>
    <n v="0"/>
    <s v="Graduation"/>
    <s v="Graduate"/>
    <n v="125"/>
    <n v="40"/>
    <n v="0"/>
    <n v="1"/>
    <x v="3"/>
    <s v="NumStorePurchases"/>
    <x v="1"/>
    <n v="7"/>
    <s v="Not Accepted"/>
    <n v="7"/>
    <n v="210"/>
    <n v="7"/>
    <n v="3"/>
    <n v="4"/>
    <n v="14"/>
    <n v="4"/>
    <x v="2"/>
    <s v="Medium"/>
    <s v="Medium"/>
    <s v="High"/>
    <n v="508"/>
  </r>
  <r>
    <n v="32880"/>
    <x v="2"/>
    <n v="1"/>
    <n v="0"/>
    <n v="76"/>
    <x v="2"/>
    <n v="8"/>
    <n v="4"/>
    <n v="15"/>
    <n v="7"/>
    <n v="6"/>
    <n v="2"/>
    <s v="Meat"/>
    <n v="1"/>
    <n v="1"/>
    <n v="0"/>
    <n v="3"/>
    <n v="8"/>
    <x v="0"/>
    <x v="0"/>
    <x v="0"/>
    <x v="0"/>
    <x v="0"/>
    <n v="0"/>
    <n v="3"/>
    <n v="11"/>
    <x v="1"/>
    <n v="34"/>
    <x v="1"/>
    <n v="2731"/>
    <n v="0"/>
    <n v="1"/>
    <n v="0"/>
    <n v="0"/>
    <n v="0"/>
    <s v="Married"/>
    <s v="Partner"/>
    <n v="0"/>
    <n v="0"/>
    <n v="1"/>
    <n v="0"/>
    <n v="0"/>
    <s v="Graduation"/>
    <s v="Graduate"/>
    <n v="40"/>
    <n v="38"/>
    <n v="0"/>
    <n v="1"/>
    <x v="1"/>
    <s v="NumStorePurchases"/>
    <x v="1"/>
    <n v="4"/>
    <s v="Not Accepted"/>
    <n v="4"/>
    <n v="42"/>
    <n v="3.0000000000000004"/>
    <n v="0"/>
    <n v="1"/>
    <n v="4"/>
    <n v="0"/>
    <x v="1"/>
    <s v="Low"/>
    <s v="Medium"/>
    <s v="Low"/>
    <n v="509"/>
  </r>
  <r>
    <n v="77863"/>
    <x v="1"/>
    <n v="0"/>
    <n v="0"/>
    <n v="20"/>
    <x v="1"/>
    <n v="881"/>
    <n v="38"/>
    <n v="319"/>
    <n v="16"/>
    <n v="25"/>
    <n v="12"/>
    <s v="Wines"/>
    <n v="1"/>
    <n v="4"/>
    <n v="5"/>
    <n v="10"/>
    <n v="2"/>
    <x v="0"/>
    <x v="0"/>
    <x v="0"/>
    <x v="0"/>
    <x v="0"/>
    <n v="0"/>
    <n v="3"/>
    <n v="11"/>
    <x v="1"/>
    <n v="62"/>
    <x v="0"/>
    <n v="2373"/>
    <n v="0"/>
    <n v="0"/>
    <n v="0"/>
    <n v="1"/>
    <n v="0"/>
    <s v="Together"/>
    <s v="Partner"/>
    <n v="0"/>
    <n v="0"/>
    <n v="0"/>
    <n v="0"/>
    <n v="1"/>
    <s v="PhD"/>
    <s v="Postgraduate"/>
    <n v="1279"/>
    <n v="1267"/>
    <n v="0"/>
    <n v="0"/>
    <x v="0"/>
    <s v="NumStorePurchases"/>
    <x v="1"/>
    <n v="19"/>
    <s v="Not Accepted"/>
    <n v="19"/>
    <n v="1291"/>
    <n v="8"/>
    <n v="7"/>
    <n v="8"/>
    <n v="23"/>
    <n v="8"/>
    <x v="0"/>
    <s v="High"/>
    <s v="Medium"/>
    <s v="Medium"/>
    <n v="510"/>
  </r>
  <r>
    <n v="50353"/>
    <x v="0"/>
    <n v="0"/>
    <n v="0"/>
    <n v="72"/>
    <x v="2"/>
    <n v="141"/>
    <n v="15"/>
    <n v="153"/>
    <n v="67"/>
    <n v="31"/>
    <n v="35"/>
    <s v="Meat"/>
    <n v="1"/>
    <n v="4"/>
    <n v="4"/>
    <n v="6"/>
    <n v="3"/>
    <x v="0"/>
    <x v="0"/>
    <x v="0"/>
    <x v="0"/>
    <x v="0"/>
    <n v="0"/>
    <n v="3"/>
    <n v="11"/>
    <x v="1"/>
    <n v="43"/>
    <x v="2"/>
    <n v="2180"/>
    <n v="0"/>
    <n v="1"/>
    <n v="0"/>
    <n v="0"/>
    <n v="0"/>
    <s v="Married"/>
    <s v="Partner"/>
    <n v="0"/>
    <n v="0"/>
    <n v="0"/>
    <n v="1"/>
    <n v="0"/>
    <s v="Master"/>
    <s v="Postgraduate"/>
    <n v="407"/>
    <n v="372"/>
    <n v="0"/>
    <n v="0"/>
    <x v="2"/>
    <s v="NumStorePurchases"/>
    <x v="1"/>
    <n v="14"/>
    <s v="Not Accepted"/>
    <n v="14"/>
    <n v="442"/>
    <n v="3.0000000000000004"/>
    <n v="5"/>
    <n v="5"/>
    <n v="13"/>
    <n v="3"/>
    <x v="2"/>
    <s v="Medium"/>
    <s v="Medium"/>
    <s v="Medium"/>
    <n v="511"/>
  </r>
  <r>
    <n v="61839"/>
    <x v="0"/>
    <n v="0"/>
    <n v="0"/>
    <n v="20"/>
    <x v="1"/>
    <n v="1000"/>
    <n v="155"/>
    <n v="379"/>
    <n v="224"/>
    <n v="17"/>
    <n v="120"/>
    <s v="Wines"/>
    <n v="1"/>
    <n v="4"/>
    <n v="8"/>
    <n v="4"/>
    <n v="8"/>
    <x v="0"/>
    <x v="0"/>
    <x v="0"/>
    <x v="0"/>
    <x v="0"/>
    <n v="0"/>
    <n v="3"/>
    <n v="11"/>
    <x v="1"/>
    <n v="56"/>
    <x v="0"/>
    <n v="2845"/>
    <n v="0"/>
    <n v="0"/>
    <n v="1"/>
    <n v="0"/>
    <n v="0"/>
    <s v="Single"/>
    <s v="Alone"/>
    <n v="0"/>
    <n v="0"/>
    <n v="1"/>
    <n v="0"/>
    <n v="0"/>
    <s v="Graduation"/>
    <s v="Graduate"/>
    <n v="1775"/>
    <n v="1655"/>
    <n v="0"/>
    <n v="0"/>
    <x v="0"/>
    <s v="NumCatalogPurchases"/>
    <x v="0"/>
    <n v="16"/>
    <s v="Not Accepted"/>
    <n v="16"/>
    <n v="1895"/>
    <n v="8"/>
    <n v="6"/>
    <n v="9"/>
    <n v="23"/>
    <n v="8"/>
    <x v="0"/>
    <s v="High"/>
    <s v="Medium"/>
    <s v="High"/>
    <n v="512"/>
  </r>
  <r>
    <n v="49154"/>
    <x v="0"/>
    <n v="1"/>
    <n v="1"/>
    <n v="69"/>
    <x v="2"/>
    <n v="206"/>
    <n v="10"/>
    <n v="67"/>
    <n v="30"/>
    <n v="27"/>
    <n v="71"/>
    <s v="Wines"/>
    <n v="6"/>
    <n v="4"/>
    <n v="1"/>
    <n v="8"/>
    <n v="6"/>
    <x v="0"/>
    <x v="0"/>
    <x v="0"/>
    <x v="0"/>
    <x v="0"/>
    <n v="0"/>
    <n v="3"/>
    <n v="11"/>
    <x v="1"/>
    <n v="60"/>
    <x v="0"/>
    <n v="2397"/>
    <n v="0"/>
    <n v="1"/>
    <n v="0"/>
    <n v="0"/>
    <n v="0"/>
    <s v="Married"/>
    <s v="Partner"/>
    <n v="0"/>
    <n v="0"/>
    <n v="0"/>
    <n v="0"/>
    <n v="1"/>
    <s v="PhD"/>
    <s v="Postgraduate"/>
    <n v="340"/>
    <n v="269"/>
    <n v="0"/>
    <n v="2"/>
    <x v="3"/>
    <s v="NumStorePurchases"/>
    <x v="1"/>
    <n v="13"/>
    <s v="Not Accepted"/>
    <n v="13"/>
    <n v="411"/>
    <n v="4"/>
    <n v="5"/>
    <n v="5"/>
    <n v="14"/>
    <n v="4"/>
    <x v="2"/>
    <s v="Medium"/>
    <s v="Medium"/>
    <s v="High"/>
    <n v="513"/>
  </r>
  <r>
    <n v="47682"/>
    <x v="0"/>
    <n v="0"/>
    <n v="1"/>
    <n v="80"/>
    <x v="2"/>
    <n v="162"/>
    <n v="61"/>
    <n v="83"/>
    <n v="97"/>
    <n v="57"/>
    <n v="61"/>
    <s v="Wines"/>
    <n v="4"/>
    <n v="4"/>
    <n v="3"/>
    <n v="8"/>
    <n v="5"/>
    <x v="0"/>
    <x v="0"/>
    <x v="0"/>
    <x v="0"/>
    <x v="0"/>
    <n v="0"/>
    <n v="3"/>
    <n v="11"/>
    <x v="1"/>
    <n v="45"/>
    <x v="2"/>
    <n v="2658"/>
    <n v="0"/>
    <n v="0"/>
    <n v="0"/>
    <n v="0"/>
    <n v="1"/>
    <s v="Widow"/>
    <s v="Alone"/>
    <n v="1"/>
    <n v="0"/>
    <n v="0"/>
    <n v="0"/>
    <n v="0"/>
    <s v="2n Cycle"/>
    <s v="Undergraduate"/>
    <n v="460"/>
    <n v="399"/>
    <n v="0"/>
    <n v="1"/>
    <x v="2"/>
    <s v="NumStorePurchases"/>
    <x v="1"/>
    <n v="15"/>
    <s v="Not Accepted"/>
    <n v="15"/>
    <n v="521"/>
    <n v="1.9999999999999996"/>
    <n v="5"/>
    <n v="5"/>
    <n v="12"/>
    <n v="3"/>
    <x v="2"/>
    <s v="Medium"/>
    <s v="High"/>
    <s v="High"/>
    <n v="514"/>
  </r>
  <r>
    <n v="72679"/>
    <x v="1"/>
    <n v="0"/>
    <n v="1"/>
    <n v="65"/>
    <x v="2"/>
    <n v="619"/>
    <n v="54"/>
    <n v="260"/>
    <n v="127"/>
    <n v="54"/>
    <n v="54"/>
    <s v="Wines"/>
    <n v="1"/>
    <n v="4"/>
    <n v="7"/>
    <n v="5"/>
    <n v="1"/>
    <x v="0"/>
    <x v="0"/>
    <x v="0"/>
    <x v="0"/>
    <x v="0"/>
    <n v="0"/>
    <n v="3"/>
    <n v="11"/>
    <x v="1"/>
    <n v="51"/>
    <x v="0"/>
    <n v="2443"/>
    <n v="0"/>
    <n v="0"/>
    <n v="1"/>
    <n v="0"/>
    <n v="0"/>
    <s v="Single"/>
    <s v="Alone"/>
    <n v="0"/>
    <n v="0"/>
    <n v="1"/>
    <n v="0"/>
    <n v="0"/>
    <s v="Graduation"/>
    <s v="Graduate"/>
    <n v="1114"/>
    <n v="1060"/>
    <n v="0"/>
    <n v="1"/>
    <x v="0"/>
    <s v="NumCatalogPurchases"/>
    <x v="0"/>
    <n v="16"/>
    <s v="Not Accepted"/>
    <n v="16"/>
    <n v="1168"/>
    <n v="4"/>
    <n v="6"/>
    <n v="7"/>
    <n v="17"/>
    <n v="5"/>
    <x v="3"/>
    <s v="High"/>
    <s v="High"/>
    <s v="Medium"/>
    <n v="515"/>
  </r>
  <r>
    <n v="57954"/>
    <x v="0"/>
    <n v="1"/>
    <n v="1"/>
    <n v="52"/>
    <x v="0"/>
    <n v="456"/>
    <n v="4"/>
    <n v="24"/>
    <n v="0"/>
    <n v="0"/>
    <n v="9"/>
    <s v="Wines"/>
    <n v="7"/>
    <n v="8"/>
    <n v="2"/>
    <n v="6"/>
    <n v="7"/>
    <x v="0"/>
    <x v="1"/>
    <x v="0"/>
    <x v="0"/>
    <x v="0"/>
    <n v="0"/>
    <n v="3"/>
    <n v="11"/>
    <x v="1"/>
    <n v="43"/>
    <x v="2"/>
    <n v="2170"/>
    <n v="0"/>
    <n v="0"/>
    <n v="0"/>
    <n v="1"/>
    <n v="0"/>
    <s v="Together"/>
    <s v="Partner"/>
    <n v="0"/>
    <n v="0"/>
    <n v="0"/>
    <n v="1"/>
    <n v="0"/>
    <s v="Master"/>
    <s v="Postgraduate"/>
    <n v="484"/>
    <n v="475"/>
    <n v="1"/>
    <n v="2"/>
    <x v="2"/>
    <s v="NumWebPurchases"/>
    <x v="2"/>
    <n v="16"/>
    <s v="Accepted"/>
    <n v="16"/>
    <n v="493"/>
    <n v="5"/>
    <n v="6"/>
    <n v="5"/>
    <n v="16"/>
    <n v="5"/>
    <x v="3"/>
    <s v="Medium"/>
    <s v="Low"/>
    <s v="Low"/>
    <n v="516"/>
  </r>
  <r>
    <n v="65316"/>
    <x v="0"/>
    <n v="1"/>
    <n v="1"/>
    <n v="65"/>
    <x v="2"/>
    <n v="112"/>
    <n v="6"/>
    <n v="92"/>
    <n v="3"/>
    <n v="9"/>
    <n v="38"/>
    <s v="Wines"/>
    <n v="2"/>
    <n v="3"/>
    <n v="2"/>
    <n v="5"/>
    <n v="4"/>
    <x v="0"/>
    <x v="0"/>
    <x v="0"/>
    <x v="0"/>
    <x v="0"/>
    <n v="0"/>
    <n v="3"/>
    <n v="11"/>
    <x v="1"/>
    <n v="58"/>
    <x v="0"/>
    <n v="2590"/>
    <n v="0"/>
    <n v="1"/>
    <n v="0"/>
    <n v="0"/>
    <n v="0"/>
    <s v="Married"/>
    <s v="Partner"/>
    <n v="0"/>
    <n v="0"/>
    <n v="1"/>
    <n v="0"/>
    <n v="0"/>
    <s v="Graduation"/>
    <s v="Graduate"/>
    <n v="222"/>
    <n v="184"/>
    <n v="0"/>
    <n v="2"/>
    <x v="3"/>
    <s v="NumStorePurchases"/>
    <x v="1"/>
    <n v="10"/>
    <s v="Not Accepted"/>
    <n v="10"/>
    <n v="260"/>
    <n v="4"/>
    <n v="4"/>
    <n v="4"/>
    <n v="12"/>
    <n v="3"/>
    <x v="2"/>
    <s v="Medium"/>
    <s v="Medium"/>
    <s v="Medium"/>
    <n v="517"/>
  </r>
  <r>
    <n v="28567"/>
    <x v="2"/>
    <n v="1"/>
    <n v="0"/>
    <n v="57"/>
    <x v="0"/>
    <n v="11"/>
    <n v="3"/>
    <n v="22"/>
    <n v="2"/>
    <n v="2"/>
    <n v="6"/>
    <s v="Meat"/>
    <n v="2"/>
    <n v="2"/>
    <n v="0"/>
    <n v="3"/>
    <n v="6"/>
    <x v="0"/>
    <x v="0"/>
    <x v="0"/>
    <x v="0"/>
    <x v="0"/>
    <n v="0"/>
    <n v="3"/>
    <n v="11"/>
    <x v="1"/>
    <n v="38"/>
    <x v="1"/>
    <n v="2536"/>
    <n v="0"/>
    <n v="0"/>
    <n v="1"/>
    <n v="0"/>
    <n v="0"/>
    <s v="Single"/>
    <s v="Alone"/>
    <n v="0"/>
    <n v="0"/>
    <n v="1"/>
    <n v="0"/>
    <n v="0"/>
    <s v="Graduation"/>
    <s v="Graduate"/>
    <n v="40"/>
    <n v="34"/>
    <n v="0"/>
    <n v="1"/>
    <x v="1"/>
    <s v="NumStorePurchases"/>
    <x v="1"/>
    <n v="5"/>
    <s v="Not Accepted"/>
    <n v="5"/>
    <n v="46"/>
    <n v="5"/>
    <n v="1"/>
    <n v="1"/>
    <n v="7"/>
    <n v="1"/>
    <x v="1"/>
    <s v="Low"/>
    <s v="Medium"/>
    <s v="Low"/>
    <n v="518"/>
  </r>
  <r>
    <n v="47352"/>
    <x v="0"/>
    <n v="0"/>
    <n v="1"/>
    <n v="70"/>
    <x v="2"/>
    <n v="172"/>
    <n v="12"/>
    <n v="112"/>
    <n v="8"/>
    <n v="0"/>
    <n v="15"/>
    <s v="Wines"/>
    <n v="4"/>
    <n v="6"/>
    <n v="1"/>
    <n v="5"/>
    <n v="7"/>
    <x v="0"/>
    <x v="0"/>
    <x v="0"/>
    <x v="0"/>
    <x v="0"/>
    <n v="0"/>
    <n v="3"/>
    <n v="11"/>
    <x v="1"/>
    <n v="69"/>
    <x v="0"/>
    <n v="2603"/>
    <n v="0"/>
    <n v="0"/>
    <n v="0"/>
    <n v="1"/>
    <n v="0"/>
    <s v="Together"/>
    <s v="Partner"/>
    <n v="0"/>
    <n v="0"/>
    <n v="0"/>
    <n v="1"/>
    <n v="0"/>
    <s v="Master"/>
    <s v="Postgraduate"/>
    <n v="304"/>
    <n v="289"/>
    <n v="0"/>
    <n v="1"/>
    <x v="3"/>
    <s v="NumWebPurchases"/>
    <x v="2"/>
    <n v="12"/>
    <s v="Not Accepted"/>
    <n v="12"/>
    <n v="319"/>
    <n v="3.0000000000000004"/>
    <n v="4"/>
    <n v="4"/>
    <n v="11"/>
    <n v="3"/>
    <x v="2"/>
    <s v="Medium"/>
    <s v="Low"/>
    <s v="Medium"/>
    <n v="519"/>
  </r>
  <r>
    <n v="44931"/>
    <x v="0"/>
    <n v="0"/>
    <n v="1"/>
    <n v="0"/>
    <x v="3"/>
    <n v="78"/>
    <n v="0"/>
    <n v="11"/>
    <n v="0"/>
    <n v="0"/>
    <n v="7"/>
    <s v="Wines"/>
    <n v="1"/>
    <n v="2"/>
    <n v="1"/>
    <n v="3"/>
    <n v="5"/>
    <x v="0"/>
    <x v="0"/>
    <x v="0"/>
    <x v="0"/>
    <x v="0"/>
    <n v="0"/>
    <n v="3"/>
    <n v="11"/>
    <x v="1"/>
    <n v="53"/>
    <x v="0"/>
    <n v="2321"/>
    <n v="0"/>
    <n v="0"/>
    <n v="0"/>
    <n v="1"/>
    <n v="0"/>
    <s v="Together"/>
    <s v="Partner"/>
    <n v="0"/>
    <n v="0"/>
    <n v="1"/>
    <n v="0"/>
    <n v="0"/>
    <s v="Graduation"/>
    <s v="Graduate"/>
    <n v="89"/>
    <n v="82"/>
    <n v="0"/>
    <n v="1"/>
    <x v="3"/>
    <s v="NumStorePurchases"/>
    <x v="1"/>
    <n v="6"/>
    <s v="Not Accepted"/>
    <n v="6"/>
    <n v="96"/>
    <n v="10"/>
    <n v="2"/>
    <n v="3"/>
    <n v="15"/>
    <n v="4"/>
    <x v="2"/>
    <s v="Medium"/>
    <s v="Low"/>
    <s v="Low"/>
    <n v="520"/>
  </r>
  <r>
    <n v="76982"/>
    <x v="1"/>
    <n v="0"/>
    <n v="0"/>
    <n v="19"/>
    <x v="1"/>
    <n v="464"/>
    <n v="151"/>
    <n v="292"/>
    <n v="65"/>
    <n v="60"/>
    <n v="30"/>
    <s v="Wines"/>
    <n v="1"/>
    <n v="8"/>
    <n v="3"/>
    <n v="4"/>
    <n v="4"/>
    <x v="0"/>
    <x v="0"/>
    <x v="1"/>
    <x v="0"/>
    <x v="0"/>
    <n v="0"/>
    <n v="3"/>
    <n v="11"/>
    <x v="0"/>
    <n v="53"/>
    <x v="0"/>
    <n v="2293"/>
    <n v="1"/>
    <n v="0"/>
    <n v="0"/>
    <n v="0"/>
    <n v="0"/>
    <s v="Divorced"/>
    <s v="Alone"/>
    <n v="0"/>
    <n v="0"/>
    <n v="1"/>
    <n v="0"/>
    <n v="0"/>
    <s v="Graduation"/>
    <s v="Graduate"/>
    <n v="1032"/>
    <n v="1002"/>
    <n v="1"/>
    <n v="0"/>
    <x v="0"/>
    <s v="NumWebPurchases"/>
    <x v="2"/>
    <n v="15"/>
    <s v="Accepted"/>
    <n v="15"/>
    <n v="1062"/>
    <n v="9"/>
    <n v="5"/>
    <n v="7"/>
    <n v="21"/>
    <n v="8"/>
    <x v="0"/>
    <s v="Medium"/>
    <s v="High"/>
    <s v="Medium"/>
    <n v="521"/>
  </r>
  <r>
    <n v="57247"/>
    <x v="0"/>
    <n v="0"/>
    <n v="1"/>
    <n v="50"/>
    <x v="0"/>
    <n v="99"/>
    <n v="4"/>
    <n v="32"/>
    <n v="37"/>
    <n v="54"/>
    <n v="6"/>
    <s v="Wines"/>
    <n v="2"/>
    <n v="2"/>
    <n v="1"/>
    <n v="7"/>
    <n v="2"/>
    <x v="0"/>
    <x v="0"/>
    <x v="0"/>
    <x v="0"/>
    <x v="0"/>
    <n v="0"/>
    <n v="3"/>
    <n v="11"/>
    <x v="1"/>
    <n v="68"/>
    <x v="0"/>
    <n v="2484"/>
    <n v="0"/>
    <n v="0"/>
    <n v="0"/>
    <n v="1"/>
    <n v="0"/>
    <s v="Together"/>
    <s v="Partner"/>
    <n v="1"/>
    <n v="0"/>
    <n v="0"/>
    <n v="0"/>
    <n v="0"/>
    <s v="2n Cycle"/>
    <s v="Undergraduate"/>
    <n v="226"/>
    <n v="220"/>
    <n v="0"/>
    <n v="1"/>
    <x v="3"/>
    <s v="NumStorePurchases"/>
    <x v="1"/>
    <n v="10"/>
    <s v="Not Accepted"/>
    <n v="10"/>
    <n v="232"/>
    <n v="5"/>
    <n v="4"/>
    <n v="4"/>
    <n v="13"/>
    <n v="3"/>
    <x v="2"/>
    <s v="Medium"/>
    <s v="High"/>
    <s v="Low"/>
    <n v="522"/>
  </r>
  <r>
    <n v="22944"/>
    <x v="2"/>
    <n v="1"/>
    <n v="0"/>
    <n v="67"/>
    <x v="2"/>
    <n v="19"/>
    <n v="3"/>
    <n v="19"/>
    <n v="4"/>
    <n v="5"/>
    <n v="26"/>
    <s v="Gold"/>
    <n v="3"/>
    <n v="3"/>
    <n v="0"/>
    <n v="3"/>
    <n v="7"/>
    <x v="0"/>
    <x v="0"/>
    <x v="0"/>
    <x v="0"/>
    <x v="0"/>
    <n v="0"/>
    <n v="3"/>
    <n v="11"/>
    <x v="1"/>
    <n v="39"/>
    <x v="1"/>
    <n v="2347"/>
    <n v="0"/>
    <n v="0"/>
    <n v="1"/>
    <n v="0"/>
    <n v="0"/>
    <s v="Single"/>
    <s v="Alone"/>
    <n v="0"/>
    <n v="0"/>
    <n v="0"/>
    <n v="1"/>
    <n v="0"/>
    <s v="Master"/>
    <s v="Postgraduate"/>
    <n v="50"/>
    <n v="24"/>
    <n v="0"/>
    <n v="1"/>
    <x v="1"/>
    <s v="NumWebPurchases"/>
    <x v="2"/>
    <n v="6"/>
    <s v="Not Accepted"/>
    <n v="6"/>
    <n v="76"/>
    <n v="4"/>
    <n v="2"/>
    <n v="2"/>
    <n v="8"/>
    <n v="1"/>
    <x v="1"/>
    <s v="Low"/>
    <s v="Medium"/>
    <s v="Medium"/>
    <n v="523"/>
  </r>
  <r>
    <n v="25315"/>
    <x v="2"/>
    <n v="1"/>
    <n v="0"/>
    <n v="46"/>
    <x v="0"/>
    <n v="1"/>
    <n v="9"/>
    <n v="8"/>
    <n v="11"/>
    <n v="3"/>
    <n v="22"/>
    <s v="Gold"/>
    <n v="3"/>
    <n v="3"/>
    <n v="0"/>
    <n v="3"/>
    <n v="8"/>
    <x v="0"/>
    <x v="0"/>
    <x v="0"/>
    <x v="0"/>
    <x v="0"/>
    <n v="0"/>
    <n v="3"/>
    <n v="11"/>
    <x v="1"/>
    <n v="43"/>
    <x v="2"/>
    <n v="2393"/>
    <n v="0"/>
    <n v="0"/>
    <n v="0"/>
    <n v="1"/>
    <n v="0"/>
    <s v="Together"/>
    <s v="Partner"/>
    <n v="1"/>
    <n v="0"/>
    <n v="0"/>
    <n v="0"/>
    <n v="0"/>
    <s v="2n Cycle"/>
    <s v="Undergraduate"/>
    <n v="32"/>
    <n v="10"/>
    <n v="0"/>
    <n v="1"/>
    <x v="1"/>
    <s v="NumWebPurchases"/>
    <x v="2"/>
    <n v="6"/>
    <s v="Not Accepted"/>
    <n v="6"/>
    <n v="54"/>
    <n v="6"/>
    <n v="2"/>
    <n v="1"/>
    <n v="9"/>
    <n v="2"/>
    <x v="1"/>
    <s v="Low"/>
    <s v="Medium"/>
    <s v="Medium"/>
    <n v="524"/>
  </r>
  <r>
    <n v="43638"/>
    <x v="0"/>
    <n v="0"/>
    <n v="1"/>
    <n v="37"/>
    <x v="0"/>
    <n v="63"/>
    <n v="10"/>
    <n v="83"/>
    <n v="7"/>
    <n v="19"/>
    <n v="19"/>
    <s v="Meat"/>
    <n v="2"/>
    <n v="4"/>
    <n v="1"/>
    <n v="4"/>
    <n v="7"/>
    <x v="0"/>
    <x v="0"/>
    <x v="0"/>
    <x v="0"/>
    <x v="0"/>
    <n v="0"/>
    <n v="3"/>
    <n v="11"/>
    <x v="1"/>
    <n v="51"/>
    <x v="0"/>
    <n v="2851"/>
    <n v="0"/>
    <n v="0"/>
    <n v="0"/>
    <n v="0"/>
    <n v="1"/>
    <s v="Widow"/>
    <s v="Alone"/>
    <n v="0"/>
    <n v="0"/>
    <n v="1"/>
    <n v="0"/>
    <n v="0"/>
    <s v="Graduation"/>
    <s v="Graduate"/>
    <n v="182"/>
    <n v="163"/>
    <n v="0"/>
    <n v="1"/>
    <x v="3"/>
    <s v="NumWebPurchases"/>
    <x v="2"/>
    <n v="9"/>
    <s v="Not Accepted"/>
    <n v="9"/>
    <n v="201"/>
    <n v="7"/>
    <n v="3"/>
    <n v="4"/>
    <n v="14"/>
    <n v="4"/>
    <x v="2"/>
    <s v="Medium"/>
    <s v="Medium"/>
    <s v="Medium"/>
    <n v="525"/>
  </r>
  <r>
    <n v="42710"/>
    <x v="0"/>
    <n v="1"/>
    <n v="0"/>
    <n v="38"/>
    <x v="0"/>
    <n v="252"/>
    <n v="3"/>
    <n v="42"/>
    <n v="4"/>
    <n v="3"/>
    <n v="102"/>
    <s v="Wines"/>
    <n v="2"/>
    <n v="4"/>
    <n v="5"/>
    <n v="3"/>
    <n v="6"/>
    <x v="0"/>
    <x v="0"/>
    <x v="0"/>
    <x v="0"/>
    <x v="0"/>
    <n v="0"/>
    <n v="3"/>
    <n v="11"/>
    <x v="1"/>
    <n v="36"/>
    <x v="1"/>
    <n v="2737"/>
    <n v="0"/>
    <n v="0"/>
    <n v="1"/>
    <n v="0"/>
    <n v="0"/>
    <s v="Single"/>
    <s v="Alone"/>
    <n v="0"/>
    <n v="0"/>
    <n v="0"/>
    <n v="0"/>
    <n v="1"/>
    <s v="PhD"/>
    <s v="Postgraduate"/>
    <n v="304"/>
    <n v="202"/>
    <n v="0"/>
    <n v="1"/>
    <x v="3"/>
    <s v="NumCatalogPurchases"/>
    <x v="0"/>
    <n v="12"/>
    <s v="Not Accepted"/>
    <n v="12"/>
    <n v="406"/>
    <n v="7"/>
    <n v="4"/>
    <n v="5"/>
    <n v="16"/>
    <n v="5"/>
    <x v="3"/>
    <s v="Medium"/>
    <s v="Medium"/>
    <s v="High"/>
    <n v="526"/>
  </r>
  <r>
    <n v="84169"/>
    <x v="1"/>
    <n v="0"/>
    <n v="0"/>
    <n v="9"/>
    <x v="1"/>
    <n v="1478"/>
    <n v="19"/>
    <n v="403"/>
    <n v="0"/>
    <n v="19"/>
    <n v="0"/>
    <s v="Wines"/>
    <n v="1"/>
    <n v="7"/>
    <n v="6"/>
    <n v="6"/>
    <n v="3"/>
    <x v="0"/>
    <x v="1"/>
    <x v="1"/>
    <x v="0"/>
    <x v="0"/>
    <n v="0"/>
    <n v="3"/>
    <n v="11"/>
    <x v="0"/>
    <n v="38"/>
    <x v="1"/>
    <n v="2485"/>
    <n v="0"/>
    <n v="1"/>
    <n v="0"/>
    <n v="0"/>
    <n v="0"/>
    <s v="Married"/>
    <s v="Partner"/>
    <n v="0"/>
    <n v="0"/>
    <n v="0"/>
    <n v="0"/>
    <n v="1"/>
    <s v="PhD"/>
    <s v="Postgraduate"/>
    <n v="1919"/>
    <n v="1919"/>
    <n v="2"/>
    <n v="0"/>
    <x v="0"/>
    <s v="NumWebPurchases"/>
    <x v="2"/>
    <n v="19"/>
    <s v="Accepted"/>
    <n v="19"/>
    <n v="1919"/>
    <n v="10"/>
    <n v="7"/>
    <n v="9"/>
    <n v="26"/>
    <n v="9"/>
    <x v="0"/>
    <s v="High"/>
    <s v="Medium"/>
    <s v="Low"/>
    <n v="527"/>
  </r>
  <r>
    <n v="54058"/>
    <x v="0"/>
    <n v="0"/>
    <n v="1"/>
    <n v="56"/>
    <x v="0"/>
    <n v="198"/>
    <n v="18"/>
    <n v="252"/>
    <n v="32"/>
    <n v="108"/>
    <n v="54"/>
    <s v="Meat"/>
    <n v="2"/>
    <n v="4"/>
    <n v="6"/>
    <n v="8"/>
    <n v="3"/>
    <x v="0"/>
    <x v="0"/>
    <x v="0"/>
    <x v="0"/>
    <x v="0"/>
    <n v="0"/>
    <n v="3"/>
    <n v="11"/>
    <x v="1"/>
    <n v="44"/>
    <x v="2"/>
    <n v="2549"/>
    <n v="0"/>
    <n v="0"/>
    <n v="0"/>
    <n v="1"/>
    <n v="0"/>
    <s v="Together"/>
    <s v="Partner"/>
    <n v="0"/>
    <n v="0"/>
    <n v="1"/>
    <n v="0"/>
    <n v="0"/>
    <s v="Graduation"/>
    <s v="Graduate"/>
    <n v="608"/>
    <n v="554"/>
    <n v="0"/>
    <n v="1"/>
    <x v="2"/>
    <s v="NumStorePurchases"/>
    <x v="1"/>
    <n v="18"/>
    <s v="Not Accepted"/>
    <n v="18"/>
    <n v="662"/>
    <n v="5"/>
    <n v="7"/>
    <n v="6"/>
    <n v="18"/>
    <n v="6"/>
    <x v="3"/>
    <s v="Medium"/>
    <s v="High"/>
    <s v="Medium"/>
    <n v="528"/>
  </r>
  <r>
    <n v="24683"/>
    <x v="2"/>
    <n v="1"/>
    <n v="0"/>
    <n v="98"/>
    <x v="2"/>
    <n v="8"/>
    <n v="4"/>
    <n v="10"/>
    <n v="6"/>
    <n v="7"/>
    <n v="6"/>
    <s v="Meat"/>
    <n v="2"/>
    <n v="2"/>
    <n v="0"/>
    <n v="4"/>
    <n v="5"/>
    <x v="0"/>
    <x v="0"/>
    <x v="0"/>
    <x v="0"/>
    <x v="0"/>
    <n v="0"/>
    <n v="3"/>
    <n v="11"/>
    <x v="1"/>
    <n v="30"/>
    <x v="1"/>
    <n v="2272"/>
    <n v="0"/>
    <n v="1"/>
    <n v="0"/>
    <n v="0"/>
    <n v="0"/>
    <s v="Married"/>
    <s v="Partner"/>
    <n v="1"/>
    <n v="0"/>
    <n v="0"/>
    <n v="0"/>
    <n v="0"/>
    <s v="2n Cycle"/>
    <s v="Undergraduate"/>
    <n v="35"/>
    <n v="29"/>
    <n v="0"/>
    <n v="1"/>
    <x v="1"/>
    <s v="NumStorePurchases"/>
    <x v="1"/>
    <n v="6"/>
    <s v="Not Accepted"/>
    <n v="6"/>
    <n v="41"/>
    <n v="0.99999999999999978"/>
    <n v="2"/>
    <n v="1"/>
    <n v="4"/>
    <n v="0"/>
    <x v="1"/>
    <s v="Low"/>
    <s v="Medium"/>
    <s v="Low"/>
    <n v="529"/>
  </r>
  <r>
    <n v="85620"/>
    <x v="1"/>
    <n v="0"/>
    <n v="0"/>
    <n v="68"/>
    <x v="2"/>
    <n v="416"/>
    <n v="46"/>
    <n v="925"/>
    <n v="60"/>
    <n v="107"/>
    <n v="46"/>
    <s v="Meat"/>
    <n v="1"/>
    <n v="3"/>
    <n v="6"/>
    <n v="4"/>
    <n v="1"/>
    <x v="0"/>
    <x v="0"/>
    <x v="0"/>
    <x v="0"/>
    <x v="0"/>
    <n v="0"/>
    <n v="3"/>
    <n v="11"/>
    <x v="0"/>
    <n v="56"/>
    <x v="0"/>
    <n v="2332"/>
    <n v="0"/>
    <n v="0"/>
    <n v="0"/>
    <n v="0"/>
    <n v="1"/>
    <s v="Widow"/>
    <s v="Alone"/>
    <n v="0"/>
    <n v="0"/>
    <n v="1"/>
    <n v="0"/>
    <n v="0"/>
    <s v="Graduation"/>
    <s v="Graduate"/>
    <n v="1554"/>
    <n v="1508"/>
    <n v="0"/>
    <n v="0"/>
    <x v="0"/>
    <s v="NumCatalogPurchases"/>
    <x v="0"/>
    <n v="13"/>
    <s v="Not Accepted"/>
    <n v="13"/>
    <n v="1600"/>
    <n v="4"/>
    <n v="5"/>
    <n v="9"/>
    <n v="18"/>
    <n v="6"/>
    <x v="3"/>
    <s v="Medium"/>
    <s v="High"/>
    <s v="Medium"/>
    <n v="530"/>
  </r>
  <r>
    <n v="47850"/>
    <x v="0"/>
    <n v="1"/>
    <n v="0"/>
    <n v="72"/>
    <x v="2"/>
    <n v="42"/>
    <n v="7"/>
    <n v="43"/>
    <n v="20"/>
    <n v="12"/>
    <n v="10"/>
    <s v="Meat"/>
    <n v="1"/>
    <n v="3"/>
    <n v="0"/>
    <n v="4"/>
    <n v="6"/>
    <x v="0"/>
    <x v="0"/>
    <x v="0"/>
    <x v="0"/>
    <x v="0"/>
    <n v="0"/>
    <n v="3"/>
    <n v="11"/>
    <x v="1"/>
    <n v="40"/>
    <x v="2"/>
    <n v="2367"/>
    <n v="0"/>
    <n v="1"/>
    <n v="0"/>
    <n v="0"/>
    <n v="0"/>
    <s v="Married"/>
    <s v="Partner"/>
    <n v="0"/>
    <n v="0"/>
    <n v="1"/>
    <n v="0"/>
    <n v="0"/>
    <s v="Graduation"/>
    <s v="Graduate"/>
    <n v="124"/>
    <n v="114"/>
    <n v="0"/>
    <n v="1"/>
    <x v="3"/>
    <s v="NumStorePurchases"/>
    <x v="1"/>
    <n v="7"/>
    <s v="Not Accepted"/>
    <n v="7"/>
    <n v="134"/>
    <n v="3.0000000000000004"/>
    <n v="3"/>
    <n v="3"/>
    <n v="9"/>
    <n v="2"/>
    <x v="1"/>
    <s v="Medium"/>
    <s v="Medium"/>
    <s v="Medium"/>
    <n v="531"/>
  </r>
  <r>
    <n v="19514"/>
    <x v="2"/>
    <n v="1"/>
    <n v="1"/>
    <n v="47"/>
    <x v="0"/>
    <n v="14"/>
    <n v="3"/>
    <n v="21"/>
    <n v="2"/>
    <n v="1"/>
    <n v="28"/>
    <s v="Gold"/>
    <n v="4"/>
    <n v="3"/>
    <n v="1"/>
    <n v="2"/>
    <n v="8"/>
    <x v="1"/>
    <x v="0"/>
    <x v="0"/>
    <x v="0"/>
    <x v="0"/>
    <n v="0"/>
    <n v="3"/>
    <n v="11"/>
    <x v="0"/>
    <n v="52"/>
    <x v="0"/>
    <n v="2313"/>
    <n v="0"/>
    <n v="1"/>
    <n v="0"/>
    <n v="0"/>
    <n v="0"/>
    <s v="Married"/>
    <s v="Partner"/>
    <n v="0"/>
    <n v="0"/>
    <n v="1"/>
    <n v="0"/>
    <n v="0"/>
    <s v="Graduation"/>
    <s v="Graduate"/>
    <n v="41"/>
    <n v="13"/>
    <n v="1"/>
    <n v="2"/>
    <x v="1"/>
    <s v="NumWebPurchases"/>
    <x v="2"/>
    <n v="6"/>
    <s v="Accepted"/>
    <n v="6"/>
    <n v="69"/>
    <n v="6"/>
    <n v="2"/>
    <n v="2"/>
    <n v="10"/>
    <n v="2"/>
    <x v="1"/>
    <s v="Low"/>
    <s v="Low"/>
    <s v="Medium"/>
    <n v="532"/>
  </r>
  <r>
    <n v="27159"/>
    <x v="2"/>
    <n v="1"/>
    <n v="1"/>
    <n v="33"/>
    <x v="0"/>
    <n v="17"/>
    <n v="0"/>
    <n v="3"/>
    <n v="0"/>
    <n v="0"/>
    <n v="1"/>
    <s v="Wines"/>
    <n v="2"/>
    <n v="1"/>
    <n v="0"/>
    <n v="3"/>
    <n v="6"/>
    <x v="0"/>
    <x v="0"/>
    <x v="0"/>
    <x v="0"/>
    <x v="0"/>
    <n v="0"/>
    <n v="3"/>
    <n v="11"/>
    <x v="1"/>
    <n v="47"/>
    <x v="2"/>
    <n v="2251"/>
    <n v="0"/>
    <n v="1"/>
    <n v="0"/>
    <n v="0"/>
    <n v="0"/>
    <s v="Married"/>
    <s v="Partner"/>
    <n v="0"/>
    <n v="0"/>
    <n v="0"/>
    <n v="1"/>
    <n v="0"/>
    <s v="Master"/>
    <s v="Postgraduate"/>
    <n v="20"/>
    <n v="19"/>
    <n v="0"/>
    <n v="2"/>
    <x v="1"/>
    <s v="NumStorePurchases"/>
    <x v="1"/>
    <n v="4"/>
    <s v="Not Accepted"/>
    <n v="4"/>
    <n v="21"/>
    <n v="7"/>
    <n v="0"/>
    <n v="0"/>
    <n v="7"/>
    <n v="1"/>
    <x v="1"/>
    <s v="Low"/>
    <s v="Low"/>
    <s v="Low"/>
    <n v="533"/>
  </r>
  <r>
    <n v="39548"/>
    <x v="0"/>
    <n v="1"/>
    <n v="1"/>
    <n v="87"/>
    <x v="2"/>
    <n v="15"/>
    <n v="4"/>
    <n v="10"/>
    <n v="3"/>
    <n v="4"/>
    <n v="18"/>
    <s v="Gold"/>
    <n v="2"/>
    <n v="1"/>
    <n v="1"/>
    <n v="3"/>
    <n v="3"/>
    <x v="0"/>
    <x v="0"/>
    <x v="0"/>
    <x v="0"/>
    <x v="0"/>
    <n v="0"/>
    <n v="3"/>
    <n v="11"/>
    <x v="1"/>
    <n v="57"/>
    <x v="0"/>
    <n v="2249"/>
    <n v="0"/>
    <n v="0"/>
    <n v="1"/>
    <n v="0"/>
    <n v="0"/>
    <s v="Single"/>
    <s v="Alone"/>
    <n v="1"/>
    <n v="0"/>
    <n v="0"/>
    <n v="0"/>
    <n v="0"/>
    <s v="2n Cycle"/>
    <s v="Undergraduate"/>
    <n v="36"/>
    <n v="18"/>
    <n v="0"/>
    <n v="2"/>
    <x v="1"/>
    <s v="NumStorePurchases"/>
    <x v="1"/>
    <n v="5"/>
    <s v="Not Accepted"/>
    <n v="5"/>
    <n v="54"/>
    <n v="1.9999999999999996"/>
    <n v="1"/>
    <n v="1"/>
    <n v="3.9999999999999996"/>
    <n v="0"/>
    <x v="1"/>
    <s v="Low"/>
    <s v="Medium"/>
    <s v="Medium"/>
    <n v="534"/>
  </r>
  <r>
    <n v="21474"/>
    <x v="2"/>
    <n v="1"/>
    <n v="0"/>
    <n v="0"/>
    <x v="3"/>
    <n v="6"/>
    <n v="16"/>
    <n v="24"/>
    <n v="11"/>
    <n v="0"/>
    <n v="34"/>
    <s v="Gold"/>
    <n v="2"/>
    <n v="3"/>
    <n v="1"/>
    <n v="2"/>
    <n v="7"/>
    <x v="1"/>
    <x v="0"/>
    <x v="0"/>
    <x v="0"/>
    <x v="0"/>
    <n v="0"/>
    <n v="3"/>
    <n v="11"/>
    <x v="0"/>
    <n v="31"/>
    <x v="1"/>
    <n v="2241"/>
    <n v="0"/>
    <n v="0"/>
    <n v="1"/>
    <n v="0"/>
    <n v="0"/>
    <s v="Single"/>
    <s v="Alone"/>
    <n v="0"/>
    <n v="0"/>
    <n v="1"/>
    <n v="0"/>
    <n v="0"/>
    <s v="Graduation"/>
    <s v="Graduate"/>
    <n v="57"/>
    <n v="23"/>
    <n v="1"/>
    <n v="1"/>
    <x v="3"/>
    <s v="NumWebPurchases"/>
    <x v="2"/>
    <n v="6"/>
    <s v="Accepted"/>
    <n v="6"/>
    <n v="91"/>
    <n v="10"/>
    <n v="2"/>
    <n v="2"/>
    <n v="14"/>
    <n v="4"/>
    <x v="2"/>
    <s v="Low"/>
    <s v="Low"/>
    <s v="Medium"/>
    <n v="535"/>
  </r>
  <r>
    <n v="60504"/>
    <x v="0"/>
    <n v="0"/>
    <n v="1"/>
    <n v="73"/>
    <x v="2"/>
    <n v="458"/>
    <n v="0"/>
    <n v="24"/>
    <n v="6"/>
    <n v="4"/>
    <n v="34"/>
    <s v="Wines"/>
    <n v="2"/>
    <n v="6"/>
    <n v="2"/>
    <n v="8"/>
    <n v="6"/>
    <x v="0"/>
    <x v="0"/>
    <x v="0"/>
    <x v="0"/>
    <x v="0"/>
    <n v="0"/>
    <n v="3"/>
    <n v="11"/>
    <x v="1"/>
    <n v="49"/>
    <x v="2"/>
    <n v="2301"/>
    <n v="0"/>
    <n v="0"/>
    <n v="1"/>
    <n v="0"/>
    <n v="0"/>
    <s v="Single"/>
    <s v="Alone"/>
    <n v="0"/>
    <n v="0"/>
    <n v="0"/>
    <n v="0"/>
    <n v="1"/>
    <s v="PhD"/>
    <s v="Postgraduate"/>
    <n v="492"/>
    <n v="458"/>
    <n v="0"/>
    <n v="1"/>
    <x v="2"/>
    <s v="NumStorePurchases"/>
    <x v="1"/>
    <n v="16"/>
    <s v="Not Accepted"/>
    <n v="16"/>
    <n v="526"/>
    <n v="3.0000000000000004"/>
    <n v="6"/>
    <n v="5"/>
    <n v="14"/>
    <n v="4"/>
    <x v="2"/>
    <s v="Medium"/>
    <s v="Medium"/>
    <s v="Medium"/>
    <n v="536"/>
  </r>
  <r>
    <n v="22419"/>
    <x v="2"/>
    <n v="0"/>
    <n v="0"/>
    <n v="74"/>
    <x v="2"/>
    <n v="30"/>
    <n v="3"/>
    <n v="47"/>
    <n v="19"/>
    <n v="21"/>
    <n v="42"/>
    <s v="Meat"/>
    <n v="1"/>
    <n v="3"/>
    <n v="2"/>
    <n v="2"/>
    <n v="8"/>
    <x v="0"/>
    <x v="0"/>
    <x v="0"/>
    <x v="0"/>
    <x v="0"/>
    <n v="0"/>
    <n v="3"/>
    <n v="11"/>
    <x v="1"/>
    <n v="57"/>
    <x v="0"/>
    <n v="2596"/>
    <n v="0"/>
    <n v="1"/>
    <n v="0"/>
    <n v="0"/>
    <n v="0"/>
    <s v="Married"/>
    <s v="Partner"/>
    <n v="0"/>
    <n v="0"/>
    <n v="1"/>
    <n v="0"/>
    <n v="0"/>
    <s v="Graduation"/>
    <s v="Graduate"/>
    <n v="120"/>
    <n v="78"/>
    <n v="0"/>
    <n v="0"/>
    <x v="3"/>
    <s v="NumWebPurchases"/>
    <x v="2"/>
    <n v="7"/>
    <s v="Not Accepted"/>
    <n v="7"/>
    <n v="162"/>
    <n v="3.0000000000000004"/>
    <n v="3"/>
    <n v="3"/>
    <n v="9"/>
    <n v="2"/>
    <x v="1"/>
    <s v="Medium"/>
    <s v="Medium"/>
    <s v="Medium"/>
    <n v="537"/>
  </r>
  <r>
    <n v="81698"/>
    <x v="1"/>
    <n v="0"/>
    <n v="0"/>
    <n v="4"/>
    <x v="3"/>
    <n v="179"/>
    <n v="28"/>
    <n v="520"/>
    <n v="111"/>
    <n v="123"/>
    <n v="47"/>
    <s v="Meat"/>
    <n v="1"/>
    <n v="3"/>
    <n v="8"/>
    <n v="13"/>
    <n v="1"/>
    <x v="0"/>
    <x v="0"/>
    <x v="0"/>
    <x v="0"/>
    <x v="0"/>
    <n v="0"/>
    <n v="3"/>
    <n v="11"/>
    <x v="0"/>
    <n v="71"/>
    <x v="0"/>
    <n v="2394"/>
    <n v="0"/>
    <n v="1"/>
    <n v="0"/>
    <n v="0"/>
    <n v="0"/>
    <s v="Married"/>
    <s v="Partner"/>
    <n v="0"/>
    <n v="0"/>
    <n v="0"/>
    <n v="1"/>
    <n v="0"/>
    <s v="Master"/>
    <s v="Postgraduate"/>
    <n v="961"/>
    <n v="914"/>
    <n v="0"/>
    <n v="0"/>
    <x v="2"/>
    <s v="NumStorePurchases"/>
    <x v="1"/>
    <n v="24"/>
    <s v="Not Accepted"/>
    <n v="24"/>
    <n v="1008"/>
    <n v="10"/>
    <n v="9"/>
    <n v="7"/>
    <n v="26"/>
    <n v="9"/>
    <x v="0"/>
    <s v="Medium"/>
    <s v="High"/>
    <s v="Medium"/>
    <n v="538"/>
  </r>
  <r>
    <n v="43462"/>
    <x v="0"/>
    <n v="1"/>
    <n v="1"/>
    <n v="50"/>
    <x v="0"/>
    <n v="90"/>
    <n v="17"/>
    <n v="97"/>
    <n v="15"/>
    <n v="6"/>
    <n v="15"/>
    <s v="Meat"/>
    <n v="6"/>
    <n v="4"/>
    <n v="1"/>
    <n v="5"/>
    <n v="8"/>
    <x v="0"/>
    <x v="0"/>
    <x v="0"/>
    <x v="0"/>
    <x v="0"/>
    <n v="0"/>
    <n v="3"/>
    <n v="11"/>
    <x v="1"/>
    <n v="68"/>
    <x v="0"/>
    <n v="2814"/>
    <n v="0"/>
    <n v="0"/>
    <n v="0"/>
    <n v="1"/>
    <n v="0"/>
    <s v="Together"/>
    <s v="Partner"/>
    <n v="0"/>
    <n v="0"/>
    <n v="1"/>
    <n v="0"/>
    <n v="0"/>
    <s v="Graduation"/>
    <s v="Graduate"/>
    <n v="225"/>
    <n v="210"/>
    <n v="0"/>
    <n v="2"/>
    <x v="3"/>
    <s v="NumStorePurchases"/>
    <x v="1"/>
    <n v="10"/>
    <s v="Not Accepted"/>
    <n v="10"/>
    <n v="240"/>
    <n v="5"/>
    <n v="4"/>
    <n v="4"/>
    <n v="13"/>
    <n v="3"/>
    <x v="2"/>
    <s v="Medium"/>
    <s v="Medium"/>
    <s v="Medium"/>
    <n v="539"/>
  </r>
  <r>
    <n v="54880"/>
    <x v="0"/>
    <n v="1"/>
    <n v="0"/>
    <n v="57"/>
    <x v="0"/>
    <n v="308"/>
    <n v="85"/>
    <n v="137"/>
    <n v="102"/>
    <n v="45"/>
    <n v="118"/>
    <s v="Wines"/>
    <n v="2"/>
    <n v="6"/>
    <n v="2"/>
    <n v="11"/>
    <n v="5"/>
    <x v="0"/>
    <x v="0"/>
    <x v="0"/>
    <x v="0"/>
    <x v="0"/>
    <n v="0"/>
    <n v="3"/>
    <n v="11"/>
    <x v="1"/>
    <n v="42"/>
    <x v="2"/>
    <n v="2644"/>
    <n v="0"/>
    <n v="0"/>
    <n v="1"/>
    <n v="0"/>
    <n v="0"/>
    <s v="Single"/>
    <s v="Alone"/>
    <n v="0"/>
    <n v="0"/>
    <n v="0"/>
    <n v="0"/>
    <n v="1"/>
    <s v="PhD"/>
    <s v="Postgraduate"/>
    <n v="677"/>
    <n v="559"/>
    <n v="0"/>
    <n v="1"/>
    <x v="2"/>
    <s v="NumStorePurchases"/>
    <x v="1"/>
    <n v="19"/>
    <s v="Not Accepted"/>
    <n v="19"/>
    <n v="795"/>
    <n v="5"/>
    <n v="7"/>
    <n v="6"/>
    <n v="18"/>
    <n v="6"/>
    <x v="3"/>
    <s v="Medium"/>
    <s v="High"/>
    <s v="High"/>
    <n v="540"/>
  </r>
  <r>
    <n v="79908"/>
    <x v="1"/>
    <n v="0"/>
    <n v="0"/>
    <n v="30"/>
    <x v="1"/>
    <n v="557"/>
    <n v="129"/>
    <n v="761"/>
    <n v="29"/>
    <n v="185"/>
    <n v="111"/>
    <s v="Meat"/>
    <n v="1"/>
    <n v="5"/>
    <n v="6"/>
    <n v="7"/>
    <n v="2"/>
    <x v="0"/>
    <x v="0"/>
    <x v="1"/>
    <x v="0"/>
    <x v="0"/>
    <n v="0"/>
    <n v="3"/>
    <n v="11"/>
    <x v="1"/>
    <n v="38"/>
    <x v="1"/>
    <n v="2609"/>
    <n v="0"/>
    <n v="1"/>
    <n v="0"/>
    <n v="0"/>
    <n v="0"/>
    <s v="Married"/>
    <s v="Partner"/>
    <n v="0"/>
    <n v="0"/>
    <n v="1"/>
    <n v="0"/>
    <n v="0"/>
    <s v="Graduation"/>
    <s v="Graduate"/>
    <n v="1661"/>
    <n v="1550"/>
    <n v="1"/>
    <n v="0"/>
    <x v="0"/>
    <s v="NumStorePurchases"/>
    <x v="1"/>
    <n v="18"/>
    <s v="Accepted"/>
    <n v="18"/>
    <n v="1772"/>
    <n v="7"/>
    <n v="7"/>
    <n v="9"/>
    <n v="23"/>
    <n v="8"/>
    <x v="0"/>
    <s v="High"/>
    <s v="High"/>
    <s v="High"/>
    <n v="541"/>
  </r>
  <r>
    <n v="15315"/>
    <x v="2"/>
    <n v="0"/>
    <n v="0"/>
    <n v="27"/>
    <x v="1"/>
    <n v="7"/>
    <n v="4"/>
    <n v="13"/>
    <n v="15"/>
    <n v="8"/>
    <n v="17"/>
    <s v="Gold"/>
    <n v="2"/>
    <n v="2"/>
    <n v="0"/>
    <n v="4"/>
    <n v="5"/>
    <x v="0"/>
    <x v="0"/>
    <x v="0"/>
    <x v="0"/>
    <x v="0"/>
    <n v="0"/>
    <n v="3"/>
    <n v="11"/>
    <x v="1"/>
    <n v="50"/>
    <x v="0"/>
    <n v="2489"/>
    <n v="0"/>
    <n v="1"/>
    <n v="0"/>
    <n v="0"/>
    <n v="0"/>
    <s v="Married"/>
    <s v="Partner"/>
    <n v="1"/>
    <n v="0"/>
    <n v="0"/>
    <n v="0"/>
    <n v="0"/>
    <s v="2n Cycle"/>
    <s v="Undergraduate"/>
    <n v="47"/>
    <n v="30"/>
    <n v="0"/>
    <n v="0"/>
    <x v="1"/>
    <s v="NumStorePurchases"/>
    <x v="1"/>
    <n v="6"/>
    <s v="Not Accepted"/>
    <n v="6"/>
    <n v="64"/>
    <n v="8"/>
    <n v="2"/>
    <n v="2"/>
    <n v="12"/>
    <n v="3"/>
    <x v="2"/>
    <s v="Low"/>
    <s v="Medium"/>
    <s v="Medium"/>
    <n v="542"/>
  </r>
  <r>
    <n v="87771"/>
    <x v="1"/>
    <n v="0"/>
    <n v="1"/>
    <n v="61"/>
    <x v="2"/>
    <n v="1492"/>
    <n v="38"/>
    <n v="287"/>
    <n v="50"/>
    <n v="57"/>
    <n v="33"/>
    <s v="Wines"/>
    <n v="1"/>
    <n v="5"/>
    <n v="10"/>
    <n v="4"/>
    <n v="6"/>
    <x v="0"/>
    <x v="1"/>
    <x v="1"/>
    <x v="1"/>
    <x v="1"/>
    <n v="0"/>
    <n v="3"/>
    <n v="11"/>
    <x v="0"/>
    <n v="61"/>
    <x v="0"/>
    <n v="2562"/>
    <n v="0"/>
    <n v="0"/>
    <n v="0"/>
    <n v="1"/>
    <n v="0"/>
    <s v="Together"/>
    <s v="Partner"/>
    <n v="0"/>
    <n v="0"/>
    <n v="1"/>
    <n v="0"/>
    <n v="0"/>
    <s v="Graduation"/>
    <s v="Graduate"/>
    <n v="1924"/>
    <n v="1891"/>
    <n v="4"/>
    <n v="1"/>
    <x v="0"/>
    <s v="NumCatalogPurchases"/>
    <x v="0"/>
    <n v="19"/>
    <s v="Accepted"/>
    <n v="19"/>
    <n v="1957"/>
    <n v="4"/>
    <n v="7"/>
    <n v="9"/>
    <n v="20"/>
    <n v="7"/>
    <x v="3"/>
    <s v="High"/>
    <s v="High"/>
    <s v="Medium"/>
    <n v="543"/>
  </r>
  <r>
    <n v="33039"/>
    <x v="2"/>
    <n v="1"/>
    <n v="0"/>
    <n v="4"/>
    <x v="3"/>
    <n v="30"/>
    <n v="8"/>
    <n v="12"/>
    <n v="8"/>
    <n v="8"/>
    <n v="12"/>
    <s v="Wines"/>
    <n v="1"/>
    <n v="2"/>
    <n v="0"/>
    <n v="4"/>
    <n v="5"/>
    <x v="0"/>
    <x v="0"/>
    <x v="0"/>
    <x v="0"/>
    <x v="0"/>
    <n v="0"/>
    <n v="3"/>
    <n v="11"/>
    <x v="1"/>
    <n v="42"/>
    <x v="2"/>
    <n v="2452"/>
    <n v="0"/>
    <n v="1"/>
    <n v="0"/>
    <n v="0"/>
    <n v="0"/>
    <s v="Married"/>
    <s v="Partner"/>
    <n v="0"/>
    <n v="0"/>
    <n v="1"/>
    <n v="0"/>
    <n v="0"/>
    <s v="Graduation"/>
    <s v="Graduate"/>
    <n v="66"/>
    <n v="54"/>
    <n v="0"/>
    <n v="1"/>
    <x v="3"/>
    <s v="NumStorePurchases"/>
    <x v="1"/>
    <n v="6"/>
    <s v="Not Accepted"/>
    <n v="6"/>
    <n v="78"/>
    <n v="10"/>
    <n v="2"/>
    <n v="2"/>
    <n v="14"/>
    <n v="4"/>
    <x v="2"/>
    <s v="Medium"/>
    <s v="Medium"/>
    <s v="Medium"/>
    <n v="544"/>
  </r>
  <r>
    <n v="81741"/>
    <x v="1"/>
    <n v="0"/>
    <n v="0"/>
    <n v="75"/>
    <x v="2"/>
    <n v="249"/>
    <n v="153"/>
    <n v="940"/>
    <n v="58"/>
    <n v="134"/>
    <n v="38"/>
    <s v="Meat"/>
    <n v="0"/>
    <n v="6"/>
    <n v="6"/>
    <n v="7"/>
    <n v="2"/>
    <x v="0"/>
    <x v="0"/>
    <x v="0"/>
    <x v="0"/>
    <x v="0"/>
    <n v="0"/>
    <n v="3"/>
    <n v="11"/>
    <x v="1"/>
    <n v="40"/>
    <x v="2"/>
    <n v="2537"/>
    <n v="0"/>
    <n v="0"/>
    <n v="1"/>
    <n v="0"/>
    <n v="0"/>
    <s v="Single"/>
    <s v="Alone"/>
    <n v="0"/>
    <n v="0"/>
    <n v="1"/>
    <n v="0"/>
    <n v="0"/>
    <s v="Graduation"/>
    <s v="Graduate"/>
    <n v="1534"/>
    <n v="1496"/>
    <n v="0"/>
    <n v="0"/>
    <x v="0"/>
    <s v="NumStorePurchases"/>
    <x v="1"/>
    <n v="19"/>
    <s v="Not Accepted"/>
    <n v="19"/>
    <n v="1572"/>
    <n v="3.0000000000000004"/>
    <n v="7"/>
    <n v="9"/>
    <n v="19"/>
    <n v="7"/>
    <x v="3"/>
    <s v="Medium"/>
    <s v="High"/>
    <s v="Medium"/>
    <n v="545"/>
  </r>
  <r>
    <n v="71499"/>
    <x v="1"/>
    <n v="0"/>
    <n v="1"/>
    <n v="12"/>
    <x v="1"/>
    <n v="465"/>
    <n v="25"/>
    <n v="132"/>
    <n v="136"/>
    <n v="0"/>
    <n v="37"/>
    <s v="Wines"/>
    <n v="2"/>
    <n v="8"/>
    <n v="3"/>
    <n v="13"/>
    <n v="4"/>
    <x v="0"/>
    <x v="0"/>
    <x v="0"/>
    <x v="0"/>
    <x v="0"/>
    <n v="0"/>
    <n v="3"/>
    <n v="11"/>
    <x v="1"/>
    <n v="49"/>
    <x v="2"/>
    <n v="2528"/>
    <n v="0"/>
    <n v="0"/>
    <n v="0"/>
    <n v="1"/>
    <n v="0"/>
    <s v="Together"/>
    <s v="Partner"/>
    <n v="0"/>
    <n v="0"/>
    <n v="0"/>
    <n v="1"/>
    <n v="0"/>
    <s v="Master"/>
    <s v="Postgraduate"/>
    <n v="758"/>
    <n v="721"/>
    <n v="0"/>
    <n v="1"/>
    <x v="2"/>
    <s v="NumStorePurchases"/>
    <x v="1"/>
    <n v="24"/>
    <s v="Not Accepted"/>
    <n v="24"/>
    <n v="795"/>
    <n v="9"/>
    <n v="9"/>
    <n v="6"/>
    <n v="24"/>
    <n v="9"/>
    <x v="0"/>
    <s v="Medium"/>
    <s v="Low"/>
    <s v="Medium"/>
    <n v="546"/>
  </r>
  <r>
    <n v="62466"/>
    <x v="0"/>
    <n v="0"/>
    <n v="1"/>
    <n v="13"/>
    <x v="1"/>
    <n v="129"/>
    <n v="129"/>
    <n v="259"/>
    <n v="168"/>
    <n v="121"/>
    <n v="83"/>
    <s v="Meat"/>
    <n v="5"/>
    <n v="6"/>
    <n v="3"/>
    <n v="12"/>
    <n v="4"/>
    <x v="0"/>
    <x v="0"/>
    <x v="0"/>
    <x v="0"/>
    <x v="0"/>
    <n v="0"/>
    <n v="3"/>
    <n v="11"/>
    <x v="1"/>
    <n v="50"/>
    <x v="0"/>
    <n v="2324"/>
    <n v="0"/>
    <n v="1"/>
    <n v="0"/>
    <n v="0"/>
    <n v="0"/>
    <s v="Married"/>
    <s v="Partner"/>
    <n v="1"/>
    <n v="0"/>
    <n v="0"/>
    <n v="0"/>
    <n v="0"/>
    <s v="2n Cycle"/>
    <s v="Undergraduate"/>
    <n v="806"/>
    <n v="723"/>
    <n v="0"/>
    <n v="1"/>
    <x v="2"/>
    <s v="NumStorePurchases"/>
    <x v="1"/>
    <n v="21"/>
    <s v="Not Accepted"/>
    <n v="21"/>
    <n v="889"/>
    <n v="9"/>
    <n v="8"/>
    <n v="6"/>
    <n v="23"/>
    <n v="8"/>
    <x v="0"/>
    <s v="Medium"/>
    <s v="High"/>
    <s v="High"/>
    <n v="547"/>
  </r>
  <r>
    <n v="48799"/>
    <x v="0"/>
    <n v="0"/>
    <n v="1"/>
    <n v="9"/>
    <x v="1"/>
    <n v="174"/>
    <n v="18"/>
    <n v="81"/>
    <n v="28"/>
    <n v="6"/>
    <n v="24"/>
    <s v="Wines"/>
    <n v="3"/>
    <n v="3"/>
    <n v="2"/>
    <n v="7"/>
    <n v="3"/>
    <x v="0"/>
    <x v="0"/>
    <x v="0"/>
    <x v="0"/>
    <x v="0"/>
    <n v="0"/>
    <n v="3"/>
    <n v="11"/>
    <x v="1"/>
    <n v="57"/>
    <x v="0"/>
    <n v="2395"/>
    <n v="1"/>
    <n v="0"/>
    <n v="0"/>
    <n v="0"/>
    <n v="0"/>
    <s v="Divorced"/>
    <s v="Alone"/>
    <n v="0"/>
    <n v="0"/>
    <n v="0"/>
    <n v="0"/>
    <n v="1"/>
    <s v="PhD"/>
    <s v="Postgraduate"/>
    <n v="307"/>
    <n v="283"/>
    <n v="0"/>
    <n v="1"/>
    <x v="3"/>
    <s v="NumStorePurchases"/>
    <x v="1"/>
    <n v="12"/>
    <s v="Not Accepted"/>
    <n v="12"/>
    <n v="331"/>
    <n v="10"/>
    <n v="4"/>
    <n v="4"/>
    <n v="18"/>
    <n v="6"/>
    <x v="3"/>
    <s v="Medium"/>
    <s v="Medium"/>
    <s v="Medium"/>
    <n v="548"/>
  </r>
  <r>
    <n v="52157"/>
    <x v="0"/>
    <n v="0"/>
    <n v="1"/>
    <n v="48"/>
    <x v="0"/>
    <n v="189"/>
    <n v="2"/>
    <n v="29"/>
    <n v="3"/>
    <n v="2"/>
    <n v="40"/>
    <s v="Wines"/>
    <n v="2"/>
    <n v="3"/>
    <n v="2"/>
    <n v="5"/>
    <n v="4"/>
    <x v="0"/>
    <x v="0"/>
    <x v="0"/>
    <x v="0"/>
    <x v="0"/>
    <n v="0"/>
    <n v="3"/>
    <n v="11"/>
    <x v="1"/>
    <n v="70"/>
    <x v="0"/>
    <n v="2181"/>
    <n v="0"/>
    <n v="0"/>
    <n v="0"/>
    <n v="1"/>
    <n v="0"/>
    <s v="Together"/>
    <s v="Partner"/>
    <n v="0"/>
    <n v="0"/>
    <n v="0"/>
    <n v="0"/>
    <n v="1"/>
    <s v="PhD"/>
    <s v="Postgraduate"/>
    <n v="225"/>
    <n v="185"/>
    <n v="0"/>
    <n v="1"/>
    <x v="3"/>
    <s v="NumStorePurchases"/>
    <x v="1"/>
    <n v="10"/>
    <s v="Not Accepted"/>
    <n v="10"/>
    <n v="265"/>
    <n v="6"/>
    <n v="4"/>
    <n v="4"/>
    <n v="14"/>
    <n v="4"/>
    <x v="2"/>
    <s v="Medium"/>
    <s v="Medium"/>
    <s v="Medium"/>
    <n v="549"/>
  </r>
  <r>
    <n v="66565"/>
    <x v="0"/>
    <n v="0"/>
    <n v="1"/>
    <n v="80"/>
    <x v="2"/>
    <n v="747"/>
    <n v="10"/>
    <n v="161"/>
    <n v="65"/>
    <n v="40"/>
    <n v="42"/>
    <s v="Wines"/>
    <n v="4"/>
    <n v="4"/>
    <n v="2"/>
    <n v="9"/>
    <n v="8"/>
    <x v="0"/>
    <x v="0"/>
    <x v="0"/>
    <x v="0"/>
    <x v="0"/>
    <n v="0"/>
    <n v="3"/>
    <n v="11"/>
    <x v="1"/>
    <n v="58"/>
    <x v="0"/>
    <n v="2730"/>
    <n v="0"/>
    <n v="0"/>
    <n v="1"/>
    <n v="0"/>
    <n v="0"/>
    <s v="Single"/>
    <s v="Alone"/>
    <n v="0"/>
    <n v="0"/>
    <n v="1"/>
    <n v="0"/>
    <n v="0"/>
    <s v="Graduation"/>
    <s v="Graduate"/>
    <n v="1023"/>
    <n v="981"/>
    <n v="0"/>
    <n v="1"/>
    <x v="0"/>
    <s v="NumStorePurchases"/>
    <x v="1"/>
    <n v="15"/>
    <s v="Not Accepted"/>
    <n v="15"/>
    <n v="1065"/>
    <n v="1.9999999999999996"/>
    <n v="5"/>
    <n v="7"/>
    <n v="14"/>
    <n v="4"/>
    <x v="2"/>
    <s v="High"/>
    <s v="High"/>
    <s v="Medium"/>
    <n v="550"/>
  </r>
  <r>
    <n v="29298"/>
    <x v="2"/>
    <n v="1"/>
    <n v="1"/>
    <n v="60"/>
    <x v="0"/>
    <n v="6"/>
    <n v="0"/>
    <n v="2"/>
    <n v="2"/>
    <n v="0"/>
    <n v="1"/>
    <s v="Wines"/>
    <n v="1"/>
    <n v="1"/>
    <n v="0"/>
    <n v="2"/>
    <n v="5"/>
    <x v="0"/>
    <x v="0"/>
    <x v="0"/>
    <x v="0"/>
    <x v="0"/>
    <n v="0"/>
    <n v="3"/>
    <n v="11"/>
    <x v="1"/>
    <n v="69"/>
    <x v="0"/>
    <n v="2454"/>
    <n v="0"/>
    <n v="0"/>
    <n v="0"/>
    <n v="1"/>
    <n v="0"/>
    <s v="Together"/>
    <s v="Partner"/>
    <n v="0"/>
    <n v="0"/>
    <n v="0"/>
    <n v="1"/>
    <n v="0"/>
    <s v="Master"/>
    <s v="Postgraduate"/>
    <n v="10"/>
    <n v="9"/>
    <n v="0"/>
    <n v="2"/>
    <x v="1"/>
    <s v="NumStorePurchases"/>
    <x v="1"/>
    <n v="3"/>
    <s v="Not Accepted"/>
    <n v="3"/>
    <n v="11"/>
    <n v="4"/>
    <n v="0"/>
    <n v="0"/>
    <n v="4"/>
    <n v="0"/>
    <x v="1"/>
    <s v="Low"/>
    <s v="Low"/>
    <s v="Low"/>
    <n v="551"/>
  </r>
  <r>
    <n v="47691"/>
    <x v="0"/>
    <n v="0"/>
    <n v="1"/>
    <n v="43"/>
    <x v="0"/>
    <n v="14"/>
    <n v="0"/>
    <n v="3"/>
    <n v="0"/>
    <n v="0"/>
    <n v="4"/>
    <s v="Wines"/>
    <n v="1"/>
    <n v="1"/>
    <n v="0"/>
    <n v="2"/>
    <n v="6"/>
    <x v="0"/>
    <x v="0"/>
    <x v="0"/>
    <x v="0"/>
    <x v="0"/>
    <n v="0"/>
    <n v="3"/>
    <n v="11"/>
    <x v="1"/>
    <n v="41"/>
    <x v="2"/>
    <n v="2518"/>
    <n v="0"/>
    <n v="0"/>
    <n v="1"/>
    <n v="0"/>
    <n v="0"/>
    <s v="Single"/>
    <s v="Alone"/>
    <n v="0"/>
    <n v="0"/>
    <n v="1"/>
    <n v="0"/>
    <n v="0"/>
    <s v="Graduation"/>
    <s v="Graduate"/>
    <n v="17"/>
    <n v="13"/>
    <n v="0"/>
    <n v="1"/>
    <x v="1"/>
    <s v="NumStorePurchases"/>
    <x v="1"/>
    <n v="3"/>
    <s v="Not Accepted"/>
    <n v="3"/>
    <n v="21"/>
    <n v="6"/>
    <n v="0"/>
    <n v="0"/>
    <n v="6"/>
    <n v="0"/>
    <x v="1"/>
    <s v="Low"/>
    <s v="Low"/>
    <s v="Low"/>
    <n v="552"/>
  </r>
  <r>
    <n v="38200"/>
    <x v="0"/>
    <n v="1"/>
    <n v="1"/>
    <n v="19"/>
    <x v="1"/>
    <n v="12"/>
    <n v="0"/>
    <n v="4"/>
    <n v="0"/>
    <n v="0"/>
    <n v="1"/>
    <s v="Wines"/>
    <n v="1"/>
    <n v="1"/>
    <n v="0"/>
    <n v="2"/>
    <n v="7"/>
    <x v="0"/>
    <x v="0"/>
    <x v="0"/>
    <x v="0"/>
    <x v="0"/>
    <n v="0"/>
    <n v="3"/>
    <n v="11"/>
    <x v="1"/>
    <n v="50"/>
    <x v="0"/>
    <n v="2728"/>
    <n v="0"/>
    <n v="0"/>
    <n v="0"/>
    <n v="1"/>
    <n v="0"/>
    <s v="Together"/>
    <s v="Partner"/>
    <n v="0"/>
    <n v="0"/>
    <n v="1"/>
    <n v="0"/>
    <n v="0"/>
    <s v="Graduation"/>
    <s v="Graduate"/>
    <n v="16"/>
    <n v="15"/>
    <n v="0"/>
    <n v="2"/>
    <x v="1"/>
    <s v="NumStorePurchases"/>
    <x v="1"/>
    <n v="3"/>
    <s v="Not Accepted"/>
    <n v="3"/>
    <n v="17"/>
    <n v="9"/>
    <n v="0"/>
    <n v="0"/>
    <n v="9"/>
    <n v="2"/>
    <x v="1"/>
    <s v="Low"/>
    <s v="Low"/>
    <s v="Low"/>
    <n v="553"/>
  </r>
  <r>
    <n v="44989"/>
    <x v="0"/>
    <n v="0"/>
    <n v="1"/>
    <n v="26"/>
    <x v="1"/>
    <n v="98"/>
    <n v="0"/>
    <n v="106"/>
    <n v="49"/>
    <n v="10"/>
    <n v="106"/>
    <s v="Meat"/>
    <n v="5"/>
    <n v="5"/>
    <n v="1"/>
    <n v="5"/>
    <n v="6"/>
    <x v="0"/>
    <x v="0"/>
    <x v="0"/>
    <x v="0"/>
    <x v="0"/>
    <n v="0"/>
    <n v="3"/>
    <n v="11"/>
    <x v="1"/>
    <n v="46"/>
    <x v="2"/>
    <n v="2814"/>
    <n v="0"/>
    <n v="1"/>
    <n v="0"/>
    <n v="0"/>
    <n v="0"/>
    <s v="Married"/>
    <s v="Partner"/>
    <n v="0"/>
    <n v="0"/>
    <n v="1"/>
    <n v="0"/>
    <n v="0"/>
    <s v="Graduation"/>
    <s v="Graduate"/>
    <n v="263"/>
    <n v="157"/>
    <n v="0"/>
    <n v="1"/>
    <x v="3"/>
    <s v="NumWebPurchases"/>
    <x v="2"/>
    <n v="11"/>
    <s v="Not Accepted"/>
    <n v="11"/>
    <n v="369"/>
    <n v="8"/>
    <n v="4"/>
    <n v="4"/>
    <n v="16"/>
    <n v="5"/>
    <x v="3"/>
    <s v="Medium"/>
    <s v="Medium"/>
    <s v="High"/>
    <n v="554"/>
  </r>
  <r>
    <n v="38443"/>
    <x v="0"/>
    <n v="1"/>
    <n v="1"/>
    <n v="58"/>
    <x v="0"/>
    <n v="32"/>
    <n v="0"/>
    <n v="5"/>
    <n v="0"/>
    <n v="0"/>
    <n v="1"/>
    <s v="Wines"/>
    <n v="2"/>
    <n v="1"/>
    <n v="0"/>
    <n v="3"/>
    <n v="7"/>
    <x v="0"/>
    <x v="0"/>
    <x v="0"/>
    <x v="0"/>
    <x v="0"/>
    <n v="0"/>
    <n v="3"/>
    <n v="11"/>
    <x v="1"/>
    <n v="52"/>
    <x v="0"/>
    <n v="2312"/>
    <n v="0"/>
    <n v="1"/>
    <n v="0"/>
    <n v="0"/>
    <n v="0"/>
    <s v="Married"/>
    <s v="Partner"/>
    <n v="0"/>
    <n v="0"/>
    <n v="0"/>
    <n v="0"/>
    <n v="1"/>
    <s v="PhD"/>
    <s v="Postgraduate"/>
    <n v="37"/>
    <n v="36"/>
    <n v="0"/>
    <n v="2"/>
    <x v="1"/>
    <s v="NumStorePurchases"/>
    <x v="1"/>
    <n v="4"/>
    <s v="Not Accepted"/>
    <n v="4"/>
    <n v="38"/>
    <n v="5"/>
    <n v="0"/>
    <n v="1"/>
    <n v="6"/>
    <n v="0"/>
    <x v="1"/>
    <s v="Medium"/>
    <s v="Low"/>
    <s v="Low"/>
    <n v="555"/>
  </r>
  <r>
    <n v="38593"/>
    <x v="0"/>
    <n v="1"/>
    <n v="0"/>
    <n v="42"/>
    <x v="0"/>
    <n v="51"/>
    <n v="12"/>
    <n v="49"/>
    <n v="17"/>
    <n v="24"/>
    <n v="24"/>
    <s v="Wines"/>
    <n v="3"/>
    <n v="4"/>
    <n v="1"/>
    <n v="3"/>
    <n v="8"/>
    <x v="0"/>
    <x v="0"/>
    <x v="0"/>
    <x v="0"/>
    <x v="0"/>
    <n v="0"/>
    <n v="3"/>
    <n v="11"/>
    <x v="1"/>
    <n v="42"/>
    <x v="2"/>
    <n v="2448"/>
    <n v="0"/>
    <n v="0"/>
    <n v="1"/>
    <n v="0"/>
    <n v="0"/>
    <s v="Single"/>
    <s v="Alone"/>
    <n v="1"/>
    <n v="0"/>
    <n v="0"/>
    <n v="0"/>
    <n v="0"/>
    <s v="2n Cycle"/>
    <s v="Undergraduate"/>
    <n v="153"/>
    <n v="129"/>
    <n v="0"/>
    <n v="1"/>
    <x v="3"/>
    <s v="NumWebPurchases"/>
    <x v="2"/>
    <n v="8"/>
    <s v="Not Accepted"/>
    <n v="8"/>
    <n v="177"/>
    <n v="6"/>
    <n v="3"/>
    <n v="3"/>
    <n v="12"/>
    <n v="3"/>
    <x v="2"/>
    <s v="Medium"/>
    <s v="Medium"/>
    <s v="Medium"/>
    <n v="556"/>
  </r>
  <r>
    <n v="64413"/>
    <x v="0"/>
    <n v="0"/>
    <n v="1"/>
    <n v="27"/>
    <x v="1"/>
    <n v="200"/>
    <n v="5"/>
    <n v="44"/>
    <n v="0"/>
    <n v="10"/>
    <n v="20"/>
    <s v="Wines"/>
    <n v="1"/>
    <n v="5"/>
    <n v="1"/>
    <n v="5"/>
    <n v="5"/>
    <x v="0"/>
    <x v="0"/>
    <x v="0"/>
    <x v="0"/>
    <x v="0"/>
    <n v="0"/>
    <n v="3"/>
    <n v="11"/>
    <x v="1"/>
    <n v="50"/>
    <x v="0"/>
    <n v="2491"/>
    <n v="0"/>
    <n v="0"/>
    <n v="0"/>
    <n v="1"/>
    <n v="0"/>
    <s v="Together"/>
    <s v="Partner"/>
    <n v="0"/>
    <n v="0"/>
    <n v="0"/>
    <n v="0"/>
    <n v="1"/>
    <s v="PhD"/>
    <s v="Postgraduate"/>
    <n v="259"/>
    <n v="239"/>
    <n v="0"/>
    <n v="1"/>
    <x v="3"/>
    <s v="NumWebPurchases"/>
    <x v="2"/>
    <n v="11"/>
    <s v="Not Accepted"/>
    <n v="11"/>
    <n v="279"/>
    <n v="8"/>
    <n v="4"/>
    <n v="4"/>
    <n v="16"/>
    <n v="5"/>
    <x v="3"/>
    <s v="Medium"/>
    <s v="Medium"/>
    <s v="Medium"/>
    <n v="557"/>
  </r>
  <r>
    <n v="36959"/>
    <x v="0"/>
    <n v="1"/>
    <n v="0"/>
    <n v="56"/>
    <x v="0"/>
    <n v="25"/>
    <n v="6"/>
    <n v="25"/>
    <n v="6"/>
    <n v="0"/>
    <n v="0"/>
    <s v="Wines"/>
    <n v="2"/>
    <n v="2"/>
    <n v="0"/>
    <n v="3"/>
    <n v="8"/>
    <x v="0"/>
    <x v="0"/>
    <x v="0"/>
    <x v="0"/>
    <x v="0"/>
    <n v="0"/>
    <n v="3"/>
    <n v="11"/>
    <x v="1"/>
    <n v="39"/>
    <x v="1"/>
    <n v="2429"/>
    <n v="0"/>
    <n v="1"/>
    <n v="0"/>
    <n v="0"/>
    <n v="0"/>
    <s v="Married"/>
    <s v="Partner"/>
    <n v="0"/>
    <n v="0"/>
    <n v="0"/>
    <n v="1"/>
    <n v="0"/>
    <s v="Master"/>
    <s v="Postgraduate"/>
    <n v="62"/>
    <n v="62"/>
    <n v="0"/>
    <n v="1"/>
    <x v="3"/>
    <s v="NumStorePurchases"/>
    <x v="1"/>
    <n v="5"/>
    <s v="Not Accepted"/>
    <n v="5"/>
    <n v="62"/>
    <n v="5"/>
    <n v="1"/>
    <n v="2"/>
    <n v="8"/>
    <n v="1"/>
    <x v="1"/>
    <s v="Medium"/>
    <s v="Low"/>
    <s v="Low"/>
    <n v="558"/>
  </r>
  <r>
    <n v="61996"/>
    <x v="0"/>
    <n v="0"/>
    <n v="1"/>
    <n v="27"/>
    <x v="1"/>
    <n v="1050"/>
    <n v="12"/>
    <n v="144"/>
    <n v="0"/>
    <n v="0"/>
    <n v="24"/>
    <s v="Wines"/>
    <n v="3"/>
    <n v="6"/>
    <n v="4"/>
    <n v="8"/>
    <n v="5"/>
    <x v="0"/>
    <x v="1"/>
    <x v="0"/>
    <x v="1"/>
    <x v="1"/>
    <n v="0"/>
    <n v="3"/>
    <n v="11"/>
    <x v="0"/>
    <n v="43"/>
    <x v="2"/>
    <n v="2673"/>
    <n v="0"/>
    <n v="1"/>
    <n v="0"/>
    <n v="0"/>
    <n v="0"/>
    <s v="Married"/>
    <s v="Partner"/>
    <n v="0"/>
    <n v="0"/>
    <n v="0"/>
    <n v="0"/>
    <n v="1"/>
    <s v="PhD"/>
    <s v="Postgraduate"/>
    <n v="1206"/>
    <n v="1182"/>
    <n v="3"/>
    <n v="1"/>
    <x v="0"/>
    <s v="NumStorePurchases"/>
    <x v="1"/>
    <n v="18"/>
    <s v="Accepted"/>
    <n v="18"/>
    <n v="1230"/>
    <n v="8"/>
    <n v="7"/>
    <n v="8"/>
    <n v="23"/>
    <n v="8"/>
    <x v="0"/>
    <s v="High"/>
    <s v="Low"/>
    <s v="Medium"/>
    <n v="559"/>
  </r>
  <r>
    <n v="51287"/>
    <x v="0"/>
    <n v="1"/>
    <n v="1"/>
    <n v="10"/>
    <x v="1"/>
    <n v="117"/>
    <n v="0"/>
    <n v="22"/>
    <n v="13"/>
    <n v="0"/>
    <n v="30"/>
    <s v="Wines"/>
    <n v="3"/>
    <n v="4"/>
    <n v="1"/>
    <n v="3"/>
    <n v="7"/>
    <x v="0"/>
    <x v="0"/>
    <x v="0"/>
    <x v="0"/>
    <x v="0"/>
    <n v="0"/>
    <n v="3"/>
    <n v="11"/>
    <x v="1"/>
    <n v="52"/>
    <x v="0"/>
    <n v="2248"/>
    <n v="0"/>
    <n v="1"/>
    <n v="0"/>
    <n v="0"/>
    <n v="0"/>
    <s v="Married"/>
    <s v="Partner"/>
    <n v="0"/>
    <n v="0"/>
    <n v="1"/>
    <n v="0"/>
    <n v="0"/>
    <s v="Graduation"/>
    <s v="Graduate"/>
    <n v="152"/>
    <n v="122"/>
    <n v="0"/>
    <n v="2"/>
    <x v="3"/>
    <s v="NumWebPurchases"/>
    <x v="2"/>
    <n v="8"/>
    <s v="Not Accepted"/>
    <n v="8"/>
    <n v="182"/>
    <n v="9"/>
    <n v="3"/>
    <n v="3"/>
    <n v="15"/>
    <n v="4"/>
    <x v="2"/>
    <s v="Medium"/>
    <s v="Low"/>
    <s v="Medium"/>
    <n v="560"/>
  </r>
  <r>
    <n v="13260"/>
    <x v="2"/>
    <n v="1"/>
    <n v="1"/>
    <n v="48"/>
    <x v="0"/>
    <n v="9"/>
    <n v="4"/>
    <n v="17"/>
    <n v="10"/>
    <n v="2"/>
    <n v="7"/>
    <s v="Meat"/>
    <n v="4"/>
    <n v="3"/>
    <n v="0"/>
    <n v="3"/>
    <n v="8"/>
    <x v="0"/>
    <x v="0"/>
    <x v="0"/>
    <x v="0"/>
    <x v="0"/>
    <n v="0"/>
    <n v="3"/>
    <n v="11"/>
    <x v="1"/>
    <n v="50"/>
    <x v="0"/>
    <n v="2469"/>
    <n v="0"/>
    <n v="1"/>
    <n v="0"/>
    <n v="0"/>
    <n v="0"/>
    <s v="Married"/>
    <s v="Partner"/>
    <n v="0"/>
    <n v="0"/>
    <n v="1"/>
    <n v="0"/>
    <n v="0"/>
    <s v="Graduation"/>
    <s v="Graduate"/>
    <n v="42"/>
    <n v="35"/>
    <n v="0"/>
    <n v="2"/>
    <x v="1"/>
    <s v="NumWebPurchases"/>
    <x v="2"/>
    <n v="6"/>
    <s v="Not Accepted"/>
    <n v="6"/>
    <n v="49"/>
    <n v="6"/>
    <n v="2"/>
    <n v="1"/>
    <n v="9"/>
    <n v="2"/>
    <x v="1"/>
    <s v="Low"/>
    <s v="Medium"/>
    <s v="Low"/>
    <n v="561"/>
  </r>
  <r>
    <n v="47472"/>
    <x v="0"/>
    <n v="1"/>
    <n v="1"/>
    <n v="39"/>
    <x v="0"/>
    <n v="56"/>
    <n v="0"/>
    <n v="11"/>
    <n v="0"/>
    <n v="0"/>
    <n v="8"/>
    <s v="Wines"/>
    <n v="2"/>
    <n v="2"/>
    <n v="0"/>
    <n v="4"/>
    <n v="5"/>
    <x v="0"/>
    <x v="0"/>
    <x v="0"/>
    <x v="0"/>
    <x v="0"/>
    <n v="0"/>
    <n v="3"/>
    <n v="11"/>
    <x v="1"/>
    <n v="54"/>
    <x v="0"/>
    <n v="2445"/>
    <n v="0"/>
    <n v="0"/>
    <n v="0"/>
    <n v="1"/>
    <n v="0"/>
    <s v="Together"/>
    <s v="Partner"/>
    <n v="0"/>
    <n v="0"/>
    <n v="0"/>
    <n v="0"/>
    <n v="1"/>
    <s v="PhD"/>
    <s v="Postgraduate"/>
    <n v="67"/>
    <n v="59"/>
    <n v="0"/>
    <n v="2"/>
    <x v="3"/>
    <s v="NumStorePurchases"/>
    <x v="1"/>
    <n v="6"/>
    <s v="Not Accepted"/>
    <n v="6"/>
    <n v="75"/>
    <n v="7"/>
    <n v="2"/>
    <n v="2"/>
    <n v="11"/>
    <n v="3"/>
    <x v="2"/>
    <s v="Medium"/>
    <s v="Low"/>
    <s v="Low"/>
    <n v="562"/>
  </r>
  <r>
    <n v="54603"/>
    <x v="0"/>
    <n v="1"/>
    <n v="1"/>
    <n v="85"/>
    <x v="2"/>
    <n v="145"/>
    <n v="13"/>
    <n v="46"/>
    <n v="17"/>
    <n v="2"/>
    <n v="4"/>
    <s v="Wines"/>
    <n v="6"/>
    <n v="4"/>
    <n v="2"/>
    <n v="4"/>
    <n v="7"/>
    <x v="0"/>
    <x v="0"/>
    <x v="0"/>
    <x v="0"/>
    <x v="0"/>
    <n v="0"/>
    <n v="3"/>
    <n v="11"/>
    <x v="1"/>
    <n v="64"/>
    <x v="0"/>
    <n v="2514"/>
    <n v="0"/>
    <n v="0"/>
    <n v="0"/>
    <n v="1"/>
    <n v="0"/>
    <s v="Together"/>
    <s v="Partner"/>
    <n v="0"/>
    <n v="0"/>
    <n v="0"/>
    <n v="1"/>
    <n v="0"/>
    <s v="Master"/>
    <s v="Postgraduate"/>
    <n v="223"/>
    <n v="219"/>
    <n v="0"/>
    <n v="2"/>
    <x v="3"/>
    <s v="NumWebPurchases"/>
    <x v="2"/>
    <n v="10"/>
    <s v="Not Accepted"/>
    <n v="10"/>
    <n v="227"/>
    <n v="1.9999999999999996"/>
    <n v="4"/>
    <n v="4"/>
    <n v="10"/>
    <n v="2"/>
    <x v="1"/>
    <s v="Medium"/>
    <s v="Medium"/>
    <s v="Low"/>
    <n v="563"/>
  </r>
  <r>
    <n v="45207"/>
    <x v="0"/>
    <n v="1"/>
    <n v="1"/>
    <n v="64"/>
    <x v="2"/>
    <n v="203"/>
    <n v="0"/>
    <n v="10"/>
    <n v="0"/>
    <n v="0"/>
    <n v="2"/>
    <s v="Wines"/>
    <n v="5"/>
    <n v="3"/>
    <n v="1"/>
    <n v="6"/>
    <n v="6"/>
    <x v="0"/>
    <x v="1"/>
    <x v="0"/>
    <x v="0"/>
    <x v="0"/>
    <n v="0"/>
    <n v="3"/>
    <n v="11"/>
    <x v="1"/>
    <n v="46"/>
    <x v="2"/>
    <n v="2755"/>
    <n v="0"/>
    <n v="1"/>
    <n v="0"/>
    <n v="0"/>
    <n v="0"/>
    <s v="Married"/>
    <s v="Partner"/>
    <n v="0"/>
    <n v="0"/>
    <n v="0"/>
    <n v="0"/>
    <n v="1"/>
    <s v="PhD"/>
    <s v="Postgraduate"/>
    <n v="213"/>
    <n v="211"/>
    <n v="1"/>
    <n v="2"/>
    <x v="3"/>
    <s v="NumStorePurchases"/>
    <x v="1"/>
    <n v="10"/>
    <s v="Accepted"/>
    <n v="10"/>
    <n v="215"/>
    <n v="4"/>
    <n v="4"/>
    <n v="4"/>
    <n v="12"/>
    <n v="3"/>
    <x v="2"/>
    <s v="Medium"/>
    <s v="Low"/>
    <s v="Low"/>
    <n v="564"/>
  </r>
  <r>
    <n v="40689"/>
    <x v="0"/>
    <n v="0"/>
    <n v="1"/>
    <n v="69"/>
    <x v="2"/>
    <n v="270"/>
    <n v="3"/>
    <n v="27"/>
    <n v="39"/>
    <n v="6"/>
    <n v="99"/>
    <s v="Wines"/>
    <n v="7"/>
    <n v="7"/>
    <n v="1"/>
    <n v="5"/>
    <n v="8"/>
    <x v="0"/>
    <x v="0"/>
    <x v="0"/>
    <x v="0"/>
    <x v="0"/>
    <n v="0"/>
    <n v="3"/>
    <n v="11"/>
    <x v="1"/>
    <n v="69"/>
    <x v="0"/>
    <n v="2627"/>
    <n v="0"/>
    <n v="0"/>
    <n v="0"/>
    <n v="1"/>
    <n v="0"/>
    <s v="Together"/>
    <s v="Partner"/>
    <n v="0"/>
    <n v="0"/>
    <n v="1"/>
    <n v="0"/>
    <n v="0"/>
    <s v="Graduation"/>
    <s v="Graduate"/>
    <n v="345"/>
    <n v="246"/>
    <n v="0"/>
    <n v="1"/>
    <x v="2"/>
    <s v="NumWebPurchases"/>
    <x v="2"/>
    <n v="13"/>
    <s v="Not Accepted"/>
    <n v="13"/>
    <n v="444"/>
    <n v="4"/>
    <n v="5"/>
    <n v="5"/>
    <n v="14"/>
    <n v="4"/>
    <x v="2"/>
    <s v="Medium"/>
    <s v="Medium"/>
    <s v="High"/>
    <n v="565"/>
  </r>
  <r>
    <n v="47821"/>
    <x v="0"/>
    <n v="1"/>
    <n v="1"/>
    <n v="54"/>
    <x v="0"/>
    <n v="9"/>
    <n v="0"/>
    <n v="16"/>
    <n v="6"/>
    <n v="6"/>
    <n v="10"/>
    <s v="Meat"/>
    <n v="1"/>
    <n v="1"/>
    <n v="0"/>
    <n v="3"/>
    <n v="8"/>
    <x v="0"/>
    <x v="0"/>
    <x v="0"/>
    <x v="0"/>
    <x v="0"/>
    <n v="0"/>
    <n v="3"/>
    <n v="11"/>
    <x v="1"/>
    <n v="53"/>
    <x v="0"/>
    <n v="2411"/>
    <n v="0"/>
    <n v="0"/>
    <n v="0"/>
    <n v="1"/>
    <n v="0"/>
    <s v="Together"/>
    <s v="Partner"/>
    <n v="1"/>
    <n v="0"/>
    <n v="0"/>
    <n v="0"/>
    <n v="0"/>
    <s v="2n Cycle"/>
    <s v="Undergraduate"/>
    <n v="37"/>
    <n v="27"/>
    <n v="0"/>
    <n v="2"/>
    <x v="1"/>
    <s v="NumStorePurchases"/>
    <x v="1"/>
    <n v="4"/>
    <s v="Not Accepted"/>
    <n v="4"/>
    <n v="47"/>
    <n v="5"/>
    <n v="0"/>
    <n v="1"/>
    <n v="6"/>
    <n v="0"/>
    <x v="1"/>
    <s v="Low"/>
    <s v="Medium"/>
    <s v="Medium"/>
    <n v="566"/>
  </r>
  <r>
    <n v="27450"/>
    <x v="2"/>
    <n v="0"/>
    <n v="0"/>
    <n v="57"/>
    <x v="0"/>
    <n v="37"/>
    <n v="12"/>
    <n v="23"/>
    <n v="8"/>
    <n v="11"/>
    <n v="52"/>
    <s v="Gold"/>
    <n v="1"/>
    <n v="2"/>
    <n v="1"/>
    <n v="3"/>
    <n v="7"/>
    <x v="0"/>
    <x v="0"/>
    <x v="0"/>
    <x v="0"/>
    <x v="0"/>
    <n v="0"/>
    <n v="3"/>
    <n v="11"/>
    <x v="1"/>
    <n v="69"/>
    <x v="0"/>
    <n v="2599"/>
    <n v="0"/>
    <n v="1"/>
    <n v="0"/>
    <n v="0"/>
    <n v="0"/>
    <s v="Married"/>
    <s v="Partner"/>
    <n v="0"/>
    <n v="0"/>
    <n v="0"/>
    <n v="1"/>
    <n v="0"/>
    <s v="Master"/>
    <s v="Postgraduate"/>
    <n v="91"/>
    <n v="39"/>
    <n v="0"/>
    <n v="0"/>
    <x v="3"/>
    <s v="NumStorePurchases"/>
    <x v="1"/>
    <n v="6"/>
    <s v="Not Accepted"/>
    <n v="6"/>
    <n v="143"/>
    <n v="5"/>
    <n v="2"/>
    <n v="3"/>
    <n v="10"/>
    <n v="2"/>
    <x v="1"/>
    <s v="Medium"/>
    <s v="Medium"/>
    <s v="Medium"/>
    <n v="567"/>
  </r>
  <r>
    <n v="39453"/>
    <x v="0"/>
    <n v="1"/>
    <n v="0"/>
    <n v="64"/>
    <x v="2"/>
    <n v="46"/>
    <n v="0"/>
    <n v="7"/>
    <n v="0"/>
    <n v="0"/>
    <n v="2"/>
    <s v="Wines"/>
    <n v="2"/>
    <n v="2"/>
    <n v="0"/>
    <n v="3"/>
    <n v="6"/>
    <x v="0"/>
    <x v="0"/>
    <x v="0"/>
    <x v="0"/>
    <x v="0"/>
    <n v="0"/>
    <n v="3"/>
    <n v="11"/>
    <x v="1"/>
    <n v="37"/>
    <x v="1"/>
    <n v="2246"/>
    <n v="0"/>
    <n v="0"/>
    <n v="0"/>
    <n v="1"/>
    <n v="0"/>
    <s v="Together"/>
    <s v="Partner"/>
    <n v="0"/>
    <n v="0"/>
    <n v="1"/>
    <n v="0"/>
    <n v="0"/>
    <s v="Graduation"/>
    <s v="Graduate"/>
    <n v="53"/>
    <n v="51"/>
    <n v="0"/>
    <n v="1"/>
    <x v="1"/>
    <s v="NumStorePurchases"/>
    <x v="1"/>
    <n v="5"/>
    <s v="Not Accepted"/>
    <n v="5"/>
    <n v="55"/>
    <n v="4"/>
    <n v="1"/>
    <n v="1"/>
    <n v="6"/>
    <n v="0"/>
    <x v="1"/>
    <s v="Medium"/>
    <s v="Low"/>
    <s v="Low"/>
    <n v="568"/>
  </r>
  <r>
    <n v="26850"/>
    <x v="2"/>
    <n v="1"/>
    <n v="1"/>
    <n v="10"/>
    <x v="1"/>
    <n v="31"/>
    <n v="1"/>
    <n v="13"/>
    <n v="7"/>
    <n v="2"/>
    <n v="9"/>
    <s v="Wines"/>
    <n v="4"/>
    <n v="2"/>
    <n v="1"/>
    <n v="4"/>
    <n v="4"/>
    <x v="0"/>
    <x v="0"/>
    <x v="0"/>
    <x v="0"/>
    <x v="0"/>
    <n v="0"/>
    <n v="3"/>
    <n v="11"/>
    <x v="1"/>
    <n v="49"/>
    <x v="2"/>
    <n v="2231"/>
    <n v="0"/>
    <n v="0"/>
    <n v="0"/>
    <n v="1"/>
    <n v="0"/>
    <s v="Together"/>
    <s v="Partner"/>
    <n v="1"/>
    <n v="0"/>
    <n v="0"/>
    <n v="0"/>
    <n v="0"/>
    <s v="2n Cycle"/>
    <s v="Undergraduate"/>
    <n v="54"/>
    <n v="45"/>
    <n v="0"/>
    <n v="2"/>
    <x v="1"/>
    <s v="NumStorePurchases"/>
    <x v="1"/>
    <n v="7"/>
    <s v="Not Accepted"/>
    <n v="7"/>
    <n v="63"/>
    <n v="9"/>
    <n v="3"/>
    <n v="2"/>
    <n v="14"/>
    <n v="4"/>
    <x v="2"/>
    <s v="Medium"/>
    <s v="Medium"/>
    <s v="Low"/>
    <n v="569"/>
  </r>
  <r>
    <n v="79800"/>
    <x v="1"/>
    <n v="0"/>
    <n v="0"/>
    <n v="65"/>
    <x v="2"/>
    <n v="1060"/>
    <n v="21"/>
    <n v="530"/>
    <n v="32"/>
    <n v="0"/>
    <n v="224"/>
    <s v="Wines"/>
    <n v="1"/>
    <n v="5"/>
    <n v="11"/>
    <n v="5"/>
    <n v="3"/>
    <x v="1"/>
    <x v="0"/>
    <x v="1"/>
    <x v="1"/>
    <x v="0"/>
    <n v="0"/>
    <n v="3"/>
    <n v="11"/>
    <x v="0"/>
    <n v="65"/>
    <x v="0"/>
    <n v="2803"/>
    <n v="0"/>
    <n v="0"/>
    <n v="0"/>
    <n v="0"/>
    <n v="1"/>
    <s v="Widow"/>
    <s v="Alone"/>
    <n v="0"/>
    <n v="0"/>
    <n v="1"/>
    <n v="0"/>
    <n v="0"/>
    <s v="Graduation"/>
    <s v="Graduate"/>
    <n v="1643"/>
    <n v="1419"/>
    <n v="3"/>
    <n v="0"/>
    <x v="0"/>
    <s v="NumCatalogPurchases"/>
    <x v="0"/>
    <n v="21"/>
    <s v="Accepted"/>
    <n v="21"/>
    <n v="1867"/>
    <n v="4"/>
    <n v="8"/>
    <n v="9"/>
    <n v="21"/>
    <n v="8"/>
    <x v="0"/>
    <s v="High"/>
    <s v="Low"/>
    <s v="High"/>
    <n v="570"/>
  </r>
  <r>
    <n v="61794"/>
    <x v="0"/>
    <n v="0"/>
    <n v="1"/>
    <n v="74"/>
    <x v="2"/>
    <n v="264"/>
    <n v="47"/>
    <n v="188"/>
    <n v="54"/>
    <n v="47"/>
    <n v="11"/>
    <s v="Wines"/>
    <n v="2"/>
    <n v="4"/>
    <n v="4"/>
    <n v="10"/>
    <n v="2"/>
    <x v="0"/>
    <x v="0"/>
    <x v="0"/>
    <x v="0"/>
    <x v="0"/>
    <n v="0"/>
    <n v="3"/>
    <n v="11"/>
    <x v="1"/>
    <n v="59"/>
    <x v="0"/>
    <n v="2447"/>
    <n v="0"/>
    <n v="1"/>
    <n v="0"/>
    <n v="0"/>
    <n v="0"/>
    <s v="Married"/>
    <s v="Partner"/>
    <n v="0"/>
    <n v="0"/>
    <n v="0"/>
    <n v="1"/>
    <n v="0"/>
    <s v="Master"/>
    <s v="Postgraduate"/>
    <n v="600"/>
    <n v="589"/>
    <n v="0"/>
    <n v="1"/>
    <x v="2"/>
    <s v="NumStorePurchases"/>
    <x v="1"/>
    <n v="18"/>
    <s v="Not Accepted"/>
    <n v="18"/>
    <n v="611"/>
    <n v="3.0000000000000004"/>
    <n v="7"/>
    <n v="5"/>
    <n v="15"/>
    <n v="4"/>
    <x v="2"/>
    <s v="Medium"/>
    <s v="High"/>
    <s v="Medium"/>
    <n v="571"/>
  </r>
  <r>
    <n v="53863"/>
    <x v="0"/>
    <n v="0"/>
    <n v="1"/>
    <n v="4"/>
    <x v="3"/>
    <n v="399"/>
    <n v="4"/>
    <n v="30"/>
    <n v="6"/>
    <n v="4"/>
    <n v="30"/>
    <s v="Wines"/>
    <n v="3"/>
    <n v="7"/>
    <n v="1"/>
    <n v="7"/>
    <n v="7"/>
    <x v="0"/>
    <x v="1"/>
    <x v="0"/>
    <x v="0"/>
    <x v="0"/>
    <n v="0"/>
    <n v="3"/>
    <n v="11"/>
    <x v="1"/>
    <n v="65"/>
    <x v="0"/>
    <n v="2202"/>
    <n v="0"/>
    <n v="0"/>
    <n v="0"/>
    <n v="1"/>
    <n v="0"/>
    <s v="Together"/>
    <s v="Partner"/>
    <n v="0"/>
    <n v="0"/>
    <n v="1"/>
    <n v="0"/>
    <n v="0"/>
    <s v="Graduation"/>
    <s v="Graduate"/>
    <n v="443"/>
    <n v="413"/>
    <n v="1"/>
    <n v="1"/>
    <x v="2"/>
    <s v="NumWebPurchases"/>
    <x v="2"/>
    <n v="15"/>
    <s v="Accepted"/>
    <n v="15"/>
    <n v="473"/>
    <n v="10"/>
    <n v="5"/>
    <n v="5"/>
    <n v="20"/>
    <n v="7"/>
    <x v="3"/>
    <s v="Medium"/>
    <s v="Medium"/>
    <s v="Medium"/>
    <n v="572"/>
  </r>
  <r>
    <n v="24221"/>
    <x v="2"/>
    <n v="0"/>
    <n v="0"/>
    <n v="94"/>
    <x v="2"/>
    <n v="8"/>
    <n v="9"/>
    <n v="9"/>
    <n v="2"/>
    <n v="5"/>
    <n v="22"/>
    <s v="Gold"/>
    <n v="1"/>
    <n v="1"/>
    <n v="1"/>
    <n v="3"/>
    <n v="4"/>
    <x v="0"/>
    <x v="0"/>
    <x v="0"/>
    <x v="0"/>
    <x v="0"/>
    <n v="0"/>
    <n v="3"/>
    <n v="11"/>
    <x v="1"/>
    <n v="61"/>
    <x v="0"/>
    <n v="2472"/>
    <n v="0"/>
    <n v="0"/>
    <n v="0"/>
    <n v="1"/>
    <n v="0"/>
    <s v="Together"/>
    <s v="Partner"/>
    <n v="0"/>
    <n v="0"/>
    <n v="1"/>
    <n v="0"/>
    <n v="0"/>
    <s v="Graduation"/>
    <s v="Graduate"/>
    <n v="33"/>
    <n v="11"/>
    <n v="0"/>
    <n v="0"/>
    <x v="1"/>
    <s v="NumStorePurchases"/>
    <x v="1"/>
    <n v="5"/>
    <s v="Not Accepted"/>
    <n v="5"/>
    <n v="55"/>
    <n v="0.99999999999999978"/>
    <n v="1"/>
    <n v="1"/>
    <n v="3"/>
    <n v="0"/>
    <x v="1"/>
    <s v="Low"/>
    <s v="Medium"/>
    <s v="Medium"/>
    <n v="573"/>
  </r>
  <r>
    <n v="39684"/>
    <x v="0"/>
    <n v="1"/>
    <n v="0"/>
    <n v="41"/>
    <x v="0"/>
    <n v="19"/>
    <n v="0"/>
    <n v="35"/>
    <n v="6"/>
    <n v="4"/>
    <n v="17"/>
    <s v="Meat"/>
    <n v="2"/>
    <n v="2"/>
    <n v="1"/>
    <n v="2"/>
    <n v="7"/>
    <x v="0"/>
    <x v="0"/>
    <x v="0"/>
    <x v="0"/>
    <x v="0"/>
    <n v="1"/>
    <n v="3"/>
    <n v="11"/>
    <x v="0"/>
    <n v="36"/>
    <x v="1"/>
    <n v="2784"/>
    <n v="0"/>
    <n v="0"/>
    <n v="1"/>
    <n v="0"/>
    <n v="0"/>
    <s v="Single"/>
    <s v="Alone"/>
    <n v="0"/>
    <n v="0"/>
    <n v="0"/>
    <n v="0"/>
    <n v="1"/>
    <s v="PhD"/>
    <s v="Postgraduate"/>
    <n v="64"/>
    <n v="47"/>
    <n v="0"/>
    <n v="1"/>
    <x v="3"/>
    <s v="NumWebPurchases"/>
    <x v="2"/>
    <n v="5"/>
    <s v="Not Accepted"/>
    <n v="5"/>
    <n v="81"/>
    <n v="6"/>
    <n v="1"/>
    <n v="2"/>
    <n v="9"/>
    <n v="2"/>
    <x v="1"/>
    <s v="Low"/>
    <s v="Medium"/>
    <s v="Medium"/>
    <n v="574"/>
  </r>
  <r>
    <n v="92163"/>
    <x v="1"/>
    <n v="0"/>
    <n v="0"/>
    <n v="25"/>
    <x v="1"/>
    <n v="817"/>
    <n v="183"/>
    <n v="797"/>
    <n v="106"/>
    <n v="163"/>
    <n v="20"/>
    <s v="Wines"/>
    <n v="0"/>
    <n v="5"/>
    <n v="11"/>
    <n v="5"/>
    <n v="2"/>
    <x v="0"/>
    <x v="0"/>
    <x v="1"/>
    <x v="1"/>
    <x v="0"/>
    <n v="0"/>
    <n v="3"/>
    <n v="11"/>
    <x v="0"/>
    <n v="45"/>
    <x v="2"/>
    <n v="2723"/>
    <n v="0"/>
    <n v="1"/>
    <n v="0"/>
    <n v="0"/>
    <n v="0"/>
    <s v="Married"/>
    <s v="Partner"/>
    <n v="0"/>
    <n v="0"/>
    <n v="0"/>
    <n v="1"/>
    <n v="0"/>
    <s v="Master"/>
    <s v="Postgraduate"/>
    <n v="2066"/>
    <n v="2046"/>
    <n v="2"/>
    <n v="0"/>
    <x v="0"/>
    <s v="NumCatalogPurchases"/>
    <x v="0"/>
    <n v="21"/>
    <s v="Accepted"/>
    <n v="21"/>
    <n v="2086"/>
    <n v="8"/>
    <n v="8"/>
    <n v="9"/>
    <n v="25"/>
    <n v="9"/>
    <x v="0"/>
    <s v="High"/>
    <s v="High"/>
    <s v="Medium"/>
    <n v="575"/>
  </r>
  <r>
    <n v="69882"/>
    <x v="1"/>
    <n v="0"/>
    <n v="0"/>
    <n v="94"/>
    <x v="2"/>
    <n v="292"/>
    <n v="127"/>
    <n v="635"/>
    <n v="132"/>
    <n v="127"/>
    <n v="165"/>
    <s v="Meat"/>
    <n v="1"/>
    <n v="3"/>
    <n v="7"/>
    <n v="9"/>
    <n v="1"/>
    <x v="0"/>
    <x v="0"/>
    <x v="0"/>
    <x v="0"/>
    <x v="0"/>
    <n v="0"/>
    <n v="3"/>
    <n v="11"/>
    <x v="1"/>
    <n v="55"/>
    <x v="0"/>
    <n v="2390"/>
    <n v="0"/>
    <n v="0"/>
    <n v="1"/>
    <n v="0"/>
    <n v="0"/>
    <s v="Single"/>
    <s v="Alone"/>
    <n v="0"/>
    <n v="0"/>
    <n v="0"/>
    <n v="1"/>
    <n v="0"/>
    <s v="Master"/>
    <s v="Postgraduate"/>
    <n v="1313"/>
    <n v="1148"/>
    <n v="0"/>
    <n v="0"/>
    <x v="0"/>
    <s v="NumStorePurchases"/>
    <x v="1"/>
    <n v="19"/>
    <s v="Not Accepted"/>
    <n v="19"/>
    <n v="1478"/>
    <n v="0.99999999999999978"/>
    <n v="7"/>
    <n v="8"/>
    <n v="16"/>
    <n v="5"/>
    <x v="3"/>
    <s v="Medium"/>
    <s v="High"/>
    <s v="High"/>
    <n v="576"/>
  </r>
  <r>
    <n v="33178"/>
    <x v="2"/>
    <n v="1"/>
    <n v="0"/>
    <n v="9"/>
    <x v="1"/>
    <n v="12"/>
    <n v="6"/>
    <n v="2"/>
    <n v="11"/>
    <n v="2"/>
    <n v="16"/>
    <s v="Gold"/>
    <n v="1"/>
    <n v="1"/>
    <n v="0"/>
    <n v="3"/>
    <n v="4"/>
    <x v="0"/>
    <x v="0"/>
    <x v="0"/>
    <x v="0"/>
    <x v="0"/>
    <n v="0"/>
    <n v="3"/>
    <n v="11"/>
    <x v="1"/>
    <n v="43"/>
    <x v="2"/>
    <n v="2309"/>
    <n v="0"/>
    <n v="0"/>
    <n v="0"/>
    <n v="1"/>
    <n v="0"/>
    <s v="Together"/>
    <s v="Partner"/>
    <n v="0"/>
    <n v="0"/>
    <n v="1"/>
    <n v="0"/>
    <n v="0"/>
    <s v="Graduation"/>
    <s v="Graduate"/>
    <n v="33"/>
    <n v="17"/>
    <n v="0"/>
    <n v="1"/>
    <x v="1"/>
    <s v="NumStorePurchases"/>
    <x v="1"/>
    <n v="4"/>
    <s v="Not Accepted"/>
    <n v="4"/>
    <n v="49"/>
    <n v="10"/>
    <n v="0"/>
    <n v="1"/>
    <n v="11"/>
    <n v="3"/>
    <x v="2"/>
    <s v="Low"/>
    <s v="Medium"/>
    <s v="Medium"/>
    <n v="577"/>
  </r>
  <r>
    <n v="59973"/>
    <x v="0"/>
    <n v="0"/>
    <n v="0"/>
    <n v="47"/>
    <x v="0"/>
    <n v="130"/>
    <n v="30"/>
    <n v="168"/>
    <n v="20"/>
    <n v="34"/>
    <n v="0"/>
    <s v="Meat"/>
    <n v="1"/>
    <n v="3"/>
    <n v="4"/>
    <n v="7"/>
    <n v="1"/>
    <x v="0"/>
    <x v="0"/>
    <x v="0"/>
    <x v="0"/>
    <x v="0"/>
    <n v="0"/>
    <n v="3"/>
    <n v="11"/>
    <x v="1"/>
    <n v="48"/>
    <x v="2"/>
    <n v="2450"/>
    <n v="0"/>
    <n v="1"/>
    <n v="0"/>
    <n v="0"/>
    <n v="0"/>
    <s v="Married"/>
    <s v="Partner"/>
    <n v="0"/>
    <n v="0"/>
    <n v="0"/>
    <n v="0"/>
    <n v="1"/>
    <s v="PhD"/>
    <s v="Postgraduate"/>
    <n v="382"/>
    <n v="382"/>
    <n v="0"/>
    <n v="0"/>
    <x v="2"/>
    <s v="NumStorePurchases"/>
    <x v="1"/>
    <n v="14"/>
    <s v="Not Accepted"/>
    <n v="14"/>
    <n v="382"/>
    <n v="6"/>
    <n v="5"/>
    <n v="4"/>
    <n v="15"/>
    <n v="4"/>
    <x v="2"/>
    <s v="Medium"/>
    <s v="Medium"/>
    <s v="Low"/>
    <n v="578"/>
  </r>
  <r>
    <n v="17459"/>
    <x v="2"/>
    <n v="1"/>
    <n v="0"/>
    <n v="12"/>
    <x v="1"/>
    <n v="6"/>
    <n v="4"/>
    <n v="16"/>
    <n v="3"/>
    <n v="10"/>
    <n v="30"/>
    <s v="Gold"/>
    <n v="3"/>
    <n v="3"/>
    <n v="1"/>
    <n v="2"/>
    <n v="7"/>
    <x v="0"/>
    <x v="0"/>
    <x v="0"/>
    <x v="0"/>
    <x v="0"/>
    <n v="0"/>
    <n v="3"/>
    <n v="11"/>
    <x v="0"/>
    <n v="45"/>
    <x v="2"/>
    <n v="2442"/>
    <n v="0"/>
    <n v="0"/>
    <n v="0"/>
    <n v="1"/>
    <n v="0"/>
    <s v="Together"/>
    <s v="Partner"/>
    <n v="0"/>
    <n v="0"/>
    <n v="0"/>
    <n v="1"/>
    <n v="0"/>
    <s v="Master"/>
    <s v="Postgraduate"/>
    <n v="39"/>
    <n v="9"/>
    <n v="0"/>
    <n v="1"/>
    <x v="1"/>
    <s v="NumWebPurchases"/>
    <x v="2"/>
    <n v="6"/>
    <s v="Not Accepted"/>
    <n v="6"/>
    <n v="69"/>
    <n v="9"/>
    <n v="2"/>
    <n v="2"/>
    <n v="13"/>
    <n v="3"/>
    <x v="2"/>
    <s v="Low"/>
    <s v="Medium"/>
    <s v="Medium"/>
    <n v="579"/>
  </r>
  <r>
    <n v="23910"/>
    <x v="2"/>
    <n v="1"/>
    <n v="0"/>
    <n v="80"/>
    <x v="2"/>
    <n v="16"/>
    <n v="12"/>
    <n v="18"/>
    <n v="7"/>
    <n v="1"/>
    <n v="13"/>
    <s v="Meat"/>
    <n v="1"/>
    <n v="2"/>
    <n v="0"/>
    <n v="3"/>
    <n v="7"/>
    <x v="0"/>
    <x v="0"/>
    <x v="0"/>
    <x v="0"/>
    <x v="0"/>
    <n v="0"/>
    <n v="3"/>
    <n v="11"/>
    <x v="1"/>
    <n v="51"/>
    <x v="0"/>
    <n v="2770"/>
    <n v="1"/>
    <n v="0"/>
    <n v="0"/>
    <n v="0"/>
    <n v="0"/>
    <s v="Divorced"/>
    <s v="Alone"/>
    <n v="0"/>
    <n v="0"/>
    <n v="1"/>
    <n v="0"/>
    <n v="0"/>
    <s v="Graduation"/>
    <s v="Graduate"/>
    <n v="54"/>
    <n v="41"/>
    <n v="0"/>
    <n v="1"/>
    <x v="1"/>
    <s v="NumStorePurchases"/>
    <x v="1"/>
    <n v="5"/>
    <s v="Not Accepted"/>
    <n v="5"/>
    <n v="67"/>
    <n v="1.9999999999999996"/>
    <n v="1"/>
    <n v="2"/>
    <n v="5"/>
    <n v="0"/>
    <x v="1"/>
    <s v="Low"/>
    <s v="Low"/>
    <s v="Medium"/>
    <n v="580"/>
  </r>
  <r>
    <n v="42169"/>
    <x v="0"/>
    <n v="1"/>
    <n v="1"/>
    <n v="20"/>
    <x v="1"/>
    <n v="19"/>
    <n v="0"/>
    <n v="9"/>
    <n v="0"/>
    <n v="0"/>
    <n v="2"/>
    <s v="Wines"/>
    <n v="2"/>
    <n v="1"/>
    <n v="0"/>
    <n v="3"/>
    <n v="8"/>
    <x v="0"/>
    <x v="0"/>
    <x v="0"/>
    <x v="0"/>
    <x v="0"/>
    <n v="0"/>
    <n v="3"/>
    <n v="11"/>
    <x v="1"/>
    <n v="51"/>
    <x v="0"/>
    <n v="2412"/>
    <n v="0"/>
    <n v="1"/>
    <n v="0"/>
    <n v="0"/>
    <n v="0"/>
    <s v="Married"/>
    <s v="Partner"/>
    <n v="0"/>
    <n v="0"/>
    <n v="0"/>
    <n v="1"/>
    <n v="0"/>
    <s v="Master"/>
    <s v="Postgraduate"/>
    <n v="28"/>
    <n v="26"/>
    <n v="0"/>
    <n v="2"/>
    <x v="1"/>
    <s v="NumStorePurchases"/>
    <x v="1"/>
    <n v="4"/>
    <s v="Not Accepted"/>
    <n v="4"/>
    <n v="30"/>
    <n v="8"/>
    <n v="0"/>
    <n v="0"/>
    <n v="8"/>
    <n v="1"/>
    <x v="1"/>
    <s v="Low"/>
    <s v="Low"/>
    <s v="Low"/>
    <n v="581"/>
  </r>
  <r>
    <n v="26224"/>
    <x v="2"/>
    <n v="1"/>
    <n v="0"/>
    <n v="39"/>
    <x v="0"/>
    <n v="4"/>
    <n v="7"/>
    <n v="15"/>
    <n v="13"/>
    <n v="9"/>
    <n v="15"/>
    <s v="Meat"/>
    <n v="3"/>
    <n v="2"/>
    <n v="1"/>
    <n v="3"/>
    <n v="6"/>
    <x v="0"/>
    <x v="0"/>
    <x v="0"/>
    <x v="0"/>
    <x v="0"/>
    <n v="0"/>
    <n v="3"/>
    <n v="11"/>
    <x v="1"/>
    <n v="42"/>
    <x v="2"/>
    <n v="2549"/>
    <n v="0"/>
    <n v="1"/>
    <n v="0"/>
    <n v="0"/>
    <n v="0"/>
    <s v="Married"/>
    <s v="Partner"/>
    <n v="1"/>
    <n v="0"/>
    <n v="0"/>
    <n v="0"/>
    <n v="0"/>
    <s v="2n Cycle"/>
    <s v="Undergraduate"/>
    <n v="48"/>
    <n v="33"/>
    <n v="0"/>
    <n v="1"/>
    <x v="1"/>
    <s v="NumStorePurchases"/>
    <x v="1"/>
    <n v="6"/>
    <s v="Not Accepted"/>
    <n v="6"/>
    <n v="63"/>
    <n v="7"/>
    <n v="2"/>
    <n v="2"/>
    <n v="11"/>
    <n v="3"/>
    <x v="2"/>
    <s v="Low"/>
    <s v="Medium"/>
    <s v="Medium"/>
    <n v="582"/>
  </r>
  <r>
    <n v="31089"/>
    <x v="2"/>
    <n v="1"/>
    <n v="0"/>
    <n v="57"/>
    <x v="0"/>
    <n v="31"/>
    <n v="3"/>
    <n v="31"/>
    <n v="2"/>
    <n v="8"/>
    <n v="4"/>
    <s v="Wines"/>
    <n v="3"/>
    <n v="3"/>
    <n v="0"/>
    <n v="4"/>
    <n v="8"/>
    <x v="0"/>
    <x v="0"/>
    <x v="0"/>
    <x v="0"/>
    <x v="0"/>
    <n v="0"/>
    <n v="3"/>
    <n v="11"/>
    <x v="1"/>
    <n v="39"/>
    <x v="1"/>
    <n v="2840"/>
    <n v="0"/>
    <n v="0"/>
    <n v="0"/>
    <n v="1"/>
    <n v="0"/>
    <s v="Together"/>
    <s v="Partner"/>
    <n v="0"/>
    <n v="0"/>
    <n v="1"/>
    <n v="0"/>
    <n v="0"/>
    <s v="Graduation"/>
    <s v="Graduate"/>
    <n v="75"/>
    <n v="71"/>
    <n v="0"/>
    <n v="1"/>
    <x v="3"/>
    <s v="NumStorePurchases"/>
    <x v="1"/>
    <n v="7"/>
    <s v="Not Accepted"/>
    <n v="7"/>
    <n v="79"/>
    <n v="5"/>
    <n v="3"/>
    <n v="2"/>
    <n v="10"/>
    <n v="2"/>
    <x v="1"/>
    <s v="Medium"/>
    <s v="Medium"/>
    <s v="Low"/>
    <n v="583"/>
  </r>
  <r>
    <n v="30081"/>
    <x v="2"/>
    <n v="0"/>
    <n v="1"/>
    <n v="27"/>
    <x v="1"/>
    <n v="36"/>
    <n v="0"/>
    <n v="2"/>
    <n v="0"/>
    <n v="0"/>
    <n v="4"/>
    <s v="Wines"/>
    <n v="1"/>
    <n v="1"/>
    <n v="0"/>
    <n v="3"/>
    <n v="7"/>
    <x v="0"/>
    <x v="0"/>
    <x v="0"/>
    <x v="0"/>
    <x v="0"/>
    <n v="0"/>
    <n v="3"/>
    <n v="11"/>
    <x v="1"/>
    <n v="59"/>
    <x v="0"/>
    <n v="2652"/>
    <n v="0"/>
    <n v="0"/>
    <n v="1"/>
    <n v="0"/>
    <n v="0"/>
    <s v="Single"/>
    <s v="Alone"/>
    <n v="0"/>
    <n v="0"/>
    <n v="1"/>
    <n v="0"/>
    <n v="0"/>
    <s v="Graduation"/>
    <s v="Graduate"/>
    <n v="38"/>
    <n v="34"/>
    <n v="0"/>
    <n v="1"/>
    <x v="1"/>
    <s v="NumStorePurchases"/>
    <x v="1"/>
    <n v="4"/>
    <s v="Not Accepted"/>
    <n v="4"/>
    <n v="42"/>
    <n v="8"/>
    <n v="0"/>
    <n v="1"/>
    <n v="9"/>
    <n v="2"/>
    <x v="1"/>
    <s v="Medium"/>
    <s v="Low"/>
    <s v="Low"/>
    <n v="584"/>
  </r>
  <r>
    <n v="62807"/>
    <x v="0"/>
    <n v="0"/>
    <n v="1"/>
    <n v="83"/>
    <x v="2"/>
    <n v="526"/>
    <n v="28"/>
    <n v="135"/>
    <n v="10"/>
    <n v="21"/>
    <n v="99"/>
    <s v="Wines"/>
    <n v="3"/>
    <n v="5"/>
    <n v="3"/>
    <n v="12"/>
    <n v="5"/>
    <x v="0"/>
    <x v="0"/>
    <x v="0"/>
    <x v="0"/>
    <x v="0"/>
    <n v="0"/>
    <n v="3"/>
    <n v="11"/>
    <x v="1"/>
    <n v="60"/>
    <x v="0"/>
    <n v="2826"/>
    <n v="0"/>
    <n v="0"/>
    <n v="0"/>
    <n v="1"/>
    <n v="0"/>
    <s v="Together"/>
    <s v="Partner"/>
    <n v="0"/>
    <n v="0"/>
    <n v="1"/>
    <n v="0"/>
    <n v="0"/>
    <s v="Graduation"/>
    <s v="Graduate"/>
    <n v="720"/>
    <n v="621"/>
    <n v="0"/>
    <n v="1"/>
    <x v="2"/>
    <s v="NumStorePurchases"/>
    <x v="1"/>
    <n v="20"/>
    <s v="Not Accepted"/>
    <n v="20"/>
    <n v="819"/>
    <n v="1.9999999999999996"/>
    <n v="7"/>
    <n v="6"/>
    <n v="15"/>
    <n v="4"/>
    <x v="2"/>
    <s v="High"/>
    <s v="Medium"/>
    <s v="High"/>
    <n v="585"/>
  </r>
  <r>
    <n v="72906"/>
    <x v="1"/>
    <n v="0"/>
    <n v="0"/>
    <n v="79"/>
    <x v="2"/>
    <n v="400"/>
    <n v="32"/>
    <n v="519"/>
    <n v="71"/>
    <n v="75"/>
    <n v="54"/>
    <s v="Meat"/>
    <n v="1"/>
    <n v="3"/>
    <n v="4"/>
    <n v="9"/>
    <n v="1"/>
    <x v="0"/>
    <x v="0"/>
    <x v="0"/>
    <x v="0"/>
    <x v="0"/>
    <n v="0"/>
    <n v="3"/>
    <n v="11"/>
    <x v="1"/>
    <n v="65"/>
    <x v="0"/>
    <n v="2444"/>
    <n v="0"/>
    <n v="0"/>
    <n v="1"/>
    <n v="0"/>
    <n v="0"/>
    <s v="Single"/>
    <s v="Alone"/>
    <n v="0"/>
    <n v="0"/>
    <n v="1"/>
    <n v="0"/>
    <n v="0"/>
    <s v="Graduation"/>
    <s v="Graduate"/>
    <n v="1097"/>
    <n v="1043"/>
    <n v="0"/>
    <n v="0"/>
    <x v="0"/>
    <s v="NumStorePurchases"/>
    <x v="1"/>
    <n v="16"/>
    <s v="Not Accepted"/>
    <n v="16"/>
    <n v="1151"/>
    <n v="3.0000000000000004"/>
    <n v="6"/>
    <n v="7"/>
    <n v="16"/>
    <n v="5"/>
    <x v="3"/>
    <s v="Medium"/>
    <s v="High"/>
    <s v="Medium"/>
    <n v="586"/>
  </r>
  <r>
    <n v="61467"/>
    <x v="0"/>
    <n v="0"/>
    <n v="2"/>
    <n v="69"/>
    <x v="2"/>
    <n v="410"/>
    <n v="16"/>
    <n v="114"/>
    <n v="0"/>
    <n v="5"/>
    <n v="49"/>
    <s v="Wines"/>
    <n v="3"/>
    <n v="5"/>
    <n v="2"/>
    <n v="10"/>
    <n v="5"/>
    <x v="0"/>
    <x v="0"/>
    <x v="0"/>
    <x v="0"/>
    <x v="0"/>
    <n v="0"/>
    <n v="3"/>
    <n v="11"/>
    <x v="1"/>
    <n v="72"/>
    <x v="0"/>
    <n v="2726"/>
    <n v="0"/>
    <n v="1"/>
    <n v="0"/>
    <n v="0"/>
    <n v="0"/>
    <s v="Married"/>
    <s v="Partner"/>
    <n v="0"/>
    <n v="0"/>
    <n v="0"/>
    <n v="0"/>
    <n v="1"/>
    <s v="PhD"/>
    <s v="Postgraduate"/>
    <n v="545"/>
    <n v="496"/>
    <n v="0"/>
    <n v="2"/>
    <x v="2"/>
    <s v="NumStorePurchases"/>
    <x v="1"/>
    <n v="17"/>
    <s v="Not Accepted"/>
    <n v="17"/>
    <n v="594"/>
    <n v="4"/>
    <n v="6"/>
    <n v="5"/>
    <n v="15"/>
    <n v="4"/>
    <x v="2"/>
    <s v="Medium"/>
    <s v="Medium"/>
    <s v="Medium"/>
    <n v="587"/>
  </r>
  <r>
    <n v="49618"/>
    <x v="0"/>
    <n v="1"/>
    <n v="1"/>
    <n v="77"/>
    <x v="2"/>
    <n v="80"/>
    <n v="3"/>
    <n v="26"/>
    <n v="4"/>
    <n v="2"/>
    <n v="14"/>
    <s v="Wines"/>
    <n v="4"/>
    <n v="3"/>
    <n v="1"/>
    <n v="3"/>
    <n v="7"/>
    <x v="0"/>
    <x v="0"/>
    <x v="0"/>
    <x v="0"/>
    <x v="0"/>
    <n v="0"/>
    <n v="3"/>
    <n v="11"/>
    <x v="1"/>
    <n v="54"/>
    <x v="0"/>
    <n v="2678"/>
    <n v="0"/>
    <n v="0"/>
    <n v="0"/>
    <n v="1"/>
    <n v="0"/>
    <s v="Together"/>
    <s v="Partner"/>
    <n v="0"/>
    <n v="0"/>
    <n v="0"/>
    <n v="1"/>
    <n v="0"/>
    <s v="Master"/>
    <s v="Postgraduate"/>
    <n v="115"/>
    <n v="101"/>
    <n v="0"/>
    <n v="2"/>
    <x v="3"/>
    <s v="NumWebPurchases"/>
    <x v="2"/>
    <n v="7"/>
    <s v="Not Accepted"/>
    <n v="7"/>
    <n v="129"/>
    <n v="3.0000000000000004"/>
    <n v="3"/>
    <n v="3"/>
    <n v="9"/>
    <n v="2"/>
    <x v="1"/>
    <s v="Medium"/>
    <s v="Medium"/>
    <s v="Medium"/>
    <n v="588"/>
  </r>
  <r>
    <n v="21888"/>
    <x v="2"/>
    <n v="1"/>
    <n v="0"/>
    <n v="15"/>
    <x v="1"/>
    <n v="88"/>
    <n v="10"/>
    <n v="46"/>
    <n v="2"/>
    <n v="3"/>
    <n v="64"/>
    <s v="Wines"/>
    <n v="4"/>
    <n v="5"/>
    <n v="1"/>
    <n v="2"/>
    <n v="10"/>
    <x v="0"/>
    <x v="0"/>
    <x v="0"/>
    <x v="0"/>
    <x v="0"/>
    <n v="0"/>
    <n v="3"/>
    <n v="11"/>
    <x v="0"/>
    <n v="34"/>
    <x v="1"/>
    <n v="2706"/>
    <n v="0"/>
    <n v="0"/>
    <n v="1"/>
    <n v="0"/>
    <n v="0"/>
    <s v="Single"/>
    <s v="Alone"/>
    <n v="0"/>
    <n v="0"/>
    <n v="0"/>
    <n v="1"/>
    <n v="0"/>
    <s v="Master"/>
    <s v="Postgraduate"/>
    <n v="149"/>
    <n v="85"/>
    <n v="0"/>
    <n v="1"/>
    <x v="3"/>
    <s v="NumWebPurchases"/>
    <x v="2"/>
    <n v="8"/>
    <s v="Not Accepted"/>
    <n v="8"/>
    <n v="213"/>
    <n v="9"/>
    <n v="3"/>
    <n v="4"/>
    <n v="16"/>
    <n v="5"/>
    <x v="3"/>
    <s v="Medium"/>
    <s v="Medium"/>
    <s v="High"/>
    <n v="589"/>
  </r>
  <r>
    <n v="42429"/>
    <x v="0"/>
    <n v="0"/>
    <n v="1"/>
    <n v="99"/>
    <x v="2"/>
    <n v="55"/>
    <n v="0"/>
    <n v="6"/>
    <n v="2"/>
    <n v="0"/>
    <n v="4"/>
    <s v="Wines"/>
    <n v="2"/>
    <n v="1"/>
    <n v="1"/>
    <n v="3"/>
    <n v="5"/>
    <x v="0"/>
    <x v="0"/>
    <x v="0"/>
    <x v="0"/>
    <x v="0"/>
    <n v="0"/>
    <n v="3"/>
    <n v="11"/>
    <x v="1"/>
    <n v="47"/>
    <x v="2"/>
    <n v="2297"/>
    <n v="0"/>
    <n v="0"/>
    <n v="0"/>
    <n v="0"/>
    <n v="1"/>
    <s v="Widow"/>
    <s v="Alone"/>
    <n v="0"/>
    <n v="0"/>
    <n v="1"/>
    <n v="0"/>
    <n v="0"/>
    <s v="Graduation"/>
    <s v="Graduate"/>
    <n v="63"/>
    <n v="59"/>
    <n v="0"/>
    <n v="1"/>
    <x v="3"/>
    <s v="NumStorePurchases"/>
    <x v="1"/>
    <n v="5"/>
    <s v="Not Accepted"/>
    <n v="5"/>
    <n v="67"/>
    <n v="0.99999999999999978"/>
    <n v="1"/>
    <n v="2"/>
    <n v="4"/>
    <n v="0"/>
    <x v="1"/>
    <s v="Medium"/>
    <s v="Low"/>
    <s v="Low"/>
    <n v="590"/>
  </r>
  <r>
    <n v="26150"/>
    <x v="2"/>
    <n v="2"/>
    <n v="1"/>
    <n v="61"/>
    <x v="2"/>
    <n v="5"/>
    <n v="1"/>
    <n v="13"/>
    <n v="3"/>
    <n v="5"/>
    <n v="1"/>
    <s v="Meat"/>
    <n v="1"/>
    <n v="1"/>
    <n v="0"/>
    <n v="3"/>
    <n v="7"/>
    <x v="0"/>
    <x v="0"/>
    <x v="0"/>
    <x v="0"/>
    <x v="0"/>
    <n v="0"/>
    <n v="3"/>
    <n v="11"/>
    <x v="1"/>
    <n v="64"/>
    <x v="0"/>
    <n v="2634"/>
    <n v="1"/>
    <n v="0"/>
    <n v="0"/>
    <n v="0"/>
    <n v="0"/>
    <s v="Divorced"/>
    <s v="Alone"/>
    <n v="0"/>
    <n v="0"/>
    <n v="1"/>
    <n v="0"/>
    <n v="0"/>
    <s v="Graduation"/>
    <s v="Graduate"/>
    <n v="27"/>
    <n v="26"/>
    <n v="0"/>
    <n v="3"/>
    <x v="1"/>
    <s v="NumStorePurchases"/>
    <x v="1"/>
    <n v="4"/>
    <s v="Not Accepted"/>
    <n v="4"/>
    <n v="28"/>
    <n v="4"/>
    <n v="0"/>
    <n v="0"/>
    <n v="4"/>
    <n v="0"/>
    <x v="1"/>
    <s v="Low"/>
    <s v="Medium"/>
    <s v="Low"/>
    <n v="591"/>
  </r>
  <r>
    <n v="30801"/>
    <x v="2"/>
    <n v="0"/>
    <n v="1"/>
    <n v="23"/>
    <x v="1"/>
    <n v="8"/>
    <n v="4"/>
    <n v="5"/>
    <n v="15"/>
    <n v="2"/>
    <n v="11"/>
    <s v="Fish"/>
    <n v="2"/>
    <n v="1"/>
    <n v="0"/>
    <n v="3"/>
    <n v="7"/>
    <x v="0"/>
    <x v="0"/>
    <x v="0"/>
    <x v="0"/>
    <x v="0"/>
    <n v="0"/>
    <n v="3"/>
    <n v="11"/>
    <x v="1"/>
    <n v="45"/>
    <x v="2"/>
    <n v="2770"/>
    <n v="0"/>
    <n v="1"/>
    <n v="0"/>
    <n v="0"/>
    <n v="0"/>
    <s v="Married"/>
    <s v="Partner"/>
    <n v="0"/>
    <n v="1"/>
    <n v="0"/>
    <n v="0"/>
    <n v="0"/>
    <s v="Basic"/>
    <s v="Undergraduate"/>
    <n v="34"/>
    <n v="23"/>
    <n v="0"/>
    <n v="1"/>
    <x v="1"/>
    <s v="NumStorePurchases"/>
    <x v="1"/>
    <n v="4"/>
    <s v="Not Accepted"/>
    <n v="4"/>
    <n v="45"/>
    <n v="8"/>
    <n v="0"/>
    <n v="1"/>
    <n v="9"/>
    <n v="2"/>
    <x v="1"/>
    <s v="Low"/>
    <s v="Medium"/>
    <s v="Medium"/>
    <n v="592"/>
  </r>
  <r>
    <n v="81168"/>
    <x v="1"/>
    <n v="0"/>
    <n v="0"/>
    <n v="84"/>
    <x v="2"/>
    <n v="410"/>
    <n v="0"/>
    <n v="592"/>
    <n v="147"/>
    <n v="22"/>
    <n v="22"/>
    <s v="Meat"/>
    <n v="1"/>
    <n v="6"/>
    <n v="4"/>
    <n v="7"/>
    <n v="3"/>
    <x v="0"/>
    <x v="0"/>
    <x v="0"/>
    <x v="1"/>
    <x v="0"/>
    <n v="0"/>
    <n v="3"/>
    <n v="11"/>
    <x v="1"/>
    <n v="55"/>
    <x v="0"/>
    <n v="2212"/>
    <n v="0"/>
    <n v="1"/>
    <n v="0"/>
    <n v="0"/>
    <n v="0"/>
    <s v="Married"/>
    <s v="Partner"/>
    <n v="0"/>
    <n v="0"/>
    <n v="1"/>
    <n v="0"/>
    <n v="0"/>
    <s v="Graduation"/>
    <s v="Graduate"/>
    <n v="1171"/>
    <n v="1149"/>
    <n v="1"/>
    <n v="0"/>
    <x v="0"/>
    <s v="NumStorePurchases"/>
    <x v="1"/>
    <n v="17"/>
    <s v="Accepted"/>
    <n v="17"/>
    <n v="1193"/>
    <n v="1.9999999999999996"/>
    <n v="6"/>
    <n v="8"/>
    <n v="16"/>
    <n v="5"/>
    <x v="3"/>
    <s v="Medium"/>
    <s v="Medium"/>
    <s v="Medium"/>
    <n v="593"/>
  </r>
  <r>
    <n v="26877"/>
    <x v="2"/>
    <n v="0"/>
    <n v="0"/>
    <n v="74"/>
    <x v="2"/>
    <n v="101"/>
    <n v="13"/>
    <n v="76"/>
    <n v="20"/>
    <n v="18"/>
    <n v="40"/>
    <s v="Wines"/>
    <n v="2"/>
    <n v="3"/>
    <n v="1"/>
    <n v="6"/>
    <n v="6"/>
    <x v="0"/>
    <x v="0"/>
    <x v="0"/>
    <x v="0"/>
    <x v="0"/>
    <n v="0"/>
    <n v="3"/>
    <n v="11"/>
    <x v="1"/>
    <n v="51"/>
    <x v="0"/>
    <n v="2473"/>
    <n v="0"/>
    <n v="0"/>
    <n v="1"/>
    <n v="0"/>
    <n v="0"/>
    <s v="Single"/>
    <s v="Alone"/>
    <n v="0"/>
    <n v="0"/>
    <n v="0"/>
    <n v="1"/>
    <n v="0"/>
    <s v="Master"/>
    <s v="Postgraduate"/>
    <n v="228"/>
    <n v="188"/>
    <n v="0"/>
    <n v="0"/>
    <x v="3"/>
    <s v="NumStorePurchases"/>
    <x v="1"/>
    <n v="10"/>
    <s v="Not Accepted"/>
    <n v="10"/>
    <n v="268"/>
    <n v="3.0000000000000004"/>
    <n v="4"/>
    <n v="4"/>
    <n v="11"/>
    <n v="3"/>
    <x v="2"/>
    <s v="Medium"/>
    <s v="Medium"/>
    <s v="Medium"/>
    <n v="594"/>
  </r>
  <r>
    <n v="45006"/>
    <x v="0"/>
    <n v="0"/>
    <n v="0"/>
    <n v="90"/>
    <x v="2"/>
    <n v="162"/>
    <n v="25"/>
    <n v="53"/>
    <n v="16"/>
    <n v="0"/>
    <n v="10"/>
    <s v="Wines"/>
    <n v="1"/>
    <n v="3"/>
    <n v="1"/>
    <n v="7"/>
    <n v="3"/>
    <x v="0"/>
    <x v="0"/>
    <x v="0"/>
    <x v="0"/>
    <x v="0"/>
    <n v="0"/>
    <n v="3"/>
    <n v="11"/>
    <x v="1"/>
    <n v="76"/>
    <x v="0"/>
    <n v="2505"/>
    <n v="0"/>
    <n v="0"/>
    <n v="0"/>
    <n v="0"/>
    <n v="1"/>
    <s v="Widow"/>
    <s v="Alone"/>
    <n v="0"/>
    <n v="0"/>
    <n v="0"/>
    <n v="1"/>
    <n v="0"/>
    <s v="Master"/>
    <s v="Postgraduate"/>
    <n v="256"/>
    <n v="246"/>
    <n v="0"/>
    <n v="0"/>
    <x v="3"/>
    <s v="NumStorePurchases"/>
    <x v="1"/>
    <n v="11"/>
    <s v="Not Accepted"/>
    <n v="11"/>
    <n v="266"/>
    <n v="0.99999999999999978"/>
    <n v="4"/>
    <n v="4"/>
    <n v="9"/>
    <n v="2"/>
    <x v="1"/>
    <s v="Medium"/>
    <s v="Low"/>
    <s v="Medium"/>
    <n v="595"/>
  </r>
  <r>
    <n v="18978"/>
    <x v="2"/>
    <n v="1"/>
    <n v="0"/>
    <n v="41"/>
    <x v="0"/>
    <n v="2"/>
    <n v="8"/>
    <n v="1"/>
    <n v="4"/>
    <n v="7"/>
    <n v="15"/>
    <s v="Gold"/>
    <n v="1"/>
    <n v="1"/>
    <n v="0"/>
    <n v="3"/>
    <n v="8"/>
    <x v="0"/>
    <x v="0"/>
    <x v="0"/>
    <x v="0"/>
    <x v="0"/>
    <n v="0"/>
    <n v="3"/>
    <n v="11"/>
    <x v="1"/>
    <n v="47"/>
    <x v="2"/>
    <n v="2724"/>
    <n v="0"/>
    <n v="1"/>
    <n v="0"/>
    <n v="0"/>
    <n v="0"/>
    <s v="Married"/>
    <s v="Partner"/>
    <n v="0"/>
    <n v="1"/>
    <n v="0"/>
    <n v="0"/>
    <n v="0"/>
    <s v="Basic"/>
    <s v="Undergraduate"/>
    <n v="22"/>
    <n v="7"/>
    <n v="0"/>
    <n v="1"/>
    <x v="1"/>
    <s v="NumStorePurchases"/>
    <x v="1"/>
    <n v="4"/>
    <s v="Not Accepted"/>
    <n v="4"/>
    <n v="37"/>
    <n v="6"/>
    <n v="0"/>
    <n v="1"/>
    <n v="7"/>
    <n v="1"/>
    <x v="1"/>
    <s v="Low"/>
    <s v="Medium"/>
    <s v="Medium"/>
    <n v="596"/>
  </r>
  <r>
    <n v="22574"/>
    <x v="2"/>
    <n v="2"/>
    <n v="1"/>
    <n v="28"/>
    <x v="1"/>
    <n v="25"/>
    <n v="0"/>
    <n v="8"/>
    <n v="2"/>
    <n v="0"/>
    <n v="2"/>
    <s v="Wines"/>
    <n v="2"/>
    <n v="2"/>
    <n v="0"/>
    <n v="3"/>
    <n v="7"/>
    <x v="0"/>
    <x v="0"/>
    <x v="0"/>
    <x v="0"/>
    <x v="0"/>
    <n v="0"/>
    <n v="3"/>
    <n v="11"/>
    <x v="1"/>
    <n v="53"/>
    <x v="0"/>
    <n v="2403"/>
    <n v="0"/>
    <n v="1"/>
    <n v="0"/>
    <n v="0"/>
    <n v="0"/>
    <s v="Married"/>
    <s v="Partner"/>
    <n v="0"/>
    <n v="0"/>
    <n v="1"/>
    <n v="0"/>
    <n v="0"/>
    <s v="Graduation"/>
    <s v="Graduate"/>
    <n v="35"/>
    <n v="33"/>
    <n v="0"/>
    <n v="3"/>
    <x v="1"/>
    <s v="NumStorePurchases"/>
    <x v="1"/>
    <n v="5"/>
    <s v="Not Accepted"/>
    <n v="5"/>
    <n v="37"/>
    <n v="8"/>
    <n v="1"/>
    <n v="1"/>
    <n v="10"/>
    <n v="2"/>
    <x v="1"/>
    <s v="Medium"/>
    <s v="Low"/>
    <s v="Low"/>
    <n v="597"/>
  </r>
  <r>
    <n v="48240"/>
    <x v="0"/>
    <n v="0"/>
    <n v="0"/>
    <n v="73"/>
    <x v="2"/>
    <n v="389"/>
    <n v="91"/>
    <n v="248"/>
    <n v="64"/>
    <n v="49"/>
    <n v="41"/>
    <s v="Wines"/>
    <n v="3"/>
    <n v="6"/>
    <n v="3"/>
    <n v="13"/>
    <n v="5"/>
    <x v="0"/>
    <x v="0"/>
    <x v="0"/>
    <x v="0"/>
    <x v="0"/>
    <n v="0"/>
    <n v="3"/>
    <n v="11"/>
    <x v="0"/>
    <n v="51"/>
    <x v="0"/>
    <n v="2756"/>
    <n v="0"/>
    <n v="0"/>
    <n v="1"/>
    <n v="0"/>
    <n v="0"/>
    <s v="Single"/>
    <s v="Alone"/>
    <n v="0"/>
    <n v="0"/>
    <n v="0"/>
    <n v="0"/>
    <n v="1"/>
    <s v="PhD"/>
    <s v="Postgraduate"/>
    <n v="841"/>
    <n v="800"/>
    <n v="0"/>
    <n v="0"/>
    <x v="2"/>
    <s v="NumStorePurchases"/>
    <x v="1"/>
    <n v="22"/>
    <s v="Not Accepted"/>
    <n v="22"/>
    <n v="882"/>
    <n v="3.0000000000000004"/>
    <n v="8"/>
    <n v="6"/>
    <n v="17"/>
    <n v="5"/>
    <x v="3"/>
    <s v="Medium"/>
    <s v="High"/>
    <s v="Medium"/>
    <n v="598"/>
  </r>
  <r>
    <n v="45837"/>
    <x v="0"/>
    <n v="1"/>
    <n v="1"/>
    <n v="88"/>
    <x v="2"/>
    <n v="215"/>
    <n v="13"/>
    <n v="87"/>
    <n v="17"/>
    <n v="17"/>
    <n v="24"/>
    <s v="Wines"/>
    <n v="5"/>
    <n v="6"/>
    <n v="2"/>
    <n v="5"/>
    <n v="7"/>
    <x v="0"/>
    <x v="0"/>
    <x v="0"/>
    <x v="0"/>
    <x v="0"/>
    <n v="0"/>
    <n v="3"/>
    <n v="11"/>
    <x v="1"/>
    <n v="46"/>
    <x v="2"/>
    <n v="2497"/>
    <n v="0"/>
    <n v="1"/>
    <n v="0"/>
    <n v="0"/>
    <n v="0"/>
    <s v="Married"/>
    <s v="Partner"/>
    <n v="0"/>
    <n v="0"/>
    <n v="1"/>
    <n v="0"/>
    <n v="0"/>
    <s v="Graduation"/>
    <s v="Graduate"/>
    <n v="349"/>
    <n v="325"/>
    <n v="0"/>
    <n v="2"/>
    <x v="2"/>
    <s v="NumWebPurchases"/>
    <x v="2"/>
    <n v="13"/>
    <s v="Not Accepted"/>
    <n v="13"/>
    <n v="373"/>
    <n v="1.9999999999999996"/>
    <n v="5"/>
    <n v="4"/>
    <n v="11"/>
    <n v="3"/>
    <x v="2"/>
    <s v="Medium"/>
    <s v="Medium"/>
    <s v="Medium"/>
    <n v="599"/>
  </r>
  <r>
    <n v="35791"/>
    <x v="0"/>
    <n v="2"/>
    <n v="1"/>
    <n v="94"/>
    <x v="2"/>
    <n v="27"/>
    <n v="0"/>
    <n v="5"/>
    <n v="0"/>
    <n v="0"/>
    <n v="3"/>
    <s v="Wines"/>
    <n v="2"/>
    <n v="1"/>
    <n v="0"/>
    <n v="3"/>
    <n v="8"/>
    <x v="0"/>
    <x v="0"/>
    <x v="0"/>
    <x v="0"/>
    <x v="0"/>
    <n v="0"/>
    <n v="3"/>
    <n v="11"/>
    <x v="1"/>
    <n v="55"/>
    <x v="0"/>
    <n v="2578"/>
    <n v="0"/>
    <n v="0"/>
    <n v="1"/>
    <n v="0"/>
    <n v="0"/>
    <s v="Single"/>
    <s v="Alone"/>
    <n v="0"/>
    <n v="0"/>
    <n v="0"/>
    <n v="1"/>
    <n v="0"/>
    <s v="Master"/>
    <s v="Postgraduate"/>
    <n v="32"/>
    <n v="29"/>
    <n v="0"/>
    <n v="3"/>
    <x v="1"/>
    <s v="NumStorePurchases"/>
    <x v="1"/>
    <n v="4"/>
    <s v="Not Accepted"/>
    <n v="4"/>
    <n v="35"/>
    <n v="0.99999999999999978"/>
    <n v="0"/>
    <n v="0"/>
    <n v="0.99999999999999978"/>
    <n v="0"/>
    <x v="1"/>
    <s v="Medium"/>
    <s v="Low"/>
    <s v="Low"/>
    <n v="600"/>
  </r>
  <r>
    <n v="54162"/>
    <x v="0"/>
    <n v="1"/>
    <n v="1"/>
    <n v="31"/>
    <x v="0"/>
    <n v="5"/>
    <n v="6"/>
    <n v="10"/>
    <n v="6"/>
    <n v="5"/>
    <n v="10"/>
    <s v="Meat"/>
    <n v="1"/>
    <n v="1"/>
    <n v="0"/>
    <n v="3"/>
    <n v="4"/>
    <x v="0"/>
    <x v="0"/>
    <x v="0"/>
    <x v="0"/>
    <x v="0"/>
    <n v="0"/>
    <n v="3"/>
    <n v="11"/>
    <x v="1"/>
    <n v="42"/>
    <x v="2"/>
    <n v="2627"/>
    <n v="0"/>
    <n v="0"/>
    <n v="0"/>
    <n v="0"/>
    <n v="1"/>
    <s v="Widow"/>
    <s v="Alone"/>
    <n v="0"/>
    <n v="0"/>
    <n v="1"/>
    <n v="0"/>
    <n v="0"/>
    <s v="Graduation"/>
    <s v="Graduate"/>
    <n v="32"/>
    <n v="22"/>
    <n v="0"/>
    <n v="2"/>
    <x v="1"/>
    <s v="NumStorePurchases"/>
    <x v="1"/>
    <n v="4"/>
    <s v="Not Accepted"/>
    <n v="4"/>
    <n v="42"/>
    <n v="7"/>
    <n v="0"/>
    <n v="1"/>
    <n v="8"/>
    <n v="1"/>
    <x v="1"/>
    <s v="Low"/>
    <s v="Medium"/>
    <s v="Medium"/>
    <n v="601"/>
  </r>
  <r>
    <n v="30522"/>
    <x v="2"/>
    <n v="0"/>
    <n v="1"/>
    <n v="6"/>
    <x v="3"/>
    <n v="179"/>
    <n v="8"/>
    <n v="83"/>
    <n v="19"/>
    <n v="11"/>
    <n v="26"/>
    <s v="Wines"/>
    <n v="5"/>
    <n v="1"/>
    <n v="2"/>
    <n v="9"/>
    <n v="2"/>
    <x v="0"/>
    <x v="0"/>
    <x v="0"/>
    <x v="0"/>
    <x v="0"/>
    <n v="0"/>
    <n v="3"/>
    <n v="11"/>
    <x v="1"/>
    <n v="60"/>
    <x v="0"/>
    <n v="2840"/>
    <n v="0"/>
    <n v="1"/>
    <n v="0"/>
    <n v="0"/>
    <n v="0"/>
    <s v="Married"/>
    <s v="Partner"/>
    <n v="0"/>
    <n v="0"/>
    <n v="0"/>
    <n v="1"/>
    <n v="0"/>
    <s v="Master"/>
    <s v="Postgraduate"/>
    <n v="300"/>
    <n v="274"/>
    <n v="0"/>
    <n v="1"/>
    <x v="3"/>
    <s v="NumStorePurchases"/>
    <x v="1"/>
    <n v="12"/>
    <s v="Not Accepted"/>
    <n v="12"/>
    <n v="326"/>
    <n v="10"/>
    <n v="4"/>
    <n v="4"/>
    <n v="18"/>
    <n v="6"/>
    <x v="3"/>
    <s v="Medium"/>
    <s v="Medium"/>
    <s v="Medium"/>
    <n v="602"/>
  </r>
  <r>
    <n v="54456"/>
    <x v="0"/>
    <n v="0"/>
    <n v="1"/>
    <n v="23"/>
    <x v="1"/>
    <n v="352"/>
    <n v="0"/>
    <n v="27"/>
    <n v="10"/>
    <n v="0"/>
    <n v="15"/>
    <s v="Wines"/>
    <n v="3"/>
    <n v="6"/>
    <n v="1"/>
    <n v="7"/>
    <n v="6"/>
    <x v="0"/>
    <x v="0"/>
    <x v="0"/>
    <x v="0"/>
    <x v="0"/>
    <n v="0"/>
    <n v="3"/>
    <n v="11"/>
    <x v="1"/>
    <n v="59"/>
    <x v="0"/>
    <n v="2512"/>
    <n v="0"/>
    <n v="1"/>
    <n v="0"/>
    <n v="0"/>
    <n v="0"/>
    <s v="Married"/>
    <s v="Partner"/>
    <n v="0"/>
    <n v="0"/>
    <n v="0"/>
    <n v="0"/>
    <n v="1"/>
    <s v="PhD"/>
    <s v="Postgraduate"/>
    <n v="389"/>
    <n v="374"/>
    <n v="0"/>
    <n v="1"/>
    <x v="2"/>
    <s v="NumStorePurchases"/>
    <x v="1"/>
    <n v="14"/>
    <s v="Not Accepted"/>
    <n v="14"/>
    <n v="404"/>
    <n v="8"/>
    <n v="5"/>
    <n v="5"/>
    <n v="18"/>
    <n v="6"/>
    <x v="3"/>
    <s v="Medium"/>
    <s v="Low"/>
    <s v="Medium"/>
    <n v="603"/>
  </r>
  <r>
    <n v="31632"/>
    <x v="2"/>
    <n v="0"/>
    <n v="0"/>
    <n v="92"/>
    <x v="2"/>
    <n v="17"/>
    <n v="8"/>
    <n v="12"/>
    <n v="11"/>
    <n v="15"/>
    <n v="32"/>
    <s v="Gold"/>
    <n v="1"/>
    <n v="2"/>
    <n v="1"/>
    <n v="2"/>
    <n v="7"/>
    <x v="0"/>
    <x v="0"/>
    <x v="0"/>
    <x v="0"/>
    <x v="0"/>
    <n v="0"/>
    <n v="3"/>
    <n v="11"/>
    <x v="1"/>
    <n v="49"/>
    <x v="2"/>
    <n v="2509"/>
    <n v="0"/>
    <n v="0"/>
    <n v="1"/>
    <n v="0"/>
    <n v="0"/>
    <s v="Single"/>
    <s v="Alone"/>
    <n v="0"/>
    <n v="0"/>
    <n v="1"/>
    <n v="0"/>
    <n v="0"/>
    <s v="Graduation"/>
    <s v="Graduate"/>
    <n v="63"/>
    <n v="31"/>
    <n v="0"/>
    <n v="0"/>
    <x v="3"/>
    <s v="NumWebPurchases"/>
    <x v="2"/>
    <n v="5"/>
    <s v="Not Accepted"/>
    <n v="5"/>
    <n v="95"/>
    <n v="0.99999999999999978"/>
    <n v="1"/>
    <n v="3"/>
    <n v="5"/>
    <n v="0"/>
    <x v="1"/>
    <s v="Low"/>
    <s v="Medium"/>
    <s v="Medium"/>
    <n v="604"/>
  </r>
  <r>
    <n v="72298"/>
    <x v="1"/>
    <n v="0"/>
    <n v="0"/>
    <n v="52"/>
    <x v="0"/>
    <n v="625"/>
    <n v="35"/>
    <n v="169"/>
    <n v="58"/>
    <n v="17"/>
    <n v="35"/>
    <s v="Wines"/>
    <n v="1"/>
    <n v="4"/>
    <n v="3"/>
    <n v="6"/>
    <n v="1"/>
    <x v="0"/>
    <x v="1"/>
    <x v="1"/>
    <x v="0"/>
    <x v="0"/>
    <n v="0"/>
    <n v="3"/>
    <n v="11"/>
    <x v="1"/>
    <n v="71"/>
    <x v="0"/>
    <n v="2270"/>
    <n v="0"/>
    <n v="0"/>
    <n v="0"/>
    <n v="0"/>
    <n v="1"/>
    <s v="Widow"/>
    <s v="Alone"/>
    <n v="0"/>
    <n v="0"/>
    <n v="1"/>
    <n v="0"/>
    <n v="0"/>
    <s v="Graduation"/>
    <s v="Graduate"/>
    <n v="904"/>
    <n v="869"/>
    <n v="2"/>
    <n v="0"/>
    <x v="2"/>
    <s v="NumStorePurchases"/>
    <x v="1"/>
    <n v="13"/>
    <s v="Accepted"/>
    <n v="13"/>
    <n v="939"/>
    <n v="5"/>
    <n v="5"/>
    <n v="7"/>
    <n v="17"/>
    <n v="5"/>
    <x v="3"/>
    <s v="High"/>
    <s v="Medium"/>
    <s v="Medium"/>
    <n v="605"/>
  </r>
  <r>
    <n v="36975"/>
    <x v="0"/>
    <n v="1"/>
    <n v="0"/>
    <n v="50"/>
    <x v="0"/>
    <n v="10"/>
    <n v="6"/>
    <n v="11"/>
    <n v="0"/>
    <n v="4"/>
    <n v="2"/>
    <s v="Meat"/>
    <n v="1"/>
    <n v="1"/>
    <n v="0"/>
    <n v="3"/>
    <n v="7"/>
    <x v="0"/>
    <x v="0"/>
    <x v="0"/>
    <x v="0"/>
    <x v="0"/>
    <n v="0"/>
    <n v="3"/>
    <n v="11"/>
    <x v="1"/>
    <n v="42"/>
    <x v="2"/>
    <n v="2342"/>
    <n v="0"/>
    <n v="0"/>
    <n v="1"/>
    <n v="0"/>
    <n v="0"/>
    <s v="Single"/>
    <s v="Alone"/>
    <n v="1"/>
    <n v="0"/>
    <n v="0"/>
    <n v="0"/>
    <n v="0"/>
    <s v="2n Cycle"/>
    <s v="Undergraduate"/>
    <n v="31"/>
    <n v="29"/>
    <n v="0"/>
    <n v="1"/>
    <x v="1"/>
    <s v="NumStorePurchases"/>
    <x v="1"/>
    <n v="4"/>
    <s v="Not Accepted"/>
    <n v="4"/>
    <n v="33"/>
    <n v="5"/>
    <n v="0"/>
    <n v="0"/>
    <n v="5"/>
    <n v="0"/>
    <x v="1"/>
    <s v="Low"/>
    <s v="Medium"/>
    <s v="Low"/>
    <n v="606"/>
  </r>
  <r>
    <n v="72635"/>
    <x v="1"/>
    <n v="0"/>
    <n v="0"/>
    <n v="54"/>
    <x v="0"/>
    <n v="390"/>
    <n v="22"/>
    <n v="323"/>
    <n v="104"/>
    <n v="35"/>
    <n v="107"/>
    <s v="Wines"/>
    <n v="1"/>
    <n v="6"/>
    <n v="8"/>
    <n v="6"/>
    <n v="3"/>
    <x v="0"/>
    <x v="0"/>
    <x v="0"/>
    <x v="1"/>
    <x v="0"/>
    <n v="0"/>
    <n v="3"/>
    <n v="11"/>
    <x v="1"/>
    <n v="65"/>
    <x v="0"/>
    <n v="2550"/>
    <n v="0"/>
    <n v="1"/>
    <n v="0"/>
    <n v="0"/>
    <n v="0"/>
    <s v="Married"/>
    <s v="Partner"/>
    <n v="1"/>
    <n v="0"/>
    <n v="0"/>
    <n v="0"/>
    <n v="0"/>
    <s v="2n Cycle"/>
    <s v="Undergraduate"/>
    <n v="874"/>
    <n v="767"/>
    <n v="1"/>
    <n v="0"/>
    <x v="2"/>
    <s v="NumCatalogPurchases"/>
    <x v="0"/>
    <n v="20"/>
    <s v="Accepted"/>
    <n v="20"/>
    <n v="981"/>
    <n v="5"/>
    <n v="7"/>
    <n v="7"/>
    <n v="19"/>
    <n v="7"/>
    <x v="3"/>
    <s v="Medium"/>
    <s v="High"/>
    <s v="High"/>
    <n v="607"/>
  </r>
  <r>
    <n v="13624"/>
    <x v="2"/>
    <n v="1"/>
    <n v="0"/>
    <n v="93"/>
    <x v="2"/>
    <n v="10"/>
    <n v="2"/>
    <n v="15"/>
    <n v="2"/>
    <n v="1"/>
    <n v="6"/>
    <s v="Meat"/>
    <n v="2"/>
    <n v="2"/>
    <n v="0"/>
    <n v="3"/>
    <n v="6"/>
    <x v="0"/>
    <x v="0"/>
    <x v="0"/>
    <x v="0"/>
    <x v="0"/>
    <n v="0"/>
    <n v="3"/>
    <n v="11"/>
    <x v="1"/>
    <n v="44"/>
    <x v="2"/>
    <n v="2684"/>
    <n v="0"/>
    <n v="1"/>
    <n v="0"/>
    <n v="0"/>
    <n v="0"/>
    <s v="Married"/>
    <s v="Partner"/>
    <n v="0"/>
    <n v="0"/>
    <n v="1"/>
    <n v="0"/>
    <n v="0"/>
    <s v="Graduation"/>
    <s v="Graduate"/>
    <n v="30"/>
    <n v="24"/>
    <n v="0"/>
    <n v="1"/>
    <x v="1"/>
    <s v="NumStorePurchases"/>
    <x v="1"/>
    <n v="5"/>
    <s v="Not Accepted"/>
    <n v="5"/>
    <n v="36"/>
    <n v="0.99999999999999978"/>
    <n v="1"/>
    <n v="1"/>
    <n v="3"/>
    <n v="0"/>
    <x v="1"/>
    <s v="Low"/>
    <s v="Low"/>
    <s v="Low"/>
    <n v="608"/>
  </r>
  <r>
    <n v="84196"/>
    <x v="1"/>
    <n v="0"/>
    <n v="1"/>
    <n v="56"/>
    <x v="0"/>
    <n v="215"/>
    <n v="63"/>
    <n v="507"/>
    <n v="231"/>
    <n v="31"/>
    <n v="190"/>
    <s v="Meat"/>
    <n v="1"/>
    <n v="8"/>
    <n v="4"/>
    <n v="7"/>
    <n v="3"/>
    <x v="0"/>
    <x v="0"/>
    <x v="0"/>
    <x v="0"/>
    <x v="0"/>
    <n v="0"/>
    <n v="3"/>
    <n v="11"/>
    <x v="1"/>
    <n v="45"/>
    <x v="2"/>
    <n v="2550"/>
    <n v="0"/>
    <n v="0"/>
    <n v="1"/>
    <n v="0"/>
    <n v="0"/>
    <s v="Single"/>
    <s v="Alone"/>
    <n v="0"/>
    <n v="0"/>
    <n v="1"/>
    <n v="0"/>
    <n v="0"/>
    <s v="Graduation"/>
    <s v="Graduate"/>
    <n v="1047"/>
    <n v="857"/>
    <n v="0"/>
    <n v="1"/>
    <x v="0"/>
    <s v="NumWebPurchases"/>
    <x v="2"/>
    <n v="19"/>
    <s v="Not Accepted"/>
    <n v="19"/>
    <n v="1237"/>
    <n v="5"/>
    <n v="7"/>
    <n v="8"/>
    <n v="20"/>
    <n v="7"/>
    <x v="3"/>
    <s v="Medium"/>
    <s v="Medium"/>
    <s v="High"/>
    <n v="609"/>
  </r>
  <r>
    <n v="70971"/>
    <x v="1"/>
    <n v="0"/>
    <n v="1"/>
    <n v="28"/>
    <x v="1"/>
    <n v="1001"/>
    <n v="17"/>
    <n v="572"/>
    <n v="93"/>
    <n v="125"/>
    <n v="17"/>
    <s v="Wines"/>
    <n v="7"/>
    <n v="11"/>
    <n v="11"/>
    <n v="5"/>
    <n v="7"/>
    <x v="0"/>
    <x v="0"/>
    <x v="0"/>
    <x v="0"/>
    <x v="0"/>
    <n v="0"/>
    <n v="3"/>
    <n v="11"/>
    <x v="0"/>
    <n v="60"/>
    <x v="0"/>
    <n v="2805"/>
    <n v="0"/>
    <n v="0"/>
    <n v="0"/>
    <n v="1"/>
    <n v="0"/>
    <s v="Together"/>
    <s v="Partner"/>
    <n v="0"/>
    <n v="0"/>
    <n v="1"/>
    <n v="0"/>
    <n v="0"/>
    <s v="Graduation"/>
    <s v="Graduate"/>
    <n v="1808"/>
    <n v="1791"/>
    <n v="0"/>
    <n v="1"/>
    <x v="0"/>
    <s v="NumWebPurchases"/>
    <x v="2"/>
    <n v="27"/>
    <s v="Not Accepted"/>
    <n v="27"/>
    <n v="1825"/>
    <n v="8"/>
    <n v="9"/>
    <n v="9"/>
    <n v="26"/>
    <n v="9"/>
    <x v="0"/>
    <s v="High"/>
    <s v="High"/>
    <s v="Medium"/>
    <n v="610"/>
  </r>
  <r>
    <n v="34487"/>
    <x v="2"/>
    <n v="1"/>
    <n v="1"/>
    <n v="94"/>
    <x v="2"/>
    <n v="19"/>
    <n v="18"/>
    <n v="33"/>
    <n v="24"/>
    <n v="1"/>
    <n v="8"/>
    <s v="Meat"/>
    <n v="3"/>
    <n v="3"/>
    <n v="0"/>
    <n v="3"/>
    <n v="9"/>
    <x v="0"/>
    <x v="0"/>
    <x v="0"/>
    <x v="0"/>
    <x v="0"/>
    <n v="0"/>
    <n v="3"/>
    <n v="11"/>
    <x v="1"/>
    <n v="43"/>
    <x v="2"/>
    <n v="2820"/>
    <n v="1"/>
    <n v="0"/>
    <n v="0"/>
    <n v="0"/>
    <n v="0"/>
    <s v="Divorced"/>
    <s v="Alone"/>
    <n v="0"/>
    <n v="0"/>
    <n v="0"/>
    <n v="0"/>
    <n v="1"/>
    <s v="PhD"/>
    <s v="Postgraduate"/>
    <n v="95"/>
    <n v="87"/>
    <n v="0"/>
    <n v="2"/>
    <x v="3"/>
    <s v="NumWebPurchases"/>
    <x v="2"/>
    <n v="6"/>
    <s v="Not Accepted"/>
    <n v="6"/>
    <n v="103"/>
    <n v="0.99999999999999978"/>
    <n v="2"/>
    <n v="3"/>
    <n v="6"/>
    <n v="0"/>
    <x v="1"/>
    <s v="Low"/>
    <s v="Low"/>
    <s v="Low"/>
    <n v="611"/>
  </r>
  <r>
    <n v="28769"/>
    <x v="2"/>
    <n v="1"/>
    <n v="0"/>
    <n v="76"/>
    <x v="2"/>
    <n v="41"/>
    <n v="5"/>
    <n v="129"/>
    <n v="10"/>
    <n v="3"/>
    <n v="3"/>
    <s v="Meat"/>
    <n v="3"/>
    <n v="4"/>
    <n v="1"/>
    <n v="4"/>
    <n v="9"/>
    <x v="0"/>
    <x v="0"/>
    <x v="0"/>
    <x v="0"/>
    <x v="0"/>
    <n v="0"/>
    <n v="3"/>
    <n v="11"/>
    <x v="1"/>
    <n v="43"/>
    <x v="2"/>
    <n v="2717"/>
    <n v="0"/>
    <n v="0"/>
    <n v="1"/>
    <n v="0"/>
    <n v="0"/>
    <s v="Single"/>
    <s v="Alone"/>
    <n v="0"/>
    <n v="0"/>
    <n v="1"/>
    <n v="0"/>
    <n v="0"/>
    <s v="Graduation"/>
    <s v="Graduate"/>
    <n v="188"/>
    <n v="185"/>
    <n v="0"/>
    <n v="1"/>
    <x v="3"/>
    <s v="NumWebPurchases"/>
    <x v="2"/>
    <n v="9"/>
    <s v="Not Accepted"/>
    <n v="9"/>
    <n v="191"/>
    <n v="3.0000000000000004"/>
    <n v="3"/>
    <n v="3"/>
    <n v="9"/>
    <n v="2"/>
    <x v="1"/>
    <s v="Medium"/>
    <s v="Medium"/>
    <s v="Low"/>
    <n v="612"/>
  </r>
  <r>
    <n v="69084"/>
    <x v="1"/>
    <n v="1"/>
    <n v="0"/>
    <n v="43"/>
    <x v="0"/>
    <n v="1181"/>
    <n v="107"/>
    <n v="199"/>
    <n v="39"/>
    <n v="30"/>
    <n v="30"/>
    <s v="Wines"/>
    <n v="2"/>
    <n v="7"/>
    <n v="3"/>
    <n v="13"/>
    <n v="8"/>
    <x v="0"/>
    <x v="0"/>
    <x v="0"/>
    <x v="0"/>
    <x v="0"/>
    <n v="0"/>
    <n v="3"/>
    <n v="11"/>
    <x v="1"/>
    <n v="50"/>
    <x v="0"/>
    <n v="2381"/>
    <n v="0"/>
    <n v="1"/>
    <n v="0"/>
    <n v="0"/>
    <n v="0"/>
    <s v="Married"/>
    <s v="Partner"/>
    <n v="0"/>
    <n v="0"/>
    <n v="0"/>
    <n v="0"/>
    <n v="1"/>
    <s v="PhD"/>
    <s v="Postgraduate"/>
    <n v="1556"/>
    <n v="1526"/>
    <n v="0"/>
    <n v="1"/>
    <x v="0"/>
    <s v="NumStorePurchases"/>
    <x v="1"/>
    <n v="23"/>
    <s v="Not Accepted"/>
    <n v="23"/>
    <n v="1586"/>
    <n v="6"/>
    <n v="9"/>
    <n v="9"/>
    <n v="24"/>
    <n v="9"/>
    <x v="0"/>
    <s v="High"/>
    <s v="Medium"/>
    <s v="Medium"/>
    <n v="613"/>
  </r>
  <r>
    <n v="65488"/>
    <x v="0"/>
    <n v="0"/>
    <n v="0"/>
    <n v="46"/>
    <x v="0"/>
    <n v="603"/>
    <n v="45"/>
    <n v="207"/>
    <n v="36"/>
    <n v="18"/>
    <n v="54"/>
    <s v="Wines"/>
    <n v="1"/>
    <n v="3"/>
    <n v="4"/>
    <n v="6"/>
    <n v="1"/>
    <x v="0"/>
    <x v="0"/>
    <x v="0"/>
    <x v="0"/>
    <x v="0"/>
    <n v="0"/>
    <n v="3"/>
    <n v="11"/>
    <x v="1"/>
    <n v="62"/>
    <x v="0"/>
    <n v="2175"/>
    <n v="0"/>
    <n v="0"/>
    <n v="0"/>
    <n v="1"/>
    <n v="0"/>
    <s v="Together"/>
    <s v="Partner"/>
    <n v="0"/>
    <n v="0"/>
    <n v="0"/>
    <n v="0"/>
    <n v="1"/>
    <s v="PhD"/>
    <s v="Postgraduate"/>
    <n v="909"/>
    <n v="855"/>
    <n v="0"/>
    <n v="0"/>
    <x v="2"/>
    <s v="NumStorePurchases"/>
    <x v="1"/>
    <n v="13"/>
    <s v="Not Accepted"/>
    <n v="13"/>
    <n v="963"/>
    <n v="6"/>
    <n v="5"/>
    <n v="7"/>
    <n v="18"/>
    <n v="6"/>
    <x v="3"/>
    <s v="High"/>
    <s v="Medium"/>
    <s v="Medium"/>
    <n v="614"/>
  </r>
  <r>
    <n v="62466"/>
    <x v="0"/>
    <n v="0"/>
    <n v="1"/>
    <n v="13"/>
    <x v="1"/>
    <n v="129"/>
    <n v="129"/>
    <n v="259"/>
    <n v="168"/>
    <n v="121"/>
    <n v="83"/>
    <s v="Meat"/>
    <n v="5"/>
    <n v="6"/>
    <n v="3"/>
    <n v="12"/>
    <n v="4"/>
    <x v="0"/>
    <x v="0"/>
    <x v="0"/>
    <x v="0"/>
    <x v="0"/>
    <n v="0"/>
    <n v="3"/>
    <n v="11"/>
    <x v="1"/>
    <n v="50"/>
    <x v="0"/>
    <n v="2324"/>
    <n v="0"/>
    <n v="1"/>
    <n v="0"/>
    <n v="0"/>
    <n v="0"/>
    <s v="Married"/>
    <s v="Partner"/>
    <n v="1"/>
    <n v="0"/>
    <n v="0"/>
    <n v="0"/>
    <n v="0"/>
    <s v="2n Cycle"/>
    <s v="Undergraduate"/>
    <n v="806"/>
    <n v="723"/>
    <n v="0"/>
    <n v="1"/>
    <x v="2"/>
    <s v="NumStorePurchases"/>
    <x v="1"/>
    <n v="21"/>
    <s v="Not Accepted"/>
    <n v="21"/>
    <n v="889"/>
    <n v="9"/>
    <n v="8"/>
    <n v="6"/>
    <n v="23"/>
    <n v="8"/>
    <x v="0"/>
    <s v="Medium"/>
    <s v="High"/>
    <s v="High"/>
    <n v="615"/>
  </r>
  <r>
    <n v="32218"/>
    <x v="2"/>
    <n v="0"/>
    <n v="0"/>
    <n v="27"/>
    <x v="1"/>
    <n v="10"/>
    <n v="24"/>
    <n v="15"/>
    <n v="13"/>
    <n v="1"/>
    <n v="30"/>
    <s v="Gold"/>
    <n v="1"/>
    <n v="2"/>
    <n v="1"/>
    <n v="3"/>
    <n v="7"/>
    <x v="1"/>
    <x v="0"/>
    <x v="0"/>
    <x v="0"/>
    <x v="0"/>
    <n v="0"/>
    <n v="3"/>
    <n v="11"/>
    <x v="0"/>
    <n v="60"/>
    <x v="0"/>
    <n v="2293"/>
    <n v="0"/>
    <n v="0"/>
    <n v="1"/>
    <n v="0"/>
    <n v="0"/>
    <s v="Single"/>
    <s v="Alone"/>
    <n v="1"/>
    <n v="0"/>
    <n v="0"/>
    <n v="0"/>
    <n v="0"/>
    <s v="2n Cycle"/>
    <s v="Undergraduate"/>
    <n v="63"/>
    <n v="33"/>
    <n v="1"/>
    <n v="0"/>
    <x v="3"/>
    <s v="NumStorePurchases"/>
    <x v="1"/>
    <n v="6"/>
    <s v="Accepted"/>
    <n v="6"/>
    <n v="93"/>
    <n v="8"/>
    <n v="2"/>
    <n v="3"/>
    <n v="13"/>
    <n v="3"/>
    <x v="2"/>
    <s v="Low"/>
    <s v="Low"/>
    <s v="Medium"/>
    <n v="616"/>
  </r>
  <r>
    <n v="83917"/>
    <x v="1"/>
    <n v="0"/>
    <n v="0"/>
    <n v="12"/>
    <x v="1"/>
    <n v="514"/>
    <n v="22"/>
    <n v="732"/>
    <n v="42"/>
    <n v="198"/>
    <n v="79"/>
    <s v="Meat"/>
    <n v="1"/>
    <n v="6"/>
    <n v="7"/>
    <n v="7"/>
    <n v="3"/>
    <x v="0"/>
    <x v="0"/>
    <x v="0"/>
    <x v="0"/>
    <x v="0"/>
    <n v="0"/>
    <n v="3"/>
    <n v="11"/>
    <x v="0"/>
    <n v="47"/>
    <x v="2"/>
    <n v="2596"/>
    <n v="0"/>
    <n v="0"/>
    <n v="1"/>
    <n v="0"/>
    <n v="0"/>
    <s v="Single"/>
    <s v="Alone"/>
    <n v="0"/>
    <n v="0"/>
    <n v="1"/>
    <n v="0"/>
    <n v="0"/>
    <s v="Graduation"/>
    <s v="Graduate"/>
    <n v="1508"/>
    <n v="1429"/>
    <n v="0"/>
    <n v="0"/>
    <x v="0"/>
    <s v="NumCatalogPurchases"/>
    <x v="0"/>
    <n v="20"/>
    <s v="Not Accepted"/>
    <n v="20"/>
    <n v="1587"/>
    <n v="9"/>
    <n v="7"/>
    <n v="9"/>
    <n v="25"/>
    <n v="9"/>
    <x v="0"/>
    <s v="High"/>
    <s v="High"/>
    <s v="High"/>
    <n v="617"/>
  </r>
  <r>
    <n v="46102"/>
    <x v="0"/>
    <n v="2"/>
    <n v="1"/>
    <n v="3"/>
    <x v="3"/>
    <n v="14"/>
    <n v="0"/>
    <n v="1"/>
    <n v="0"/>
    <n v="0"/>
    <n v="1"/>
    <s v="Wines"/>
    <n v="1"/>
    <n v="1"/>
    <n v="0"/>
    <n v="2"/>
    <n v="7"/>
    <x v="0"/>
    <x v="0"/>
    <x v="0"/>
    <x v="0"/>
    <x v="0"/>
    <n v="0"/>
    <n v="3"/>
    <n v="11"/>
    <x v="1"/>
    <n v="58"/>
    <x v="0"/>
    <n v="2270"/>
    <n v="1"/>
    <n v="0"/>
    <n v="0"/>
    <n v="0"/>
    <n v="0"/>
    <s v="Divorced"/>
    <s v="Alone"/>
    <n v="0"/>
    <n v="0"/>
    <n v="1"/>
    <n v="0"/>
    <n v="0"/>
    <s v="Graduation"/>
    <s v="Graduate"/>
    <n v="15"/>
    <n v="14"/>
    <n v="0"/>
    <n v="3"/>
    <x v="1"/>
    <s v="NumStorePurchases"/>
    <x v="1"/>
    <n v="3"/>
    <s v="Not Accepted"/>
    <n v="3"/>
    <n v="16"/>
    <n v="10"/>
    <n v="0"/>
    <n v="0"/>
    <n v="10"/>
    <n v="2"/>
    <x v="1"/>
    <s v="Low"/>
    <s v="Low"/>
    <s v="Low"/>
    <n v="618"/>
  </r>
  <r>
    <n v="84574"/>
    <x v="1"/>
    <n v="0"/>
    <n v="0"/>
    <n v="72"/>
    <x v="2"/>
    <n v="387"/>
    <n v="20"/>
    <n v="713"/>
    <n v="38"/>
    <n v="54"/>
    <n v="163"/>
    <s v="Meat"/>
    <n v="1"/>
    <n v="9"/>
    <n v="11"/>
    <n v="11"/>
    <n v="5"/>
    <x v="0"/>
    <x v="0"/>
    <x v="0"/>
    <x v="0"/>
    <x v="0"/>
    <n v="0"/>
    <n v="3"/>
    <n v="11"/>
    <x v="1"/>
    <n v="68"/>
    <x v="0"/>
    <n v="2549"/>
    <n v="0"/>
    <n v="0"/>
    <n v="1"/>
    <n v="0"/>
    <n v="0"/>
    <s v="Single"/>
    <s v="Alone"/>
    <n v="0"/>
    <n v="0"/>
    <n v="1"/>
    <n v="0"/>
    <n v="0"/>
    <s v="Graduation"/>
    <s v="Graduate"/>
    <n v="1212"/>
    <n v="1049"/>
    <n v="0"/>
    <n v="0"/>
    <x v="0"/>
    <s v="NumCatalogPurchases"/>
    <x v="0"/>
    <n v="31"/>
    <s v="Not Accepted"/>
    <n v="31"/>
    <n v="1375"/>
    <n v="3.0000000000000004"/>
    <n v="9"/>
    <n v="8"/>
    <n v="20"/>
    <n v="7"/>
    <x v="3"/>
    <s v="Medium"/>
    <s v="High"/>
    <s v="High"/>
    <n v="619"/>
  </r>
  <r>
    <n v="56181"/>
    <x v="0"/>
    <n v="0"/>
    <n v="1"/>
    <n v="6"/>
    <x v="3"/>
    <n v="121"/>
    <n v="103"/>
    <n v="69"/>
    <n v="8"/>
    <n v="44"/>
    <n v="48"/>
    <s v="Wines"/>
    <n v="1"/>
    <n v="4"/>
    <n v="2"/>
    <n v="7"/>
    <n v="4"/>
    <x v="0"/>
    <x v="0"/>
    <x v="0"/>
    <x v="0"/>
    <x v="0"/>
    <n v="0"/>
    <n v="3"/>
    <n v="11"/>
    <x v="1"/>
    <n v="58"/>
    <x v="0"/>
    <n v="2696"/>
    <n v="0"/>
    <n v="1"/>
    <n v="0"/>
    <n v="0"/>
    <n v="0"/>
    <s v="Married"/>
    <s v="Partner"/>
    <n v="0"/>
    <n v="0"/>
    <n v="1"/>
    <n v="0"/>
    <n v="0"/>
    <s v="Graduation"/>
    <s v="Graduate"/>
    <n v="345"/>
    <n v="297"/>
    <n v="0"/>
    <n v="1"/>
    <x v="2"/>
    <s v="NumStorePurchases"/>
    <x v="1"/>
    <n v="13"/>
    <s v="Not Accepted"/>
    <n v="13"/>
    <n v="393"/>
    <n v="10"/>
    <n v="5"/>
    <n v="4"/>
    <n v="19"/>
    <n v="7"/>
    <x v="3"/>
    <s v="Medium"/>
    <s v="High"/>
    <s v="Medium"/>
    <n v="620"/>
  </r>
  <r>
    <n v="63120"/>
    <x v="0"/>
    <n v="0"/>
    <n v="1"/>
    <n v="53"/>
    <x v="0"/>
    <n v="965"/>
    <n v="69"/>
    <n v="279"/>
    <n v="54"/>
    <n v="41"/>
    <n v="69"/>
    <s v="Wines"/>
    <n v="5"/>
    <n v="8"/>
    <n v="4"/>
    <n v="9"/>
    <n v="7"/>
    <x v="0"/>
    <x v="0"/>
    <x v="0"/>
    <x v="0"/>
    <x v="0"/>
    <n v="0"/>
    <n v="3"/>
    <n v="11"/>
    <x v="0"/>
    <n v="70"/>
    <x v="0"/>
    <n v="2798"/>
    <n v="1"/>
    <n v="0"/>
    <n v="0"/>
    <n v="0"/>
    <n v="0"/>
    <s v="Divorced"/>
    <s v="Alone"/>
    <n v="0"/>
    <n v="0"/>
    <n v="0"/>
    <n v="1"/>
    <n v="0"/>
    <s v="Master"/>
    <s v="Postgraduate"/>
    <n v="1408"/>
    <n v="1339"/>
    <n v="0"/>
    <n v="1"/>
    <x v="0"/>
    <s v="NumStorePurchases"/>
    <x v="1"/>
    <n v="21"/>
    <s v="Not Accepted"/>
    <n v="21"/>
    <n v="1477"/>
    <n v="5"/>
    <n v="8"/>
    <n v="8"/>
    <n v="21"/>
    <n v="8"/>
    <x v="0"/>
    <s v="High"/>
    <s v="High"/>
    <s v="High"/>
    <n v="621"/>
  </r>
  <r>
    <n v="73691"/>
    <x v="1"/>
    <n v="0"/>
    <n v="1"/>
    <n v="58"/>
    <x v="0"/>
    <n v="707"/>
    <n v="21"/>
    <n v="250"/>
    <n v="85"/>
    <n v="43"/>
    <n v="73"/>
    <s v="Wines"/>
    <n v="2"/>
    <n v="6"/>
    <n v="2"/>
    <n v="8"/>
    <n v="2"/>
    <x v="1"/>
    <x v="0"/>
    <x v="0"/>
    <x v="0"/>
    <x v="0"/>
    <n v="0"/>
    <n v="3"/>
    <n v="11"/>
    <x v="1"/>
    <n v="49"/>
    <x v="2"/>
    <n v="2394"/>
    <n v="0"/>
    <n v="1"/>
    <n v="0"/>
    <n v="0"/>
    <n v="0"/>
    <s v="Married"/>
    <s v="Partner"/>
    <n v="0"/>
    <n v="0"/>
    <n v="1"/>
    <n v="0"/>
    <n v="0"/>
    <s v="Graduation"/>
    <s v="Graduate"/>
    <n v="1106"/>
    <n v="1033"/>
    <n v="1"/>
    <n v="1"/>
    <x v="0"/>
    <s v="NumStorePurchases"/>
    <x v="1"/>
    <n v="16"/>
    <s v="Accepted"/>
    <n v="16"/>
    <n v="1179"/>
    <n v="5"/>
    <n v="6"/>
    <n v="8"/>
    <n v="19"/>
    <n v="7"/>
    <x v="3"/>
    <s v="High"/>
    <s v="High"/>
    <s v="High"/>
    <n v="622"/>
  </r>
  <r>
    <n v="63381"/>
    <x v="0"/>
    <n v="0"/>
    <n v="1"/>
    <n v="78"/>
    <x v="2"/>
    <n v="571"/>
    <n v="50"/>
    <n v="142"/>
    <n v="33"/>
    <n v="50"/>
    <n v="159"/>
    <s v="Wines"/>
    <n v="4"/>
    <n v="4"/>
    <n v="5"/>
    <n v="13"/>
    <n v="2"/>
    <x v="0"/>
    <x v="0"/>
    <x v="0"/>
    <x v="0"/>
    <x v="0"/>
    <n v="0"/>
    <n v="3"/>
    <n v="11"/>
    <x v="1"/>
    <n v="60"/>
    <x v="0"/>
    <n v="2791"/>
    <n v="0"/>
    <n v="0"/>
    <n v="0"/>
    <n v="1"/>
    <n v="0"/>
    <s v="Together"/>
    <s v="Partner"/>
    <n v="0"/>
    <n v="0"/>
    <n v="1"/>
    <n v="0"/>
    <n v="0"/>
    <s v="Graduation"/>
    <s v="Graduate"/>
    <n v="846"/>
    <n v="687"/>
    <n v="0"/>
    <n v="1"/>
    <x v="2"/>
    <s v="NumStorePurchases"/>
    <x v="1"/>
    <n v="22"/>
    <s v="Not Accepted"/>
    <n v="22"/>
    <n v="1005"/>
    <n v="3.0000000000000004"/>
    <n v="8"/>
    <n v="7"/>
    <n v="18"/>
    <n v="6"/>
    <x v="3"/>
    <s v="High"/>
    <s v="High"/>
    <s v="High"/>
    <n v="623"/>
  </r>
  <r>
    <n v="76140"/>
    <x v="1"/>
    <n v="0"/>
    <n v="0"/>
    <n v="57"/>
    <x v="0"/>
    <n v="586"/>
    <n v="66"/>
    <n v="653"/>
    <n v="17"/>
    <n v="0"/>
    <n v="26"/>
    <s v="Meat"/>
    <n v="1"/>
    <n v="5"/>
    <n v="9"/>
    <n v="6"/>
    <n v="2"/>
    <x v="0"/>
    <x v="0"/>
    <x v="0"/>
    <x v="0"/>
    <x v="0"/>
    <n v="0"/>
    <n v="3"/>
    <n v="11"/>
    <x v="1"/>
    <n v="72"/>
    <x v="0"/>
    <n v="2206"/>
    <n v="0"/>
    <n v="0"/>
    <n v="0"/>
    <n v="1"/>
    <n v="0"/>
    <s v="Together"/>
    <s v="Partner"/>
    <n v="0"/>
    <n v="0"/>
    <n v="0"/>
    <n v="0"/>
    <n v="1"/>
    <s v="PhD"/>
    <s v="Postgraduate"/>
    <n v="1322"/>
    <n v="1296"/>
    <n v="0"/>
    <n v="0"/>
    <x v="0"/>
    <s v="NumCatalogPurchases"/>
    <x v="0"/>
    <n v="20"/>
    <s v="Not Accepted"/>
    <n v="20"/>
    <n v="1348"/>
    <n v="5"/>
    <n v="7"/>
    <n v="8"/>
    <n v="20"/>
    <n v="7"/>
    <x v="3"/>
    <s v="High"/>
    <s v="Low"/>
    <s v="Medium"/>
    <n v="624"/>
  </r>
  <r>
    <n v="62859"/>
    <x v="0"/>
    <n v="0"/>
    <n v="1"/>
    <n v="37"/>
    <x v="0"/>
    <n v="1063"/>
    <n v="89"/>
    <n v="102"/>
    <n v="16"/>
    <n v="12"/>
    <n v="25"/>
    <s v="Wines"/>
    <n v="4"/>
    <n v="9"/>
    <n v="4"/>
    <n v="6"/>
    <n v="6"/>
    <x v="0"/>
    <x v="0"/>
    <x v="0"/>
    <x v="0"/>
    <x v="0"/>
    <n v="0"/>
    <n v="3"/>
    <n v="11"/>
    <x v="1"/>
    <n v="61"/>
    <x v="0"/>
    <n v="2705"/>
    <n v="1"/>
    <n v="0"/>
    <n v="0"/>
    <n v="0"/>
    <n v="0"/>
    <s v="Divorced"/>
    <s v="Alone"/>
    <n v="0"/>
    <n v="0"/>
    <n v="0"/>
    <n v="0"/>
    <n v="1"/>
    <s v="PhD"/>
    <s v="Postgraduate"/>
    <n v="1282"/>
    <n v="1257"/>
    <n v="0"/>
    <n v="1"/>
    <x v="0"/>
    <s v="NumWebPurchases"/>
    <x v="2"/>
    <n v="19"/>
    <s v="Not Accepted"/>
    <n v="19"/>
    <n v="1307"/>
    <n v="7"/>
    <n v="7"/>
    <n v="8"/>
    <n v="22"/>
    <n v="8"/>
    <x v="0"/>
    <s v="High"/>
    <s v="Medium"/>
    <s v="Medium"/>
    <n v="625"/>
  </r>
  <r>
    <n v="45906"/>
    <x v="0"/>
    <n v="0"/>
    <n v="1"/>
    <n v="20"/>
    <x v="1"/>
    <n v="305"/>
    <n v="3"/>
    <n v="27"/>
    <n v="4"/>
    <n v="3"/>
    <n v="144"/>
    <s v="Wines"/>
    <n v="2"/>
    <n v="5"/>
    <n v="4"/>
    <n v="4"/>
    <n v="5"/>
    <x v="1"/>
    <x v="0"/>
    <x v="0"/>
    <x v="0"/>
    <x v="0"/>
    <n v="0"/>
    <n v="3"/>
    <n v="11"/>
    <x v="1"/>
    <n v="56"/>
    <x v="0"/>
    <n v="2577"/>
    <n v="0"/>
    <n v="0"/>
    <n v="1"/>
    <n v="0"/>
    <n v="0"/>
    <s v="Single"/>
    <s v="Alone"/>
    <n v="0"/>
    <n v="0"/>
    <n v="1"/>
    <n v="0"/>
    <n v="0"/>
    <s v="Graduation"/>
    <s v="Graduate"/>
    <n v="342"/>
    <n v="198"/>
    <n v="1"/>
    <n v="1"/>
    <x v="3"/>
    <s v="NumWebPurchases"/>
    <x v="2"/>
    <n v="13"/>
    <s v="Accepted"/>
    <n v="13"/>
    <n v="486"/>
    <n v="8"/>
    <n v="5"/>
    <n v="5"/>
    <n v="18"/>
    <n v="6"/>
    <x v="3"/>
    <s v="Medium"/>
    <s v="Medium"/>
    <s v="High"/>
    <n v="626"/>
  </r>
  <r>
    <n v="77632"/>
    <x v="1"/>
    <n v="0"/>
    <n v="0"/>
    <n v="73"/>
    <x v="2"/>
    <n v="1200"/>
    <n v="105"/>
    <n v="758"/>
    <n v="0"/>
    <n v="42"/>
    <n v="147"/>
    <s v="Wines"/>
    <n v="1"/>
    <n v="4"/>
    <n v="2"/>
    <n v="6"/>
    <n v="2"/>
    <x v="0"/>
    <x v="1"/>
    <x v="1"/>
    <x v="0"/>
    <x v="0"/>
    <n v="0"/>
    <n v="3"/>
    <n v="11"/>
    <x v="0"/>
    <n v="73"/>
    <x v="0"/>
    <n v="2635"/>
    <n v="0"/>
    <n v="0"/>
    <n v="0"/>
    <n v="1"/>
    <n v="0"/>
    <s v="Together"/>
    <s v="Partner"/>
    <n v="0"/>
    <n v="0"/>
    <n v="0"/>
    <n v="1"/>
    <n v="0"/>
    <s v="Master"/>
    <s v="Postgraduate"/>
    <n v="2105"/>
    <n v="1958"/>
    <n v="2"/>
    <n v="0"/>
    <x v="0"/>
    <s v="NumStorePurchases"/>
    <x v="1"/>
    <n v="12"/>
    <s v="Accepted"/>
    <n v="12"/>
    <n v="2252"/>
    <n v="3.0000000000000004"/>
    <n v="4"/>
    <n v="9"/>
    <n v="16"/>
    <n v="5"/>
    <x v="3"/>
    <s v="High"/>
    <s v="High"/>
    <s v="High"/>
    <n v="627"/>
  </r>
  <r>
    <n v="46463"/>
    <x v="0"/>
    <n v="1"/>
    <n v="1"/>
    <n v="56"/>
    <x v="0"/>
    <n v="163"/>
    <n v="2"/>
    <n v="40"/>
    <n v="8"/>
    <n v="11"/>
    <n v="11"/>
    <s v="Wines"/>
    <n v="7"/>
    <n v="3"/>
    <n v="1"/>
    <n v="6"/>
    <n v="6"/>
    <x v="0"/>
    <x v="0"/>
    <x v="0"/>
    <x v="0"/>
    <x v="0"/>
    <n v="0"/>
    <n v="3"/>
    <n v="11"/>
    <x v="1"/>
    <n v="49"/>
    <x v="2"/>
    <n v="2474"/>
    <n v="0"/>
    <n v="1"/>
    <n v="0"/>
    <n v="0"/>
    <n v="0"/>
    <s v="Married"/>
    <s v="Partner"/>
    <n v="0"/>
    <n v="0"/>
    <n v="0"/>
    <n v="0"/>
    <n v="1"/>
    <s v="PhD"/>
    <s v="Postgraduate"/>
    <n v="224"/>
    <n v="213"/>
    <n v="0"/>
    <n v="2"/>
    <x v="3"/>
    <s v="NumStorePurchases"/>
    <x v="1"/>
    <n v="10"/>
    <s v="Not Accepted"/>
    <n v="10"/>
    <n v="235"/>
    <n v="5"/>
    <n v="4"/>
    <n v="4"/>
    <n v="13"/>
    <n v="3"/>
    <x v="2"/>
    <s v="Medium"/>
    <s v="Medium"/>
    <s v="Medium"/>
    <n v="628"/>
  </r>
  <r>
    <n v="105471"/>
    <x v="1"/>
    <n v="0"/>
    <n v="0"/>
    <n v="36"/>
    <x v="0"/>
    <n v="1009"/>
    <n v="181"/>
    <n v="104"/>
    <n v="202"/>
    <n v="21"/>
    <n v="207"/>
    <s v="Wines"/>
    <n v="0"/>
    <n v="9"/>
    <n v="8"/>
    <n v="13"/>
    <n v="3"/>
    <x v="0"/>
    <x v="0"/>
    <x v="1"/>
    <x v="1"/>
    <x v="0"/>
    <n v="0"/>
    <n v="3"/>
    <n v="11"/>
    <x v="0"/>
    <n v="50"/>
    <x v="0"/>
    <n v="2683"/>
    <n v="0"/>
    <n v="0"/>
    <n v="0"/>
    <n v="1"/>
    <n v="0"/>
    <s v="Together"/>
    <s v="Partner"/>
    <n v="0"/>
    <n v="0"/>
    <n v="1"/>
    <n v="0"/>
    <n v="0"/>
    <s v="Graduation"/>
    <s v="Graduate"/>
    <n v="1517"/>
    <n v="1310"/>
    <n v="2"/>
    <n v="0"/>
    <x v="0"/>
    <s v="NumStorePurchases"/>
    <x v="1"/>
    <n v="30"/>
    <s v="Accepted"/>
    <n v="30"/>
    <n v="1724"/>
    <n v="7"/>
    <n v="9"/>
    <n v="9"/>
    <n v="25"/>
    <n v="9"/>
    <x v="0"/>
    <s v="High"/>
    <s v="Medium"/>
    <s v="High"/>
    <n v="629"/>
  </r>
  <r>
    <n v="55282"/>
    <x v="0"/>
    <n v="1"/>
    <n v="0"/>
    <n v="9"/>
    <x v="1"/>
    <n v="125"/>
    <n v="6"/>
    <n v="73"/>
    <n v="8"/>
    <n v="4"/>
    <n v="19"/>
    <s v="Wines"/>
    <n v="1"/>
    <n v="3"/>
    <n v="1"/>
    <n v="6"/>
    <n v="4"/>
    <x v="0"/>
    <x v="0"/>
    <x v="0"/>
    <x v="0"/>
    <x v="0"/>
    <n v="0"/>
    <n v="3"/>
    <n v="11"/>
    <x v="1"/>
    <n v="50"/>
    <x v="0"/>
    <n v="2357"/>
    <n v="1"/>
    <n v="0"/>
    <n v="0"/>
    <n v="0"/>
    <n v="0"/>
    <s v="Divorced"/>
    <s v="Alone"/>
    <n v="0"/>
    <n v="0"/>
    <n v="0"/>
    <n v="1"/>
    <n v="0"/>
    <s v="Master"/>
    <s v="Postgraduate"/>
    <n v="216"/>
    <n v="197"/>
    <n v="0"/>
    <n v="1"/>
    <x v="3"/>
    <s v="NumStorePurchases"/>
    <x v="1"/>
    <n v="10"/>
    <s v="Not Accepted"/>
    <n v="10"/>
    <n v="235"/>
    <n v="10"/>
    <n v="4"/>
    <n v="4"/>
    <n v="18"/>
    <n v="6"/>
    <x v="3"/>
    <s v="Medium"/>
    <s v="Medium"/>
    <s v="Medium"/>
    <n v="630"/>
  </r>
  <r>
    <n v="78710"/>
    <x v="1"/>
    <n v="0"/>
    <n v="1"/>
    <n v="42"/>
    <x v="0"/>
    <n v="721"/>
    <n v="0"/>
    <n v="152"/>
    <n v="119"/>
    <n v="50"/>
    <n v="50"/>
    <s v="Wines"/>
    <n v="3"/>
    <n v="7"/>
    <n v="6"/>
    <n v="12"/>
    <n v="4"/>
    <x v="0"/>
    <x v="0"/>
    <x v="0"/>
    <x v="0"/>
    <x v="0"/>
    <n v="0"/>
    <n v="3"/>
    <n v="11"/>
    <x v="1"/>
    <n v="43"/>
    <x v="2"/>
    <n v="2196"/>
    <n v="0"/>
    <n v="1"/>
    <n v="0"/>
    <n v="0"/>
    <n v="0"/>
    <s v="Married"/>
    <s v="Partner"/>
    <n v="0"/>
    <n v="0"/>
    <n v="0"/>
    <n v="1"/>
    <n v="0"/>
    <s v="Master"/>
    <s v="Postgraduate"/>
    <n v="1042"/>
    <n v="992"/>
    <n v="0"/>
    <n v="1"/>
    <x v="0"/>
    <s v="NumStorePurchases"/>
    <x v="1"/>
    <n v="25"/>
    <s v="Not Accepted"/>
    <n v="25"/>
    <n v="1092"/>
    <n v="6"/>
    <n v="9"/>
    <n v="7"/>
    <n v="22"/>
    <n v="8"/>
    <x v="0"/>
    <s v="High"/>
    <s v="High"/>
    <s v="Medium"/>
    <n v="631"/>
  </r>
  <r>
    <n v="66886"/>
    <x v="0"/>
    <n v="0"/>
    <n v="1"/>
    <n v="28"/>
    <x v="1"/>
    <n v="315"/>
    <n v="4"/>
    <n v="62"/>
    <n v="41"/>
    <n v="31"/>
    <n v="146"/>
    <s v="Wines"/>
    <n v="2"/>
    <n v="7"/>
    <n v="1"/>
    <n v="7"/>
    <n v="5"/>
    <x v="0"/>
    <x v="0"/>
    <x v="0"/>
    <x v="0"/>
    <x v="0"/>
    <n v="0"/>
    <n v="3"/>
    <n v="11"/>
    <x v="1"/>
    <n v="62"/>
    <x v="0"/>
    <n v="2445"/>
    <n v="0"/>
    <n v="0"/>
    <n v="0"/>
    <n v="1"/>
    <n v="0"/>
    <s v="Together"/>
    <s v="Partner"/>
    <n v="0"/>
    <n v="0"/>
    <n v="1"/>
    <n v="0"/>
    <n v="0"/>
    <s v="Graduation"/>
    <s v="Graduate"/>
    <n v="453"/>
    <n v="307"/>
    <n v="0"/>
    <n v="1"/>
    <x v="2"/>
    <s v="NumWebPurchases"/>
    <x v="2"/>
    <n v="15"/>
    <s v="Not Accepted"/>
    <n v="15"/>
    <n v="599"/>
    <n v="8"/>
    <n v="5"/>
    <n v="5"/>
    <n v="18"/>
    <n v="6"/>
    <x v="3"/>
    <s v="Medium"/>
    <s v="Medium"/>
    <s v="High"/>
    <n v="632"/>
  </r>
  <r>
    <n v="98777"/>
    <x v="1"/>
    <n v="0"/>
    <n v="0"/>
    <n v="23"/>
    <x v="1"/>
    <n v="1000"/>
    <n v="19"/>
    <n v="711"/>
    <n v="125"/>
    <n v="115"/>
    <n v="38"/>
    <s v="Wines"/>
    <n v="0"/>
    <n v="4"/>
    <n v="6"/>
    <n v="9"/>
    <n v="1"/>
    <x v="0"/>
    <x v="1"/>
    <x v="0"/>
    <x v="0"/>
    <x v="0"/>
    <n v="0"/>
    <n v="3"/>
    <n v="11"/>
    <x v="1"/>
    <n v="60"/>
    <x v="0"/>
    <n v="2291"/>
    <n v="0"/>
    <n v="0"/>
    <n v="1"/>
    <n v="0"/>
    <n v="0"/>
    <s v="Single"/>
    <s v="Alone"/>
    <n v="0"/>
    <n v="0"/>
    <n v="0"/>
    <n v="1"/>
    <n v="0"/>
    <s v="Master"/>
    <s v="Postgraduate"/>
    <n v="1970"/>
    <n v="1932"/>
    <n v="1"/>
    <n v="0"/>
    <x v="0"/>
    <s v="NumStorePurchases"/>
    <x v="1"/>
    <n v="19"/>
    <s v="Accepted"/>
    <n v="19"/>
    <n v="2008"/>
    <n v="8"/>
    <n v="7"/>
    <n v="9"/>
    <n v="24"/>
    <n v="9"/>
    <x v="0"/>
    <s v="High"/>
    <s v="High"/>
    <s v="Medium"/>
    <n v="633"/>
  </r>
  <r>
    <n v="29103"/>
    <x v="2"/>
    <n v="1"/>
    <n v="0"/>
    <n v="38"/>
    <x v="0"/>
    <n v="16"/>
    <n v="0"/>
    <n v="17"/>
    <n v="6"/>
    <n v="3"/>
    <n v="6"/>
    <s v="Meat"/>
    <n v="2"/>
    <n v="1"/>
    <n v="0"/>
    <n v="3"/>
    <n v="9"/>
    <x v="0"/>
    <x v="0"/>
    <x v="0"/>
    <x v="0"/>
    <x v="0"/>
    <n v="0"/>
    <n v="3"/>
    <n v="11"/>
    <x v="1"/>
    <n v="35"/>
    <x v="1"/>
    <n v="2830"/>
    <n v="0"/>
    <n v="0"/>
    <n v="0"/>
    <n v="1"/>
    <n v="0"/>
    <s v="Together"/>
    <s v="Partner"/>
    <n v="0"/>
    <n v="0"/>
    <n v="1"/>
    <n v="0"/>
    <n v="0"/>
    <s v="Graduation"/>
    <s v="Graduate"/>
    <n v="42"/>
    <n v="36"/>
    <n v="0"/>
    <n v="1"/>
    <x v="1"/>
    <s v="NumStorePurchases"/>
    <x v="1"/>
    <n v="4"/>
    <s v="Not Accepted"/>
    <n v="4"/>
    <n v="48"/>
    <n v="7"/>
    <n v="0"/>
    <n v="1"/>
    <n v="8"/>
    <n v="1"/>
    <x v="1"/>
    <s v="Low"/>
    <s v="Medium"/>
    <s v="Low"/>
    <n v="634"/>
  </r>
  <r>
    <n v="67445"/>
    <x v="0"/>
    <n v="0"/>
    <n v="1"/>
    <n v="63"/>
    <x v="2"/>
    <n v="757"/>
    <n v="80"/>
    <n v="217"/>
    <n v="29"/>
    <n v="80"/>
    <n v="11"/>
    <s v="Wines"/>
    <n v="5"/>
    <n v="9"/>
    <n v="6"/>
    <n v="12"/>
    <n v="6"/>
    <x v="0"/>
    <x v="0"/>
    <x v="0"/>
    <x v="0"/>
    <x v="0"/>
    <n v="0"/>
    <n v="3"/>
    <n v="11"/>
    <x v="1"/>
    <n v="46"/>
    <x v="2"/>
    <n v="2845"/>
    <n v="0"/>
    <n v="1"/>
    <n v="0"/>
    <n v="0"/>
    <n v="0"/>
    <s v="Married"/>
    <s v="Partner"/>
    <n v="0"/>
    <n v="0"/>
    <n v="1"/>
    <n v="0"/>
    <n v="0"/>
    <s v="Graduation"/>
    <s v="Graduate"/>
    <n v="1163"/>
    <n v="1152"/>
    <n v="0"/>
    <n v="1"/>
    <x v="0"/>
    <s v="NumStorePurchases"/>
    <x v="1"/>
    <n v="27"/>
    <s v="Not Accepted"/>
    <n v="27"/>
    <n v="1174"/>
    <n v="4"/>
    <n v="9"/>
    <n v="7"/>
    <n v="20"/>
    <n v="7"/>
    <x v="3"/>
    <s v="High"/>
    <s v="High"/>
    <s v="Medium"/>
    <n v="635"/>
  </r>
  <r>
    <n v="50616"/>
    <x v="0"/>
    <n v="0"/>
    <n v="1"/>
    <n v="71"/>
    <x v="2"/>
    <n v="30"/>
    <n v="2"/>
    <n v="25"/>
    <n v="0"/>
    <n v="1"/>
    <n v="9"/>
    <s v="Wines"/>
    <n v="1"/>
    <n v="1"/>
    <n v="1"/>
    <n v="4"/>
    <n v="2"/>
    <x v="0"/>
    <x v="0"/>
    <x v="0"/>
    <x v="0"/>
    <x v="0"/>
    <n v="0"/>
    <n v="3"/>
    <n v="11"/>
    <x v="1"/>
    <n v="70"/>
    <x v="0"/>
    <n v="2236"/>
    <n v="0"/>
    <n v="0"/>
    <n v="0"/>
    <n v="1"/>
    <n v="0"/>
    <s v="Together"/>
    <s v="Partner"/>
    <n v="0"/>
    <n v="0"/>
    <n v="0"/>
    <n v="0"/>
    <n v="1"/>
    <s v="PhD"/>
    <s v="Postgraduate"/>
    <n v="58"/>
    <n v="49"/>
    <n v="0"/>
    <n v="1"/>
    <x v="3"/>
    <s v="NumStorePurchases"/>
    <x v="1"/>
    <n v="6"/>
    <s v="Not Accepted"/>
    <n v="6"/>
    <n v="67"/>
    <n v="3.0000000000000004"/>
    <n v="2"/>
    <n v="2"/>
    <n v="7"/>
    <n v="1"/>
    <x v="1"/>
    <s v="Medium"/>
    <s v="Low"/>
    <s v="Low"/>
    <n v="636"/>
  </r>
  <r>
    <n v="49431"/>
    <x v="0"/>
    <n v="0"/>
    <n v="1"/>
    <n v="9"/>
    <x v="1"/>
    <n v="219"/>
    <n v="3"/>
    <n v="100"/>
    <n v="26"/>
    <n v="0"/>
    <n v="17"/>
    <s v="Wines"/>
    <n v="2"/>
    <n v="7"/>
    <n v="1"/>
    <n v="5"/>
    <n v="8"/>
    <x v="0"/>
    <x v="0"/>
    <x v="0"/>
    <x v="0"/>
    <x v="0"/>
    <n v="0"/>
    <n v="3"/>
    <n v="11"/>
    <x v="1"/>
    <n v="65"/>
    <x v="0"/>
    <n v="2854"/>
    <n v="1"/>
    <n v="0"/>
    <n v="0"/>
    <n v="0"/>
    <n v="0"/>
    <s v="Divorced"/>
    <s v="Alone"/>
    <n v="0"/>
    <n v="0"/>
    <n v="1"/>
    <n v="0"/>
    <n v="0"/>
    <s v="Graduation"/>
    <s v="Graduate"/>
    <n v="348"/>
    <n v="331"/>
    <n v="0"/>
    <n v="1"/>
    <x v="2"/>
    <s v="NumWebPurchases"/>
    <x v="2"/>
    <n v="13"/>
    <s v="Not Accepted"/>
    <n v="13"/>
    <n v="365"/>
    <n v="10"/>
    <n v="5"/>
    <n v="4"/>
    <n v="19"/>
    <n v="7"/>
    <x v="3"/>
    <s v="Medium"/>
    <s v="Low"/>
    <s v="Medium"/>
    <n v="637"/>
  </r>
  <r>
    <n v="61278"/>
    <x v="0"/>
    <n v="0"/>
    <n v="1"/>
    <n v="87"/>
    <x v="2"/>
    <n v="111"/>
    <n v="3"/>
    <n v="28"/>
    <n v="2"/>
    <n v="6"/>
    <n v="15"/>
    <s v="Wines"/>
    <n v="2"/>
    <n v="3"/>
    <n v="1"/>
    <n v="4"/>
    <n v="6"/>
    <x v="0"/>
    <x v="0"/>
    <x v="0"/>
    <x v="0"/>
    <x v="0"/>
    <n v="0"/>
    <n v="3"/>
    <n v="11"/>
    <x v="1"/>
    <n v="67"/>
    <x v="0"/>
    <n v="2335"/>
    <n v="0"/>
    <n v="0"/>
    <n v="0"/>
    <n v="1"/>
    <n v="0"/>
    <s v="Together"/>
    <s v="Partner"/>
    <n v="0"/>
    <n v="0"/>
    <n v="1"/>
    <n v="0"/>
    <n v="0"/>
    <s v="Graduation"/>
    <s v="Graduate"/>
    <n v="150"/>
    <n v="135"/>
    <n v="0"/>
    <n v="1"/>
    <x v="3"/>
    <s v="NumStorePurchases"/>
    <x v="1"/>
    <n v="8"/>
    <s v="Not Accepted"/>
    <n v="8"/>
    <n v="165"/>
    <n v="1.9999999999999996"/>
    <n v="3"/>
    <n v="3"/>
    <n v="8"/>
    <n v="1"/>
    <x v="1"/>
    <s v="Medium"/>
    <s v="Medium"/>
    <s v="Medium"/>
    <n v="638"/>
  </r>
  <r>
    <n v="26490"/>
    <x v="2"/>
    <n v="0"/>
    <n v="0"/>
    <n v="92"/>
    <x v="2"/>
    <n v="45"/>
    <n v="47"/>
    <n v="52"/>
    <n v="21"/>
    <n v="20"/>
    <n v="25"/>
    <s v="Meat"/>
    <n v="2"/>
    <n v="3"/>
    <n v="1"/>
    <n v="5"/>
    <n v="6"/>
    <x v="0"/>
    <x v="0"/>
    <x v="0"/>
    <x v="0"/>
    <x v="0"/>
    <n v="0"/>
    <n v="3"/>
    <n v="11"/>
    <x v="1"/>
    <n v="62"/>
    <x v="0"/>
    <n v="2804"/>
    <n v="0"/>
    <n v="0"/>
    <n v="0"/>
    <n v="1"/>
    <n v="0"/>
    <s v="Together"/>
    <s v="Partner"/>
    <n v="1"/>
    <n v="0"/>
    <n v="0"/>
    <n v="0"/>
    <n v="0"/>
    <s v="2n Cycle"/>
    <s v="Undergraduate"/>
    <n v="185"/>
    <n v="160"/>
    <n v="0"/>
    <n v="0"/>
    <x v="3"/>
    <s v="NumStorePurchases"/>
    <x v="1"/>
    <n v="9"/>
    <s v="Not Accepted"/>
    <n v="9"/>
    <n v="210"/>
    <n v="0.99999999999999978"/>
    <n v="3"/>
    <n v="4"/>
    <n v="8"/>
    <n v="1"/>
    <x v="1"/>
    <s v="Medium"/>
    <s v="Medium"/>
    <s v="Medium"/>
    <n v="639"/>
  </r>
  <r>
    <n v="73059"/>
    <x v="1"/>
    <n v="0"/>
    <n v="1"/>
    <n v="36"/>
    <x v="0"/>
    <n v="410"/>
    <n v="112"/>
    <n v="420"/>
    <n v="0"/>
    <n v="82"/>
    <n v="71"/>
    <s v="Meat"/>
    <n v="1"/>
    <n v="9"/>
    <n v="3"/>
    <n v="13"/>
    <n v="4"/>
    <x v="0"/>
    <x v="0"/>
    <x v="0"/>
    <x v="0"/>
    <x v="0"/>
    <n v="0"/>
    <n v="3"/>
    <n v="11"/>
    <x v="1"/>
    <n v="73"/>
    <x v="0"/>
    <n v="2461"/>
    <n v="0"/>
    <n v="0"/>
    <n v="0"/>
    <n v="1"/>
    <n v="0"/>
    <s v="Together"/>
    <s v="Partner"/>
    <n v="0"/>
    <n v="0"/>
    <n v="0"/>
    <n v="0"/>
    <n v="1"/>
    <s v="PhD"/>
    <s v="Postgraduate"/>
    <n v="1024"/>
    <n v="953"/>
    <n v="0"/>
    <n v="1"/>
    <x v="0"/>
    <s v="NumStorePurchases"/>
    <x v="1"/>
    <n v="25"/>
    <s v="Not Accepted"/>
    <n v="25"/>
    <n v="1095"/>
    <n v="7"/>
    <n v="9"/>
    <n v="7"/>
    <n v="23"/>
    <n v="8"/>
    <x v="0"/>
    <s v="Medium"/>
    <s v="High"/>
    <s v="High"/>
    <n v="640"/>
  </r>
  <r>
    <n v="46734"/>
    <x v="0"/>
    <n v="1"/>
    <n v="2"/>
    <n v="86"/>
    <x v="2"/>
    <n v="100"/>
    <n v="1"/>
    <n v="39"/>
    <n v="6"/>
    <n v="1"/>
    <n v="76"/>
    <s v="Wines"/>
    <n v="4"/>
    <n v="3"/>
    <n v="2"/>
    <n v="3"/>
    <n v="6"/>
    <x v="1"/>
    <x v="0"/>
    <x v="0"/>
    <x v="0"/>
    <x v="0"/>
    <n v="0"/>
    <n v="3"/>
    <n v="11"/>
    <x v="1"/>
    <n v="54"/>
    <x v="0"/>
    <n v="2410"/>
    <n v="0"/>
    <n v="0"/>
    <n v="1"/>
    <n v="0"/>
    <n v="0"/>
    <s v="Single"/>
    <s v="Alone"/>
    <n v="0"/>
    <n v="0"/>
    <n v="0"/>
    <n v="0"/>
    <n v="1"/>
    <s v="PhD"/>
    <s v="Postgraduate"/>
    <n v="147"/>
    <n v="71"/>
    <n v="1"/>
    <n v="3"/>
    <x v="3"/>
    <s v="NumWebPurchases"/>
    <x v="2"/>
    <n v="8"/>
    <s v="Accepted"/>
    <n v="8"/>
    <n v="223"/>
    <n v="1.9999999999999996"/>
    <n v="3"/>
    <n v="4"/>
    <n v="9"/>
    <n v="2"/>
    <x v="1"/>
    <s v="Medium"/>
    <s v="Low"/>
    <s v="High"/>
    <n v="641"/>
  </r>
  <r>
    <n v="56253"/>
    <x v="0"/>
    <n v="0"/>
    <n v="1"/>
    <n v="83"/>
    <x v="2"/>
    <n v="509"/>
    <n v="0"/>
    <n v="65"/>
    <n v="7"/>
    <n v="11"/>
    <n v="5"/>
    <s v="Wines"/>
    <n v="4"/>
    <n v="7"/>
    <n v="2"/>
    <n v="9"/>
    <n v="6"/>
    <x v="0"/>
    <x v="0"/>
    <x v="0"/>
    <x v="0"/>
    <x v="0"/>
    <n v="0"/>
    <n v="3"/>
    <n v="11"/>
    <x v="1"/>
    <n v="57"/>
    <x v="0"/>
    <n v="2728"/>
    <n v="0"/>
    <n v="0"/>
    <n v="0"/>
    <n v="1"/>
    <n v="0"/>
    <s v="Together"/>
    <s v="Partner"/>
    <n v="0"/>
    <n v="0"/>
    <n v="1"/>
    <n v="0"/>
    <n v="0"/>
    <s v="Graduation"/>
    <s v="Graduate"/>
    <n v="592"/>
    <n v="587"/>
    <n v="0"/>
    <n v="1"/>
    <x v="2"/>
    <s v="NumStorePurchases"/>
    <x v="1"/>
    <n v="18"/>
    <s v="Not Accepted"/>
    <n v="18"/>
    <n v="597"/>
    <n v="1.9999999999999996"/>
    <n v="7"/>
    <n v="5"/>
    <n v="14"/>
    <n v="4"/>
    <x v="2"/>
    <s v="High"/>
    <s v="Medium"/>
    <s v="Low"/>
    <n v="642"/>
  </r>
  <r>
    <n v="19986"/>
    <x v="2"/>
    <n v="1"/>
    <n v="0"/>
    <n v="74"/>
    <x v="2"/>
    <n v="3"/>
    <n v="6"/>
    <n v="5"/>
    <n v="0"/>
    <n v="2"/>
    <n v="6"/>
    <s v="Fruits"/>
    <n v="1"/>
    <n v="0"/>
    <n v="0"/>
    <n v="3"/>
    <n v="7"/>
    <x v="0"/>
    <x v="0"/>
    <x v="0"/>
    <x v="0"/>
    <x v="0"/>
    <n v="0"/>
    <n v="3"/>
    <n v="11"/>
    <x v="1"/>
    <n v="35"/>
    <x v="1"/>
    <n v="2386"/>
    <n v="0"/>
    <n v="1"/>
    <n v="0"/>
    <n v="0"/>
    <n v="0"/>
    <s v="Married"/>
    <s v="Partner"/>
    <n v="0"/>
    <n v="0"/>
    <n v="1"/>
    <n v="0"/>
    <n v="0"/>
    <s v="Graduation"/>
    <s v="Graduate"/>
    <n v="16"/>
    <n v="10"/>
    <n v="0"/>
    <n v="1"/>
    <x v="1"/>
    <s v="NumStorePurchases"/>
    <x v="1"/>
    <n v="3"/>
    <s v="Not Accepted"/>
    <n v="3"/>
    <n v="22"/>
    <n v="3.0000000000000004"/>
    <n v="0"/>
    <n v="0"/>
    <n v="3.0000000000000004"/>
    <n v="0"/>
    <x v="1"/>
    <s v="Low"/>
    <s v="Medium"/>
    <s v="Low"/>
    <n v="643"/>
  </r>
  <r>
    <n v="58330"/>
    <x v="0"/>
    <n v="0"/>
    <n v="1"/>
    <n v="87"/>
    <x v="2"/>
    <n v="445"/>
    <n v="53"/>
    <n v="213"/>
    <n v="104"/>
    <n v="98"/>
    <n v="151"/>
    <s v="Wines"/>
    <n v="1"/>
    <n v="6"/>
    <n v="4"/>
    <n v="13"/>
    <n v="4"/>
    <x v="0"/>
    <x v="0"/>
    <x v="0"/>
    <x v="0"/>
    <x v="0"/>
    <n v="0"/>
    <n v="3"/>
    <n v="11"/>
    <x v="1"/>
    <n v="45"/>
    <x v="2"/>
    <n v="2345"/>
    <n v="0"/>
    <n v="0"/>
    <n v="0"/>
    <n v="0"/>
    <n v="1"/>
    <s v="Widow"/>
    <s v="Alone"/>
    <n v="0"/>
    <n v="0"/>
    <n v="1"/>
    <n v="0"/>
    <n v="0"/>
    <s v="Graduation"/>
    <s v="Graduate"/>
    <n v="913"/>
    <n v="762"/>
    <n v="0"/>
    <n v="1"/>
    <x v="2"/>
    <s v="NumStorePurchases"/>
    <x v="1"/>
    <n v="23"/>
    <s v="Not Accepted"/>
    <n v="23"/>
    <n v="1064"/>
    <n v="1.9999999999999996"/>
    <n v="9"/>
    <n v="7"/>
    <n v="18"/>
    <n v="6"/>
    <x v="3"/>
    <s v="Medium"/>
    <s v="High"/>
    <s v="High"/>
    <n v="644"/>
  </r>
  <r>
    <n v="25965"/>
    <x v="2"/>
    <n v="0"/>
    <n v="0"/>
    <n v="29"/>
    <x v="1"/>
    <n v="2"/>
    <n v="2"/>
    <n v="11"/>
    <n v="41"/>
    <n v="7"/>
    <n v="11"/>
    <s v="Fish"/>
    <n v="1"/>
    <n v="2"/>
    <n v="0"/>
    <n v="3"/>
    <n v="8"/>
    <x v="0"/>
    <x v="0"/>
    <x v="0"/>
    <x v="0"/>
    <x v="0"/>
    <n v="0"/>
    <n v="3"/>
    <n v="11"/>
    <x v="1"/>
    <n v="40"/>
    <x v="2"/>
    <n v="2819"/>
    <n v="0"/>
    <n v="1"/>
    <n v="0"/>
    <n v="0"/>
    <n v="0"/>
    <s v="Married"/>
    <s v="Partner"/>
    <n v="0"/>
    <n v="1"/>
    <n v="0"/>
    <n v="0"/>
    <n v="0"/>
    <s v="Basic"/>
    <s v="Undergraduate"/>
    <n v="63"/>
    <n v="52"/>
    <n v="0"/>
    <n v="0"/>
    <x v="3"/>
    <s v="NumStorePurchases"/>
    <x v="1"/>
    <n v="5"/>
    <s v="Not Accepted"/>
    <n v="5"/>
    <n v="74"/>
    <n v="8"/>
    <n v="1"/>
    <n v="2"/>
    <n v="11"/>
    <n v="3"/>
    <x v="2"/>
    <s v="Low"/>
    <s v="Medium"/>
    <s v="Medium"/>
    <n v="645"/>
  </r>
  <r>
    <n v="14661"/>
    <x v="2"/>
    <n v="0"/>
    <n v="0"/>
    <n v="88"/>
    <x v="2"/>
    <n v="4"/>
    <n v="1"/>
    <n v="11"/>
    <n v="6"/>
    <n v="2"/>
    <n v="2"/>
    <s v="Meat"/>
    <n v="1"/>
    <n v="1"/>
    <n v="0"/>
    <n v="3"/>
    <n v="6"/>
    <x v="0"/>
    <x v="0"/>
    <x v="0"/>
    <x v="0"/>
    <x v="0"/>
    <n v="0"/>
    <n v="3"/>
    <n v="11"/>
    <x v="1"/>
    <n v="64"/>
    <x v="0"/>
    <n v="2703"/>
    <n v="0"/>
    <n v="0"/>
    <n v="0"/>
    <n v="1"/>
    <n v="0"/>
    <s v="Together"/>
    <s v="Partner"/>
    <n v="0"/>
    <n v="0"/>
    <n v="0"/>
    <n v="1"/>
    <n v="0"/>
    <s v="Master"/>
    <s v="Postgraduate"/>
    <n v="24"/>
    <n v="22"/>
    <n v="0"/>
    <n v="0"/>
    <x v="1"/>
    <s v="NumStorePurchases"/>
    <x v="1"/>
    <n v="4"/>
    <s v="Not Accepted"/>
    <n v="4"/>
    <n v="26"/>
    <n v="1.9999999999999996"/>
    <n v="0"/>
    <n v="0"/>
    <n v="1.9999999999999996"/>
    <n v="0"/>
    <x v="1"/>
    <s v="Low"/>
    <s v="Medium"/>
    <s v="Low"/>
    <n v="646"/>
  </r>
  <r>
    <n v="18690"/>
    <x v="2"/>
    <n v="0"/>
    <n v="0"/>
    <n v="77"/>
    <x v="2"/>
    <n v="6"/>
    <n v="1"/>
    <n v="7"/>
    <n v="23"/>
    <n v="4"/>
    <n v="19"/>
    <s v="Fish"/>
    <n v="1"/>
    <n v="1"/>
    <n v="1"/>
    <n v="2"/>
    <n v="8"/>
    <x v="0"/>
    <x v="0"/>
    <x v="0"/>
    <x v="0"/>
    <x v="0"/>
    <n v="0"/>
    <n v="3"/>
    <n v="11"/>
    <x v="1"/>
    <n v="61"/>
    <x v="0"/>
    <n v="2707"/>
    <n v="0"/>
    <n v="1"/>
    <n v="0"/>
    <n v="0"/>
    <n v="0"/>
    <s v="Married"/>
    <s v="Partner"/>
    <n v="0"/>
    <n v="0"/>
    <n v="1"/>
    <n v="0"/>
    <n v="0"/>
    <s v="Graduation"/>
    <s v="Graduate"/>
    <n v="41"/>
    <n v="22"/>
    <n v="0"/>
    <n v="0"/>
    <x v="1"/>
    <s v="NumStorePurchases"/>
    <x v="1"/>
    <n v="4"/>
    <s v="Not Accepted"/>
    <n v="4"/>
    <n v="60"/>
    <n v="3.0000000000000004"/>
    <n v="0"/>
    <n v="2"/>
    <n v="5"/>
    <n v="0"/>
    <x v="1"/>
    <s v="Low"/>
    <s v="Medium"/>
    <s v="Medium"/>
    <n v="647"/>
  </r>
  <r>
    <n v="45068"/>
    <x v="0"/>
    <n v="0"/>
    <n v="1"/>
    <n v="25"/>
    <x v="1"/>
    <n v="14"/>
    <n v="0"/>
    <n v="3"/>
    <n v="0"/>
    <n v="0"/>
    <n v="3"/>
    <s v="Wines"/>
    <n v="1"/>
    <n v="1"/>
    <n v="0"/>
    <n v="2"/>
    <n v="7"/>
    <x v="0"/>
    <x v="0"/>
    <x v="0"/>
    <x v="0"/>
    <x v="0"/>
    <n v="0"/>
    <n v="3"/>
    <n v="11"/>
    <x v="1"/>
    <n v="46"/>
    <x v="2"/>
    <n v="2568"/>
    <n v="0"/>
    <n v="0"/>
    <n v="0"/>
    <n v="1"/>
    <n v="0"/>
    <s v="Together"/>
    <s v="Partner"/>
    <n v="0"/>
    <n v="0"/>
    <n v="0"/>
    <n v="0"/>
    <n v="1"/>
    <s v="PhD"/>
    <s v="Postgraduate"/>
    <n v="17"/>
    <n v="14"/>
    <n v="0"/>
    <n v="1"/>
    <x v="1"/>
    <s v="NumStorePurchases"/>
    <x v="1"/>
    <n v="3"/>
    <s v="Not Accepted"/>
    <n v="3"/>
    <n v="20"/>
    <n v="8"/>
    <n v="0"/>
    <n v="0"/>
    <n v="8"/>
    <n v="1"/>
    <x v="1"/>
    <s v="Low"/>
    <s v="Low"/>
    <s v="Low"/>
    <n v="648"/>
  </r>
  <r>
    <n v="21063"/>
    <x v="2"/>
    <n v="1"/>
    <n v="0"/>
    <n v="34"/>
    <x v="0"/>
    <n v="1"/>
    <n v="10"/>
    <n v="11"/>
    <n v="19"/>
    <n v="3"/>
    <n v="15"/>
    <s v="Fish"/>
    <n v="2"/>
    <n v="2"/>
    <n v="0"/>
    <n v="3"/>
    <n v="6"/>
    <x v="0"/>
    <x v="0"/>
    <x v="0"/>
    <x v="0"/>
    <x v="0"/>
    <n v="0"/>
    <n v="3"/>
    <n v="11"/>
    <x v="1"/>
    <n v="33"/>
    <x v="1"/>
    <n v="2436"/>
    <n v="0"/>
    <n v="0"/>
    <n v="1"/>
    <n v="0"/>
    <n v="0"/>
    <s v="Single"/>
    <s v="Alone"/>
    <n v="0"/>
    <n v="1"/>
    <n v="0"/>
    <n v="0"/>
    <n v="0"/>
    <s v="Basic"/>
    <s v="Undergraduate"/>
    <n v="44"/>
    <n v="29"/>
    <n v="0"/>
    <n v="1"/>
    <x v="1"/>
    <s v="NumStorePurchases"/>
    <x v="1"/>
    <n v="5"/>
    <s v="Not Accepted"/>
    <n v="5"/>
    <n v="59"/>
    <n v="7"/>
    <n v="1"/>
    <n v="2"/>
    <n v="10"/>
    <n v="2"/>
    <x v="1"/>
    <s v="Low"/>
    <s v="Medium"/>
    <s v="Medium"/>
    <n v="649"/>
  </r>
  <r>
    <n v="29187"/>
    <x v="2"/>
    <n v="1"/>
    <n v="0"/>
    <n v="43"/>
    <x v="0"/>
    <n v="26"/>
    <n v="0"/>
    <n v="6"/>
    <n v="0"/>
    <n v="0"/>
    <n v="2"/>
    <s v="Wines"/>
    <n v="1"/>
    <n v="1"/>
    <n v="0"/>
    <n v="3"/>
    <n v="8"/>
    <x v="0"/>
    <x v="0"/>
    <x v="0"/>
    <x v="0"/>
    <x v="0"/>
    <n v="0"/>
    <n v="3"/>
    <n v="11"/>
    <x v="1"/>
    <n v="52"/>
    <x v="0"/>
    <n v="2575"/>
    <n v="0"/>
    <n v="1"/>
    <n v="0"/>
    <n v="0"/>
    <n v="0"/>
    <s v="Married"/>
    <s v="Partner"/>
    <n v="0"/>
    <n v="0"/>
    <n v="0"/>
    <n v="0"/>
    <n v="1"/>
    <s v="PhD"/>
    <s v="Postgraduate"/>
    <n v="32"/>
    <n v="30"/>
    <n v="0"/>
    <n v="1"/>
    <x v="1"/>
    <s v="NumStorePurchases"/>
    <x v="1"/>
    <n v="4"/>
    <s v="Not Accepted"/>
    <n v="4"/>
    <n v="34"/>
    <n v="6"/>
    <n v="0"/>
    <n v="0"/>
    <n v="6"/>
    <n v="0"/>
    <x v="1"/>
    <s v="Medium"/>
    <s v="Low"/>
    <s v="Low"/>
    <n v="650"/>
  </r>
  <r>
    <n v="54690"/>
    <x v="0"/>
    <n v="1"/>
    <n v="1"/>
    <n v="76"/>
    <x v="2"/>
    <n v="111"/>
    <n v="16"/>
    <n v="37"/>
    <n v="7"/>
    <n v="9"/>
    <n v="18"/>
    <s v="Wines"/>
    <n v="3"/>
    <n v="3"/>
    <n v="1"/>
    <n v="5"/>
    <n v="3"/>
    <x v="0"/>
    <x v="0"/>
    <x v="0"/>
    <x v="0"/>
    <x v="0"/>
    <n v="0"/>
    <n v="3"/>
    <n v="11"/>
    <x v="1"/>
    <n v="49"/>
    <x v="2"/>
    <n v="2393"/>
    <n v="0"/>
    <n v="1"/>
    <n v="0"/>
    <n v="0"/>
    <n v="0"/>
    <s v="Married"/>
    <s v="Partner"/>
    <n v="1"/>
    <n v="0"/>
    <n v="0"/>
    <n v="0"/>
    <n v="0"/>
    <s v="2n Cycle"/>
    <s v="Undergraduate"/>
    <n v="180"/>
    <n v="162"/>
    <n v="0"/>
    <n v="2"/>
    <x v="3"/>
    <s v="NumStorePurchases"/>
    <x v="1"/>
    <n v="9"/>
    <s v="Not Accepted"/>
    <n v="9"/>
    <n v="198"/>
    <n v="3.0000000000000004"/>
    <n v="3"/>
    <n v="3"/>
    <n v="9"/>
    <n v="2"/>
    <x v="1"/>
    <s v="Medium"/>
    <s v="Medium"/>
    <s v="Medium"/>
    <n v="651"/>
  </r>
  <r>
    <n v="59304"/>
    <x v="0"/>
    <n v="0"/>
    <n v="1"/>
    <n v="81"/>
    <x v="2"/>
    <n v="418"/>
    <n v="61"/>
    <n v="428"/>
    <n v="80"/>
    <n v="51"/>
    <n v="10"/>
    <s v="Meat"/>
    <n v="3"/>
    <n v="7"/>
    <n v="8"/>
    <n v="10"/>
    <n v="5"/>
    <x v="0"/>
    <x v="0"/>
    <x v="0"/>
    <x v="0"/>
    <x v="0"/>
    <n v="0"/>
    <n v="3"/>
    <n v="11"/>
    <x v="1"/>
    <n v="56"/>
    <x v="0"/>
    <n v="2494"/>
    <n v="0"/>
    <n v="1"/>
    <n v="0"/>
    <n v="0"/>
    <n v="0"/>
    <s v="Married"/>
    <s v="Partner"/>
    <n v="0"/>
    <n v="0"/>
    <n v="0"/>
    <n v="0"/>
    <n v="1"/>
    <s v="PhD"/>
    <s v="Postgraduate"/>
    <n v="1038"/>
    <n v="1028"/>
    <n v="0"/>
    <n v="1"/>
    <x v="0"/>
    <s v="NumStorePurchases"/>
    <x v="1"/>
    <n v="25"/>
    <s v="Not Accepted"/>
    <n v="25"/>
    <n v="1048"/>
    <n v="1.9999999999999996"/>
    <n v="9"/>
    <n v="7"/>
    <n v="18"/>
    <n v="6"/>
    <x v="3"/>
    <s v="Medium"/>
    <s v="High"/>
    <s v="Medium"/>
    <n v="652"/>
  </r>
  <r>
    <n v="59247"/>
    <x v="0"/>
    <n v="0"/>
    <n v="2"/>
    <n v="87"/>
    <x v="2"/>
    <n v="327"/>
    <n v="9"/>
    <n v="122"/>
    <n v="19"/>
    <n v="14"/>
    <n v="83"/>
    <s v="Wines"/>
    <n v="5"/>
    <n v="5"/>
    <n v="2"/>
    <n v="9"/>
    <n v="6"/>
    <x v="0"/>
    <x v="0"/>
    <x v="0"/>
    <x v="0"/>
    <x v="0"/>
    <n v="0"/>
    <n v="3"/>
    <n v="11"/>
    <x v="1"/>
    <n v="58"/>
    <x v="0"/>
    <n v="2392"/>
    <n v="0"/>
    <n v="0"/>
    <n v="1"/>
    <n v="0"/>
    <n v="0"/>
    <s v="Single"/>
    <s v="Alone"/>
    <n v="0"/>
    <n v="0"/>
    <n v="0"/>
    <n v="1"/>
    <n v="0"/>
    <s v="Master"/>
    <s v="Postgraduate"/>
    <n v="491"/>
    <n v="408"/>
    <n v="0"/>
    <n v="2"/>
    <x v="2"/>
    <s v="NumStorePurchases"/>
    <x v="1"/>
    <n v="16"/>
    <s v="Not Accepted"/>
    <n v="16"/>
    <n v="574"/>
    <n v="1.9999999999999996"/>
    <n v="6"/>
    <n v="5"/>
    <n v="13"/>
    <n v="3"/>
    <x v="2"/>
    <s v="Medium"/>
    <s v="Medium"/>
    <s v="High"/>
    <n v="653"/>
  </r>
  <r>
    <n v="66731"/>
    <x v="0"/>
    <n v="0"/>
    <n v="1"/>
    <n v="33"/>
    <x v="0"/>
    <n v="371"/>
    <n v="159"/>
    <n v="194"/>
    <n v="58"/>
    <n v="106"/>
    <n v="141"/>
    <s v="Wines"/>
    <n v="4"/>
    <n v="4"/>
    <n v="3"/>
    <n v="6"/>
    <n v="3"/>
    <x v="0"/>
    <x v="0"/>
    <x v="0"/>
    <x v="0"/>
    <x v="0"/>
    <n v="0"/>
    <n v="3"/>
    <n v="11"/>
    <x v="1"/>
    <n v="50"/>
    <x v="0"/>
    <n v="2814"/>
    <n v="0"/>
    <n v="0"/>
    <n v="0"/>
    <n v="0"/>
    <n v="1"/>
    <s v="Widow"/>
    <s v="Alone"/>
    <n v="0"/>
    <n v="0"/>
    <n v="1"/>
    <n v="0"/>
    <n v="0"/>
    <s v="Graduation"/>
    <s v="Graduate"/>
    <n v="888"/>
    <n v="747"/>
    <n v="0"/>
    <n v="1"/>
    <x v="2"/>
    <s v="NumStorePurchases"/>
    <x v="1"/>
    <n v="13"/>
    <s v="Not Accepted"/>
    <n v="13"/>
    <n v="1029"/>
    <n v="7"/>
    <n v="5"/>
    <n v="7"/>
    <n v="19"/>
    <n v="7"/>
    <x v="3"/>
    <s v="Medium"/>
    <s v="High"/>
    <s v="High"/>
    <n v="654"/>
  </r>
  <r>
    <n v="77353"/>
    <x v="1"/>
    <n v="0"/>
    <n v="1"/>
    <n v="38"/>
    <x v="0"/>
    <n v="275"/>
    <n v="59"/>
    <n v="107"/>
    <n v="69"/>
    <n v="101"/>
    <n v="59"/>
    <s v="Wines"/>
    <n v="2"/>
    <n v="6"/>
    <n v="4"/>
    <n v="8"/>
    <n v="4"/>
    <x v="0"/>
    <x v="0"/>
    <x v="0"/>
    <x v="0"/>
    <x v="0"/>
    <n v="0"/>
    <n v="3"/>
    <n v="11"/>
    <x v="1"/>
    <n v="40"/>
    <x v="2"/>
    <n v="2354"/>
    <n v="0"/>
    <n v="1"/>
    <n v="0"/>
    <n v="0"/>
    <n v="0"/>
    <s v="Married"/>
    <s v="Partner"/>
    <n v="0"/>
    <n v="0"/>
    <n v="1"/>
    <n v="0"/>
    <n v="0"/>
    <s v="Graduation"/>
    <s v="Graduate"/>
    <n v="611"/>
    <n v="552"/>
    <n v="0"/>
    <n v="1"/>
    <x v="2"/>
    <s v="NumStorePurchases"/>
    <x v="1"/>
    <n v="18"/>
    <s v="Not Accepted"/>
    <n v="18"/>
    <n v="670"/>
    <n v="7"/>
    <n v="7"/>
    <n v="6"/>
    <n v="20"/>
    <n v="7"/>
    <x v="3"/>
    <s v="Medium"/>
    <s v="High"/>
    <s v="High"/>
    <n v="655"/>
  </r>
  <r>
    <n v="52614"/>
    <x v="0"/>
    <n v="0"/>
    <n v="1"/>
    <n v="63"/>
    <x v="2"/>
    <n v="789"/>
    <n v="0"/>
    <n v="142"/>
    <n v="12"/>
    <n v="9"/>
    <n v="38"/>
    <s v="Wines"/>
    <n v="2"/>
    <n v="2"/>
    <n v="4"/>
    <n v="8"/>
    <n v="8"/>
    <x v="0"/>
    <x v="0"/>
    <x v="0"/>
    <x v="0"/>
    <x v="0"/>
    <n v="0"/>
    <n v="3"/>
    <n v="11"/>
    <x v="1"/>
    <n v="45"/>
    <x v="2"/>
    <n v="2734"/>
    <n v="0"/>
    <n v="0"/>
    <n v="1"/>
    <n v="0"/>
    <n v="0"/>
    <s v="Single"/>
    <s v="Alone"/>
    <n v="0"/>
    <n v="0"/>
    <n v="0"/>
    <n v="0"/>
    <n v="1"/>
    <s v="PhD"/>
    <s v="Postgraduate"/>
    <n v="952"/>
    <n v="914"/>
    <n v="0"/>
    <n v="1"/>
    <x v="2"/>
    <s v="NumStorePurchases"/>
    <x v="1"/>
    <n v="14"/>
    <s v="Not Accepted"/>
    <n v="14"/>
    <n v="990"/>
    <n v="4"/>
    <n v="5"/>
    <n v="7"/>
    <n v="16"/>
    <n v="5"/>
    <x v="3"/>
    <s v="High"/>
    <s v="Medium"/>
    <s v="Medium"/>
    <n v="656"/>
  </r>
  <r>
    <n v="26751"/>
    <x v="2"/>
    <n v="2"/>
    <n v="0"/>
    <n v="26"/>
    <x v="1"/>
    <n v="1"/>
    <n v="1"/>
    <n v="5"/>
    <n v="0"/>
    <n v="3"/>
    <n v="1"/>
    <s v="Meat"/>
    <n v="1"/>
    <n v="1"/>
    <n v="0"/>
    <n v="2"/>
    <n v="8"/>
    <x v="0"/>
    <x v="0"/>
    <x v="0"/>
    <x v="0"/>
    <x v="0"/>
    <n v="0"/>
    <n v="3"/>
    <n v="11"/>
    <x v="1"/>
    <n v="46"/>
    <x v="2"/>
    <n v="2197"/>
    <n v="0"/>
    <n v="1"/>
    <n v="0"/>
    <n v="0"/>
    <n v="0"/>
    <s v="Married"/>
    <s v="Partner"/>
    <n v="0"/>
    <n v="0"/>
    <n v="1"/>
    <n v="0"/>
    <n v="0"/>
    <s v="Graduation"/>
    <s v="Graduate"/>
    <n v="10"/>
    <n v="9"/>
    <n v="0"/>
    <n v="2"/>
    <x v="1"/>
    <s v="NumStorePurchases"/>
    <x v="1"/>
    <n v="3"/>
    <s v="Not Accepted"/>
    <n v="3"/>
    <n v="11"/>
    <n v="8"/>
    <n v="0"/>
    <n v="0"/>
    <n v="8"/>
    <n v="1"/>
    <x v="1"/>
    <s v="Low"/>
    <s v="Medium"/>
    <s v="Low"/>
    <n v="657"/>
  </r>
  <r>
    <n v="81300"/>
    <x v="1"/>
    <n v="0"/>
    <n v="1"/>
    <n v="17"/>
    <x v="1"/>
    <n v="1004"/>
    <n v="12"/>
    <n v="145"/>
    <n v="32"/>
    <n v="12"/>
    <n v="36"/>
    <s v="Wines"/>
    <n v="3"/>
    <n v="10"/>
    <n v="3"/>
    <n v="5"/>
    <n v="5"/>
    <x v="0"/>
    <x v="0"/>
    <x v="0"/>
    <x v="1"/>
    <x v="0"/>
    <n v="0"/>
    <n v="3"/>
    <n v="11"/>
    <x v="0"/>
    <n v="57"/>
    <x v="0"/>
    <n v="2766"/>
    <n v="0"/>
    <n v="1"/>
    <n v="0"/>
    <n v="0"/>
    <n v="0"/>
    <s v="Married"/>
    <s v="Partner"/>
    <n v="0"/>
    <n v="0"/>
    <n v="0"/>
    <n v="0"/>
    <n v="1"/>
    <s v="PhD"/>
    <s v="Postgraduate"/>
    <n v="1205"/>
    <n v="1169"/>
    <n v="1"/>
    <n v="1"/>
    <x v="0"/>
    <s v="NumWebPurchases"/>
    <x v="2"/>
    <n v="18"/>
    <s v="Accepted"/>
    <n v="18"/>
    <n v="1241"/>
    <n v="9"/>
    <n v="7"/>
    <n v="8"/>
    <n v="24"/>
    <n v="9"/>
    <x v="0"/>
    <s v="High"/>
    <s v="Medium"/>
    <s v="Medium"/>
    <n v="658"/>
  </r>
  <r>
    <n v="70337"/>
    <x v="1"/>
    <n v="0"/>
    <n v="0"/>
    <n v="75"/>
    <x v="2"/>
    <n v="187"/>
    <n v="81"/>
    <n v="149"/>
    <n v="25"/>
    <n v="43"/>
    <n v="91"/>
    <s v="Wines"/>
    <n v="1"/>
    <n v="2"/>
    <n v="2"/>
    <n v="12"/>
    <n v="1"/>
    <x v="0"/>
    <x v="0"/>
    <x v="0"/>
    <x v="0"/>
    <x v="0"/>
    <n v="0"/>
    <n v="3"/>
    <n v="11"/>
    <x v="1"/>
    <n v="41"/>
    <x v="2"/>
    <n v="2337"/>
    <n v="0"/>
    <n v="0"/>
    <n v="1"/>
    <n v="0"/>
    <n v="0"/>
    <s v="Single"/>
    <s v="Alone"/>
    <n v="0"/>
    <n v="0"/>
    <n v="1"/>
    <n v="0"/>
    <n v="0"/>
    <s v="Graduation"/>
    <s v="Graduate"/>
    <n v="485"/>
    <n v="394"/>
    <n v="0"/>
    <n v="0"/>
    <x v="2"/>
    <s v="NumStorePurchases"/>
    <x v="1"/>
    <n v="16"/>
    <s v="Not Accepted"/>
    <n v="16"/>
    <n v="576"/>
    <n v="3.0000000000000004"/>
    <n v="6"/>
    <n v="5"/>
    <n v="14"/>
    <n v="4"/>
    <x v="2"/>
    <s v="Medium"/>
    <s v="High"/>
    <s v="High"/>
    <n v="659"/>
  </r>
  <r>
    <n v="36145"/>
    <x v="0"/>
    <n v="1"/>
    <n v="0"/>
    <n v="13"/>
    <x v="1"/>
    <n v="56"/>
    <n v="4"/>
    <n v="76"/>
    <n v="17"/>
    <n v="1"/>
    <n v="18"/>
    <s v="Meat"/>
    <n v="4"/>
    <n v="4"/>
    <n v="1"/>
    <n v="3"/>
    <n v="9"/>
    <x v="1"/>
    <x v="0"/>
    <x v="0"/>
    <x v="0"/>
    <x v="0"/>
    <n v="0"/>
    <n v="3"/>
    <n v="11"/>
    <x v="0"/>
    <n v="35"/>
    <x v="1"/>
    <n v="2537"/>
    <n v="0"/>
    <n v="1"/>
    <n v="0"/>
    <n v="0"/>
    <n v="0"/>
    <s v="Married"/>
    <s v="Partner"/>
    <n v="1"/>
    <n v="0"/>
    <n v="0"/>
    <n v="0"/>
    <n v="0"/>
    <s v="2n Cycle"/>
    <s v="Undergraduate"/>
    <n v="154"/>
    <n v="136"/>
    <n v="1"/>
    <n v="1"/>
    <x v="3"/>
    <s v="NumWebPurchases"/>
    <x v="2"/>
    <n v="8"/>
    <s v="Accepted"/>
    <n v="8"/>
    <n v="172"/>
    <n v="9"/>
    <n v="3"/>
    <n v="3"/>
    <n v="15"/>
    <n v="4"/>
    <x v="2"/>
    <s v="Medium"/>
    <s v="Low"/>
    <s v="Medium"/>
    <n v="660"/>
  </r>
  <r>
    <n v="65295"/>
    <x v="0"/>
    <n v="0"/>
    <n v="0"/>
    <n v="19"/>
    <x v="1"/>
    <n v="365"/>
    <n v="32"/>
    <n v="117"/>
    <n v="34"/>
    <n v="110"/>
    <n v="6"/>
    <s v="Wines"/>
    <n v="1"/>
    <n v="3"/>
    <n v="3"/>
    <n v="13"/>
    <n v="2"/>
    <x v="0"/>
    <x v="0"/>
    <x v="0"/>
    <x v="0"/>
    <x v="0"/>
    <n v="0"/>
    <n v="3"/>
    <n v="11"/>
    <x v="1"/>
    <n v="40"/>
    <x v="2"/>
    <n v="2347"/>
    <n v="0"/>
    <n v="0"/>
    <n v="1"/>
    <n v="0"/>
    <n v="0"/>
    <s v="Single"/>
    <s v="Alone"/>
    <n v="0"/>
    <n v="0"/>
    <n v="0"/>
    <n v="0"/>
    <n v="1"/>
    <s v="PhD"/>
    <s v="Postgraduate"/>
    <n v="658"/>
    <n v="652"/>
    <n v="0"/>
    <n v="0"/>
    <x v="2"/>
    <s v="NumStorePurchases"/>
    <x v="1"/>
    <n v="19"/>
    <s v="Not Accepted"/>
    <n v="19"/>
    <n v="664"/>
    <n v="9"/>
    <n v="7"/>
    <n v="6"/>
    <n v="22"/>
    <n v="8"/>
    <x v="0"/>
    <s v="Medium"/>
    <s v="High"/>
    <s v="Low"/>
    <n v="661"/>
  </r>
  <r>
    <n v="68118"/>
    <x v="0"/>
    <n v="0"/>
    <n v="1"/>
    <n v="51"/>
    <x v="0"/>
    <n v="595"/>
    <n v="23"/>
    <n v="123"/>
    <n v="10"/>
    <n v="23"/>
    <n v="154"/>
    <s v="Wines"/>
    <n v="2"/>
    <n v="8"/>
    <n v="9"/>
    <n v="4"/>
    <n v="6"/>
    <x v="0"/>
    <x v="0"/>
    <x v="0"/>
    <x v="0"/>
    <x v="0"/>
    <n v="0"/>
    <n v="3"/>
    <n v="11"/>
    <x v="1"/>
    <n v="57"/>
    <x v="0"/>
    <n v="2413"/>
    <n v="1"/>
    <n v="0"/>
    <n v="0"/>
    <n v="0"/>
    <n v="0"/>
    <s v="Divorced"/>
    <s v="Alone"/>
    <n v="0"/>
    <n v="0"/>
    <n v="1"/>
    <n v="0"/>
    <n v="0"/>
    <s v="Graduation"/>
    <s v="Graduate"/>
    <n v="774"/>
    <n v="620"/>
    <n v="0"/>
    <n v="1"/>
    <x v="2"/>
    <s v="NumCatalogPurchases"/>
    <x v="0"/>
    <n v="21"/>
    <s v="Not Accepted"/>
    <n v="21"/>
    <n v="928"/>
    <n v="5"/>
    <n v="8"/>
    <n v="7"/>
    <n v="20"/>
    <n v="7"/>
    <x v="3"/>
    <s v="High"/>
    <s v="Medium"/>
    <s v="High"/>
    <n v="662"/>
  </r>
  <r>
    <n v="68743"/>
    <x v="1"/>
    <n v="0"/>
    <n v="0"/>
    <n v="81"/>
    <x v="2"/>
    <n v="1132"/>
    <n v="134"/>
    <n v="384"/>
    <n v="175"/>
    <n v="134"/>
    <n v="115"/>
    <s v="Wines"/>
    <n v="1"/>
    <n v="11"/>
    <n v="5"/>
    <n v="13"/>
    <n v="7"/>
    <x v="0"/>
    <x v="0"/>
    <x v="0"/>
    <x v="0"/>
    <x v="0"/>
    <n v="0"/>
    <n v="3"/>
    <n v="11"/>
    <x v="1"/>
    <n v="53"/>
    <x v="0"/>
    <n v="2827"/>
    <n v="1"/>
    <n v="0"/>
    <n v="0"/>
    <n v="0"/>
    <n v="0"/>
    <s v="Divorced"/>
    <s v="Alone"/>
    <n v="0"/>
    <n v="0"/>
    <n v="1"/>
    <n v="0"/>
    <n v="0"/>
    <s v="Graduation"/>
    <s v="Graduate"/>
    <n v="1959"/>
    <n v="1844"/>
    <n v="0"/>
    <n v="0"/>
    <x v="0"/>
    <s v="NumStorePurchases"/>
    <x v="1"/>
    <n v="29"/>
    <s v="Not Accepted"/>
    <n v="29"/>
    <n v="2074"/>
    <n v="1.9999999999999996"/>
    <n v="9"/>
    <n v="9"/>
    <n v="20"/>
    <n v="7"/>
    <x v="3"/>
    <s v="High"/>
    <s v="High"/>
    <s v="High"/>
    <n v="663"/>
  </r>
  <r>
    <n v="41039"/>
    <x v="0"/>
    <n v="0"/>
    <n v="0"/>
    <n v="32"/>
    <x v="0"/>
    <n v="34"/>
    <n v="11"/>
    <n v="137"/>
    <n v="179"/>
    <n v="61"/>
    <n v="45"/>
    <s v="Fish"/>
    <n v="1"/>
    <n v="8"/>
    <n v="1"/>
    <n v="5"/>
    <n v="8"/>
    <x v="0"/>
    <x v="0"/>
    <x v="0"/>
    <x v="0"/>
    <x v="0"/>
    <n v="0"/>
    <n v="3"/>
    <n v="11"/>
    <x v="1"/>
    <n v="38"/>
    <x v="1"/>
    <n v="2498"/>
    <n v="0"/>
    <n v="0"/>
    <n v="0"/>
    <n v="1"/>
    <n v="0"/>
    <s v="Together"/>
    <s v="Partner"/>
    <n v="1"/>
    <n v="0"/>
    <n v="0"/>
    <n v="0"/>
    <n v="0"/>
    <s v="2n Cycle"/>
    <s v="Undergraduate"/>
    <n v="422"/>
    <n v="377"/>
    <n v="0"/>
    <n v="0"/>
    <x v="2"/>
    <s v="NumWebPurchases"/>
    <x v="2"/>
    <n v="14"/>
    <s v="Not Accepted"/>
    <n v="14"/>
    <n v="467"/>
    <n v="7"/>
    <n v="5"/>
    <n v="5"/>
    <n v="17"/>
    <n v="5"/>
    <x v="3"/>
    <s v="Medium"/>
    <s v="High"/>
    <s v="Medium"/>
    <n v="664"/>
  </r>
  <r>
    <n v="38946"/>
    <x v="0"/>
    <n v="0"/>
    <n v="1"/>
    <n v="84"/>
    <x v="2"/>
    <n v="116"/>
    <n v="6"/>
    <n v="82"/>
    <n v="6"/>
    <n v="6"/>
    <n v="41"/>
    <s v="Wines"/>
    <n v="2"/>
    <n v="3"/>
    <n v="1"/>
    <n v="6"/>
    <n v="5"/>
    <x v="0"/>
    <x v="0"/>
    <x v="0"/>
    <x v="0"/>
    <x v="0"/>
    <n v="0"/>
    <n v="3"/>
    <n v="11"/>
    <x v="1"/>
    <n v="65"/>
    <x v="0"/>
    <n v="2407"/>
    <n v="0"/>
    <n v="0"/>
    <n v="0"/>
    <n v="1"/>
    <n v="0"/>
    <s v="Together"/>
    <s v="Partner"/>
    <n v="0"/>
    <n v="0"/>
    <n v="1"/>
    <n v="0"/>
    <n v="0"/>
    <s v="Graduation"/>
    <s v="Graduate"/>
    <n v="216"/>
    <n v="175"/>
    <n v="0"/>
    <n v="1"/>
    <x v="3"/>
    <s v="NumStorePurchases"/>
    <x v="1"/>
    <n v="10"/>
    <s v="Not Accepted"/>
    <n v="10"/>
    <n v="257"/>
    <n v="1.9999999999999996"/>
    <n v="4"/>
    <n v="4"/>
    <n v="10"/>
    <n v="2"/>
    <x v="1"/>
    <s v="Medium"/>
    <s v="Medium"/>
    <s v="Medium"/>
    <n v="665"/>
  </r>
  <r>
    <n v="65777"/>
    <x v="0"/>
    <n v="0"/>
    <n v="0"/>
    <n v="87"/>
    <x v="2"/>
    <n v="565"/>
    <n v="32"/>
    <n v="435"/>
    <n v="28"/>
    <n v="32"/>
    <n v="54"/>
    <s v="Wines"/>
    <n v="1"/>
    <n v="2"/>
    <n v="8"/>
    <n v="6"/>
    <n v="1"/>
    <x v="0"/>
    <x v="0"/>
    <x v="0"/>
    <x v="0"/>
    <x v="0"/>
    <n v="0"/>
    <n v="3"/>
    <n v="11"/>
    <x v="1"/>
    <n v="53"/>
    <x v="0"/>
    <n v="2351"/>
    <n v="0"/>
    <n v="0"/>
    <n v="0"/>
    <n v="1"/>
    <n v="0"/>
    <s v="Together"/>
    <s v="Partner"/>
    <n v="0"/>
    <n v="0"/>
    <n v="1"/>
    <n v="0"/>
    <n v="0"/>
    <s v="Graduation"/>
    <s v="Graduate"/>
    <n v="1092"/>
    <n v="1038"/>
    <n v="0"/>
    <n v="0"/>
    <x v="0"/>
    <s v="NumCatalogPurchases"/>
    <x v="0"/>
    <n v="16"/>
    <s v="Not Accepted"/>
    <n v="16"/>
    <n v="1146"/>
    <n v="1.9999999999999996"/>
    <n v="6"/>
    <n v="7"/>
    <n v="15"/>
    <n v="4"/>
    <x v="2"/>
    <s v="High"/>
    <s v="Medium"/>
    <s v="Medium"/>
    <n v="666"/>
  </r>
  <r>
    <n v="66476"/>
    <x v="0"/>
    <n v="0"/>
    <n v="1"/>
    <n v="99"/>
    <x v="2"/>
    <n v="372"/>
    <n v="18"/>
    <n v="126"/>
    <n v="47"/>
    <n v="48"/>
    <n v="78"/>
    <s v="Wines"/>
    <n v="2"/>
    <n v="5"/>
    <n v="2"/>
    <n v="11"/>
    <n v="4"/>
    <x v="0"/>
    <x v="0"/>
    <x v="0"/>
    <x v="0"/>
    <x v="0"/>
    <n v="0"/>
    <n v="3"/>
    <n v="11"/>
    <x v="1"/>
    <n v="44"/>
    <x v="2"/>
    <n v="2638"/>
    <n v="1"/>
    <n v="0"/>
    <n v="0"/>
    <n v="0"/>
    <n v="0"/>
    <s v="Divorced"/>
    <s v="Alone"/>
    <n v="0"/>
    <n v="0"/>
    <n v="0"/>
    <n v="0"/>
    <n v="1"/>
    <s v="PhD"/>
    <s v="Postgraduate"/>
    <n v="611"/>
    <n v="533"/>
    <n v="0"/>
    <n v="1"/>
    <x v="2"/>
    <s v="NumStorePurchases"/>
    <x v="1"/>
    <n v="18"/>
    <s v="Not Accepted"/>
    <n v="18"/>
    <n v="689"/>
    <n v="0.99999999999999978"/>
    <n v="7"/>
    <n v="6"/>
    <n v="14"/>
    <n v="4"/>
    <x v="2"/>
    <s v="Medium"/>
    <s v="High"/>
    <s v="High"/>
    <n v="667"/>
  </r>
  <r>
    <n v="86857"/>
    <x v="1"/>
    <n v="0"/>
    <n v="0"/>
    <n v="96"/>
    <x v="2"/>
    <n v="899"/>
    <n v="102"/>
    <n v="838"/>
    <n v="133"/>
    <n v="102"/>
    <n v="40"/>
    <s v="Wines"/>
    <n v="1"/>
    <n v="5"/>
    <n v="6"/>
    <n v="10"/>
    <n v="2"/>
    <x v="0"/>
    <x v="0"/>
    <x v="0"/>
    <x v="0"/>
    <x v="0"/>
    <n v="0"/>
    <n v="3"/>
    <n v="11"/>
    <x v="0"/>
    <n v="48"/>
    <x v="2"/>
    <n v="2814"/>
    <n v="0"/>
    <n v="0"/>
    <n v="1"/>
    <n v="0"/>
    <n v="0"/>
    <s v="Single"/>
    <s v="Alone"/>
    <n v="0"/>
    <n v="0"/>
    <n v="0"/>
    <n v="0"/>
    <n v="1"/>
    <s v="PhD"/>
    <s v="Postgraduate"/>
    <n v="2074"/>
    <n v="2034"/>
    <n v="0"/>
    <n v="0"/>
    <x v="0"/>
    <s v="NumStorePurchases"/>
    <x v="1"/>
    <n v="21"/>
    <s v="Not Accepted"/>
    <n v="21"/>
    <n v="2114"/>
    <n v="0.99999999999999978"/>
    <n v="8"/>
    <n v="9"/>
    <n v="18"/>
    <n v="6"/>
    <x v="3"/>
    <s v="High"/>
    <s v="High"/>
    <s v="Medium"/>
    <n v="668"/>
  </r>
  <r>
    <n v="77845"/>
    <x v="1"/>
    <n v="0"/>
    <n v="0"/>
    <n v="40"/>
    <x v="0"/>
    <n v="760"/>
    <n v="40"/>
    <n v="480"/>
    <n v="0"/>
    <n v="40"/>
    <n v="26"/>
    <s v="Wines"/>
    <n v="1"/>
    <n v="3"/>
    <n v="5"/>
    <n v="12"/>
    <n v="1"/>
    <x v="0"/>
    <x v="0"/>
    <x v="1"/>
    <x v="1"/>
    <x v="0"/>
    <n v="0"/>
    <n v="3"/>
    <n v="11"/>
    <x v="1"/>
    <n v="31"/>
    <x v="1"/>
    <n v="2203"/>
    <n v="0"/>
    <n v="0"/>
    <n v="0"/>
    <n v="1"/>
    <n v="0"/>
    <s v="Together"/>
    <s v="Partner"/>
    <n v="0"/>
    <n v="0"/>
    <n v="0"/>
    <n v="0"/>
    <n v="1"/>
    <s v="PhD"/>
    <s v="Postgraduate"/>
    <n v="1320"/>
    <n v="1294"/>
    <n v="2"/>
    <n v="0"/>
    <x v="0"/>
    <s v="NumStorePurchases"/>
    <x v="1"/>
    <n v="20"/>
    <s v="Accepted"/>
    <n v="20"/>
    <n v="1346"/>
    <n v="6"/>
    <n v="7"/>
    <n v="8"/>
    <n v="21"/>
    <n v="8"/>
    <x v="0"/>
    <s v="High"/>
    <s v="High"/>
    <s v="Medium"/>
    <n v="669"/>
  </r>
  <r>
    <n v="69476"/>
    <x v="1"/>
    <n v="0"/>
    <n v="0"/>
    <n v="3"/>
    <x v="3"/>
    <n v="260"/>
    <n v="86"/>
    <n v="559"/>
    <n v="63"/>
    <n v="9"/>
    <n v="67"/>
    <s v="Meat"/>
    <n v="1"/>
    <n v="4"/>
    <n v="6"/>
    <n v="4"/>
    <n v="2"/>
    <x v="0"/>
    <x v="0"/>
    <x v="0"/>
    <x v="0"/>
    <x v="0"/>
    <n v="0"/>
    <n v="3"/>
    <n v="11"/>
    <x v="1"/>
    <n v="51"/>
    <x v="0"/>
    <n v="2431"/>
    <n v="0"/>
    <n v="0"/>
    <n v="0"/>
    <n v="1"/>
    <n v="0"/>
    <s v="Together"/>
    <s v="Partner"/>
    <n v="0"/>
    <n v="0"/>
    <n v="0"/>
    <n v="0"/>
    <n v="1"/>
    <s v="PhD"/>
    <s v="Postgraduate"/>
    <n v="977"/>
    <n v="910"/>
    <n v="0"/>
    <n v="0"/>
    <x v="0"/>
    <s v="NumCatalogPurchases"/>
    <x v="0"/>
    <n v="14"/>
    <s v="Not Accepted"/>
    <n v="14"/>
    <n v="1044"/>
    <n v="10"/>
    <n v="5"/>
    <n v="7"/>
    <n v="22"/>
    <n v="8"/>
    <x v="0"/>
    <s v="Medium"/>
    <s v="Medium"/>
    <s v="High"/>
    <n v="670"/>
  </r>
  <r>
    <n v="50611"/>
    <x v="0"/>
    <n v="0"/>
    <n v="1"/>
    <n v="98"/>
    <x v="2"/>
    <n v="459"/>
    <n v="0"/>
    <n v="24"/>
    <n v="6"/>
    <n v="0"/>
    <n v="4"/>
    <s v="Wines"/>
    <n v="6"/>
    <n v="4"/>
    <n v="5"/>
    <n v="7"/>
    <n v="6"/>
    <x v="0"/>
    <x v="1"/>
    <x v="0"/>
    <x v="0"/>
    <x v="0"/>
    <n v="0"/>
    <n v="3"/>
    <n v="11"/>
    <x v="0"/>
    <n v="60"/>
    <x v="0"/>
    <n v="2792"/>
    <n v="1"/>
    <n v="0"/>
    <n v="0"/>
    <n v="0"/>
    <n v="0"/>
    <s v="Divorced"/>
    <s v="Alone"/>
    <n v="0"/>
    <n v="0"/>
    <n v="0"/>
    <n v="0"/>
    <n v="1"/>
    <s v="PhD"/>
    <s v="Postgraduate"/>
    <n v="489"/>
    <n v="485"/>
    <n v="1"/>
    <n v="1"/>
    <x v="2"/>
    <s v="NumStorePurchases"/>
    <x v="1"/>
    <n v="16"/>
    <s v="Accepted"/>
    <n v="16"/>
    <n v="493"/>
    <n v="0.99999999999999978"/>
    <n v="6"/>
    <n v="5"/>
    <n v="12"/>
    <n v="3"/>
    <x v="2"/>
    <s v="Medium"/>
    <s v="Low"/>
    <s v="Low"/>
    <n v="671"/>
  </r>
  <r>
    <n v="61209"/>
    <x v="0"/>
    <n v="0"/>
    <n v="0"/>
    <n v="73"/>
    <x v="2"/>
    <n v="466"/>
    <n v="0"/>
    <n v="224"/>
    <n v="119"/>
    <n v="49"/>
    <n v="99"/>
    <s v="Wines"/>
    <n v="1"/>
    <n v="5"/>
    <n v="3"/>
    <n v="4"/>
    <n v="2"/>
    <x v="0"/>
    <x v="0"/>
    <x v="0"/>
    <x v="0"/>
    <x v="0"/>
    <n v="0"/>
    <n v="3"/>
    <n v="11"/>
    <x v="1"/>
    <n v="50"/>
    <x v="0"/>
    <n v="2467"/>
    <n v="0"/>
    <n v="0"/>
    <n v="1"/>
    <n v="0"/>
    <n v="0"/>
    <s v="Single"/>
    <s v="Alone"/>
    <n v="0"/>
    <n v="0"/>
    <n v="1"/>
    <n v="0"/>
    <n v="0"/>
    <s v="Graduation"/>
    <s v="Graduate"/>
    <n v="858"/>
    <n v="759"/>
    <n v="0"/>
    <n v="0"/>
    <x v="2"/>
    <s v="NumWebPurchases"/>
    <x v="2"/>
    <n v="12"/>
    <s v="Not Accepted"/>
    <n v="12"/>
    <n v="957"/>
    <n v="3.0000000000000004"/>
    <n v="4"/>
    <n v="7"/>
    <n v="14"/>
    <n v="4"/>
    <x v="2"/>
    <s v="Medium"/>
    <s v="High"/>
    <s v="High"/>
    <n v="672"/>
  </r>
  <r>
    <n v="42315"/>
    <x v="0"/>
    <n v="0"/>
    <n v="1"/>
    <n v="90"/>
    <x v="2"/>
    <n v="67"/>
    <n v="15"/>
    <n v="80"/>
    <n v="17"/>
    <n v="11"/>
    <n v="80"/>
    <s v="Meat"/>
    <n v="3"/>
    <n v="1"/>
    <n v="4"/>
    <n v="4"/>
    <n v="3"/>
    <x v="0"/>
    <x v="0"/>
    <x v="0"/>
    <x v="0"/>
    <x v="0"/>
    <n v="0"/>
    <n v="3"/>
    <n v="11"/>
    <x v="1"/>
    <n v="62"/>
    <x v="0"/>
    <n v="2511"/>
    <n v="0"/>
    <n v="0"/>
    <n v="0"/>
    <n v="1"/>
    <n v="0"/>
    <s v="Together"/>
    <s v="Partner"/>
    <n v="0"/>
    <n v="0"/>
    <n v="0"/>
    <n v="1"/>
    <n v="0"/>
    <s v="Master"/>
    <s v="Postgraduate"/>
    <n v="190"/>
    <n v="110"/>
    <n v="0"/>
    <n v="1"/>
    <x v="3"/>
    <s v="NumCatalogPurchases"/>
    <x v="0"/>
    <n v="9"/>
    <s v="Not Accepted"/>
    <n v="9"/>
    <n v="270"/>
    <n v="0.99999999999999978"/>
    <n v="3"/>
    <n v="4"/>
    <n v="8"/>
    <n v="1"/>
    <x v="1"/>
    <s v="Medium"/>
    <s v="Medium"/>
    <s v="High"/>
    <n v="673"/>
  </r>
  <r>
    <n v="13084"/>
    <x v="2"/>
    <n v="0"/>
    <n v="0"/>
    <n v="29"/>
    <x v="1"/>
    <n v="2"/>
    <n v="0"/>
    <n v="7"/>
    <n v="3"/>
    <n v="7"/>
    <n v="10"/>
    <s v="Gold"/>
    <n v="1"/>
    <n v="1"/>
    <n v="0"/>
    <n v="3"/>
    <n v="6"/>
    <x v="0"/>
    <x v="0"/>
    <x v="0"/>
    <x v="0"/>
    <x v="0"/>
    <n v="0"/>
    <n v="3"/>
    <n v="11"/>
    <x v="1"/>
    <n v="68"/>
    <x v="0"/>
    <n v="2398"/>
    <n v="0"/>
    <n v="0"/>
    <n v="0"/>
    <n v="1"/>
    <n v="0"/>
    <s v="Together"/>
    <s v="Partner"/>
    <n v="0"/>
    <n v="1"/>
    <n v="0"/>
    <n v="0"/>
    <n v="0"/>
    <s v="Basic"/>
    <s v="Undergraduate"/>
    <n v="19"/>
    <n v="9"/>
    <n v="0"/>
    <n v="0"/>
    <x v="1"/>
    <s v="NumStorePurchases"/>
    <x v="1"/>
    <n v="4"/>
    <s v="Not Accepted"/>
    <n v="4"/>
    <n v="29"/>
    <n v="8"/>
    <n v="0"/>
    <n v="0"/>
    <n v="8"/>
    <n v="1"/>
    <x v="1"/>
    <s v="Low"/>
    <s v="Medium"/>
    <s v="Medium"/>
    <n v="674"/>
  </r>
  <r>
    <n v="47570"/>
    <x v="0"/>
    <n v="1"/>
    <n v="1"/>
    <n v="3"/>
    <x v="3"/>
    <n v="67"/>
    <n v="1"/>
    <n v="20"/>
    <n v="0"/>
    <n v="2"/>
    <n v="31"/>
    <s v="Wines"/>
    <n v="3"/>
    <n v="2"/>
    <n v="2"/>
    <n v="2"/>
    <n v="7"/>
    <x v="0"/>
    <x v="0"/>
    <x v="0"/>
    <x v="0"/>
    <x v="0"/>
    <n v="0"/>
    <n v="3"/>
    <n v="11"/>
    <x v="0"/>
    <n v="71"/>
    <x v="0"/>
    <n v="2555"/>
    <n v="0"/>
    <n v="0"/>
    <n v="0"/>
    <n v="0"/>
    <n v="1"/>
    <s v="Widow"/>
    <s v="Alone"/>
    <n v="0"/>
    <n v="0"/>
    <n v="0"/>
    <n v="1"/>
    <n v="0"/>
    <s v="Master"/>
    <s v="Postgraduate"/>
    <n v="90"/>
    <n v="59"/>
    <n v="0"/>
    <n v="2"/>
    <x v="3"/>
    <s v="NumWebPurchases"/>
    <x v="2"/>
    <n v="6"/>
    <s v="Not Accepted"/>
    <n v="6"/>
    <n v="121"/>
    <n v="10"/>
    <n v="2"/>
    <n v="3"/>
    <n v="15"/>
    <n v="4"/>
    <x v="2"/>
    <s v="Medium"/>
    <s v="Medium"/>
    <s v="Medium"/>
    <n v="675"/>
  </r>
  <r>
    <n v="61923"/>
    <x v="0"/>
    <n v="0"/>
    <n v="2"/>
    <n v="94"/>
    <x v="2"/>
    <n v="92"/>
    <n v="4"/>
    <n v="18"/>
    <n v="3"/>
    <n v="3"/>
    <n v="6"/>
    <s v="Wines"/>
    <n v="1"/>
    <n v="2"/>
    <n v="1"/>
    <n v="4"/>
    <n v="3"/>
    <x v="0"/>
    <x v="0"/>
    <x v="0"/>
    <x v="0"/>
    <x v="0"/>
    <n v="0"/>
    <n v="3"/>
    <n v="11"/>
    <x v="1"/>
    <n v="59"/>
    <x v="0"/>
    <n v="2497"/>
    <n v="0"/>
    <n v="1"/>
    <n v="0"/>
    <n v="0"/>
    <n v="0"/>
    <s v="Married"/>
    <s v="Partner"/>
    <n v="0"/>
    <n v="0"/>
    <n v="0"/>
    <n v="1"/>
    <n v="0"/>
    <s v="Master"/>
    <s v="Postgraduate"/>
    <n v="120"/>
    <n v="114"/>
    <n v="0"/>
    <n v="2"/>
    <x v="3"/>
    <s v="NumStorePurchases"/>
    <x v="1"/>
    <n v="7"/>
    <s v="Not Accepted"/>
    <n v="7"/>
    <n v="126"/>
    <n v="0.99999999999999978"/>
    <n v="3"/>
    <n v="3"/>
    <n v="7"/>
    <n v="1"/>
    <x v="1"/>
    <s v="Medium"/>
    <s v="Medium"/>
    <s v="Low"/>
    <n v="676"/>
  </r>
  <r>
    <n v="34824"/>
    <x v="2"/>
    <n v="0"/>
    <n v="0"/>
    <n v="65"/>
    <x v="2"/>
    <n v="4"/>
    <n v="2"/>
    <n v="11"/>
    <n v="2"/>
    <n v="0"/>
    <n v="4"/>
    <s v="Meat"/>
    <n v="1"/>
    <n v="1"/>
    <n v="0"/>
    <n v="2"/>
    <n v="6"/>
    <x v="0"/>
    <x v="0"/>
    <x v="0"/>
    <x v="0"/>
    <x v="0"/>
    <n v="0"/>
    <n v="3"/>
    <n v="11"/>
    <x v="1"/>
    <n v="25"/>
    <x v="3"/>
    <n v="2254"/>
    <n v="0"/>
    <n v="0"/>
    <n v="1"/>
    <n v="0"/>
    <n v="0"/>
    <s v="Single"/>
    <s v="Alone"/>
    <n v="0"/>
    <n v="0"/>
    <n v="1"/>
    <n v="0"/>
    <n v="0"/>
    <s v="Graduation"/>
    <s v="Graduate"/>
    <n v="19"/>
    <n v="15"/>
    <n v="0"/>
    <n v="0"/>
    <x v="1"/>
    <s v="NumStorePurchases"/>
    <x v="1"/>
    <n v="3"/>
    <s v="Not Accepted"/>
    <n v="3"/>
    <n v="23"/>
    <n v="4"/>
    <n v="0"/>
    <n v="0"/>
    <n v="4"/>
    <n v="0"/>
    <x v="1"/>
    <s v="Low"/>
    <s v="Low"/>
    <s v="Low"/>
    <n v="677"/>
  </r>
  <r>
    <n v="26518"/>
    <x v="2"/>
    <n v="1"/>
    <n v="1"/>
    <n v="33"/>
    <x v="0"/>
    <n v="20"/>
    <n v="1"/>
    <n v="28"/>
    <n v="3"/>
    <n v="3"/>
    <n v="2"/>
    <s v="Meat"/>
    <n v="3"/>
    <n v="2"/>
    <n v="0"/>
    <n v="3"/>
    <n v="8"/>
    <x v="0"/>
    <x v="0"/>
    <x v="0"/>
    <x v="0"/>
    <x v="0"/>
    <n v="0"/>
    <n v="3"/>
    <n v="11"/>
    <x v="0"/>
    <n v="71"/>
    <x v="0"/>
    <n v="2606"/>
    <n v="0"/>
    <n v="0"/>
    <n v="1"/>
    <n v="0"/>
    <n v="0"/>
    <s v="Single"/>
    <s v="Alone"/>
    <n v="0"/>
    <n v="0"/>
    <n v="0"/>
    <n v="0"/>
    <n v="1"/>
    <s v="PhD"/>
    <s v="Postgraduate"/>
    <n v="55"/>
    <n v="53"/>
    <n v="0"/>
    <n v="2"/>
    <x v="1"/>
    <s v="NumStorePurchases"/>
    <x v="1"/>
    <n v="5"/>
    <s v="Not Accepted"/>
    <n v="5"/>
    <n v="57"/>
    <n v="7"/>
    <n v="1"/>
    <n v="2"/>
    <n v="10"/>
    <n v="2"/>
    <x v="1"/>
    <s v="Low"/>
    <s v="Medium"/>
    <s v="Low"/>
    <n v="678"/>
  </r>
  <r>
    <n v="45938"/>
    <x v="0"/>
    <n v="0"/>
    <n v="0"/>
    <n v="46"/>
    <x v="0"/>
    <n v="273"/>
    <n v="11"/>
    <n v="178"/>
    <n v="62"/>
    <n v="83"/>
    <n v="29"/>
    <s v="Wines"/>
    <n v="2"/>
    <n v="8"/>
    <n v="4"/>
    <n v="6"/>
    <n v="6"/>
    <x v="0"/>
    <x v="0"/>
    <x v="0"/>
    <x v="0"/>
    <x v="0"/>
    <n v="0"/>
    <n v="3"/>
    <n v="11"/>
    <x v="1"/>
    <n v="59"/>
    <x v="0"/>
    <n v="2397"/>
    <n v="0"/>
    <n v="0"/>
    <n v="1"/>
    <n v="0"/>
    <n v="0"/>
    <s v="Single"/>
    <s v="Alone"/>
    <n v="0"/>
    <n v="0"/>
    <n v="1"/>
    <n v="0"/>
    <n v="0"/>
    <s v="Graduation"/>
    <s v="Graduate"/>
    <n v="607"/>
    <n v="578"/>
    <n v="0"/>
    <n v="0"/>
    <x v="2"/>
    <s v="NumWebPurchases"/>
    <x v="2"/>
    <n v="18"/>
    <s v="Not Accepted"/>
    <n v="18"/>
    <n v="636"/>
    <n v="6"/>
    <n v="7"/>
    <n v="5"/>
    <n v="18"/>
    <n v="6"/>
    <x v="3"/>
    <s v="Medium"/>
    <s v="High"/>
    <s v="Medium"/>
    <n v="679"/>
  </r>
  <r>
    <n v="78468"/>
    <x v="1"/>
    <n v="0"/>
    <n v="0"/>
    <n v="29"/>
    <x v="1"/>
    <n v="434"/>
    <n v="22"/>
    <n v="388"/>
    <n v="104"/>
    <n v="22"/>
    <n v="34"/>
    <s v="Wines"/>
    <n v="1"/>
    <n v="10"/>
    <n v="7"/>
    <n v="10"/>
    <n v="4"/>
    <x v="0"/>
    <x v="0"/>
    <x v="0"/>
    <x v="1"/>
    <x v="0"/>
    <n v="0"/>
    <n v="3"/>
    <n v="11"/>
    <x v="1"/>
    <n v="60"/>
    <x v="0"/>
    <n v="2240"/>
    <n v="0"/>
    <n v="0"/>
    <n v="0"/>
    <n v="1"/>
    <n v="0"/>
    <s v="Together"/>
    <s v="Partner"/>
    <n v="0"/>
    <n v="0"/>
    <n v="1"/>
    <n v="0"/>
    <n v="0"/>
    <s v="Graduation"/>
    <s v="Graduate"/>
    <n v="970"/>
    <n v="936"/>
    <n v="1"/>
    <n v="0"/>
    <x v="0"/>
    <s v="NumWebPurchases"/>
    <x v="2"/>
    <n v="27"/>
    <s v="Accepted"/>
    <n v="27"/>
    <n v="1004"/>
    <n v="8"/>
    <n v="9"/>
    <n v="7"/>
    <n v="24"/>
    <n v="9"/>
    <x v="0"/>
    <s v="Medium"/>
    <s v="Medium"/>
    <s v="Medium"/>
    <n v="680"/>
  </r>
  <r>
    <n v="78901"/>
    <x v="1"/>
    <n v="0"/>
    <n v="1"/>
    <n v="99"/>
    <x v="2"/>
    <n v="321"/>
    <n v="11"/>
    <n v="309"/>
    <n v="33"/>
    <n v="26"/>
    <n v="34"/>
    <s v="Wines"/>
    <n v="3"/>
    <n v="9"/>
    <n v="3"/>
    <n v="5"/>
    <n v="4"/>
    <x v="0"/>
    <x v="0"/>
    <x v="0"/>
    <x v="0"/>
    <x v="0"/>
    <n v="0"/>
    <n v="3"/>
    <n v="11"/>
    <x v="1"/>
    <n v="47"/>
    <x v="2"/>
    <n v="2444"/>
    <n v="1"/>
    <n v="0"/>
    <n v="0"/>
    <n v="0"/>
    <n v="0"/>
    <s v="Divorced"/>
    <s v="Alone"/>
    <n v="0"/>
    <n v="0"/>
    <n v="1"/>
    <n v="0"/>
    <n v="0"/>
    <s v="Graduation"/>
    <s v="Graduate"/>
    <n v="700"/>
    <n v="666"/>
    <n v="0"/>
    <n v="1"/>
    <x v="2"/>
    <s v="NumWebPurchases"/>
    <x v="2"/>
    <n v="17"/>
    <s v="Not Accepted"/>
    <n v="17"/>
    <n v="734"/>
    <n v="0.99999999999999978"/>
    <n v="6"/>
    <n v="6"/>
    <n v="13"/>
    <n v="3"/>
    <x v="2"/>
    <s v="Medium"/>
    <s v="Medium"/>
    <s v="Medium"/>
    <n v="681"/>
  </r>
  <r>
    <n v="71427"/>
    <x v="1"/>
    <n v="2"/>
    <n v="0"/>
    <n v="26"/>
    <x v="1"/>
    <n v="212"/>
    <n v="123"/>
    <n v="177"/>
    <n v="15"/>
    <n v="64"/>
    <n v="23"/>
    <s v="Wines"/>
    <n v="2"/>
    <n v="8"/>
    <n v="2"/>
    <n v="8"/>
    <n v="4"/>
    <x v="0"/>
    <x v="0"/>
    <x v="0"/>
    <x v="0"/>
    <x v="0"/>
    <n v="0"/>
    <n v="3"/>
    <n v="11"/>
    <x v="1"/>
    <n v="42"/>
    <x v="2"/>
    <n v="2268"/>
    <n v="0"/>
    <n v="1"/>
    <n v="0"/>
    <n v="0"/>
    <n v="0"/>
    <s v="Married"/>
    <s v="Partner"/>
    <n v="0"/>
    <n v="0"/>
    <n v="1"/>
    <n v="0"/>
    <n v="0"/>
    <s v="Graduation"/>
    <s v="Graduate"/>
    <n v="591"/>
    <n v="568"/>
    <n v="0"/>
    <n v="2"/>
    <x v="2"/>
    <s v="NumWebPurchases"/>
    <x v="2"/>
    <n v="18"/>
    <s v="Not Accepted"/>
    <n v="18"/>
    <n v="614"/>
    <n v="8"/>
    <n v="7"/>
    <n v="5"/>
    <n v="20"/>
    <n v="7"/>
    <x v="3"/>
    <s v="Medium"/>
    <s v="High"/>
    <s v="Medium"/>
    <n v="682"/>
  </r>
  <r>
    <n v="71022"/>
    <x v="1"/>
    <n v="0"/>
    <n v="1"/>
    <n v="30"/>
    <x v="1"/>
    <n v="909"/>
    <n v="12"/>
    <n v="278"/>
    <n v="0"/>
    <n v="12"/>
    <n v="242"/>
    <s v="Wines"/>
    <n v="3"/>
    <n v="5"/>
    <n v="2"/>
    <n v="11"/>
    <n v="8"/>
    <x v="1"/>
    <x v="0"/>
    <x v="0"/>
    <x v="0"/>
    <x v="0"/>
    <n v="0"/>
    <n v="3"/>
    <n v="11"/>
    <x v="1"/>
    <n v="42"/>
    <x v="2"/>
    <n v="2297"/>
    <n v="1"/>
    <n v="0"/>
    <n v="0"/>
    <n v="0"/>
    <n v="0"/>
    <s v="Divorced"/>
    <s v="Alone"/>
    <n v="0"/>
    <n v="0"/>
    <n v="1"/>
    <n v="0"/>
    <n v="0"/>
    <s v="Graduation"/>
    <s v="Graduate"/>
    <n v="1211"/>
    <n v="969"/>
    <n v="1"/>
    <n v="1"/>
    <x v="0"/>
    <s v="NumStorePurchases"/>
    <x v="1"/>
    <n v="18"/>
    <s v="Accepted"/>
    <n v="18"/>
    <n v="1453"/>
    <n v="7"/>
    <n v="7"/>
    <n v="8"/>
    <n v="22"/>
    <n v="8"/>
    <x v="0"/>
    <s v="High"/>
    <s v="Medium"/>
    <s v="High"/>
    <n v="683"/>
  </r>
  <r>
    <n v="90247"/>
    <x v="1"/>
    <n v="0"/>
    <n v="0"/>
    <n v="27"/>
    <x v="1"/>
    <n v="1184"/>
    <n v="32"/>
    <n v="352"/>
    <n v="21"/>
    <n v="16"/>
    <n v="16"/>
    <s v="Wines"/>
    <n v="1"/>
    <n v="3"/>
    <n v="4"/>
    <n v="7"/>
    <n v="1"/>
    <x v="0"/>
    <x v="1"/>
    <x v="1"/>
    <x v="1"/>
    <x v="0"/>
    <n v="0"/>
    <n v="3"/>
    <n v="11"/>
    <x v="0"/>
    <n v="32"/>
    <x v="1"/>
    <n v="2220"/>
    <n v="0"/>
    <n v="0"/>
    <n v="1"/>
    <n v="0"/>
    <n v="0"/>
    <s v="Single"/>
    <s v="Alone"/>
    <n v="0"/>
    <n v="0"/>
    <n v="0"/>
    <n v="1"/>
    <n v="0"/>
    <s v="Master"/>
    <s v="Postgraduate"/>
    <n v="1605"/>
    <n v="1589"/>
    <n v="3"/>
    <n v="0"/>
    <x v="0"/>
    <s v="NumStorePurchases"/>
    <x v="1"/>
    <n v="14"/>
    <s v="Accepted"/>
    <n v="14"/>
    <n v="1621"/>
    <n v="8"/>
    <n v="5"/>
    <n v="9"/>
    <n v="22"/>
    <n v="8"/>
    <x v="0"/>
    <s v="High"/>
    <s v="Medium"/>
    <s v="Medium"/>
    <n v="684"/>
  </r>
  <r>
    <n v="41335"/>
    <x v="0"/>
    <n v="1"/>
    <n v="0"/>
    <n v="24"/>
    <x v="1"/>
    <n v="112"/>
    <n v="19"/>
    <n v="21"/>
    <n v="16"/>
    <n v="14"/>
    <n v="5"/>
    <s v="Wines"/>
    <n v="3"/>
    <n v="4"/>
    <n v="1"/>
    <n v="4"/>
    <n v="7"/>
    <x v="0"/>
    <x v="0"/>
    <x v="0"/>
    <x v="0"/>
    <x v="0"/>
    <n v="0"/>
    <n v="3"/>
    <n v="11"/>
    <x v="1"/>
    <n v="52"/>
    <x v="0"/>
    <n v="2344"/>
    <n v="1"/>
    <n v="0"/>
    <n v="0"/>
    <n v="0"/>
    <n v="0"/>
    <s v="Divorced"/>
    <s v="Alone"/>
    <n v="0"/>
    <n v="0"/>
    <n v="0"/>
    <n v="1"/>
    <n v="0"/>
    <s v="Master"/>
    <s v="Postgraduate"/>
    <n v="182"/>
    <n v="177"/>
    <n v="0"/>
    <n v="1"/>
    <x v="3"/>
    <s v="NumWebPurchases"/>
    <x v="2"/>
    <n v="9"/>
    <s v="Not Accepted"/>
    <n v="9"/>
    <n v="187"/>
    <n v="8"/>
    <n v="3"/>
    <n v="3"/>
    <n v="14"/>
    <n v="4"/>
    <x v="2"/>
    <s v="Medium"/>
    <s v="Medium"/>
    <s v="Low"/>
    <n v="685"/>
  </r>
  <r>
    <n v="71952"/>
    <x v="1"/>
    <n v="1"/>
    <n v="0"/>
    <n v="93"/>
    <x v="2"/>
    <n v="656"/>
    <n v="80"/>
    <n v="455"/>
    <n v="52"/>
    <n v="107"/>
    <n v="93"/>
    <s v="Wines"/>
    <n v="2"/>
    <n v="8"/>
    <n v="4"/>
    <n v="8"/>
    <n v="4"/>
    <x v="1"/>
    <x v="0"/>
    <x v="1"/>
    <x v="0"/>
    <x v="0"/>
    <n v="0"/>
    <n v="3"/>
    <n v="11"/>
    <x v="1"/>
    <n v="34"/>
    <x v="1"/>
    <n v="2694"/>
    <n v="0"/>
    <n v="1"/>
    <n v="0"/>
    <n v="0"/>
    <n v="0"/>
    <s v="Married"/>
    <s v="Partner"/>
    <n v="0"/>
    <n v="0"/>
    <n v="1"/>
    <n v="0"/>
    <n v="0"/>
    <s v="Graduation"/>
    <s v="Graduate"/>
    <n v="1350"/>
    <n v="1257"/>
    <n v="2"/>
    <n v="1"/>
    <x v="0"/>
    <s v="NumWebPurchases"/>
    <x v="2"/>
    <n v="20"/>
    <s v="Accepted"/>
    <n v="20"/>
    <n v="1443"/>
    <n v="0.99999999999999978"/>
    <n v="7"/>
    <n v="8"/>
    <n v="16"/>
    <n v="5"/>
    <x v="3"/>
    <s v="High"/>
    <s v="High"/>
    <s v="High"/>
    <n v="686"/>
  </r>
  <r>
    <n v="35682"/>
    <x v="0"/>
    <n v="1"/>
    <n v="0"/>
    <n v="34"/>
    <x v="0"/>
    <n v="23"/>
    <n v="0"/>
    <n v="8"/>
    <n v="6"/>
    <n v="2"/>
    <n v="18"/>
    <s v="Wines"/>
    <n v="1"/>
    <n v="1"/>
    <n v="1"/>
    <n v="3"/>
    <n v="2"/>
    <x v="0"/>
    <x v="0"/>
    <x v="0"/>
    <x v="0"/>
    <x v="0"/>
    <n v="0"/>
    <n v="3"/>
    <n v="11"/>
    <x v="1"/>
    <n v="50"/>
    <x v="0"/>
    <n v="2161"/>
    <n v="1"/>
    <n v="0"/>
    <n v="0"/>
    <n v="0"/>
    <n v="0"/>
    <s v="Divorced"/>
    <s v="Alone"/>
    <n v="0"/>
    <n v="0"/>
    <n v="0"/>
    <n v="0"/>
    <n v="1"/>
    <s v="PhD"/>
    <s v="Postgraduate"/>
    <n v="39"/>
    <n v="21"/>
    <n v="0"/>
    <n v="1"/>
    <x v="1"/>
    <s v="NumStorePurchases"/>
    <x v="1"/>
    <n v="5"/>
    <s v="Not Accepted"/>
    <n v="5"/>
    <n v="57"/>
    <n v="7"/>
    <n v="1"/>
    <n v="2"/>
    <n v="10"/>
    <n v="2"/>
    <x v="1"/>
    <s v="Low"/>
    <s v="Medium"/>
    <s v="Medium"/>
    <n v="687"/>
  </r>
  <r>
    <n v="43185"/>
    <x v="0"/>
    <n v="0"/>
    <n v="1"/>
    <n v="88"/>
    <x v="2"/>
    <n v="537"/>
    <n v="6"/>
    <n v="42"/>
    <n v="16"/>
    <n v="6"/>
    <n v="30"/>
    <s v="Wines"/>
    <n v="2"/>
    <n v="9"/>
    <n v="3"/>
    <n v="6"/>
    <n v="8"/>
    <x v="0"/>
    <x v="0"/>
    <x v="0"/>
    <x v="0"/>
    <x v="0"/>
    <n v="0"/>
    <n v="3"/>
    <n v="11"/>
    <x v="1"/>
    <n v="69"/>
    <x v="0"/>
    <n v="2604"/>
    <n v="1"/>
    <n v="0"/>
    <n v="0"/>
    <n v="0"/>
    <n v="0"/>
    <s v="Divorced"/>
    <s v="Alone"/>
    <n v="0"/>
    <n v="0"/>
    <n v="1"/>
    <n v="0"/>
    <n v="0"/>
    <s v="Graduation"/>
    <s v="Graduate"/>
    <n v="607"/>
    <n v="577"/>
    <n v="0"/>
    <n v="1"/>
    <x v="2"/>
    <s v="NumWebPurchases"/>
    <x v="2"/>
    <n v="18"/>
    <s v="Not Accepted"/>
    <n v="18"/>
    <n v="637"/>
    <n v="1.9999999999999996"/>
    <n v="7"/>
    <n v="6"/>
    <n v="15"/>
    <n v="4"/>
    <x v="2"/>
    <s v="High"/>
    <s v="Medium"/>
    <s v="Medium"/>
    <n v="688"/>
  </r>
  <r>
    <n v="66375"/>
    <x v="0"/>
    <n v="0"/>
    <n v="1"/>
    <n v="96"/>
    <x v="2"/>
    <n v="712"/>
    <n v="0"/>
    <n v="45"/>
    <n v="0"/>
    <n v="0"/>
    <n v="191"/>
    <s v="Wines"/>
    <n v="3"/>
    <n v="2"/>
    <n v="4"/>
    <n v="5"/>
    <n v="7"/>
    <x v="1"/>
    <x v="0"/>
    <x v="0"/>
    <x v="0"/>
    <x v="0"/>
    <n v="0"/>
    <n v="3"/>
    <n v="11"/>
    <x v="1"/>
    <n v="72"/>
    <x v="0"/>
    <n v="2379"/>
    <n v="0"/>
    <n v="0"/>
    <n v="0"/>
    <n v="1"/>
    <n v="0"/>
    <s v="Together"/>
    <s v="Partner"/>
    <n v="0"/>
    <n v="0"/>
    <n v="0"/>
    <n v="0"/>
    <n v="1"/>
    <s v="PhD"/>
    <s v="Postgraduate"/>
    <n v="757"/>
    <n v="566"/>
    <n v="1"/>
    <n v="1"/>
    <x v="2"/>
    <s v="NumStorePurchases"/>
    <x v="1"/>
    <n v="11"/>
    <s v="Accepted"/>
    <n v="11"/>
    <n v="948"/>
    <n v="0.99999999999999978"/>
    <n v="4"/>
    <n v="7"/>
    <n v="12"/>
    <n v="3"/>
    <x v="2"/>
    <s v="High"/>
    <s v="Low"/>
    <s v="High"/>
    <n v="689"/>
  </r>
  <r>
    <n v="35178"/>
    <x v="2"/>
    <n v="1"/>
    <n v="0"/>
    <n v="10"/>
    <x v="1"/>
    <n v="23"/>
    <n v="1"/>
    <n v="13"/>
    <n v="2"/>
    <n v="2"/>
    <n v="18"/>
    <s v="Wines"/>
    <n v="1"/>
    <n v="1"/>
    <n v="1"/>
    <n v="2"/>
    <n v="7"/>
    <x v="1"/>
    <x v="0"/>
    <x v="0"/>
    <x v="0"/>
    <x v="0"/>
    <n v="0"/>
    <n v="3"/>
    <n v="11"/>
    <x v="0"/>
    <n v="49"/>
    <x v="2"/>
    <n v="2694"/>
    <n v="0"/>
    <n v="1"/>
    <n v="0"/>
    <n v="0"/>
    <n v="0"/>
    <s v="Married"/>
    <s v="Partner"/>
    <n v="0"/>
    <n v="0"/>
    <n v="0"/>
    <n v="1"/>
    <n v="0"/>
    <s v="Master"/>
    <s v="Postgraduate"/>
    <n v="41"/>
    <n v="23"/>
    <n v="1"/>
    <n v="1"/>
    <x v="1"/>
    <s v="NumStorePurchases"/>
    <x v="1"/>
    <n v="4"/>
    <s v="Accepted"/>
    <n v="4"/>
    <n v="59"/>
    <n v="9"/>
    <n v="0"/>
    <n v="2"/>
    <n v="11"/>
    <n v="3"/>
    <x v="2"/>
    <s v="Low"/>
    <s v="Medium"/>
    <s v="Medium"/>
    <n v="690"/>
  </r>
  <r>
    <n v="25252"/>
    <x v="2"/>
    <n v="1"/>
    <n v="0"/>
    <n v="26"/>
    <x v="1"/>
    <n v="1"/>
    <n v="3"/>
    <n v="4"/>
    <n v="2"/>
    <n v="2"/>
    <n v="6"/>
    <s v="Gold"/>
    <n v="1"/>
    <n v="1"/>
    <n v="0"/>
    <n v="2"/>
    <n v="8"/>
    <x v="0"/>
    <x v="0"/>
    <x v="0"/>
    <x v="0"/>
    <x v="0"/>
    <n v="0"/>
    <n v="3"/>
    <n v="11"/>
    <x v="1"/>
    <n v="34"/>
    <x v="1"/>
    <n v="2511"/>
    <n v="0"/>
    <n v="1"/>
    <n v="0"/>
    <n v="0"/>
    <n v="0"/>
    <s v="Married"/>
    <s v="Partner"/>
    <n v="0"/>
    <n v="0"/>
    <n v="1"/>
    <n v="0"/>
    <n v="0"/>
    <s v="Graduation"/>
    <s v="Graduate"/>
    <n v="12"/>
    <n v="6"/>
    <n v="0"/>
    <n v="1"/>
    <x v="1"/>
    <s v="NumStorePurchases"/>
    <x v="1"/>
    <n v="3"/>
    <s v="Not Accepted"/>
    <n v="3"/>
    <n v="18"/>
    <n v="8"/>
    <n v="0"/>
    <n v="0"/>
    <n v="8"/>
    <n v="1"/>
    <x v="1"/>
    <s v="Low"/>
    <s v="Medium"/>
    <s v="Low"/>
    <n v="691"/>
  </r>
  <r>
    <n v="55250"/>
    <x v="0"/>
    <n v="0"/>
    <n v="1"/>
    <n v="49"/>
    <x v="0"/>
    <n v="664"/>
    <n v="58"/>
    <n v="83"/>
    <n v="32"/>
    <n v="0"/>
    <n v="66"/>
    <s v="Wines"/>
    <n v="4"/>
    <n v="7"/>
    <n v="5"/>
    <n v="10"/>
    <n v="5"/>
    <x v="0"/>
    <x v="0"/>
    <x v="0"/>
    <x v="0"/>
    <x v="0"/>
    <n v="0"/>
    <n v="3"/>
    <n v="11"/>
    <x v="1"/>
    <n v="55"/>
    <x v="0"/>
    <n v="2775"/>
    <n v="0"/>
    <n v="0"/>
    <n v="1"/>
    <n v="0"/>
    <n v="0"/>
    <s v="Single"/>
    <s v="Alone"/>
    <n v="0"/>
    <n v="0"/>
    <n v="0"/>
    <n v="1"/>
    <n v="0"/>
    <s v="Master"/>
    <s v="Postgraduate"/>
    <n v="837"/>
    <n v="771"/>
    <n v="0"/>
    <n v="1"/>
    <x v="2"/>
    <s v="NumStorePurchases"/>
    <x v="1"/>
    <n v="22"/>
    <s v="Not Accepted"/>
    <n v="22"/>
    <n v="903"/>
    <n v="6"/>
    <n v="8"/>
    <n v="6"/>
    <n v="20"/>
    <n v="7"/>
    <x v="3"/>
    <s v="High"/>
    <s v="Low"/>
    <s v="High"/>
    <n v="692"/>
  </r>
  <r>
    <n v="33249"/>
    <x v="2"/>
    <n v="1"/>
    <n v="0"/>
    <n v="11"/>
    <x v="1"/>
    <n v="6"/>
    <n v="10"/>
    <n v="21"/>
    <n v="19"/>
    <n v="14"/>
    <n v="42"/>
    <s v="Gold"/>
    <n v="2"/>
    <n v="2"/>
    <n v="1"/>
    <n v="3"/>
    <n v="6"/>
    <x v="0"/>
    <x v="0"/>
    <x v="0"/>
    <x v="0"/>
    <x v="0"/>
    <n v="0"/>
    <n v="3"/>
    <n v="11"/>
    <x v="1"/>
    <n v="45"/>
    <x v="2"/>
    <n v="2653"/>
    <n v="0"/>
    <n v="0"/>
    <n v="1"/>
    <n v="0"/>
    <n v="0"/>
    <s v="Single"/>
    <s v="Alone"/>
    <n v="0"/>
    <n v="0"/>
    <n v="1"/>
    <n v="0"/>
    <n v="0"/>
    <s v="Graduation"/>
    <s v="Graduate"/>
    <n v="70"/>
    <n v="28"/>
    <n v="0"/>
    <n v="1"/>
    <x v="3"/>
    <s v="NumStorePurchases"/>
    <x v="1"/>
    <n v="6"/>
    <s v="Not Accepted"/>
    <n v="6"/>
    <n v="112"/>
    <n v="9"/>
    <n v="2"/>
    <n v="3"/>
    <n v="14"/>
    <n v="4"/>
    <x v="2"/>
    <s v="Low"/>
    <s v="Medium"/>
    <s v="Medium"/>
    <n v="693"/>
  </r>
  <r>
    <n v="58398"/>
    <x v="0"/>
    <n v="0"/>
    <n v="0"/>
    <n v="44"/>
    <x v="0"/>
    <n v="299"/>
    <n v="5"/>
    <n v="201"/>
    <n v="21"/>
    <n v="21"/>
    <n v="49"/>
    <s v="Wines"/>
    <n v="3"/>
    <n v="5"/>
    <n v="4"/>
    <n v="8"/>
    <n v="4"/>
    <x v="0"/>
    <x v="0"/>
    <x v="0"/>
    <x v="0"/>
    <x v="0"/>
    <n v="0"/>
    <n v="3"/>
    <n v="11"/>
    <x v="1"/>
    <n v="67"/>
    <x v="0"/>
    <n v="2570"/>
    <n v="0"/>
    <n v="0"/>
    <n v="0"/>
    <n v="1"/>
    <n v="0"/>
    <s v="Together"/>
    <s v="Partner"/>
    <n v="0"/>
    <n v="0"/>
    <n v="1"/>
    <n v="0"/>
    <n v="0"/>
    <s v="Graduation"/>
    <s v="Graduate"/>
    <n v="547"/>
    <n v="498"/>
    <n v="0"/>
    <n v="0"/>
    <x v="2"/>
    <s v="NumStorePurchases"/>
    <x v="1"/>
    <n v="17"/>
    <s v="Not Accepted"/>
    <n v="17"/>
    <n v="596"/>
    <n v="6"/>
    <n v="6"/>
    <n v="5"/>
    <n v="17"/>
    <n v="5"/>
    <x v="3"/>
    <s v="Medium"/>
    <s v="Medium"/>
    <s v="Medium"/>
    <n v="694"/>
  </r>
  <r>
    <n v="50272"/>
    <x v="0"/>
    <n v="1"/>
    <n v="0"/>
    <n v="75"/>
    <x v="2"/>
    <n v="99"/>
    <n v="13"/>
    <n v="66"/>
    <n v="43"/>
    <n v="8"/>
    <n v="4"/>
    <s v="Wines"/>
    <n v="3"/>
    <n v="4"/>
    <n v="1"/>
    <n v="5"/>
    <n v="7"/>
    <x v="0"/>
    <x v="0"/>
    <x v="0"/>
    <x v="0"/>
    <x v="0"/>
    <n v="0"/>
    <n v="3"/>
    <n v="11"/>
    <x v="1"/>
    <n v="38"/>
    <x v="1"/>
    <n v="2485"/>
    <n v="0"/>
    <n v="0"/>
    <n v="0"/>
    <n v="1"/>
    <n v="0"/>
    <s v="Together"/>
    <s v="Partner"/>
    <n v="0"/>
    <n v="0"/>
    <n v="1"/>
    <n v="0"/>
    <n v="0"/>
    <s v="Graduation"/>
    <s v="Graduate"/>
    <n v="229"/>
    <n v="225"/>
    <n v="0"/>
    <n v="1"/>
    <x v="3"/>
    <s v="NumStorePurchases"/>
    <x v="1"/>
    <n v="10"/>
    <s v="Not Accepted"/>
    <n v="10"/>
    <n v="233"/>
    <n v="3.0000000000000004"/>
    <n v="4"/>
    <n v="4"/>
    <n v="11"/>
    <n v="3"/>
    <x v="2"/>
    <s v="Medium"/>
    <s v="Medium"/>
    <s v="Low"/>
    <n v="695"/>
  </r>
  <r>
    <n v="76618"/>
    <x v="1"/>
    <n v="0"/>
    <n v="0"/>
    <n v="64"/>
    <x v="2"/>
    <n v="749"/>
    <n v="40"/>
    <n v="294"/>
    <n v="121"/>
    <n v="160"/>
    <n v="147"/>
    <s v="Wines"/>
    <n v="1"/>
    <n v="3"/>
    <n v="2"/>
    <n v="5"/>
    <n v="1"/>
    <x v="0"/>
    <x v="0"/>
    <x v="0"/>
    <x v="0"/>
    <x v="0"/>
    <n v="0"/>
    <n v="3"/>
    <n v="11"/>
    <x v="1"/>
    <n v="45"/>
    <x v="2"/>
    <n v="2728"/>
    <n v="0"/>
    <n v="1"/>
    <n v="0"/>
    <n v="0"/>
    <n v="0"/>
    <s v="Married"/>
    <s v="Partner"/>
    <n v="0"/>
    <n v="0"/>
    <n v="0"/>
    <n v="0"/>
    <n v="1"/>
    <s v="PhD"/>
    <s v="Postgraduate"/>
    <n v="1364"/>
    <n v="1217"/>
    <n v="0"/>
    <n v="0"/>
    <x v="0"/>
    <s v="NumStorePurchases"/>
    <x v="1"/>
    <n v="10"/>
    <s v="Not Accepted"/>
    <n v="10"/>
    <n v="1511"/>
    <n v="4"/>
    <n v="4"/>
    <n v="8"/>
    <n v="16"/>
    <n v="5"/>
    <x v="3"/>
    <s v="High"/>
    <s v="High"/>
    <s v="High"/>
    <n v="696"/>
  </r>
  <r>
    <n v="87305"/>
    <x v="1"/>
    <n v="0"/>
    <n v="0"/>
    <n v="19"/>
    <x v="1"/>
    <n v="345"/>
    <n v="25"/>
    <n v="501"/>
    <n v="63"/>
    <n v="138"/>
    <n v="80"/>
    <s v="Meat"/>
    <n v="1"/>
    <n v="5"/>
    <n v="3"/>
    <n v="8"/>
    <n v="2"/>
    <x v="0"/>
    <x v="0"/>
    <x v="1"/>
    <x v="0"/>
    <x v="0"/>
    <n v="0"/>
    <n v="3"/>
    <n v="11"/>
    <x v="0"/>
    <n v="60"/>
    <x v="0"/>
    <n v="2803"/>
    <n v="1"/>
    <n v="0"/>
    <n v="0"/>
    <n v="0"/>
    <n v="0"/>
    <s v="Divorced"/>
    <s v="Alone"/>
    <n v="1"/>
    <n v="0"/>
    <n v="0"/>
    <n v="0"/>
    <n v="0"/>
    <s v="2n Cycle"/>
    <s v="Undergraduate"/>
    <n v="1072"/>
    <n v="992"/>
    <n v="1"/>
    <n v="0"/>
    <x v="0"/>
    <s v="NumStorePurchases"/>
    <x v="1"/>
    <n v="16"/>
    <s v="Accepted"/>
    <n v="16"/>
    <n v="1152"/>
    <n v="9"/>
    <n v="6"/>
    <n v="7"/>
    <n v="22"/>
    <n v="8"/>
    <x v="0"/>
    <s v="Medium"/>
    <s v="High"/>
    <s v="High"/>
    <n v="697"/>
  </r>
  <r>
    <n v="25851"/>
    <x v="2"/>
    <n v="1"/>
    <n v="0"/>
    <n v="45"/>
    <x v="0"/>
    <n v="9"/>
    <n v="4"/>
    <n v="18"/>
    <n v="7"/>
    <n v="5"/>
    <n v="5"/>
    <s v="Meat"/>
    <n v="2"/>
    <n v="2"/>
    <n v="0"/>
    <n v="3"/>
    <n v="7"/>
    <x v="0"/>
    <x v="0"/>
    <x v="0"/>
    <x v="0"/>
    <x v="0"/>
    <n v="0"/>
    <n v="3"/>
    <n v="11"/>
    <x v="1"/>
    <n v="42"/>
    <x v="2"/>
    <n v="2662"/>
    <n v="0"/>
    <n v="0"/>
    <n v="0"/>
    <n v="1"/>
    <n v="0"/>
    <s v="Together"/>
    <s v="Partner"/>
    <n v="0"/>
    <n v="0"/>
    <n v="1"/>
    <n v="0"/>
    <n v="0"/>
    <s v="Graduation"/>
    <s v="Graduate"/>
    <n v="43"/>
    <n v="38"/>
    <n v="0"/>
    <n v="1"/>
    <x v="1"/>
    <s v="NumStorePurchases"/>
    <x v="1"/>
    <n v="5"/>
    <s v="Not Accepted"/>
    <n v="5"/>
    <n v="48"/>
    <n v="6"/>
    <n v="1"/>
    <n v="1"/>
    <n v="8"/>
    <n v="1"/>
    <x v="1"/>
    <s v="Low"/>
    <s v="Medium"/>
    <s v="Low"/>
    <n v="698"/>
  </r>
  <r>
    <n v="58710"/>
    <x v="0"/>
    <n v="0"/>
    <n v="1"/>
    <n v="77"/>
    <x v="2"/>
    <n v="440"/>
    <n v="81"/>
    <n v="368"/>
    <n v="0"/>
    <n v="122"/>
    <n v="174"/>
    <s v="Wines"/>
    <n v="6"/>
    <n v="11"/>
    <n v="5"/>
    <n v="9"/>
    <n v="6"/>
    <x v="0"/>
    <x v="0"/>
    <x v="0"/>
    <x v="0"/>
    <x v="0"/>
    <n v="0"/>
    <n v="3"/>
    <n v="11"/>
    <x v="1"/>
    <n v="50"/>
    <x v="0"/>
    <n v="2614"/>
    <n v="1"/>
    <n v="0"/>
    <n v="0"/>
    <n v="0"/>
    <n v="0"/>
    <s v="Divorced"/>
    <s v="Alone"/>
    <n v="0"/>
    <n v="0"/>
    <n v="1"/>
    <n v="0"/>
    <n v="0"/>
    <s v="Graduation"/>
    <s v="Graduate"/>
    <n v="1011"/>
    <n v="837"/>
    <n v="0"/>
    <n v="1"/>
    <x v="0"/>
    <s v="NumWebPurchases"/>
    <x v="2"/>
    <n v="25"/>
    <s v="Not Accepted"/>
    <n v="25"/>
    <n v="1185"/>
    <n v="3.0000000000000004"/>
    <n v="9"/>
    <n v="8"/>
    <n v="20"/>
    <n v="7"/>
    <x v="3"/>
    <s v="Medium"/>
    <s v="High"/>
    <s v="High"/>
    <n v="699"/>
  </r>
  <r>
    <n v="45160"/>
    <x v="0"/>
    <n v="1"/>
    <n v="1"/>
    <n v="9"/>
    <x v="1"/>
    <n v="8"/>
    <n v="2"/>
    <n v="5"/>
    <n v="3"/>
    <n v="0"/>
    <n v="3"/>
    <s v="Wines"/>
    <n v="1"/>
    <n v="1"/>
    <n v="0"/>
    <n v="2"/>
    <n v="7"/>
    <x v="0"/>
    <x v="0"/>
    <x v="0"/>
    <x v="0"/>
    <x v="0"/>
    <n v="0"/>
    <n v="3"/>
    <n v="11"/>
    <x v="1"/>
    <n v="62"/>
    <x v="0"/>
    <n v="2251"/>
    <n v="0"/>
    <n v="0"/>
    <n v="1"/>
    <n v="0"/>
    <n v="0"/>
    <s v="Single"/>
    <s v="Alone"/>
    <n v="0"/>
    <n v="0"/>
    <n v="1"/>
    <n v="0"/>
    <n v="0"/>
    <s v="Graduation"/>
    <s v="Graduate"/>
    <n v="18"/>
    <n v="15"/>
    <n v="0"/>
    <n v="2"/>
    <x v="1"/>
    <s v="NumStorePurchases"/>
    <x v="1"/>
    <n v="3"/>
    <s v="Not Accepted"/>
    <n v="3"/>
    <n v="21"/>
    <n v="10"/>
    <n v="0"/>
    <n v="0"/>
    <n v="10"/>
    <n v="2"/>
    <x v="1"/>
    <s v="Low"/>
    <s v="Low"/>
    <s v="Low"/>
    <n v="700"/>
  </r>
  <r>
    <n v="74806"/>
    <x v="1"/>
    <n v="0"/>
    <n v="1"/>
    <n v="1"/>
    <x v="3"/>
    <n v="670"/>
    <n v="9"/>
    <n v="249"/>
    <n v="0"/>
    <n v="28"/>
    <n v="9"/>
    <s v="Wines"/>
    <n v="2"/>
    <n v="5"/>
    <n v="4"/>
    <n v="5"/>
    <n v="4"/>
    <x v="0"/>
    <x v="0"/>
    <x v="0"/>
    <x v="0"/>
    <x v="0"/>
    <n v="0"/>
    <n v="3"/>
    <n v="11"/>
    <x v="1"/>
    <n v="55"/>
    <x v="0"/>
    <n v="2716"/>
    <n v="0"/>
    <n v="1"/>
    <n v="0"/>
    <n v="0"/>
    <n v="0"/>
    <s v="Married"/>
    <s v="Partner"/>
    <n v="0"/>
    <n v="0"/>
    <n v="0"/>
    <n v="1"/>
    <n v="0"/>
    <s v="Master"/>
    <s v="Postgraduate"/>
    <n v="956"/>
    <n v="947"/>
    <n v="0"/>
    <n v="1"/>
    <x v="2"/>
    <s v="NumWebPurchases"/>
    <x v="2"/>
    <n v="14"/>
    <s v="Not Accepted"/>
    <n v="14"/>
    <n v="965"/>
    <n v="10"/>
    <n v="5"/>
    <n v="7"/>
    <n v="22"/>
    <n v="8"/>
    <x v="0"/>
    <s v="High"/>
    <s v="Medium"/>
    <s v="Low"/>
    <n v="701"/>
  </r>
  <r>
    <n v="59111"/>
    <x v="0"/>
    <n v="0"/>
    <n v="0"/>
    <n v="90"/>
    <x v="2"/>
    <n v="524"/>
    <n v="0"/>
    <n v="134"/>
    <n v="28"/>
    <n v="28"/>
    <n v="155"/>
    <s v="Wines"/>
    <n v="1"/>
    <n v="11"/>
    <n v="1"/>
    <n v="8"/>
    <n v="7"/>
    <x v="0"/>
    <x v="0"/>
    <x v="0"/>
    <x v="0"/>
    <x v="0"/>
    <n v="0"/>
    <n v="3"/>
    <n v="11"/>
    <x v="1"/>
    <n v="66"/>
    <x v="0"/>
    <n v="2582"/>
    <n v="0"/>
    <n v="1"/>
    <n v="0"/>
    <n v="0"/>
    <n v="0"/>
    <s v="Married"/>
    <s v="Partner"/>
    <n v="0"/>
    <n v="0"/>
    <n v="1"/>
    <n v="0"/>
    <n v="0"/>
    <s v="Graduation"/>
    <s v="Graduate"/>
    <n v="714"/>
    <n v="559"/>
    <n v="0"/>
    <n v="0"/>
    <x v="2"/>
    <s v="NumWebPurchases"/>
    <x v="2"/>
    <n v="20"/>
    <s v="Not Accepted"/>
    <n v="20"/>
    <n v="869"/>
    <n v="0.99999999999999978"/>
    <n v="7"/>
    <n v="6"/>
    <n v="14"/>
    <n v="4"/>
    <x v="2"/>
    <s v="High"/>
    <s v="Medium"/>
    <s v="High"/>
    <n v="702"/>
  </r>
  <r>
    <n v="18988"/>
    <x v="2"/>
    <n v="1"/>
    <n v="0"/>
    <n v="43"/>
    <x v="0"/>
    <n v="6"/>
    <n v="0"/>
    <n v="6"/>
    <n v="2"/>
    <n v="1"/>
    <n v="1"/>
    <s v="Wines"/>
    <n v="2"/>
    <n v="1"/>
    <n v="0"/>
    <n v="3"/>
    <n v="7"/>
    <x v="0"/>
    <x v="0"/>
    <x v="0"/>
    <x v="0"/>
    <x v="0"/>
    <n v="0"/>
    <n v="3"/>
    <n v="11"/>
    <x v="1"/>
    <n v="36"/>
    <x v="1"/>
    <n v="2196"/>
    <n v="0"/>
    <n v="1"/>
    <n v="0"/>
    <n v="0"/>
    <n v="0"/>
    <s v="Married"/>
    <s v="Partner"/>
    <n v="0"/>
    <n v="0"/>
    <n v="0"/>
    <n v="0"/>
    <n v="1"/>
    <s v="PhD"/>
    <s v="Postgraduate"/>
    <n v="15"/>
    <n v="14"/>
    <n v="0"/>
    <n v="1"/>
    <x v="1"/>
    <s v="NumStorePurchases"/>
    <x v="1"/>
    <n v="4"/>
    <s v="Not Accepted"/>
    <n v="4"/>
    <n v="16"/>
    <n v="6"/>
    <n v="0"/>
    <n v="0"/>
    <n v="6"/>
    <n v="0"/>
    <x v="1"/>
    <s v="Low"/>
    <s v="Low"/>
    <s v="Low"/>
    <n v="703"/>
  </r>
  <r>
    <n v="72190"/>
    <x v="1"/>
    <n v="0"/>
    <n v="0"/>
    <n v="79"/>
    <x v="2"/>
    <n v="597"/>
    <n v="166"/>
    <n v="597"/>
    <n v="172"/>
    <n v="166"/>
    <n v="249"/>
    <s v="Wines"/>
    <n v="1"/>
    <n v="5"/>
    <n v="6"/>
    <n v="4"/>
    <n v="3"/>
    <x v="0"/>
    <x v="0"/>
    <x v="0"/>
    <x v="0"/>
    <x v="0"/>
    <n v="0"/>
    <n v="3"/>
    <n v="11"/>
    <x v="1"/>
    <n v="55"/>
    <x v="0"/>
    <n v="2660"/>
    <n v="0"/>
    <n v="1"/>
    <n v="0"/>
    <n v="0"/>
    <n v="0"/>
    <s v="Married"/>
    <s v="Partner"/>
    <n v="0"/>
    <n v="0"/>
    <n v="1"/>
    <n v="0"/>
    <n v="0"/>
    <s v="Graduation"/>
    <s v="Graduate"/>
    <n v="1698"/>
    <n v="1449"/>
    <n v="0"/>
    <n v="0"/>
    <x v="0"/>
    <s v="NumCatalogPurchases"/>
    <x v="0"/>
    <n v="15"/>
    <s v="Not Accepted"/>
    <n v="15"/>
    <n v="1947"/>
    <n v="3.0000000000000004"/>
    <n v="5"/>
    <n v="9"/>
    <n v="17"/>
    <n v="5"/>
    <x v="3"/>
    <s v="High"/>
    <s v="High"/>
    <s v="High"/>
    <n v="704"/>
  </r>
  <r>
    <n v="7500"/>
    <x v="2"/>
    <n v="1"/>
    <n v="0"/>
    <n v="19"/>
    <x v="1"/>
    <n v="7"/>
    <n v="0"/>
    <n v="12"/>
    <n v="13"/>
    <n v="7"/>
    <n v="32"/>
    <s v="Gold"/>
    <n v="5"/>
    <n v="4"/>
    <n v="1"/>
    <n v="2"/>
    <n v="9"/>
    <x v="1"/>
    <x v="0"/>
    <x v="0"/>
    <x v="0"/>
    <x v="0"/>
    <n v="0"/>
    <n v="3"/>
    <n v="11"/>
    <x v="0"/>
    <n v="44"/>
    <x v="2"/>
    <n v="2856"/>
    <n v="0"/>
    <n v="1"/>
    <n v="0"/>
    <n v="0"/>
    <n v="0"/>
    <s v="Married"/>
    <s v="Partner"/>
    <n v="0"/>
    <n v="0"/>
    <n v="1"/>
    <n v="0"/>
    <n v="0"/>
    <s v="Graduation"/>
    <s v="Graduate"/>
    <n v="39"/>
    <n v="7"/>
    <n v="1"/>
    <n v="1"/>
    <x v="1"/>
    <s v="NumWebPurchases"/>
    <x v="2"/>
    <n v="7"/>
    <s v="Accepted"/>
    <n v="7"/>
    <n v="71"/>
    <n v="9"/>
    <n v="3"/>
    <n v="2"/>
    <n v="14"/>
    <n v="4"/>
    <x v="2"/>
    <s v="Low"/>
    <s v="Medium"/>
    <s v="Medium"/>
    <n v="705"/>
  </r>
  <r>
    <n v="44794"/>
    <x v="0"/>
    <n v="0"/>
    <n v="1"/>
    <n v="99"/>
    <x v="2"/>
    <n v="54"/>
    <n v="0"/>
    <n v="7"/>
    <n v="0"/>
    <n v="0"/>
    <n v="4"/>
    <s v="Wines"/>
    <n v="1"/>
    <n v="2"/>
    <n v="0"/>
    <n v="3"/>
    <n v="6"/>
    <x v="0"/>
    <x v="0"/>
    <x v="0"/>
    <x v="0"/>
    <x v="0"/>
    <n v="0"/>
    <n v="3"/>
    <n v="11"/>
    <x v="1"/>
    <n v="54"/>
    <x v="0"/>
    <n v="2180"/>
    <n v="0"/>
    <n v="1"/>
    <n v="0"/>
    <n v="0"/>
    <n v="0"/>
    <s v="Married"/>
    <s v="Partner"/>
    <n v="0"/>
    <n v="0"/>
    <n v="1"/>
    <n v="0"/>
    <n v="0"/>
    <s v="Graduation"/>
    <s v="Graduate"/>
    <n v="61"/>
    <n v="57"/>
    <n v="0"/>
    <n v="1"/>
    <x v="3"/>
    <s v="NumStorePurchases"/>
    <x v="1"/>
    <n v="5"/>
    <s v="Not Accepted"/>
    <n v="5"/>
    <n v="65"/>
    <n v="0.99999999999999978"/>
    <n v="1"/>
    <n v="2"/>
    <n v="4"/>
    <n v="0"/>
    <x v="1"/>
    <s v="Medium"/>
    <s v="Low"/>
    <s v="Low"/>
    <n v="706"/>
  </r>
  <r>
    <n v="80395"/>
    <x v="1"/>
    <n v="0"/>
    <n v="0"/>
    <n v="62"/>
    <x v="2"/>
    <n v="445"/>
    <n v="25"/>
    <n v="706"/>
    <n v="80"/>
    <n v="76"/>
    <n v="48"/>
    <s v="Meat"/>
    <n v="1"/>
    <n v="6"/>
    <n v="5"/>
    <n v="12"/>
    <n v="2"/>
    <x v="0"/>
    <x v="0"/>
    <x v="0"/>
    <x v="1"/>
    <x v="0"/>
    <n v="0"/>
    <n v="3"/>
    <n v="11"/>
    <x v="1"/>
    <n v="65"/>
    <x v="0"/>
    <n v="2377"/>
    <n v="0"/>
    <n v="1"/>
    <n v="0"/>
    <n v="0"/>
    <n v="0"/>
    <s v="Married"/>
    <s v="Partner"/>
    <n v="0"/>
    <n v="0"/>
    <n v="1"/>
    <n v="0"/>
    <n v="0"/>
    <s v="Graduation"/>
    <s v="Graduate"/>
    <n v="1332"/>
    <n v="1284"/>
    <n v="1"/>
    <n v="0"/>
    <x v="0"/>
    <s v="NumStorePurchases"/>
    <x v="1"/>
    <n v="23"/>
    <s v="Accepted"/>
    <n v="23"/>
    <n v="1380"/>
    <n v="4"/>
    <n v="9"/>
    <n v="8"/>
    <n v="21"/>
    <n v="8"/>
    <x v="0"/>
    <s v="Medium"/>
    <s v="High"/>
    <s v="Medium"/>
    <n v="707"/>
  </r>
  <r>
    <n v="75012"/>
    <x v="1"/>
    <n v="0"/>
    <n v="0"/>
    <n v="41"/>
    <x v="0"/>
    <n v="294"/>
    <n v="142"/>
    <n v="218"/>
    <n v="164"/>
    <n v="58"/>
    <n v="151"/>
    <s v="Wines"/>
    <n v="1"/>
    <n v="3"/>
    <n v="8"/>
    <n v="11"/>
    <n v="1"/>
    <x v="0"/>
    <x v="0"/>
    <x v="0"/>
    <x v="0"/>
    <x v="0"/>
    <n v="0"/>
    <n v="3"/>
    <n v="11"/>
    <x v="1"/>
    <n v="44"/>
    <x v="2"/>
    <n v="2314"/>
    <n v="1"/>
    <n v="0"/>
    <n v="0"/>
    <n v="0"/>
    <n v="0"/>
    <s v="Divorced"/>
    <s v="Alone"/>
    <n v="0"/>
    <n v="0"/>
    <n v="0"/>
    <n v="1"/>
    <n v="0"/>
    <s v="Master"/>
    <s v="Postgraduate"/>
    <n v="876"/>
    <n v="725"/>
    <n v="0"/>
    <n v="0"/>
    <x v="2"/>
    <s v="NumStorePurchases"/>
    <x v="1"/>
    <n v="22"/>
    <s v="Not Accepted"/>
    <n v="22"/>
    <n v="1027"/>
    <n v="6"/>
    <n v="8"/>
    <n v="7"/>
    <n v="21"/>
    <n v="8"/>
    <x v="0"/>
    <s v="Medium"/>
    <s v="High"/>
    <s v="High"/>
    <n v="708"/>
  </r>
  <r>
    <n v="56962"/>
    <x v="0"/>
    <n v="2"/>
    <n v="1"/>
    <n v="60"/>
    <x v="0"/>
    <n v="292"/>
    <n v="3"/>
    <n v="77"/>
    <n v="10"/>
    <n v="3"/>
    <n v="26"/>
    <s v="Wines"/>
    <n v="7"/>
    <n v="6"/>
    <n v="3"/>
    <n v="5"/>
    <n v="7"/>
    <x v="0"/>
    <x v="0"/>
    <x v="0"/>
    <x v="0"/>
    <x v="0"/>
    <n v="0"/>
    <n v="3"/>
    <n v="11"/>
    <x v="1"/>
    <n v="55"/>
    <x v="0"/>
    <n v="2420"/>
    <n v="0"/>
    <n v="1"/>
    <n v="0"/>
    <n v="0"/>
    <n v="0"/>
    <s v="Married"/>
    <s v="Partner"/>
    <n v="0"/>
    <n v="0"/>
    <n v="0"/>
    <n v="1"/>
    <n v="0"/>
    <s v="Master"/>
    <s v="Postgraduate"/>
    <n v="385"/>
    <n v="359"/>
    <n v="0"/>
    <n v="3"/>
    <x v="2"/>
    <s v="NumWebPurchases"/>
    <x v="2"/>
    <n v="14"/>
    <s v="Not Accepted"/>
    <n v="14"/>
    <n v="411"/>
    <n v="4"/>
    <n v="5"/>
    <n v="5"/>
    <n v="14"/>
    <n v="4"/>
    <x v="2"/>
    <s v="Medium"/>
    <s v="Medium"/>
    <s v="Medium"/>
    <n v="709"/>
  </r>
  <r>
    <n v="89891"/>
    <x v="1"/>
    <n v="0"/>
    <n v="0"/>
    <n v="17"/>
    <x v="1"/>
    <n v="412"/>
    <n v="22"/>
    <n v="132"/>
    <n v="59"/>
    <n v="28"/>
    <n v="183"/>
    <s v="Wines"/>
    <n v="1"/>
    <n v="11"/>
    <n v="6"/>
    <n v="8"/>
    <n v="4"/>
    <x v="0"/>
    <x v="0"/>
    <x v="1"/>
    <x v="0"/>
    <x v="0"/>
    <n v="0"/>
    <n v="3"/>
    <n v="11"/>
    <x v="1"/>
    <n v="29"/>
    <x v="3"/>
    <n v="2599"/>
    <n v="0"/>
    <n v="0"/>
    <n v="0"/>
    <n v="1"/>
    <n v="0"/>
    <s v="Together"/>
    <s v="Partner"/>
    <n v="0"/>
    <n v="0"/>
    <n v="1"/>
    <n v="0"/>
    <n v="0"/>
    <s v="Graduation"/>
    <s v="Graduate"/>
    <n v="653"/>
    <n v="470"/>
    <n v="1"/>
    <n v="0"/>
    <x v="2"/>
    <s v="NumWebPurchases"/>
    <x v="2"/>
    <n v="25"/>
    <s v="Accepted"/>
    <n v="25"/>
    <n v="836"/>
    <n v="9"/>
    <n v="9"/>
    <n v="6"/>
    <n v="24"/>
    <n v="9"/>
    <x v="0"/>
    <s v="Medium"/>
    <s v="Medium"/>
    <s v="High"/>
    <n v="710"/>
  </r>
  <r>
    <n v="35946"/>
    <x v="0"/>
    <n v="1"/>
    <n v="1"/>
    <n v="24"/>
    <x v="1"/>
    <n v="8"/>
    <n v="0"/>
    <n v="3"/>
    <n v="0"/>
    <n v="0"/>
    <n v="0"/>
    <s v="Wines"/>
    <n v="1"/>
    <n v="0"/>
    <n v="0"/>
    <n v="3"/>
    <n v="5"/>
    <x v="0"/>
    <x v="0"/>
    <x v="0"/>
    <x v="0"/>
    <x v="0"/>
    <n v="0"/>
    <n v="3"/>
    <n v="11"/>
    <x v="1"/>
    <n v="71"/>
    <x v="0"/>
    <n v="2434"/>
    <n v="1"/>
    <n v="0"/>
    <n v="0"/>
    <n v="0"/>
    <n v="0"/>
    <s v="Divorced"/>
    <s v="Alone"/>
    <n v="0"/>
    <n v="0"/>
    <n v="0"/>
    <n v="0"/>
    <n v="1"/>
    <s v="PhD"/>
    <s v="Postgraduate"/>
    <n v="11"/>
    <n v="11"/>
    <n v="0"/>
    <n v="2"/>
    <x v="1"/>
    <s v="NumStorePurchases"/>
    <x v="1"/>
    <n v="3"/>
    <s v="Not Accepted"/>
    <n v="3"/>
    <n v="11"/>
    <n v="8"/>
    <n v="0"/>
    <n v="0"/>
    <n v="8"/>
    <n v="1"/>
    <x v="1"/>
    <s v="Low"/>
    <s v="Low"/>
    <s v="Low"/>
    <n v="711"/>
  </r>
  <r>
    <n v="53593"/>
    <x v="0"/>
    <n v="1"/>
    <n v="1"/>
    <n v="60"/>
    <x v="0"/>
    <n v="349"/>
    <n v="4"/>
    <n v="78"/>
    <n v="6"/>
    <n v="0"/>
    <n v="43"/>
    <s v="Wines"/>
    <n v="8"/>
    <n v="7"/>
    <n v="2"/>
    <n v="6"/>
    <n v="8"/>
    <x v="0"/>
    <x v="0"/>
    <x v="0"/>
    <x v="0"/>
    <x v="0"/>
    <n v="0"/>
    <n v="3"/>
    <n v="11"/>
    <x v="1"/>
    <n v="67"/>
    <x v="0"/>
    <n v="2850"/>
    <n v="0"/>
    <n v="0"/>
    <n v="0"/>
    <n v="1"/>
    <n v="0"/>
    <s v="Together"/>
    <s v="Partner"/>
    <n v="0"/>
    <n v="0"/>
    <n v="0"/>
    <n v="0"/>
    <n v="1"/>
    <s v="PhD"/>
    <s v="Postgraduate"/>
    <n v="437"/>
    <n v="394"/>
    <n v="0"/>
    <n v="2"/>
    <x v="2"/>
    <s v="NumWebPurchases"/>
    <x v="2"/>
    <n v="15"/>
    <s v="Not Accepted"/>
    <n v="15"/>
    <n v="480"/>
    <n v="4"/>
    <n v="5"/>
    <n v="5"/>
    <n v="14"/>
    <n v="4"/>
    <x v="2"/>
    <s v="Medium"/>
    <s v="Low"/>
    <s v="Medium"/>
    <n v="712"/>
  </r>
  <r>
    <n v="66373"/>
    <x v="0"/>
    <n v="1"/>
    <n v="1"/>
    <n v="57"/>
    <x v="0"/>
    <n v="328"/>
    <n v="9"/>
    <n v="124"/>
    <n v="12"/>
    <n v="24"/>
    <n v="109"/>
    <s v="Wines"/>
    <n v="7"/>
    <n v="4"/>
    <n v="2"/>
    <n v="10"/>
    <n v="3"/>
    <x v="0"/>
    <x v="0"/>
    <x v="0"/>
    <x v="0"/>
    <x v="0"/>
    <n v="0"/>
    <n v="3"/>
    <n v="11"/>
    <x v="1"/>
    <n v="42"/>
    <x v="2"/>
    <n v="2541"/>
    <n v="0"/>
    <n v="1"/>
    <n v="0"/>
    <n v="0"/>
    <n v="0"/>
    <s v="Married"/>
    <s v="Partner"/>
    <n v="0"/>
    <n v="0"/>
    <n v="1"/>
    <n v="0"/>
    <n v="0"/>
    <s v="Graduation"/>
    <s v="Graduate"/>
    <n v="497"/>
    <n v="388"/>
    <n v="0"/>
    <n v="2"/>
    <x v="2"/>
    <s v="NumStorePurchases"/>
    <x v="1"/>
    <n v="16"/>
    <s v="Not Accepted"/>
    <n v="16"/>
    <n v="606"/>
    <n v="5"/>
    <n v="6"/>
    <n v="5"/>
    <n v="16"/>
    <n v="5"/>
    <x v="3"/>
    <s v="Medium"/>
    <s v="Medium"/>
    <s v="High"/>
    <n v="713"/>
  </r>
  <r>
    <n v="45072"/>
    <x v="0"/>
    <n v="1"/>
    <n v="2"/>
    <n v="74"/>
    <x v="2"/>
    <n v="144"/>
    <n v="2"/>
    <n v="99"/>
    <n v="7"/>
    <n v="2"/>
    <n v="30"/>
    <s v="Wines"/>
    <n v="5"/>
    <n v="6"/>
    <n v="1"/>
    <n v="4"/>
    <n v="8"/>
    <x v="0"/>
    <x v="0"/>
    <x v="0"/>
    <x v="0"/>
    <x v="0"/>
    <n v="0"/>
    <n v="3"/>
    <n v="11"/>
    <x v="1"/>
    <n v="72"/>
    <x v="0"/>
    <n v="2415"/>
    <n v="1"/>
    <n v="0"/>
    <n v="0"/>
    <n v="0"/>
    <n v="0"/>
    <s v="Divorced"/>
    <s v="Alone"/>
    <n v="0"/>
    <n v="0"/>
    <n v="0"/>
    <n v="0"/>
    <n v="1"/>
    <s v="PhD"/>
    <s v="Postgraduate"/>
    <n v="254"/>
    <n v="224"/>
    <n v="0"/>
    <n v="3"/>
    <x v="3"/>
    <s v="NumWebPurchases"/>
    <x v="2"/>
    <n v="11"/>
    <s v="Not Accepted"/>
    <n v="11"/>
    <n v="284"/>
    <n v="3.0000000000000004"/>
    <n v="4"/>
    <n v="4"/>
    <n v="11"/>
    <n v="3"/>
    <x v="2"/>
    <s v="Medium"/>
    <s v="Medium"/>
    <s v="Medium"/>
    <n v="714"/>
  </r>
  <r>
    <n v="89694"/>
    <x v="1"/>
    <n v="1"/>
    <n v="1"/>
    <n v="22"/>
    <x v="1"/>
    <n v="1126"/>
    <n v="28"/>
    <n v="211"/>
    <n v="37"/>
    <n v="28"/>
    <n v="42"/>
    <s v="Wines"/>
    <n v="3"/>
    <n v="4"/>
    <n v="3"/>
    <n v="4"/>
    <n v="5"/>
    <x v="0"/>
    <x v="1"/>
    <x v="1"/>
    <x v="1"/>
    <x v="0"/>
    <n v="0"/>
    <n v="3"/>
    <n v="11"/>
    <x v="1"/>
    <n v="47"/>
    <x v="2"/>
    <n v="2422"/>
    <n v="1"/>
    <n v="0"/>
    <n v="0"/>
    <n v="0"/>
    <n v="0"/>
    <s v="Divorced"/>
    <s v="Alone"/>
    <n v="0"/>
    <n v="0"/>
    <n v="1"/>
    <n v="0"/>
    <n v="0"/>
    <s v="Graduation"/>
    <s v="Graduate"/>
    <n v="1430"/>
    <n v="1388"/>
    <n v="3"/>
    <n v="2"/>
    <x v="0"/>
    <s v="NumWebPurchases"/>
    <x v="2"/>
    <n v="11"/>
    <s v="Accepted"/>
    <n v="11"/>
    <n v="1472"/>
    <n v="8"/>
    <n v="4"/>
    <n v="8"/>
    <n v="20"/>
    <n v="7"/>
    <x v="3"/>
    <s v="High"/>
    <s v="Medium"/>
    <s v="Medium"/>
    <n v="715"/>
  </r>
  <r>
    <n v="72025"/>
    <x v="1"/>
    <n v="0"/>
    <n v="0"/>
    <n v="46"/>
    <x v="0"/>
    <n v="967"/>
    <n v="0"/>
    <n v="617"/>
    <n v="43"/>
    <n v="50"/>
    <n v="0"/>
    <s v="Wines"/>
    <n v="1"/>
    <n v="4"/>
    <n v="8"/>
    <n v="13"/>
    <n v="2"/>
    <x v="0"/>
    <x v="1"/>
    <x v="1"/>
    <x v="1"/>
    <x v="0"/>
    <n v="0"/>
    <n v="3"/>
    <n v="11"/>
    <x v="0"/>
    <n v="71"/>
    <x v="0"/>
    <n v="2220"/>
    <n v="0"/>
    <n v="1"/>
    <n v="0"/>
    <n v="0"/>
    <n v="0"/>
    <s v="Married"/>
    <s v="Partner"/>
    <n v="0"/>
    <n v="0"/>
    <n v="1"/>
    <n v="0"/>
    <n v="0"/>
    <s v="Graduation"/>
    <s v="Graduate"/>
    <n v="1677"/>
    <n v="1677"/>
    <n v="3"/>
    <n v="0"/>
    <x v="0"/>
    <s v="NumStorePurchases"/>
    <x v="1"/>
    <n v="25"/>
    <s v="Accepted"/>
    <n v="25"/>
    <n v="1677"/>
    <n v="6"/>
    <n v="9"/>
    <n v="9"/>
    <n v="24"/>
    <n v="9"/>
    <x v="0"/>
    <s v="High"/>
    <s v="High"/>
    <s v="Low"/>
    <n v="716"/>
  </r>
  <r>
    <n v="67432"/>
    <x v="0"/>
    <n v="0"/>
    <n v="1"/>
    <n v="69"/>
    <x v="2"/>
    <n v="432"/>
    <n v="79"/>
    <n v="341"/>
    <n v="177"/>
    <n v="136"/>
    <n v="170"/>
    <s v="Wines"/>
    <n v="2"/>
    <n v="8"/>
    <n v="5"/>
    <n v="4"/>
    <n v="4"/>
    <x v="0"/>
    <x v="0"/>
    <x v="0"/>
    <x v="0"/>
    <x v="0"/>
    <n v="0"/>
    <n v="3"/>
    <n v="11"/>
    <x v="1"/>
    <n v="47"/>
    <x v="2"/>
    <n v="2616"/>
    <n v="0"/>
    <n v="1"/>
    <n v="0"/>
    <n v="0"/>
    <n v="0"/>
    <s v="Married"/>
    <s v="Partner"/>
    <n v="0"/>
    <n v="0"/>
    <n v="1"/>
    <n v="0"/>
    <n v="0"/>
    <s v="Graduation"/>
    <s v="Graduate"/>
    <n v="1165"/>
    <n v="995"/>
    <n v="0"/>
    <n v="1"/>
    <x v="0"/>
    <s v="NumWebPurchases"/>
    <x v="2"/>
    <n v="17"/>
    <s v="Not Accepted"/>
    <n v="17"/>
    <n v="1335"/>
    <n v="4"/>
    <n v="6"/>
    <n v="8"/>
    <n v="18"/>
    <n v="6"/>
    <x v="3"/>
    <s v="Medium"/>
    <s v="High"/>
    <s v="High"/>
    <n v="717"/>
  </r>
  <r>
    <n v="70545"/>
    <x v="1"/>
    <n v="0"/>
    <n v="1"/>
    <n v="29"/>
    <x v="1"/>
    <n v="138"/>
    <n v="39"/>
    <n v="63"/>
    <n v="55"/>
    <n v="18"/>
    <n v="21"/>
    <s v="Wines"/>
    <n v="1"/>
    <n v="4"/>
    <n v="1"/>
    <n v="7"/>
    <n v="2"/>
    <x v="0"/>
    <x v="0"/>
    <x v="0"/>
    <x v="0"/>
    <x v="0"/>
    <n v="0"/>
    <n v="3"/>
    <n v="11"/>
    <x v="1"/>
    <n v="68"/>
    <x v="0"/>
    <n v="2185"/>
    <n v="0"/>
    <n v="0"/>
    <n v="0"/>
    <n v="1"/>
    <n v="0"/>
    <s v="Together"/>
    <s v="Partner"/>
    <n v="0"/>
    <n v="0"/>
    <n v="0"/>
    <n v="1"/>
    <n v="0"/>
    <s v="Master"/>
    <s v="Postgraduate"/>
    <n v="313"/>
    <n v="292"/>
    <n v="0"/>
    <n v="1"/>
    <x v="3"/>
    <s v="NumStorePurchases"/>
    <x v="1"/>
    <n v="12"/>
    <s v="Not Accepted"/>
    <n v="12"/>
    <n v="334"/>
    <n v="8"/>
    <n v="4"/>
    <n v="4"/>
    <n v="16"/>
    <n v="5"/>
    <x v="3"/>
    <s v="Medium"/>
    <s v="Medium"/>
    <s v="Medium"/>
    <n v="718"/>
  </r>
  <r>
    <n v="17487"/>
    <x v="2"/>
    <n v="1"/>
    <n v="0"/>
    <n v="37"/>
    <x v="0"/>
    <n v="0"/>
    <n v="0"/>
    <n v="1"/>
    <n v="7"/>
    <n v="4"/>
    <n v="6"/>
    <s v="Fish"/>
    <n v="1"/>
    <n v="1"/>
    <n v="0"/>
    <n v="2"/>
    <n v="7"/>
    <x v="0"/>
    <x v="0"/>
    <x v="0"/>
    <x v="0"/>
    <x v="0"/>
    <n v="0"/>
    <n v="3"/>
    <n v="11"/>
    <x v="1"/>
    <n v="31"/>
    <x v="1"/>
    <n v="2627"/>
    <n v="0"/>
    <n v="1"/>
    <n v="0"/>
    <n v="0"/>
    <n v="0"/>
    <s v="Married"/>
    <s v="Partner"/>
    <n v="0"/>
    <n v="1"/>
    <n v="0"/>
    <n v="0"/>
    <n v="0"/>
    <s v="Basic"/>
    <s v="Undergraduate"/>
    <n v="12"/>
    <n v="6"/>
    <n v="0"/>
    <n v="1"/>
    <x v="1"/>
    <s v="NumStorePurchases"/>
    <x v="1"/>
    <n v="3"/>
    <s v="Not Accepted"/>
    <n v="3"/>
    <n v="18"/>
    <n v="7"/>
    <n v="0"/>
    <n v="0"/>
    <n v="7"/>
    <n v="1"/>
    <x v="1"/>
    <s v="Low"/>
    <s v="Medium"/>
    <s v="Low"/>
    <n v="719"/>
  </r>
  <r>
    <n v="62882"/>
    <x v="0"/>
    <n v="0"/>
    <n v="1"/>
    <n v="26"/>
    <x v="1"/>
    <n v="509"/>
    <n v="133"/>
    <n v="497"/>
    <n v="78"/>
    <n v="24"/>
    <n v="97"/>
    <s v="Wines"/>
    <n v="2"/>
    <n v="7"/>
    <n v="5"/>
    <n v="6"/>
    <n v="4"/>
    <x v="0"/>
    <x v="0"/>
    <x v="0"/>
    <x v="0"/>
    <x v="0"/>
    <n v="0"/>
    <n v="3"/>
    <n v="11"/>
    <x v="1"/>
    <n v="51"/>
    <x v="0"/>
    <n v="2848"/>
    <n v="0"/>
    <n v="0"/>
    <n v="0"/>
    <n v="1"/>
    <n v="0"/>
    <s v="Together"/>
    <s v="Partner"/>
    <n v="0"/>
    <n v="0"/>
    <n v="1"/>
    <n v="0"/>
    <n v="0"/>
    <s v="Graduation"/>
    <s v="Graduate"/>
    <n v="1241"/>
    <n v="1144"/>
    <n v="0"/>
    <n v="1"/>
    <x v="0"/>
    <s v="NumWebPurchases"/>
    <x v="2"/>
    <n v="18"/>
    <s v="Not Accepted"/>
    <n v="18"/>
    <n v="1338"/>
    <n v="8"/>
    <n v="7"/>
    <n v="8"/>
    <n v="23"/>
    <n v="8"/>
    <x v="0"/>
    <s v="High"/>
    <s v="Medium"/>
    <s v="High"/>
    <n v="720"/>
  </r>
  <r>
    <n v="64108"/>
    <x v="0"/>
    <n v="0"/>
    <n v="1"/>
    <n v="8"/>
    <x v="1"/>
    <n v="948"/>
    <n v="10"/>
    <n v="86"/>
    <n v="13"/>
    <n v="21"/>
    <n v="21"/>
    <s v="Wines"/>
    <n v="4"/>
    <n v="6"/>
    <n v="9"/>
    <n v="11"/>
    <n v="5"/>
    <x v="0"/>
    <x v="0"/>
    <x v="0"/>
    <x v="0"/>
    <x v="0"/>
    <n v="0"/>
    <n v="3"/>
    <n v="11"/>
    <x v="1"/>
    <n v="67"/>
    <x v="0"/>
    <n v="2622"/>
    <n v="0"/>
    <n v="0"/>
    <n v="1"/>
    <n v="0"/>
    <n v="0"/>
    <s v="Single"/>
    <s v="Alone"/>
    <n v="0"/>
    <n v="0"/>
    <n v="0"/>
    <n v="0"/>
    <n v="1"/>
    <s v="PhD"/>
    <s v="Postgraduate"/>
    <n v="1078"/>
    <n v="1057"/>
    <n v="0"/>
    <n v="1"/>
    <x v="0"/>
    <s v="NumStorePurchases"/>
    <x v="1"/>
    <n v="26"/>
    <s v="Not Accepted"/>
    <n v="26"/>
    <n v="1099"/>
    <n v="10"/>
    <n v="9"/>
    <n v="7"/>
    <n v="26"/>
    <n v="9"/>
    <x v="0"/>
    <s v="High"/>
    <s v="Medium"/>
    <s v="Medium"/>
    <n v="721"/>
  </r>
  <r>
    <n v="34941"/>
    <x v="2"/>
    <n v="1"/>
    <n v="1"/>
    <n v="26"/>
    <x v="1"/>
    <n v="39"/>
    <n v="2"/>
    <n v="25"/>
    <n v="4"/>
    <n v="3"/>
    <n v="24"/>
    <s v="Wines"/>
    <n v="2"/>
    <n v="3"/>
    <n v="0"/>
    <n v="3"/>
    <n v="8"/>
    <x v="0"/>
    <x v="0"/>
    <x v="0"/>
    <x v="0"/>
    <x v="0"/>
    <n v="0"/>
    <n v="3"/>
    <n v="11"/>
    <x v="1"/>
    <n v="64"/>
    <x v="0"/>
    <n v="2639"/>
    <n v="0"/>
    <n v="0"/>
    <n v="0"/>
    <n v="1"/>
    <n v="0"/>
    <s v="Together"/>
    <s v="Partner"/>
    <n v="0"/>
    <n v="0"/>
    <n v="0"/>
    <n v="1"/>
    <n v="0"/>
    <s v="Master"/>
    <s v="Postgraduate"/>
    <n v="73"/>
    <n v="49"/>
    <n v="0"/>
    <n v="2"/>
    <x v="3"/>
    <s v="NumWebPurchases"/>
    <x v="2"/>
    <n v="6"/>
    <s v="Not Accepted"/>
    <n v="6"/>
    <n v="97"/>
    <n v="8"/>
    <n v="2"/>
    <n v="3"/>
    <n v="13"/>
    <n v="3"/>
    <x v="2"/>
    <s v="Medium"/>
    <s v="Medium"/>
    <s v="Medium"/>
    <n v="722"/>
  </r>
  <r>
    <n v="48767"/>
    <x v="0"/>
    <n v="1"/>
    <n v="2"/>
    <n v="79"/>
    <x v="2"/>
    <n v="28"/>
    <n v="1"/>
    <n v="21"/>
    <n v="3"/>
    <n v="0"/>
    <n v="10"/>
    <s v="Wines"/>
    <n v="3"/>
    <n v="2"/>
    <n v="1"/>
    <n v="3"/>
    <n v="5"/>
    <x v="0"/>
    <x v="0"/>
    <x v="0"/>
    <x v="0"/>
    <x v="0"/>
    <n v="0"/>
    <n v="3"/>
    <n v="11"/>
    <x v="1"/>
    <n v="70"/>
    <x v="0"/>
    <n v="2338"/>
    <n v="0"/>
    <n v="0"/>
    <n v="1"/>
    <n v="0"/>
    <n v="0"/>
    <s v="Single"/>
    <s v="Alone"/>
    <n v="0"/>
    <n v="0"/>
    <n v="0"/>
    <n v="0"/>
    <n v="1"/>
    <s v="PhD"/>
    <s v="Postgraduate"/>
    <n v="53"/>
    <n v="43"/>
    <n v="0"/>
    <n v="3"/>
    <x v="1"/>
    <s v="NumStorePurchases"/>
    <x v="1"/>
    <n v="6"/>
    <s v="Not Accepted"/>
    <n v="6"/>
    <n v="63"/>
    <n v="3.0000000000000004"/>
    <n v="2"/>
    <n v="2"/>
    <n v="7"/>
    <n v="1"/>
    <x v="1"/>
    <s v="Medium"/>
    <s v="Low"/>
    <s v="Medium"/>
    <n v="723"/>
  </r>
  <r>
    <n v="38702"/>
    <x v="0"/>
    <n v="1"/>
    <n v="0"/>
    <n v="71"/>
    <x v="2"/>
    <n v="13"/>
    <n v="11"/>
    <n v="24"/>
    <n v="13"/>
    <n v="8"/>
    <n v="40"/>
    <s v="Gold"/>
    <n v="2"/>
    <n v="3"/>
    <n v="0"/>
    <n v="4"/>
    <n v="6"/>
    <x v="0"/>
    <x v="0"/>
    <x v="0"/>
    <x v="0"/>
    <x v="0"/>
    <n v="0"/>
    <n v="3"/>
    <n v="11"/>
    <x v="1"/>
    <n v="42"/>
    <x v="2"/>
    <n v="2491"/>
    <n v="0"/>
    <n v="0"/>
    <n v="0"/>
    <n v="1"/>
    <n v="0"/>
    <s v="Together"/>
    <s v="Partner"/>
    <n v="1"/>
    <n v="0"/>
    <n v="0"/>
    <n v="0"/>
    <n v="0"/>
    <s v="2n Cycle"/>
    <s v="Undergraduate"/>
    <n v="69"/>
    <n v="29"/>
    <n v="0"/>
    <n v="1"/>
    <x v="3"/>
    <s v="NumStorePurchases"/>
    <x v="1"/>
    <n v="7"/>
    <s v="Not Accepted"/>
    <n v="7"/>
    <n v="109"/>
    <n v="3.0000000000000004"/>
    <n v="3"/>
    <n v="3"/>
    <n v="9"/>
    <n v="2"/>
    <x v="1"/>
    <s v="Low"/>
    <s v="Medium"/>
    <s v="Medium"/>
    <n v="724"/>
  </r>
  <r>
    <n v="82224"/>
    <x v="1"/>
    <n v="0"/>
    <n v="0"/>
    <n v="83"/>
    <x v="2"/>
    <n v="307"/>
    <n v="26"/>
    <n v="360"/>
    <n v="138"/>
    <n v="31"/>
    <n v="40"/>
    <s v="Meat"/>
    <n v="1"/>
    <n v="6"/>
    <n v="9"/>
    <n v="5"/>
    <n v="3"/>
    <x v="0"/>
    <x v="0"/>
    <x v="0"/>
    <x v="1"/>
    <x v="0"/>
    <n v="0"/>
    <n v="3"/>
    <n v="11"/>
    <x v="1"/>
    <n v="56"/>
    <x v="0"/>
    <n v="2314"/>
    <n v="0"/>
    <n v="1"/>
    <n v="0"/>
    <n v="0"/>
    <n v="0"/>
    <s v="Married"/>
    <s v="Partner"/>
    <n v="0"/>
    <n v="0"/>
    <n v="1"/>
    <n v="0"/>
    <n v="0"/>
    <s v="Graduation"/>
    <s v="Graduate"/>
    <n v="862"/>
    <n v="822"/>
    <n v="1"/>
    <n v="0"/>
    <x v="2"/>
    <s v="NumCatalogPurchases"/>
    <x v="0"/>
    <n v="20"/>
    <s v="Accepted"/>
    <n v="20"/>
    <n v="902"/>
    <n v="1.9999999999999996"/>
    <n v="7"/>
    <n v="6"/>
    <n v="15"/>
    <n v="4"/>
    <x v="2"/>
    <s v="Medium"/>
    <s v="Medium"/>
    <s v="Medium"/>
    <n v="725"/>
  </r>
  <r>
    <n v="83844"/>
    <x v="1"/>
    <n v="0"/>
    <n v="0"/>
    <n v="57"/>
    <x v="0"/>
    <n v="901"/>
    <n v="31"/>
    <n v="345"/>
    <n v="75"/>
    <n v="31"/>
    <n v="191"/>
    <s v="Wines"/>
    <n v="1"/>
    <n v="4"/>
    <n v="4"/>
    <n v="11"/>
    <n v="1"/>
    <x v="0"/>
    <x v="0"/>
    <x v="1"/>
    <x v="0"/>
    <x v="0"/>
    <n v="0"/>
    <n v="3"/>
    <n v="11"/>
    <x v="1"/>
    <n v="68"/>
    <x v="0"/>
    <n v="2572"/>
    <n v="0"/>
    <n v="0"/>
    <n v="0"/>
    <n v="1"/>
    <n v="0"/>
    <s v="Together"/>
    <s v="Partner"/>
    <n v="0"/>
    <n v="0"/>
    <n v="1"/>
    <n v="0"/>
    <n v="0"/>
    <s v="Graduation"/>
    <s v="Graduate"/>
    <n v="1383"/>
    <n v="1192"/>
    <n v="1"/>
    <n v="0"/>
    <x v="0"/>
    <s v="NumStorePurchases"/>
    <x v="1"/>
    <n v="19"/>
    <s v="Accepted"/>
    <n v="19"/>
    <n v="1574"/>
    <n v="5"/>
    <n v="7"/>
    <n v="9"/>
    <n v="21"/>
    <n v="8"/>
    <x v="0"/>
    <s v="High"/>
    <s v="Medium"/>
    <s v="High"/>
    <n v="726"/>
  </r>
  <r>
    <n v="17003"/>
    <x v="2"/>
    <n v="1"/>
    <n v="0"/>
    <n v="37"/>
    <x v="0"/>
    <n v="2"/>
    <n v="5"/>
    <n v="12"/>
    <n v="4"/>
    <n v="8"/>
    <n v="7"/>
    <s v="Meat"/>
    <n v="3"/>
    <n v="2"/>
    <n v="0"/>
    <n v="4"/>
    <n v="5"/>
    <x v="0"/>
    <x v="0"/>
    <x v="0"/>
    <x v="0"/>
    <x v="0"/>
    <n v="0"/>
    <n v="3"/>
    <n v="11"/>
    <x v="1"/>
    <n v="45"/>
    <x v="2"/>
    <n v="2361"/>
    <n v="0"/>
    <n v="1"/>
    <n v="0"/>
    <n v="0"/>
    <n v="0"/>
    <s v="Married"/>
    <s v="Partner"/>
    <n v="1"/>
    <n v="0"/>
    <n v="0"/>
    <n v="0"/>
    <n v="0"/>
    <s v="2n Cycle"/>
    <s v="Undergraduate"/>
    <n v="31"/>
    <n v="24"/>
    <n v="0"/>
    <n v="1"/>
    <x v="1"/>
    <s v="NumStorePurchases"/>
    <x v="1"/>
    <n v="6"/>
    <s v="Not Accepted"/>
    <n v="6"/>
    <n v="38"/>
    <n v="7"/>
    <n v="2"/>
    <n v="1"/>
    <n v="10"/>
    <n v="2"/>
    <x v="1"/>
    <s v="Low"/>
    <s v="Medium"/>
    <s v="Low"/>
    <n v="727"/>
  </r>
  <r>
    <n v="71163"/>
    <x v="1"/>
    <n v="0"/>
    <n v="0"/>
    <n v="30"/>
    <x v="1"/>
    <n v="283"/>
    <n v="17"/>
    <n v="372"/>
    <n v="138"/>
    <n v="106"/>
    <n v="44"/>
    <s v="Meat"/>
    <n v="1"/>
    <n v="3"/>
    <n v="8"/>
    <n v="12"/>
    <n v="1"/>
    <x v="0"/>
    <x v="0"/>
    <x v="0"/>
    <x v="0"/>
    <x v="0"/>
    <n v="0"/>
    <n v="3"/>
    <n v="11"/>
    <x v="1"/>
    <n v="25"/>
    <x v="3"/>
    <n v="2271"/>
    <n v="0"/>
    <n v="0"/>
    <n v="1"/>
    <n v="0"/>
    <n v="0"/>
    <s v="Single"/>
    <s v="Alone"/>
    <n v="0"/>
    <n v="0"/>
    <n v="1"/>
    <n v="0"/>
    <n v="0"/>
    <s v="Graduation"/>
    <s v="Graduate"/>
    <n v="916"/>
    <n v="872"/>
    <n v="0"/>
    <n v="0"/>
    <x v="2"/>
    <s v="NumStorePurchases"/>
    <x v="1"/>
    <n v="23"/>
    <s v="Not Accepted"/>
    <n v="23"/>
    <n v="960"/>
    <n v="7"/>
    <n v="9"/>
    <n v="7"/>
    <n v="23"/>
    <n v="8"/>
    <x v="0"/>
    <s v="Medium"/>
    <s v="High"/>
    <s v="Medium"/>
    <n v="728"/>
  </r>
  <r>
    <n v="33697"/>
    <x v="2"/>
    <n v="1"/>
    <n v="0"/>
    <n v="34"/>
    <x v="0"/>
    <n v="4"/>
    <n v="3"/>
    <n v="7"/>
    <n v="0"/>
    <n v="3"/>
    <n v="11"/>
    <s v="Gold"/>
    <n v="1"/>
    <n v="1"/>
    <n v="0"/>
    <n v="2"/>
    <n v="7"/>
    <x v="1"/>
    <x v="0"/>
    <x v="0"/>
    <x v="0"/>
    <x v="0"/>
    <n v="0"/>
    <n v="3"/>
    <n v="11"/>
    <x v="1"/>
    <n v="50"/>
    <x v="0"/>
    <n v="2446"/>
    <n v="0"/>
    <n v="0"/>
    <n v="1"/>
    <n v="0"/>
    <n v="0"/>
    <s v="Single"/>
    <s v="Alone"/>
    <n v="0"/>
    <n v="0"/>
    <n v="1"/>
    <n v="0"/>
    <n v="0"/>
    <s v="Graduation"/>
    <s v="Graduate"/>
    <n v="17"/>
    <n v="6"/>
    <n v="1"/>
    <n v="1"/>
    <x v="1"/>
    <s v="NumStorePurchases"/>
    <x v="1"/>
    <n v="3"/>
    <s v="Accepted"/>
    <n v="3"/>
    <n v="28"/>
    <n v="7"/>
    <n v="0"/>
    <n v="0"/>
    <n v="7"/>
    <n v="1"/>
    <x v="1"/>
    <s v="Low"/>
    <s v="Medium"/>
    <s v="Medium"/>
    <n v="729"/>
  </r>
  <r>
    <n v="63564"/>
    <x v="0"/>
    <n v="0"/>
    <n v="0"/>
    <n v="0"/>
    <x v="3"/>
    <n v="769"/>
    <n v="80"/>
    <n v="252"/>
    <n v="15"/>
    <n v="34"/>
    <n v="65"/>
    <s v="Wines"/>
    <n v="1"/>
    <n v="10"/>
    <n v="10"/>
    <n v="7"/>
    <n v="6"/>
    <x v="1"/>
    <x v="0"/>
    <x v="0"/>
    <x v="0"/>
    <x v="0"/>
    <n v="0"/>
    <n v="3"/>
    <n v="11"/>
    <x v="0"/>
    <n v="66"/>
    <x v="0"/>
    <n v="2310"/>
    <n v="0"/>
    <n v="1"/>
    <n v="0"/>
    <n v="0"/>
    <n v="0"/>
    <s v="Married"/>
    <s v="Partner"/>
    <n v="1"/>
    <n v="0"/>
    <n v="0"/>
    <n v="0"/>
    <n v="0"/>
    <s v="2n Cycle"/>
    <s v="Undergraduate"/>
    <n v="1150"/>
    <n v="1085"/>
    <n v="1"/>
    <n v="0"/>
    <x v="0"/>
    <s v="NumWebPurchases"/>
    <x v="2"/>
    <n v="27"/>
    <s v="Accepted"/>
    <n v="27"/>
    <n v="1215"/>
    <n v="10"/>
    <n v="9"/>
    <n v="8"/>
    <n v="27"/>
    <n v="9"/>
    <x v="0"/>
    <s v="High"/>
    <s v="Medium"/>
    <s v="High"/>
    <n v="730"/>
  </r>
  <r>
    <n v="83443"/>
    <x v="1"/>
    <n v="0"/>
    <n v="0"/>
    <n v="89"/>
    <x v="2"/>
    <n v="518"/>
    <n v="42"/>
    <n v="742"/>
    <n v="55"/>
    <n v="56"/>
    <n v="84"/>
    <s v="Meat"/>
    <n v="1"/>
    <n v="6"/>
    <n v="10"/>
    <n v="5"/>
    <n v="2"/>
    <x v="0"/>
    <x v="0"/>
    <x v="0"/>
    <x v="0"/>
    <x v="0"/>
    <n v="0"/>
    <n v="3"/>
    <n v="11"/>
    <x v="1"/>
    <n v="48"/>
    <x v="2"/>
    <n v="2339"/>
    <n v="0"/>
    <n v="0"/>
    <n v="0"/>
    <n v="1"/>
    <n v="0"/>
    <s v="Together"/>
    <s v="Partner"/>
    <n v="0"/>
    <n v="0"/>
    <n v="0"/>
    <n v="0"/>
    <n v="1"/>
    <s v="PhD"/>
    <s v="Postgraduate"/>
    <n v="1413"/>
    <n v="1329"/>
    <n v="0"/>
    <n v="0"/>
    <x v="0"/>
    <s v="NumCatalogPurchases"/>
    <x v="0"/>
    <n v="21"/>
    <s v="Not Accepted"/>
    <n v="21"/>
    <n v="1497"/>
    <n v="1.9999999999999996"/>
    <n v="8"/>
    <n v="8"/>
    <n v="18"/>
    <n v="6"/>
    <x v="3"/>
    <s v="High"/>
    <s v="High"/>
    <s v="High"/>
    <n v="731"/>
  </r>
  <r>
    <n v="51518"/>
    <x v="0"/>
    <n v="0"/>
    <n v="1"/>
    <n v="92"/>
    <x v="2"/>
    <n v="350"/>
    <n v="8"/>
    <n v="66"/>
    <n v="17"/>
    <n v="4"/>
    <n v="4"/>
    <s v="Wines"/>
    <n v="2"/>
    <n v="3"/>
    <n v="2"/>
    <n v="10"/>
    <n v="3"/>
    <x v="0"/>
    <x v="0"/>
    <x v="0"/>
    <x v="0"/>
    <x v="0"/>
    <n v="0"/>
    <n v="3"/>
    <n v="11"/>
    <x v="1"/>
    <n v="62"/>
    <x v="0"/>
    <n v="2428"/>
    <n v="0"/>
    <n v="0"/>
    <n v="0"/>
    <n v="1"/>
    <n v="0"/>
    <s v="Together"/>
    <s v="Partner"/>
    <n v="0"/>
    <n v="0"/>
    <n v="0"/>
    <n v="0"/>
    <n v="1"/>
    <s v="PhD"/>
    <s v="Postgraduate"/>
    <n v="445"/>
    <n v="441"/>
    <n v="0"/>
    <n v="1"/>
    <x v="2"/>
    <s v="NumStorePurchases"/>
    <x v="1"/>
    <n v="15"/>
    <s v="Not Accepted"/>
    <n v="15"/>
    <n v="449"/>
    <n v="0.99999999999999978"/>
    <n v="5"/>
    <n v="5"/>
    <n v="11"/>
    <n v="3"/>
    <x v="2"/>
    <s v="Medium"/>
    <s v="Medium"/>
    <s v="Low"/>
    <n v="732"/>
  </r>
  <r>
    <n v="58330"/>
    <x v="0"/>
    <n v="0"/>
    <n v="1"/>
    <n v="87"/>
    <x v="2"/>
    <n v="445"/>
    <n v="53"/>
    <n v="213"/>
    <n v="104"/>
    <n v="98"/>
    <n v="151"/>
    <s v="Wines"/>
    <n v="1"/>
    <n v="6"/>
    <n v="4"/>
    <n v="13"/>
    <n v="4"/>
    <x v="0"/>
    <x v="0"/>
    <x v="0"/>
    <x v="0"/>
    <x v="0"/>
    <n v="0"/>
    <n v="3"/>
    <n v="11"/>
    <x v="1"/>
    <n v="45"/>
    <x v="2"/>
    <n v="2345"/>
    <n v="0"/>
    <n v="0"/>
    <n v="0"/>
    <n v="0"/>
    <n v="1"/>
    <s v="Widow"/>
    <s v="Alone"/>
    <n v="0"/>
    <n v="0"/>
    <n v="1"/>
    <n v="0"/>
    <n v="0"/>
    <s v="Graduation"/>
    <s v="Graduate"/>
    <n v="913"/>
    <n v="762"/>
    <n v="0"/>
    <n v="1"/>
    <x v="2"/>
    <s v="NumStorePurchases"/>
    <x v="1"/>
    <n v="23"/>
    <s v="Not Accepted"/>
    <n v="23"/>
    <n v="1064"/>
    <n v="1.9999999999999996"/>
    <n v="9"/>
    <n v="7"/>
    <n v="18"/>
    <n v="6"/>
    <x v="3"/>
    <s v="Medium"/>
    <s v="High"/>
    <s v="High"/>
    <n v="733"/>
  </r>
  <r>
    <n v="80952"/>
    <x v="1"/>
    <n v="0"/>
    <n v="0"/>
    <n v="20"/>
    <x v="1"/>
    <n v="778"/>
    <n v="178"/>
    <n v="689"/>
    <n v="41"/>
    <n v="27"/>
    <n v="44"/>
    <s v="Wines"/>
    <n v="1"/>
    <n v="8"/>
    <n v="5"/>
    <n v="11"/>
    <n v="8"/>
    <x v="0"/>
    <x v="1"/>
    <x v="1"/>
    <x v="1"/>
    <x v="0"/>
    <n v="0"/>
    <n v="3"/>
    <n v="11"/>
    <x v="0"/>
    <n v="51"/>
    <x v="0"/>
    <n v="2645"/>
    <n v="0"/>
    <n v="1"/>
    <n v="0"/>
    <n v="0"/>
    <n v="0"/>
    <s v="Married"/>
    <s v="Partner"/>
    <n v="0"/>
    <n v="0"/>
    <n v="1"/>
    <n v="0"/>
    <n v="0"/>
    <s v="Graduation"/>
    <s v="Graduate"/>
    <n v="1713"/>
    <n v="1669"/>
    <n v="3"/>
    <n v="0"/>
    <x v="0"/>
    <s v="NumStorePurchases"/>
    <x v="1"/>
    <n v="24"/>
    <s v="Accepted"/>
    <n v="24"/>
    <n v="1757"/>
    <n v="8"/>
    <n v="9"/>
    <n v="9"/>
    <n v="26"/>
    <n v="9"/>
    <x v="0"/>
    <s v="High"/>
    <s v="Medium"/>
    <s v="Medium"/>
    <n v="734"/>
  </r>
  <r>
    <n v="75507"/>
    <x v="1"/>
    <n v="0"/>
    <n v="0"/>
    <n v="56"/>
    <x v="0"/>
    <n v="709"/>
    <n v="93"/>
    <n v="374"/>
    <n v="104"/>
    <n v="80"/>
    <n v="80"/>
    <s v="Wines"/>
    <n v="1"/>
    <n v="8"/>
    <n v="6"/>
    <n v="6"/>
    <n v="3"/>
    <x v="0"/>
    <x v="0"/>
    <x v="0"/>
    <x v="0"/>
    <x v="0"/>
    <n v="0"/>
    <n v="3"/>
    <n v="11"/>
    <x v="1"/>
    <n v="41"/>
    <x v="2"/>
    <n v="2217"/>
    <n v="0"/>
    <n v="0"/>
    <n v="0"/>
    <n v="1"/>
    <n v="0"/>
    <s v="Together"/>
    <s v="Partner"/>
    <n v="0"/>
    <n v="0"/>
    <n v="1"/>
    <n v="0"/>
    <n v="0"/>
    <s v="Graduation"/>
    <s v="Graduate"/>
    <n v="1360"/>
    <n v="1280"/>
    <n v="0"/>
    <n v="0"/>
    <x v="0"/>
    <s v="NumWebPurchases"/>
    <x v="2"/>
    <n v="20"/>
    <s v="Not Accepted"/>
    <n v="20"/>
    <n v="1440"/>
    <n v="5"/>
    <n v="7"/>
    <n v="8"/>
    <n v="20"/>
    <n v="7"/>
    <x v="3"/>
    <s v="High"/>
    <s v="High"/>
    <s v="High"/>
    <n v="735"/>
  </r>
  <r>
    <n v="63855"/>
    <x v="0"/>
    <n v="0"/>
    <n v="0"/>
    <n v="28"/>
    <x v="1"/>
    <n v="359"/>
    <n v="35"/>
    <n v="314"/>
    <n v="93"/>
    <n v="116"/>
    <n v="89"/>
    <s v="Wines"/>
    <n v="1"/>
    <n v="7"/>
    <n v="3"/>
    <n v="13"/>
    <n v="4"/>
    <x v="0"/>
    <x v="0"/>
    <x v="0"/>
    <x v="0"/>
    <x v="0"/>
    <n v="0"/>
    <n v="3"/>
    <n v="11"/>
    <x v="1"/>
    <n v="42"/>
    <x v="2"/>
    <n v="2664"/>
    <n v="0"/>
    <n v="0"/>
    <n v="0"/>
    <n v="1"/>
    <n v="0"/>
    <s v="Together"/>
    <s v="Partner"/>
    <n v="1"/>
    <n v="0"/>
    <n v="0"/>
    <n v="0"/>
    <n v="0"/>
    <s v="2n Cycle"/>
    <s v="Undergraduate"/>
    <n v="917"/>
    <n v="828"/>
    <n v="0"/>
    <n v="0"/>
    <x v="2"/>
    <s v="NumStorePurchases"/>
    <x v="1"/>
    <n v="23"/>
    <s v="Not Accepted"/>
    <n v="23"/>
    <n v="1006"/>
    <n v="8"/>
    <n v="9"/>
    <n v="7"/>
    <n v="24"/>
    <n v="9"/>
    <x v="0"/>
    <s v="Medium"/>
    <s v="High"/>
    <s v="High"/>
    <n v="736"/>
  </r>
  <r>
    <n v="62220"/>
    <x v="0"/>
    <n v="0"/>
    <n v="1"/>
    <n v="55"/>
    <x v="0"/>
    <n v="799"/>
    <n v="12"/>
    <n v="375"/>
    <n v="16"/>
    <n v="12"/>
    <n v="12"/>
    <s v="Wines"/>
    <n v="5"/>
    <n v="7"/>
    <n v="6"/>
    <n v="5"/>
    <n v="6"/>
    <x v="0"/>
    <x v="0"/>
    <x v="0"/>
    <x v="0"/>
    <x v="0"/>
    <n v="0"/>
    <n v="3"/>
    <n v="11"/>
    <x v="0"/>
    <n v="48"/>
    <x v="2"/>
    <n v="2846"/>
    <n v="0"/>
    <n v="0"/>
    <n v="0"/>
    <n v="1"/>
    <n v="0"/>
    <s v="Together"/>
    <s v="Partner"/>
    <n v="0"/>
    <n v="0"/>
    <n v="0"/>
    <n v="0"/>
    <n v="1"/>
    <s v="PhD"/>
    <s v="Postgraduate"/>
    <n v="1214"/>
    <n v="1202"/>
    <n v="0"/>
    <n v="1"/>
    <x v="0"/>
    <s v="NumWebPurchases"/>
    <x v="2"/>
    <n v="18"/>
    <s v="Not Accepted"/>
    <n v="18"/>
    <n v="1226"/>
    <n v="5"/>
    <n v="7"/>
    <n v="8"/>
    <n v="20"/>
    <n v="7"/>
    <x v="3"/>
    <s v="High"/>
    <s v="Medium"/>
    <s v="Medium"/>
    <n v="737"/>
  </r>
  <r>
    <n v="58512"/>
    <x v="0"/>
    <n v="0"/>
    <n v="1"/>
    <n v="25"/>
    <x v="1"/>
    <n v="895"/>
    <n v="10"/>
    <n v="101"/>
    <n v="13"/>
    <n v="0"/>
    <n v="152"/>
    <s v="Wines"/>
    <n v="5"/>
    <n v="3"/>
    <n v="4"/>
    <n v="8"/>
    <n v="8"/>
    <x v="0"/>
    <x v="0"/>
    <x v="0"/>
    <x v="0"/>
    <x v="0"/>
    <n v="0"/>
    <n v="3"/>
    <n v="11"/>
    <x v="1"/>
    <n v="56"/>
    <x v="0"/>
    <n v="2442"/>
    <n v="0"/>
    <n v="1"/>
    <n v="0"/>
    <n v="0"/>
    <n v="0"/>
    <s v="Married"/>
    <s v="Partner"/>
    <n v="0"/>
    <n v="0"/>
    <n v="1"/>
    <n v="0"/>
    <n v="0"/>
    <s v="Graduation"/>
    <s v="Graduate"/>
    <n v="1019"/>
    <n v="867"/>
    <n v="0"/>
    <n v="1"/>
    <x v="0"/>
    <s v="NumStorePurchases"/>
    <x v="1"/>
    <n v="15"/>
    <s v="Not Accepted"/>
    <n v="15"/>
    <n v="1171"/>
    <n v="8"/>
    <n v="5"/>
    <n v="7"/>
    <n v="20"/>
    <n v="7"/>
    <x v="3"/>
    <s v="High"/>
    <s v="Low"/>
    <s v="High"/>
    <n v="738"/>
  </r>
  <r>
    <n v="40662"/>
    <x v="0"/>
    <n v="1"/>
    <n v="0"/>
    <n v="0"/>
    <x v="3"/>
    <n v="40"/>
    <n v="2"/>
    <n v="23"/>
    <n v="0"/>
    <n v="4"/>
    <n v="23"/>
    <s v="Wines"/>
    <n v="2"/>
    <n v="2"/>
    <n v="1"/>
    <n v="3"/>
    <n v="4"/>
    <x v="0"/>
    <x v="0"/>
    <x v="0"/>
    <x v="0"/>
    <x v="0"/>
    <n v="0"/>
    <n v="3"/>
    <n v="11"/>
    <x v="1"/>
    <n v="41"/>
    <x v="2"/>
    <n v="2630"/>
    <n v="0"/>
    <n v="1"/>
    <n v="0"/>
    <n v="0"/>
    <n v="0"/>
    <s v="Married"/>
    <s v="Partner"/>
    <n v="0"/>
    <n v="0"/>
    <n v="0"/>
    <n v="1"/>
    <n v="0"/>
    <s v="Master"/>
    <s v="Postgraduate"/>
    <n v="69"/>
    <n v="46"/>
    <n v="0"/>
    <n v="1"/>
    <x v="3"/>
    <s v="NumStorePurchases"/>
    <x v="1"/>
    <n v="6"/>
    <s v="Not Accepted"/>
    <n v="6"/>
    <n v="92"/>
    <n v="10"/>
    <n v="2"/>
    <n v="3"/>
    <n v="15"/>
    <n v="4"/>
    <x v="2"/>
    <s v="Medium"/>
    <s v="Medium"/>
    <s v="Medium"/>
    <n v="739"/>
  </r>
  <r>
    <n v="38829"/>
    <x v="0"/>
    <n v="0"/>
    <n v="1"/>
    <n v="86"/>
    <x v="2"/>
    <n v="76"/>
    <n v="0"/>
    <n v="7"/>
    <n v="0"/>
    <n v="0"/>
    <n v="16"/>
    <s v="Wines"/>
    <n v="1"/>
    <n v="3"/>
    <n v="2"/>
    <n v="2"/>
    <n v="5"/>
    <x v="0"/>
    <x v="0"/>
    <x v="0"/>
    <x v="0"/>
    <x v="0"/>
    <n v="0"/>
    <n v="3"/>
    <n v="11"/>
    <x v="1"/>
    <n v="61"/>
    <x v="0"/>
    <n v="2243"/>
    <n v="0"/>
    <n v="1"/>
    <n v="0"/>
    <n v="0"/>
    <n v="0"/>
    <s v="Married"/>
    <s v="Partner"/>
    <n v="0"/>
    <n v="0"/>
    <n v="0"/>
    <n v="0"/>
    <n v="1"/>
    <s v="PhD"/>
    <s v="Postgraduate"/>
    <n v="83"/>
    <n v="67"/>
    <n v="0"/>
    <n v="1"/>
    <x v="3"/>
    <s v="NumWebPurchases"/>
    <x v="2"/>
    <n v="7"/>
    <s v="Not Accepted"/>
    <n v="7"/>
    <n v="99"/>
    <n v="1.9999999999999996"/>
    <n v="3"/>
    <n v="3"/>
    <n v="8"/>
    <n v="1"/>
    <x v="1"/>
    <s v="Medium"/>
    <s v="Low"/>
    <s v="Medium"/>
    <n v="740"/>
  </r>
  <r>
    <n v="35523"/>
    <x v="0"/>
    <n v="1"/>
    <n v="0"/>
    <n v="8"/>
    <x v="1"/>
    <n v="11"/>
    <n v="5"/>
    <n v="22"/>
    <n v="12"/>
    <n v="5"/>
    <n v="11"/>
    <s v="Meat"/>
    <n v="2"/>
    <n v="3"/>
    <n v="0"/>
    <n v="3"/>
    <n v="7"/>
    <x v="0"/>
    <x v="0"/>
    <x v="0"/>
    <x v="0"/>
    <x v="0"/>
    <n v="0"/>
    <n v="3"/>
    <n v="11"/>
    <x v="1"/>
    <n v="39"/>
    <x v="1"/>
    <n v="2428"/>
    <n v="0"/>
    <n v="1"/>
    <n v="0"/>
    <n v="0"/>
    <n v="0"/>
    <s v="Married"/>
    <s v="Partner"/>
    <n v="1"/>
    <n v="0"/>
    <n v="0"/>
    <n v="0"/>
    <n v="0"/>
    <s v="2n Cycle"/>
    <s v="Undergraduate"/>
    <n v="55"/>
    <n v="44"/>
    <n v="0"/>
    <n v="1"/>
    <x v="1"/>
    <s v="NumWebPurchases"/>
    <x v="2"/>
    <n v="6"/>
    <s v="Not Accepted"/>
    <n v="6"/>
    <n v="66"/>
    <n v="10"/>
    <n v="2"/>
    <n v="2"/>
    <n v="14"/>
    <n v="4"/>
    <x v="2"/>
    <s v="Low"/>
    <s v="Medium"/>
    <s v="Medium"/>
    <n v="741"/>
  </r>
  <r>
    <n v="79146"/>
    <x v="1"/>
    <n v="1"/>
    <n v="1"/>
    <n v="33"/>
    <x v="0"/>
    <n v="245"/>
    <n v="16"/>
    <n v="223"/>
    <n v="21"/>
    <n v="43"/>
    <n v="16"/>
    <s v="Wines"/>
    <n v="2"/>
    <n v="8"/>
    <n v="1"/>
    <n v="8"/>
    <n v="6"/>
    <x v="0"/>
    <x v="0"/>
    <x v="0"/>
    <x v="0"/>
    <x v="0"/>
    <n v="0"/>
    <n v="3"/>
    <n v="11"/>
    <x v="1"/>
    <n v="53"/>
    <x v="0"/>
    <n v="2225"/>
    <n v="0"/>
    <n v="0"/>
    <n v="1"/>
    <n v="0"/>
    <n v="0"/>
    <s v="Single"/>
    <s v="Alone"/>
    <n v="0"/>
    <n v="0"/>
    <n v="1"/>
    <n v="0"/>
    <n v="0"/>
    <s v="Graduation"/>
    <s v="Graduate"/>
    <n v="548"/>
    <n v="532"/>
    <n v="0"/>
    <n v="2"/>
    <x v="2"/>
    <s v="NumWebPurchases"/>
    <x v="2"/>
    <n v="17"/>
    <s v="Not Accepted"/>
    <n v="17"/>
    <n v="564"/>
    <n v="7"/>
    <n v="6"/>
    <n v="5"/>
    <n v="18"/>
    <n v="6"/>
    <x v="3"/>
    <s v="Medium"/>
    <s v="High"/>
    <s v="Medium"/>
    <n v="742"/>
  </r>
  <r>
    <n v="78285"/>
    <x v="1"/>
    <n v="0"/>
    <n v="0"/>
    <n v="13"/>
    <x v="1"/>
    <n v="647"/>
    <n v="107"/>
    <n v="391"/>
    <n v="175"/>
    <n v="67"/>
    <n v="40"/>
    <s v="Wines"/>
    <n v="1"/>
    <n v="6"/>
    <n v="4"/>
    <n v="10"/>
    <n v="3"/>
    <x v="0"/>
    <x v="0"/>
    <x v="0"/>
    <x v="0"/>
    <x v="0"/>
    <n v="0"/>
    <n v="3"/>
    <n v="11"/>
    <x v="1"/>
    <n v="32"/>
    <x v="1"/>
    <n v="2403"/>
    <n v="0"/>
    <n v="1"/>
    <n v="0"/>
    <n v="0"/>
    <n v="0"/>
    <s v="Married"/>
    <s v="Partner"/>
    <n v="0"/>
    <n v="0"/>
    <n v="0"/>
    <n v="1"/>
    <n v="0"/>
    <s v="Master"/>
    <s v="Postgraduate"/>
    <n v="1387"/>
    <n v="1347"/>
    <n v="0"/>
    <n v="0"/>
    <x v="0"/>
    <s v="NumStorePurchases"/>
    <x v="1"/>
    <n v="20"/>
    <s v="Not Accepted"/>
    <n v="20"/>
    <n v="1427"/>
    <n v="9"/>
    <n v="7"/>
    <n v="8"/>
    <n v="24"/>
    <n v="9"/>
    <x v="0"/>
    <s v="High"/>
    <s v="High"/>
    <s v="Medium"/>
    <n v="743"/>
  </r>
  <r>
    <n v="31626"/>
    <x v="2"/>
    <n v="1"/>
    <n v="0"/>
    <n v="12"/>
    <x v="1"/>
    <n v="39"/>
    <n v="1"/>
    <n v="9"/>
    <n v="2"/>
    <n v="1"/>
    <n v="34"/>
    <s v="Wines"/>
    <n v="1"/>
    <n v="2"/>
    <n v="1"/>
    <n v="2"/>
    <n v="7"/>
    <x v="1"/>
    <x v="0"/>
    <x v="0"/>
    <x v="0"/>
    <x v="0"/>
    <n v="0"/>
    <n v="3"/>
    <n v="11"/>
    <x v="0"/>
    <n v="42"/>
    <x v="2"/>
    <n v="2574"/>
    <n v="0"/>
    <n v="0"/>
    <n v="1"/>
    <n v="0"/>
    <n v="0"/>
    <s v="Single"/>
    <s v="Alone"/>
    <n v="0"/>
    <n v="0"/>
    <n v="0"/>
    <n v="0"/>
    <n v="1"/>
    <s v="PhD"/>
    <s v="Postgraduate"/>
    <n v="52"/>
    <n v="18"/>
    <n v="1"/>
    <n v="1"/>
    <x v="1"/>
    <s v="NumWebPurchases"/>
    <x v="2"/>
    <n v="5"/>
    <s v="Accepted"/>
    <n v="5"/>
    <n v="86"/>
    <n v="9"/>
    <n v="1"/>
    <n v="2"/>
    <n v="12"/>
    <n v="3"/>
    <x v="2"/>
    <s v="Medium"/>
    <s v="Low"/>
    <s v="Medium"/>
    <n v="744"/>
  </r>
  <r>
    <n v="75127"/>
    <x v="1"/>
    <n v="0"/>
    <n v="0"/>
    <n v="92"/>
    <x v="2"/>
    <n v="203"/>
    <n v="35"/>
    <n v="305"/>
    <n v="46"/>
    <n v="17"/>
    <n v="227"/>
    <s v="Meat"/>
    <n v="1"/>
    <n v="2"/>
    <n v="11"/>
    <n v="5"/>
    <n v="1"/>
    <x v="0"/>
    <x v="0"/>
    <x v="0"/>
    <x v="0"/>
    <x v="0"/>
    <n v="0"/>
    <n v="3"/>
    <n v="11"/>
    <x v="1"/>
    <n v="68"/>
    <x v="0"/>
    <n v="2197"/>
    <n v="0"/>
    <n v="0"/>
    <n v="1"/>
    <n v="0"/>
    <n v="0"/>
    <s v="Single"/>
    <s v="Alone"/>
    <n v="0"/>
    <n v="0"/>
    <n v="1"/>
    <n v="0"/>
    <n v="0"/>
    <s v="Graduation"/>
    <s v="Graduate"/>
    <n v="606"/>
    <n v="379"/>
    <n v="0"/>
    <n v="0"/>
    <x v="2"/>
    <s v="NumCatalogPurchases"/>
    <x v="0"/>
    <n v="18"/>
    <s v="Not Accepted"/>
    <n v="18"/>
    <n v="833"/>
    <n v="0.99999999999999978"/>
    <n v="7"/>
    <n v="6"/>
    <n v="14"/>
    <n v="4"/>
    <x v="2"/>
    <s v="Medium"/>
    <s v="Medium"/>
    <s v="High"/>
    <n v="745"/>
  </r>
  <r>
    <n v="48726"/>
    <x v="0"/>
    <n v="0"/>
    <n v="1"/>
    <n v="90"/>
    <x v="2"/>
    <n v="138"/>
    <n v="3"/>
    <n v="38"/>
    <n v="4"/>
    <n v="0"/>
    <n v="59"/>
    <s v="Wines"/>
    <n v="3"/>
    <n v="3"/>
    <n v="2"/>
    <n v="4"/>
    <n v="6"/>
    <x v="0"/>
    <x v="0"/>
    <x v="0"/>
    <x v="0"/>
    <x v="0"/>
    <n v="0"/>
    <n v="3"/>
    <n v="11"/>
    <x v="1"/>
    <n v="65"/>
    <x v="0"/>
    <n v="2587"/>
    <n v="0"/>
    <n v="1"/>
    <n v="0"/>
    <n v="0"/>
    <n v="0"/>
    <s v="Married"/>
    <s v="Partner"/>
    <n v="0"/>
    <n v="0"/>
    <n v="1"/>
    <n v="0"/>
    <n v="0"/>
    <s v="Graduation"/>
    <s v="Graduate"/>
    <n v="183"/>
    <n v="124"/>
    <n v="0"/>
    <n v="1"/>
    <x v="3"/>
    <s v="NumStorePurchases"/>
    <x v="1"/>
    <n v="9"/>
    <s v="Not Accepted"/>
    <n v="9"/>
    <n v="242"/>
    <n v="0.99999999999999978"/>
    <n v="3"/>
    <n v="4"/>
    <n v="8"/>
    <n v="1"/>
    <x v="1"/>
    <s v="Medium"/>
    <s v="Low"/>
    <s v="High"/>
    <n v="746"/>
  </r>
  <r>
    <n v="74985"/>
    <x v="1"/>
    <n v="0"/>
    <n v="0"/>
    <n v="8"/>
    <x v="1"/>
    <n v="587"/>
    <n v="51"/>
    <n v="898"/>
    <n v="247"/>
    <n v="0"/>
    <n v="86"/>
    <s v="Meat"/>
    <n v="1"/>
    <n v="3"/>
    <n v="6"/>
    <n v="7"/>
    <n v="2"/>
    <x v="0"/>
    <x v="0"/>
    <x v="0"/>
    <x v="0"/>
    <x v="0"/>
    <n v="0"/>
    <n v="3"/>
    <n v="11"/>
    <x v="1"/>
    <n v="43"/>
    <x v="2"/>
    <n v="2815"/>
    <n v="0"/>
    <n v="1"/>
    <n v="0"/>
    <n v="0"/>
    <n v="0"/>
    <s v="Married"/>
    <s v="Partner"/>
    <n v="0"/>
    <n v="0"/>
    <n v="1"/>
    <n v="0"/>
    <n v="0"/>
    <s v="Graduation"/>
    <s v="Graduate"/>
    <n v="1783"/>
    <n v="1697"/>
    <n v="0"/>
    <n v="0"/>
    <x v="0"/>
    <s v="NumStorePurchases"/>
    <x v="1"/>
    <n v="16"/>
    <s v="Not Accepted"/>
    <n v="16"/>
    <n v="1869"/>
    <n v="10"/>
    <n v="6"/>
    <n v="9"/>
    <n v="25"/>
    <n v="9"/>
    <x v="0"/>
    <s v="High"/>
    <s v="Low"/>
    <s v="High"/>
    <n v="747"/>
  </r>
  <r>
    <n v="67430"/>
    <x v="0"/>
    <n v="0"/>
    <n v="0"/>
    <n v="6"/>
    <x v="3"/>
    <n v="595"/>
    <n v="97"/>
    <n v="291"/>
    <n v="127"/>
    <n v="133"/>
    <n v="121"/>
    <s v="Wines"/>
    <n v="1"/>
    <n v="11"/>
    <n v="5"/>
    <n v="12"/>
    <n v="6"/>
    <x v="0"/>
    <x v="0"/>
    <x v="0"/>
    <x v="0"/>
    <x v="0"/>
    <n v="0"/>
    <n v="3"/>
    <n v="11"/>
    <x v="1"/>
    <n v="33"/>
    <x v="1"/>
    <n v="2821"/>
    <n v="0"/>
    <n v="0"/>
    <n v="0"/>
    <n v="1"/>
    <n v="0"/>
    <s v="Together"/>
    <s v="Partner"/>
    <n v="0"/>
    <n v="0"/>
    <n v="1"/>
    <n v="0"/>
    <n v="0"/>
    <s v="Graduation"/>
    <s v="Graduate"/>
    <n v="1243"/>
    <n v="1122"/>
    <n v="0"/>
    <n v="0"/>
    <x v="0"/>
    <s v="NumStorePurchases"/>
    <x v="1"/>
    <n v="28"/>
    <s v="Not Accepted"/>
    <n v="28"/>
    <n v="1364"/>
    <n v="10"/>
    <n v="9"/>
    <n v="8"/>
    <n v="27"/>
    <n v="9"/>
    <x v="0"/>
    <s v="High"/>
    <s v="High"/>
    <s v="High"/>
    <n v="748"/>
  </r>
  <r>
    <n v="46891"/>
    <x v="0"/>
    <n v="0"/>
    <n v="1"/>
    <n v="91"/>
    <x v="2"/>
    <n v="43"/>
    <n v="12"/>
    <n v="23"/>
    <n v="29"/>
    <n v="15"/>
    <n v="61"/>
    <s v="Gold"/>
    <n v="1"/>
    <n v="2"/>
    <n v="1"/>
    <n v="4"/>
    <n v="4"/>
    <x v="0"/>
    <x v="0"/>
    <x v="0"/>
    <x v="0"/>
    <x v="0"/>
    <n v="0"/>
    <n v="3"/>
    <n v="11"/>
    <x v="1"/>
    <n v="55"/>
    <x v="0"/>
    <n v="2460"/>
    <n v="0"/>
    <n v="1"/>
    <n v="0"/>
    <n v="0"/>
    <n v="0"/>
    <s v="Married"/>
    <s v="Partner"/>
    <n v="1"/>
    <n v="0"/>
    <n v="0"/>
    <n v="0"/>
    <n v="0"/>
    <s v="2n Cycle"/>
    <s v="Undergraduate"/>
    <n v="122"/>
    <n v="61"/>
    <n v="0"/>
    <n v="1"/>
    <x v="3"/>
    <s v="NumStorePurchases"/>
    <x v="1"/>
    <n v="7"/>
    <s v="Not Accepted"/>
    <n v="7"/>
    <n v="183"/>
    <n v="0.99999999999999978"/>
    <n v="3"/>
    <n v="3"/>
    <n v="7"/>
    <n v="1"/>
    <x v="1"/>
    <s v="Medium"/>
    <s v="Medium"/>
    <s v="High"/>
    <n v="749"/>
  </r>
  <r>
    <n v="62058"/>
    <x v="0"/>
    <n v="0"/>
    <n v="1"/>
    <n v="52"/>
    <x v="0"/>
    <n v="301"/>
    <n v="7"/>
    <n v="74"/>
    <n v="10"/>
    <n v="0"/>
    <n v="58"/>
    <s v="Wines"/>
    <n v="4"/>
    <n v="6"/>
    <n v="1"/>
    <n v="7"/>
    <n v="6"/>
    <x v="0"/>
    <x v="0"/>
    <x v="0"/>
    <x v="0"/>
    <x v="0"/>
    <n v="0"/>
    <n v="3"/>
    <n v="11"/>
    <x v="1"/>
    <n v="64"/>
    <x v="0"/>
    <n v="2558"/>
    <n v="0"/>
    <n v="1"/>
    <n v="0"/>
    <n v="0"/>
    <n v="0"/>
    <s v="Married"/>
    <s v="Partner"/>
    <n v="0"/>
    <n v="0"/>
    <n v="0"/>
    <n v="1"/>
    <n v="0"/>
    <s v="Master"/>
    <s v="Postgraduate"/>
    <n v="392"/>
    <n v="334"/>
    <n v="0"/>
    <n v="1"/>
    <x v="2"/>
    <s v="NumStorePurchases"/>
    <x v="1"/>
    <n v="14"/>
    <s v="Not Accepted"/>
    <n v="14"/>
    <n v="450"/>
    <n v="5"/>
    <n v="5"/>
    <n v="5"/>
    <n v="15"/>
    <n v="4"/>
    <x v="2"/>
    <s v="Medium"/>
    <s v="Low"/>
    <s v="High"/>
    <n v="750"/>
  </r>
  <r>
    <n v="72063"/>
    <x v="1"/>
    <n v="0"/>
    <n v="1"/>
    <n v="3"/>
    <x v="3"/>
    <n v="180"/>
    <n v="32"/>
    <n v="348"/>
    <n v="76"/>
    <n v="32"/>
    <n v="90"/>
    <s v="Meat"/>
    <n v="2"/>
    <n v="5"/>
    <n v="2"/>
    <n v="12"/>
    <n v="2"/>
    <x v="0"/>
    <x v="0"/>
    <x v="0"/>
    <x v="0"/>
    <x v="0"/>
    <n v="0"/>
    <n v="3"/>
    <n v="11"/>
    <x v="1"/>
    <n v="41"/>
    <x v="2"/>
    <n v="2520"/>
    <n v="0"/>
    <n v="1"/>
    <n v="0"/>
    <n v="0"/>
    <n v="0"/>
    <s v="Married"/>
    <s v="Partner"/>
    <n v="0"/>
    <n v="0"/>
    <n v="1"/>
    <n v="0"/>
    <n v="0"/>
    <s v="Graduation"/>
    <s v="Graduate"/>
    <n v="668"/>
    <n v="578"/>
    <n v="0"/>
    <n v="1"/>
    <x v="2"/>
    <s v="NumStorePurchases"/>
    <x v="1"/>
    <n v="19"/>
    <s v="Not Accepted"/>
    <n v="19"/>
    <n v="758"/>
    <n v="10"/>
    <n v="7"/>
    <n v="6"/>
    <n v="23"/>
    <n v="8"/>
    <x v="0"/>
    <s v="Medium"/>
    <s v="Medium"/>
    <s v="High"/>
    <n v="751"/>
  </r>
  <r>
    <n v="78939"/>
    <x v="1"/>
    <n v="0"/>
    <n v="0"/>
    <n v="57"/>
    <x v="0"/>
    <n v="794"/>
    <n v="115"/>
    <n v="243"/>
    <n v="150"/>
    <n v="0"/>
    <n v="205"/>
    <s v="Wines"/>
    <n v="1"/>
    <n v="8"/>
    <n v="5"/>
    <n v="6"/>
    <n v="3"/>
    <x v="0"/>
    <x v="0"/>
    <x v="0"/>
    <x v="0"/>
    <x v="0"/>
    <n v="0"/>
    <n v="3"/>
    <n v="11"/>
    <x v="1"/>
    <n v="69"/>
    <x v="0"/>
    <n v="2358"/>
    <n v="0"/>
    <n v="1"/>
    <n v="0"/>
    <n v="0"/>
    <n v="0"/>
    <s v="Married"/>
    <s v="Partner"/>
    <n v="0"/>
    <n v="0"/>
    <n v="0"/>
    <n v="0"/>
    <n v="1"/>
    <s v="PhD"/>
    <s v="Postgraduate"/>
    <n v="1302"/>
    <n v="1097"/>
    <n v="0"/>
    <n v="0"/>
    <x v="0"/>
    <s v="NumWebPurchases"/>
    <x v="2"/>
    <n v="19"/>
    <s v="Not Accepted"/>
    <n v="19"/>
    <n v="1507"/>
    <n v="5"/>
    <n v="7"/>
    <n v="8"/>
    <n v="20"/>
    <n v="7"/>
    <x v="3"/>
    <s v="High"/>
    <s v="Low"/>
    <s v="High"/>
    <n v="752"/>
  </r>
  <r>
    <n v="42720"/>
    <x v="0"/>
    <n v="1"/>
    <n v="1"/>
    <n v="9"/>
    <x v="1"/>
    <n v="392"/>
    <n v="5"/>
    <n v="91"/>
    <n v="28"/>
    <n v="26"/>
    <n v="112"/>
    <s v="Wines"/>
    <n v="8"/>
    <n v="7"/>
    <n v="3"/>
    <n v="7"/>
    <n v="8"/>
    <x v="0"/>
    <x v="0"/>
    <x v="0"/>
    <x v="0"/>
    <x v="0"/>
    <n v="0"/>
    <n v="3"/>
    <n v="11"/>
    <x v="0"/>
    <n v="55"/>
    <x v="0"/>
    <n v="2590"/>
    <n v="0"/>
    <n v="0"/>
    <n v="1"/>
    <n v="0"/>
    <n v="0"/>
    <s v="Single"/>
    <s v="Alone"/>
    <n v="0"/>
    <n v="0"/>
    <n v="1"/>
    <n v="0"/>
    <n v="0"/>
    <s v="Graduation"/>
    <s v="Graduate"/>
    <n v="542"/>
    <n v="430"/>
    <n v="0"/>
    <n v="2"/>
    <x v="2"/>
    <s v="NumWebPurchases"/>
    <x v="2"/>
    <n v="17"/>
    <s v="Not Accepted"/>
    <n v="17"/>
    <n v="654"/>
    <n v="10"/>
    <n v="6"/>
    <n v="6"/>
    <n v="22"/>
    <n v="8"/>
    <x v="0"/>
    <s v="Medium"/>
    <s v="Medium"/>
    <s v="High"/>
    <n v="753"/>
  </r>
  <r>
    <n v="33622"/>
    <x v="2"/>
    <n v="1"/>
    <n v="1"/>
    <n v="22"/>
    <x v="1"/>
    <n v="39"/>
    <n v="1"/>
    <n v="22"/>
    <n v="3"/>
    <n v="4"/>
    <n v="12"/>
    <s v="Wines"/>
    <n v="3"/>
    <n v="2"/>
    <n v="0"/>
    <n v="4"/>
    <n v="7"/>
    <x v="0"/>
    <x v="0"/>
    <x v="0"/>
    <x v="0"/>
    <x v="0"/>
    <n v="0"/>
    <n v="3"/>
    <n v="11"/>
    <x v="1"/>
    <n v="48"/>
    <x v="2"/>
    <n v="2601"/>
    <n v="0"/>
    <n v="1"/>
    <n v="0"/>
    <n v="0"/>
    <n v="0"/>
    <s v="Married"/>
    <s v="Partner"/>
    <n v="0"/>
    <n v="0"/>
    <n v="1"/>
    <n v="0"/>
    <n v="0"/>
    <s v="Graduation"/>
    <s v="Graduate"/>
    <n v="69"/>
    <n v="57"/>
    <n v="0"/>
    <n v="2"/>
    <x v="3"/>
    <s v="NumStorePurchases"/>
    <x v="1"/>
    <n v="6"/>
    <s v="Not Accepted"/>
    <n v="6"/>
    <n v="81"/>
    <n v="8"/>
    <n v="2"/>
    <n v="2"/>
    <n v="12"/>
    <n v="3"/>
    <x v="2"/>
    <s v="Medium"/>
    <s v="Medium"/>
    <s v="Medium"/>
    <n v="754"/>
  </r>
  <r>
    <n v="6835"/>
    <x v="2"/>
    <n v="0"/>
    <n v="1"/>
    <n v="76"/>
    <x v="2"/>
    <n v="107"/>
    <n v="2"/>
    <n v="12"/>
    <n v="2"/>
    <n v="2"/>
    <n v="12"/>
    <s v="Wines"/>
    <n v="0"/>
    <n v="0"/>
    <n v="0"/>
    <n v="1"/>
    <n v="20"/>
    <x v="0"/>
    <x v="0"/>
    <x v="0"/>
    <x v="0"/>
    <x v="0"/>
    <n v="0"/>
    <n v="3"/>
    <n v="11"/>
    <x v="1"/>
    <n v="63"/>
    <x v="0"/>
    <n v="2727"/>
    <n v="0"/>
    <n v="0"/>
    <n v="0"/>
    <n v="1"/>
    <n v="0"/>
    <s v="Together"/>
    <s v="Partner"/>
    <n v="0"/>
    <n v="0"/>
    <n v="0"/>
    <n v="0"/>
    <n v="1"/>
    <s v="PhD"/>
    <s v="Postgraduate"/>
    <n v="125"/>
    <n v="113"/>
    <n v="0"/>
    <n v="1"/>
    <x v="3"/>
    <s v="NumStorePurchases"/>
    <x v="1"/>
    <n v="1"/>
    <s v="Not Accepted"/>
    <n v="1"/>
    <n v="137"/>
    <n v="3.0000000000000004"/>
    <n v="0"/>
    <n v="3"/>
    <n v="6"/>
    <n v="0"/>
    <x v="1"/>
    <s v="Medium"/>
    <s v="Medium"/>
    <s v="Medium"/>
    <n v="755"/>
  </r>
  <r>
    <n v="41452"/>
    <x v="0"/>
    <n v="1"/>
    <n v="1"/>
    <n v="86"/>
    <x v="2"/>
    <n v="13"/>
    <n v="0"/>
    <n v="3"/>
    <n v="0"/>
    <n v="0"/>
    <n v="0"/>
    <s v="Wines"/>
    <n v="1"/>
    <n v="1"/>
    <n v="0"/>
    <n v="2"/>
    <n v="7"/>
    <x v="0"/>
    <x v="0"/>
    <x v="0"/>
    <x v="0"/>
    <x v="0"/>
    <n v="0"/>
    <n v="3"/>
    <n v="11"/>
    <x v="1"/>
    <n v="67"/>
    <x v="0"/>
    <n v="2639"/>
    <n v="0"/>
    <n v="0"/>
    <n v="0"/>
    <n v="1"/>
    <n v="0"/>
    <s v="Together"/>
    <s v="Partner"/>
    <n v="0"/>
    <n v="0"/>
    <n v="1"/>
    <n v="0"/>
    <n v="0"/>
    <s v="Graduation"/>
    <s v="Graduate"/>
    <n v="16"/>
    <n v="16"/>
    <n v="0"/>
    <n v="2"/>
    <x v="1"/>
    <s v="NumStorePurchases"/>
    <x v="1"/>
    <n v="3"/>
    <s v="Not Accepted"/>
    <n v="3"/>
    <n v="16"/>
    <n v="1.9999999999999996"/>
    <n v="0"/>
    <n v="0"/>
    <n v="1.9999999999999996"/>
    <n v="0"/>
    <x v="1"/>
    <s v="Low"/>
    <s v="Low"/>
    <s v="Low"/>
    <n v="756"/>
  </r>
  <r>
    <n v="40760"/>
    <x v="0"/>
    <n v="0"/>
    <n v="1"/>
    <n v="64"/>
    <x v="2"/>
    <n v="70"/>
    <n v="0"/>
    <n v="17"/>
    <n v="0"/>
    <n v="0"/>
    <n v="6"/>
    <s v="Wines"/>
    <n v="2"/>
    <n v="2"/>
    <n v="1"/>
    <n v="3"/>
    <n v="6"/>
    <x v="0"/>
    <x v="0"/>
    <x v="0"/>
    <x v="0"/>
    <x v="0"/>
    <n v="0"/>
    <n v="3"/>
    <n v="11"/>
    <x v="1"/>
    <n v="55"/>
    <x v="0"/>
    <n v="2462"/>
    <n v="0"/>
    <n v="0"/>
    <n v="1"/>
    <n v="0"/>
    <n v="0"/>
    <s v="Single"/>
    <s v="Alone"/>
    <n v="0"/>
    <n v="0"/>
    <n v="0"/>
    <n v="0"/>
    <n v="1"/>
    <s v="PhD"/>
    <s v="Postgraduate"/>
    <n v="87"/>
    <n v="81"/>
    <n v="0"/>
    <n v="1"/>
    <x v="3"/>
    <s v="NumStorePurchases"/>
    <x v="1"/>
    <n v="6"/>
    <s v="Not Accepted"/>
    <n v="6"/>
    <n v="93"/>
    <n v="4"/>
    <n v="2"/>
    <n v="3"/>
    <n v="9"/>
    <n v="2"/>
    <x v="1"/>
    <s v="Medium"/>
    <s v="Low"/>
    <s v="Low"/>
    <n v="757"/>
  </r>
  <r>
    <n v="74250"/>
    <x v="1"/>
    <n v="0"/>
    <n v="0"/>
    <n v="90"/>
    <x v="2"/>
    <n v="680"/>
    <n v="11"/>
    <n v="392"/>
    <n v="75"/>
    <n v="0"/>
    <n v="0"/>
    <s v="Wines"/>
    <n v="1"/>
    <n v="2"/>
    <n v="11"/>
    <n v="4"/>
    <n v="1"/>
    <x v="0"/>
    <x v="0"/>
    <x v="0"/>
    <x v="0"/>
    <x v="0"/>
    <n v="0"/>
    <n v="3"/>
    <n v="11"/>
    <x v="1"/>
    <n v="62"/>
    <x v="0"/>
    <n v="2313"/>
    <n v="0"/>
    <n v="0"/>
    <n v="0"/>
    <n v="1"/>
    <n v="0"/>
    <s v="Together"/>
    <s v="Partner"/>
    <n v="0"/>
    <n v="0"/>
    <n v="0"/>
    <n v="0"/>
    <n v="1"/>
    <s v="PhD"/>
    <s v="Postgraduate"/>
    <n v="1158"/>
    <n v="1158"/>
    <n v="0"/>
    <n v="0"/>
    <x v="0"/>
    <s v="NumCatalogPurchases"/>
    <x v="0"/>
    <n v="17"/>
    <s v="Not Accepted"/>
    <n v="17"/>
    <n v="1158"/>
    <n v="0.99999999999999978"/>
    <n v="6"/>
    <n v="7"/>
    <n v="14"/>
    <n v="4"/>
    <x v="2"/>
    <s v="High"/>
    <s v="Low"/>
    <s v="Low"/>
    <n v="758"/>
  </r>
  <r>
    <n v="51124"/>
    <x v="0"/>
    <n v="1"/>
    <n v="1"/>
    <n v="79"/>
    <x v="2"/>
    <n v="26"/>
    <n v="1"/>
    <n v="11"/>
    <n v="0"/>
    <n v="1"/>
    <n v="4"/>
    <s v="Wines"/>
    <n v="2"/>
    <n v="1"/>
    <n v="0"/>
    <n v="3"/>
    <n v="3"/>
    <x v="0"/>
    <x v="0"/>
    <x v="0"/>
    <x v="0"/>
    <x v="0"/>
    <n v="0"/>
    <n v="3"/>
    <n v="11"/>
    <x v="1"/>
    <n v="65"/>
    <x v="0"/>
    <n v="2352"/>
    <n v="0"/>
    <n v="0"/>
    <n v="1"/>
    <n v="0"/>
    <n v="0"/>
    <s v="Single"/>
    <s v="Alone"/>
    <n v="0"/>
    <n v="0"/>
    <n v="0"/>
    <n v="1"/>
    <n v="0"/>
    <s v="Master"/>
    <s v="Postgraduate"/>
    <n v="39"/>
    <n v="35"/>
    <n v="0"/>
    <n v="2"/>
    <x v="1"/>
    <s v="NumStorePurchases"/>
    <x v="1"/>
    <n v="4"/>
    <s v="Not Accepted"/>
    <n v="4"/>
    <n v="43"/>
    <n v="3.0000000000000004"/>
    <n v="0"/>
    <n v="1"/>
    <n v="4"/>
    <n v="0"/>
    <x v="1"/>
    <s v="Medium"/>
    <s v="Low"/>
    <s v="Low"/>
    <n v="759"/>
  </r>
  <r>
    <n v="72258"/>
    <x v="1"/>
    <n v="0"/>
    <n v="1"/>
    <n v="28"/>
    <x v="1"/>
    <n v="522"/>
    <n v="0"/>
    <n v="522"/>
    <n v="227"/>
    <n v="120"/>
    <n v="134"/>
    <s v="Wines"/>
    <n v="2"/>
    <n v="6"/>
    <n v="9"/>
    <n v="5"/>
    <n v="2"/>
    <x v="0"/>
    <x v="0"/>
    <x v="0"/>
    <x v="0"/>
    <x v="0"/>
    <n v="0"/>
    <n v="3"/>
    <n v="11"/>
    <x v="1"/>
    <n v="49"/>
    <x v="2"/>
    <n v="2449"/>
    <n v="0"/>
    <n v="0"/>
    <n v="1"/>
    <n v="0"/>
    <n v="0"/>
    <s v="Single"/>
    <s v="Alone"/>
    <n v="0"/>
    <n v="0"/>
    <n v="1"/>
    <n v="0"/>
    <n v="0"/>
    <s v="Graduation"/>
    <s v="Graduate"/>
    <n v="1391"/>
    <n v="1257"/>
    <n v="0"/>
    <n v="1"/>
    <x v="0"/>
    <s v="NumCatalogPurchases"/>
    <x v="0"/>
    <n v="20"/>
    <s v="Not Accepted"/>
    <n v="20"/>
    <n v="1525"/>
    <n v="8"/>
    <n v="7"/>
    <n v="8"/>
    <n v="23"/>
    <n v="8"/>
    <x v="0"/>
    <s v="High"/>
    <s v="High"/>
    <s v="High"/>
    <n v="760"/>
  </r>
  <r>
    <n v="71466"/>
    <x v="1"/>
    <n v="0"/>
    <n v="0"/>
    <n v="86"/>
    <x v="2"/>
    <n v="412"/>
    <n v="12"/>
    <n v="546"/>
    <n v="78"/>
    <n v="182"/>
    <n v="0"/>
    <s v="Meat"/>
    <n v="1"/>
    <n v="4"/>
    <n v="4"/>
    <n v="10"/>
    <n v="1"/>
    <x v="0"/>
    <x v="0"/>
    <x v="0"/>
    <x v="0"/>
    <x v="0"/>
    <n v="0"/>
    <n v="3"/>
    <n v="11"/>
    <x v="1"/>
    <n v="46"/>
    <x v="2"/>
    <n v="2244"/>
    <n v="0"/>
    <n v="0"/>
    <n v="1"/>
    <n v="0"/>
    <n v="0"/>
    <s v="Single"/>
    <s v="Alone"/>
    <n v="0"/>
    <n v="0"/>
    <n v="0"/>
    <n v="0"/>
    <n v="1"/>
    <s v="PhD"/>
    <s v="Postgraduate"/>
    <n v="1230"/>
    <n v="1230"/>
    <n v="0"/>
    <n v="0"/>
    <x v="0"/>
    <s v="NumStorePurchases"/>
    <x v="1"/>
    <n v="18"/>
    <s v="Not Accepted"/>
    <n v="18"/>
    <n v="1230"/>
    <n v="1.9999999999999996"/>
    <n v="7"/>
    <n v="8"/>
    <n v="17"/>
    <n v="5"/>
    <x v="3"/>
    <s v="Medium"/>
    <s v="High"/>
    <s v="Low"/>
    <n v="761"/>
  </r>
  <r>
    <n v="36283"/>
    <x v="0"/>
    <n v="1"/>
    <n v="1"/>
    <n v="42"/>
    <x v="0"/>
    <n v="6"/>
    <n v="5"/>
    <n v="5"/>
    <n v="8"/>
    <n v="0"/>
    <n v="5"/>
    <s v="Fish"/>
    <n v="2"/>
    <n v="1"/>
    <n v="0"/>
    <n v="3"/>
    <n v="4"/>
    <x v="0"/>
    <x v="0"/>
    <x v="0"/>
    <x v="0"/>
    <x v="0"/>
    <n v="0"/>
    <n v="3"/>
    <n v="11"/>
    <x v="1"/>
    <n v="44"/>
    <x v="2"/>
    <n v="2235"/>
    <n v="0"/>
    <n v="0"/>
    <n v="0"/>
    <n v="1"/>
    <n v="0"/>
    <s v="Together"/>
    <s v="Partner"/>
    <n v="0"/>
    <n v="0"/>
    <n v="1"/>
    <n v="0"/>
    <n v="0"/>
    <s v="Graduation"/>
    <s v="Graduate"/>
    <n v="24"/>
    <n v="19"/>
    <n v="0"/>
    <n v="2"/>
    <x v="1"/>
    <s v="NumStorePurchases"/>
    <x v="1"/>
    <n v="4"/>
    <s v="Not Accepted"/>
    <n v="4"/>
    <n v="29"/>
    <n v="6"/>
    <n v="0"/>
    <n v="0"/>
    <n v="6"/>
    <n v="0"/>
    <x v="1"/>
    <s v="Low"/>
    <s v="Low"/>
    <s v="Low"/>
    <n v="762"/>
  </r>
  <r>
    <n v="20587"/>
    <x v="2"/>
    <n v="1"/>
    <n v="0"/>
    <n v="39"/>
    <x v="0"/>
    <n v="2"/>
    <n v="3"/>
    <n v="6"/>
    <n v="4"/>
    <n v="1"/>
    <n v="9"/>
    <s v="Gold"/>
    <n v="1"/>
    <n v="1"/>
    <n v="1"/>
    <n v="2"/>
    <n v="7"/>
    <x v="0"/>
    <x v="0"/>
    <x v="0"/>
    <x v="0"/>
    <x v="0"/>
    <n v="0"/>
    <n v="3"/>
    <n v="11"/>
    <x v="1"/>
    <n v="50"/>
    <x v="0"/>
    <n v="2208"/>
    <n v="0"/>
    <n v="0"/>
    <n v="1"/>
    <n v="0"/>
    <n v="0"/>
    <s v="Single"/>
    <s v="Alone"/>
    <n v="0"/>
    <n v="0"/>
    <n v="1"/>
    <n v="0"/>
    <n v="0"/>
    <s v="Graduation"/>
    <s v="Graduate"/>
    <n v="16"/>
    <n v="7"/>
    <n v="0"/>
    <n v="1"/>
    <x v="1"/>
    <s v="NumStorePurchases"/>
    <x v="1"/>
    <n v="4"/>
    <s v="Not Accepted"/>
    <n v="4"/>
    <n v="25"/>
    <n v="7"/>
    <n v="0"/>
    <n v="0"/>
    <n v="7"/>
    <n v="1"/>
    <x v="1"/>
    <s v="Low"/>
    <s v="Low"/>
    <s v="Low"/>
    <n v="763"/>
  </r>
  <r>
    <n v="30467"/>
    <x v="2"/>
    <n v="1"/>
    <n v="0"/>
    <n v="8"/>
    <x v="1"/>
    <n v="1"/>
    <n v="3"/>
    <n v="8"/>
    <n v="2"/>
    <n v="5"/>
    <n v="5"/>
    <s v="Meat"/>
    <n v="1"/>
    <n v="1"/>
    <n v="0"/>
    <n v="2"/>
    <n v="7"/>
    <x v="0"/>
    <x v="0"/>
    <x v="0"/>
    <x v="0"/>
    <x v="0"/>
    <n v="0"/>
    <n v="3"/>
    <n v="11"/>
    <x v="1"/>
    <n v="48"/>
    <x v="2"/>
    <n v="2261"/>
    <n v="0"/>
    <n v="1"/>
    <n v="0"/>
    <n v="0"/>
    <n v="0"/>
    <s v="Married"/>
    <s v="Partner"/>
    <n v="0"/>
    <n v="0"/>
    <n v="1"/>
    <n v="0"/>
    <n v="0"/>
    <s v="Graduation"/>
    <s v="Graduate"/>
    <n v="19"/>
    <n v="14"/>
    <n v="0"/>
    <n v="1"/>
    <x v="1"/>
    <s v="NumStorePurchases"/>
    <x v="1"/>
    <n v="3"/>
    <s v="Not Accepted"/>
    <n v="3"/>
    <n v="24"/>
    <n v="10"/>
    <n v="0"/>
    <n v="0"/>
    <n v="10"/>
    <n v="2"/>
    <x v="1"/>
    <s v="Low"/>
    <s v="Medium"/>
    <s v="Low"/>
    <n v="764"/>
  </r>
  <r>
    <n v="31590"/>
    <x v="2"/>
    <n v="1"/>
    <n v="0"/>
    <n v="40"/>
    <x v="0"/>
    <n v="6"/>
    <n v="2"/>
    <n v="15"/>
    <n v="6"/>
    <n v="6"/>
    <n v="3"/>
    <s v="Meat"/>
    <n v="1"/>
    <n v="1"/>
    <n v="0"/>
    <n v="3"/>
    <n v="8"/>
    <x v="0"/>
    <x v="0"/>
    <x v="0"/>
    <x v="0"/>
    <x v="0"/>
    <n v="0"/>
    <n v="3"/>
    <n v="11"/>
    <x v="1"/>
    <n v="48"/>
    <x v="2"/>
    <n v="2535"/>
    <n v="0"/>
    <n v="0"/>
    <n v="0"/>
    <n v="1"/>
    <n v="0"/>
    <s v="Together"/>
    <s v="Partner"/>
    <n v="0"/>
    <n v="0"/>
    <n v="1"/>
    <n v="0"/>
    <n v="0"/>
    <s v="Graduation"/>
    <s v="Graduate"/>
    <n v="35"/>
    <n v="32"/>
    <n v="0"/>
    <n v="1"/>
    <x v="1"/>
    <s v="NumStorePurchases"/>
    <x v="1"/>
    <n v="4"/>
    <s v="Not Accepted"/>
    <n v="4"/>
    <n v="38"/>
    <n v="6"/>
    <n v="0"/>
    <n v="1"/>
    <n v="7"/>
    <n v="1"/>
    <x v="1"/>
    <s v="Low"/>
    <s v="Medium"/>
    <s v="Low"/>
    <n v="765"/>
  </r>
  <r>
    <n v="20425"/>
    <x v="2"/>
    <n v="1"/>
    <n v="0"/>
    <n v="5"/>
    <x v="3"/>
    <n v="4"/>
    <n v="12"/>
    <n v="5"/>
    <n v="3"/>
    <n v="16"/>
    <n v="17"/>
    <s v="Gold"/>
    <n v="2"/>
    <n v="2"/>
    <n v="0"/>
    <n v="3"/>
    <n v="7"/>
    <x v="0"/>
    <x v="0"/>
    <x v="0"/>
    <x v="0"/>
    <x v="0"/>
    <n v="0"/>
    <n v="3"/>
    <n v="11"/>
    <x v="1"/>
    <n v="34"/>
    <x v="1"/>
    <n v="2767"/>
    <n v="0"/>
    <n v="1"/>
    <n v="0"/>
    <n v="0"/>
    <n v="0"/>
    <s v="Married"/>
    <s v="Partner"/>
    <n v="0"/>
    <n v="1"/>
    <n v="0"/>
    <n v="0"/>
    <n v="0"/>
    <s v="Basic"/>
    <s v="Undergraduate"/>
    <n v="40"/>
    <n v="23"/>
    <n v="0"/>
    <n v="1"/>
    <x v="1"/>
    <s v="NumStorePurchases"/>
    <x v="1"/>
    <n v="5"/>
    <s v="Not Accepted"/>
    <n v="5"/>
    <n v="57"/>
    <n v="10"/>
    <n v="1"/>
    <n v="2"/>
    <n v="13"/>
    <n v="3"/>
    <x v="2"/>
    <s v="Low"/>
    <s v="Medium"/>
    <s v="Medium"/>
    <n v="766"/>
  </r>
  <r>
    <n v="17144"/>
    <x v="2"/>
    <n v="1"/>
    <n v="1"/>
    <n v="96"/>
    <x v="2"/>
    <n v="18"/>
    <n v="2"/>
    <n v="19"/>
    <n v="0"/>
    <n v="2"/>
    <n v="6"/>
    <s v="Meat"/>
    <n v="5"/>
    <n v="3"/>
    <n v="0"/>
    <n v="4"/>
    <n v="7"/>
    <x v="0"/>
    <x v="0"/>
    <x v="0"/>
    <x v="0"/>
    <x v="0"/>
    <n v="0"/>
    <n v="3"/>
    <n v="11"/>
    <x v="1"/>
    <n v="60"/>
    <x v="0"/>
    <n v="2293"/>
    <n v="0"/>
    <n v="0"/>
    <n v="0"/>
    <n v="1"/>
    <n v="0"/>
    <s v="Together"/>
    <s v="Partner"/>
    <n v="0"/>
    <n v="0"/>
    <n v="0"/>
    <n v="1"/>
    <n v="0"/>
    <s v="Master"/>
    <s v="Postgraduate"/>
    <n v="41"/>
    <n v="35"/>
    <n v="0"/>
    <n v="2"/>
    <x v="1"/>
    <s v="NumStorePurchases"/>
    <x v="1"/>
    <n v="7"/>
    <s v="Not Accepted"/>
    <n v="7"/>
    <n v="47"/>
    <n v="0.99999999999999978"/>
    <n v="3"/>
    <n v="1"/>
    <n v="5"/>
    <n v="0"/>
    <x v="1"/>
    <s v="Low"/>
    <s v="Medium"/>
    <s v="Low"/>
    <n v="767"/>
  </r>
  <r>
    <n v="42564"/>
    <x v="0"/>
    <n v="0"/>
    <n v="1"/>
    <n v="28"/>
    <x v="1"/>
    <n v="324"/>
    <n v="48"/>
    <n v="186"/>
    <n v="39"/>
    <n v="18"/>
    <n v="198"/>
    <s v="Wines"/>
    <n v="6"/>
    <n v="6"/>
    <n v="8"/>
    <n v="4"/>
    <n v="7"/>
    <x v="1"/>
    <x v="0"/>
    <x v="0"/>
    <x v="0"/>
    <x v="0"/>
    <n v="0"/>
    <n v="3"/>
    <n v="11"/>
    <x v="0"/>
    <n v="52"/>
    <x v="0"/>
    <n v="2702"/>
    <n v="1"/>
    <n v="0"/>
    <n v="0"/>
    <n v="0"/>
    <n v="0"/>
    <s v="Divorced"/>
    <s v="Alone"/>
    <n v="0"/>
    <n v="0"/>
    <n v="0"/>
    <n v="0"/>
    <n v="1"/>
    <s v="PhD"/>
    <s v="Postgraduate"/>
    <n v="615"/>
    <n v="417"/>
    <n v="1"/>
    <n v="1"/>
    <x v="2"/>
    <s v="NumCatalogPurchases"/>
    <x v="0"/>
    <n v="18"/>
    <s v="Accepted"/>
    <n v="18"/>
    <n v="813"/>
    <n v="8"/>
    <n v="7"/>
    <n v="6"/>
    <n v="21"/>
    <n v="8"/>
    <x v="0"/>
    <s v="Medium"/>
    <s v="Medium"/>
    <s v="High"/>
    <n v="768"/>
  </r>
  <r>
    <n v="43783"/>
    <x v="0"/>
    <n v="1"/>
    <n v="0"/>
    <n v="22"/>
    <x v="1"/>
    <n v="327"/>
    <n v="9"/>
    <n v="125"/>
    <n v="25"/>
    <n v="4"/>
    <n v="139"/>
    <s v="Wines"/>
    <n v="6"/>
    <n v="7"/>
    <n v="1"/>
    <n v="8"/>
    <n v="7"/>
    <x v="1"/>
    <x v="0"/>
    <x v="0"/>
    <x v="0"/>
    <x v="0"/>
    <n v="0"/>
    <n v="3"/>
    <n v="11"/>
    <x v="1"/>
    <n v="42"/>
    <x v="2"/>
    <n v="2190"/>
    <n v="0"/>
    <n v="1"/>
    <n v="0"/>
    <n v="0"/>
    <n v="0"/>
    <s v="Married"/>
    <s v="Partner"/>
    <n v="0"/>
    <n v="0"/>
    <n v="0"/>
    <n v="1"/>
    <n v="0"/>
    <s v="Master"/>
    <s v="Postgraduate"/>
    <n v="490"/>
    <n v="351"/>
    <n v="1"/>
    <n v="1"/>
    <x v="2"/>
    <s v="NumStorePurchases"/>
    <x v="1"/>
    <n v="16"/>
    <s v="Accepted"/>
    <n v="16"/>
    <n v="629"/>
    <n v="8"/>
    <n v="6"/>
    <n v="5"/>
    <n v="19"/>
    <n v="7"/>
    <x v="3"/>
    <s v="Medium"/>
    <s v="Medium"/>
    <s v="High"/>
    <n v="769"/>
  </r>
  <r>
    <n v="40780"/>
    <x v="0"/>
    <n v="0"/>
    <n v="1"/>
    <n v="30"/>
    <x v="1"/>
    <n v="229"/>
    <n v="27"/>
    <n v="71"/>
    <n v="13"/>
    <n v="3"/>
    <n v="34"/>
    <s v="Wines"/>
    <n v="4"/>
    <n v="7"/>
    <n v="1"/>
    <n v="5"/>
    <n v="9"/>
    <x v="0"/>
    <x v="0"/>
    <x v="0"/>
    <x v="0"/>
    <x v="0"/>
    <n v="0"/>
    <n v="3"/>
    <n v="11"/>
    <x v="1"/>
    <n v="44"/>
    <x v="2"/>
    <n v="2818"/>
    <n v="1"/>
    <n v="0"/>
    <n v="0"/>
    <n v="0"/>
    <n v="0"/>
    <s v="Divorced"/>
    <s v="Alone"/>
    <n v="0"/>
    <n v="0"/>
    <n v="1"/>
    <n v="0"/>
    <n v="0"/>
    <s v="Graduation"/>
    <s v="Graduate"/>
    <n v="343"/>
    <n v="309"/>
    <n v="0"/>
    <n v="1"/>
    <x v="3"/>
    <s v="NumWebPurchases"/>
    <x v="2"/>
    <n v="13"/>
    <s v="Not Accepted"/>
    <n v="13"/>
    <n v="377"/>
    <n v="7"/>
    <n v="5"/>
    <n v="4"/>
    <n v="16"/>
    <n v="5"/>
    <x v="3"/>
    <s v="Medium"/>
    <s v="Medium"/>
    <s v="Medium"/>
    <n v="770"/>
  </r>
  <r>
    <n v="62847"/>
    <x v="0"/>
    <n v="0"/>
    <n v="0"/>
    <n v="45"/>
    <x v="0"/>
    <n v="521"/>
    <n v="168"/>
    <n v="706"/>
    <n v="80"/>
    <n v="76"/>
    <n v="61"/>
    <s v="Meat"/>
    <n v="1"/>
    <n v="3"/>
    <n v="6"/>
    <n v="4"/>
    <n v="2"/>
    <x v="0"/>
    <x v="0"/>
    <x v="0"/>
    <x v="0"/>
    <x v="0"/>
    <n v="0"/>
    <n v="3"/>
    <n v="11"/>
    <x v="1"/>
    <n v="75"/>
    <x v="0"/>
    <n v="2689"/>
    <n v="0"/>
    <n v="0"/>
    <n v="0"/>
    <n v="1"/>
    <n v="0"/>
    <s v="Together"/>
    <s v="Partner"/>
    <n v="0"/>
    <n v="0"/>
    <n v="0"/>
    <n v="1"/>
    <n v="0"/>
    <s v="Master"/>
    <s v="Postgraduate"/>
    <n v="1551"/>
    <n v="1490"/>
    <n v="0"/>
    <n v="0"/>
    <x v="0"/>
    <s v="NumCatalogPurchases"/>
    <x v="0"/>
    <n v="13"/>
    <s v="Not Accepted"/>
    <n v="13"/>
    <n v="1612"/>
    <n v="6"/>
    <n v="5"/>
    <n v="9"/>
    <n v="20"/>
    <n v="7"/>
    <x v="3"/>
    <s v="High"/>
    <s v="High"/>
    <s v="High"/>
    <n v="771"/>
  </r>
  <r>
    <n v="82017"/>
    <x v="1"/>
    <n v="0"/>
    <n v="0"/>
    <n v="58"/>
    <x v="0"/>
    <n v="184"/>
    <n v="23"/>
    <n v="446"/>
    <n v="30"/>
    <n v="23"/>
    <n v="23"/>
    <s v="Meat"/>
    <n v="1"/>
    <n v="5"/>
    <n v="4"/>
    <n v="7"/>
    <n v="2"/>
    <x v="0"/>
    <x v="1"/>
    <x v="1"/>
    <x v="1"/>
    <x v="0"/>
    <n v="0"/>
    <n v="3"/>
    <n v="11"/>
    <x v="0"/>
    <n v="63"/>
    <x v="0"/>
    <n v="2758"/>
    <n v="0"/>
    <n v="1"/>
    <n v="0"/>
    <n v="0"/>
    <n v="0"/>
    <s v="Married"/>
    <s v="Partner"/>
    <n v="0"/>
    <n v="0"/>
    <n v="0"/>
    <n v="0"/>
    <n v="1"/>
    <s v="PhD"/>
    <s v="Postgraduate"/>
    <n v="706"/>
    <n v="683"/>
    <n v="3"/>
    <n v="0"/>
    <x v="2"/>
    <s v="NumStorePurchases"/>
    <x v="1"/>
    <n v="16"/>
    <s v="Accepted"/>
    <n v="16"/>
    <n v="729"/>
    <n v="5"/>
    <n v="6"/>
    <n v="6"/>
    <n v="17"/>
    <n v="5"/>
    <x v="3"/>
    <s v="Medium"/>
    <s v="Medium"/>
    <s v="Medium"/>
    <n v="772"/>
  </r>
  <r>
    <n v="16813"/>
    <x v="2"/>
    <n v="0"/>
    <n v="0"/>
    <n v="49"/>
    <x v="0"/>
    <n v="4"/>
    <n v="8"/>
    <n v="11"/>
    <n v="12"/>
    <n v="2"/>
    <n v="13"/>
    <s v="Gold"/>
    <n v="1"/>
    <n v="2"/>
    <n v="0"/>
    <n v="3"/>
    <n v="7"/>
    <x v="1"/>
    <x v="0"/>
    <x v="0"/>
    <x v="0"/>
    <x v="0"/>
    <n v="0"/>
    <n v="3"/>
    <n v="11"/>
    <x v="1"/>
    <n v="70"/>
    <x v="0"/>
    <n v="2504"/>
    <n v="0"/>
    <n v="0"/>
    <n v="1"/>
    <n v="0"/>
    <n v="0"/>
    <s v="Single"/>
    <s v="Alone"/>
    <n v="0"/>
    <n v="0"/>
    <n v="1"/>
    <n v="0"/>
    <n v="0"/>
    <s v="Graduation"/>
    <s v="Graduate"/>
    <n v="37"/>
    <n v="24"/>
    <n v="1"/>
    <n v="0"/>
    <x v="1"/>
    <s v="NumStorePurchases"/>
    <x v="1"/>
    <n v="5"/>
    <s v="Accepted"/>
    <n v="5"/>
    <n v="50"/>
    <n v="6"/>
    <n v="1"/>
    <n v="1"/>
    <n v="8"/>
    <n v="1"/>
    <x v="1"/>
    <s v="Low"/>
    <s v="Medium"/>
    <s v="Medium"/>
    <n v="773"/>
  </r>
  <r>
    <n v="51267"/>
    <x v="0"/>
    <n v="1"/>
    <n v="1"/>
    <n v="37"/>
    <x v="0"/>
    <n v="183"/>
    <n v="2"/>
    <n v="64"/>
    <n v="7"/>
    <n v="2"/>
    <n v="12"/>
    <s v="Wines"/>
    <n v="4"/>
    <n v="3"/>
    <n v="3"/>
    <n v="5"/>
    <n v="4"/>
    <x v="0"/>
    <x v="0"/>
    <x v="0"/>
    <x v="0"/>
    <x v="0"/>
    <n v="0"/>
    <n v="3"/>
    <n v="11"/>
    <x v="1"/>
    <n v="42"/>
    <x v="2"/>
    <n v="2402"/>
    <n v="0"/>
    <n v="1"/>
    <n v="0"/>
    <n v="0"/>
    <n v="0"/>
    <s v="Married"/>
    <s v="Partner"/>
    <n v="0"/>
    <n v="0"/>
    <n v="1"/>
    <n v="0"/>
    <n v="0"/>
    <s v="Graduation"/>
    <s v="Graduate"/>
    <n v="258"/>
    <n v="246"/>
    <n v="0"/>
    <n v="2"/>
    <x v="3"/>
    <s v="NumStorePurchases"/>
    <x v="1"/>
    <n v="11"/>
    <s v="Not Accepted"/>
    <n v="11"/>
    <n v="270"/>
    <n v="7"/>
    <n v="4"/>
    <n v="4"/>
    <n v="15"/>
    <n v="4"/>
    <x v="2"/>
    <s v="Medium"/>
    <s v="Medium"/>
    <s v="Medium"/>
    <n v="774"/>
  </r>
  <r>
    <n v="46524"/>
    <x v="0"/>
    <n v="0"/>
    <n v="1"/>
    <n v="70"/>
    <x v="2"/>
    <n v="31"/>
    <n v="19"/>
    <n v="35"/>
    <n v="26"/>
    <n v="14"/>
    <n v="52"/>
    <s v="Gold"/>
    <n v="2"/>
    <n v="1"/>
    <n v="1"/>
    <n v="5"/>
    <n v="3"/>
    <x v="0"/>
    <x v="0"/>
    <x v="0"/>
    <x v="0"/>
    <x v="0"/>
    <n v="0"/>
    <n v="3"/>
    <n v="11"/>
    <x v="1"/>
    <n v="59"/>
    <x v="0"/>
    <n v="2609"/>
    <n v="0"/>
    <n v="0"/>
    <n v="1"/>
    <n v="0"/>
    <n v="0"/>
    <s v="Single"/>
    <s v="Alone"/>
    <n v="0"/>
    <n v="0"/>
    <n v="1"/>
    <n v="0"/>
    <n v="0"/>
    <s v="Graduation"/>
    <s v="Graduate"/>
    <n v="125"/>
    <n v="73"/>
    <n v="0"/>
    <n v="1"/>
    <x v="3"/>
    <s v="NumStorePurchases"/>
    <x v="1"/>
    <n v="7"/>
    <s v="Not Accepted"/>
    <n v="7"/>
    <n v="177"/>
    <n v="3.0000000000000004"/>
    <n v="3"/>
    <n v="3"/>
    <n v="9"/>
    <n v="2"/>
    <x v="1"/>
    <s v="Medium"/>
    <s v="Medium"/>
    <s v="Medium"/>
    <n v="775"/>
  </r>
  <r>
    <n v="45183"/>
    <x v="0"/>
    <n v="0"/>
    <n v="0"/>
    <n v="33"/>
    <x v="0"/>
    <n v="219"/>
    <n v="3"/>
    <n v="60"/>
    <n v="12"/>
    <n v="9"/>
    <n v="12"/>
    <s v="Wines"/>
    <n v="1"/>
    <n v="4"/>
    <n v="1"/>
    <n v="7"/>
    <n v="7"/>
    <x v="0"/>
    <x v="1"/>
    <x v="0"/>
    <x v="0"/>
    <x v="0"/>
    <n v="0"/>
    <n v="3"/>
    <n v="11"/>
    <x v="1"/>
    <n v="58"/>
    <x v="0"/>
    <n v="2684"/>
    <n v="0"/>
    <n v="0"/>
    <n v="1"/>
    <n v="0"/>
    <n v="0"/>
    <s v="Single"/>
    <s v="Alone"/>
    <n v="0"/>
    <n v="0"/>
    <n v="0"/>
    <n v="1"/>
    <n v="0"/>
    <s v="Master"/>
    <s v="Postgraduate"/>
    <n v="303"/>
    <n v="291"/>
    <n v="1"/>
    <n v="0"/>
    <x v="3"/>
    <s v="NumStorePurchases"/>
    <x v="1"/>
    <n v="12"/>
    <s v="Accepted"/>
    <n v="12"/>
    <n v="315"/>
    <n v="7"/>
    <n v="4"/>
    <n v="4"/>
    <n v="15"/>
    <n v="4"/>
    <x v="2"/>
    <s v="Medium"/>
    <s v="Medium"/>
    <s v="Medium"/>
    <n v="776"/>
  </r>
  <r>
    <n v="70421"/>
    <x v="1"/>
    <n v="0"/>
    <n v="1"/>
    <n v="98"/>
    <x v="2"/>
    <n v="479"/>
    <n v="28"/>
    <n v="136"/>
    <n v="75"/>
    <n v="14"/>
    <n v="35"/>
    <s v="Wines"/>
    <n v="3"/>
    <n v="10"/>
    <n v="3"/>
    <n v="7"/>
    <n v="6"/>
    <x v="0"/>
    <x v="0"/>
    <x v="0"/>
    <x v="0"/>
    <x v="0"/>
    <n v="0"/>
    <n v="3"/>
    <n v="11"/>
    <x v="1"/>
    <n v="66"/>
    <x v="0"/>
    <n v="2160"/>
    <n v="0"/>
    <n v="1"/>
    <n v="0"/>
    <n v="0"/>
    <n v="0"/>
    <s v="Married"/>
    <s v="Partner"/>
    <n v="0"/>
    <n v="0"/>
    <n v="0"/>
    <n v="0"/>
    <n v="1"/>
    <s v="PhD"/>
    <s v="Postgraduate"/>
    <n v="732"/>
    <n v="697"/>
    <n v="0"/>
    <n v="1"/>
    <x v="2"/>
    <s v="NumWebPurchases"/>
    <x v="2"/>
    <n v="20"/>
    <s v="Not Accepted"/>
    <n v="20"/>
    <n v="767"/>
    <n v="0.99999999999999978"/>
    <n v="7"/>
    <n v="6"/>
    <n v="14"/>
    <n v="4"/>
    <x v="2"/>
    <s v="Medium"/>
    <s v="Medium"/>
    <s v="Medium"/>
    <n v="777"/>
  </r>
  <r>
    <n v="60161"/>
    <x v="0"/>
    <n v="0"/>
    <n v="1"/>
    <n v="17"/>
    <x v="1"/>
    <n v="584"/>
    <n v="44"/>
    <n v="212"/>
    <n v="46"/>
    <n v="8"/>
    <n v="177"/>
    <s v="Wines"/>
    <n v="3"/>
    <n v="11"/>
    <n v="4"/>
    <n v="8"/>
    <n v="8"/>
    <x v="0"/>
    <x v="0"/>
    <x v="0"/>
    <x v="0"/>
    <x v="0"/>
    <n v="0"/>
    <n v="3"/>
    <n v="11"/>
    <x v="1"/>
    <n v="55"/>
    <x v="0"/>
    <n v="2773"/>
    <n v="1"/>
    <n v="0"/>
    <n v="0"/>
    <n v="0"/>
    <n v="0"/>
    <s v="Divorced"/>
    <s v="Alone"/>
    <n v="1"/>
    <n v="0"/>
    <n v="0"/>
    <n v="0"/>
    <n v="0"/>
    <s v="2n Cycle"/>
    <s v="Undergraduate"/>
    <n v="894"/>
    <n v="717"/>
    <n v="0"/>
    <n v="1"/>
    <x v="2"/>
    <s v="NumWebPurchases"/>
    <x v="2"/>
    <n v="23"/>
    <s v="Not Accepted"/>
    <n v="23"/>
    <n v="1071"/>
    <n v="9"/>
    <n v="9"/>
    <n v="7"/>
    <n v="25"/>
    <n v="9"/>
    <x v="0"/>
    <s v="High"/>
    <s v="Medium"/>
    <s v="High"/>
    <n v="778"/>
  </r>
  <r>
    <n v="73926"/>
    <x v="1"/>
    <n v="0"/>
    <n v="0"/>
    <n v="54"/>
    <x v="0"/>
    <n v="627"/>
    <n v="91"/>
    <n v="597"/>
    <n v="159"/>
    <n v="91"/>
    <n v="15"/>
    <s v="Wines"/>
    <n v="1"/>
    <n v="6"/>
    <n v="5"/>
    <n v="12"/>
    <n v="3"/>
    <x v="0"/>
    <x v="0"/>
    <x v="0"/>
    <x v="0"/>
    <x v="0"/>
    <n v="0"/>
    <n v="3"/>
    <n v="11"/>
    <x v="1"/>
    <n v="47"/>
    <x v="2"/>
    <n v="2643"/>
    <n v="0"/>
    <n v="0"/>
    <n v="0"/>
    <n v="1"/>
    <n v="0"/>
    <s v="Together"/>
    <s v="Partner"/>
    <n v="0"/>
    <n v="0"/>
    <n v="1"/>
    <n v="0"/>
    <n v="0"/>
    <s v="Graduation"/>
    <s v="Graduate"/>
    <n v="1565"/>
    <n v="1550"/>
    <n v="0"/>
    <n v="0"/>
    <x v="0"/>
    <s v="NumStorePurchases"/>
    <x v="1"/>
    <n v="23"/>
    <s v="Not Accepted"/>
    <n v="23"/>
    <n v="1580"/>
    <n v="5"/>
    <n v="9"/>
    <n v="9"/>
    <n v="23"/>
    <n v="8"/>
    <x v="0"/>
    <s v="High"/>
    <s v="High"/>
    <s v="Medium"/>
    <n v="779"/>
  </r>
  <r>
    <n v="19329"/>
    <x v="2"/>
    <n v="1"/>
    <n v="0"/>
    <n v="39"/>
    <x v="0"/>
    <n v="24"/>
    <n v="1"/>
    <n v="16"/>
    <n v="12"/>
    <n v="2"/>
    <n v="5"/>
    <s v="Wines"/>
    <n v="3"/>
    <n v="4"/>
    <n v="0"/>
    <n v="3"/>
    <n v="8"/>
    <x v="0"/>
    <x v="0"/>
    <x v="0"/>
    <x v="0"/>
    <x v="0"/>
    <n v="0"/>
    <n v="3"/>
    <n v="11"/>
    <x v="1"/>
    <n v="52"/>
    <x v="0"/>
    <n v="2356"/>
    <n v="0"/>
    <n v="1"/>
    <n v="0"/>
    <n v="0"/>
    <n v="0"/>
    <s v="Married"/>
    <s v="Partner"/>
    <n v="0"/>
    <n v="0"/>
    <n v="1"/>
    <n v="0"/>
    <n v="0"/>
    <s v="Graduation"/>
    <s v="Graduate"/>
    <n v="55"/>
    <n v="50"/>
    <n v="0"/>
    <n v="1"/>
    <x v="1"/>
    <s v="NumWebPurchases"/>
    <x v="2"/>
    <n v="7"/>
    <s v="Not Accepted"/>
    <n v="7"/>
    <n v="60"/>
    <n v="7"/>
    <n v="3"/>
    <n v="2"/>
    <n v="12"/>
    <n v="3"/>
    <x v="2"/>
    <s v="Low"/>
    <s v="Medium"/>
    <s v="Low"/>
    <n v="780"/>
  </r>
  <r>
    <n v="61872"/>
    <x v="0"/>
    <n v="0"/>
    <n v="1"/>
    <n v="81"/>
    <x v="2"/>
    <n v="330"/>
    <n v="5"/>
    <n v="159"/>
    <n v="36"/>
    <n v="27"/>
    <n v="16"/>
    <s v="Wines"/>
    <n v="4"/>
    <n v="4"/>
    <n v="4"/>
    <n v="9"/>
    <n v="4"/>
    <x v="0"/>
    <x v="0"/>
    <x v="0"/>
    <x v="0"/>
    <x v="0"/>
    <n v="0"/>
    <n v="3"/>
    <n v="11"/>
    <x v="1"/>
    <n v="50"/>
    <x v="0"/>
    <n v="2357"/>
    <n v="0"/>
    <n v="1"/>
    <n v="0"/>
    <n v="0"/>
    <n v="0"/>
    <s v="Married"/>
    <s v="Partner"/>
    <n v="0"/>
    <n v="0"/>
    <n v="0"/>
    <n v="1"/>
    <n v="0"/>
    <s v="Master"/>
    <s v="Postgraduate"/>
    <n v="557"/>
    <n v="541"/>
    <n v="0"/>
    <n v="1"/>
    <x v="2"/>
    <s v="NumStorePurchases"/>
    <x v="1"/>
    <n v="17"/>
    <s v="Not Accepted"/>
    <n v="17"/>
    <n v="573"/>
    <n v="1.9999999999999996"/>
    <n v="6"/>
    <n v="5"/>
    <n v="13"/>
    <n v="3"/>
    <x v="2"/>
    <s v="Medium"/>
    <s v="Medium"/>
    <s v="Medium"/>
    <n v="781"/>
  </r>
  <r>
    <n v="46984"/>
    <x v="0"/>
    <n v="1"/>
    <n v="1"/>
    <n v="71"/>
    <x v="2"/>
    <n v="19"/>
    <n v="1"/>
    <n v="10"/>
    <n v="2"/>
    <n v="1"/>
    <n v="8"/>
    <s v="Wines"/>
    <n v="1"/>
    <n v="1"/>
    <n v="0"/>
    <n v="3"/>
    <n v="5"/>
    <x v="0"/>
    <x v="0"/>
    <x v="0"/>
    <x v="0"/>
    <x v="0"/>
    <n v="0"/>
    <n v="3"/>
    <n v="11"/>
    <x v="1"/>
    <n v="64"/>
    <x v="0"/>
    <n v="2619"/>
    <n v="0"/>
    <n v="0"/>
    <n v="0"/>
    <n v="0"/>
    <n v="1"/>
    <s v="Widow"/>
    <s v="Alone"/>
    <n v="0"/>
    <n v="0"/>
    <n v="1"/>
    <n v="0"/>
    <n v="0"/>
    <s v="Graduation"/>
    <s v="Graduate"/>
    <n v="33"/>
    <n v="25"/>
    <n v="0"/>
    <n v="2"/>
    <x v="1"/>
    <s v="NumStorePurchases"/>
    <x v="1"/>
    <n v="4"/>
    <s v="Not Accepted"/>
    <n v="4"/>
    <n v="41"/>
    <n v="3.0000000000000004"/>
    <n v="0"/>
    <n v="1"/>
    <n v="4"/>
    <n v="0"/>
    <x v="1"/>
    <s v="Low"/>
    <s v="Low"/>
    <s v="Low"/>
    <n v="782"/>
  </r>
  <r>
    <n v="34838"/>
    <x v="2"/>
    <n v="1"/>
    <n v="1"/>
    <n v="62"/>
    <x v="2"/>
    <n v="28"/>
    <n v="23"/>
    <n v="29"/>
    <n v="29"/>
    <n v="14"/>
    <n v="47"/>
    <s v="Gold"/>
    <n v="3"/>
    <n v="2"/>
    <n v="1"/>
    <n v="4"/>
    <n v="6"/>
    <x v="0"/>
    <x v="0"/>
    <x v="0"/>
    <x v="0"/>
    <x v="0"/>
    <n v="0"/>
    <n v="3"/>
    <n v="11"/>
    <x v="1"/>
    <n v="69"/>
    <x v="0"/>
    <n v="2685"/>
    <n v="0"/>
    <n v="1"/>
    <n v="0"/>
    <n v="0"/>
    <n v="0"/>
    <s v="Married"/>
    <s v="Partner"/>
    <n v="0"/>
    <n v="0"/>
    <n v="1"/>
    <n v="0"/>
    <n v="0"/>
    <s v="Graduation"/>
    <s v="Graduate"/>
    <n v="123"/>
    <n v="76"/>
    <n v="0"/>
    <n v="2"/>
    <x v="3"/>
    <s v="NumStorePurchases"/>
    <x v="1"/>
    <n v="7"/>
    <s v="Not Accepted"/>
    <n v="7"/>
    <n v="170"/>
    <n v="4"/>
    <n v="3"/>
    <n v="3"/>
    <n v="10"/>
    <n v="2"/>
    <x v="1"/>
    <s v="Medium"/>
    <s v="Medium"/>
    <s v="Medium"/>
    <n v="783"/>
  </r>
  <r>
    <n v="82716"/>
    <x v="1"/>
    <n v="0"/>
    <n v="0"/>
    <n v="8"/>
    <x v="1"/>
    <n v="606"/>
    <n v="148"/>
    <n v="228"/>
    <n v="15"/>
    <n v="148"/>
    <n v="22"/>
    <s v="Wines"/>
    <n v="1"/>
    <n v="6"/>
    <n v="8"/>
    <n v="13"/>
    <n v="2"/>
    <x v="0"/>
    <x v="0"/>
    <x v="0"/>
    <x v="0"/>
    <x v="0"/>
    <n v="0"/>
    <n v="3"/>
    <n v="11"/>
    <x v="1"/>
    <n v="76"/>
    <x v="0"/>
    <n v="2395"/>
    <n v="0"/>
    <n v="0"/>
    <n v="1"/>
    <n v="0"/>
    <n v="0"/>
    <s v="Single"/>
    <s v="Alone"/>
    <n v="0"/>
    <n v="0"/>
    <n v="0"/>
    <n v="0"/>
    <n v="1"/>
    <s v="PhD"/>
    <s v="Postgraduate"/>
    <n v="1145"/>
    <n v="1123"/>
    <n v="0"/>
    <n v="0"/>
    <x v="0"/>
    <s v="NumStorePurchases"/>
    <x v="1"/>
    <n v="27"/>
    <s v="Not Accepted"/>
    <n v="27"/>
    <n v="1167"/>
    <n v="10"/>
    <n v="9"/>
    <n v="7"/>
    <n v="26"/>
    <n v="9"/>
    <x v="0"/>
    <s v="High"/>
    <s v="High"/>
    <s v="Medium"/>
    <n v="784"/>
  </r>
  <r>
    <n v="48192"/>
    <x v="0"/>
    <n v="0"/>
    <n v="0"/>
    <n v="76"/>
    <x v="2"/>
    <n v="1039"/>
    <n v="43"/>
    <n v="204"/>
    <n v="153"/>
    <n v="58"/>
    <n v="29"/>
    <s v="Wines"/>
    <n v="3"/>
    <n v="2"/>
    <n v="8"/>
    <n v="12"/>
    <n v="8"/>
    <x v="0"/>
    <x v="1"/>
    <x v="0"/>
    <x v="1"/>
    <x v="1"/>
    <n v="0"/>
    <n v="3"/>
    <n v="11"/>
    <x v="0"/>
    <n v="62"/>
    <x v="0"/>
    <n v="2608"/>
    <n v="0"/>
    <n v="1"/>
    <n v="0"/>
    <n v="0"/>
    <n v="0"/>
    <s v="Married"/>
    <s v="Partner"/>
    <n v="0"/>
    <n v="0"/>
    <n v="1"/>
    <n v="0"/>
    <n v="0"/>
    <s v="Graduation"/>
    <s v="Graduate"/>
    <n v="1497"/>
    <n v="1468"/>
    <n v="3"/>
    <n v="0"/>
    <x v="0"/>
    <s v="NumStorePurchases"/>
    <x v="1"/>
    <n v="22"/>
    <s v="Accepted"/>
    <n v="22"/>
    <n v="1526"/>
    <n v="3.0000000000000004"/>
    <n v="8"/>
    <n v="8"/>
    <n v="19"/>
    <n v="7"/>
    <x v="3"/>
    <s v="High"/>
    <s v="High"/>
    <s v="Medium"/>
    <n v="785"/>
  </r>
  <r>
    <n v="49681"/>
    <x v="0"/>
    <n v="0"/>
    <n v="2"/>
    <n v="66"/>
    <x v="2"/>
    <n v="411"/>
    <n v="0"/>
    <n v="26"/>
    <n v="0"/>
    <n v="0"/>
    <n v="21"/>
    <s v="Wines"/>
    <n v="6"/>
    <n v="7"/>
    <n v="1"/>
    <n v="7"/>
    <n v="7"/>
    <x v="0"/>
    <x v="0"/>
    <x v="0"/>
    <x v="0"/>
    <x v="0"/>
    <n v="0"/>
    <n v="3"/>
    <n v="11"/>
    <x v="1"/>
    <n v="44"/>
    <x v="2"/>
    <n v="2396"/>
    <n v="0"/>
    <n v="1"/>
    <n v="0"/>
    <n v="0"/>
    <n v="0"/>
    <s v="Married"/>
    <s v="Partner"/>
    <n v="0"/>
    <n v="0"/>
    <n v="0"/>
    <n v="1"/>
    <n v="0"/>
    <s v="Master"/>
    <s v="Postgraduate"/>
    <n v="437"/>
    <n v="416"/>
    <n v="0"/>
    <n v="2"/>
    <x v="2"/>
    <s v="NumWebPurchases"/>
    <x v="2"/>
    <n v="15"/>
    <s v="Not Accepted"/>
    <n v="15"/>
    <n v="458"/>
    <n v="4"/>
    <n v="5"/>
    <n v="5"/>
    <n v="14"/>
    <n v="4"/>
    <x v="2"/>
    <s v="Medium"/>
    <s v="Low"/>
    <s v="Medium"/>
    <n v="786"/>
  </r>
  <r>
    <n v="56850"/>
    <x v="0"/>
    <n v="0"/>
    <n v="1"/>
    <n v="83"/>
    <x v="2"/>
    <n v="34"/>
    <n v="1"/>
    <n v="19"/>
    <n v="2"/>
    <n v="7"/>
    <n v="0"/>
    <s v="Wines"/>
    <n v="1"/>
    <n v="1"/>
    <n v="1"/>
    <n v="3"/>
    <n v="2"/>
    <x v="0"/>
    <x v="0"/>
    <x v="0"/>
    <x v="0"/>
    <x v="0"/>
    <n v="0"/>
    <n v="3"/>
    <n v="11"/>
    <x v="1"/>
    <n v="49"/>
    <x v="2"/>
    <n v="2257"/>
    <n v="0"/>
    <n v="1"/>
    <n v="0"/>
    <n v="0"/>
    <n v="0"/>
    <s v="Married"/>
    <s v="Partner"/>
    <n v="0"/>
    <n v="0"/>
    <n v="0"/>
    <n v="1"/>
    <n v="0"/>
    <s v="Master"/>
    <s v="Postgraduate"/>
    <n v="63"/>
    <n v="63"/>
    <n v="0"/>
    <n v="1"/>
    <x v="3"/>
    <s v="NumStorePurchases"/>
    <x v="1"/>
    <n v="5"/>
    <s v="Not Accepted"/>
    <n v="5"/>
    <n v="63"/>
    <n v="1.9999999999999996"/>
    <n v="1"/>
    <n v="2"/>
    <n v="5"/>
    <n v="0"/>
    <x v="1"/>
    <s v="Medium"/>
    <s v="Medium"/>
    <s v="Low"/>
    <n v="787"/>
  </r>
  <r>
    <n v="55267"/>
    <x v="0"/>
    <n v="0"/>
    <n v="1"/>
    <n v="28"/>
    <x v="1"/>
    <n v="161"/>
    <n v="28"/>
    <n v="136"/>
    <n v="32"/>
    <n v="3"/>
    <n v="45"/>
    <s v="Wines"/>
    <n v="4"/>
    <n v="3"/>
    <n v="4"/>
    <n v="6"/>
    <n v="3"/>
    <x v="0"/>
    <x v="0"/>
    <x v="0"/>
    <x v="0"/>
    <x v="0"/>
    <n v="0"/>
    <n v="3"/>
    <n v="11"/>
    <x v="1"/>
    <n v="63"/>
    <x v="0"/>
    <n v="2410"/>
    <n v="0"/>
    <n v="1"/>
    <n v="0"/>
    <n v="0"/>
    <n v="0"/>
    <s v="Married"/>
    <s v="Partner"/>
    <n v="0"/>
    <n v="0"/>
    <n v="1"/>
    <n v="0"/>
    <n v="0"/>
    <s v="Graduation"/>
    <s v="Graduate"/>
    <n v="360"/>
    <n v="315"/>
    <n v="0"/>
    <n v="1"/>
    <x v="2"/>
    <s v="NumStorePurchases"/>
    <x v="1"/>
    <n v="13"/>
    <s v="Not Accepted"/>
    <n v="13"/>
    <n v="405"/>
    <n v="8"/>
    <n v="5"/>
    <n v="5"/>
    <n v="18"/>
    <n v="6"/>
    <x v="3"/>
    <s v="Medium"/>
    <s v="Medium"/>
    <s v="Medium"/>
    <n v="788"/>
  </r>
  <r>
    <n v="59666"/>
    <x v="0"/>
    <n v="1"/>
    <n v="1"/>
    <n v="87"/>
    <x v="2"/>
    <n v="623"/>
    <n v="53"/>
    <n v="178"/>
    <n v="23"/>
    <n v="17"/>
    <n v="133"/>
    <s v="Wines"/>
    <n v="7"/>
    <n v="3"/>
    <n v="2"/>
    <n v="8"/>
    <n v="8"/>
    <x v="0"/>
    <x v="1"/>
    <x v="0"/>
    <x v="0"/>
    <x v="0"/>
    <n v="0"/>
    <n v="3"/>
    <n v="11"/>
    <x v="1"/>
    <n v="48"/>
    <x v="2"/>
    <n v="2623"/>
    <n v="0"/>
    <n v="1"/>
    <n v="0"/>
    <n v="0"/>
    <n v="0"/>
    <s v="Married"/>
    <s v="Partner"/>
    <n v="0"/>
    <n v="0"/>
    <n v="1"/>
    <n v="0"/>
    <n v="0"/>
    <s v="Graduation"/>
    <s v="Graduate"/>
    <n v="894"/>
    <n v="761"/>
    <n v="1"/>
    <n v="2"/>
    <x v="2"/>
    <s v="NumStorePurchases"/>
    <x v="1"/>
    <n v="13"/>
    <s v="Accepted"/>
    <n v="13"/>
    <n v="1027"/>
    <n v="1.9999999999999996"/>
    <n v="5"/>
    <n v="7"/>
    <n v="14"/>
    <n v="4"/>
    <x v="2"/>
    <s v="High"/>
    <s v="Medium"/>
    <s v="High"/>
    <n v="789"/>
  </r>
  <r>
    <n v="72504"/>
    <x v="1"/>
    <n v="0"/>
    <n v="1"/>
    <n v="43"/>
    <x v="0"/>
    <n v="604"/>
    <n v="26"/>
    <n v="470"/>
    <n v="123"/>
    <n v="161"/>
    <n v="94"/>
    <s v="Wines"/>
    <n v="2"/>
    <n v="5"/>
    <n v="9"/>
    <n v="6"/>
    <n v="2"/>
    <x v="0"/>
    <x v="0"/>
    <x v="0"/>
    <x v="0"/>
    <x v="0"/>
    <n v="0"/>
    <n v="3"/>
    <n v="11"/>
    <x v="1"/>
    <n v="48"/>
    <x v="2"/>
    <n v="2608"/>
    <n v="0"/>
    <n v="0"/>
    <n v="1"/>
    <n v="0"/>
    <n v="0"/>
    <s v="Single"/>
    <s v="Alone"/>
    <n v="0"/>
    <n v="0"/>
    <n v="1"/>
    <n v="0"/>
    <n v="0"/>
    <s v="Graduation"/>
    <s v="Graduate"/>
    <n v="1384"/>
    <n v="1290"/>
    <n v="0"/>
    <n v="1"/>
    <x v="0"/>
    <s v="NumCatalogPurchases"/>
    <x v="0"/>
    <n v="20"/>
    <s v="Not Accepted"/>
    <n v="20"/>
    <n v="1478"/>
    <n v="6"/>
    <n v="7"/>
    <n v="8"/>
    <n v="21"/>
    <n v="8"/>
    <x v="0"/>
    <s v="High"/>
    <s v="High"/>
    <s v="High"/>
    <n v="790"/>
  </r>
  <r>
    <n v="26872"/>
    <x v="2"/>
    <n v="0"/>
    <n v="0"/>
    <n v="0"/>
    <x v="3"/>
    <n v="3"/>
    <n v="10"/>
    <n v="8"/>
    <n v="3"/>
    <n v="16"/>
    <n v="32"/>
    <s v="Gold"/>
    <n v="1"/>
    <n v="1"/>
    <n v="1"/>
    <n v="2"/>
    <n v="6"/>
    <x v="0"/>
    <x v="0"/>
    <x v="0"/>
    <x v="0"/>
    <x v="0"/>
    <n v="0"/>
    <n v="3"/>
    <n v="11"/>
    <x v="1"/>
    <n v="39"/>
    <x v="1"/>
    <n v="2415"/>
    <n v="0"/>
    <n v="1"/>
    <n v="0"/>
    <n v="0"/>
    <n v="0"/>
    <s v="Married"/>
    <s v="Partner"/>
    <n v="0"/>
    <n v="0"/>
    <n v="1"/>
    <n v="0"/>
    <n v="0"/>
    <s v="Graduation"/>
    <s v="Graduate"/>
    <n v="40"/>
    <n v="8"/>
    <n v="0"/>
    <n v="0"/>
    <x v="1"/>
    <s v="NumStorePurchases"/>
    <x v="1"/>
    <n v="4"/>
    <s v="Not Accepted"/>
    <n v="4"/>
    <n v="72"/>
    <n v="10"/>
    <n v="0"/>
    <n v="2"/>
    <n v="12"/>
    <n v="3"/>
    <x v="2"/>
    <s v="Low"/>
    <s v="Medium"/>
    <s v="Medium"/>
    <n v="791"/>
  </r>
  <r>
    <n v="21359"/>
    <x v="2"/>
    <n v="1"/>
    <n v="0"/>
    <n v="1"/>
    <x v="3"/>
    <n v="12"/>
    <n v="2"/>
    <n v="17"/>
    <n v="6"/>
    <n v="1"/>
    <n v="10"/>
    <s v="Meat"/>
    <n v="2"/>
    <n v="2"/>
    <n v="0"/>
    <n v="3"/>
    <n v="8"/>
    <x v="0"/>
    <x v="0"/>
    <x v="0"/>
    <x v="0"/>
    <x v="0"/>
    <n v="0"/>
    <n v="3"/>
    <n v="11"/>
    <x v="0"/>
    <n v="48"/>
    <x v="2"/>
    <n v="2594"/>
    <n v="0"/>
    <n v="0"/>
    <n v="1"/>
    <n v="0"/>
    <n v="0"/>
    <s v="Single"/>
    <s v="Alone"/>
    <n v="0"/>
    <n v="0"/>
    <n v="1"/>
    <n v="0"/>
    <n v="0"/>
    <s v="Graduation"/>
    <s v="Graduate"/>
    <n v="38"/>
    <n v="28"/>
    <n v="0"/>
    <n v="1"/>
    <x v="1"/>
    <s v="NumStorePurchases"/>
    <x v="1"/>
    <n v="5"/>
    <s v="Not Accepted"/>
    <n v="5"/>
    <n v="48"/>
    <n v="10"/>
    <n v="1"/>
    <n v="1"/>
    <n v="12"/>
    <n v="3"/>
    <x v="2"/>
    <s v="Low"/>
    <s v="Low"/>
    <s v="Medium"/>
    <n v="792"/>
  </r>
  <r>
    <n v="73170"/>
    <x v="1"/>
    <n v="0"/>
    <n v="0"/>
    <n v="1"/>
    <x v="3"/>
    <n v="184"/>
    <n v="174"/>
    <n v="256"/>
    <n v="50"/>
    <n v="30"/>
    <n v="32"/>
    <s v="Meat"/>
    <n v="1"/>
    <n v="5"/>
    <n v="4"/>
    <n v="6"/>
    <n v="2"/>
    <x v="0"/>
    <x v="0"/>
    <x v="0"/>
    <x v="0"/>
    <x v="0"/>
    <n v="0"/>
    <n v="3"/>
    <n v="11"/>
    <x v="1"/>
    <n v="45"/>
    <x v="2"/>
    <n v="2188"/>
    <n v="0"/>
    <n v="0"/>
    <n v="1"/>
    <n v="0"/>
    <n v="0"/>
    <s v="Single"/>
    <s v="Alone"/>
    <n v="0"/>
    <n v="0"/>
    <n v="1"/>
    <n v="0"/>
    <n v="0"/>
    <s v="Graduation"/>
    <s v="Graduate"/>
    <n v="694"/>
    <n v="662"/>
    <n v="0"/>
    <n v="0"/>
    <x v="2"/>
    <s v="NumStorePurchases"/>
    <x v="1"/>
    <n v="15"/>
    <s v="Not Accepted"/>
    <n v="15"/>
    <n v="726"/>
    <n v="10"/>
    <n v="5"/>
    <n v="6"/>
    <n v="21"/>
    <n v="8"/>
    <x v="0"/>
    <s v="Medium"/>
    <s v="Medium"/>
    <s v="Medium"/>
    <n v="793"/>
  </r>
  <r>
    <n v="52750"/>
    <x v="0"/>
    <n v="0"/>
    <n v="1"/>
    <n v="72"/>
    <x v="2"/>
    <n v="393"/>
    <n v="0"/>
    <n v="239"/>
    <n v="90"/>
    <n v="69"/>
    <n v="69"/>
    <s v="Wines"/>
    <n v="6"/>
    <n v="5"/>
    <n v="7"/>
    <n v="9"/>
    <n v="4"/>
    <x v="0"/>
    <x v="0"/>
    <x v="0"/>
    <x v="0"/>
    <x v="0"/>
    <n v="0"/>
    <n v="3"/>
    <n v="11"/>
    <x v="1"/>
    <n v="65"/>
    <x v="0"/>
    <n v="2669"/>
    <n v="0"/>
    <n v="1"/>
    <n v="0"/>
    <n v="0"/>
    <n v="0"/>
    <s v="Married"/>
    <s v="Partner"/>
    <n v="0"/>
    <n v="0"/>
    <n v="0"/>
    <n v="1"/>
    <n v="0"/>
    <s v="Master"/>
    <s v="Postgraduate"/>
    <n v="791"/>
    <n v="722"/>
    <n v="0"/>
    <n v="1"/>
    <x v="2"/>
    <s v="NumStorePurchases"/>
    <x v="1"/>
    <n v="21"/>
    <s v="Not Accepted"/>
    <n v="21"/>
    <n v="860"/>
    <n v="3.0000000000000004"/>
    <n v="8"/>
    <n v="6"/>
    <n v="17"/>
    <n v="5"/>
    <x v="3"/>
    <s v="Medium"/>
    <s v="High"/>
    <s v="High"/>
    <n v="794"/>
  </r>
  <r>
    <n v="91820"/>
    <x v="1"/>
    <n v="0"/>
    <n v="0"/>
    <n v="72"/>
    <x v="2"/>
    <n v="410"/>
    <n v="73"/>
    <n v="747"/>
    <n v="76"/>
    <n v="161"/>
    <n v="30"/>
    <s v="Meat"/>
    <n v="0"/>
    <n v="5"/>
    <n v="5"/>
    <n v="12"/>
    <n v="1"/>
    <x v="0"/>
    <x v="0"/>
    <x v="0"/>
    <x v="0"/>
    <x v="0"/>
    <n v="0"/>
    <n v="3"/>
    <n v="11"/>
    <x v="1"/>
    <n v="34"/>
    <x v="1"/>
    <n v="2377"/>
    <n v="0"/>
    <n v="0"/>
    <n v="0"/>
    <n v="1"/>
    <n v="0"/>
    <s v="Together"/>
    <s v="Partner"/>
    <n v="0"/>
    <n v="0"/>
    <n v="0"/>
    <n v="0"/>
    <n v="1"/>
    <s v="PhD"/>
    <s v="Postgraduate"/>
    <n v="1467"/>
    <n v="1437"/>
    <n v="0"/>
    <n v="0"/>
    <x v="0"/>
    <s v="NumStorePurchases"/>
    <x v="1"/>
    <n v="22"/>
    <s v="Not Accepted"/>
    <n v="22"/>
    <n v="1497"/>
    <n v="3.0000000000000004"/>
    <n v="8"/>
    <n v="8"/>
    <n v="19"/>
    <n v="7"/>
    <x v="3"/>
    <s v="Medium"/>
    <s v="High"/>
    <s v="Medium"/>
    <n v="795"/>
  </r>
  <r>
    <n v="65968"/>
    <x v="0"/>
    <n v="0"/>
    <n v="1"/>
    <n v="12"/>
    <x v="1"/>
    <n v="376"/>
    <n v="9"/>
    <n v="83"/>
    <n v="19"/>
    <n v="4"/>
    <n v="4"/>
    <s v="Wines"/>
    <n v="2"/>
    <n v="5"/>
    <n v="4"/>
    <n v="7"/>
    <n v="3"/>
    <x v="0"/>
    <x v="0"/>
    <x v="0"/>
    <x v="0"/>
    <x v="0"/>
    <n v="0"/>
    <n v="3"/>
    <n v="11"/>
    <x v="1"/>
    <n v="50"/>
    <x v="0"/>
    <n v="2207"/>
    <n v="0"/>
    <n v="0"/>
    <n v="0"/>
    <n v="1"/>
    <n v="0"/>
    <s v="Together"/>
    <s v="Partner"/>
    <n v="0"/>
    <n v="0"/>
    <n v="0"/>
    <n v="0"/>
    <n v="1"/>
    <s v="PhD"/>
    <s v="Postgraduate"/>
    <n v="491"/>
    <n v="487"/>
    <n v="0"/>
    <n v="1"/>
    <x v="2"/>
    <s v="NumStorePurchases"/>
    <x v="1"/>
    <n v="16"/>
    <s v="Not Accepted"/>
    <n v="16"/>
    <n v="495"/>
    <n v="9"/>
    <n v="6"/>
    <n v="5"/>
    <n v="20"/>
    <n v="7"/>
    <x v="3"/>
    <s v="Medium"/>
    <s v="Medium"/>
    <s v="Low"/>
    <n v="796"/>
  </r>
  <r>
    <n v="30772"/>
    <x v="2"/>
    <n v="1"/>
    <n v="1"/>
    <n v="89"/>
    <x v="2"/>
    <n v="7"/>
    <n v="2"/>
    <n v="4"/>
    <n v="2"/>
    <n v="1"/>
    <n v="4"/>
    <s v="Wines"/>
    <n v="1"/>
    <n v="1"/>
    <n v="0"/>
    <n v="2"/>
    <n v="6"/>
    <x v="0"/>
    <x v="0"/>
    <x v="0"/>
    <x v="0"/>
    <x v="0"/>
    <n v="0"/>
    <n v="3"/>
    <n v="11"/>
    <x v="1"/>
    <n v="44"/>
    <x v="2"/>
    <n v="2268"/>
    <n v="0"/>
    <n v="1"/>
    <n v="0"/>
    <n v="0"/>
    <n v="0"/>
    <s v="Married"/>
    <s v="Partner"/>
    <n v="0"/>
    <n v="0"/>
    <n v="1"/>
    <n v="0"/>
    <n v="0"/>
    <s v="Graduation"/>
    <s v="Graduate"/>
    <n v="16"/>
    <n v="12"/>
    <n v="0"/>
    <n v="2"/>
    <x v="1"/>
    <s v="NumStorePurchases"/>
    <x v="1"/>
    <n v="3"/>
    <s v="Not Accepted"/>
    <n v="3"/>
    <n v="20"/>
    <n v="1.9999999999999996"/>
    <n v="0"/>
    <n v="0"/>
    <n v="1.9999999999999996"/>
    <n v="0"/>
    <x v="1"/>
    <s v="Low"/>
    <s v="Low"/>
    <s v="Low"/>
    <n v="797"/>
  </r>
  <r>
    <n v="22507"/>
    <x v="2"/>
    <n v="0"/>
    <n v="0"/>
    <n v="67"/>
    <x v="2"/>
    <n v="68"/>
    <n v="0"/>
    <n v="226"/>
    <n v="51"/>
    <n v="157"/>
    <n v="68"/>
    <s v="Meat"/>
    <n v="3"/>
    <n v="10"/>
    <n v="2"/>
    <n v="4"/>
    <n v="9"/>
    <x v="0"/>
    <x v="0"/>
    <x v="0"/>
    <x v="0"/>
    <x v="0"/>
    <n v="0"/>
    <n v="3"/>
    <n v="11"/>
    <x v="1"/>
    <n v="66"/>
    <x v="0"/>
    <n v="2741"/>
    <n v="0"/>
    <n v="0"/>
    <n v="1"/>
    <n v="0"/>
    <n v="0"/>
    <s v="Single"/>
    <s v="Alone"/>
    <n v="0"/>
    <n v="0"/>
    <n v="1"/>
    <n v="0"/>
    <n v="0"/>
    <s v="Graduation"/>
    <s v="Graduate"/>
    <n v="502"/>
    <n v="434"/>
    <n v="0"/>
    <n v="0"/>
    <x v="2"/>
    <s v="NumWebPurchases"/>
    <x v="2"/>
    <n v="16"/>
    <s v="Not Accepted"/>
    <n v="16"/>
    <n v="570"/>
    <n v="4"/>
    <n v="6"/>
    <n v="5"/>
    <n v="15"/>
    <n v="4"/>
    <x v="2"/>
    <s v="Medium"/>
    <s v="High"/>
    <s v="High"/>
    <n v="798"/>
  </r>
  <r>
    <n v="65685"/>
    <x v="0"/>
    <n v="0"/>
    <n v="1"/>
    <n v="54"/>
    <x v="0"/>
    <n v="642"/>
    <n v="14"/>
    <n v="49"/>
    <n v="0"/>
    <n v="7"/>
    <n v="57"/>
    <s v="Wines"/>
    <n v="1"/>
    <n v="9"/>
    <n v="2"/>
    <n v="9"/>
    <n v="5"/>
    <x v="0"/>
    <x v="0"/>
    <x v="0"/>
    <x v="0"/>
    <x v="0"/>
    <n v="0"/>
    <n v="3"/>
    <n v="11"/>
    <x v="1"/>
    <n v="48"/>
    <x v="2"/>
    <n v="2251"/>
    <n v="0"/>
    <n v="1"/>
    <n v="0"/>
    <n v="0"/>
    <n v="0"/>
    <s v="Married"/>
    <s v="Partner"/>
    <n v="0"/>
    <n v="0"/>
    <n v="1"/>
    <n v="0"/>
    <n v="0"/>
    <s v="Graduation"/>
    <s v="Graduate"/>
    <n v="712"/>
    <n v="655"/>
    <n v="0"/>
    <n v="1"/>
    <x v="2"/>
    <s v="NumWebPurchases"/>
    <x v="2"/>
    <n v="20"/>
    <s v="Not Accepted"/>
    <n v="20"/>
    <n v="769"/>
    <n v="5"/>
    <n v="7"/>
    <n v="6"/>
    <n v="18"/>
    <n v="6"/>
    <x v="3"/>
    <s v="High"/>
    <s v="Medium"/>
    <s v="High"/>
    <n v="799"/>
  </r>
  <r>
    <n v="25804"/>
    <x v="2"/>
    <n v="1"/>
    <n v="0"/>
    <n v="34"/>
    <x v="0"/>
    <n v="8"/>
    <n v="7"/>
    <n v="9"/>
    <n v="13"/>
    <n v="6"/>
    <n v="12"/>
    <s v="Fish"/>
    <n v="2"/>
    <n v="2"/>
    <n v="0"/>
    <n v="3"/>
    <n v="8"/>
    <x v="0"/>
    <x v="0"/>
    <x v="0"/>
    <x v="0"/>
    <x v="0"/>
    <n v="0"/>
    <n v="3"/>
    <n v="11"/>
    <x v="1"/>
    <n v="42"/>
    <x v="2"/>
    <n v="2460"/>
    <n v="0"/>
    <n v="1"/>
    <n v="0"/>
    <n v="0"/>
    <n v="0"/>
    <s v="Married"/>
    <s v="Partner"/>
    <n v="1"/>
    <n v="0"/>
    <n v="0"/>
    <n v="0"/>
    <n v="0"/>
    <s v="2n Cycle"/>
    <s v="Undergraduate"/>
    <n v="43"/>
    <n v="31"/>
    <n v="0"/>
    <n v="1"/>
    <x v="1"/>
    <s v="NumStorePurchases"/>
    <x v="1"/>
    <n v="5"/>
    <s v="Not Accepted"/>
    <n v="5"/>
    <n v="55"/>
    <n v="7"/>
    <n v="1"/>
    <n v="1"/>
    <n v="9"/>
    <n v="2"/>
    <x v="1"/>
    <s v="Low"/>
    <s v="Medium"/>
    <s v="Medium"/>
    <n v="800"/>
  </r>
  <r>
    <n v="76412"/>
    <x v="1"/>
    <n v="0"/>
    <n v="0"/>
    <n v="15"/>
    <x v="1"/>
    <n v="840"/>
    <n v="53"/>
    <n v="804"/>
    <n v="23"/>
    <n v="71"/>
    <n v="17"/>
    <s v="Wines"/>
    <n v="1"/>
    <n v="5"/>
    <n v="4"/>
    <n v="8"/>
    <n v="3"/>
    <x v="0"/>
    <x v="0"/>
    <x v="1"/>
    <x v="1"/>
    <x v="0"/>
    <n v="0"/>
    <n v="3"/>
    <n v="11"/>
    <x v="0"/>
    <n v="40"/>
    <x v="2"/>
    <n v="2579"/>
    <n v="0"/>
    <n v="0"/>
    <n v="1"/>
    <n v="0"/>
    <n v="0"/>
    <s v="Single"/>
    <s v="Alone"/>
    <n v="0"/>
    <n v="0"/>
    <n v="0"/>
    <n v="0"/>
    <n v="1"/>
    <s v="PhD"/>
    <s v="Postgraduate"/>
    <n v="1791"/>
    <n v="1774"/>
    <n v="2"/>
    <n v="0"/>
    <x v="0"/>
    <s v="NumStorePurchases"/>
    <x v="1"/>
    <n v="17"/>
    <s v="Accepted"/>
    <n v="17"/>
    <n v="1808"/>
    <n v="9"/>
    <n v="6"/>
    <n v="9"/>
    <n v="24"/>
    <n v="9"/>
    <x v="0"/>
    <s v="High"/>
    <s v="High"/>
    <s v="Medium"/>
    <n v="801"/>
  </r>
  <r>
    <n v="22063"/>
    <x v="2"/>
    <n v="1"/>
    <n v="0"/>
    <n v="43"/>
    <x v="0"/>
    <n v="7"/>
    <n v="10"/>
    <n v="13"/>
    <n v="3"/>
    <n v="11"/>
    <n v="11"/>
    <s v="Meat"/>
    <n v="2"/>
    <n v="2"/>
    <n v="0"/>
    <n v="3"/>
    <n v="7"/>
    <x v="0"/>
    <x v="0"/>
    <x v="0"/>
    <x v="0"/>
    <x v="0"/>
    <n v="0"/>
    <n v="3"/>
    <n v="11"/>
    <x v="1"/>
    <n v="48"/>
    <x v="2"/>
    <n v="2484"/>
    <n v="0"/>
    <n v="1"/>
    <n v="0"/>
    <n v="0"/>
    <n v="0"/>
    <s v="Married"/>
    <s v="Partner"/>
    <n v="0"/>
    <n v="0"/>
    <n v="1"/>
    <n v="0"/>
    <n v="0"/>
    <s v="Graduation"/>
    <s v="Graduate"/>
    <n v="44"/>
    <n v="33"/>
    <n v="0"/>
    <n v="1"/>
    <x v="1"/>
    <s v="NumStorePurchases"/>
    <x v="1"/>
    <n v="5"/>
    <s v="Not Accepted"/>
    <n v="5"/>
    <n v="55"/>
    <n v="6"/>
    <n v="1"/>
    <n v="1"/>
    <n v="8"/>
    <n v="1"/>
    <x v="1"/>
    <s v="Low"/>
    <s v="Medium"/>
    <s v="Medium"/>
    <n v="802"/>
  </r>
  <r>
    <n v="57091"/>
    <x v="0"/>
    <n v="0"/>
    <n v="0"/>
    <n v="0"/>
    <x v="3"/>
    <n v="464"/>
    <n v="5"/>
    <n v="64"/>
    <n v="7"/>
    <n v="0"/>
    <n v="37"/>
    <s v="Wines"/>
    <n v="1"/>
    <n v="7"/>
    <n v="3"/>
    <n v="7"/>
    <n v="5"/>
    <x v="0"/>
    <x v="0"/>
    <x v="0"/>
    <x v="0"/>
    <x v="1"/>
    <n v="0"/>
    <n v="3"/>
    <n v="11"/>
    <x v="0"/>
    <n v="59"/>
    <x v="0"/>
    <n v="2173"/>
    <n v="0"/>
    <n v="0"/>
    <n v="1"/>
    <n v="0"/>
    <n v="0"/>
    <s v="Single"/>
    <s v="Alone"/>
    <n v="0"/>
    <n v="0"/>
    <n v="1"/>
    <n v="0"/>
    <n v="0"/>
    <s v="Graduation"/>
    <s v="Graduate"/>
    <n v="540"/>
    <n v="503"/>
    <n v="1"/>
    <n v="0"/>
    <x v="2"/>
    <s v="NumWebPurchases"/>
    <x v="2"/>
    <n v="17"/>
    <s v="Accepted"/>
    <n v="17"/>
    <n v="577"/>
    <n v="10"/>
    <n v="6"/>
    <n v="5"/>
    <n v="21"/>
    <n v="8"/>
    <x v="0"/>
    <s v="Medium"/>
    <s v="Low"/>
    <s v="Medium"/>
    <n v="803"/>
  </r>
  <r>
    <n v="22419"/>
    <x v="2"/>
    <n v="0"/>
    <n v="0"/>
    <n v="74"/>
    <x v="2"/>
    <n v="30"/>
    <n v="3"/>
    <n v="47"/>
    <n v="19"/>
    <n v="21"/>
    <n v="42"/>
    <s v="Meat"/>
    <n v="1"/>
    <n v="3"/>
    <n v="2"/>
    <n v="2"/>
    <n v="8"/>
    <x v="0"/>
    <x v="0"/>
    <x v="0"/>
    <x v="0"/>
    <x v="0"/>
    <n v="0"/>
    <n v="3"/>
    <n v="11"/>
    <x v="1"/>
    <n v="57"/>
    <x v="0"/>
    <n v="2596"/>
    <n v="0"/>
    <n v="1"/>
    <n v="0"/>
    <n v="0"/>
    <n v="0"/>
    <s v="Married"/>
    <s v="Partner"/>
    <n v="0"/>
    <n v="0"/>
    <n v="1"/>
    <n v="0"/>
    <n v="0"/>
    <s v="Graduation"/>
    <s v="Graduate"/>
    <n v="120"/>
    <n v="78"/>
    <n v="0"/>
    <n v="0"/>
    <x v="3"/>
    <s v="NumWebPurchases"/>
    <x v="2"/>
    <n v="7"/>
    <s v="Not Accepted"/>
    <n v="7"/>
    <n v="162"/>
    <n v="3.0000000000000004"/>
    <n v="3"/>
    <n v="3"/>
    <n v="9"/>
    <n v="2"/>
    <x v="1"/>
    <s v="Medium"/>
    <s v="Medium"/>
    <s v="Medium"/>
    <n v="804"/>
  </r>
  <r>
    <n v="87771"/>
    <x v="1"/>
    <n v="0"/>
    <n v="1"/>
    <n v="61"/>
    <x v="2"/>
    <n v="1492"/>
    <n v="38"/>
    <n v="287"/>
    <n v="50"/>
    <n v="57"/>
    <n v="33"/>
    <s v="Wines"/>
    <n v="1"/>
    <n v="5"/>
    <n v="10"/>
    <n v="4"/>
    <n v="6"/>
    <x v="0"/>
    <x v="1"/>
    <x v="1"/>
    <x v="1"/>
    <x v="1"/>
    <n v="0"/>
    <n v="3"/>
    <n v="11"/>
    <x v="0"/>
    <n v="61"/>
    <x v="0"/>
    <n v="2562"/>
    <n v="0"/>
    <n v="0"/>
    <n v="0"/>
    <n v="1"/>
    <n v="0"/>
    <s v="Together"/>
    <s v="Partner"/>
    <n v="0"/>
    <n v="0"/>
    <n v="1"/>
    <n v="0"/>
    <n v="0"/>
    <s v="Graduation"/>
    <s v="Graduate"/>
    <n v="1924"/>
    <n v="1891"/>
    <n v="4"/>
    <n v="1"/>
    <x v="0"/>
    <s v="NumCatalogPurchases"/>
    <x v="0"/>
    <n v="19"/>
    <s v="Accepted"/>
    <n v="19"/>
    <n v="1957"/>
    <n v="4"/>
    <n v="7"/>
    <n v="9"/>
    <n v="20"/>
    <n v="7"/>
    <x v="3"/>
    <s v="High"/>
    <s v="High"/>
    <s v="Medium"/>
    <n v="805"/>
  </r>
  <r>
    <n v="78353"/>
    <x v="1"/>
    <n v="0"/>
    <n v="1"/>
    <n v="51"/>
    <x v="0"/>
    <n v="752"/>
    <n v="122"/>
    <n v="476"/>
    <n v="39"/>
    <n v="153"/>
    <n v="34"/>
    <s v="Wines"/>
    <n v="1"/>
    <n v="10"/>
    <n v="2"/>
    <n v="11"/>
    <n v="8"/>
    <x v="0"/>
    <x v="0"/>
    <x v="0"/>
    <x v="0"/>
    <x v="0"/>
    <n v="0"/>
    <n v="3"/>
    <n v="11"/>
    <x v="1"/>
    <n v="61"/>
    <x v="0"/>
    <n v="2598"/>
    <n v="1"/>
    <n v="0"/>
    <n v="0"/>
    <n v="0"/>
    <n v="0"/>
    <s v="Divorced"/>
    <s v="Alone"/>
    <n v="1"/>
    <n v="0"/>
    <n v="0"/>
    <n v="0"/>
    <n v="0"/>
    <s v="2n Cycle"/>
    <s v="Undergraduate"/>
    <n v="1542"/>
    <n v="1508"/>
    <n v="0"/>
    <n v="1"/>
    <x v="0"/>
    <s v="NumStorePurchases"/>
    <x v="1"/>
    <n v="23"/>
    <s v="Not Accepted"/>
    <n v="23"/>
    <n v="1576"/>
    <n v="5"/>
    <n v="9"/>
    <n v="9"/>
    <n v="23"/>
    <n v="8"/>
    <x v="0"/>
    <s v="High"/>
    <s v="High"/>
    <s v="Medium"/>
    <n v="806"/>
  </r>
  <r>
    <n v="93404"/>
    <x v="1"/>
    <n v="1"/>
    <n v="2"/>
    <n v="97"/>
    <x v="2"/>
    <n v="1279"/>
    <n v="15"/>
    <n v="287"/>
    <n v="20"/>
    <n v="0"/>
    <n v="15"/>
    <s v="Wines"/>
    <n v="3"/>
    <n v="3"/>
    <n v="4"/>
    <n v="7"/>
    <n v="5"/>
    <x v="0"/>
    <x v="1"/>
    <x v="1"/>
    <x v="0"/>
    <x v="0"/>
    <n v="0"/>
    <n v="3"/>
    <n v="11"/>
    <x v="1"/>
    <n v="66"/>
    <x v="0"/>
    <n v="2577"/>
    <n v="0"/>
    <n v="1"/>
    <n v="0"/>
    <n v="0"/>
    <n v="0"/>
    <s v="Married"/>
    <s v="Partner"/>
    <n v="0"/>
    <n v="0"/>
    <n v="1"/>
    <n v="0"/>
    <n v="0"/>
    <s v="Graduation"/>
    <s v="Graduate"/>
    <n v="1601"/>
    <n v="1586"/>
    <n v="2"/>
    <n v="3"/>
    <x v="0"/>
    <s v="NumStorePurchases"/>
    <x v="1"/>
    <n v="14"/>
    <s v="Accepted"/>
    <n v="14"/>
    <n v="1616"/>
    <n v="0.99999999999999978"/>
    <n v="5"/>
    <n v="9"/>
    <n v="15"/>
    <n v="4"/>
    <x v="2"/>
    <s v="High"/>
    <s v="Low"/>
    <s v="Medium"/>
    <n v="807"/>
  </r>
  <r>
    <n v="37859"/>
    <x v="0"/>
    <n v="1"/>
    <n v="2"/>
    <n v="75"/>
    <x v="2"/>
    <n v="22"/>
    <n v="1"/>
    <n v="8"/>
    <n v="2"/>
    <n v="1"/>
    <n v="2"/>
    <s v="Wines"/>
    <n v="2"/>
    <n v="1"/>
    <n v="0"/>
    <n v="3"/>
    <n v="8"/>
    <x v="0"/>
    <x v="0"/>
    <x v="0"/>
    <x v="0"/>
    <x v="0"/>
    <n v="0"/>
    <n v="3"/>
    <n v="11"/>
    <x v="1"/>
    <n v="58"/>
    <x v="0"/>
    <n v="2692"/>
    <n v="1"/>
    <n v="0"/>
    <n v="0"/>
    <n v="0"/>
    <n v="0"/>
    <s v="Divorced"/>
    <s v="Alone"/>
    <n v="0"/>
    <n v="0"/>
    <n v="1"/>
    <n v="0"/>
    <n v="0"/>
    <s v="Graduation"/>
    <s v="Graduate"/>
    <n v="34"/>
    <n v="32"/>
    <n v="0"/>
    <n v="3"/>
    <x v="1"/>
    <s v="NumStorePurchases"/>
    <x v="1"/>
    <n v="4"/>
    <s v="Not Accepted"/>
    <n v="4"/>
    <n v="36"/>
    <n v="3.0000000000000004"/>
    <n v="0"/>
    <n v="1"/>
    <n v="4"/>
    <n v="0"/>
    <x v="1"/>
    <s v="Low"/>
    <s v="Low"/>
    <s v="Low"/>
    <n v="808"/>
  </r>
  <r>
    <n v="80995"/>
    <x v="1"/>
    <n v="0"/>
    <n v="1"/>
    <n v="83"/>
    <x v="2"/>
    <n v="860"/>
    <n v="28"/>
    <n v="409"/>
    <n v="73"/>
    <n v="56"/>
    <n v="56"/>
    <s v="Wines"/>
    <n v="1"/>
    <n v="8"/>
    <n v="9"/>
    <n v="4"/>
    <n v="4"/>
    <x v="0"/>
    <x v="0"/>
    <x v="0"/>
    <x v="0"/>
    <x v="0"/>
    <n v="0"/>
    <n v="3"/>
    <n v="11"/>
    <x v="1"/>
    <n v="62"/>
    <x v="0"/>
    <n v="2573"/>
    <n v="0"/>
    <n v="0"/>
    <n v="0"/>
    <n v="0"/>
    <n v="1"/>
    <s v="Widow"/>
    <s v="Alone"/>
    <n v="0"/>
    <n v="0"/>
    <n v="0"/>
    <n v="0"/>
    <n v="1"/>
    <s v="PhD"/>
    <s v="Postgraduate"/>
    <n v="1426"/>
    <n v="1370"/>
    <n v="0"/>
    <n v="1"/>
    <x v="0"/>
    <s v="NumCatalogPurchases"/>
    <x v="0"/>
    <n v="21"/>
    <s v="Not Accepted"/>
    <n v="21"/>
    <n v="1482"/>
    <n v="1.9999999999999996"/>
    <n v="8"/>
    <n v="8"/>
    <n v="18"/>
    <n v="6"/>
    <x v="3"/>
    <s v="High"/>
    <s v="High"/>
    <s v="Medium"/>
    <n v="809"/>
  </r>
  <r>
    <n v="16529"/>
    <x v="2"/>
    <n v="1"/>
    <n v="0"/>
    <n v="23"/>
    <x v="1"/>
    <n v="3"/>
    <n v="0"/>
    <n v="5"/>
    <n v="13"/>
    <n v="0"/>
    <n v="1"/>
    <s v="Fish"/>
    <n v="1"/>
    <n v="1"/>
    <n v="0"/>
    <n v="3"/>
    <n v="6"/>
    <x v="0"/>
    <x v="0"/>
    <x v="0"/>
    <x v="0"/>
    <x v="0"/>
    <n v="0"/>
    <n v="3"/>
    <n v="11"/>
    <x v="1"/>
    <n v="36"/>
    <x v="1"/>
    <n v="2279"/>
    <n v="0"/>
    <n v="0"/>
    <n v="0"/>
    <n v="1"/>
    <n v="0"/>
    <s v="Together"/>
    <s v="Partner"/>
    <n v="0"/>
    <n v="0"/>
    <n v="1"/>
    <n v="0"/>
    <n v="0"/>
    <s v="Graduation"/>
    <s v="Graduate"/>
    <n v="21"/>
    <n v="20"/>
    <n v="0"/>
    <n v="1"/>
    <x v="1"/>
    <s v="NumStorePurchases"/>
    <x v="1"/>
    <n v="4"/>
    <s v="Not Accepted"/>
    <n v="4"/>
    <n v="22"/>
    <n v="8"/>
    <n v="0"/>
    <n v="0"/>
    <n v="8"/>
    <n v="1"/>
    <x v="1"/>
    <s v="Low"/>
    <s v="Low"/>
    <s v="Low"/>
    <n v="810"/>
  </r>
  <r>
    <n v="55412"/>
    <x v="0"/>
    <n v="1"/>
    <n v="1"/>
    <n v="65"/>
    <x v="2"/>
    <n v="10"/>
    <n v="5"/>
    <n v="28"/>
    <n v="11"/>
    <n v="1"/>
    <n v="8"/>
    <s v="Meat"/>
    <n v="1"/>
    <n v="2"/>
    <n v="0"/>
    <n v="3"/>
    <n v="5"/>
    <x v="0"/>
    <x v="0"/>
    <x v="0"/>
    <x v="0"/>
    <x v="0"/>
    <n v="0"/>
    <n v="3"/>
    <n v="11"/>
    <x v="1"/>
    <n v="44"/>
    <x v="2"/>
    <n v="2378"/>
    <n v="1"/>
    <n v="0"/>
    <n v="0"/>
    <n v="0"/>
    <n v="0"/>
    <s v="Divorced"/>
    <s v="Alone"/>
    <n v="0"/>
    <n v="0"/>
    <n v="0"/>
    <n v="0"/>
    <n v="1"/>
    <s v="PhD"/>
    <s v="Postgraduate"/>
    <n v="55"/>
    <n v="47"/>
    <n v="0"/>
    <n v="2"/>
    <x v="1"/>
    <s v="NumStorePurchases"/>
    <x v="1"/>
    <n v="5"/>
    <s v="Not Accepted"/>
    <n v="5"/>
    <n v="63"/>
    <n v="4"/>
    <n v="1"/>
    <n v="2"/>
    <n v="7"/>
    <n v="1"/>
    <x v="1"/>
    <s v="Low"/>
    <s v="Low"/>
    <s v="Low"/>
    <n v="811"/>
  </r>
  <r>
    <n v="48789"/>
    <x v="0"/>
    <n v="0"/>
    <n v="0"/>
    <n v="94"/>
    <x v="2"/>
    <n v="351"/>
    <n v="16"/>
    <n v="156"/>
    <n v="7"/>
    <n v="5"/>
    <n v="145"/>
    <s v="Wines"/>
    <n v="1"/>
    <n v="6"/>
    <n v="4"/>
    <n v="7"/>
    <n v="6"/>
    <x v="0"/>
    <x v="0"/>
    <x v="0"/>
    <x v="0"/>
    <x v="0"/>
    <n v="0"/>
    <n v="3"/>
    <n v="11"/>
    <x v="1"/>
    <n v="28"/>
    <x v="3"/>
    <n v="2816"/>
    <n v="0"/>
    <n v="0"/>
    <n v="1"/>
    <n v="0"/>
    <n v="0"/>
    <s v="Single"/>
    <s v="Alone"/>
    <n v="0"/>
    <n v="0"/>
    <n v="1"/>
    <n v="0"/>
    <n v="0"/>
    <s v="Graduation"/>
    <s v="Graduate"/>
    <n v="535"/>
    <n v="390"/>
    <n v="0"/>
    <n v="0"/>
    <x v="2"/>
    <s v="NumStorePurchases"/>
    <x v="1"/>
    <n v="17"/>
    <s v="Not Accepted"/>
    <n v="17"/>
    <n v="680"/>
    <n v="0.99999999999999978"/>
    <n v="6"/>
    <n v="6"/>
    <n v="13"/>
    <n v="3"/>
    <x v="2"/>
    <s v="Medium"/>
    <s v="Medium"/>
    <s v="High"/>
    <n v="812"/>
  </r>
  <r>
    <n v="56575"/>
    <x v="0"/>
    <n v="0"/>
    <n v="2"/>
    <n v="42"/>
    <x v="0"/>
    <n v="421"/>
    <n v="5"/>
    <n v="90"/>
    <n v="0"/>
    <n v="16"/>
    <n v="10"/>
    <s v="Wines"/>
    <n v="3"/>
    <n v="7"/>
    <n v="3"/>
    <n v="7"/>
    <n v="5"/>
    <x v="0"/>
    <x v="0"/>
    <x v="0"/>
    <x v="0"/>
    <x v="0"/>
    <n v="0"/>
    <n v="3"/>
    <n v="11"/>
    <x v="1"/>
    <n v="53"/>
    <x v="0"/>
    <n v="2579"/>
    <n v="0"/>
    <n v="0"/>
    <n v="0"/>
    <n v="1"/>
    <n v="0"/>
    <s v="Together"/>
    <s v="Partner"/>
    <n v="0"/>
    <n v="0"/>
    <n v="0"/>
    <n v="0"/>
    <n v="1"/>
    <s v="PhD"/>
    <s v="Postgraduate"/>
    <n v="532"/>
    <n v="522"/>
    <n v="0"/>
    <n v="2"/>
    <x v="2"/>
    <s v="NumWebPurchases"/>
    <x v="2"/>
    <n v="17"/>
    <s v="Not Accepted"/>
    <n v="17"/>
    <n v="542"/>
    <n v="6"/>
    <n v="6"/>
    <n v="5"/>
    <n v="17"/>
    <n v="5"/>
    <x v="3"/>
    <s v="Medium"/>
    <s v="Medium"/>
    <s v="Medium"/>
    <n v="813"/>
  </r>
  <r>
    <n v="25130"/>
    <x v="2"/>
    <n v="1"/>
    <n v="0"/>
    <n v="10"/>
    <x v="1"/>
    <n v="2"/>
    <n v="5"/>
    <n v="7"/>
    <n v="0"/>
    <n v="18"/>
    <n v="18"/>
    <s v="Sweet"/>
    <n v="2"/>
    <n v="2"/>
    <n v="0"/>
    <n v="3"/>
    <n v="7"/>
    <x v="0"/>
    <x v="0"/>
    <x v="0"/>
    <x v="0"/>
    <x v="0"/>
    <n v="0"/>
    <n v="3"/>
    <n v="11"/>
    <x v="1"/>
    <n v="40"/>
    <x v="2"/>
    <n v="2429"/>
    <n v="0"/>
    <n v="0"/>
    <n v="0"/>
    <n v="1"/>
    <n v="0"/>
    <s v="Together"/>
    <s v="Partner"/>
    <n v="1"/>
    <n v="0"/>
    <n v="0"/>
    <n v="0"/>
    <n v="0"/>
    <s v="2n Cycle"/>
    <s v="Undergraduate"/>
    <n v="32"/>
    <n v="14"/>
    <n v="0"/>
    <n v="1"/>
    <x v="1"/>
    <s v="NumStorePurchases"/>
    <x v="1"/>
    <n v="5"/>
    <s v="Not Accepted"/>
    <n v="5"/>
    <n v="50"/>
    <n v="9"/>
    <n v="1"/>
    <n v="1"/>
    <n v="11"/>
    <n v="3"/>
    <x v="2"/>
    <s v="Low"/>
    <s v="Medium"/>
    <s v="Medium"/>
    <n v="814"/>
  </r>
  <r>
    <n v="35441"/>
    <x v="0"/>
    <n v="1"/>
    <n v="1"/>
    <n v="94"/>
    <x v="2"/>
    <n v="25"/>
    <n v="1"/>
    <n v="9"/>
    <n v="2"/>
    <n v="1"/>
    <n v="1"/>
    <s v="Wines"/>
    <n v="2"/>
    <n v="1"/>
    <n v="0"/>
    <n v="3"/>
    <n v="8"/>
    <x v="0"/>
    <x v="0"/>
    <x v="0"/>
    <x v="0"/>
    <x v="0"/>
    <n v="0"/>
    <n v="3"/>
    <n v="11"/>
    <x v="1"/>
    <n v="53"/>
    <x v="0"/>
    <n v="2659"/>
    <n v="0"/>
    <n v="1"/>
    <n v="0"/>
    <n v="0"/>
    <n v="0"/>
    <s v="Married"/>
    <s v="Partner"/>
    <n v="0"/>
    <n v="0"/>
    <n v="1"/>
    <n v="0"/>
    <n v="0"/>
    <s v="Graduation"/>
    <s v="Graduate"/>
    <n v="38"/>
    <n v="37"/>
    <n v="0"/>
    <n v="2"/>
    <x v="1"/>
    <s v="NumStorePurchases"/>
    <x v="1"/>
    <n v="4"/>
    <s v="Not Accepted"/>
    <n v="4"/>
    <n v="39"/>
    <n v="0.99999999999999978"/>
    <n v="0"/>
    <n v="1"/>
    <n v="1.9999999999999998"/>
    <n v="0"/>
    <x v="1"/>
    <s v="Medium"/>
    <s v="Low"/>
    <s v="Low"/>
    <n v="815"/>
  </r>
  <r>
    <n v="71391"/>
    <x v="1"/>
    <n v="0"/>
    <n v="1"/>
    <n v="50"/>
    <x v="0"/>
    <n v="336"/>
    <n v="123"/>
    <n v="274"/>
    <n v="46"/>
    <n v="123"/>
    <n v="141"/>
    <s v="Wines"/>
    <n v="5"/>
    <n v="6"/>
    <n v="5"/>
    <n v="12"/>
    <n v="3"/>
    <x v="0"/>
    <x v="0"/>
    <x v="0"/>
    <x v="0"/>
    <x v="0"/>
    <n v="0"/>
    <n v="3"/>
    <n v="11"/>
    <x v="1"/>
    <n v="64"/>
    <x v="0"/>
    <n v="2616"/>
    <n v="0"/>
    <n v="1"/>
    <n v="0"/>
    <n v="0"/>
    <n v="0"/>
    <s v="Married"/>
    <s v="Partner"/>
    <n v="0"/>
    <n v="0"/>
    <n v="1"/>
    <n v="0"/>
    <n v="0"/>
    <s v="Graduation"/>
    <s v="Graduate"/>
    <n v="902"/>
    <n v="761"/>
    <n v="0"/>
    <n v="1"/>
    <x v="2"/>
    <s v="NumStorePurchases"/>
    <x v="1"/>
    <n v="23"/>
    <s v="Not Accepted"/>
    <n v="23"/>
    <n v="1043"/>
    <n v="5"/>
    <n v="9"/>
    <n v="7"/>
    <n v="21"/>
    <n v="8"/>
    <x v="0"/>
    <s v="Medium"/>
    <s v="High"/>
    <s v="High"/>
    <n v="816"/>
  </r>
  <r>
    <n v="49494"/>
    <x v="0"/>
    <n v="1"/>
    <n v="0"/>
    <n v="46"/>
    <x v="0"/>
    <n v="191"/>
    <n v="9"/>
    <n v="97"/>
    <n v="0"/>
    <n v="6"/>
    <n v="82"/>
    <s v="Wines"/>
    <n v="2"/>
    <n v="6"/>
    <n v="1"/>
    <n v="5"/>
    <n v="7"/>
    <x v="0"/>
    <x v="0"/>
    <x v="0"/>
    <x v="0"/>
    <x v="0"/>
    <n v="0"/>
    <n v="3"/>
    <n v="11"/>
    <x v="1"/>
    <n v="48"/>
    <x v="2"/>
    <n v="2589"/>
    <n v="0"/>
    <n v="0"/>
    <n v="1"/>
    <n v="0"/>
    <n v="0"/>
    <s v="Single"/>
    <s v="Alone"/>
    <n v="0"/>
    <n v="0"/>
    <n v="0"/>
    <n v="1"/>
    <n v="0"/>
    <s v="Master"/>
    <s v="Postgraduate"/>
    <n v="303"/>
    <n v="221"/>
    <n v="0"/>
    <n v="1"/>
    <x v="3"/>
    <s v="NumWebPurchases"/>
    <x v="2"/>
    <n v="12"/>
    <s v="Not Accepted"/>
    <n v="12"/>
    <n v="385"/>
    <n v="6"/>
    <n v="4"/>
    <n v="4"/>
    <n v="14"/>
    <n v="4"/>
    <x v="2"/>
    <s v="Medium"/>
    <s v="Medium"/>
    <s v="High"/>
    <n v="817"/>
  </r>
  <r>
    <n v="81702"/>
    <x v="1"/>
    <n v="0"/>
    <n v="0"/>
    <n v="98"/>
    <x v="2"/>
    <n v="563"/>
    <n v="50"/>
    <n v="774"/>
    <n v="28"/>
    <n v="31"/>
    <n v="187"/>
    <s v="Meat"/>
    <n v="1"/>
    <n v="7"/>
    <n v="7"/>
    <n v="12"/>
    <n v="3"/>
    <x v="0"/>
    <x v="0"/>
    <x v="0"/>
    <x v="0"/>
    <x v="0"/>
    <n v="0"/>
    <n v="3"/>
    <n v="11"/>
    <x v="1"/>
    <n v="40"/>
    <x v="2"/>
    <n v="2803"/>
    <n v="1"/>
    <n v="0"/>
    <n v="0"/>
    <n v="0"/>
    <n v="0"/>
    <s v="Divorced"/>
    <s v="Alone"/>
    <n v="0"/>
    <n v="0"/>
    <n v="1"/>
    <n v="0"/>
    <n v="0"/>
    <s v="Graduation"/>
    <s v="Graduate"/>
    <n v="1446"/>
    <n v="1259"/>
    <n v="0"/>
    <n v="0"/>
    <x v="0"/>
    <s v="NumStorePurchases"/>
    <x v="1"/>
    <n v="26"/>
    <s v="Not Accepted"/>
    <n v="26"/>
    <n v="1633"/>
    <n v="0.99999999999999978"/>
    <n v="9"/>
    <n v="9"/>
    <n v="19"/>
    <n v="7"/>
    <x v="3"/>
    <s v="High"/>
    <s v="Medium"/>
    <s v="High"/>
    <n v="818"/>
  </r>
  <r>
    <n v="45889"/>
    <x v="0"/>
    <n v="0"/>
    <n v="1"/>
    <n v="42"/>
    <x v="0"/>
    <n v="31"/>
    <n v="0"/>
    <n v="6"/>
    <n v="0"/>
    <n v="1"/>
    <n v="8"/>
    <s v="Wines"/>
    <n v="1"/>
    <n v="1"/>
    <n v="0"/>
    <n v="3"/>
    <n v="6"/>
    <x v="0"/>
    <x v="0"/>
    <x v="0"/>
    <x v="0"/>
    <x v="0"/>
    <n v="0"/>
    <n v="3"/>
    <n v="11"/>
    <x v="1"/>
    <n v="40"/>
    <x v="2"/>
    <n v="2521"/>
    <n v="0"/>
    <n v="0"/>
    <n v="1"/>
    <n v="0"/>
    <n v="0"/>
    <s v="Single"/>
    <s v="Alone"/>
    <n v="1"/>
    <n v="0"/>
    <n v="0"/>
    <n v="0"/>
    <n v="0"/>
    <s v="2n Cycle"/>
    <s v="Undergraduate"/>
    <n v="38"/>
    <n v="30"/>
    <n v="0"/>
    <n v="1"/>
    <x v="1"/>
    <s v="NumStorePurchases"/>
    <x v="1"/>
    <n v="4"/>
    <s v="Not Accepted"/>
    <n v="4"/>
    <n v="46"/>
    <n v="6"/>
    <n v="0"/>
    <n v="1"/>
    <n v="7"/>
    <n v="1"/>
    <x v="1"/>
    <s v="Medium"/>
    <s v="Low"/>
    <s v="Low"/>
    <n v="819"/>
  </r>
  <r>
    <n v="56628"/>
    <x v="0"/>
    <n v="0"/>
    <n v="1"/>
    <n v="30"/>
    <x v="1"/>
    <n v="479"/>
    <n v="5"/>
    <n v="82"/>
    <n v="7"/>
    <n v="17"/>
    <n v="171"/>
    <s v="Wines"/>
    <n v="2"/>
    <n v="7"/>
    <n v="6"/>
    <n v="5"/>
    <n v="5"/>
    <x v="1"/>
    <x v="0"/>
    <x v="0"/>
    <x v="0"/>
    <x v="0"/>
    <n v="0"/>
    <n v="3"/>
    <n v="11"/>
    <x v="1"/>
    <n v="43"/>
    <x v="2"/>
    <n v="2259"/>
    <n v="0"/>
    <n v="0"/>
    <n v="1"/>
    <n v="0"/>
    <n v="0"/>
    <s v="Single"/>
    <s v="Alone"/>
    <n v="0"/>
    <n v="0"/>
    <n v="1"/>
    <n v="0"/>
    <n v="0"/>
    <s v="Graduation"/>
    <s v="Graduate"/>
    <n v="590"/>
    <n v="419"/>
    <n v="1"/>
    <n v="1"/>
    <x v="2"/>
    <s v="NumWebPurchases"/>
    <x v="2"/>
    <n v="18"/>
    <s v="Accepted"/>
    <n v="18"/>
    <n v="761"/>
    <n v="7"/>
    <n v="7"/>
    <n v="6"/>
    <n v="20"/>
    <n v="7"/>
    <x v="3"/>
    <s v="Medium"/>
    <s v="Medium"/>
    <s v="High"/>
    <n v="820"/>
  </r>
  <r>
    <n v="34026"/>
    <x v="2"/>
    <n v="1"/>
    <n v="1"/>
    <n v="11"/>
    <x v="1"/>
    <n v="18"/>
    <n v="6"/>
    <n v="15"/>
    <n v="12"/>
    <n v="8"/>
    <n v="17"/>
    <s v="Wines"/>
    <n v="3"/>
    <n v="2"/>
    <n v="1"/>
    <n v="3"/>
    <n v="5"/>
    <x v="0"/>
    <x v="0"/>
    <x v="0"/>
    <x v="0"/>
    <x v="0"/>
    <n v="0"/>
    <n v="3"/>
    <n v="11"/>
    <x v="1"/>
    <n v="70"/>
    <x v="0"/>
    <n v="2487"/>
    <n v="0"/>
    <n v="0"/>
    <n v="0"/>
    <n v="1"/>
    <n v="0"/>
    <s v="Together"/>
    <s v="Partner"/>
    <n v="0"/>
    <n v="0"/>
    <n v="1"/>
    <n v="0"/>
    <n v="0"/>
    <s v="Graduation"/>
    <s v="Graduate"/>
    <n v="59"/>
    <n v="42"/>
    <n v="0"/>
    <n v="2"/>
    <x v="3"/>
    <s v="NumStorePurchases"/>
    <x v="1"/>
    <n v="6"/>
    <s v="Not Accepted"/>
    <n v="6"/>
    <n v="76"/>
    <n v="9"/>
    <n v="2"/>
    <n v="2"/>
    <n v="13"/>
    <n v="3"/>
    <x v="2"/>
    <s v="Low"/>
    <s v="Medium"/>
    <s v="Medium"/>
    <n v="821"/>
  </r>
  <r>
    <n v="40049"/>
    <x v="0"/>
    <n v="0"/>
    <n v="1"/>
    <n v="61"/>
    <x v="2"/>
    <n v="91"/>
    <n v="65"/>
    <n v="52"/>
    <n v="10"/>
    <n v="44"/>
    <n v="28"/>
    <s v="Wines"/>
    <n v="3"/>
    <n v="3"/>
    <n v="2"/>
    <n v="6"/>
    <n v="5"/>
    <x v="0"/>
    <x v="0"/>
    <x v="0"/>
    <x v="0"/>
    <x v="0"/>
    <n v="0"/>
    <n v="3"/>
    <n v="11"/>
    <x v="1"/>
    <n v="46"/>
    <x v="2"/>
    <n v="2736"/>
    <n v="0"/>
    <n v="1"/>
    <n v="0"/>
    <n v="0"/>
    <n v="0"/>
    <s v="Married"/>
    <s v="Partner"/>
    <n v="0"/>
    <n v="0"/>
    <n v="1"/>
    <n v="0"/>
    <n v="0"/>
    <s v="Graduation"/>
    <s v="Graduate"/>
    <n v="262"/>
    <n v="234"/>
    <n v="0"/>
    <n v="1"/>
    <x v="3"/>
    <s v="NumStorePurchases"/>
    <x v="1"/>
    <n v="11"/>
    <s v="Not Accepted"/>
    <n v="11"/>
    <n v="290"/>
    <n v="4"/>
    <n v="4"/>
    <n v="4"/>
    <n v="12"/>
    <n v="3"/>
    <x v="2"/>
    <s v="Medium"/>
    <s v="High"/>
    <s v="Medium"/>
    <n v="822"/>
  </r>
  <r>
    <n v="34176"/>
    <x v="2"/>
    <n v="1"/>
    <n v="0"/>
    <n v="12"/>
    <x v="1"/>
    <n v="5"/>
    <n v="7"/>
    <n v="24"/>
    <n v="19"/>
    <n v="14"/>
    <n v="20"/>
    <s v="Meat"/>
    <n v="4"/>
    <n v="3"/>
    <n v="0"/>
    <n v="4"/>
    <n v="6"/>
    <x v="0"/>
    <x v="0"/>
    <x v="0"/>
    <x v="0"/>
    <x v="0"/>
    <n v="0"/>
    <n v="3"/>
    <n v="11"/>
    <x v="1"/>
    <n v="32"/>
    <x v="1"/>
    <n v="2207"/>
    <n v="0"/>
    <n v="0"/>
    <n v="1"/>
    <n v="0"/>
    <n v="0"/>
    <s v="Single"/>
    <s v="Alone"/>
    <n v="0"/>
    <n v="0"/>
    <n v="1"/>
    <n v="0"/>
    <n v="0"/>
    <s v="Graduation"/>
    <s v="Graduate"/>
    <n v="69"/>
    <n v="49"/>
    <n v="0"/>
    <n v="1"/>
    <x v="3"/>
    <s v="NumStorePurchases"/>
    <x v="1"/>
    <n v="7"/>
    <s v="Not Accepted"/>
    <n v="7"/>
    <n v="89"/>
    <n v="9"/>
    <n v="3"/>
    <n v="2"/>
    <n v="14"/>
    <n v="4"/>
    <x v="2"/>
    <s v="Low"/>
    <s v="Medium"/>
    <s v="Medium"/>
    <n v="823"/>
  </r>
  <r>
    <n v="19419"/>
    <x v="2"/>
    <n v="1"/>
    <n v="0"/>
    <n v="76"/>
    <x v="2"/>
    <n v="2"/>
    <n v="14"/>
    <n v="28"/>
    <n v="16"/>
    <n v="3"/>
    <n v="7"/>
    <s v="Meat"/>
    <n v="4"/>
    <n v="4"/>
    <n v="0"/>
    <n v="3"/>
    <n v="9"/>
    <x v="0"/>
    <x v="0"/>
    <x v="0"/>
    <x v="0"/>
    <x v="0"/>
    <n v="0"/>
    <n v="3"/>
    <n v="11"/>
    <x v="1"/>
    <n v="39"/>
    <x v="1"/>
    <n v="2755"/>
    <n v="0"/>
    <n v="1"/>
    <n v="0"/>
    <n v="0"/>
    <n v="0"/>
    <s v="Married"/>
    <s v="Partner"/>
    <n v="0"/>
    <n v="0"/>
    <n v="1"/>
    <n v="0"/>
    <n v="0"/>
    <s v="Graduation"/>
    <s v="Graduate"/>
    <n v="63"/>
    <n v="56"/>
    <n v="0"/>
    <n v="1"/>
    <x v="3"/>
    <s v="NumWebPurchases"/>
    <x v="2"/>
    <n v="7"/>
    <s v="Not Accepted"/>
    <n v="7"/>
    <n v="70"/>
    <n v="3.0000000000000004"/>
    <n v="3"/>
    <n v="2"/>
    <n v="8"/>
    <n v="1"/>
    <x v="1"/>
    <s v="Low"/>
    <s v="Medium"/>
    <s v="Low"/>
    <n v="824"/>
  </r>
  <r>
    <n v="82504"/>
    <x v="1"/>
    <n v="0"/>
    <n v="0"/>
    <n v="2"/>
    <x v="3"/>
    <n v="362"/>
    <n v="50"/>
    <n v="431"/>
    <n v="134"/>
    <n v="35"/>
    <n v="54"/>
    <s v="Meat"/>
    <n v="1"/>
    <n v="3"/>
    <n v="6"/>
    <n v="7"/>
    <n v="1"/>
    <x v="0"/>
    <x v="0"/>
    <x v="0"/>
    <x v="0"/>
    <x v="0"/>
    <n v="0"/>
    <n v="3"/>
    <n v="11"/>
    <x v="1"/>
    <n v="60"/>
    <x v="0"/>
    <n v="2496"/>
    <n v="0"/>
    <n v="1"/>
    <n v="0"/>
    <n v="0"/>
    <n v="0"/>
    <s v="Married"/>
    <s v="Partner"/>
    <n v="1"/>
    <n v="0"/>
    <n v="0"/>
    <n v="0"/>
    <n v="0"/>
    <s v="2n Cycle"/>
    <s v="Undergraduate"/>
    <n v="1012"/>
    <n v="958"/>
    <n v="0"/>
    <n v="0"/>
    <x v="0"/>
    <s v="NumStorePurchases"/>
    <x v="1"/>
    <n v="16"/>
    <s v="Not Accepted"/>
    <n v="16"/>
    <n v="1066"/>
    <n v="10"/>
    <n v="6"/>
    <n v="7"/>
    <n v="23"/>
    <n v="8"/>
    <x v="0"/>
    <s v="Medium"/>
    <s v="High"/>
    <s v="Medium"/>
    <n v="825"/>
  </r>
  <r>
    <n v="81205"/>
    <x v="1"/>
    <n v="0"/>
    <n v="0"/>
    <n v="43"/>
    <x v="0"/>
    <n v="724"/>
    <n v="74"/>
    <n v="929"/>
    <n v="97"/>
    <n v="55"/>
    <n v="130"/>
    <s v="Meat"/>
    <n v="1"/>
    <n v="5"/>
    <n v="6"/>
    <n v="7"/>
    <n v="2"/>
    <x v="1"/>
    <x v="0"/>
    <x v="1"/>
    <x v="0"/>
    <x v="1"/>
    <n v="0"/>
    <n v="3"/>
    <n v="11"/>
    <x v="0"/>
    <n v="50"/>
    <x v="0"/>
    <n v="2326"/>
    <n v="0"/>
    <n v="0"/>
    <n v="0"/>
    <n v="1"/>
    <n v="0"/>
    <s v="Together"/>
    <s v="Partner"/>
    <n v="0"/>
    <n v="0"/>
    <n v="1"/>
    <n v="0"/>
    <n v="0"/>
    <s v="Graduation"/>
    <s v="Graduate"/>
    <n v="1879"/>
    <n v="1749"/>
    <n v="3"/>
    <n v="0"/>
    <x v="0"/>
    <s v="NumStorePurchases"/>
    <x v="1"/>
    <n v="18"/>
    <s v="Accepted"/>
    <n v="18"/>
    <n v="2009"/>
    <n v="6"/>
    <n v="7"/>
    <n v="9"/>
    <n v="22"/>
    <n v="8"/>
    <x v="0"/>
    <s v="High"/>
    <s v="High"/>
    <s v="High"/>
    <n v="826"/>
  </r>
  <r>
    <n v="61618"/>
    <x v="0"/>
    <n v="0"/>
    <n v="0"/>
    <n v="27"/>
    <x v="1"/>
    <n v="605"/>
    <n v="91"/>
    <n v="399"/>
    <n v="0"/>
    <n v="45"/>
    <n v="205"/>
    <s v="Wines"/>
    <n v="2"/>
    <n v="3"/>
    <n v="6"/>
    <n v="8"/>
    <n v="3"/>
    <x v="0"/>
    <x v="0"/>
    <x v="0"/>
    <x v="0"/>
    <x v="0"/>
    <n v="0"/>
    <n v="3"/>
    <n v="11"/>
    <x v="1"/>
    <n v="29"/>
    <x v="3"/>
    <n v="2797"/>
    <n v="0"/>
    <n v="0"/>
    <n v="1"/>
    <n v="0"/>
    <n v="0"/>
    <s v="Single"/>
    <s v="Alone"/>
    <n v="1"/>
    <n v="0"/>
    <n v="0"/>
    <n v="0"/>
    <n v="0"/>
    <s v="2n Cycle"/>
    <s v="Undergraduate"/>
    <n v="1140"/>
    <n v="935"/>
    <n v="0"/>
    <n v="0"/>
    <x v="0"/>
    <s v="NumStorePurchases"/>
    <x v="1"/>
    <n v="17"/>
    <s v="Not Accepted"/>
    <n v="17"/>
    <n v="1345"/>
    <n v="8"/>
    <n v="6"/>
    <n v="8"/>
    <n v="22"/>
    <n v="8"/>
    <x v="0"/>
    <s v="High"/>
    <s v="High"/>
    <s v="High"/>
    <n v="827"/>
  </r>
  <r>
    <n v="55284"/>
    <x v="0"/>
    <n v="0"/>
    <n v="1"/>
    <n v="60"/>
    <x v="0"/>
    <n v="547"/>
    <n v="7"/>
    <n v="140"/>
    <n v="0"/>
    <n v="7"/>
    <n v="63"/>
    <s v="Wines"/>
    <n v="3"/>
    <n v="7"/>
    <n v="5"/>
    <n v="8"/>
    <n v="5"/>
    <x v="0"/>
    <x v="0"/>
    <x v="0"/>
    <x v="0"/>
    <x v="0"/>
    <n v="0"/>
    <n v="3"/>
    <n v="11"/>
    <x v="1"/>
    <n v="64"/>
    <x v="0"/>
    <n v="2711"/>
    <n v="0"/>
    <n v="0"/>
    <n v="1"/>
    <n v="0"/>
    <n v="0"/>
    <s v="Single"/>
    <s v="Alone"/>
    <n v="0"/>
    <n v="0"/>
    <n v="0"/>
    <n v="1"/>
    <n v="0"/>
    <s v="Master"/>
    <s v="Postgraduate"/>
    <n v="701"/>
    <n v="638"/>
    <n v="0"/>
    <n v="1"/>
    <x v="2"/>
    <s v="NumStorePurchases"/>
    <x v="1"/>
    <n v="20"/>
    <s v="Not Accepted"/>
    <n v="20"/>
    <n v="764"/>
    <n v="4"/>
    <n v="7"/>
    <n v="6"/>
    <n v="17"/>
    <n v="5"/>
    <x v="3"/>
    <s v="High"/>
    <s v="Medium"/>
    <s v="High"/>
    <n v="828"/>
  </r>
  <r>
    <n v="49980"/>
    <x v="0"/>
    <n v="0"/>
    <n v="1"/>
    <n v="79"/>
    <x v="2"/>
    <n v="104"/>
    <n v="1"/>
    <n v="54"/>
    <n v="13"/>
    <n v="9"/>
    <n v="14"/>
    <s v="Wines"/>
    <n v="2"/>
    <n v="3"/>
    <n v="1"/>
    <n v="5"/>
    <n v="5"/>
    <x v="0"/>
    <x v="0"/>
    <x v="0"/>
    <x v="0"/>
    <x v="0"/>
    <n v="0"/>
    <n v="3"/>
    <n v="11"/>
    <x v="1"/>
    <n v="57"/>
    <x v="0"/>
    <n v="2408"/>
    <n v="0"/>
    <n v="0"/>
    <n v="1"/>
    <n v="0"/>
    <n v="0"/>
    <s v="Single"/>
    <s v="Alone"/>
    <n v="0"/>
    <n v="0"/>
    <n v="1"/>
    <n v="0"/>
    <n v="0"/>
    <s v="Graduation"/>
    <s v="Graduate"/>
    <n v="181"/>
    <n v="167"/>
    <n v="0"/>
    <n v="1"/>
    <x v="3"/>
    <s v="NumStorePurchases"/>
    <x v="1"/>
    <n v="9"/>
    <s v="Not Accepted"/>
    <n v="9"/>
    <n v="195"/>
    <n v="3.0000000000000004"/>
    <n v="3"/>
    <n v="3"/>
    <n v="9"/>
    <n v="2"/>
    <x v="1"/>
    <s v="Medium"/>
    <s v="Medium"/>
    <s v="Medium"/>
    <n v="829"/>
  </r>
  <r>
    <n v="15072"/>
    <x v="2"/>
    <n v="2"/>
    <n v="0"/>
    <n v="96"/>
    <x v="2"/>
    <n v="8"/>
    <n v="2"/>
    <n v="15"/>
    <n v="0"/>
    <n v="10"/>
    <n v="18"/>
    <s v="Gold"/>
    <n v="4"/>
    <n v="3"/>
    <n v="1"/>
    <n v="3"/>
    <n v="5"/>
    <x v="0"/>
    <x v="0"/>
    <x v="0"/>
    <x v="0"/>
    <x v="0"/>
    <n v="0"/>
    <n v="3"/>
    <n v="11"/>
    <x v="1"/>
    <n v="40"/>
    <x v="2"/>
    <n v="2574"/>
    <n v="0"/>
    <n v="1"/>
    <n v="0"/>
    <n v="0"/>
    <n v="0"/>
    <s v="Married"/>
    <s v="Partner"/>
    <n v="0"/>
    <n v="0"/>
    <n v="1"/>
    <n v="0"/>
    <n v="0"/>
    <s v="Graduation"/>
    <s v="Graduate"/>
    <n v="35"/>
    <n v="17"/>
    <n v="0"/>
    <n v="2"/>
    <x v="1"/>
    <s v="NumWebPurchases"/>
    <x v="2"/>
    <n v="7"/>
    <s v="Not Accepted"/>
    <n v="7"/>
    <n v="53"/>
    <n v="0.99999999999999978"/>
    <n v="3"/>
    <n v="1"/>
    <n v="5"/>
    <n v="0"/>
    <x v="1"/>
    <s v="Low"/>
    <s v="Medium"/>
    <s v="Medium"/>
    <n v="830"/>
  </r>
  <r>
    <n v="49166"/>
    <x v="0"/>
    <n v="0"/>
    <n v="1"/>
    <n v="17"/>
    <x v="1"/>
    <n v="224"/>
    <n v="2"/>
    <n v="25"/>
    <n v="7"/>
    <n v="0"/>
    <n v="110"/>
    <s v="Wines"/>
    <n v="2"/>
    <n v="5"/>
    <n v="3"/>
    <n v="3"/>
    <n v="6"/>
    <x v="0"/>
    <x v="0"/>
    <x v="0"/>
    <x v="0"/>
    <x v="0"/>
    <n v="0"/>
    <n v="3"/>
    <n v="11"/>
    <x v="1"/>
    <n v="46"/>
    <x v="2"/>
    <n v="2540"/>
    <n v="0"/>
    <n v="0"/>
    <n v="1"/>
    <n v="0"/>
    <n v="0"/>
    <s v="Single"/>
    <s v="Alone"/>
    <n v="0"/>
    <n v="0"/>
    <n v="1"/>
    <n v="0"/>
    <n v="0"/>
    <s v="Graduation"/>
    <s v="Graduate"/>
    <n v="258"/>
    <n v="148"/>
    <n v="0"/>
    <n v="1"/>
    <x v="3"/>
    <s v="NumWebPurchases"/>
    <x v="2"/>
    <n v="11"/>
    <s v="Not Accepted"/>
    <n v="11"/>
    <n v="368"/>
    <n v="9"/>
    <n v="4"/>
    <n v="4"/>
    <n v="17"/>
    <n v="5"/>
    <x v="3"/>
    <s v="Medium"/>
    <s v="Low"/>
    <s v="High"/>
    <n v="831"/>
  </r>
  <r>
    <n v="65324"/>
    <x v="0"/>
    <n v="0"/>
    <n v="1"/>
    <n v="0"/>
    <x v="3"/>
    <n v="384"/>
    <n v="0"/>
    <n v="102"/>
    <n v="21"/>
    <n v="32"/>
    <n v="5"/>
    <s v="Wines"/>
    <n v="3"/>
    <n v="6"/>
    <n v="2"/>
    <n v="9"/>
    <n v="4"/>
    <x v="0"/>
    <x v="0"/>
    <x v="0"/>
    <x v="0"/>
    <x v="0"/>
    <n v="0"/>
    <n v="3"/>
    <n v="11"/>
    <x v="1"/>
    <n v="66"/>
    <x v="0"/>
    <n v="2328"/>
    <n v="0"/>
    <n v="1"/>
    <n v="0"/>
    <n v="0"/>
    <n v="0"/>
    <s v="Married"/>
    <s v="Partner"/>
    <n v="0"/>
    <n v="0"/>
    <n v="0"/>
    <n v="0"/>
    <n v="1"/>
    <s v="PhD"/>
    <s v="Postgraduate"/>
    <n v="539"/>
    <n v="534"/>
    <n v="0"/>
    <n v="1"/>
    <x v="2"/>
    <s v="NumStorePurchases"/>
    <x v="1"/>
    <n v="17"/>
    <s v="Not Accepted"/>
    <n v="17"/>
    <n v="544"/>
    <n v="10"/>
    <n v="6"/>
    <n v="5"/>
    <n v="21"/>
    <n v="8"/>
    <x v="0"/>
    <s v="Medium"/>
    <s v="Medium"/>
    <s v="Low"/>
    <n v="832"/>
  </r>
  <r>
    <n v="82347"/>
    <x v="1"/>
    <n v="0"/>
    <n v="0"/>
    <n v="38"/>
    <x v="0"/>
    <n v="556"/>
    <n v="54"/>
    <n v="845"/>
    <n v="202"/>
    <n v="133"/>
    <n v="63"/>
    <s v="Meat"/>
    <n v="1"/>
    <n v="7"/>
    <n v="7"/>
    <n v="10"/>
    <n v="3"/>
    <x v="1"/>
    <x v="0"/>
    <x v="0"/>
    <x v="1"/>
    <x v="0"/>
    <n v="0"/>
    <n v="3"/>
    <n v="11"/>
    <x v="1"/>
    <n v="63"/>
    <x v="0"/>
    <n v="2759"/>
    <n v="0"/>
    <n v="1"/>
    <n v="0"/>
    <n v="0"/>
    <n v="0"/>
    <s v="Married"/>
    <s v="Partner"/>
    <n v="1"/>
    <n v="0"/>
    <n v="0"/>
    <n v="0"/>
    <n v="0"/>
    <s v="2n Cycle"/>
    <s v="Undergraduate"/>
    <n v="1790"/>
    <n v="1727"/>
    <n v="2"/>
    <n v="0"/>
    <x v="0"/>
    <s v="NumStorePurchases"/>
    <x v="1"/>
    <n v="24"/>
    <s v="Accepted"/>
    <n v="24"/>
    <n v="1853"/>
    <n v="7"/>
    <n v="9"/>
    <n v="9"/>
    <n v="25"/>
    <n v="9"/>
    <x v="0"/>
    <s v="High"/>
    <s v="High"/>
    <s v="High"/>
    <n v="833"/>
  </r>
  <r>
    <n v="30843"/>
    <x v="2"/>
    <n v="1"/>
    <n v="1"/>
    <n v="43"/>
    <x v="0"/>
    <n v="24"/>
    <n v="0"/>
    <n v="2"/>
    <n v="0"/>
    <n v="0"/>
    <n v="9"/>
    <s v="Wines"/>
    <n v="2"/>
    <n v="1"/>
    <n v="1"/>
    <n v="2"/>
    <n v="5"/>
    <x v="1"/>
    <x v="0"/>
    <x v="0"/>
    <x v="0"/>
    <x v="0"/>
    <n v="0"/>
    <n v="3"/>
    <n v="11"/>
    <x v="1"/>
    <n v="54"/>
    <x v="0"/>
    <n v="2193"/>
    <n v="0"/>
    <n v="0"/>
    <n v="0"/>
    <n v="1"/>
    <n v="0"/>
    <s v="Together"/>
    <s v="Partner"/>
    <n v="0"/>
    <n v="0"/>
    <n v="0"/>
    <n v="0"/>
    <n v="1"/>
    <s v="PhD"/>
    <s v="Postgraduate"/>
    <n v="26"/>
    <n v="17"/>
    <n v="1"/>
    <n v="2"/>
    <x v="1"/>
    <s v="NumStorePurchases"/>
    <x v="1"/>
    <n v="4"/>
    <s v="Accepted"/>
    <n v="4"/>
    <n v="35"/>
    <n v="6"/>
    <n v="0"/>
    <n v="0"/>
    <n v="6"/>
    <n v="0"/>
    <x v="1"/>
    <s v="Low"/>
    <s v="Low"/>
    <s v="Low"/>
    <n v="834"/>
  </r>
  <r>
    <n v="46374"/>
    <x v="0"/>
    <n v="0"/>
    <n v="1"/>
    <n v="1"/>
    <x v="3"/>
    <n v="408"/>
    <n v="0"/>
    <n v="21"/>
    <n v="0"/>
    <n v="0"/>
    <n v="17"/>
    <s v="Wines"/>
    <n v="3"/>
    <n v="7"/>
    <n v="1"/>
    <n v="7"/>
    <n v="8"/>
    <x v="0"/>
    <x v="1"/>
    <x v="0"/>
    <x v="1"/>
    <x v="0"/>
    <n v="0"/>
    <n v="3"/>
    <n v="11"/>
    <x v="0"/>
    <n v="46"/>
    <x v="2"/>
    <n v="2263"/>
    <n v="0"/>
    <n v="1"/>
    <n v="0"/>
    <n v="0"/>
    <n v="0"/>
    <s v="Married"/>
    <s v="Partner"/>
    <n v="0"/>
    <n v="0"/>
    <n v="0"/>
    <n v="0"/>
    <n v="1"/>
    <s v="PhD"/>
    <s v="Postgraduate"/>
    <n v="429"/>
    <n v="412"/>
    <n v="2"/>
    <n v="1"/>
    <x v="2"/>
    <s v="NumWebPurchases"/>
    <x v="2"/>
    <n v="15"/>
    <s v="Accepted"/>
    <n v="15"/>
    <n v="446"/>
    <n v="10"/>
    <n v="5"/>
    <n v="5"/>
    <n v="20"/>
    <n v="7"/>
    <x v="3"/>
    <s v="Medium"/>
    <s v="Low"/>
    <s v="Medium"/>
    <n v="835"/>
  </r>
  <r>
    <n v="60474"/>
    <x v="0"/>
    <n v="0"/>
    <n v="1"/>
    <n v="25"/>
    <x v="1"/>
    <n v="265"/>
    <n v="199"/>
    <n v="303"/>
    <n v="234"/>
    <n v="9"/>
    <n v="170"/>
    <s v="Meat"/>
    <n v="7"/>
    <n v="10"/>
    <n v="2"/>
    <n v="12"/>
    <n v="7"/>
    <x v="0"/>
    <x v="0"/>
    <x v="0"/>
    <x v="0"/>
    <x v="0"/>
    <n v="0"/>
    <n v="3"/>
    <n v="11"/>
    <x v="1"/>
    <n v="41"/>
    <x v="2"/>
    <n v="2613"/>
    <n v="0"/>
    <n v="0"/>
    <n v="1"/>
    <n v="0"/>
    <n v="0"/>
    <s v="Single"/>
    <s v="Alone"/>
    <n v="0"/>
    <n v="0"/>
    <n v="1"/>
    <n v="0"/>
    <n v="0"/>
    <s v="Graduation"/>
    <s v="Graduate"/>
    <n v="1010"/>
    <n v="840"/>
    <n v="0"/>
    <n v="1"/>
    <x v="0"/>
    <s v="NumStorePurchases"/>
    <x v="1"/>
    <n v="24"/>
    <s v="Not Accepted"/>
    <n v="24"/>
    <n v="1180"/>
    <n v="8"/>
    <n v="9"/>
    <n v="8"/>
    <n v="25"/>
    <n v="9"/>
    <x v="0"/>
    <s v="Medium"/>
    <s v="Medium"/>
    <s v="High"/>
    <n v="836"/>
  </r>
  <r>
    <n v="38576"/>
    <x v="0"/>
    <n v="0"/>
    <n v="1"/>
    <n v="2"/>
    <x v="3"/>
    <n v="34"/>
    <n v="0"/>
    <n v="7"/>
    <n v="0"/>
    <n v="0"/>
    <n v="0"/>
    <s v="Wines"/>
    <n v="1"/>
    <n v="1"/>
    <n v="0"/>
    <n v="3"/>
    <n v="7"/>
    <x v="0"/>
    <x v="0"/>
    <x v="0"/>
    <x v="0"/>
    <x v="0"/>
    <n v="0"/>
    <n v="3"/>
    <n v="11"/>
    <x v="1"/>
    <n v="47"/>
    <x v="2"/>
    <n v="2276"/>
    <n v="0"/>
    <n v="1"/>
    <n v="0"/>
    <n v="0"/>
    <n v="0"/>
    <s v="Married"/>
    <s v="Partner"/>
    <n v="0"/>
    <n v="0"/>
    <n v="0"/>
    <n v="1"/>
    <n v="0"/>
    <s v="Master"/>
    <s v="Postgraduate"/>
    <n v="41"/>
    <n v="41"/>
    <n v="0"/>
    <n v="1"/>
    <x v="1"/>
    <s v="NumStorePurchases"/>
    <x v="1"/>
    <n v="4"/>
    <s v="Not Accepted"/>
    <n v="4"/>
    <n v="41"/>
    <n v="10"/>
    <n v="0"/>
    <n v="1"/>
    <n v="11"/>
    <n v="3"/>
    <x v="2"/>
    <s v="Medium"/>
    <s v="Low"/>
    <s v="Low"/>
    <n v="837"/>
  </r>
  <r>
    <n v="55357"/>
    <x v="0"/>
    <n v="2"/>
    <n v="0"/>
    <n v="66"/>
    <x v="2"/>
    <n v="374"/>
    <n v="64"/>
    <n v="116"/>
    <n v="84"/>
    <n v="25"/>
    <n v="64"/>
    <s v="Wines"/>
    <n v="3"/>
    <n v="6"/>
    <n v="2"/>
    <n v="11"/>
    <n v="5"/>
    <x v="0"/>
    <x v="0"/>
    <x v="0"/>
    <x v="0"/>
    <x v="0"/>
    <n v="0"/>
    <n v="3"/>
    <n v="11"/>
    <x v="1"/>
    <n v="35"/>
    <x v="1"/>
    <n v="2654"/>
    <n v="0"/>
    <n v="1"/>
    <n v="0"/>
    <n v="0"/>
    <n v="0"/>
    <s v="Married"/>
    <s v="Partner"/>
    <n v="0"/>
    <n v="0"/>
    <n v="1"/>
    <n v="0"/>
    <n v="0"/>
    <s v="Graduation"/>
    <s v="Graduate"/>
    <n v="663"/>
    <n v="599"/>
    <n v="0"/>
    <n v="2"/>
    <x v="2"/>
    <s v="NumStorePurchases"/>
    <x v="1"/>
    <n v="19"/>
    <s v="Not Accepted"/>
    <n v="19"/>
    <n v="727"/>
    <n v="4"/>
    <n v="7"/>
    <n v="6"/>
    <n v="17"/>
    <n v="5"/>
    <x v="3"/>
    <s v="Medium"/>
    <s v="Medium"/>
    <s v="High"/>
    <n v="838"/>
  </r>
  <r>
    <n v="37758"/>
    <x v="0"/>
    <n v="1"/>
    <n v="1"/>
    <n v="49"/>
    <x v="0"/>
    <n v="27"/>
    <n v="2"/>
    <n v="10"/>
    <n v="0"/>
    <n v="0"/>
    <n v="1"/>
    <s v="Wines"/>
    <n v="2"/>
    <n v="1"/>
    <n v="0"/>
    <n v="3"/>
    <n v="8"/>
    <x v="0"/>
    <x v="0"/>
    <x v="0"/>
    <x v="0"/>
    <x v="0"/>
    <n v="0"/>
    <n v="3"/>
    <n v="11"/>
    <x v="1"/>
    <n v="54"/>
    <x v="0"/>
    <n v="2792"/>
    <n v="0"/>
    <n v="0"/>
    <n v="0"/>
    <n v="1"/>
    <n v="0"/>
    <s v="Together"/>
    <s v="Partner"/>
    <n v="0"/>
    <n v="0"/>
    <n v="1"/>
    <n v="0"/>
    <n v="0"/>
    <s v="Graduation"/>
    <s v="Graduate"/>
    <n v="39"/>
    <n v="38"/>
    <n v="0"/>
    <n v="2"/>
    <x v="1"/>
    <s v="NumStorePurchases"/>
    <x v="1"/>
    <n v="4"/>
    <s v="Not Accepted"/>
    <n v="4"/>
    <n v="40"/>
    <n v="6"/>
    <n v="0"/>
    <n v="1"/>
    <n v="7"/>
    <n v="1"/>
    <x v="1"/>
    <s v="Medium"/>
    <s v="Low"/>
    <s v="Low"/>
    <n v="839"/>
  </r>
  <r>
    <n v="85710"/>
    <x v="1"/>
    <n v="0"/>
    <n v="0"/>
    <n v="5"/>
    <x v="3"/>
    <n v="600"/>
    <n v="20"/>
    <n v="350"/>
    <n v="29"/>
    <n v="30"/>
    <n v="33"/>
    <s v="Wines"/>
    <n v="1"/>
    <n v="6"/>
    <n v="9"/>
    <n v="10"/>
    <n v="2"/>
    <x v="0"/>
    <x v="0"/>
    <x v="1"/>
    <x v="0"/>
    <x v="0"/>
    <n v="0"/>
    <n v="3"/>
    <n v="11"/>
    <x v="1"/>
    <n v="31"/>
    <x v="1"/>
    <n v="2579"/>
    <n v="0"/>
    <n v="1"/>
    <n v="0"/>
    <n v="0"/>
    <n v="0"/>
    <s v="Married"/>
    <s v="Partner"/>
    <n v="1"/>
    <n v="0"/>
    <n v="0"/>
    <n v="0"/>
    <n v="0"/>
    <s v="2n Cycle"/>
    <s v="Undergraduate"/>
    <n v="1029"/>
    <n v="996"/>
    <n v="1"/>
    <n v="0"/>
    <x v="0"/>
    <s v="NumStorePurchases"/>
    <x v="1"/>
    <n v="25"/>
    <s v="Accepted"/>
    <n v="25"/>
    <n v="1062"/>
    <n v="10"/>
    <n v="9"/>
    <n v="7"/>
    <n v="26"/>
    <n v="9"/>
    <x v="0"/>
    <s v="High"/>
    <s v="Medium"/>
    <s v="Medium"/>
    <n v="840"/>
  </r>
  <r>
    <n v="23228"/>
    <x v="2"/>
    <n v="1"/>
    <n v="0"/>
    <n v="71"/>
    <x v="2"/>
    <n v="13"/>
    <n v="2"/>
    <n v="18"/>
    <n v="6"/>
    <n v="1"/>
    <n v="0"/>
    <s v="Meat"/>
    <n v="2"/>
    <n v="2"/>
    <n v="0"/>
    <n v="3"/>
    <n v="8"/>
    <x v="0"/>
    <x v="0"/>
    <x v="0"/>
    <x v="0"/>
    <x v="0"/>
    <n v="0"/>
    <n v="3"/>
    <n v="11"/>
    <x v="1"/>
    <n v="51"/>
    <x v="0"/>
    <n v="2313"/>
    <n v="0"/>
    <n v="0"/>
    <n v="0"/>
    <n v="1"/>
    <n v="0"/>
    <s v="Together"/>
    <s v="Partner"/>
    <n v="0"/>
    <n v="0"/>
    <n v="1"/>
    <n v="0"/>
    <n v="0"/>
    <s v="Graduation"/>
    <s v="Graduate"/>
    <n v="40"/>
    <n v="40"/>
    <n v="0"/>
    <n v="1"/>
    <x v="1"/>
    <s v="NumStorePurchases"/>
    <x v="1"/>
    <n v="5"/>
    <s v="Not Accepted"/>
    <n v="5"/>
    <n v="40"/>
    <n v="3.0000000000000004"/>
    <n v="1"/>
    <n v="1"/>
    <n v="5"/>
    <n v="0"/>
    <x v="1"/>
    <s v="Low"/>
    <s v="Low"/>
    <s v="Low"/>
    <n v="841"/>
  </r>
  <r>
    <n v="44602"/>
    <x v="0"/>
    <n v="1"/>
    <n v="1"/>
    <n v="35"/>
    <x v="0"/>
    <n v="167"/>
    <n v="2"/>
    <n v="89"/>
    <n v="0"/>
    <n v="0"/>
    <n v="34"/>
    <s v="Wines"/>
    <n v="6"/>
    <n v="6"/>
    <n v="1"/>
    <n v="4"/>
    <n v="8"/>
    <x v="0"/>
    <x v="0"/>
    <x v="0"/>
    <x v="0"/>
    <x v="0"/>
    <n v="0"/>
    <n v="3"/>
    <n v="11"/>
    <x v="1"/>
    <n v="51"/>
    <x v="0"/>
    <n v="2293"/>
    <n v="0"/>
    <n v="0"/>
    <n v="0"/>
    <n v="1"/>
    <n v="0"/>
    <s v="Together"/>
    <s v="Partner"/>
    <n v="0"/>
    <n v="0"/>
    <n v="0"/>
    <n v="1"/>
    <n v="0"/>
    <s v="Master"/>
    <s v="Postgraduate"/>
    <n v="258"/>
    <n v="224"/>
    <n v="0"/>
    <n v="2"/>
    <x v="3"/>
    <s v="NumWebPurchases"/>
    <x v="2"/>
    <n v="11"/>
    <s v="Not Accepted"/>
    <n v="11"/>
    <n v="292"/>
    <n v="7"/>
    <n v="4"/>
    <n v="4"/>
    <n v="15"/>
    <n v="4"/>
    <x v="2"/>
    <s v="Medium"/>
    <s v="Low"/>
    <s v="Medium"/>
    <n v="842"/>
  </r>
  <r>
    <n v="7500"/>
    <x v="2"/>
    <n v="0"/>
    <n v="0"/>
    <n v="94"/>
    <x v="2"/>
    <n v="0"/>
    <n v="2"/>
    <n v="3"/>
    <n v="4"/>
    <n v="1"/>
    <n v="5"/>
    <s v="Gold"/>
    <n v="1"/>
    <n v="0"/>
    <n v="0"/>
    <n v="3"/>
    <n v="6"/>
    <x v="0"/>
    <x v="0"/>
    <x v="0"/>
    <x v="0"/>
    <x v="0"/>
    <n v="0"/>
    <n v="3"/>
    <n v="11"/>
    <x v="1"/>
    <n v="33"/>
    <x v="1"/>
    <n v="2695"/>
    <n v="0"/>
    <n v="1"/>
    <n v="0"/>
    <n v="0"/>
    <n v="0"/>
    <s v="Married"/>
    <s v="Partner"/>
    <n v="0"/>
    <n v="0"/>
    <n v="1"/>
    <n v="0"/>
    <n v="0"/>
    <s v="Graduation"/>
    <s v="Graduate"/>
    <n v="10"/>
    <n v="5"/>
    <n v="0"/>
    <n v="0"/>
    <x v="1"/>
    <s v="NumStorePurchases"/>
    <x v="1"/>
    <n v="3"/>
    <s v="Not Accepted"/>
    <n v="3"/>
    <n v="15"/>
    <n v="0.99999999999999978"/>
    <n v="0"/>
    <n v="0"/>
    <n v="0.99999999999999978"/>
    <n v="0"/>
    <x v="1"/>
    <s v="Low"/>
    <s v="Low"/>
    <s v="Low"/>
    <n v="843"/>
  </r>
  <r>
    <n v="38683"/>
    <x v="0"/>
    <n v="1"/>
    <n v="0"/>
    <n v="80"/>
    <x v="2"/>
    <n v="46"/>
    <n v="35"/>
    <n v="69"/>
    <n v="84"/>
    <n v="41"/>
    <n v="66"/>
    <s v="Fish"/>
    <n v="6"/>
    <n v="4"/>
    <n v="1"/>
    <n v="6"/>
    <n v="7"/>
    <x v="0"/>
    <x v="0"/>
    <x v="0"/>
    <x v="0"/>
    <x v="0"/>
    <n v="0"/>
    <n v="3"/>
    <n v="11"/>
    <x v="1"/>
    <n v="31"/>
    <x v="1"/>
    <n v="2792"/>
    <n v="0"/>
    <n v="0"/>
    <n v="0"/>
    <n v="1"/>
    <n v="0"/>
    <s v="Together"/>
    <s v="Partner"/>
    <n v="1"/>
    <n v="0"/>
    <n v="0"/>
    <n v="0"/>
    <n v="0"/>
    <s v="2n Cycle"/>
    <s v="Undergraduate"/>
    <n v="275"/>
    <n v="209"/>
    <n v="0"/>
    <n v="1"/>
    <x v="3"/>
    <s v="NumStorePurchases"/>
    <x v="1"/>
    <n v="11"/>
    <s v="Not Accepted"/>
    <n v="11"/>
    <n v="341"/>
    <n v="1.9999999999999996"/>
    <n v="4"/>
    <n v="4"/>
    <n v="10"/>
    <n v="2"/>
    <x v="1"/>
    <s v="Medium"/>
    <s v="High"/>
    <s v="High"/>
    <n v="844"/>
  </r>
  <r>
    <n v="49514"/>
    <x v="0"/>
    <n v="1"/>
    <n v="0"/>
    <n v="61"/>
    <x v="2"/>
    <n v="88"/>
    <n v="39"/>
    <n v="78"/>
    <n v="58"/>
    <n v="13"/>
    <n v="93"/>
    <s v="Gold"/>
    <n v="2"/>
    <n v="6"/>
    <n v="1"/>
    <n v="4"/>
    <n v="7"/>
    <x v="0"/>
    <x v="0"/>
    <x v="0"/>
    <x v="0"/>
    <x v="0"/>
    <n v="0"/>
    <n v="3"/>
    <n v="11"/>
    <x v="1"/>
    <n v="45"/>
    <x v="2"/>
    <n v="2353"/>
    <n v="0"/>
    <n v="0"/>
    <n v="1"/>
    <n v="0"/>
    <n v="0"/>
    <s v="Single"/>
    <s v="Alone"/>
    <n v="1"/>
    <n v="0"/>
    <n v="0"/>
    <n v="0"/>
    <n v="0"/>
    <s v="2n Cycle"/>
    <s v="Undergraduate"/>
    <n v="276"/>
    <n v="183"/>
    <n v="0"/>
    <n v="1"/>
    <x v="3"/>
    <s v="NumWebPurchases"/>
    <x v="2"/>
    <n v="11"/>
    <s v="Not Accepted"/>
    <n v="11"/>
    <n v="369"/>
    <n v="4"/>
    <n v="4"/>
    <n v="4"/>
    <n v="12"/>
    <n v="3"/>
    <x v="2"/>
    <s v="Medium"/>
    <s v="Medium"/>
    <s v="High"/>
    <n v="845"/>
  </r>
  <r>
    <n v="57906"/>
    <x v="0"/>
    <n v="0"/>
    <n v="1"/>
    <n v="29"/>
    <x v="1"/>
    <n v="243"/>
    <n v="11"/>
    <n v="119"/>
    <n v="10"/>
    <n v="3"/>
    <n v="15"/>
    <s v="Wines"/>
    <n v="3"/>
    <n v="4"/>
    <n v="2"/>
    <n v="8"/>
    <n v="4"/>
    <x v="0"/>
    <x v="0"/>
    <x v="0"/>
    <x v="0"/>
    <x v="0"/>
    <n v="0"/>
    <n v="3"/>
    <n v="11"/>
    <x v="1"/>
    <n v="47"/>
    <x v="2"/>
    <n v="2542"/>
    <n v="0"/>
    <n v="0"/>
    <n v="0"/>
    <n v="1"/>
    <n v="0"/>
    <s v="Together"/>
    <s v="Partner"/>
    <n v="0"/>
    <n v="0"/>
    <n v="0"/>
    <n v="0"/>
    <n v="1"/>
    <s v="PhD"/>
    <s v="Postgraduate"/>
    <n v="386"/>
    <n v="371"/>
    <n v="0"/>
    <n v="1"/>
    <x v="2"/>
    <s v="NumStorePurchases"/>
    <x v="1"/>
    <n v="14"/>
    <s v="Not Accepted"/>
    <n v="14"/>
    <n v="401"/>
    <n v="8"/>
    <n v="5"/>
    <n v="5"/>
    <n v="18"/>
    <n v="6"/>
    <x v="3"/>
    <s v="Medium"/>
    <s v="Medium"/>
    <s v="Medium"/>
    <n v="846"/>
  </r>
  <r>
    <n v="43456"/>
    <x v="0"/>
    <n v="0"/>
    <n v="1"/>
    <n v="0"/>
    <x v="3"/>
    <n v="275"/>
    <n v="11"/>
    <n v="68"/>
    <n v="25"/>
    <n v="7"/>
    <n v="7"/>
    <s v="Wines"/>
    <n v="3"/>
    <n v="5"/>
    <n v="1"/>
    <n v="8"/>
    <n v="5"/>
    <x v="0"/>
    <x v="0"/>
    <x v="0"/>
    <x v="0"/>
    <x v="0"/>
    <n v="0"/>
    <n v="3"/>
    <n v="11"/>
    <x v="1"/>
    <n v="54"/>
    <x v="0"/>
    <n v="2619"/>
    <n v="0"/>
    <n v="0"/>
    <n v="1"/>
    <n v="0"/>
    <n v="0"/>
    <s v="Single"/>
    <s v="Alone"/>
    <n v="0"/>
    <n v="0"/>
    <n v="0"/>
    <n v="1"/>
    <n v="0"/>
    <s v="Master"/>
    <s v="Postgraduate"/>
    <n v="386"/>
    <n v="379"/>
    <n v="0"/>
    <n v="1"/>
    <x v="2"/>
    <s v="NumStorePurchases"/>
    <x v="1"/>
    <n v="14"/>
    <s v="Not Accepted"/>
    <n v="14"/>
    <n v="393"/>
    <n v="10"/>
    <n v="5"/>
    <n v="4"/>
    <n v="19"/>
    <n v="7"/>
    <x v="3"/>
    <s v="Medium"/>
    <s v="Medium"/>
    <s v="Low"/>
    <n v="847"/>
  </r>
  <r>
    <n v="19485"/>
    <x v="2"/>
    <n v="2"/>
    <n v="0"/>
    <n v="80"/>
    <x v="2"/>
    <n v="6"/>
    <n v="0"/>
    <n v="4"/>
    <n v="0"/>
    <n v="0"/>
    <n v="0"/>
    <s v="Wines"/>
    <n v="1"/>
    <n v="1"/>
    <n v="0"/>
    <n v="2"/>
    <n v="7"/>
    <x v="0"/>
    <x v="0"/>
    <x v="0"/>
    <x v="0"/>
    <x v="0"/>
    <n v="0"/>
    <n v="3"/>
    <n v="11"/>
    <x v="1"/>
    <n v="34"/>
    <x v="1"/>
    <n v="2437"/>
    <n v="0"/>
    <n v="0"/>
    <n v="1"/>
    <n v="0"/>
    <n v="0"/>
    <s v="Single"/>
    <s v="Alone"/>
    <n v="0"/>
    <n v="0"/>
    <n v="0"/>
    <n v="1"/>
    <n v="0"/>
    <s v="Master"/>
    <s v="Postgraduate"/>
    <n v="10"/>
    <n v="10"/>
    <n v="0"/>
    <n v="2"/>
    <x v="1"/>
    <s v="NumStorePurchases"/>
    <x v="1"/>
    <n v="3"/>
    <s v="Not Accepted"/>
    <n v="3"/>
    <n v="10"/>
    <n v="1.9999999999999996"/>
    <n v="0"/>
    <n v="0"/>
    <n v="1.9999999999999996"/>
    <n v="0"/>
    <x v="1"/>
    <s v="Low"/>
    <s v="Low"/>
    <s v="Low"/>
    <n v="848"/>
  </r>
  <r>
    <n v="53172"/>
    <x v="0"/>
    <n v="0"/>
    <n v="1"/>
    <n v="54"/>
    <x v="0"/>
    <n v="121"/>
    <n v="62"/>
    <n v="90"/>
    <n v="68"/>
    <n v="20"/>
    <n v="125"/>
    <s v="Gold"/>
    <n v="3"/>
    <n v="2"/>
    <n v="3"/>
    <n v="8"/>
    <n v="3"/>
    <x v="0"/>
    <x v="0"/>
    <x v="0"/>
    <x v="0"/>
    <x v="0"/>
    <n v="0"/>
    <n v="3"/>
    <n v="11"/>
    <x v="1"/>
    <n v="42"/>
    <x v="2"/>
    <n v="2578"/>
    <n v="0"/>
    <n v="0"/>
    <n v="0"/>
    <n v="1"/>
    <n v="0"/>
    <s v="Together"/>
    <s v="Partner"/>
    <n v="0"/>
    <n v="0"/>
    <n v="1"/>
    <n v="0"/>
    <n v="0"/>
    <s v="Graduation"/>
    <s v="Graduate"/>
    <n v="361"/>
    <n v="236"/>
    <n v="0"/>
    <n v="1"/>
    <x v="2"/>
    <s v="NumStorePurchases"/>
    <x v="1"/>
    <n v="13"/>
    <s v="Not Accepted"/>
    <n v="13"/>
    <n v="486"/>
    <n v="5"/>
    <n v="5"/>
    <n v="5"/>
    <n v="15"/>
    <n v="4"/>
    <x v="2"/>
    <s v="Medium"/>
    <s v="Medium"/>
    <s v="High"/>
    <n v="849"/>
  </r>
  <r>
    <n v="30545"/>
    <x v="2"/>
    <n v="1"/>
    <n v="0"/>
    <n v="71"/>
    <x v="2"/>
    <n v="4"/>
    <n v="12"/>
    <n v="15"/>
    <n v="19"/>
    <n v="7"/>
    <n v="12"/>
    <s v="Fish"/>
    <n v="2"/>
    <n v="2"/>
    <n v="0"/>
    <n v="3"/>
    <n v="7"/>
    <x v="0"/>
    <x v="0"/>
    <x v="0"/>
    <x v="0"/>
    <x v="0"/>
    <n v="0"/>
    <n v="3"/>
    <n v="11"/>
    <x v="1"/>
    <n v="41"/>
    <x v="2"/>
    <n v="2779"/>
    <n v="0"/>
    <n v="0"/>
    <n v="0"/>
    <n v="1"/>
    <n v="0"/>
    <s v="Together"/>
    <s v="Partner"/>
    <n v="0"/>
    <n v="0"/>
    <n v="1"/>
    <n v="0"/>
    <n v="0"/>
    <s v="Graduation"/>
    <s v="Graduate"/>
    <n v="57"/>
    <n v="45"/>
    <n v="0"/>
    <n v="1"/>
    <x v="3"/>
    <s v="NumStorePurchases"/>
    <x v="1"/>
    <n v="5"/>
    <s v="Not Accepted"/>
    <n v="5"/>
    <n v="69"/>
    <n v="3.0000000000000004"/>
    <n v="1"/>
    <n v="2"/>
    <n v="6"/>
    <n v="0"/>
    <x v="1"/>
    <s v="Low"/>
    <s v="Medium"/>
    <s v="Medium"/>
    <n v="850"/>
  </r>
  <r>
    <n v="70123"/>
    <x v="1"/>
    <n v="0"/>
    <n v="0"/>
    <n v="27"/>
    <x v="1"/>
    <n v="1308"/>
    <n v="0"/>
    <n v="396"/>
    <n v="23"/>
    <n v="0"/>
    <n v="0"/>
    <s v="Wines"/>
    <n v="1"/>
    <n v="5"/>
    <n v="7"/>
    <n v="4"/>
    <n v="3"/>
    <x v="0"/>
    <x v="1"/>
    <x v="0"/>
    <x v="0"/>
    <x v="1"/>
    <n v="0"/>
    <n v="3"/>
    <n v="11"/>
    <x v="1"/>
    <n v="37"/>
    <x v="1"/>
    <n v="2433"/>
    <n v="0"/>
    <n v="0"/>
    <n v="0"/>
    <n v="1"/>
    <n v="0"/>
    <s v="Together"/>
    <s v="Partner"/>
    <n v="0"/>
    <n v="0"/>
    <n v="0"/>
    <n v="0"/>
    <n v="1"/>
    <s v="PhD"/>
    <s v="Postgraduate"/>
    <n v="1727"/>
    <n v="1727"/>
    <n v="2"/>
    <n v="0"/>
    <x v="0"/>
    <s v="NumCatalogPurchases"/>
    <x v="0"/>
    <n v="16"/>
    <s v="Accepted"/>
    <n v="16"/>
    <n v="1727"/>
    <n v="8"/>
    <n v="6"/>
    <n v="9"/>
    <n v="23"/>
    <n v="8"/>
    <x v="0"/>
    <s v="High"/>
    <s v="Low"/>
    <s v="Low"/>
    <n v="851"/>
  </r>
  <r>
    <n v="62450"/>
    <x v="0"/>
    <n v="0"/>
    <n v="1"/>
    <n v="61"/>
    <x v="2"/>
    <n v="515"/>
    <n v="47"/>
    <n v="267"/>
    <n v="62"/>
    <n v="66"/>
    <n v="38"/>
    <s v="Wines"/>
    <n v="2"/>
    <n v="5"/>
    <n v="5"/>
    <n v="4"/>
    <n v="3"/>
    <x v="0"/>
    <x v="1"/>
    <x v="0"/>
    <x v="0"/>
    <x v="0"/>
    <n v="0"/>
    <n v="3"/>
    <n v="11"/>
    <x v="1"/>
    <n v="61"/>
    <x v="0"/>
    <n v="2333"/>
    <n v="0"/>
    <n v="0"/>
    <n v="1"/>
    <n v="0"/>
    <n v="0"/>
    <s v="Single"/>
    <s v="Alone"/>
    <n v="0"/>
    <n v="0"/>
    <n v="1"/>
    <n v="0"/>
    <n v="0"/>
    <s v="Graduation"/>
    <s v="Graduate"/>
    <n v="957"/>
    <n v="919"/>
    <n v="1"/>
    <n v="1"/>
    <x v="2"/>
    <s v="NumWebPurchases"/>
    <x v="2"/>
    <n v="14"/>
    <s v="Accepted"/>
    <n v="14"/>
    <n v="995"/>
    <n v="4"/>
    <n v="5"/>
    <n v="7"/>
    <n v="16"/>
    <n v="5"/>
    <x v="3"/>
    <s v="High"/>
    <s v="High"/>
    <s v="Medium"/>
    <n v="852"/>
  </r>
  <r>
    <n v="21675"/>
    <x v="2"/>
    <n v="1"/>
    <n v="0"/>
    <n v="55"/>
    <x v="0"/>
    <n v="4"/>
    <n v="0"/>
    <n v="16"/>
    <n v="17"/>
    <n v="4"/>
    <n v="4"/>
    <s v="Fish"/>
    <n v="3"/>
    <n v="4"/>
    <n v="0"/>
    <n v="3"/>
    <n v="7"/>
    <x v="0"/>
    <x v="0"/>
    <x v="0"/>
    <x v="0"/>
    <x v="0"/>
    <n v="0"/>
    <n v="3"/>
    <n v="11"/>
    <x v="1"/>
    <n v="44"/>
    <x v="2"/>
    <n v="2177"/>
    <n v="0"/>
    <n v="0"/>
    <n v="0"/>
    <n v="1"/>
    <n v="0"/>
    <s v="Together"/>
    <s v="Partner"/>
    <n v="0"/>
    <n v="0"/>
    <n v="1"/>
    <n v="0"/>
    <n v="0"/>
    <s v="Graduation"/>
    <s v="Graduate"/>
    <n v="41"/>
    <n v="37"/>
    <n v="0"/>
    <n v="1"/>
    <x v="1"/>
    <s v="NumWebPurchases"/>
    <x v="2"/>
    <n v="7"/>
    <s v="Not Accepted"/>
    <n v="7"/>
    <n v="45"/>
    <n v="5"/>
    <n v="3"/>
    <n v="1"/>
    <n v="9"/>
    <n v="2"/>
    <x v="1"/>
    <s v="Low"/>
    <s v="Medium"/>
    <s v="Low"/>
    <n v="853"/>
  </r>
  <r>
    <n v="42395"/>
    <x v="0"/>
    <n v="1"/>
    <n v="1"/>
    <n v="35"/>
    <x v="0"/>
    <n v="48"/>
    <n v="13"/>
    <n v="57"/>
    <n v="24"/>
    <n v="15"/>
    <n v="25"/>
    <s v="Meat"/>
    <n v="4"/>
    <n v="3"/>
    <n v="1"/>
    <n v="4"/>
    <n v="7"/>
    <x v="0"/>
    <x v="0"/>
    <x v="0"/>
    <x v="0"/>
    <x v="0"/>
    <n v="0"/>
    <n v="3"/>
    <n v="11"/>
    <x v="1"/>
    <n v="39"/>
    <x v="1"/>
    <n v="2245"/>
    <n v="0"/>
    <n v="0"/>
    <n v="1"/>
    <n v="0"/>
    <n v="0"/>
    <s v="Single"/>
    <s v="Alone"/>
    <n v="1"/>
    <n v="0"/>
    <n v="0"/>
    <n v="0"/>
    <n v="0"/>
    <s v="2n Cycle"/>
    <s v="Undergraduate"/>
    <n v="157"/>
    <n v="132"/>
    <n v="0"/>
    <n v="2"/>
    <x v="3"/>
    <s v="NumStorePurchases"/>
    <x v="1"/>
    <n v="8"/>
    <s v="Not Accepted"/>
    <n v="8"/>
    <n v="182"/>
    <n v="7"/>
    <n v="3"/>
    <n v="3"/>
    <n v="13"/>
    <n v="3"/>
    <x v="2"/>
    <s v="Medium"/>
    <s v="Medium"/>
    <s v="Medium"/>
    <n v="854"/>
  </r>
  <r>
    <n v="61346"/>
    <x v="0"/>
    <n v="1"/>
    <n v="0"/>
    <n v="34"/>
    <x v="0"/>
    <n v="562"/>
    <n v="58"/>
    <n v="168"/>
    <n v="43"/>
    <n v="16"/>
    <n v="142"/>
    <s v="Wines"/>
    <n v="1"/>
    <n v="5"/>
    <n v="7"/>
    <n v="10"/>
    <n v="3"/>
    <x v="0"/>
    <x v="0"/>
    <x v="0"/>
    <x v="0"/>
    <x v="0"/>
    <n v="0"/>
    <n v="3"/>
    <n v="11"/>
    <x v="1"/>
    <n v="42"/>
    <x v="2"/>
    <n v="2425"/>
    <n v="0"/>
    <n v="0"/>
    <n v="0"/>
    <n v="1"/>
    <n v="0"/>
    <s v="Together"/>
    <s v="Partner"/>
    <n v="0"/>
    <n v="0"/>
    <n v="0"/>
    <n v="1"/>
    <n v="0"/>
    <s v="Master"/>
    <s v="Postgraduate"/>
    <n v="847"/>
    <n v="705"/>
    <n v="0"/>
    <n v="1"/>
    <x v="2"/>
    <s v="NumStorePurchases"/>
    <x v="1"/>
    <n v="22"/>
    <s v="Not Accepted"/>
    <n v="22"/>
    <n v="989"/>
    <n v="7"/>
    <n v="8"/>
    <n v="7"/>
    <n v="22"/>
    <n v="8"/>
    <x v="0"/>
    <s v="High"/>
    <s v="Medium"/>
    <s v="High"/>
    <n v="855"/>
  </r>
  <r>
    <n v="80812"/>
    <x v="1"/>
    <n v="0"/>
    <n v="0"/>
    <n v="95"/>
    <x v="2"/>
    <n v="769"/>
    <n v="22"/>
    <n v="500"/>
    <n v="210"/>
    <n v="143"/>
    <n v="33"/>
    <s v="Wines"/>
    <n v="1"/>
    <n v="4"/>
    <n v="8"/>
    <n v="5"/>
    <n v="2"/>
    <x v="1"/>
    <x v="0"/>
    <x v="1"/>
    <x v="1"/>
    <x v="0"/>
    <n v="0"/>
    <n v="3"/>
    <n v="11"/>
    <x v="1"/>
    <n v="67"/>
    <x v="0"/>
    <n v="2444"/>
    <n v="0"/>
    <n v="0"/>
    <n v="0"/>
    <n v="1"/>
    <n v="0"/>
    <s v="Together"/>
    <s v="Partner"/>
    <n v="0"/>
    <n v="0"/>
    <n v="1"/>
    <n v="0"/>
    <n v="0"/>
    <s v="Graduation"/>
    <s v="Graduate"/>
    <n v="1644"/>
    <n v="1611"/>
    <n v="3"/>
    <n v="0"/>
    <x v="0"/>
    <s v="NumCatalogPurchases"/>
    <x v="0"/>
    <n v="17"/>
    <s v="Accepted"/>
    <n v="17"/>
    <n v="1677"/>
    <n v="0.99999999999999978"/>
    <n v="6"/>
    <n v="9"/>
    <n v="16"/>
    <n v="5"/>
    <x v="3"/>
    <s v="High"/>
    <s v="High"/>
    <s v="Medium"/>
    <n v="856"/>
  </r>
  <r>
    <n v="42835"/>
    <x v="0"/>
    <n v="1"/>
    <n v="1"/>
    <n v="64"/>
    <x v="2"/>
    <n v="379"/>
    <n v="4"/>
    <n v="93"/>
    <n v="12"/>
    <n v="9"/>
    <n v="98"/>
    <s v="Wines"/>
    <n v="7"/>
    <n v="6"/>
    <n v="6"/>
    <n v="4"/>
    <n v="6"/>
    <x v="0"/>
    <x v="0"/>
    <x v="0"/>
    <x v="0"/>
    <x v="0"/>
    <n v="0"/>
    <n v="3"/>
    <n v="11"/>
    <x v="1"/>
    <n v="49"/>
    <x v="2"/>
    <n v="2523"/>
    <n v="1"/>
    <n v="0"/>
    <n v="0"/>
    <n v="0"/>
    <n v="0"/>
    <s v="Divorced"/>
    <s v="Alone"/>
    <n v="0"/>
    <n v="0"/>
    <n v="0"/>
    <n v="1"/>
    <n v="0"/>
    <s v="Master"/>
    <s v="Postgraduate"/>
    <n v="497"/>
    <n v="399"/>
    <n v="0"/>
    <n v="2"/>
    <x v="2"/>
    <s v="NumWebPurchases"/>
    <x v="2"/>
    <n v="16"/>
    <s v="Not Accepted"/>
    <n v="16"/>
    <n v="595"/>
    <n v="4"/>
    <n v="6"/>
    <n v="5"/>
    <n v="15"/>
    <n v="4"/>
    <x v="2"/>
    <s v="Medium"/>
    <s v="Medium"/>
    <s v="High"/>
    <n v="857"/>
  </r>
  <r>
    <n v="39922"/>
    <x v="0"/>
    <n v="1"/>
    <n v="0"/>
    <n v="30"/>
    <x v="1"/>
    <n v="29"/>
    <n v="12"/>
    <n v="59"/>
    <n v="19"/>
    <n v="1"/>
    <n v="36"/>
    <s v="Meat"/>
    <n v="2"/>
    <n v="3"/>
    <n v="0"/>
    <n v="4"/>
    <n v="8"/>
    <x v="0"/>
    <x v="0"/>
    <x v="0"/>
    <x v="0"/>
    <x v="0"/>
    <n v="0"/>
    <n v="3"/>
    <n v="11"/>
    <x v="1"/>
    <n v="37"/>
    <x v="1"/>
    <n v="2659"/>
    <n v="0"/>
    <n v="1"/>
    <n v="0"/>
    <n v="0"/>
    <n v="0"/>
    <s v="Married"/>
    <s v="Partner"/>
    <n v="0"/>
    <n v="0"/>
    <n v="1"/>
    <n v="0"/>
    <n v="0"/>
    <s v="Graduation"/>
    <s v="Graduate"/>
    <n v="120"/>
    <n v="84"/>
    <n v="0"/>
    <n v="1"/>
    <x v="3"/>
    <s v="NumStorePurchases"/>
    <x v="1"/>
    <n v="7"/>
    <s v="Not Accepted"/>
    <n v="7"/>
    <n v="156"/>
    <n v="7"/>
    <n v="3"/>
    <n v="3"/>
    <n v="13"/>
    <n v="3"/>
    <x v="2"/>
    <s v="Medium"/>
    <s v="Low"/>
    <s v="Medium"/>
    <n v="858"/>
  </r>
  <r>
    <n v="86424"/>
    <x v="1"/>
    <n v="0"/>
    <n v="0"/>
    <n v="12"/>
    <x v="1"/>
    <n v="387"/>
    <n v="68"/>
    <n v="569"/>
    <n v="89"/>
    <n v="45"/>
    <n v="68"/>
    <s v="Meat"/>
    <n v="1"/>
    <n v="6"/>
    <n v="9"/>
    <n v="12"/>
    <n v="1"/>
    <x v="0"/>
    <x v="0"/>
    <x v="0"/>
    <x v="0"/>
    <x v="0"/>
    <n v="0"/>
    <n v="3"/>
    <n v="11"/>
    <x v="1"/>
    <n v="64"/>
    <x v="0"/>
    <n v="2244"/>
    <n v="0"/>
    <n v="0"/>
    <n v="1"/>
    <n v="0"/>
    <n v="0"/>
    <s v="Single"/>
    <s v="Alone"/>
    <n v="0"/>
    <n v="0"/>
    <n v="0"/>
    <n v="1"/>
    <n v="0"/>
    <s v="Master"/>
    <s v="Postgraduate"/>
    <n v="1158"/>
    <n v="1090"/>
    <n v="0"/>
    <n v="0"/>
    <x v="0"/>
    <s v="NumStorePurchases"/>
    <x v="1"/>
    <n v="27"/>
    <s v="Not Accepted"/>
    <n v="27"/>
    <n v="1226"/>
    <n v="9"/>
    <n v="9"/>
    <n v="8"/>
    <n v="26"/>
    <n v="9"/>
    <x v="0"/>
    <s v="Medium"/>
    <s v="High"/>
    <s v="High"/>
    <n v="859"/>
  </r>
  <r>
    <n v="17117"/>
    <x v="2"/>
    <n v="1"/>
    <n v="0"/>
    <n v="96"/>
    <x v="2"/>
    <n v="12"/>
    <n v="23"/>
    <n v="38"/>
    <n v="30"/>
    <n v="18"/>
    <n v="7"/>
    <s v="Meat"/>
    <n v="4"/>
    <n v="3"/>
    <n v="1"/>
    <n v="3"/>
    <n v="9"/>
    <x v="0"/>
    <x v="0"/>
    <x v="0"/>
    <x v="0"/>
    <x v="0"/>
    <n v="0"/>
    <n v="3"/>
    <n v="11"/>
    <x v="1"/>
    <n v="42"/>
    <x v="2"/>
    <n v="2687"/>
    <n v="0"/>
    <n v="0"/>
    <n v="0"/>
    <n v="1"/>
    <n v="0"/>
    <s v="Together"/>
    <s v="Partner"/>
    <n v="1"/>
    <n v="0"/>
    <n v="0"/>
    <n v="0"/>
    <n v="0"/>
    <s v="2n Cycle"/>
    <s v="Undergraduate"/>
    <n v="121"/>
    <n v="114"/>
    <n v="0"/>
    <n v="1"/>
    <x v="3"/>
    <s v="NumWebPurchases"/>
    <x v="2"/>
    <n v="7"/>
    <s v="Not Accepted"/>
    <n v="7"/>
    <n v="128"/>
    <n v="0.99999999999999978"/>
    <n v="3"/>
    <n v="3"/>
    <n v="7"/>
    <n v="1"/>
    <x v="1"/>
    <s v="Low"/>
    <s v="Medium"/>
    <s v="Low"/>
    <n v="860"/>
  </r>
  <r>
    <n v="24762"/>
    <x v="2"/>
    <n v="1"/>
    <n v="0"/>
    <n v="16"/>
    <x v="1"/>
    <n v="6"/>
    <n v="10"/>
    <n v="12"/>
    <n v="3"/>
    <n v="15"/>
    <n v="40"/>
    <s v="Gold"/>
    <n v="3"/>
    <n v="3"/>
    <n v="1"/>
    <n v="2"/>
    <n v="8"/>
    <x v="1"/>
    <x v="0"/>
    <x v="0"/>
    <x v="0"/>
    <x v="0"/>
    <n v="0"/>
    <n v="3"/>
    <n v="11"/>
    <x v="0"/>
    <n v="48"/>
    <x v="2"/>
    <n v="2298"/>
    <n v="0"/>
    <n v="0"/>
    <n v="1"/>
    <n v="0"/>
    <n v="0"/>
    <s v="Single"/>
    <s v="Alone"/>
    <n v="0"/>
    <n v="0"/>
    <n v="1"/>
    <n v="0"/>
    <n v="0"/>
    <s v="Graduation"/>
    <s v="Graduate"/>
    <n v="46"/>
    <n v="6"/>
    <n v="1"/>
    <n v="1"/>
    <x v="1"/>
    <s v="NumWebPurchases"/>
    <x v="2"/>
    <n v="6"/>
    <s v="Accepted"/>
    <n v="6"/>
    <n v="86"/>
    <n v="9"/>
    <n v="2"/>
    <n v="2"/>
    <n v="13"/>
    <n v="3"/>
    <x v="2"/>
    <s v="Low"/>
    <s v="Medium"/>
    <s v="Medium"/>
    <n v="861"/>
  </r>
  <r>
    <n v="35797"/>
    <x v="0"/>
    <n v="0"/>
    <n v="1"/>
    <n v="16"/>
    <x v="1"/>
    <n v="27"/>
    <n v="1"/>
    <n v="14"/>
    <n v="4"/>
    <n v="1"/>
    <n v="21"/>
    <s v="Wines"/>
    <n v="2"/>
    <n v="2"/>
    <n v="0"/>
    <n v="3"/>
    <n v="8"/>
    <x v="0"/>
    <x v="0"/>
    <x v="0"/>
    <x v="0"/>
    <x v="0"/>
    <n v="0"/>
    <n v="3"/>
    <n v="11"/>
    <x v="1"/>
    <n v="45"/>
    <x v="2"/>
    <n v="2780"/>
    <n v="0"/>
    <n v="1"/>
    <n v="0"/>
    <n v="0"/>
    <n v="0"/>
    <s v="Married"/>
    <s v="Partner"/>
    <n v="0"/>
    <n v="0"/>
    <n v="1"/>
    <n v="0"/>
    <n v="0"/>
    <s v="Graduation"/>
    <s v="Graduate"/>
    <n v="47"/>
    <n v="26"/>
    <n v="0"/>
    <n v="1"/>
    <x v="1"/>
    <s v="NumStorePurchases"/>
    <x v="1"/>
    <n v="5"/>
    <s v="Not Accepted"/>
    <n v="5"/>
    <n v="68"/>
    <n v="9"/>
    <n v="1"/>
    <n v="2"/>
    <n v="12"/>
    <n v="3"/>
    <x v="2"/>
    <s v="Medium"/>
    <s v="Low"/>
    <s v="Medium"/>
    <n v="862"/>
  </r>
  <r>
    <n v="36627"/>
    <x v="0"/>
    <n v="2"/>
    <n v="0"/>
    <n v="78"/>
    <x v="2"/>
    <n v="9"/>
    <n v="1"/>
    <n v="5"/>
    <n v="0"/>
    <n v="0"/>
    <n v="1"/>
    <s v="Wines"/>
    <n v="1"/>
    <n v="0"/>
    <n v="0"/>
    <n v="3"/>
    <n v="5"/>
    <x v="0"/>
    <x v="0"/>
    <x v="0"/>
    <x v="0"/>
    <x v="0"/>
    <n v="0"/>
    <n v="3"/>
    <n v="11"/>
    <x v="1"/>
    <n v="45"/>
    <x v="2"/>
    <n v="2500"/>
    <n v="1"/>
    <n v="0"/>
    <n v="0"/>
    <n v="0"/>
    <n v="0"/>
    <s v="Divorced"/>
    <s v="Alone"/>
    <n v="0"/>
    <n v="0"/>
    <n v="1"/>
    <n v="0"/>
    <n v="0"/>
    <s v="Graduation"/>
    <s v="Graduate"/>
    <n v="15"/>
    <n v="14"/>
    <n v="0"/>
    <n v="2"/>
    <x v="1"/>
    <s v="NumStorePurchases"/>
    <x v="1"/>
    <n v="3"/>
    <s v="Not Accepted"/>
    <n v="3"/>
    <n v="16"/>
    <n v="3.0000000000000004"/>
    <n v="0"/>
    <n v="0"/>
    <n v="3.0000000000000004"/>
    <n v="0"/>
    <x v="1"/>
    <s v="Low"/>
    <s v="Low"/>
    <s v="Low"/>
    <n v="863"/>
  </r>
  <r>
    <n v="51111"/>
    <x v="0"/>
    <n v="1"/>
    <n v="1"/>
    <n v="83"/>
    <x v="2"/>
    <n v="22"/>
    <n v="0"/>
    <n v="19"/>
    <n v="6"/>
    <n v="5"/>
    <n v="3"/>
    <s v="Wines"/>
    <n v="2"/>
    <n v="2"/>
    <n v="0"/>
    <n v="3"/>
    <n v="6"/>
    <x v="0"/>
    <x v="0"/>
    <x v="0"/>
    <x v="0"/>
    <x v="0"/>
    <n v="0"/>
    <n v="3"/>
    <n v="11"/>
    <x v="1"/>
    <n v="39"/>
    <x v="1"/>
    <n v="2169"/>
    <n v="0"/>
    <n v="1"/>
    <n v="0"/>
    <n v="0"/>
    <n v="0"/>
    <s v="Married"/>
    <s v="Partner"/>
    <n v="1"/>
    <n v="0"/>
    <n v="0"/>
    <n v="0"/>
    <n v="0"/>
    <s v="2n Cycle"/>
    <s v="Undergraduate"/>
    <n v="52"/>
    <n v="49"/>
    <n v="0"/>
    <n v="2"/>
    <x v="1"/>
    <s v="NumStorePurchases"/>
    <x v="1"/>
    <n v="5"/>
    <s v="Not Accepted"/>
    <n v="5"/>
    <n v="55"/>
    <n v="1.9999999999999996"/>
    <n v="1"/>
    <n v="1"/>
    <n v="3.9999999999999996"/>
    <n v="0"/>
    <x v="1"/>
    <s v="Low"/>
    <s v="Medium"/>
    <s v="Low"/>
    <n v="864"/>
  </r>
  <r>
    <n v="86857"/>
    <x v="1"/>
    <n v="0"/>
    <n v="0"/>
    <n v="96"/>
    <x v="2"/>
    <n v="899"/>
    <n v="102"/>
    <n v="838"/>
    <n v="133"/>
    <n v="102"/>
    <n v="40"/>
    <s v="Wines"/>
    <n v="1"/>
    <n v="5"/>
    <n v="6"/>
    <n v="10"/>
    <n v="2"/>
    <x v="0"/>
    <x v="0"/>
    <x v="0"/>
    <x v="0"/>
    <x v="0"/>
    <n v="0"/>
    <n v="3"/>
    <n v="11"/>
    <x v="0"/>
    <n v="48"/>
    <x v="2"/>
    <n v="2814"/>
    <n v="0"/>
    <n v="0"/>
    <n v="1"/>
    <n v="0"/>
    <n v="0"/>
    <s v="Single"/>
    <s v="Alone"/>
    <n v="0"/>
    <n v="0"/>
    <n v="0"/>
    <n v="0"/>
    <n v="1"/>
    <s v="PhD"/>
    <s v="Postgraduate"/>
    <n v="2074"/>
    <n v="2034"/>
    <n v="0"/>
    <n v="0"/>
    <x v="0"/>
    <s v="NumStorePurchases"/>
    <x v="1"/>
    <n v="21"/>
    <s v="Not Accepted"/>
    <n v="21"/>
    <n v="2114"/>
    <n v="0.99999999999999978"/>
    <n v="8"/>
    <n v="9"/>
    <n v="18"/>
    <n v="6"/>
    <x v="3"/>
    <s v="High"/>
    <s v="High"/>
    <s v="Medium"/>
    <n v="865"/>
  </r>
  <r>
    <n v="82072"/>
    <x v="1"/>
    <n v="0"/>
    <n v="0"/>
    <n v="67"/>
    <x v="2"/>
    <n v="889"/>
    <n v="55"/>
    <n v="685"/>
    <n v="168"/>
    <n v="92"/>
    <n v="129"/>
    <s v="Wines"/>
    <n v="1"/>
    <n v="3"/>
    <n v="2"/>
    <n v="13"/>
    <n v="1"/>
    <x v="0"/>
    <x v="0"/>
    <x v="0"/>
    <x v="0"/>
    <x v="0"/>
    <n v="0"/>
    <n v="3"/>
    <n v="11"/>
    <x v="1"/>
    <n v="50"/>
    <x v="0"/>
    <n v="2521"/>
    <n v="0"/>
    <n v="0"/>
    <n v="0"/>
    <n v="1"/>
    <n v="0"/>
    <s v="Together"/>
    <s v="Partner"/>
    <n v="0"/>
    <n v="0"/>
    <n v="0"/>
    <n v="0"/>
    <n v="1"/>
    <s v="PhD"/>
    <s v="Postgraduate"/>
    <n v="1889"/>
    <n v="1760"/>
    <n v="0"/>
    <n v="0"/>
    <x v="0"/>
    <s v="NumStorePurchases"/>
    <x v="1"/>
    <n v="18"/>
    <s v="Not Accepted"/>
    <n v="18"/>
    <n v="2018"/>
    <n v="4"/>
    <n v="7"/>
    <n v="9"/>
    <n v="20"/>
    <n v="7"/>
    <x v="3"/>
    <s v="High"/>
    <s v="High"/>
    <s v="High"/>
    <n v="866"/>
  </r>
  <r>
    <n v="46231"/>
    <x v="0"/>
    <n v="2"/>
    <n v="1"/>
    <n v="87"/>
    <x v="2"/>
    <n v="189"/>
    <n v="2"/>
    <n v="55"/>
    <n v="0"/>
    <n v="5"/>
    <n v="12"/>
    <s v="Wines"/>
    <n v="4"/>
    <n v="6"/>
    <n v="1"/>
    <n v="4"/>
    <n v="9"/>
    <x v="0"/>
    <x v="0"/>
    <x v="0"/>
    <x v="0"/>
    <x v="0"/>
    <n v="0"/>
    <n v="3"/>
    <n v="11"/>
    <x v="1"/>
    <n v="67"/>
    <x v="0"/>
    <n v="2739"/>
    <n v="0"/>
    <n v="0"/>
    <n v="1"/>
    <n v="0"/>
    <n v="0"/>
    <s v="Single"/>
    <s v="Alone"/>
    <n v="0"/>
    <n v="0"/>
    <n v="0"/>
    <n v="0"/>
    <n v="1"/>
    <s v="PhD"/>
    <s v="Postgraduate"/>
    <n v="251"/>
    <n v="239"/>
    <n v="0"/>
    <n v="3"/>
    <x v="3"/>
    <s v="NumWebPurchases"/>
    <x v="2"/>
    <n v="11"/>
    <s v="Not Accepted"/>
    <n v="11"/>
    <n v="263"/>
    <n v="1.9999999999999996"/>
    <n v="4"/>
    <n v="4"/>
    <n v="10"/>
    <n v="2"/>
    <x v="1"/>
    <s v="Medium"/>
    <s v="Medium"/>
    <s v="Medium"/>
    <n v="867"/>
  </r>
  <r>
    <n v="42243"/>
    <x v="0"/>
    <n v="1"/>
    <n v="1"/>
    <n v="34"/>
    <x v="0"/>
    <n v="48"/>
    <n v="0"/>
    <n v="2"/>
    <n v="0"/>
    <n v="0"/>
    <n v="5"/>
    <s v="Wines"/>
    <n v="2"/>
    <n v="2"/>
    <n v="0"/>
    <n v="3"/>
    <n v="7"/>
    <x v="0"/>
    <x v="0"/>
    <x v="0"/>
    <x v="0"/>
    <x v="0"/>
    <n v="0"/>
    <n v="3"/>
    <n v="11"/>
    <x v="1"/>
    <n v="61"/>
    <x v="0"/>
    <n v="2359"/>
    <n v="0"/>
    <n v="1"/>
    <n v="0"/>
    <n v="0"/>
    <n v="0"/>
    <s v="Married"/>
    <s v="Partner"/>
    <n v="0"/>
    <n v="0"/>
    <n v="1"/>
    <n v="0"/>
    <n v="0"/>
    <s v="Graduation"/>
    <s v="Graduate"/>
    <n v="50"/>
    <n v="45"/>
    <n v="0"/>
    <n v="2"/>
    <x v="1"/>
    <s v="NumStorePurchases"/>
    <x v="1"/>
    <n v="5"/>
    <s v="Not Accepted"/>
    <n v="5"/>
    <n v="55"/>
    <n v="7"/>
    <n v="1"/>
    <n v="1"/>
    <n v="9"/>
    <n v="2"/>
    <x v="1"/>
    <s v="Medium"/>
    <s v="Low"/>
    <s v="Low"/>
    <n v="868"/>
  </r>
  <r>
    <n v="51195"/>
    <x v="0"/>
    <n v="1"/>
    <n v="1"/>
    <n v="46"/>
    <x v="0"/>
    <n v="230"/>
    <n v="14"/>
    <n v="156"/>
    <n v="82"/>
    <n v="24"/>
    <n v="58"/>
    <s v="Wines"/>
    <n v="8"/>
    <n v="9"/>
    <n v="2"/>
    <n v="5"/>
    <n v="8"/>
    <x v="0"/>
    <x v="0"/>
    <x v="0"/>
    <x v="0"/>
    <x v="0"/>
    <n v="0"/>
    <n v="3"/>
    <n v="11"/>
    <x v="1"/>
    <n v="58"/>
    <x v="0"/>
    <n v="2613"/>
    <n v="0"/>
    <n v="0"/>
    <n v="0"/>
    <n v="1"/>
    <n v="0"/>
    <s v="Together"/>
    <s v="Partner"/>
    <n v="0"/>
    <n v="0"/>
    <n v="1"/>
    <n v="0"/>
    <n v="0"/>
    <s v="Graduation"/>
    <s v="Graduate"/>
    <n v="506"/>
    <n v="448"/>
    <n v="0"/>
    <n v="2"/>
    <x v="2"/>
    <s v="NumWebPurchases"/>
    <x v="2"/>
    <n v="16"/>
    <s v="Not Accepted"/>
    <n v="16"/>
    <n v="564"/>
    <n v="6"/>
    <n v="6"/>
    <n v="5"/>
    <n v="17"/>
    <n v="5"/>
    <x v="3"/>
    <s v="Medium"/>
    <s v="Medium"/>
    <s v="High"/>
    <n v="869"/>
  </r>
  <r>
    <n v="68092"/>
    <x v="0"/>
    <n v="0"/>
    <n v="0"/>
    <n v="7"/>
    <x v="3"/>
    <n v="852"/>
    <n v="60"/>
    <n v="207"/>
    <n v="78"/>
    <n v="36"/>
    <n v="48"/>
    <s v="Wines"/>
    <n v="2"/>
    <n v="2"/>
    <n v="6"/>
    <n v="10"/>
    <n v="5"/>
    <x v="0"/>
    <x v="0"/>
    <x v="0"/>
    <x v="0"/>
    <x v="0"/>
    <n v="0"/>
    <n v="3"/>
    <n v="11"/>
    <x v="1"/>
    <n v="42"/>
    <x v="2"/>
    <n v="2354"/>
    <n v="0"/>
    <n v="0"/>
    <n v="1"/>
    <n v="0"/>
    <n v="0"/>
    <s v="Single"/>
    <s v="Alone"/>
    <n v="0"/>
    <n v="0"/>
    <n v="0"/>
    <n v="1"/>
    <n v="0"/>
    <s v="Master"/>
    <s v="Postgraduate"/>
    <n v="1233"/>
    <n v="1185"/>
    <n v="0"/>
    <n v="0"/>
    <x v="0"/>
    <s v="NumStorePurchases"/>
    <x v="1"/>
    <n v="18"/>
    <s v="Not Accepted"/>
    <n v="18"/>
    <n v="1281"/>
    <n v="10"/>
    <n v="7"/>
    <n v="8"/>
    <n v="25"/>
    <n v="9"/>
    <x v="0"/>
    <s v="High"/>
    <s v="High"/>
    <s v="Medium"/>
    <n v="870"/>
  </r>
  <r>
    <n v="31814"/>
    <x v="2"/>
    <n v="1"/>
    <n v="0"/>
    <n v="73"/>
    <x v="2"/>
    <n v="35"/>
    <n v="3"/>
    <n v="20"/>
    <n v="4"/>
    <n v="1"/>
    <n v="20"/>
    <s v="Wines"/>
    <n v="2"/>
    <n v="2"/>
    <n v="0"/>
    <n v="3"/>
    <n v="9"/>
    <x v="1"/>
    <x v="0"/>
    <x v="0"/>
    <x v="0"/>
    <x v="0"/>
    <n v="0"/>
    <n v="3"/>
    <n v="11"/>
    <x v="1"/>
    <n v="47"/>
    <x v="2"/>
    <n v="2664"/>
    <n v="0"/>
    <n v="1"/>
    <n v="0"/>
    <n v="0"/>
    <n v="0"/>
    <s v="Married"/>
    <s v="Partner"/>
    <n v="0"/>
    <n v="0"/>
    <n v="1"/>
    <n v="0"/>
    <n v="0"/>
    <s v="Graduation"/>
    <s v="Graduate"/>
    <n v="63"/>
    <n v="43"/>
    <n v="1"/>
    <n v="1"/>
    <x v="3"/>
    <s v="NumStorePurchases"/>
    <x v="1"/>
    <n v="5"/>
    <s v="Accepted"/>
    <n v="5"/>
    <n v="83"/>
    <n v="3.0000000000000004"/>
    <n v="1"/>
    <n v="2"/>
    <n v="6"/>
    <n v="0"/>
    <x v="1"/>
    <s v="Medium"/>
    <s v="Low"/>
    <s v="Medium"/>
    <n v="871"/>
  </r>
  <r>
    <n v="51390"/>
    <x v="0"/>
    <n v="1"/>
    <n v="1"/>
    <n v="54"/>
    <x v="0"/>
    <n v="205"/>
    <n v="20"/>
    <n v="47"/>
    <n v="23"/>
    <n v="2"/>
    <n v="56"/>
    <s v="Wines"/>
    <n v="6"/>
    <n v="5"/>
    <n v="2"/>
    <n v="5"/>
    <n v="5"/>
    <x v="0"/>
    <x v="0"/>
    <x v="0"/>
    <x v="0"/>
    <x v="0"/>
    <n v="0"/>
    <n v="3"/>
    <n v="11"/>
    <x v="1"/>
    <n v="55"/>
    <x v="0"/>
    <n v="2818"/>
    <n v="0"/>
    <n v="0"/>
    <n v="0"/>
    <n v="0"/>
    <n v="1"/>
    <s v="Widow"/>
    <s v="Alone"/>
    <n v="0"/>
    <n v="0"/>
    <n v="0"/>
    <n v="1"/>
    <n v="0"/>
    <s v="Master"/>
    <s v="Postgraduate"/>
    <n v="297"/>
    <n v="241"/>
    <n v="0"/>
    <n v="2"/>
    <x v="3"/>
    <s v="NumWebPurchases"/>
    <x v="2"/>
    <n v="12"/>
    <s v="Not Accepted"/>
    <n v="12"/>
    <n v="353"/>
    <n v="5"/>
    <n v="4"/>
    <n v="4"/>
    <n v="13"/>
    <n v="3"/>
    <x v="2"/>
    <s v="Medium"/>
    <s v="Medium"/>
    <s v="Medium"/>
    <n v="872"/>
  </r>
  <r>
    <n v="76630"/>
    <x v="1"/>
    <n v="0"/>
    <n v="0"/>
    <n v="93"/>
    <x v="2"/>
    <n v="255"/>
    <n v="31"/>
    <n v="446"/>
    <n v="40"/>
    <n v="56"/>
    <n v="175"/>
    <s v="Meat"/>
    <n v="1"/>
    <n v="3"/>
    <n v="10"/>
    <n v="11"/>
    <n v="1"/>
    <x v="0"/>
    <x v="0"/>
    <x v="0"/>
    <x v="0"/>
    <x v="0"/>
    <n v="0"/>
    <n v="3"/>
    <n v="11"/>
    <x v="1"/>
    <n v="37"/>
    <x v="1"/>
    <n v="2325"/>
    <n v="0"/>
    <n v="1"/>
    <n v="0"/>
    <n v="0"/>
    <n v="0"/>
    <s v="Married"/>
    <s v="Partner"/>
    <n v="0"/>
    <n v="0"/>
    <n v="1"/>
    <n v="0"/>
    <n v="0"/>
    <s v="Graduation"/>
    <s v="Graduate"/>
    <n v="828"/>
    <n v="653"/>
    <n v="0"/>
    <n v="0"/>
    <x v="2"/>
    <s v="NumStorePurchases"/>
    <x v="1"/>
    <n v="24"/>
    <s v="Not Accepted"/>
    <n v="24"/>
    <n v="1003"/>
    <n v="0.99999999999999978"/>
    <n v="9"/>
    <n v="7"/>
    <n v="17"/>
    <n v="5"/>
    <x v="3"/>
    <s v="Medium"/>
    <s v="High"/>
    <s v="High"/>
    <n v="873"/>
  </r>
  <r>
    <n v="26868"/>
    <x v="2"/>
    <n v="1"/>
    <n v="0"/>
    <n v="52"/>
    <x v="0"/>
    <n v="0"/>
    <n v="0"/>
    <n v="1"/>
    <n v="8"/>
    <n v="3"/>
    <n v="2"/>
    <s v="Fish"/>
    <n v="1"/>
    <n v="1"/>
    <n v="0"/>
    <n v="2"/>
    <n v="7"/>
    <x v="0"/>
    <x v="0"/>
    <x v="0"/>
    <x v="0"/>
    <x v="0"/>
    <n v="0"/>
    <n v="3"/>
    <n v="11"/>
    <x v="1"/>
    <n v="29"/>
    <x v="3"/>
    <n v="2219"/>
    <n v="0"/>
    <n v="0"/>
    <n v="1"/>
    <n v="0"/>
    <n v="0"/>
    <s v="Single"/>
    <s v="Alone"/>
    <n v="0"/>
    <n v="1"/>
    <n v="0"/>
    <n v="0"/>
    <n v="0"/>
    <s v="Basic"/>
    <s v="Undergraduate"/>
    <n v="12"/>
    <n v="10"/>
    <n v="0"/>
    <n v="1"/>
    <x v="1"/>
    <s v="NumStorePurchases"/>
    <x v="1"/>
    <n v="3"/>
    <s v="Not Accepted"/>
    <n v="3"/>
    <n v="14"/>
    <n v="5"/>
    <n v="0"/>
    <n v="0"/>
    <n v="5"/>
    <n v="0"/>
    <x v="1"/>
    <s v="Low"/>
    <s v="Medium"/>
    <s v="Low"/>
    <n v="874"/>
  </r>
  <r>
    <n v="48948"/>
    <x v="0"/>
    <n v="0"/>
    <n v="0"/>
    <n v="53"/>
    <x v="0"/>
    <n v="437"/>
    <n v="8"/>
    <n v="206"/>
    <n v="160"/>
    <n v="49"/>
    <n v="42"/>
    <s v="Wines"/>
    <n v="2"/>
    <n v="7"/>
    <n v="10"/>
    <n v="5"/>
    <n v="6"/>
    <x v="1"/>
    <x v="0"/>
    <x v="0"/>
    <x v="0"/>
    <x v="0"/>
    <n v="0"/>
    <n v="3"/>
    <n v="11"/>
    <x v="0"/>
    <n v="77"/>
    <x v="0"/>
    <n v="2672"/>
    <n v="1"/>
    <n v="0"/>
    <n v="0"/>
    <n v="0"/>
    <n v="0"/>
    <s v="Divorced"/>
    <s v="Alone"/>
    <n v="0"/>
    <n v="0"/>
    <n v="0"/>
    <n v="0"/>
    <n v="1"/>
    <s v="PhD"/>
    <s v="Postgraduate"/>
    <n v="860"/>
    <n v="818"/>
    <n v="1"/>
    <n v="0"/>
    <x v="2"/>
    <s v="NumCatalogPurchases"/>
    <x v="0"/>
    <n v="22"/>
    <s v="Accepted"/>
    <n v="22"/>
    <n v="902"/>
    <n v="5"/>
    <n v="8"/>
    <n v="6"/>
    <n v="19"/>
    <n v="7"/>
    <x v="3"/>
    <s v="Medium"/>
    <s v="High"/>
    <s v="Medium"/>
    <n v="875"/>
  </r>
  <r>
    <n v="55260"/>
    <x v="0"/>
    <n v="0"/>
    <n v="1"/>
    <n v="81"/>
    <x v="2"/>
    <n v="825"/>
    <n v="8"/>
    <n v="53"/>
    <n v="11"/>
    <n v="0"/>
    <n v="242"/>
    <s v="Wines"/>
    <n v="2"/>
    <n v="8"/>
    <n v="10"/>
    <n v="5"/>
    <n v="6"/>
    <x v="0"/>
    <x v="0"/>
    <x v="0"/>
    <x v="0"/>
    <x v="0"/>
    <n v="0"/>
    <n v="3"/>
    <n v="11"/>
    <x v="1"/>
    <n v="48"/>
    <x v="2"/>
    <n v="2723"/>
    <n v="0"/>
    <n v="0"/>
    <n v="1"/>
    <n v="0"/>
    <n v="0"/>
    <s v="Single"/>
    <s v="Alone"/>
    <n v="0"/>
    <n v="0"/>
    <n v="0"/>
    <n v="0"/>
    <n v="1"/>
    <s v="PhD"/>
    <s v="Postgraduate"/>
    <n v="897"/>
    <n v="655"/>
    <n v="0"/>
    <n v="1"/>
    <x v="2"/>
    <s v="NumCatalogPurchases"/>
    <x v="0"/>
    <n v="23"/>
    <s v="Not Accepted"/>
    <n v="23"/>
    <n v="1139"/>
    <n v="1.9999999999999996"/>
    <n v="9"/>
    <n v="7"/>
    <n v="18"/>
    <n v="6"/>
    <x v="3"/>
    <s v="High"/>
    <s v="Low"/>
    <s v="High"/>
    <n v="876"/>
  </r>
  <r>
    <n v="64090"/>
    <x v="0"/>
    <n v="0"/>
    <n v="1"/>
    <n v="8"/>
    <x v="1"/>
    <n v="316"/>
    <n v="58"/>
    <n v="161"/>
    <n v="76"/>
    <n v="51"/>
    <n v="135"/>
    <s v="Wines"/>
    <n v="1"/>
    <n v="6"/>
    <n v="9"/>
    <n v="4"/>
    <n v="5"/>
    <x v="0"/>
    <x v="0"/>
    <x v="0"/>
    <x v="0"/>
    <x v="0"/>
    <n v="0"/>
    <n v="3"/>
    <n v="11"/>
    <x v="0"/>
    <n v="64"/>
    <x v="0"/>
    <n v="2485"/>
    <n v="0"/>
    <n v="0"/>
    <n v="0"/>
    <n v="1"/>
    <n v="0"/>
    <s v="Together"/>
    <s v="Partner"/>
    <n v="0"/>
    <n v="0"/>
    <n v="1"/>
    <n v="0"/>
    <n v="0"/>
    <s v="Graduation"/>
    <s v="Graduate"/>
    <n v="662"/>
    <n v="527"/>
    <n v="0"/>
    <n v="1"/>
    <x v="2"/>
    <s v="NumCatalogPurchases"/>
    <x v="0"/>
    <n v="19"/>
    <s v="Not Accepted"/>
    <n v="19"/>
    <n v="797"/>
    <n v="10"/>
    <n v="7"/>
    <n v="6"/>
    <n v="23"/>
    <n v="8"/>
    <x v="0"/>
    <s v="Medium"/>
    <s v="High"/>
    <s v="High"/>
    <n v="877"/>
  </r>
  <r>
    <n v="78331"/>
    <x v="1"/>
    <n v="0"/>
    <n v="1"/>
    <n v="97"/>
    <x v="2"/>
    <n v="756"/>
    <n v="138"/>
    <n v="354"/>
    <n v="160"/>
    <n v="169"/>
    <n v="61"/>
    <s v="Wines"/>
    <n v="2"/>
    <n v="10"/>
    <n v="6"/>
    <n v="7"/>
    <n v="4"/>
    <x v="0"/>
    <x v="0"/>
    <x v="0"/>
    <x v="0"/>
    <x v="0"/>
    <n v="0"/>
    <n v="3"/>
    <n v="11"/>
    <x v="1"/>
    <n v="62"/>
    <x v="0"/>
    <n v="2316"/>
    <n v="1"/>
    <n v="0"/>
    <n v="0"/>
    <n v="0"/>
    <n v="0"/>
    <s v="Divorced"/>
    <s v="Alone"/>
    <n v="0"/>
    <n v="0"/>
    <n v="1"/>
    <n v="0"/>
    <n v="0"/>
    <s v="Graduation"/>
    <s v="Graduate"/>
    <n v="1577"/>
    <n v="1516"/>
    <n v="0"/>
    <n v="1"/>
    <x v="0"/>
    <s v="NumWebPurchases"/>
    <x v="2"/>
    <n v="23"/>
    <s v="Not Accepted"/>
    <n v="23"/>
    <n v="1638"/>
    <n v="0.99999999999999978"/>
    <n v="9"/>
    <n v="9"/>
    <n v="19"/>
    <n v="7"/>
    <x v="3"/>
    <s v="High"/>
    <s v="High"/>
    <s v="High"/>
    <n v="878"/>
  </r>
  <r>
    <n v="37087"/>
    <x v="0"/>
    <n v="1"/>
    <n v="0"/>
    <n v="50"/>
    <x v="0"/>
    <n v="194"/>
    <n v="55"/>
    <n v="134"/>
    <n v="15"/>
    <n v="0"/>
    <n v="3"/>
    <s v="Wines"/>
    <n v="3"/>
    <n v="4"/>
    <n v="2"/>
    <n v="8"/>
    <n v="6"/>
    <x v="0"/>
    <x v="0"/>
    <x v="0"/>
    <x v="0"/>
    <x v="0"/>
    <n v="0"/>
    <n v="3"/>
    <n v="11"/>
    <x v="1"/>
    <n v="46"/>
    <x v="2"/>
    <n v="2481"/>
    <n v="0"/>
    <n v="1"/>
    <n v="0"/>
    <n v="0"/>
    <n v="0"/>
    <s v="Married"/>
    <s v="Partner"/>
    <n v="0"/>
    <n v="0"/>
    <n v="0"/>
    <n v="0"/>
    <n v="1"/>
    <s v="PhD"/>
    <s v="Postgraduate"/>
    <n v="398"/>
    <n v="395"/>
    <n v="0"/>
    <n v="1"/>
    <x v="2"/>
    <s v="NumStorePurchases"/>
    <x v="1"/>
    <n v="14"/>
    <s v="Not Accepted"/>
    <n v="14"/>
    <n v="401"/>
    <n v="5"/>
    <n v="5"/>
    <n v="5"/>
    <n v="15"/>
    <n v="4"/>
    <x v="2"/>
    <s v="Medium"/>
    <s v="Low"/>
    <s v="Low"/>
    <n v="879"/>
  </r>
  <r>
    <n v="21846"/>
    <x v="2"/>
    <n v="1"/>
    <n v="0"/>
    <n v="38"/>
    <x v="0"/>
    <n v="7"/>
    <n v="17"/>
    <n v="18"/>
    <n v="6"/>
    <n v="10"/>
    <n v="26"/>
    <s v="Gold"/>
    <n v="4"/>
    <n v="4"/>
    <n v="0"/>
    <n v="3"/>
    <n v="8"/>
    <x v="0"/>
    <x v="0"/>
    <x v="0"/>
    <x v="0"/>
    <x v="0"/>
    <n v="0"/>
    <n v="3"/>
    <n v="11"/>
    <x v="1"/>
    <n v="34"/>
    <x v="1"/>
    <n v="2409"/>
    <n v="1"/>
    <n v="0"/>
    <n v="0"/>
    <n v="0"/>
    <n v="0"/>
    <s v="Divorced"/>
    <s v="Alone"/>
    <n v="0"/>
    <n v="0"/>
    <n v="1"/>
    <n v="0"/>
    <n v="0"/>
    <s v="Graduation"/>
    <s v="Graduate"/>
    <n v="58"/>
    <n v="32"/>
    <n v="0"/>
    <n v="1"/>
    <x v="3"/>
    <s v="NumWebPurchases"/>
    <x v="2"/>
    <n v="7"/>
    <s v="Not Accepted"/>
    <n v="7"/>
    <n v="84"/>
    <n v="7"/>
    <n v="3"/>
    <n v="2"/>
    <n v="12"/>
    <n v="3"/>
    <x v="2"/>
    <s v="Low"/>
    <s v="Medium"/>
    <s v="Medium"/>
    <n v="880"/>
  </r>
  <r>
    <n v="81320"/>
    <x v="1"/>
    <n v="0"/>
    <n v="0"/>
    <n v="61"/>
    <x v="2"/>
    <n v="183"/>
    <n v="33"/>
    <n v="493"/>
    <n v="59"/>
    <n v="103"/>
    <n v="57"/>
    <s v="Meat"/>
    <n v="1"/>
    <n v="4"/>
    <n v="3"/>
    <n v="10"/>
    <n v="2"/>
    <x v="0"/>
    <x v="0"/>
    <x v="0"/>
    <x v="0"/>
    <x v="0"/>
    <n v="0"/>
    <n v="3"/>
    <n v="11"/>
    <x v="1"/>
    <n v="62"/>
    <x v="0"/>
    <n v="2667"/>
    <n v="0"/>
    <n v="1"/>
    <n v="0"/>
    <n v="0"/>
    <n v="0"/>
    <s v="Married"/>
    <s v="Partner"/>
    <n v="0"/>
    <n v="0"/>
    <n v="1"/>
    <n v="0"/>
    <n v="0"/>
    <s v="Graduation"/>
    <s v="Graduate"/>
    <n v="871"/>
    <n v="814"/>
    <n v="0"/>
    <n v="0"/>
    <x v="2"/>
    <s v="NumStorePurchases"/>
    <x v="1"/>
    <n v="17"/>
    <s v="Not Accepted"/>
    <n v="17"/>
    <n v="928"/>
    <n v="4"/>
    <n v="6"/>
    <n v="7"/>
    <n v="17"/>
    <n v="5"/>
    <x v="3"/>
    <s v="Medium"/>
    <s v="High"/>
    <s v="High"/>
    <n v="881"/>
  </r>
  <r>
    <n v="54137"/>
    <x v="0"/>
    <n v="0"/>
    <n v="1"/>
    <n v="46"/>
    <x v="0"/>
    <n v="171"/>
    <n v="0"/>
    <n v="11"/>
    <n v="0"/>
    <n v="1"/>
    <n v="20"/>
    <s v="Wines"/>
    <n v="2"/>
    <n v="4"/>
    <n v="1"/>
    <n v="4"/>
    <n v="6"/>
    <x v="0"/>
    <x v="0"/>
    <x v="0"/>
    <x v="0"/>
    <x v="0"/>
    <n v="0"/>
    <n v="3"/>
    <n v="11"/>
    <x v="1"/>
    <n v="50"/>
    <x v="0"/>
    <n v="2476"/>
    <n v="1"/>
    <n v="0"/>
    <n v="0"/>
    <n v="0"/>
    <n v="0"/>
    <s v="Divorced"/>
    <s v="Alone"/>
    <n v="0"/>
    <n v="0"/>
    <n v="1"/>
    <n v="0"/>
    <n v="0"/>
    <s v="Graduation"/>
    <s v="Graduate"/>
    <n v="183"/>
    <n v="163"/>
    <n v="0"/>
    <n v="1"/>
    <x v="3"/>
    <s v="NumWebPurchases"/>
    <x v="2"/>
    <n v="9"/>
    <s v="Not Accepted"/>
    <n v="9"/>
    <n v="203"/>
    <n v="6"/>
    <n v="3"/>
    <n v="4"/>
    <n v="13"/>
    <n v="3"/>
    <x v="2"/>
    <s v="Medium"/>
    <s v="Low"/>
    <s v="Medium"/>
    <n v="882"/>
  </r>
  <r>
    <n v="66825"/>
    <x v="0"/>
    <n v="0"/>
    <n v="0"/>
    <n v="73"/>
    <x v="2"/>
    <n v="243"/>
    <n v="101"/>
    <n v="405"/>
    <n v="29"/>
    <n v="40"/>
    <n v="40"/>
    <s v="Meat"/>
    <n v="1"/>
    <n v="4"/>
    <n v="5"/>
    <n v="6"/>
    <n v="2"/>
    <x v="0"/>
    <x v="0"/>
    <x v="0"/>
    <x v="0"/>
    <x v="0"/>
    <n v="0"/>
    <n v="3"/>
    <n v="11"/>
    <x v="1"/>
    <n v="53"/>
    <x v="0"/>
    <n v="2509"/>
    <n v="0"/>
    <n v="0"/>
    <n v="0"/>
    <n v="1"/>
    <n v="0"/>
    <s v="Together"/>
    <s v="Partner"/>
    <n v="0"/>
    <n v="0"/>
    <n v="1"/>
    <n v="0"/>
    <n v="0"/>
    <s v="Graduation"/>
    <s v="Graduate"/>
    <n v="818"/>
    <n v="778"/>
    <n v="0"/>
    <n v="0"/>
    <x v="2"/>
    <s v="NumStorePurchases"/>
    <x v="1"/>
    <n v="15"/>
    <s v="Not Accepted"/>
    <n v="15"/>
    <n v="858"/>
    <n v="3.0000000000000004"/>
    <n v="5"/>
    <n v="6"/>
    <n v="14"/>
    <n v="4"/>
    <x v="2"/>
    <s v="Medium"/>
    <s v="High"/>
    <s v="Medium"/>
    <n v="883"/>
  </r>
  <r>
    <n v="57100"/>
    <x v="0"/>
    <n v="0"/>
    <n v="0"/>
    <n v="19"/>
    <x v="1"/>
    <n v="181"/>
    <n v="21"/>
    <n v="69"/>
    <n v="39"/>
    <n v="3"/>
    <n v="96"/>
    <s v="Wines"/>
    <n v="1"/>
    <n v="3"/>
    <n v="3"/>
    <n v="6"/>
    <n v="3"/>
    <x v="0"/>
    <x v="0"/>
    <x v="0"/>
    <x v="0"/>
    <x v="0"/>
    <n v="0"/>
    <n v="3"/>
    <n v="11"/>
    <x v="1"/>
    <n v="47"/>
    <x v="2"/>
    <n v="2366"/>
    <n v="0"/>
    <n v="0"/>
    <n v="0"/>
    <n v="1"/>
    <n v="0"/>
    <s v="Together"/>
    <s v="Partner"/>
    <n v="0"/>
    <n v="0"/>
    <n v="1"/>
    <n v="0"/>
    <n v="0"/>
    <s v="Graduation"/>
    <s v="Graduate"/>
    <n v="313"/>
    <n v="217"/>
    <n v="0"/>
    <n v="0"/>
    <x v="3"/>
    <s v="NumStorePurchases"/>
    <x v="1"/>
    <n v="12"/>
    <s v="Not Accepted"/>
    <n v="12"/>
    <n v="409"/>
    <n v="9"/>
    <n v="4"/>
    <n v="5"/>
    <n v="18"/>
    <n v="6"/>
    <x v="3"/>
    <s v="Medium"/>
    <s v="Medium"/>
    <s v="High"/>
    <n v="884"/>
  </r>
  <r>
    <n v="58917"/>
    <x v="0"/>
    <n v="1"/>
    <n v="2"/>
    <n v="10"/>
    <x v="1"/>
    <n v="151"/>
    <n v="7"/>
    <n v="89"/>
    <n v="0"/>
    <n v="7"/>
    <n v="28"/>
    <s v="Wines"/>
    <n v="5"/>
    <n v="4"/>
    <n v="1"/>
    <n v="6"/>
    <n v="5"/>
    <x v="0"/>
    <x v="0"/>
    <x v="0"/>
    <x v="0"/>
    <x v="0"/>
    <n v="0"/>
    <n v="3"/>
    <n v="11"/>
    <x v="1"/>
    <n v="51"/>
    <x v="0"/>
    <n v="2621"/>
    <n v="0"/>
    <n v="0"/>
    <n v="0"/>
    <n v="1"/>
    <n v="0"/>
    <s v="Together"/>
    <s v="Partner"/>
    <n v="0"/>
    <n v="0"/>
    <n v="1"/>
    <n v="0"/>
    <n v="0"/>
    <s v="Graduation"/>
    <s v="Graduate"/>
    <n v="254"/>
    <n v="226"/>
    <n v="0"/>
    <n v="3"/>
    <x v="3"/>
    <s v="NumStorePurchases"/>
    <x v="1"/>
    <n v="11"/>
    <s v="Not Accepted"/>
    <n v="11"/>
    <n v="282"/>
    <n v="9"/>
    <n v="4"/>
    <n v="4"/>
    <n v="17"/>
    <n v="5"/>
    <x v="3"/>
    <s v="Medium"/>
    <s v="Medium"/>
    <s v="Medium"/>
    <n v="885"/>
  </r>
  <r>
    <n v="85072"/>
    <x v="1"/>
    <n v="0"/>
    <n v="0"/>
    <n v="94"/>
    <x v="2"/>
    <n v="494"/>
    <n v="92"/>
    <n v="391"/>
    <n v="194"/>
    <n v="11"/>
    <n v="241"/>
    <s v="Wines"/>
    <n v="1"/>
    <n v="3"/>
    <n v="4"/>
    <n v="10"/>
    <n v="0"/>
    <x v="0"/>
    <x v="0"/>
    <x v="0"/>
    <x v="0"/>
    <x v="0"/>
    <n v="0"/>
    <n v="3"/>
    <n v="11"/>
    <x v="1"/>
    <n v="43"/>
    <x v="2"/>
    <n v="2240"/>
    <n v="0"/>
    <n v="0"/>
    <n v="1"/>
    <n v="0"/>
    <n v="0"/>
    <s v="Single"/>
    <s v="Alone"/>
    <n v="0"/>
    <n v="0"/>
    <n v="1"/>
    <n v="0"/>
    <n v="0"/>
    <s v="Graduation"/>
    <s v="Graduate"/>
    <n v="1182"/>
    <n v="941"/>
    <n v="0"/>
    <n v="0"/>
    <x v="0"/>
    <s v="NumStorePurchases"/>
    <x v="1"/>
    <n v="17"/>
    <s v="Not Accepted"/>
    <n v="17"/>
    <n v="1423"/>
    <n v="0.99999999999999978"/>
    <n v="6"/>
    <n v="8"/>
    <n v="15"/>
    <n v="4"/>
    <x v="2"/>
    <s v="Medium"/>
    <s v="Medium"/>
    <s v="High"/>
    <n v="886"/>
  </r>
  <r>
    <n v="86429"/>
    <x v="1"/>
    <n v="0"/>
    <n v="0"/>
    <n v="10"/>
    <x v="1"/>
    <n v="464"/>
    <n v="28"/>
    <n v="873"/>
    <n v="29"/>
    <n v="18"/>
    <n v="37"/>
    <s v="Meat"/>
    <n v="0"/>
    <n v="7"/>
    <n v="4"/>
    <n v="7"/>
    <n v="2"/>
    <x v="0"/>
    <x v="0"/>
    <x v="0"/>
    <x v="1"/>
    <x v="0"/>
    <n v="0"/>
    <n v="3"/>
    <n v="11"/>
    <x v="0"/>
    <n v="59"/>
    <x v="0"/>
    <n v="2379"/>
    <n v="0"/>
    <n v="0"/>
    <n v="1"/>
    <n v="0"/>
    <n v="0"/>
    <s v="Single"/>
    <s v="Alone"/>
    <n v="0"/>
    <n v="0"/>
    <n v="1"/>
    <n v="0"/>
    <n v="0"/>
    <s v="Graduation"/>
    <s v="Graduate"/>
    <n v="1412"/>
    <n v="1375"/>
    <n v="1"/>
    <n v="0"/>
    <x v="0"/>
    <s v="NumWebPurchases"/>
    <x v="2"/>
    <n v="18"/>
    <s v="Accepted"/>
    <n v="18"/>
    <n v="1449"/>
    <n v="9"/>
    <n v="7"/>
    <n v="8"/>
    <n v="24"/>
    <n v="9"/>
    <x v="0"/>
    <s v="Medium"/>
    <s v="Medium"/>
    <s v="Medium"/>
    <n v="887"/>
  </r>
  <r>
    <n v="45684"/>
    <x v="0"/>
    <n v="1"/>
    <n v="0"/>
    <n v="37"/>
    <x v="0"/>
    <n v="5"/>
    <n v="1"/>
    <n v="5"/>
    <n v="10"/>
    <n v="0"/>
    <n v="7"/>
    <s v="Fish"/>
    <n v="1"/>
    <n v="1"/>
    <n v="0"/>
    <n v="2"/>
    <n v="7"/>
    <x v="0"/>
    <x v="0"/>
    <x v="0"/>
    <x v="0"/>
    <x v="0"/>
    <n v="0"/>
    <n v="3"/>
    <n v="11"/>
    <x v="1"/>
    <n v="49"/>
    <x v="2"/>
    <n v="2368"/>
    <n v="0"/>
    <n v="0"/>
    <n v="0"/>
    <n v="0"/>
    <n v="1"/>
    <s v="Widow"/>
    <s v="Alone"/>
    <n v="0"/>
    <n v="0"/>
    <n v="1"/>
    <n v="0"/>
    <n v="0"/>
    <s v="Graduation"/>
    <s v="Graduate"/>
    <n v="21"/>
    <n v="14"/>
    <n v="0"/>
    <n v="1"/>
    <x v="1"/>
    <s v="NumStorePurchases"/>
    <x v="1"/>
    <n v="3"/>
    <s v="Not Accepted"/>
    <n v="3"/>
    <n v="28"/>
    <n v="7"/>
    <n v="0"/>
    <n v="0"/>
    <n v="7"/>
    <n v="1"/>
    <x v="1"/>
    <s v="Low"/>
    <s v="Low"/>
    <s v="Low"/>
    <n v="888"/>
  </r>
  <r>
    <n v="47889"/>
    <x v="0"/>
    <n v="1"/>
    <n v="0"/>
    <n v="94"/>
    <x v="2"/>
    <n v="29"/>
    <n v="0"/>
    <n v="29"/>
    <n v="0"/>
    <n v="5"/>
    <n v="4"/>
    <s v="Wines"/>
    <n v="1"/>
    <n v="2"/>
    <n v="0"/>
    <n v="3"/>
    <n v="5"/>
    <x v="0"/>
    <x v="0"/>
    <x v="0"/>
    <x v="0"/>
    <x v="0"/>
    <n v="0"/>
    <n v="3"/>
    <n v="11"/>
    <x v="1"/>
    <n v="46"/>
    <x v="2"/>
    <n v="2335"/>
    <n v="0"/>
    <n v="0"/>
    <n v="0"/>
    <n v="1"/>
    <n v="0"/>
    <s v="Together"/>
    <s v="Partner"/>
    <n v="0"/>
    <n v="0"/>
    <n v="1"/>
    <n v="0"/>
    <n v="0"/>
    <s v="Graduation"/>
    <s v="Graduate"/>
    <n v="63"/>
    <n v="59"/>
    <n v="0"/>
    <n v="1"/>
    <x v="3"/>
    <s v="NumStorePurchases"/>
    <x v="1"/>
    <n v="5"/>
    <s v="Not Accepted"/>
    <n v="5"/>
    <n v="67"/>
    <n v="0.99999999999999978"/>
    <n v="1"/>
    <n v="2"/>
    <n v="4"/>
    <n v="0"/>
    <x v="1"/>
    <s v="Medium"/>
    <s v="Medium"/>
    <s v="Low"/>
    <n v="889"/>
  </r>
  <r>
    <n v="45921"/>
    <x v="0"/>
    <n v="0"/>
    <n v="0"/>
    <n v="23"/>
    <x v="1"/>
    <n v="102"/>
    <n v="9"/>
    <n v="49"/>
    <n v="24"/>
    <n v="3"/>
    <n v="12"/>
    <s v="Wines"/>
    <n v="1"/>
    <n v="2"/>
    <n v="1"/>
    <n v="6"/>
    <n v="4"/>
    <x v="0"/>
    <x v="0"/>
    <x v="0"/>
    <x v="0"/>
    <x v="0"/>
    <n v="0"/>
    <n v="3"/>
    <n v="11"/>
    <x v="1"/>
    <n v="34"/>
    <x v="1"/>
    <n v="2270"/>
    <n v="0"/>
    <n v="1"/>
    <n v="0"/>
    <n v="0"/>
    <n v="0"/>
    <s v="Married"/>
    <s v="Partner"/>
    <n v="0"/>
    <n v="0"/>
    <n v="0"/>
    <n v="0"/>
    <n v="1"/>
    <s v="PhD"/>
    <s v="Postgraduate"/>
    <n v="187"/>
    <n v="175"/>
    <n v="0"/>
    <n v="0"/>
    <x v="3"/>
    <s v="NumStorePurchases"/>
    <x v="1"/>
    <n v="9"/>
    <s v="Not Accepted"/>
    <n v="9"/>
    <n v="199"/>
    <n v="8"/>
    <n v="3"/>
    <n v="4"/>
    <n v="15"/>
    <n v="4"/>
    <x v="2"/>
    <s v="Medium"/>
    <s v="Medium"/>
    <s v="Medium"/>
    <n v="890"/>
  </r>
  <r>
    <n v="78420"/>
    <x v="1"/>
    <n v="0"/>
    <n v="0"/>
    <n v="75"/>
    <x v="2"/>
    <n v="604"/>
    <n v="28"/>
    <n v="674"/>
    <n v="91"/>
    <n v="28"/>
    <n v="28"/>
    <s v="Meat"/>
    <n v="1"/>
    <n v="3"/>
    <n v="10"/>
    <n v="8"/>
    <n v="1"/>
    <x v="0"/>
    <x v="0"/>
    <x v="0"/>
    <x v="0"/>
    <x v="0"/>
    <n v="0"/>
    <n v="3"/>
    <n v="11"/>
    <x v="1"/>
    <n v="54"/>
    <x v="0"/>
    <n v="2524"/>
    <n v="0"/>
    <n v="0"/>
    <n v="1"/>
    <n v="0"/>
    <n v="0"/>
    <s v="Single"/>
    <s v="Alone"/>
    <n v="0"/>
    <n v="0"/>
    <n v="0"/>
    <n v="0"/>
    <n v="1"/>
    <s v="PhD"/>
    <s v="Postgraduate"/>
    <n v="1425"/>
    <n v="1397"/>
    <n v="0"/>
    <n v="0"/>
    <x v="0"/>
    <s v="NumCatalogPurchases"/>
    <x v="0"/>
    <n v="21"/>
    <s v="Not Accepted"/>
    <n v="21"/>
    <n v="1453"/>
    <n v="3.0000000000000004"/>
    <n v="8"/>
    <n v="8"/>
    <n v="19"/>
    <n v="7"/>
    <x v="3"/>
    <s v="High"/>
    <s v="Medium"/>
    <s v="Medium"/>
    <n v="891"/>
  </r>
  <r>
    <n v="75114"/>
    <x v="1"/>
    <n v="0"/>
    <n v="0"/>
    <n v="40"/>
    <x v="0"/>
    <n v="571"/>
    <n v="12"/>
    <n v="523"/>
    <n v="63"/>
    <n v="60"/>
    <n v="24"/>
    <s v="Wines"/>
    <n v="1"/>
    <n v="3"/>
    <n v="10"/>
    <n v="5"/>
    <n v="2"/>
    <x v="0"/>
    <x v="0"/>
    <x v="0"/>
    <x v="0"/>
    <x v="0"/>
    <n v="0"/>
    <n v="3"/>
    <n v="11"/>
    <x v="1"/>
    <n v="28"/>
    <x v="3"/>
    <n v="2393"/>
    <n v="0"/>
    <n v="0"/>
    <n v="0"/>
    <n v="1"/>
    <n v="0"/>
    <s v="Together"/>
    <s v="Partner"/>
    <n v="0"/>
    <n v="0"/>
    <n v="1"/>
    <n v="0"/>
    <n v="0"/>
    <s v="Graduation"/>
    <s v="Graduate"/>
    <n v="1229"/>
    <n v="1205"/>
    <n v="0"/>
    <n v="0"/>
    <x v="0"/>
    <s v="NumCatalogPurchases"/>
    <x v="0"/>
    <n v="18"/>
    <s v="Not Accepted"/>
    <n v="18"/>
    <n v="1253"/>
    <n v="6"/>
    <n v="7"/>
    <n v="8"/>
    <n v="21"/>
    <n v="8"/>
    <x v="0"/>
    <s v="High"/>
    <s v="High"/>
    <s v="Medium"/>
    <n v="892"/>
  </r>
  <r>
    <n v="52278"/>
    <x v="0"/>
    <n v="0"/>
    <n v="1"/>
    <n v="24"/>
    <x v="1"/>
    <n v="953"/>
    <n v="0"/>
    <n v="71"/>
    <n v="0"/>
    <n v="0"/>
    <n v="174"/>
    <s v="Wines"/>
    <n v="6"/>
    <n v="10"/>
    <n v="5"/>
    <n v="10"/>
    <n v="8"/>
    <x v="0"/>
    <x v="0"/>
    <x v="0"/>
    <x v="0"/>
    <x v="0"/>
    <n v="0"/>
    <n v="3"/>
    <n v="11"/>
    <x v="0"/>
    <n v="57"/>
    <x v="0"/>
    <n v="2679"/>
    <n v="0"/>
    <n v="0"/>
    <n v="0"/>
    <n v="0"/>
    <n v="1"/>
    <s v="Widow"/>
    <s v="Alone"/>
    <n v="0"/>
    <n v="0"/>
    <n v="0"/>
    <n v="0"/>
    <n v="1"/>
    <s v="PhD"/>
    <s v="Postgraduate"/>
    <n v="1024"/>
    <n v="850"/>
    <n v="0"/>
    <n v="1"/>
    <x v="0"/>
    <s v="NumWebPurchases"/>
    <x v="2"/>
    <n v="25"/>
    <s v="Not Accepted"/>
    <n v="25"/>
    <n v="1198"/>
    <n v="8"/>
    <n v="9"/>
    <n v="8"/>
    <n v="25"/>
    <n v="9"/>
    <x v="0"/>
    <s v="High"/>
    <s v="Low"/>
    <s v="High"/>
    <n v="893"/>
  </r>
  <r>
    <n v="35641"/>
    <x v="0"/>
    <n v="1"/>
    <n v="0"/>
    <n v="11"/>
    <x v="1"/>
    <n v="63"/>
    <n v="3"/>
    <n v="67"/>
    <n v="8"/>
    <n v="9"/>
    <n v="28"/>
    <s v="Meat"/>
    <n v="2"/>
    <n v="3"/>
    <n v="1"/>
    <n v="4"/>
    <n v="7"/>
    <x v="0"/>
    <x v="0"/>
    <x v="0"/>
    <x v="0"/>
    <x v="0"/>
    <n v="0"/>
    <n v="3"/>
    <n v="11"/>
    <x v="0"/>
    <n v="48"/>
    <x v="2"/>
    <n v="2509"/>
    <n v="0"/>
    <n v="1"/>
    <n v="0"/>
    <n v="0"/>
    <n v="0"/>
    <s v="Married"/>
    <s v="Partner"/>
    <n v="0"/>
    <n v="0"/>
    <n v="0"/>
    <n v="1"/>
    <n v="0"/>
    <s v="Master"/>
    <s v="Postgraduate"/>
    <n v="150"/>
    <n v="122"/>
    <n v="0"/>
    <n v="1"/>
    <x v="3"/>
    <s v="NumStorePurchases"/>
    <x v="1"/>
    <n v="8"/>
    <s v="Not Accepted"/>
    <n v="8"/>
    <n v="178"/>
    <n v="9"/>
    <n v="3"/>
    <n v="3"/>
    <n v="15"/>
    <n v="4"/>
    <x v="2"/>
    <s v="Medium"/>
    <s v="Medium"/>
    <s v="Medium"/>
    <n v="894"/>
  </r>
  <r>
    <n v="95529"/>
    <x v="1"/>
    <n v="0"/>
    <n v="0"/>
    <n v="29"/>
    <x v="1"/>
    <n v="770"/>
    <n v="29"/>
    <n v="890"/>
    <n v="250"/>
    <n v="27"/>
    <n v="24"/>
    <s v="Meat"/>
    <n v="1"/>
    <n v="7"/>
    <n v="3"/>
    <n v="7"/>
    <n v="3"/>
    <x v="0"/>
    <x v="0"/>
    <x v="1"/>
    <x v="0"/>
    <x v="0"/>
    <n v="0"/>
    <n v="3"/>
    <n v="11"/>
    <x v="0"/>
    <n v="26"/>
    <x v="3"/>
    <n v="2732"/>
    <n v="0"/>
    <n v="0"/>
    <n v="1"/>
    <n v="0"/>
    <n v="0"/>
    <s v="Single"/>
    <s v="Alone"/>
    <n v="0"/>
    <n v="0"/>
    <n v="1"/>
    <n v="0"/>
    <n v="0"/>
    <s v="Graduation"/>
    <s v="Graduate"/>
    <n v="1966"/>
    <n v="1942"/>
    <n v="1"/>
    <n v="0"/>
    <x v="0"/>
    <s v="NumWebPurchases"/>
    <x v="2"/>
    <n v="17"/>
    <s v="Accepted"/>
    <n v="17"/>
    <n v="1990"/>
    <n v="8"/>
    <n v="6"/>
    <n v="9"/>
    <n v="23"/>
    <n v="8"/>
    <x v="0"/>
    <s v="High"/>
    <s v="Medium"/>
    <s v="Medium"/>
    <n v="895"/>
  </r>
  <r>
    <n v="62820"/>
    <x v="0"/>
    <n v="0"/>
    <n v="0"/>
    <n v="51"/>
    <x v="0"/>
    <n v="398"/>
    <n v="61"/>
    <n v="265"/>
    <n v="138"/>
    <n v="61"/>
    <n v="53"/>
    <s v="Wines"/>
    <n v="1"/>
    <n v="3"/>
    <n v="4"/>
    <n v="6"/>
    <n v="1"/>
    <x v="0"/>
    <x v="0"/>
    <x v="0"/>
    <x v="0"/>
    <x v="0"/>
    <n v="0"/>
    <n v="3"/>
    <n v="11"/>
    <x v="1"/>
    <n v="66"/>
    <x v="0"/>
    <n v="2573"/>
    <n v="0"/>
    <n v="1"/>
    <n v="0"/>
    <n v="0"/>
    <n v="0"/>
    <s v="Married"/>
    <s v="Partner"/>
    <n v="0"/>
    <n v="0"/>
    <n v="1"/>
    <n v="0"/>
    <n v="0"/>
    <s v="Graduation"/>
    <s v="Graduate"/>
    <n v="923"/>
    <n v="870"/>
    <n v="0"/>
    <n v="0"/>
    <x v="2"/>
    <s v="NumStorePurchases"/>
    <x v="1"/>
    <n v="13"/>
    <s v="Not Accepted"/>
    <n v="13"/>
    <n v="976"/>
    <n v="5"/>
    <n v="5"/>
    <n v="7"/>
    <n v="17"/>
    <n v="5"/>
    <x v="3"/>
    <s v="Medium"/>
    <s v="High"/>
    <s v="Medium"/>
    <n v="896"/>
  </r>
  <r>
    <n v="73113"/>
    <x v="1"/>
    <n v="0"/>
    <n v="0"/>
    <n v="86"/>
    <x v="2"/>
    <n v="741"/>
    <n v="19"/>
    <n v="154"/>
    <n v="50"/>
    <n v="9"/>
    <n v="28"/>
    <s v="Wines"/>
    <n v="1"/>
    <n v="3"/>
    <n v="4"/>
    <n v="7"/>
    <n v="2"/>
    <x v="0"/>
    <x v="0"/>
    <x v="0"/>
    <x v="0"/>
    <x v="0"/>
    <n v="0"/>
    <n v="3"/>
    <n v="11"/>
    <x v="1"/>
    <n v="60"/>
    <x v="0"/>
    <n v="2344"/>
    <n v="0"/>
    <n v="0"/>
    <n v="0"/>
    <n v="1"/>
    <n v="0"/>
    <s v="Together"/>
    <s v="Partner"/>
    <n v="0"/>
    <n v="0"/>
    <n v="0"/>
    <n v="1"/>
    <n v="0"/>
    <s v="Master"/>
    <s v="Postgraduate"/>
    <n v="973"/>
    <n v="945"/>
    <n v="0"/>
    <n v="0"/>
    <x v="0"/>
    <s v="NumStorePurchases"/>
    <x v="1"/>
    <n v="14"/>
    <s v="Not Accepted"/>
    <n v="14"/>
    <n v="1001"/>
    <n v="1.9999999999999996"/>
    <n v="5"/>
    <n v="7"/>
    <n v="14"/>
    <n v="4"/>
    <x v="2"/>
    <s v="High"/>
    <s v="Medium"/>
    <s v="Medium"/>
    <n v="897"/>
  </r>
  <r>
    <n v="84169"/>
    <x v="1"/>
    <n v="0"/>
    <n v="0"/>
    <n v="9"/>
    <x v="1"/>
    <n v="1478"/>
    <n v="19"/>
    <n v="403"/>
    <n v="0"/>
    <n v="19"/>
    <n v="0"/>
    <s v="Wines"/>
    <n v="1"/>
    <n v="7"/>
    <n v="6"/>
    <n v="6"/>
    <n v="3"/>
    <x v="0"/>
    <x v="1"/>
    <x v="1"/>
    <x v="0"/>
    <x v="0"/>
    <n v="0"/>
    <n v="3"/>
    <n v="11"/>
    <x v="0"/>
    <n v="38"/>
    <x v="1"/>
    <n v="2485"/>
    <n v="0"/>
    <n v="1"/>
    <n v="0"/>
    <n v="0"/>
    <n v="0"/>
    <s v="Married"/>
    <s v="Partner"/>
    <n v="0"/>
    <n v="0"/>
    <n v="0"/>
    <n v="0"/>
    <n v="1"/>
    <s v="PhD"/>
    <s v="Postgraduate"/>
    <n v="1919"/>
    <n v="1919"/>
    <n v="2"/>
    <n v="0"/>
    <x v="0"/>
    <s v="NumWebPurchases"/>
    <x v="2"/>
    <n v="19"/>
    <s v="Accepted"/>
    <n v="19"/>
    <n v="1919"/>
    <n v="10"/>
    <n v="7"/>
    <n v="9"/>
    <n v="26"/>
    <n v="9"/>
    <x v="0"/>
    <s v="High"/>
    <s v="Medium"/>
    <s v="Low"/>
    <n v="898"/>
  </r>
  <r>
    <n v="42607"/>
    <x v="0"/>
    <n v="0"/>
    <n v="1"/>
    <n v="30"/>
    <x v="1"/>
    <n v="156"/>
    <n v="29"/>
    <n v="56"/>
    <n v="30"/>
    <n v="32"/>
    <n v="47"/>
    <s v="Wines"/>
    <n v="2"/>
    <n v="3"/>
    <n v="2"/>
    <n v="7"/>
    <n v="3"/>
    <x v="0"/>
    <x v="0"/>
    <x v="0"/>
    <x v="0"/>
    <x v="0"/>
    <n v="0"/>
    <n v="3"/>
    <n v="11"/>
    <x v="1"/>
    <n v="66"/>
    <x v="0"/>
    <n v="2383"/>
    <n v="0"/>
    <n v="0"/>
    <n v="1"/>
    <n v="0"/>
    <n v="0"/>
    <s v="Single"/>
    <s v="Alone"/>
    <n v="1"/>
    <n v="0"/>
    <n v="0"/>
    <n v="0"/>
    <n v="0"/>
    <s v="2n Cycle"/>
    <s v="Undergraduate"/>
    <n v="303"/>
    <n v="256"/>
    <n v="0"/>
    <n v="1"/>
    <x v="3"/>
    <s v="NumStorePurchases"/>
    <x v="1"/>
    <n v="12"/>
    <s v="Not Accepted"/>
    <n v="12"/>
    <n v="350"/>
    <n v="7"/>
    <n v="4"/>
    <n v="4"/>
    <n v="15"/>
    <n v="4"/>
    <x v="2"/>
    <s v="Medium"/>
    <s v="Medium"/>
    <s v="Medium"/>
    <n v="899"/>
  </r>
  <r>
    <n v="74637"/>
    <x v="1"/>
    <n v="0"/>
    <n v="0"/>
    <n v="73"/>
    <x v="2"/>
    <n v="960"/>
    <n v="64"/>
    <n v="464"/>
    <n v="146"/>
    <n v="0"/>
    <n v="16"/>
    <s v="Wines"/>
    <n v="1"/>
    <n v="6"/>
    <n v="9"/>
    <n v="9"/>
    <n v="3"/>
    <x v="0"/>
    <x v="0"/>
    <x v="0"/>
    <x v="1"/>
    <x v="0"/>
    <n v="0"/>
    <n v="3"/>
    <n v="11"/>
    <x v="1"/>
    <n v="66"/>
    <x v="0"/>
    <n v="2566"/>
    <n v="0"/>
    <n v="0"/>
    <n v="1"/>
    <n v="0"/>
    <n v="0"/>
    <s v="Single"/>
    <s v="Alone"/>
    <n v="0"/>
    <n v="0"/>
    <n v="0"/>
    <n v="0"/>
    <n v="1"/>
    <s v="PhD"/>
    <s v="Postgraduate"/>
    <n v="1634"/>
    <n v="1618"/>
    <n v="1"/>
    <n v="0"/>
    <x v="0"/>
    <s v="NumCatalogPurchases"/>
    <x v="0"/>
    <n v="24"/>
    <s v="Accepted"/>
    <n v="24"/>
    <n v="1650"/>
    <n v="3.0000000000000004"/>
    <n v="9"/>
    <n v="9"/>
    <n v="21"/>
    <n v="8"/>
    <x v="0"/>
    <s v="High"/>
    <s v="Low"/>
    <s v="Medium"/>
    <n v="900"/>
  </r>
  <r>
    <n v="46015"/>
    <x v="0"/>
    <n v="1"/>
    <n v="1"/>
    <n v="25"/>
    <x v="1"/>
    <n v="38"/>
    <n v="0"/>
    <n v="2"/>
    <n v="0"/>
    <n v="0"/>
    <n v="6"/>
    <s v="Wines"/>
    <n v="1"/>
    <n v="1"/>
    <n v="0"/>
    <n v="3"/>
    <n v="7"/>
    <x v="1"/>
    <x v="0"/>
    <x v="0"/>
    <x v="0"/>
    <x v="1"/>
    <n v="0"/>
    <n v="3"/>
    <n v="11"/>
    <x v="1"/>
    <n v="65"/>
    <x v="0"/>
    <n v="2236"/>
    <n v="0"/>
    <n v="0"/>
    <n v="0"/>
    <n v="1"/>
    <n v="0"/>
    <s v="Together"/>
    <s v="Partner"/>
    <n v="0"/>
    <n v="0"/>
    <n v="0"/>
    <n v="0"/>
    <n v="1"/>
    <s v="PhD"/>
    <s v="Postgraduate"/>
    <n v="40"/>
    <n v="34"/>
    <n v="2"/>
    <n v="2"/>
    <x v="1"/>
    <s v="NumStorePurchases"/>
    <x v="1"/>
    <n v="4"/>
    <s v="Accepted"/>
    <n v="4"/>
    <n v="46"/>
    <n v="8"/>
    <n v="0"/>
    <n v="1"/>
    <n v="9"/>
    <n v="2"/>
    <x v="1"/>
    <s v="Medium"/>
    <s v="Low"/>
    <s v="Low"/>
    <n v="901"/>
  </r>
  <r>
    <n v="72354"/>
    <x v="1"/>
    <n v="0"/>
    <n v="0"/>
    <n v="67"/>
    <x v="2"/>
    <n v="315"/>
    <n v="26"/>
    <n v="473"/>
    <n v="220"/>
    <n v="12"/>
    <n v="182"/>
    <s v="Meat"/>
    <n v="1"/>
    <n v="2"/>
    <n v="10"/>
    <n v="6"/>
    <n v="1"/>
    <x v="0"/>
    <x v="0"/>
    <x v="0"/>
    <x v="0"/>
    <x v="0"/>
    <n v="0"/>
    <n v="3"/>
    <n v="11"/>
    <x v="1"/>
    <n v="27"/>
    <x v="3"/>
    <n v="2597"/>
    <n v="0"/>
    <n v="0"/>
    <n v="1"/>
    <n v="0"/>
    <n v="0"/>
    <s v="Single"/>
    <s v="Alone"/>
    <n v="0"/>
    <n v="0"/>
    <n v="1"/>
    <n v="0"/>
    <n v="0"/>
    <s v="Graduation"/>
    <s v="Graduate"/>
    <n v="1046"/>
    <n v="864"/>
    <n v="0"/>
    <n v="0"/>
    <x v="0"/>
    <s v="NumCatalogPurchases"/>
    <x v="0"/>
    <n v="18"/>
    <s v="Not Accepted"/>
    <n v="18"/>
    <n v="1228"/>
    <n v="4"/>
    <n v="7"/>
    <n v="8"/>
    <n v="19"/>
    <n v="7"/>
    <x v="3"/>
    <s v="Medium"/>
    <s v="Medium"/>
    <s v="High"/>
    <n v="902"/>
  </r>
  <r>
    <n v="39858"/>
    <x v="0"/>
    <n v="1"/>
    <n v="0"/>
    <n v="67"/>
    <x v="2"/>
    <n v="15"/>
    <n v="20"/>
    <n v="25"/>
    <n v="2"/>
    <n v="7"/>
    <n v="26"/>
    <s v="Gold"/>
    <n v="1"/>
    <n v="2"/>
    <n v="0"/>
    <n v="4"/>
    <n v="6"/>
    <x v="0"/>
    <x v="0"/>
    <x v="0"/>
    <x v="0"/>
    <x v="0"/>
    <n v="0"/>
    <n v="3"/>
    <n v="11"/>
    <x v="0"/>
    <n v="51"/>
    <x v="0"/>
    <n v="2680"/>
    <n v="0"/>
    <n v="0"/>
    <n v="1"/>
    <n v="0"/>
    <n v="0"/>
    <s v="Single"/>
    <s v="Alone"/>
    <n v="0"/>
    <n v="0"/>
    <n v="0"/>
    <n v="1"/>
    <n v="0"/>
    <s v="Master"/>
    <s v="Postgraduate"/>
    <n v="69"/>
    <n v="43"/>
    <n v="0"/>
    <n v="1"/>
    <x v="3"/>
    <s v="NumStorePurchases"/>
    <x v="1"/>
    <n v="6"/>
    <s v="Not Accepted"/>
    <n v="6"/>
    <n v="95"/>
    <n v="4"/>
    <n v="2"/>
    <n v="3"/>
    <n v="9"/>
    <n v="2"/>
    <x v="1"/>
    <s v="Low"/>
    <s v="Medium"/>
    <s v="Medium"/>
    <n v="903"/>
  </r>
  <r>
    <n v="34469"/>
    <x v="2"/>
    <n v="1"/>
    <n v="1"/>
    <n v="58"/>
    <x v="0"/>
    <n v="19"/>
    <n v="6"/>
    <n v="20"/>
    <n v="0"/>
    <n v="5"/>
    <n v="12"/>
    <s v="Meat"/>
    <n v="3"/>
    <n v="1"/>
    <n v="1"/>
    <n v="4"/>
    <n v="4"/>
    <x v="0"/>
    <x v="0"/>
    <x v="0"/>
    <x v="0"/>
    <x v="0"/>
    <n v="0"/>
    <n v="3"/>
    <n v="11"/>
    <x v="1"/>
    <n v="72"/>
    <x v="0"/>
    <n v="2215"/>
    <n v="0"/>
    <n v="1"/>
    <n v="0"/>
    <n v="0"/>
    <n v="0"/>
    <s v="Married"/>
    <s v="Partner"/>
    <n v="0"/>
    <n v="0"/>
    <n v="0"/>
    <n v="0"/>
    <n v="1"/>
    <s v="PhD"/>
    <s v="Postgraduate"/>
    <n v="50"/>
    <n v="38"/>
    <n v="0"/>
    <n v="2"/>
    <x v="1"/>
    <s v="NumStorePurchases"/>
    <x v="1"/>
    <n v="6"/>
    <s v="Not Accepted"/>
    <n v="6"/>
    <n v="62"/>
    <n v="5"/>
    <n v="2"/>
    <n v="2"/>
    <n v="9"/>
    <n v="2"/>
    <x v="1"/>
    <s v="Low"/>
    <s v="Medium"/>
    <s v="Medium"/>
    <n v="904"/>
  </r>
  <r>
    <n v="83033"/>
    <x v="1"/>
    <n v="1"/>
    <n v="0"/>
    <n v="82"/>
    <x v="2"/>
    <n v="812"/>
    <n v="99"/>
    <n v="431"/>
    <n v="237"/>
    <n v="149"/>
    <n v="33"/>
    <s v="Wines"/>
    <n v="1"/>
    <n v="11"/>
    <n v="4"/>
    <n v="10"/>
    <n v="5"/>
    <x v="0"/>
    <x v="0"/>
    <x v="0"/>
    <x v="1"/>
    <x v="0"/>
    <n v="0"/>
    <n v="3"/>
    <n v="11"/>
    <x v="1"/>
    <n v="34"/>
    <x v="1"/>
    <n v="2201"/>
    <n v="0"/>
    <n v="0"/>
    <n v="0"/>
    <n v="1"/>
    <n v="0"/>
    <s v="Together"/>
    <s v="Partner"/>
    <n v="0"/>
    <n v="0"/>
    <n v="1"/>
    <n v="0"/>
    <n v="0"/>
    <s v="Graduation"/>
    <s v="Graduate"/>
    <n v="1728"/>
    <n v="1695"/>
    <n v="1"/>
    <n v="1"/>
    <x v="0"/>
    <s v="NumWebPurchases"/>
    <x v="2"/>
    <n v="25"/>
    <s v="Accepted"/>
    <n v="25"/>
    <n v="1761"/>
    <n v="1.9999999999999996"/>
    <n v="9"/>
    <n v="9"/>
    <n v="20"/>
    <n v="7"/>
    <x v="3"/>
    <s v="High"/>
    <s v="High"/>
    <s v="Medium"/>
    <n v="905"/>
  </r>
  <r>
    <n v="24401"/>
    <x v="2"/>
    <n v="0"/>
    <n v="0"/>
    <n v="98"/>
    <x v="2"/>
    <n v="73"/>
    <n v="28"/>
    <n v="217"/>
    <n v="10"/>
    <n v="24"/>
    <n v="115"/>
    <s v="Meat"/>
    <n v="3"/>
    <n v="6"/>
    <n v="1"/>
    <n v="6"/>
    <n v="8"/>
    <x v="0"/>
    <x v="0"/>
    <x v="0"/>
    <x v="0"/>
    <x v="0"/>
    <n v="0"/>
    <n v="3"/>
    <n v="11"/>
    <x v="1"/>
    <n v="41"/>
    <x v="2"/>
    <n v="2826"/>
    <n v="0"/>
    <n v="0"/>
    <n v="0"/>
    <n v="1"/>
    <n v="0"/>
    <s v="Together"/>
    <s v="Partner"/>
    <n v="0"/>
    <n v="0"/>
    <n v="0"/>
    <n v="1"/>
    <n v="0"/>
    <s v="Master"/>
    <s v="Postgraduate"/>
    <n v="352"/>
    <n v="237"/>
    <n v="0"/>
    <n v="0"/>
    <x v="2"/>
    <s v="NumWebPurchases"/>
    <x v="2"/>
    <n v="13"/>
    <s v="Not Accepted"/>
    <n v="13"/>
    <n v="467"/>
    <n v="0.99999999999999978"/>
    <n v="5"/>
    <n v="5"/>
    <n v="11"/>
    <n v="3"/>
    <x v="2"/>
    <s v="Medium"/>
    <s v="Medium"/>
    <s v="High"/>
    <n v="906"/>
  </r>
  <r>
    <n v="77583"/>
    <x v="1"/>
    <n v="0"/>
    <n v="0"/>
    <n v="93"/>
    <x v="2"/>
    <n v="372"/>
    <n v="23"/>
    <n v="384"/>
    <n v="250"/>
    <n v="12"/>
    <n v="108"/>
    <s v="Meat"/>
    <n v="1"/>
    <n v="4"/>
    <n v="5"/>
    <n v="9"/>
    <n v="2"/>
    <x v="0"/>
    <x v="0"/>
    <x v="0"/>
    <x v="1"/>
    <x v="0"/>
    <n v="0"/>
    <n v="3"/>
    <n v="11"/>
    <x v="1"/>
    <n v="42"/>
    <x v="2"/>
    <n v="2298"/>
    <n v="0"/>
    <n v="1"/>
    <n v="0"/>
    <n v="0"/>
    <n v="0"/>
    <s v="Married"/>
    <s v="Partner"/>
    <n v="0"/>
    <n v="0"/>
    <n v="1"/>
    <n v="0"/>
    <n v="0"/>
    <s v="Graduation"/>
    <s v="Graduate"/>
    <n v="1041"/>
    <n v="933"/>
    <n v="1"/>
    <n v="0"/>
    <x v="0"/>
    <s v="NumStorePurchases"/>
    <x v="1"/>
    <n v="18"/>
    <s v="Accepted"/>
    <n v="18"/>
    <n v="1149"/>
    <n v="0.99999999999999978"/>
    <n v="7"/>
    <n v="7"/>
    <n v="15"/>
    <n v="4"/>
    <x v="2"/>
    <s v="Medium"/>
    <s v="Medium"/>
    <s v="High"/>
    <n v="907"/>
  </r>
  <r>
    <n v="74116"/>
    <x v="1"/>
    <n v="0"/>
    <n v="0"/>
    <n v="53"/>
    <x v="0"/>
    <n v="871"/>
    <n v="111"/>
    <n v="704"/>
    <n v="145"/>
    <n v="55"/>
    <n v="166"/>
    <s v="Wines"/>
    <n v="1"/>
    <n v="4"/>
    <n v="4"/>
    <n v="10"/>
    <n v="2"/>
    <x v="0"/>
    <x v="1"/>
    <x v="0"/>
    <x v="0"/>
    <x v="0"/>
    <n v="0"/>
    <n v="3"/>
    <n v="11"/>
    <x v="1"/>
    <n v="38"/>
    <x v="1"/>
    <n v="2340"/>
    <n v="0"/>
    <n v="0"/>
    <n v="1"/>
    <n v="0"/>
    <n v="0"/>
    <s v="Single"/>
    <s v="Alone"/>
    <n v="1"/>
    <n v="0"/>
    <n v="0"/>
    <n v="0"/>
    <n v="0"/>
    <s v="2n Cycle"/>
    <s v="Undergraduate"/>
    <n v="1886"/>
    <n v="1720"/>
    <n v="1"/>
    <n v="0"/>
    <x v="0"/>
    <s v="NumStorePurchases"/>
    <x v="1"/>
    <n v="18"/>
    <s v="Accepted"/>
    <n v="18"/>
    <n v="2052"/>
    <n v="5"/>
    <n v="7"/>
    <n v="9"/>
    <n v="21"/>
    <n v="8"/>
    <x v="0"/>
    <s v="High"/>
    <s v="High"/>
    <s v="High"/>
    <n v="908"/>
  </r>
  <r>
    <n v="74293"/>
    <x v="1"/>
    <n v="0"/>
    <n v="0"/>
    <n v="66"/>
    <x v="2"/>
    <n v="375"/>
    <n v="152"/>
    <n v="335"/>
    <n v="93"/>
    <n v="91"/>
    <n v="81"/>
    <s v="Wines"/>
    <n v="1"/>
    <n v="5"/>
    <n v="4"/>
    <n v="6"/>
    <n v="2"/>
    <x v="0"/>
    <x v="0"/>
    <x v="0"/>
    <x v="0"/>
    <x v="0"/>
    <n v="0"/>
    <n v="3"/>
    <n v="11"/>
    <x v="1"/>
    <n v="27"/>
    <x v="3"/>
    <n v="2215"/>
    <n v="0"/>
    <n v="0"/>
    <n v="1"/>
    <n v="0"/>
    <n v="0"/>
    <s v="Single"/>
    <s v="Alone"/>
    <n v="0"/>
    <n v="0"/>
    <n v="1"/>
    <n v="0"/>
    <n v="0"/>
    <s v="Graduation"/>
    <s v="Graduate"/>
    <n v="1046"/>
    <n v="965"/>
    <n v="0"/>
    <n v="0"/>
    <x v="0"/>
    <s v="NumStorePurchases"/>
    <x v="1"/>
    <n v="15"/>
    <s v="Not Accepted"/>
    <n v="15"/>
    <n v="1127"/>
    <n v="4"/>
    <n v="5"/>
    <n v="7"/>
    <n v="16"/>
    <n v="5"/>
    <x v="3"/>
    <s v="Medium"/>
    <s v="High"/>
    <s v="High"/>
    <n v="909"/>
  </r>
  <r>
    <n v="68397"/>
    <x v="1"/>
    <n v="0"/>
    <n v="1"/>
    <n v="6"/>
    <x v="3"/>
    <n v="760"/>
    <n v="80"/>
    <n v="466"/>
    <n v="17"/>
    <n v="13"/>
    <n v="80"/>
    <s v="Wines"/>
    <n v="1"/>
    <n v="6"/>
    <n v="9"/>
    <n v="5"/>
    <n v="3"/>
    <x v="0"/>
    <x v="0"/>
    <x v="0"/>
    <x v="0"/>
    <x v="0"/>
    <n v="0"/>
    <n v="3"/>
    <n v="11"/>
    <x v="1"/>
    <n v="44"/>
    <x v="2"/>
    <n v="2383"/>
    <n v="0"/>
    <n v="1"/>
    <n v="0"/>
    <n v="0"/>
    <n v="0"/>
    <s v="Married"/>
    <s v="Partner"/>
    <n v="0"/>
    <n v="0"/>
    <n v="0"/>
    <n v="0"/>
    <n v="1"/>
    <s v="PhD"/>
    <s v="Postgraduate"/>
    <n v="1336"/>
    <n v="1256"/>
    <n v="0"/>
    <n v="1"/>
    <x v="0"/>
    <s v="NumCatalogPurchases"/>
    <x v="0"/>
    <n v="20"/>
    <s v="Not Accepted"/>
    <n v="20"/>
    <n v="1416"/>
    <n v="10"/>
    <n v="7"/>
    <n v="8"/>
    <n v="25"/>
    <n v="9"/>
    <x v="0"/>
    <s v="High"/>
    <s v="Medium"/>
    <s v="High"/>
    <n v="910"/>
  </r>
  <r>
    <n v="79632"/>
    <x v="1"/>
    <n v="0"/>
    <n v="0"/>
    <n v="42"/>
    <x v="0"/>
    <n v="471"/>
    <n v="0"/>
    <n v="510"/>
    <n v="99"/>
    <n v="21"/>
    <n v="12"/>
    <s v="Meat"/>
    <n v="1"/>
    <n v="6"/>
    <n v="4"/>
    <n v="9"/>
    <n v="2"/>
    <x v="0"/>
    <x v="0"/>
    <x v="0"/>
    <x v="0"/>
    <x v="0"/>
    <n v="0"/>
    <n v="3"/>
    <n v="11"/>
    <x v="1"/>
    <n v="46"/>
    <x v="2"/>
    <n v="2241"/>
    <n v="0"/>
    <n v="0"/>
    <n v="0"/>
    <n v="1"/>
    <n v="0"/>
    <s v="Together"/>
    <s v="Partner"/>
    <n v="0"/>
    <n v="0"/>
    <n v="0"/>
    <n v="0"/>
    <n v="1"/>
    <s v="PhD"/>
    <s v="Postgraduate"/>
    <n v="1101"/>
    <n v="1089"/>
    <n v="0"/>
    <n v="0"/>
    <x v="0"/>
    <s v="NumStorePurchases"/>
    <x v="1"/>
    <n v="19"/>
    <s v="Not Accepted"/>
    <n v="19"/>
    <n v="1113"/>
    <n v="6"/>
    <n v="7"/>
    <n v="7"/>
    <n v="20"/>
    <n v="7"/>
    <x v="3"/>
    <s v="Medium"/>
    <s v="Medium"/>
    <s v="Medium"/>
    <n v="911"/>
  </r>
  <r>
    <n v="46107"/>
    <x v="0"/>
    <n v="1"/>
    <n v="0"/>
    <n v="78"/>
    <x v="2"/>
    <n v="31"/>
    <n v="9"/>
    <n v="27"/>
    <n v="16"/>
    <n v="9"/>
    <n v="33"/>
    <s v="Gold"/>
    <n v="1"/>
    <n v="1"/>
    <n v="1"/>
    <n v="4"/>
    <n v="3"/>
    <x v="0"/>
    <x v="0"/>
    <x v="0"/>
    <x v="0"/>
    <x v="0"/>
    <n v="0"/>
    <n v="3"/>
    <n v="11"/>
    <x v="1"/>
    <n v="31"/>
    <x v="1"/>
    <n v="2298"/>
    <n v="0"/>
    <n v="0"/>
    <n v="1"/>
    <n v="0"/>
    <n v="0"/>
    <s v="Single"/>
    <s v="Alone"/>
    <n v="0"/>
    <n v="0"/>
    <n v="1"/>
    <n v="0"/>
    <n v="0"/>
    <s v="Graduation"/>
    <s v="Graduate"/>
    <n v="92"/>
    <n v="59"/>
    <n v="0"/>
    <n v="1"/>
    <x v="3"/>
    <s v="NumStorePurchases"/>
    <x v="1"/>
    <n v="6"/>
    <s v="Not Accepted"/>
    <n v="6"/>
    <n v="125"/>
    <n v="3.0000000000000004"/>
    <n v="2"/>
    <n v="3"/>
    <n v="8"/>
    <n v="1"/>
    <x v="1"/>
    <s v="Medium"/>
    <s v="Medium"/>
    <s v="Medium"/>
    <n v="912"/>
  </r>
  <r>
    <n v="64950"/>
    <x v="0"/>
    <n v="0"/>
    <n v="1"/>
    <n v="29"/>
    <x v="1"/>
    <n v="819"/>
    <n v="0"/>
    <n v="72"/>
    <n v="12"/>
    <n v="0"/>
    <n v="63"/>
    <s v="Wines"/>
    <n v="2"/>
    <n v="11"/>
    <n v="2"/>
    <n v="10"/>
    <n v="7"/>
    <x v="0"/>
    <x v="1"/>
    <x v="0"/>
    <x v="0"/>
    <x v="0"/>
    <n v="0"/>
    <n v="3"/>
    <n v="11"/>
    <x v="1"/>
    <n v="69"/>
    <x v="0"/>
    <n v="2845"/>
    <n v="0"/>
    <n v="0"/>
    <n v="1"/>
    <n v="0"/>
    <n v="0"/>
    <s v="Single"/>
    <s v="Alone"/>
    <n v="0"/>
    <n v="0"/>
    <n v="0"/>
    <n v="0"/>
    <n v="1"/>
    <s v="PhD"/>
    <s v="Postgraduate"/>
    <n v="903"/>
    <n v="840"/>
    <n v="1"/>
    <n v="1"/>
    <x v="2"/>
    <s v="NumWebPurchases"/>
    <x v="2"/>
    <n v="23"/>
    <s v="Accepted"/>
    <n v="23"/>
    <n v="966"/>
    <n v="8"/>
    <n v="9"/>
    <n v="7"/>
    <n v="24"/>
    <n v="9"/>
    <x v="0"/>
    <s v="High"/>
    <s v="Low"/>
    <s v="High"/>
    <n v="913"/>
  </r>
  <r>
    <n v="25443"/>
    <x v="2"/>
    <n v="1"/>
    <n v="0"/>
    <n v="82"/>
    <x v="2"/>
    <n v="1"/>
    <n v="4"/>
    <n v="3"/>
    <n v="8"/>
    <n v="9"/>
    <n v="7"/>
    <s v="Sweet"/>
    <n v="1"/>
    <n v="1"/>
    <n v="0"/>
    <n v="3"/>
    <n v="8"/>
    <x v="0"/>
    <x v="0"/>
    <x v="0"/>
    <x v="0"/>
    <x v="0"/>
    <n v="0"/>
    <n v="3"/>
    <n v="11"/>
    <x v="1"/>
    <n v="31"/>
    <x v="1"/>
    <n v="2713"/>
    <n v="0"/>
    <n v="1"/>
    <n v="0"/>
    <n v="0"/>
    <n v="0"/>
    <s v="Married"/>
    <s v="Partner"/>
    <n v="0"/>
    <n v="1"/>
    <n v="0"/>
    <n v="0"/>
    <n v="0"/>
    <s v="Basic"/>
    <s v="Undergraduate"/>
    <n v="25"/>
    <n v="18"/>
    <n v="0"/>
    <n v="1"/>
    <x v="1"/>
    <s v="NumStorePurchases"/>
    <x v="1"/>
    <n v="4"/>
    <s v="Not Accepted"/>
    <n v="4"/>
    <n v="32"/>
    <n v="1.9999999999999996"/>
    <n v="0"/>
    <n v="0"/>
    <n v="1.9999999999999996"/>
    <n v="0"/>
    <x v="1"/>
    <s v="Low"/>
    <s v="Medium"/>
    <s v="Low"/>
    <n v="914"/>
  </r>
  <r>
    <n v="75127"/>
    <x v="1"/>
    <n v="0"/>
    <n v="0"/>
    <n v="92"/>
    <x v="2"/>
    <n v="203"/>
    <n v="35"/>
    <n v="305"/>
    <n v="46"/>
    <n v="17"/>
    <n v="227"/>
    <s v="Meat"/>
    <n v="1"/>
    <n v="2"/>
    <n v="11"/>
    <n v="5"/>
    <n v="1"/>
    <x v="0"/>
    <x v="0"/>
    <x v="0"/>
    <x v="0"/>
    <x v="0"/>
    <n v="0"/>
    <n v="3"/>
    <n v="11"/>
    <x v="1"/>
    <n v="68"/>
    <x v="0"/>
    <n v="2197"/>
    <n v="0"/>
    <n v="0"/>
    <n v="1"/>
    <n v="0"/>
    <n v="0"/>
    <s v="Single"/>
    <s v="Alone"/>
    <n v="0"/>
    <n v="0"/>
    <n v="1"/>
    <n v="0"/>
    <n v="0"/>
    <s v="Graduation"/>
    <s v="Graduate"/>
    <n v="606"/>
    <n v="379"/>
    <n v="0"/>
    <n v="0"/>
    <x v="2"/>
    <s v="NumCatalogPurchases"/>
    <x v="0"/>
    <n v="18"/>
    <s v="Not Accepted"/>
    <n v="18"/>
    <n v="833"/>
    <n v="0.99999999999999978"/>
    <n v="7"/>
    <n v="6"/>
    <n v="14"/>
    <n v="4"/>
    <x v="2"/>
    <s v="Medium"/>
    <s v="Medium"/>
    <s v="High"/>
    <n v="915"/>
  </r>
  <r>
    <n v="32892"/>
    <x v="2"/>
    <n v="1"/>
    <n v="0"/>
    <n v="78"/>
    <x v="2"/>
    <n v="26"/>
    <n v="0"/>
    <n v="15"/>
    <n v="2"/>
    <n v="1"/>
    <n v="2"/>
    <s v="Wines"/>
    <n v="2"/>
    <n v="3"/>
    <n v="0"/>
    <n v="3"/>
    <n v="8"/>
    <x v="0"/>
    <x v="0"/>
    <x v="0"/>
    <x v="0"/>
    <x v="0"/>
    <n v="0"/>
    <n v="3"/>
    <n v="11"/>
    <x v="1"/>
    <n v="49"/>
    <x v="2"/>
    <n v="2194"/>
    <n v="0"/>
    <n v="0"/>
    <n v="0"/>
    <n v="1"/>
    <n v="0"/>
    <s v="Together"/>
    <s v="Partner"/>
    <n v="0"/>
    <n v="0"/>
    <n v="0"/>
    <n v="0"/>
    <n v="1"/>
    <s v="PhD"/>
    <s v="Postgraduate"/>
    <n v="44"/>
    <n v="42"/>
    <n v="0"/>
    <n v="1"/>
    <x v="1"/>
    <s v="NumWebPurchases"/>
    <x v="2"/>
    <n v="6"/>
    <s v="Not Accepted"/>
    <n v="6"/>
    <n v="46"/>
    <n v="3.0000000000000004"/>
    <n v="2"/>
    <n v="1"/>
    <n v="6"/>
    <n v="0"/>
    <x v="1"/>
    <s v="Medium"/>
    <s v="Low"/>
    <s v="Low"/>
    <n v="916"/>
  </r>
  <r>
    <n v="71796"/>
    <x v="1"/>
    <n v="0"/>
    <n v="0"/>
    <n v="54"/>
    <x v="0"/>
    <n v="354"/>
    <n v="21"/>
    <n v="311"/>
    <n v="167"/>
    <n v="75"/>
    <n v="32"/>
    <s v="Wines"/>
    <n v="1"/>
    <n v="9"/>
    <n v="3"/>
    <n v="4"/>
    <n v="4"/>
    <x v="0"/>
    <x v="0"/>
    <x v="0"/>
    <x v="0"/>
    <x v="0"/>
    <n v="0"/>
    <n v="3"/>
    <n v="11"/>
    <x v="1"/>
    <n v="49"/>
    <x v="2"/>
    <n v="2407"/>
    <n v="0"/>
    <n v="0"/>
    <n v="0"/>
    <n v="1"/>
    <n v="0"/>
    <s v="Together"/>
    <s v="Partner"/>
    <n v="0"/>
    <n v="0"/>
    <n v="1"/>
    <n v="0"/>
    <n v="0"/>
    <s v="Graduation"/>
    <s v="Graduate"/>
    <n v="928"/>
    <n v="896"/>
    <n v="0"/>
    <n v="0"/>
    <x v="2"/>
    <s v="NumWebPurchases"/>
    <x v="2"/>
    <n v="16"/>
    <s v="Not Accepted"/>
    <n v="16"/>
    <n v="960"/>
    <n v="5"/>
    <n v="6"/>
    <n v="7"/>
    <n v="18"/>
    <n v="6"/>
    <x v="3"/>
    <s v="Medium"/>
    <s v="High"/>
    <s v="Medium"/>
    <n v="917"/>
  </r>
  <r>
    <n v="67536"/>
    <x v="0"/>
    <n v="0"/>
    <n v="1"/>
    <n v="45"/>
    <x v="0"/>
    <n v="1253"/>
    <n v="0"/>
    <n v="447"/>
    <n v="23"/>
    <n v="71"/>
    <n v="35"/>
    <s v="Wines"/>
    <n v="3"/>
    <n v="11"/>
    <n v="5"/>
    <n v="11"/>
    <n v="8"/>
    <x v="0"/>
    <x v="0"/>
    <x v="0"/>
    <x v="1"/>
    <x v="0"/>
    <n v="0"/>
    <n v="3"/>
    <n v="11"/>
    <x v="1"/>
    <n v="50"/>
    <x v="0"/>
    <n v="2562"/>
    <n v="0"/>
    <n v="1"/>
    <n v="0"/>
    <n v="0"/>
    <n v="0"/>
    <s v="Married"/>
    <s v="Partner"/>
    <n v="0"/>
    <n v="0"/>
    <n v="0"/>
    <n v="0"/>
    <n v="1"/>
    <s v="PhD"/>
    <s v="Postgraduate"/>
    <n v="1794"/>
    <n v="1759"/>
    <n v="1"/>
    <n v="1"/>
    <x v="0"/>
    <s v="NumWebPurchases"/>
    <x v="2"/>
    <n v="27"/>
    <s v="Accepted"/>
    <n v="27"/>
    <n v="1829"/>
    <n v="6"/>
    <n v="9"/>
    <n v="9"/>
    <n v="24"/>
    <n v="9"/>
    <x v="0"/>
    <s v="High"/>
    <s v="High"/>
    <s v="Medium"/>
    <n v="918"/>
  </r>
  <r>
    <n v="55239"/>
    <x v="0"/>
    <n v="0"/>
    <n v="1"/>
    <n v="59"/>
    <x v="0"/>
    <n v="371"/>
    <n v="17"/>
    <n v="238"/>
    <n v="23"/>
    <n v="24"/>
    <n v="106"/>
    <s v="Wines"/>
    <n v="3"/>
    <n v="7"/>
    <n v="5"/>
    <n v="11"/>
    <n v="5"/>
    <x v="0"/>
    <x v="0"/>
    <x v="0"/>
    <x v="0"/>
    <x v="0"/>
    <n v="0"/>
    <n v="3"/>
    <n v="11"/>
    <x v="1"/>
    <n v="49"/>
    <x v="2"/>
    <n v="2509"/>
    <n v="0"/>
    <n v="0"/>
    <n v="1"/>
    <n v="0"/>
    <n v="0"/>
    <s v="Single"/>
    <s v="Alone"/>
    <n v="0"/>
    <n v="0"/>
    <n v="1"/>
    <n v="0"/>
    <n v="0"/>
    <s v="Graduation"/>
    <s v="Graduate"/>
    <n v="673"/>
    <n v="567"/>
    <n v="0"/>
    <n v="1"/>
    <x v="2"/>
    <s v="NumStorePurchases"/>
    <x v="1"/>
    <n v="23"/>
    <s v="Not Accepted"/>
    <n v="23"/>
    <n v="779"/>
    <n v="4"/>
    <n v="9"/>
    <n v="6"/>
    <n v="19"/>
    <n v="7"/>
    <x v="3"/>
    <s v="Medium"/>
    <s v="Medium"/>
    <s v="High"/>
    <n v="919"/>
  </r>
  <r>
    <n v="60554"/>
    <x v="0"/>
    <n v="1"/>
    <n v="0"/>
    <n v="8"/>
    <x v="1"/>
    <n v="588"/>
    <n v="7"/>
    <n v="76"/>
    <n v="110"/>
    <n v="15"/>
    <n v="15"/>
    <s v="Wines"/>
    <n v="2"/>
    <n v="8"/>
    <n v="4"/>
    <n v="9"/>
    <n v="6"/>
    <x v="0"/>
    <x v="0"/>
    <x v="0"/>
    <x v="0"/>
    <x v="0"/>
    <n v="0"/>
    <n v="3"/>
    <n v="11"/>
    <x v="1"/>
    <n v="45"/>
    <x v="2"/>
    <n v="2483"/>
    <n v="1"/>
    <n v="0"/>
    <n v="0"/>
    <n v="0"/>
    <n v="0"/>
    <s v="Divorced"/>
    <s v="Alone"/>
    <n v="0"/>
    <n v="0"/>
    <n v="0"/>
    <n v="0"/>
    <n v="1"/>
    <s v="PhD"/>
    <s v="Postgraduate"/>
    <n v="796"/>
    <n v="781"/>
    <n v="0"/>
    <n v="1"/>
    <x v="2"/>
    <s v="NumStorePurchases"/>
    <x v="1"/>
    <n v="21"/>
    <s v="Not Accepted"/>
    <n v="21"/>
    <n v="811"/>
    <n v="10"/>
    <n v="8"/>
    <n v="6"/>
    <n v="24"/>
    <n v="9"/>
    <x v="0"/>
    <s v="High"/>
    <s v="Medium"/>
    <s v="Medium"/>
    <n v="920"/>
  </r>
  <r>
    <n v="64831"/>
    <x v="0"/>
    <n v="1"/>
    <n v="1"/>
    <n v="51"/>
    <x v="0"/>
    <n v="480"/>
    <n v="86"/>
    <n v="249"/>
    <n v="75"/>
    <n v="86"/>
    <n v="144"/>
    <s v="Wines"/>
    <n v="8"/>
    <n v="6"/>
    <n v="3"/>
    <n v="5"/>
    <n v="6"/>
    <x v="0"/>
    <x v="0"/>
    <x v="0"/>
    <x v="0"/>
    <x v="0"/>
    <n v="0"/>
    <n v="3"/>
    <n v="11"/>
    <x v="1"/>
    <n v="68"/>
    <x v="0"/>
    <n v="2543"/>
    <n v="0"/>
    <n v="0"/>
    <n v="1"/>
    <n v="0"/>
    <n v="0"/>
    <s v="Single"/>
    <s v="Alone"/>
    <n v="1"/>
    <n v="0"/>
    <n v="0"/>
    <n v="0"/>
    <n v="0"/>
    <s v="2n Cycle"/>
    <s v="Undergraduate"/>
    <n v="976"/>
    <n v="832"/>
    <n v="0"/>
    <n v="2"/>
    <x v="0"/>
    <s v="NumWebPurchases"/>
    <x v="2"/>
    <n v="14"/>
    <s v="Not Accepted"/>
    <n v="14"/>
    <n v="1120"/>
    <n v="5"/>
    <n v="5"/>
    <n v="7"/>
    <n v="17"/>
    <n v="5"/>
    <x v="3"/>
    <s v="Medium"/>
    <s v="High"/>
    <s v="High"/>
    <n v="921"/>
  </r>
  <r>
    <n v="56067"/>
    <x v="0"/>
    <n v="0"/>
    <n v="1"/>
    <n v="51"/>
    <x v="0"/>
    <n v="517"/>
    <n v="12"/>
    <n v="54"/>
    <n v="16"/>
    <n v="6"/>
    <n v="120"/>
    <s v="Wines"/>
    <n v="2"/>
    <n v="7"/>
    <n v="4"/>
    <n v="7"/>
    <n v="5"/>
    <x v="0"/>
    <x v="0"/>
    <x v="0"/>
    <x v="0"/>
    <x v="0"/>
    <n v="0"/>
    <n v="3"/>
    <n v="11"/>
    <x v="1"/>
    <n v="58"/>
    <x v="0"/>
    <n v="2503"/>
    <n v="0"/>
    <n v="0"/>
    <n v="0"/>
    <n v="1"/>
    <n v="0"/>
    <s v="Together"/>
    <s v="Partner"/>
    <n v="0"/>
    <n v="0"/>
    <n v="0"/>
    <n v="0"/>
    <n v="1"/>
    <s v="PhD"/>
    <s v="Postgraduate"/>
    <n v="605"/>
    <n v="485"/>
    <n v="0"/>
    <n v="1"/>
    <x v="2"/>
    <s v="NumWebPurchases"/>
    <x v="2"/>
    <n v="18"/>
    <s v="Not Accepted"/>
    <n v="18"/>
    <n v="725"/>
    <n v="5"/>
    <n v="7"/>
    <n v="6"/>
    <n v="18"/>
    <n v="6"/>
    <x v="3"/>
    <s v="High"/>
    <s v="Medium"/>
    <s v="High"/>
    <n v="922"/>
  </r>
  <r>
    <n v="82025"/>
    <x v="1"/>
    <n v="0"/>
    <n v="0"/>
    <n v="76"/>
    <x v="2"/>
    <n v="267"/>
    <n v="98"/>
    <n v="606"/>
    <n v="48"/>
    <n v="70"/>
    <n v="98"/>
    <s v="Meat"/>
    <n v="1"/>
    <n v="3"/>
    <n v="2"/>
    <n v="6"/>
    <n v="1"/>
    <x v="0"/>
    <x v="0"/>
    <x v="1"/>
    <x v="0"/>
    <x v="0"/>
    <n v="0"/>
    <n v="3"/>
    <n v="11"/>
    <x v="0"/>
    <n v="37"/>
    <x v="1"/>
    <n v="2556"/>
    <n v="1"/>
    <n v="0"/>
    <n v="0"/>
    <n v="0"/>
    <n v="0"/>
    <s v="Divorced"/>
    <s v="Alone"/>
    <n v="0"/>
    <n v="0"/>
    <n v="1"/>
    <n v="0"/>
    <n v="0"/>
    <s v="Graduation"/>
    <s v="Graduate"/>
    <n v="1089"/>
    <n v="991"/>
    <n v="1"/>
    <n v="0"/>
    <x v="0"/>
    <s v="NumStorePurchases"/>
    <x v="1"/>
    <n v="11"/>
    <s v="Accepted"/>
    <n v="11"/>
    <n v="1187"/>
    <n v="3.0000000000000004"/>
    <n v="4"/>
    <n v="8"/>
    <n v="15"/>
    <n v="4"/>
    <x v="2"/>
    <s v="Medium"/>
    <s v="High"/>
    <s v="High"/>
    <n v="923"/>
  </r>
  <r>
    <n v="94384"/>
    <x v="1"/>
    <n v="0"/>
    <n v="0"/>
    <n v="62"/>
    <x v="2"/>
    <n v="1111"/>
    <n v="24"/>
    <n v="790"/>
    <n v="160"/>
    <n v="45"/>
    <n v="172"/>
    <s v="Wines"/>
    <n v="0"/>
    <n v="5"/>
    <n v="8"/>
    <n v="5"/>
    <n v="2"/>
    <x v="0"/>
    <x v="1"/>
    <x v="1"/>
    <x v="1"/>
    <x v="0"/>
    <n v="0"/>
    <n v="3"/>
    <n v="11"/>
    <x v="0"/>
    <n v="67"/>
    <x v="0"/>
    <n v="2641"/>
    <n v="0"/>
    <n v="0"/>
    <n v="0"/>
    <n v="1"/>
    <n v="0"/>
    <s v="Together"/>
    <s v="Partner"/>
    <n v="0"/>
    <n v="0"/>
    <n v="1"/>
    <n v="0"/>
    <n v="0"/>
    <s v="Graduation"/>
    <s v="Graduate"/>
    <n v="2130"/>
    <n v="1958"/>
    <n v="3"/>
    <n v="0"/>
    <x v="0"/>
    <s v="NumCatalogPurchases"/>
    <x v="0"/>
    <n v="18"/>
    <s v="Accepted"/>
    <n v="18"/>
    <n v="2302"/>
    <n v="4"/>
    <n v="7"/>
    <n v="9"/>
    <n v="20"/>
    <n v="7"/>
    <x v="3"/>
    <s v="High"/>
    <s v="High"/>
    <s v="High"/>
    <n v="924"/>
  </r>
  <r>
    <n v="14906"/>
    <x v="2"/>
    <n v="0"/>
    <n v="0"/>
    <n v="86"/>
    <x v="2"/>
    <n v="7"/>
    <n v="7"/>
    <n v="14"/>
    <n v="7"/>
    <n v="16"/>
    <n v="15"/>
    <s v="Sweet"/>
    <n v="3"/>
    <n v="2"/>
    <n v="1"/>
    <n v="3"/>
    <n v="7"/>
    <x v="0"/>
    <x v="0"/>
    <x v="0"/>
    <x v="0"/>
    <x v="0"/>
    <n v="0"/>
    <n v="3"/>
    <n v="11"/>
    <x v="1"/>
    <n v="34"/>
    <x v="1"/>
    <n v="2713"/>
    <n v="0"/>
    <n v="0"/>
    <n v="1"/>
    <n v="0"/>
    <n v="0"/>
    <s v="Single"/>
    <s v="Alone"/>
    <n v="0"/>
    <n v="1"/>
    <n v="0"/>
    <n v="0"/>
    <n v="0"/>
    <s v="Basic"/>
    <s v="Undergraduate"/>
    <n v="51"/>
    <n v="36"/>
    <n v="0"/>
    <n v="0"/>
    <x v="1"/>
    <s v="NumStorePurchases"/>
    <x v="1"/>
    <n v="6"/>
    <s v="Not Accepted"/>
    <n v="6"/>
    <n v="66"/>
    <n v="1.9999999999999996"/>
    <n v="2"/>
    <n v="2"/>
    <n v="6"/>
    <n v="0"/>
    <x v="1"/>
    <s v="Low"/>
    <s v="Medium"/>
    <s v="Medium"/>
    <n v="925"/>
  </r>
  <r>
    <n v="51563"/>
    <x v="0"/>
    <n v="0"/>
    <n v="0"/>
    <n v="60"/>
    <x v="0"/>
    <n v="1166"/>
    <n v="0"/>
    <n v="48"/>
    <n v="0"/>
    <n v="0"/>
    <n v="36"/>
    <s v="Wines"/>
    <n v="1"/>
    <n v="4"/>
    <n v="4"/>
    <n v="10"/>
    <n v="8"/>
    <x v="0"/>
    <x v="1"/>
    <x v="1"/>
    <x v="0"/>
    <x v="0"/>
    <n v="0"/>
    <n v="3"/>
    <n v="11"/>
    <x v="1"/>
    <n v="33"/>
    <x v="1"/>
    <n v="2795"/>
    <n v="0"/>
    <n v="1"/>
    <n v="0"/>
    <n v="0"/>
    <n v="0"/>
    <s v="Married"/>
    <s v="Partner"/>
    <n v="0"/>
    <n v="0"/>
    <n v="0"/>
    <n v="0"/>
    <n v="1"/>
    <s v="PhD"/>
    <s v="Postgraduate"/>
    <n v="1214"/>
    <n v="1178"/>
    <n v="2"/>
    <n v="0"/>
    <x v="0"/>
    <s v="NumStorePurchases"/>
    <x v="1"/>
    <n v="18"/>
    <s v="Accepted"/>
    <n v="18"/>
    <n v="1250"/>
    <n v="4"/>
    <n v="7"/>
    <n v="8"/>
    <n v="19"/>
    <n v="7"/>
    <x v="3"/>
    <s v="High"/>
    <s v="Low"/>
    <s v="Medium"/>
    <n v="926"/>
  </r>
  <r>
    <n v="57937"/>
    <x v="0"/>
    <n v="0"/>
    <n v="1"/>
    <n v="56"/>
    <x v="0"/>
    <n v="261"/>
    <n v="42"/>
    <n v="144"/>
    <n v="55"/>
    <n v="48"/>
    <n v="133"/>
    <s v="Wines"/>
    <n v="3"/>
    <n v="4"/>
    <n v="4"/>
    <n v="9"/>
    <n v="3"/>
    <x v="0"/>
    <x v="0"/>
    <x v="0"/>
    <x v="0"/>
    <x v="0"/>
    <n v="0"/>
    <n v="3"/>
    <n v="11"/>
    <x v="1"/>
    <n v="38"/>
    <x v="1"/>
    <n v="2292"/>
    <n v="0"/>
    <n v="1"/>
    <n v="0"/>
    <n v="0"/>
    <n v="0"/>
    <s v="Married"/>
    <s v="Partner"/>
    <n v="1"/>
    <n v="0"/>
    <n v="0"/>
    <n v="0"/>
    <n v="0"/>
    <s v="2n Cycle"/>
    <s v="Undergraduate"/>
    <n v="550"/>
    <n v="417"/>
    <n v="0"/>
    <n v="1"/>
    <x v="2"/>
    <s v="NumStorePurchases"/>
    <x v="1"/>
    <n v="17"/>
    <s v="Not Accepted"/>
    <n v="17"/>
    <n v="683"/>
    <n v="5"/>
    <n v="6"/>
    <n v="6"/>
    <n v="17"/>
    <n v="5"/>
    <x v="3"/>
    <s v="Medium"/>
    <s v="High"/>
    <s v="High"/>
    <n v="927"/>
  </r>
  <r>
    <n v="68274"/>
    <x v="0"/>
    <n v="1"/>
    <n v="1"/>
    <n v="83"/>
    <x v="2"/>
    <n v="135"/>
    <n v="25"/>
    <n v="51"/>
    <n v="23"/>
    <n v="25"/>
    <n v="46"/>
    <s v="Wines"/>
    <n v="2"/>
    <n v="4"/>
    <n v="2"/>
    <n v="5"/>
    <n v="3"/>
    <x v="0"/>
    <x v="0"/>
    <x v="0"/>
    <x v="0"/>
    <x v="0"/>
    <n v="0"/>
    <n v="3"/>
    <n v="11"/>
    <x v="1"/>
    <n v="41"/>
    <x v="2"/>
    <n v="2431"/>
    <n v="1"/>
    <n v="0"/>
    <n v="0"/>
    <n v="0"/>
    <n v="0"/>
    <s v="Divorced"/>
    <s v="Alone"/>
    <n v="0"/>
    <n v="0"/>
    <n v="1"/>
    <n v="0"/>
    <n v="0"/>
    <s v="Graduation"/>
    <s v="Graduate"/>
    <n v="259"/>
    <n v="213"/>
    <n v="0"/>
    <n v="2"/>
    <x v="3"/>
    <s v="NumStorePurchases"/>
    <x v="1"/>
    <n v="11"/>
    <s v="Not Accepted"/>
    <n v="11"/>
    <n v="305"/>
    <n v="1.9999999999999996"/>
    <n v="4"/>
    <n v="4"/>
    <n v="10"/>
    <n v="2"/>
    <x v="1"/>
    <s v="Medium"/>
    <s v="Medium"/>
    <s v="Medium"/>
    <n v="928"/>
  </r>
  <r>
    <n v="39771"/>
    <x v="0"/>
    <n v="1"/>
    <n v="0"/>
    <n v="92"/>
    <x v="2"/>
    <n v="6"/>
    <n v="2"/>
    <n v="18"/>
    <n v="2"/>
    <n v="8"/>
    <n v="14"/>
    <s v="Meat"/>
    <n v="1"/>
    <n v="2"/>
    <n v="0"/>
    <n v="3"/>
    <n v="4"/>
    <x v="0"/>
    <x v="0"/>
    <x v="0"/>
    <x v="0"/>
    <x v="0"/>
    <n v="0"/>
    <n v="3"/>
    <n v="11"/>
    <x v="1"/>
    <n v="43"/>
    <x v="2"/>
    <n v="2364"/>
    <n v="0"/>
    <n v="0"/>
    <n v="0"/>
    <n v="1"/>
    <n v="0"/>
    <s v="Together"/>
    <s v="Partner"/>
    <n v="0"/>
    <n v="0"/>
    <n v="1"/>
    <n v="0"/>
    <n v="0"/>
    <s v="Graduation"/>
    <s v="Graduate"/>
    <n v="36"/>
    <n v="22"/>
    <n v="0"/>
    <n v="1"/>
    <x v="1"/>
    <s v="NumStorePurchases"/>
    <x v="1"/>
    <n v="5"/>
    <s v="Not Accepted"/>
    <n v="5"/>
    <n v="50"/>
    <n v="0.99999999999999978"/>
    <n v="1"/>
    <n v="1"/>
    <n v="3"/>
    <n v="0"/>
    <x v="1"/>
    <s v="Low"/>
    <s v="Medium"/>
    <s v="Medium"/>
    <n v="929"/>
  </r>
  <r>
    <n v="67893"/>
    <x v="0"/>
    <n v="0"/>
    <n v="1"/>
    <n v="31"/>
    <x v="0"/>
    <n v="711"/>
    <n v="28"/>
    <n v="142"/>
    <n v="49"/>
    <n v="18"/>
    <n v="47"/>
    <s v="Wines"/>
    <n v="2"/>
    <n v="3"/>
    <n v="2"/>
    <n v="9"/>
    <n v="8"/>
    <x v="0"/>
    <x v="0"/>
    <x v="0"/>
    <x v="0"/>
    <x v="0"/>
    <n v="0"/>
    <n v="3"/>
    <n v="11"/>
    <x v="1"/>
    <n v="45"/>
    <x v="2"/>
    <n v="2795"/>
    <n v="1"/>
    <n v="0"/>
    <n v="0"/>
    <n v="0"/>
    <n v="0"/>
    <s v="Divorced"/>
    <s v="Alone"/>
    <n v="1"/>
    <n v="0"/>
    <n v="0"/>
    <n v="0"/>
    <n v="0"/>
    <s v="2n Cycle"/>
    <s v="Undergraduate"/>
    <n v="948"/>
    <n v="901"/>
    <n v="0"/>
    <n v="1"/>
    <x v="2"/>
    <s v="NumStorePurchases"/>
    <x v="1"/>
    <n v="14"/>
    <s v="Not Accepted"/>
    <n v="14"/>
    <n v="995"/>
    <n v="7"/>
    <n v="5"/>
    <n v="7"/>
    <n v="19"/>
    <n v="7"/>
    <x v="3"/>
    <s v="High"/>
    <s v="Medium"/>
    <s v="Medium"/>
    <n v="930"/>
  </r>
  <r>
    <n v="27922"/>
    <x v="2"/>
    <n v="1"/>
    <n v="0"/>
    <n v="80"/>
    <x v="2"/>
    <n v="11"/>
    <n v="0"/>
    <n v="13"/>
    <n v="2"/>
    <n v="4"/>
    <n v="11"/>
    <s v="Meat"/>
    <n v="1"/>
    <n v="2"/>
    <n v="0"/>
    <n v="3"/>
    <n v="4"/>
    <x v="0"/>
    <x v="0"/>
    <x v="0"/>
    <x v="0"/>
    <x v="0"/>
    <n v="0"/>
    <n v="3"/>
    <n v="11"/>
    <x v="1"/>
    <n v="41"/>
    <x v="2"/>
    <n v="2209"/>
    <n v="0"/>
    <n v="0"/>
    <n v="0"/>
    <n v="1"/>
    <n v="0"/>
    <s v="Together"/>
    <s v="Partner"/>
    <n v="0"/>
    <n v="0"/>
    <n v="0"/>
    <n v="0"/>
    <n v="1"/>
    <s v="PhD"/>
    <s v="Postgraduate"/>
    <n v="30"/>
    <n v="19"/>
    <n v="0"/>
    <n v="1"/>
    <x v="1"/>
    <s v="NumStorePurchases"/>
    <x v="1"/>
    <n v="5"/>
    <s v="Not Accepted"/>
    <n v="5"/>
    <n v="41"/>
    <n v="1.9999999999999996"/>
    <n v="1"/>
    <n v="1"/>
    <n v="3.9999999999999996"/>
    <n v="0"/>
    <x v="1"/>
    <s v="Low"/>
    <s v="Medium"/>
    <s v="Medium"/>
    <n v="931"/>
  </r>
  <r>
    <n v="52190"/>
    <x v="0"/>
    <n v="1"/>
    <n v="1"/>
    <n v="39"/>
    <x v="0"/>
    <n v="42"/>
    <n v="0"/>
    <n v="17"/>
    <n v="0"/>
    <n v="0"/>
    <n v="18"/>
    <s v="Wines"/>
    <n v="3"/>
    <n v="2"/>
    <n v="1"/>
    <n v="3"/>
    <n v="5"/>
    <x v="1"/>
    <x v="0"/>
    <x v="0"/>
    <x v="0"/>
    <x v="0"/>
    <n v="0"/>
    <n v="3"/>
    <n v="11"/>
    <x v="1"/>
    <n v="44"/>
    <x v="2"/>
    <n v="2211"/>
    <n v="0"/>
    <n v="0"/>
    <n v="0"/>
    <n v="1"/>
    <n v="0"/>
    <s v="Together"/>
    <s v="Partner"/>
    <n v="0"/>
    <n v="0"/>
    <n v="0"/>
    <n v="0"/>
    <n v="1"/>
    <s v="PhD"/>
    <s v="Postgraduate"/>
    <n v="59"/>
    <n v="41"/>
    <n v="1"/>
    <n v="2"/>
    <x v="3"/>
    <s v="NumStorePurchases"/>
    <x v="1"/>
    <n v="6"/>
    <s v="Accepted"/>
    <n v="6"/>
    <n v="77"/>
    <n v="7"/>
    <n v="2"/>
    <n v="2"/>
    <n v="11"/>
    <n v="3"/>
    <x v="2"/>
    <s v="Medium"/>
    <s v="Low"/>
    <s v="Medium"/>
    <n v="932"/>
  </r>
  <r>
    <n v="44051"/>
    <x v="0"/>
    <n v="1"/>
    <n v="1"/>
    <n v="20"/>
    <x v="1"/>
    <n v="79"/>
    <n v="7"/>
    <n v="58"/>
    <n v="6"/>
    <n v="3"/>
    <n v="18"/>
    <s v="Wines"/>
    <n v="4"/>
    <n v="3"/>
    <n v="1"/>
    <n v="4"/>
    <n v="6"/>
    <x v="0"/>
    <x v="0"/>
    <x v="0"/>
    <x v="0"/>
    <x v="0"/>
    <n v="0"/>
    <n v="3"/>
    <n v="11"/>
    <x v="0"/>
    <n v="47"/>
    <x v="2"/>
    <n v="2675"/>
    <n v="1"/>
    <n v="0"/>
    <n v="0"/>
    <n v="0"/>
    <n v="0"/>
    <s v="Divorced"/>
    <s v="Alone"/>
    <n v="0"/>
    <n v="0"/>
    <n v="0"/>
    <n v="1"/>
    <n v="0"/>
    <s v="Master"/>
    <s v="Postgraduate"/>
    <n v="153"/>
    <n v="135"/>
    <n v="0"/>
    <n v="2"/>
    <x v="3"/>
    <s v="NumStorePurchases"/>
    <x v="1"/>
    <n v="8"/>
    <s v="Not Accepted"/>
    <n v="8"/>
    <n v="171"/>
    <n v="8"/>
    <n v="3"/>
    <n v="3"/>
    <n v="14"/>
    <n v="4"/>
    <x v="2"/>
    <s v="Medium"/>
    <s v="Medium"/>
    <s v="Medium"/>
    <n v="933"/>
  </r>
  <r>
    <n v="42767"/>
    <x v="0"/>
    <n v="2"/>
    <n v="0"/>
    <n v="53"/>
    <x v="0"/>
    <n v="20"/>
    <n v="6"/>
    <n v="43"/>
    <n v="19"/>
    <n v="5"/>
    <n v="38"/>
    <s v="Meat"/>
    <n v="1"/>
    <n v="3"/>
    <n v="1"/>
    <n v="2"/>
    <n v="8"/>
    <x v="0"/>
    <x v="0"/>
    <x v="0"/>
    <x v="0"/>
    <x v="0"/>
    <n v="0"/>
    <n v="3"/>
    <n v="11"/>
    <x v="1"/>
    <n v="49"/>
    <x v="2"/>
    <n v="2573"/>
    <n v="0"/>
    <n v="0"/>
    <n v="1"/>
    <n v="0"/>
    <n v="0"/>
    <s v="Single"/>
    <s v="Alone"/>
    <n v="0"/>
    <n v="0"/>
    <n v="0"/>
    <n v="0"/>
    <n v="1"/>
    <s v="PhD"/>
    <s v="Postgraduate"/>
    <n v="93"/>
    <n v="55"/>
    <n v="0"/>
    <n v="2"/>
    <x v="3"/>
    <s v="NumWebPurchases"/>
    <x v="2"/>
    <n v="6"/>
    <s v="Not Accepted"/>
    <n v="6"/>
    <n v="131"/>
    <n v="5"/>
    <n v="2"/>
    <n v="3"/>
    <n v="10"/>
    <n v="2"/>
    <x v="1"/>
    <s v="Low"/>
    <s v="Medium"/>
    <s v="Medium"/>
    <n v="934"/>
  </r>
  <r>
    <n v="46106"/>
    <x v="0"/>
    <n v="1"/>
    <n v="1"/>
    <n v="84"/>
    <x v="2"/>
    <n v="30"/>
    <n v="0"/>
    <n v="8"/>
    <n v="2"/>
    <n v="0"/>
    <n v="14"/>
    <s v="Wines"/>
    <n v="1"/>
    <n v="1"/>
    <n v="1"/>
    <n v="2"/>
    <n v="6"/>
    <x v="0"/>
    <x v="0"/>
    <x v="0"/>
    <x v="0"/>
    <x v="0"/>
    <n v="0"/>
    <n v="3"/>
    <n v="11"/>
    <x v="1"/>
    <n v="44"/>
    <x v="2"/>
    <n v="2208"/>
    <n v="0"/>
    <n v="0"/>
    <n v="0"/>
    <n v="1"/>
    <n v="0"/>
    <s v="Together"/>
    <s v="Partner"/>
    <n v="0"/>
    <n v="0"/>
    <n v="0"/>
    <n v="1"/>
    <n v="0"/>
    <s v="Master"/>
    <s v="Postgraduate"/>
    <n v="40"/>
    <n v="26"/>
    <n v="0"/>
    <n v="2"/>
    <x v="1"/>
    <s v="NumStorePurchases"/>
    <x v="1"/>
    <n v="4"/>
    <s v="Not Accepted"/>
    <n v="4"/>
    <n v="54"/>
    <n v="1.9999999999999996"/>
    <n v="0"/>
    <n v="1"/>
    <n v="2.9999999999999996"/>
    <n v="0"/>
    <x v="1"/>
    <s v="Medium"/>
    <s v="Low"/>
    <s v="Medium"/>
    <n v="935"/>
  </r>
  <r>
    <n v="16927"/>
    <x v="2"/>
    <n v="1"/>
    <n v="1"/>
    <n v="50"/>
    <x v="0"/>
    <n v="20"/>
    <n v="2"/>
    <n v="23"/>
    <n v="3"/>
    <n v="1"/>
    <n v="4"/>
    <s v="Meat"/>
    <n v="5"/>
    <n v="3"/>
    <n v="0"/>
    <n v="4"/>
    <n v="8"/>
    <x v="0"/>
    <x v="0"/>
    <x v="0"/>
    <x v="0"/>
    <x v="0"/>
    <n v="0"/>
    <n v="3"/>
    <n v="11"/>
    <x v="1"/>
    <n v="44"/>
    <x v="2"/>
    <n v="2663"/>
    <n v="0"/>
    <n v="1"/>
    <n v="0"/>
    <n v="0"/>
    <n v="0"/>
    <s v="Married"/>
    <s v="Partner"/>
    <n v="0"/>
    <n v="0"/>
    <n v="0"/>
    <n v="0"/>
    <n v="1"/>
    <s v="PhD"/>
    <s v="Postgraduate"/>
    <n v="49"/>
    <n v="45"/>
    <n v="0"/>
    <n v="2"/>
    <x v="1"/>
    <s v="NumStorePurchases"/>
    <x v="1"/>
    <n v="7"/>
    <s v="Not Accepted"/>
    <n v="7"/>
    <n v="53"/>
    <n v="5"/>
    <n v="3"/>
    <n v="1"/>
    <n v="9"/>
    <n v="2"/>
    <x v="1"/>
    <s v="Low"/>
    <s v="Low"/>
    <s v="Low"/>
    <n v="936"/>
  </r>
  <r>
    <n v="59754"/>
    <x v="0"/>
    <n v="0"/>
    <n v="1"/>
    <n v="96"/>
    <x v="2"/>
    <n v="115"/>
    <n v="27"/>
    <n v="44"/>
    <n v="4"/>
    <n v="146"/>
    <n v="139"/>
    <s v="Sweet"/>
    <n v="3"/>
    <n v="5"/>
    <n v="2"/>
    <n v="6"/>
    <n v="5"/>
    <x v="0"/>
    <x v="0"/>
    <x v="0"/>
    <x v="0"/>
    <x v="0"/>
    <n v="0"/>
    <n v="3"/>
    <n v="11"/>
    <x v="0"/>
    <n v="55"/>
    <x v="0"/>
    <n v="2734"/>
    <n v="0"/>
    <n v="1"/>
    <n v="0"/>
    <n v="0"/>
    <n v="0"/>
    <s v="Married"/>
    <s v="Partner"/>
    <n v="0"/>
    <n v="0"/>
    <n v="1"/>
    <n v="0"/>
    <n v="0"/>
    <s v="Graduation"/>
    <s v="Graduate"/>
    <n v="336"/>
    <n v="197"/>
    <n v="0"/>
    <n v="1"/>
    <x v="3"/>
    <s v="NumStorePurchases"/>
    <x v="1"/>
    <n v="13"/>
    <s v="Not Accepted"/>
    <n v="13"/>
    <n v="475"/>
    <n v="0.99999999999999978"/>
    <n v="5"/>
    <n v="5"/>
    <n v="11"/>
    <n v="3"/>
    <x v="2"/>
    <s v="Medium"/>
    <s v="High"/>
    <s v="High"/>
    <n v="937"/>
  </r>
  <r>
    <n v="53700"/>
    <x v="0"/>
    <n v="0"/>
    <n v="1"/>
    <n v="94"/>
    <x v="2"/>
    <n v="263"/>
    <n v="5"/>
    <n v="233"/>
    <n v="69"/>
    <n v="41"/>
    <n v="83"/>
    <s v="Wines"/>
    <n v="4"/>
    <n v="5"/>
    <n v="5"/>
    <n v="8"/>
    <n v="5"/>
    <x v="0"/>
    <x v="0"/>
    <x v="0"/>
    <x v="0"/>
    <x v="0"/>
    <n v="0"/>
    <n v="3"/>
    <n v="11"/>
    <x v="1"/>
    <n v="68"/>
    <x v="0"/>
    <n v="2840"/>
    <n v="0"/>
    <n v="0"/>
    <n v="1"/>
    <n v="0"/>
    <n v="0"/>
    <s v="Single"/>
    <s v="Alone"/>
    <n v="0"/>
    <n v="0"/>
    <n v="1"/>
    <n v="0"/>
    <n v="0"/>
    <s v="Graduation"/>
    <s v="Graduate"/>
    <n v="611"/>
    <n v="528"/>
    <n v="0"/>
    <n v="1"/>
    <x v="2"/>
    <s v="NumStorePurchases"/>
    <x v="1"/>
    <n v="18"/>
    <s v="Not Accepted"/>
    <n v="18"/>
    <n v="694"/>
    <n v="0.99999999999999978"/>
    <n v="7"/>
    <n v="6"/>
    <n v="14"/>
    <n v="4"/>
    <x v="2"/>
    <s v="Medium"/>
    <s v="High"/>
    <s v="High"/>
    <n v="938"/>
  </r>
  <r>
    <n v="59041"/>
    <x v="0"/>
    <n v="1"/>
    <n v="1"/>
    <n v="25"/>
    <x v="1"/>
    <n v="69"/>
    <n v="2"/>
    <n v="15"/>
    <n v="2"/>
    <n v="2"/>
    <n v="6"/>
    <s v="Wines"/>
    <n v="2"/>
    <n v="2"/>
    <n v="0"/>
    <n v="4"/>
    <n v="5"/>
    <x v="0"/>
    <x v="0"/>
    <x v="0"/>
    <x v="0"/>
    <x v="0"/>
    <n v="0"/>
    <n v="3"/>
    <n v="11"/>
    <x v="1"/>
    <n v="47"/>
    <x v="2"/>
    <n v="2212"/>
    <n v="0"/>
    <n v="1"/>
    <n v="0"/>
    <n v="0"/>
    <n v="0"/>
    <s v="Married"/>
    <s v="Partner"/>
    <n v="0"/>
    <n v="0"/>
    <n v="1"/>
    <n v="0"/>
    <n v="0"/>
    <s v="Graduation"/>
    <s v="Graduate"/>
    <n v="90"/>
    <n v="84"/>
    <n v="0"/>
    <n v="2"/>
    <x v="3"/>
    <s v="NumStorePurchases"/>
    <x v="1"/>
    <n v="6"/>
    <s v="Not Accepted"/>
    <n v="6"/>
    <n v="96"/>
    <n v="8"/>
    <n v="2"/>
    <n v="3"/>
    <n v="13"/>
    <n v="3"/>
    <x v="2"/>
    <s v="Medium"/>
    <s v="Medium"/>
    <s v="Low"/>
    <n v="939"/>
  </r>
  <r>
    <n v="54237"/>
    <x v="0"/>
    <n v="0"/>
    <n v="1"/>
    <n v="48"/>
    <x v="0"/>
    <n v="267"/>
    <n v="3"/>
    <n v="30"/>
    <n v="4"/>
    <n v="0"/>
    <n v="57"/>
    <s v="Wines"/>
    <n v="4"/>
    <n v="5"/>
    <n v="2"/>
    <n v="5"/>
    <n v="6"/>
    <x v="0"/>
    <x v="0"/>
    <x v="0"/>
    <x v="0"/>
    <x v="0"/>
    <n v="0"/>
    <n v="3"/>
    <n v="11"/>
    <x v="1"/>
    <n v="63"/>
    <x v="0"/>
    <n v="2587"/>
    <n v="1"/>
    <n v="0"/>
    <n v="0"/>
    <n v="0"/>
    <n v="0"/>
    <s v="Divorced"/>
    <s v="Alone"/>
    <n v="0"/>
    <n v="0"/>
    <n v="0"/>
    <n v="0"/>
    <n v="1"/>
    <s v="PhD"/>
    <s v="Postgraduate"/>
    <n v="304"/>
    <n v="247"/>
    <n v="0"/>
    <n v="1"/>
    <x v="3"/>
    <s v="NumWebPurchases"/>
    <x v="2"/>
    <n v="12"/>
    <s v="Not Accepted"/>
    <n v="12"/>
    <n v="361"/>
    <n v="6"/>
    <n v="4"/>
    <n v="4"/>
    <n v="14"/>
    <n v="4"/>
    <x v="2"/>
    <s v="Medium"/>
    <s v="Low"/>
    <s v="High"/>
    <n v="940"/>
  </r>
  <r>
    <n v="70647"/>
    <x v="1"/>
    <n v="0"/>
    <n v="1"/>
    <n v="65"/>
    <x v="2"/>
    <n v="561"/>
    <n v="85"/>
    <n v="171"/>
    <n v="25"/>
    <n v="123"/>
    <n v="114"/>
    <s v="Wines"/>
    <n v="2"/>
    <n v="4"/>
    <n v="7"/>
    <n v="13"/>
    <n v="2"/>
    <x v="0"/>
    <x v="0"/>
    <x v="0"/>
    <x v="0"/>
    <x v="0"/>
    <n v="0"/>
    <n v="3"/>
    <n v="11"/>
    <x v="1"/>
    <n v="53"/>
    <x v="0"/>
    <n v="2805"/>
    <n v="1"/>
    <n v="0"/>
    <n v="0"/>
    <n v="0"/>
    <n v="0"/>
    <s v="Divorced"/>
    <s v="Alone"/>
    <n v="0"/>
    <n v="0"/>
    <n v="1"/>
    <n v="0"/>
    <n v="0"/>
    <s v="Graduation"/>
    <s v="Graduate"/>
    <n v="965"/>
    <n v="851"/>
    <n v="0"/>
    <n v="1"/>
    <x v="0"/>
    <s v="NumStorePurchases"/>
    <x v="1"/>
    <n v="24"/>
    <s v="Not Accepted"/>
    <n v="24"/>
    <n v="1079"/>
    <n v="4"/>
    <n v="9"/>
    <n v="7"/>
    <n v="20"/>
    <n v="7"/>
    <x v="3"/>
    <s v="High"/>
    <s v="High"/>
    <s v="High"/>
    <n v="941"/>
  </r>
  <r>
    <n v="52597"/>
    <x v="0"/>
    <n v="0"/>
    <n v="1"/>
    <n v="69"/>
    <x v="2"/>
    <n v="492"/>
    <n v="0"/>
    <n v="37"/>
    <n v="7"/>
    <n v="0"/>
    <n v="42"/>
    <s v="Wines"/>
    <n v="3"/>
    <n v="6"/>
    <n v="3"/>
    <n v="8"/>
    <n v="5"/>
    <x v="0"/>
    <x v="0"/>
    <x v="0"/>
    <x v="0"/>
    <x v="0"/>
    <n v="0"/>
    <n v="3"/>
    <n v="11"/>
    <x v="1"/>
    <n v="58"/>
    <x v="0"/>
    <n v="2212"/>
    <n v="0"/>
    <n v="0"/>
    <n v="1"/>
    <n v="0"/>
    <n v="0"/>
    <s v="Single"/>
    <s v="Alone"/>
    <n v="0"/>
    <n v="0"/>
    <n v="0"/>
    <n v="0"/>
    <n v="1"/>
    <s v="PhD"/>
    <s v="Postgraduate"/>
    <n v="536"/>
    <n v="494"/>
    <n v="0"/>
    <n v="1"/>
    <x v="2"/>
    <s v="NumStorePurchases"/>
    <x v="1"/>
    <n v="17"/>
    <s v="Not Accepted"/>
    <n v="17"/>
    <n v="578"/>
    <n v="4"/>
    <n v="6"/>
    <n v="5"/>
    <n v="15"/>
    <n v="4"/>
    <x v="2"/>
    <s v="Medium"/>
    <s v="Low"/>
    <s v="Medium"/>
    <n v="942"/>
  </r>
  <r>
    <n v="41021"/>
    <x v="0"/>
    <n v="1"/>
    <n v="0"/>
    <n v="12"/>
    <x v="1"/>
    <n v="14"/>
    <n v="7"/>
    <n v="9"/>
    <n v="6"/>
    <n v="16"/>
    <n v="12"/>
    <s v="Sweet"/>
    <n v="2"/>
    <n v="2"/>
    <n v="0"/>
    <n v="3"/>
    <n v="6"/>
    <x v="0"/>
    <x v="0"/>
    <x v="0"/>
    <x v="0"/>
    <x v="0"/>
    <n v="0"/>
    <n v="3"/>
    <n v="11"/>
    <x v="0"/>
    <n v="51"/>
    <x v="0"/>
    <n v="2705"/>
    <n v="0"/>
    <n v="0"/>
    <n v="0"/>
    <n v="1"/>
    <n v="0"/>
    <s v="Together"/>
    <s v="Partner"/>
    <n v="0"/>
    <n v="0"/>
    <n v="0"/>
    <n v="1"/>
    <n v="0"/>
    <s v="Master"/>
    <s v="Postgraduate"/>
    <n v="52"/>
    <n v="40"/>
    <n v="0"/>
    <n v="1"/>
    <x v="1"/>
    <s v="NumStorePurchases"/>
    <x v="1"/>
    <n v="5"/>
    <s v="Not Accepted"/>
    <n v="5"/>
    <n v="64"/>
    <n v="9"/>
    <n v="1"/>
    <n v="2"/>
    <n v="12"/>
    <n v="3"/>
    <x v="2"/>
    <s v="Low"/>
    <s v="Medium"/>
    <s v="Medium"/>
    <n v="943"/>
  </r>
  <r>
    <n v="40233"/>
    <x v="0"/>
    <n v="0"/>
    <n v="1"/>
    <n v="84"/>
    <x v="2"/>
    <n v="80"/>
    <n v="4"/>
    <n v="46"/>
    <n v="0"/>
    <n v="17"/>
    <n v="2"/>
    <s v="Wines"/>
    <n v="5"/>
    <n v="2"/>
    <n v="1"/>
    <n v="5"/>
    <n v="6"/>
    <x v="0"/>
    <x v="0"/>
    <x v="0"/>
    <x v="0"/>
    <x v="0"/>
    <n v="0"/>
    <n v="3"/>
    <n v="11"/>
    <x v="1"/>
    <n v="45"/>
    <x v="2"/>
    <n v="2417"/>
    <n v="0"/>
    <n v="1"/>
    <n v="0"/>
    <n v="0"/>
    <n v="0"/>
    <s v="Married"/>
    <s v="Partner"/>
    <n v="0"/>
    <n v="0"/>
    <n v="0"/>
    <n v="0"/>
    <n v="1"/>
    <s v="PhD"/>
    <s v="Postgraduate"/>
    <n v="147"/>
    <n v="145"/>
    <n v="0"/>
    <n v="1"/>
    <x v="3"/>
    <s v="NumStorePurchases"/>
    <x v="1"/>
    <n v="8"/>
    <s v="Not Accepted"/>
    <n v="8"/>
    <n v="149"/>
    <n v="1.9999999999999996"/>
    <n v="3"/>
    <n v="3"/>
    <n v="8"/>
    <n v="1"/>
    <x v="1"/>
    <s v="Medium"/>
    <s v="Medium"/>
    <s v="Low"/>
    <n v="944"/>
  </r>
  <r>
    <n v="50183"/>
    <x v="0"/>
    <n v="1"/>
    <n v="1"/>
    <n v="47"/>
    <x v="0"/>
    <n v="97"/>
    <n v="12"/>
    <n v="84"/>
    <n v="13"/>
    <n v="10"/>
    <n v="15"/>
    <s v="Wines"/>
    <n v="7"/>
    <n v="3"/>
    <n v="1"/>
    <n v="6"/>
    <n v="5"/>
    <x v="0"/>
    <x v="0"/>
    <x v="0"/>
    <x v="0"/>
    <x v="0"/>
    <n v="0"/>
    <n v="3"/>
    <n v="11"/>
    <x v="1"/>
    <n v="40"/>
    <x v="2"/>
    <n v="2163"/>
    <n v="0"/>
    <n v="1"/>
    <n v="0"/>
    <n v="0"/>
    <n v="0"/>
    <s v="Married"/>
    <s v="Partner"/>
    <n v="0"/>
    <n v="0"/>
    <n v="1"/>
    <n v="0"/>
    <n v="0"/>
    <s v="Graduation"/>
    <s v="Graduate"/>
    <n v="216"/>
    <n v="201"/>
    <n v="0"/>
    <n v="2"/>
    <x v="3"/>
    <s v="NumStorePurchases"/>
    <x v="1"/>
    <n v="10"/>
    <s v="Not Accepted"/>
    <n v="10"/>
    <n v="231"/>
    <n v="6"/>
    <n v="4"/>
    <n v="4"/>
    <n v="14"/>
    <n v="4"/>
    <x v="2"/>
    <s v="Medium"/>
    <s v="Medium"/>
    <s v="Medium"/>
    <n v="945"/>
  </r>
  <r>
    <n v="54753"/>
    <x v="0"/>
    <n v="0"/>
    <n v="1"/>
    <n v="87"/>
    <x v="2"/>
    <n v="197"/>
    <n v="107"/>
    <n v="227"/>
    <n v="7"/>
    <n v="59"/>
    <n v="131"/>
    <s v="Meat"/>
    <n v="3"/>
    <n v="5"/>
    <n v="2"/>
    <n v="11"/>
    <n v="4"/>
    <x v="0"/>
    <x v="0"/>
    <x v="0"/>
    <x v="0"/>
    <x v="0"/>
    <n v="0"/>
    <n v="3"/>
    <n v="11"/>
    <x v="1"/>
    <n v="61"/>
    <x v="0"/>
    <n v="2449"/>
    <n v="0"/>
    <n v="0"/>
    <n v="0"/>
    <n v="1"/>
    <n v="0"/>
    <s v="Together"/>
    <s v="Partner"/>
    <n v="0"/>
    <n v="0"/>
    <n v="1"/>
    <n v="0"/>
    <n v="0"/>
    <s v="Graduation"/>
    <s v="Graduate"/>
    <n v="597"/>
    <n v="466"/>
    <n v="0"/>
    <n v="1"/>
    <x v="2"/>
    <s v="NumStorePurchases"/>
    <x v="1"/>
    <n v="18"/>
    <s v="Not Accepted"/>
    <n v="18"/>
    <n v="728"/>
    <n v="1.9999999999999996"/>
    <n v="7"/>
    <n v="6"/>
    <n v="15"/>
    <n v="4"/>
    <x v="2"/>
    <s v="Medium"/>
    <s v="High"/>
    <s v="High"/>
    <n v="946"/>
  </r>
  <r>
    <n v="92955"/>
    <x v="1"/>
    <n v="0"/>
    <n v="0"/>
    <n v="35"/>
    <x v="0"/>
    <n v="693"/>
    <n v="21"/>
    <n v="925"/>
    <n v="31"/>
    <n v="24"/>
    <n v="84"/>
    <s v="Meat"/>
    <n v="1"/>
    <n v="6"/>
    <n v="7"/>
    <n v="9"/>
    <n v="2"/>
    <x v="0"/>
    <x v="0"/>
    <x v="1"/>
    <x v="1"/>
    <x v="0"/>
    <n v="0"/>
    <n v="3"/>
    <n v="11"/>
    <x v="0"/>
    <n v="47"/>
    <x v="2"/>
    <n v="2473"/>
    <n v="0"/>
    <n v="1"/>
    <n v="0"/>
    <n v="0"/>
    <n v="0"/>
    <s v="Married"/>
    <s v="Partner"/>
    <n v="0"/>
    <n v="0"/>
    <n v="1"/>
    <n v="0"/>
    <n v="0"/>
    <s v="Graduation"/>
    <s v="Graduate"/>
    <n v="1694"/>
    <n v="1610"/>
    <n v="2"/>
    <n v="0"/>
    <x v="0"/>
    <s v="NumStorePurchases"/>
    <x v="1"/>
    <n v="22"/>
    <s v="Accepted"/>
    <n v="22"/>
    <n v="1778"/>
    <n v="7"/>
    <n v="8"/>
    <n v="9"/>
    <n v="24"/>
    <n v="9"/>
    <x v="0"/>
    <s v="High"/>
    <s v="Medium"/>
    <s v="High"/>
    <n v="947"/>
  </r>
  <r>
    <n v="33471"/>
    <x v="2"/>
    <n v="1"/>
    <n v="0"/>
    <n v="47"/>
    <x v="0"/>
    <n v="43"/>
    <n v="2"/>
    <n v="27"/>
    <n v="0"/>
    <n v="9"/>
    <n v="12"/>
    <s v="Wines"/>
    <n v="3"/>
    <n v="3"/>
    <n v="0"/>
    <n v="4"/>
    <n v="7"/>
    <x v="0"/>
    <x v="0"/>
    <x v="0"/>
    <x v="0"/>
    <x v="0"/>
    <n v="0"/>
    <n v="3"/>
    <n v="11"/>
    <x v="1"/>
    <n v="47"/>
    <x v="2"/>
    <n v="2784"/>
    <n v="0"/>
    <n v="1"/>
    <n v="0"/>
    <n v="0"/>
    <n v="0"/>
    <s v="Married"/>
    <s v="Partner"/>
    <n v="0"/>
    <n v="0"/>
    <n v="1"/>
    <n v="0"/>
    <n v="0"/>
    <s v="Graduation"/>
    <s v="Graduate"/>
    <n v="81"/>
    <n v="69"/>
    <n v="0"/>
    <n v="1"/>
    <x v="3"/>
    <s v="NumStorePurchases"/>
    <x v="1"/>
    <n v="7"/>
    <s v="Not Accepted"/>
    <n v="7"/>
    <n v="93"/>
    <n v="6"/>
    <n v="3"/>
    <n v="3"/>
    <n v="12"/>
    <n v="3"/>
    <x v="2"/>
    <s v="Medium"/>
    <s v="Medium"/>
    <s v="Medium"/>
    <n v="948"/>
  </r>
  <r>
    <n v="34596"/>
    <x v="2"/>
    <n v="1"/>
    <n v="0"/>
    <n v="48"/>
    <x v="0"/>
    <n v="14"/>
    <n v="0"/>
    <n v="2"/>
    <n v="0"/>
    <n v="0"/>
    <n v="7"/>
    <s v="Wines"/>
    <n v="1"/>
    <n v="1"/>
    <n v="0"/>
    <n v="2"/>
    <n v="8"/>
    <x v="0"/>
    <x v="0"/>
    <x v="0"/>
    <x v="0"/>
    <x v="0"/>
    <n v="0"/>
    <n v="3"/>
    <n v="11"/>
    <x v="0"/>
    <n v="46"/>
    <x v="2"/>
    <n v="2601"/>
    <n v="0"/>
    <n v="1"/>
    <n v="0"/>
    <n v="0"/>
    <n v="0"/>
    <s v="Married"/>
    <s v="Partner"/>
    <n v="0"/>
    <n v="0"/>
    <n v="0"/>
    <n v="0"/>
    <n v="1"/>
    <s v="PhD"/>
    <s v="Postgraduate"/>
    <n v="16"/>
    <n v="9"/>
    <n v="0"/>
    <n v="1"/>
    <x v="1"/>
    <s v="NumStorePurchases"/>
    <x v="1"/>
    <n v="3"/>
    <s v="Not Accepted"/>
    <n v="3"/>
    <n v="23"/>
    <n v="6"/>
    <n v="0"/>
    <n v="0"/>
    <n v="6"/>
    <n v="0"/>
    <x v="1"/>
    <s v="Low"/>
    <s v="Low"/>
    <s v="Low"/>
    <n v="949"/>
  </r>
  <r>
    <n v="44010"/>
    <x v="0"/>
    <n v="1"/>
    <n v="0"/>
    <n v="46"/>
    <x v="0"/>
    <n v="186"/>
    <n v="36"/>
    <n v="234"/>
    <n v="86"/>
    <n v="72"/>
    <n v="48"/>
    <s v="Meat"/>
    <n v="6"/>
    <n v="10"/>
    <n v="2"/>
    <n v="6"/>
    <n v="9"/>
    <x v="0"/>
    <x v="0"/>
    <x v="0"/>
    <x v="0"/>
    <x v="0"/>
    <n v="0"/>
    <n v="3"/>
    <n v="11"/>
    <x v="1"/>
    <n v="40"/>
    <x v="2"/>
    <n v="2783"/>
    <n v="0"/>
    <n v="0"/>
    <n v="0"/>
    <n v="1"/>
    <n v="0"/>
    <s v="Together"/>
    <s v="Partner"/>
    <n v="0"/>
    <n v="0"/>
    <n v="1"/>
    <n v="0"/>
    <n v="0"/>
    <s v="Graduation"/>
    <s v="Graduate"/>
    <n v="614"/>
    <n v="566"/>
    <n v="0"/>
    <n v="1"/>
    <x v="2"/>
    <s v="NumWebPurchases"/>
    <x v="2"/>
    <n v="18"/>
    <s v="Not Accepted"/>
    <n v="18"/>
    <n v="662"/>
    <n v="6"/>
    <n v="7"/>
    <n v="6"/>
    <n v="19"/>
    <n v="7"/>
    <x v="3"/>
    <s v="Medium"/>
    <s v="High"/>
    <s v="Medium"/>
    <n v="950"/>
  </r>
  <r>
    <n v="84219"/>
    <x v="1"/>
    <n v="0"/>
    <n v="0"/>
    <n v="27"/>
    <x v="1"/>
    <n v="434"/>
    <n v="137"/>
    <n v="400"/>
    <n v="45"/>
    <n v="137"/>
    <n v="45"/>
    <s v="Wines"/>
    <n v="1"/>
    <n v="3"/>
    <n v="4"/>
    <n v="10"/>
    <n v="1"/>
    <x v="0"/>
    <x v="0"/>
    <x v="0"/>
    <x v="0"/>
    <x v="0"/>
    <n v="0"/>
    <n v="3"/>
    <n v="11"/>
    <x v="1"/>
    <n v="32"/>
    <x v="1"/>
    <n v="2306"/>
    <n v="0"/>
    <n v="1"/>
    <n v="0"/>
    <n v="0"/>
    <n v="0"/>
    <s v="Married"/>
    <s v="Partner"/>
    <n v="0"/>
    <n v="0"/>
    <n v="1"/>
    <n v="0"/>
    <n v="0"/>
    <s v="Graduation"/>
    <s v="Graduate"/>
    <n v="1153"/>
    <n v="1108"/>
    <n v="0"/>
    <n v="0"/>
    <x v="0"/>
    <s v="NumStorePurchases"/>
    <x v="1"/>
    <n v="17"/>
    <s v="Not Accepted"/>
    <n v="17"/>
    <n v="1198"/>
    <n v="8"/>
    <n v="6"/>
    <n v="8"/>
    <n v="22"/>
    <n v="8"/>
    <x v="0"/>
    <s v="Medium"/>
    <s v="High"/>
    <s v="Medium"/>
    <n v="951"/>
  </r>
  <r>
    <n v="40706"/>
    <x v="0"/>
    <n v="2"/>
    <n v="1"/>
    <n v="37"/>
    <x v="0"/>
    <n v="59"/>
    <n v="0"/>
    <n v="11"/>
    <n v="4"/>
    <n v="2"/>
    <n v="5"/>
    <s v="Wines"/>
    <n v="4"/>
    <n v="3"/>
    <n v="0"/>
    <n v="4"/>
    <n v="7"/>
    <x v="0"/>
    <x v="0"/>
    <x v="0"/>
    <x v="0"/>
    <x v="0"/>
    <n v="0"/>
    <n v="3"/>
    <n v="11"/>
    <x v="1"/>
    <n v="52"/>
    <x v="0"/>
    <n v="2687"/>
    <n v="0"/>
    <n v="0"/>
    <n v="0"/>
    <n v="1"/>
    <n v="0"/>
    <s v="Together"/>
    <s v="Partner"/>
    <n v="0"/>
    <n v="0"/>
    <n v="0"/>
    <n v="0"/>
    <n v="1"/>
    <s v="PhD"/>
    <s v="Postgraduate"/>
    <n v="76"/>
    <n v="71"/>
    <n v="0"/>
    <n v="3"/>
    <x v="3"/>
    <s v="NumStorePurchases"/>
    <x v="1"/>
    <n v="7"/>
    <s v="Not Accepted"/>
    <n v="7"/>
    <n v="81"/>
    <n v="7"/>
    <n v="3"/>
    <n v="2"/>
    <n v="12"/>
    <n v="3"/>
    <x v="2"/>
    <s v="Medium"/>
    <s v="Medium"/>
    <s v="Low"/>
    <n v="952"/>
  </r>
  <r>
    <n v="15716"/>
    <x v="2"/>
    <n v="1"/>
    <n v="0"/>
    <n v="8"/>
    <x v="1"/>
    <n v="16"/>
    <n v="5"/>
    <n v="30"/>
    <n v="8"/>
    <n v="7"/>
    <n v="26"/>
    <s v="Meat"/>
    <n v="3"/>
    <n v="3"/>
    <n v="0"/>
    <n v="4"/>
    <n v="8"/>
    <x v="0"/>
    <x v="0"/>
    <x v="0"/>
    <x v="0"/>
    <x v="0"/>
    <n v="1"/>
    <n v="3"/>
    <n v="11"/>
    <x v="1"/>
    <n v="32"/>
    <x v="1"/>
    <n v="2753"/>
    <n v="0"/>
    <n v="1"/>
    <n v="0"/>
    <n v="0"/>
    <n v="0"/>
    <s v="Married"/>
    <s v="Partner"/>
    <n v="1"/>
    <n v="0"/>
    <n v="0"/>
    <n v="0"/>
    <n v="0"/>
    <s v="2n Cycle"/>
    <s v="Undergraduate"/>
    <n v="66"/>
    <n v="40"/>
    <n v="0"/>
    <n v="1"/>
    <x v="3"/>
    <s v="NumStorePurchases"/>
    <x v="1"/>
    <n v="7"/>
    <s v="Not Accepted"/>
    <n v="7"/>
    <n v="92"/>
    <n v="10"/>
    <n v="3"/>
    <n v="3"/>
    <n v="16"/>
    <n v="5"/>
    <x v="3"/>
    <s v="Low"/>
    <s v="Medium"/>
    <s v="Medium"/>
    <n v="953"/>
  </r>
  <r>
    <n v="59052"/>
    <x v="0"/>
    <n v="0"/>
    <n v="1"/>
    <n v="29"/>
    <x v="1"/>
    <n v="230"/>
    <n v="35"/>
    <n v="75"/>
    <n v="63"/>
    <n v="57"/>
    <n v="31"/>
    <s v="Wines"/>
    <n v="3"/>
    <n v="7"/>
    <n v="1"/>
    <n v="7"/>
    <n v="5"/>
    <x v="0"/>
    <x v="0"/>
    <x v="0"/>
    <x v="0"/>
    <x v="0"/>
    <n v="0"/>
    <n v="3"/>
    <n v="11"/>
    <x v="1"/>
    <n v="61"/>
    <x v="0"/>
    <n v="2383"/>
    <n v="1"/>
    <n v="0"/>
    <n v="0"/>
    <n v="0"/>
    <n v="0"/>
    <s v="Divorced"/>
    <s v="Alone"/>
    <n v="1"/>
    <n v="0"/>
    <n v="0"/>
    <n v="0"/>
    <n v="0"/>
    <s v="2n Cycle"/>
    <s v="Undergraduate"/>
    <n v="460"/>
    <n v="429"/>
    <n v="0"/>
    <n v="1"/>
    <x v="2"/>
    <s v="NumWebPurchases"/>
    <x v="2"/>
    <n v="15"/>
    <s v="Not Accepted"/>
    <n v="15"/>
    <n v="491"/>
    <n v="8"/>
    <n v="5"/>
    <n v="5"/>
    <n v="18"/>
    <n v="6"/>
    <x v="3"/>
    <s v="Medium"/>
    <s v="High"/>
    <s v="Medium"/>
    <n v="954"/>
  </r>
  <r>
    <n v="80573"/>
    <x v="1"/>
    <n v="0"/>
    <n v="0"/>
    <n v="85"/>
    <x v="2"/>
    <n v="829"/>
    <n v="138"/>
    <n v="430"/>
    <n v="60"/>
    <n v="92"/>
    <n v="15"/>
    <s v="Wines"/>
    <n v="1"/>
    <n v="4"/>
    <n v="6"/>
    <n v="13"/>
    <n v="2"/>
    <x v="0"/>
    <x v="0"/>
    <x v="0"/>
    <x v="0"/>
    <x v="0"/>
    <n v="0"/>
    <n v="3"/>
    <n v="11"/>
    <x v="1"/>
    <n v="49"/>
    <x v="2"/>
    <n v="2782"/>
    <n v="0"/>
    <n v="0"/>
    <n v="0"/>
    <n v="1"/>
    <n v="0"/>
    <s v="Together"/>
    <s v="Partner"/>
    <n v="0"/>
    <n v="0"/>
    <n v="0"/>
    <n v="1"/>
    <n v="0"/>
    <s v="Master"/>
    <s v="Postgraduate"/>
    <n v="1549"/>
    <n v="1534"/>
    <n v="0"/>
    <n v="0"/>
    <x v="0"/>
    <s v="NumStorePurchases"/>
    <x v="1"/>
    <n v="23"/>
    <s v="Not Accepted"/>
    <n v="23"/>
    <n v="1564"/>
    <n v="1.9999999999999996"/>
    <n v="9"/>
    <n v="9"/>
    <n v="20"/>
    <n v="7"/>
    <x v="3"/>
    <s v="High"/>
    <s v="High"/>
    <s v="Medium"/>
    <n v="955"/>
  </r>
  <r>
    <n v="83715"/>
    <x v="1"/>
    <n v="0"/>
    <n v="0"/>
    <n v="2"/>
    <x v="3"/>
    <n v="318"/>
    <n v="8"/>
    <n v="407"/>
    <n v="150"/>
    <n v="35"/>
    <n v="8"/>
    <s v="Meat"/>
    <n v="1"/>
    <n v="2"/>
    <n v="8"/>
    <n v="13"/>
    <n v="0"/>
    <x v="0"/>
    <x v="0"/>
    <x v="0"/>
    <x v="0"/>
    <x v="0"/>
    <n v="0"/>
    <n v="3"/>
    <n v="11"/>
    <x v="1"/>
    <n v="58"/>
    <x v="0"/>
    <n v="2305"/>
    <n v="0"/>
    <n v="1"/>
    <n v="0"/>
    <n v="0"/>
    <n v="0"/>
    <s v="Married"/>
    <s v="Partner"/>
    <n v="0"/>
    <n v="0"/>
    <n v="1"/>
    <n v="0"/>
    <n v="0"/>
    <s v="Graduation"/>
    <s v="Graduate"/>
    <n v="918"/>
    <n v="910"/>
    <n v="0"/>
    <n v="0"/>
    <x v="2"/>
    <s v="NumStorePurchases"/>
    <x v="1"/>
    <n v="23"/>
    <s v="Not Accepted"/>
    <n v="23"/>
    <n v="926"/>
    <n v="10"/>
    <n v="9"/>
    <n v="6"/>
    <n v="25"/>
    <n v="9"/>
    <x v="0"/>
    <s v="Medium"/>
    <s v="High"/>
    <s v="Low"/>
    <n v="956"/>
  </r>
  <r>
    <n v="82576"/>
    <x v="1"/>
    <n v="0"/>
    <n v="0"/>
    <n v="66"/>
    <x v="2"/>
    <n v="1206"/>
    <n v="55"/>
    <n v="445"/>
    <n v="168"/>
    <n v="18"/>
    <n v="18"/>
    <s v="Wines"/>
    <n v="1"/>
    <n v="2"/>
    <n v="4"/>
    <n v="12"/>
    <n v="1"/>
    <x v="0"/>
    <x v="0"/>
    <x v="1"/>
    <x v="0"/>
    <x v="0"/>
    <n v="0"/>
    <n v="3"/>
    <n v="11"/>
    <x v="1"/>
    <n v="61"/>
    <x v="0"/>
    <n v="2856"/>
    <n v="0"/>
    <n v="0"/>
    <n v="0"/>
    <n v="1"/>
    <n v="0"/>
    <s v="Together"/>
    <s v="Partner"/>
    <n v="0"/>
    <n v="0"/>
    <n v="0"/>
    <n v="1"/>
    <n v="0"/>
    <s v="Master"/>
    <s v="Postgraduate"/>
    <n v="1892"/>
    <n v="1874"/>
    <n v="1"/>
    <n v="0"/>
    <x v="0"/>
    <s v="NumStorePurchases"/>
    <x v="1"/>
    <n v="18"/>
    <s v="Accepted"/>
    <n v="18"/>
    <n v="1910"/>
    <n v="4"/>
    <n v="7"/>
    <n v="9"/>
    <n v="20"/>
    <n v="7"/>
    <x v="3"/>
    <s v="High"/>
    <s v="Medium"/>
    <s v="Medium"/>
    <n v="957"/>
  </r>
  <r>
    <n v="56962"/>
    <x v="0"/>
    <n v="2"/>
    <n v="1"/>
    <n v="60"/>
    <x v="0"/>
    <n v="292"/>
    <n v="3"/>
    <n v="77"/>
    <n v="10"/>
    <n v="3"/>
    <n v="26"/>
    <s v="Wines"/>
    <n v="7"/>
    <n v="6"/>
    <n v="3"/>
    <n v="5"/>
    <n v="7"/>
    <x v="0"/>
    <x v="0"/>
    <x v="0"/>
    <x v="0"/>
    <x v="0"/>
    <n v="0"/>
    <n v="3"/>
    <n v="11"/>
    <x v="1"/>
    <n v="55"/>
    <x v="0"/>
    <n v="2420"/>
    <n v="0"/>
    <n v="1"/>
    <n v="0"/>
    <n v="0"/>
    <n v="0"/>
    <s v="Married"/>
    <s v="Partner"/>
    <n v="0"/>
    <n v="0"/>
    <n v="0"/>
    <n v="1"/>
    <n v="0"/>
    <s v="Master"/>
    <s v="Postgraduate"/>
    <n v="385"/>
    <n v="359"/>
    <n v="0"/>
    <n v="3"/>
    <x v="2"/>
    <s v="NumWebPurchases"/>
    <x v="2"/>
    <n v="14"/>
    <s v="Not Accepted"/>
    <n v="14"/>
    <n v="411"/>
    <n v="4"/>
    <n v="5"/>
    <n v="5"/>
    <n v="14"/>
    <n v="4"/>
    <x v="2"/>
    <s v="Medium"/>
    <s v="Medium"/>
    <s v="Medium"/>
    <n v="958"/>
  </r>
  <r>
    <n v="35704"/>
    <x v="0"/>
    <n v="1"/>
    <n v="1"/>
    <n v="54"/>
    <x v="0"/>
    <n v="30"/>
    <n v="9"/>
    <n v="12"/>
    <n v="2"/>
    <n v="11"/>
    <n v="30"/>
    <s v="Wines"/>
    <n v="3"/>
    <n v="2"/>
    <n v="0"/>
    <n v="4"/>
    <n v="4"/>
    <x v="0"/>
    <x v="0"/>
    <x v="0"/>
    <x v="0"/>
    <x v="0"/>
    <n v="0"/>
    <n v="3"/>
    <n v="11"/>
    <x v="1"/>
    <n v="68"/>
    <x v="0"/>
    <n v="2336"/>
    <n v="0"/>
    <n v="1"/>
    <n v="0"/>
    <n v="0"/>
    <n v="0"/>
    <s v="Married"/>
    <s v="Partner"/>
    <n v="0"/>
    <n v="0"/>
    <n v="1"/>
    <n v="0"/>
    <n v="0"/>
    <s v="Graduation"/>
    <s v="Graduate"/>
    <n v="64"/>
    <n v="34"/>
    <n v="0"/>
    <n v="2"/>
    <x v="3"/>
    <s v="NumStorePurchases"/>
    <x v="1"/>
    <n v="6"/>
    <s v="Not Accepted"/>
    <n v="6"/>
    <n v="94"/>
    <n v="5"/>
    <n v="2"/>
    <n v="3"/>
    <n v="10"/>
    <n v="2"/>
    <x v="1"/>
    <s v="Medium"/>
    <s v="Medium"/>
    <s v="Medium"/>
    <n v="959"/>
  </r>
  <r>
    <n v="53103"/>
    <x v="0"/>
    <n v="0"/>
    <n v="1"/>
    <n v="70"/>
    <x v="2"/>
    <n v="729"/>
    <n v="17"/>
    <n v="133"/>
    <n v="11"/>
    <n v="0"/>
    <n v="195"/>
    <s v="Wines"/>
    <n v="5"/>
    <n v="10"/>
    <n v="6"/>
    <n v="7"/>
    <n v="7"/>
    <x v="1"/>
    <x v="0"/>
    <x v="0"/>
    <x v="0"/>
    <x v="0"/>
    <n v="0"/>
    <n v="3"/>
    <n v="11"/>
    <x v="1"/>
    <n v="66"/>
    <x v="0"/>
    <n v="2449"/>
    <n v="0"/>
    <n v="0"/>
    <n v="0"/>
    <n v="1"/>
    <n v="0"/>
    <s v="Together"/>
    <s v="Partner"/>
    <n v="0"/>
    <n v="0"/>
    <n v="1"/>
    <n v="0"/>
    <n v="0"/>
    <s v="Graduation"/>
    <s v="Graduate"/>
    <n v="890"/>
    <n v="695"/>
    <n v="1"/>
    <n v="1"/>
    <x v="2"/>
    <s v="NumWebPurchases"/>
    <x v="2"/>
    <n v="23"/>
    <s v="Accepted"/>
    <n v="23"/>
    <n v="1085"/>
    <n v="3.0000000000000004"/>
    <n v="9"/>
    <n v="7"/>
    <n v="19"/>
    <n v="7"/>
    <x v="3"/>
    <s v="High"/>
    <s v="Low"/>
    <s v="High"/>
    <n v="960"/>
  </r>
  <r>
    <n v="46779"/>
    <x v="0"/>
    <n v="1"/>
    <n v="1"/>
    <n v="55"/>
    <x v="0"/>
    <n v="12"/>
    <n v="1"/>
    <n v="3"/>
    <n v="0"/>
    <n v="0"/>
    <n v="7"/>
    <s v="Wines"/>
    <n v="1"/>
    <n v="0"/>
    <n v="1"/>
    <n v="2"/>
    <n v="4"/>
    <x v="0"/>
    <x v="0"/>
    <x v="0"/>
    <x v="0"/>
    <x v="0"/>
    <n v="0"/>
    <n v="3"/>
    <n v="11"/>
    <x v="1"/>
    <n v="60"/>
    <x v="0"/>
    <n v="2511"/>
    <n v="0"/>
    <n v="0"/>
    <n v="0"/>
    <n v="0"/>
    <n v="1"/>
    <s v="Widow"/>
    <s v="Alone"/>
    <n v="1"/>
    <n v="0"/>
    <n v="0"/>
    <n v="0"/>
    <n v="0"/>
    <s v="2n Cycle"/>
    <s v="Undergraduate"/>
    <n v="16"/>
    <n v="9"/>
    <n v="0"/>
    <n v="2"/>
    <x v="1"/>
    <s v="NumStorePurchases"/>
    <x v="1"/>
    <n v="3"/>
    <s v="Not Accepted"/>
    <n v="3"/>
    <n v="23"/>
    <n v="5"/>
    <n v="0"/>
    <n v="0"/>
    <n v="5"/>
    <n v="0"/>
    <x v="1"/>
    <s v="Low"/>
    <s v="Low"/>
    <s v="Low"/>
    <n v="961"/>
  </r>
  <r>
    <n v="4861"/>
    <x v="2"/>
    <n v="0"/>
    <n v="0"/>
    <n v="20"/>
    <x v="1"/>
    <n v="2"/>
    <n v="1"/>
    <n v="1"/>
    <n v="1"/>
    <n v="0"/>
    <n v="1"/>
    <s v="Wines"/>
    <n v="0"/>
    <n v="0"/>
    <n v="0"/>
    <n v="0"/>
    <n v="14"/>
    <x v="0"/>
    <x v="0"/>
    <x v="0"/>
    <x v="0"/>
    <x v="0"/>
    <n v="0"/>
    <n v="3"/>
    <n v="11"/>
    <x v="1"/>
    <n v="55"/>
    <x v="0"/>
    <n v="2166"/>
    <n v="1"/>
    <n v="0"/>
    <n v="0"/>
    <n v="0"/>
    <n v="0"/>
    <s v="Divorced"/>
    <s v="Alone"/>
    <n v="0"/>
    <n v="0"/>
    <n v="1"/>
    <n v="0"/>
    <n v="0"/>
    <s v="Graduation"/>
    <s v="Graduate"/>
    <n v="5"/>
    <n v="4"/>
    <n v="0"/>
    <n v="0"/>
    <x v="1"/>
    <s v="NumWebPurchases"/>
    <x v="2"/>
    <n v="0"/>
    <s v="Not Accepted"/>
    <n v="0"/>
    <n v="6"/>
    <n v="8"/>
    <n v="0"/>
    <n v="0"/>
    <n v="8"/>
    <n v="1"/>
    <x v="1"/>
    <s v="Low"/>
    <s v="Low"/>
    <s v="Low"/>
    <n v="962"/>
  </r>
  <r>
    <n v="33462"/>
    <x v="2"/>
    <n v="1"/>
    <n v="0"/>
    <n v="78"/>
    <x v="2"/>
    <n v="22"/>
    <n v="3"/>
    <n v="18"/>
    <n v="0"/>
    <n v="0"/>
    <n v="11"/>
    <s v="Wines"/>
    <n v="1"/>
    <n v="2"/>
    <n v="0"/>
    <n v="3"/>
    <n v="7"/>
    <x v="0"/>
    <x v="0"/>
    <x v="0"/>
    <x v="0"/>
    <x v="0"/>
    <n v="0"/>
    <n v="3"/>
    <n v="11"/>
    <x v="1"/>
    <n v="41"/>
    <x v="2"/>
    <n v="2485"/>
    <n v="1"/>
    <n v="0"/>
    <n v="0"/>
    <n v="0"/>
    <n v="0"/>
    <s v="Divorced"/>
    <s v="Alone"/>
    <n v="0"/>
    <n v="0"/>
    <n v="0"/>
    <n v="1"/>
    <n v="0"/>
    <s v="Master"/>
    <s v="Postgraduate"/>
    <n v="43"/>
    <n v="32"/>
    <n v="0"/>
    <n v="1"/>
    <x v="1"/>
    <s v="NumStorePurchases"/>
    <x v="1"/>
    <n v="5"/>
    <s v="Not Accepted"/>
    <n v="5"/>
    <n v="54"/>
    <n v="3.0000000000000004"/>
    <n v="1"/>
    <n v="1"/>
    <n v="5"/>
    <n v="0"/>
    <x v="1"/>
    <s v="Low"/>
    <s v="Low"/>
    <s v="Medium"/>
    <n v="963"/>
  </r>
  <r>
    <n v="63693"/>
    <x v="0"/>
    <n v="0"/>
    <n v="1"/>
    <n v="63"/>
    <x v="2"/>
    <n v="587"/>
    <n v="43"/>
    <n v="337"/>
    <n v="42"/>
    <n v="87"/>
    <n v="54"/>
    <s v="Wines"/>
    <n v="3"/>
    <n v="11"/>
    <n v="6"/>
    <n v="9"/>
    <n v="6"/>
    <x v="0"/>
    <x v="0"/>
    <x v="0"/>
    <x v="0"/>
    <x v="0"/>
    <n v="0"/>
    <n v="3"/>
    <n v="11"/>
    <x v="1"/>
    <n v="42"/>
    <x v="2"/>
    <n v="2417"/>
    <n v="1"/>
    <n v="0"/>
    <n v="0"/>
    <n v="0"/>
    <n v="0"/>
    <s v="Divorced"/>
    <s v="Alone"/>
    <n v="0"/>
    <n v="0"/>
    <n v="1"/>
    <n v="0"/>
    <n v="0"/>
    <s v="Graduation"/>
    <s v="Graduate"/>
    <n v="1096"/>
    <n v="1042"/>
    <n v="0"/>
    <n v="1"/>
    <x v="0"/>
    <s v="NumWebPurchases"/>
    <x v="2"/>
    <n v="26"/>
    <s v="Not Accepted"/>
    <n v="26"/>
    <n v="1150"/>
    <n v="4"/>
    <n v="9"/>
    <n v="7"/>
    <n v="20"/>
    <n v="7"/>
    <x v="3"/>
    <s v="High"/>
    <s v="High"/>
    <s v="Medium"/>
    <n v="964"/>
  </r>
  <r>
    <n v="80763"/>
    <x v="1"/>
    <n v="0"/>
    <n v="0"/>
    <n v="17"/>
    <x v="1"/>
    <n v="674"/>
    <n v="168"/>
    <n v="108"/>
    <n v="192"/>
    <n v="42"/>
    <n v="231"/>
    <s v="Wines"/>
    <n v="1"/>
    <n v="5"/>
    <n v="11"/>
    <n v="6"/>
    <n v="3"/>
    <x v="0"/>
    <x v="0"/>
    <x v="1"/>
    <x v="1"/>
    <x v="0"/>
    <n v="0"/>
    <n v="3"/>
    <n v="11"/>
    <x v="0"/>
    <n v="70"/>
    <x v="0"/>
    <n v="2477"/>
    <n v="0"/>
    <n v="1"/>
    <n v="0"/>
    <n v="0"/>
    <n v="0"/>
    <s v="Married"/>
    <s v="Partner"/>
    <n v="0"/>
    <n v="0"/>
    <n v="1"/>
    <n v="0"/>
    <n v="0"/>
    <s v="Graduation"/>
    <s v="Graduate"/>
    <n v="1184"/>
    <n v="953"/>
    <n v="2"/>
    <n v="0"/>
    <x v="0"/>
    <s v="NumCatalogPurchases"/>
    <x v="0"/>
    <n v="22"/>
    <s v="Accepted"/>
    <n v="22"/>
    <n v="1415"/>
    <n v="9"/>
    <n v="8"/>
    <n v="8"/>
    <n v="25"/>
    <n v="9"/>
    <x v="0"/>
    <s v="High"/>
    <s v="High"/>
    <s v="High"/>
    <n v="965"/>
  </r>
  <r>
    <n v="65352"/>
    <x v="0"/>
    <n v="0"/>
    <n v="1"/>
    <n v="43"/>
    <x v="0"/>
    <n v="284"/>
    <n v="3"/>
    <n v="84"/>
    <n v="4"/>
    <n v="7"/>
    <n v="23"/>
    <s v="Wines"/>
    <n v="2"/>
    <n v="4"/>
    <n v="2"/>
    <n v="8"/>
    <n v="4"/>
    <x v="0"/>
    <x v="0"/>
    <x v="0"/>
    <x v="0"/>
    <x v="0"/>
    <n v="0"/>
    <n v="3"/>
    <n v="11"/>
    <x v="1"/>
    <n v="46"/>
    <x v="2"/>
    <n v="2471"/>
    <n v="0"/>
    <n v="1"/>
    <n v="0"/>
    <n v="0"/>
    <n v="0"/>
    <s v="Married"/>
    <s v="Partner"/>
    <n v="0"/>
    <n v="0"/>
    <n v="0"/>
    <n v="0"/>
    <n v="1"/>
    <s v="PhD"/>
    <s v="Postgraduate"/>
    <n v="382"/>
    <n v="359"/>
    <n v="0"/>
    <n v="1"/>
    <x v="2"/>
    <s v="NumStorePurchases"/>
    <x v="1"/>
    <n v="14"/>
    <s v="Not Accepted"/>
    <n v="14"/>
    <n v="405"/>
    <n v="6"/>
    <n v="5"/>
    <n v="5"/>
    <n v="16"/>
    <n v="5"/>
    <x v="3"/>
    <s v="Medium"/>
    <s v="Medium"/>
    <s v="Medium"/>
    <n v="966"/>
  </r>
  <r>
    <n v="82170"/>
    <x v="1"/>
    <n v="0"/>
    <n v="0"/>
    <n v="13"/>
    <x v="1"/>
    <n v="1023"/>
    <n v="93"/>
    <n v="651"/>
    <n v="49"/>
    <n v="55"/>
    <n v="37"/>
    <s v="Wines"/>
    <n v="1"/>
    <n v="5"/>
    <n v="6"/>
    <n v="7"/>
    <n v="2"/>
    <x v="0"/>
    <x v="0"/>
    <x v="0"/>
    <x v="0"/>
    <x v="0"/>
    <n v="0"/>
    <n v="3"/>
    <n v="11"/>
    <x v="1"/>
    <n v="42"/>
    <x v="2"/>
    <n v="2375"/>
    <n v="0"/>
    <n v="1"/>
    <n v="0"/>
    <n v="0"/>
    <n v="0"/>
    <s v="Married"/>
    <s v="Partner"/>
    <n v="0"/>
    <n v="0"/>
    <n v="0"/>
    <n v="0"/>
    <n v="1"/>
    <s v="PhD"/>
    <s v="Postgraduate"/>
    <n v="1871"/>
    <n v="1834"/>
    <n v="0"/>
    <n v="0"/>
    <x v="0"/>
    <s v="NumStorePurchases"/>
    <x v="1"/>
    <n v="18"/>
    <s v="Not Accepted"/>
    <n v="18"/>
    <n v="1908"/>
    <n v="9"/>
    <n v="7"/>
    <n v="9"/>
    <n v="25"/>
    <n v="9"/>
    <x v="0"/>
    <s v="High"/>
    <s v="High"/>
    <s v="Medium"/>
    <n v="967"/>
  </r>
  <r>
    <n v="75759"/>
    <x v="1"/>
    <n v="0"/>
    <n v="0"/>
    <n v="46"/>
    <x v="0"/>
    <n v="1394"/>
    <n v="22"/>
    <n v="708"/>
    <n v="89"/>
    <n v="91"/>
    <n v="182"/>
    <s v="Wines"/>
    <n v="1"/>
    <n v="9"/>
    <n v="7"/>
    <n v="9"/>
    <n v="5"/>
    <x v="1"/>
    <x v="0"/>
    <x v="1"/>
    <x v="1"/>
    <x v="0"/>
    <n v="0"/>
    <n v="3"/>
    <n v="11"/>
    <x v="0"/>
    <n v="51"/>
    <x v="0"/>
    <n v="2406"/>
    <n v="0"/>
    <n v="1"/>
    <n v="0"/>
    <n v="0"/>
    <n v="0"/>
    <s v="Married"/>
    <s v="Partner"/>
    <n v="0"/>
    <n v="0"/>
    <n v="1"/>
    <n v="0"/>
    <n v="0"/>
    <s v="Graduation"/>
    <s v="Graduate"/>
    <n v="2304"/>
    <n v="2122"/>
    <n v="3"/>
    <n v="0"/>
    <x v="0"/>
    <s v="NumWebPurchases"/>
    <x v="2"/>
    <n v="25"/>
    <s v="Accepted"/>
    <n v="25"/>
    <n v="2486"/>
    <n v="6"/>
    <n v="9"/>
    <n v="9"/>
    <n v="24"/>
    <n v="9"/>
    <x v="0"/>
    <s v="High"/>
    <s v="High"/>
    <s v="High"/>
    <n v="968"/>
  </r>
  <r>
    <n v="79689"/>
    <x v="1"/>
    <n v="0"/>
    <n v="0"/>
    <n v="65"/>
    <x v="2"/>
    <n v="311"/>
    <n v="26"/>
    <n v="640"/>
    <n v="180"/>
    <n v="37"/>
    <n v="121"/>
    <s v="Meat"/>
    <n v="1"/>
    <n v="4"/>
    <n v="9"/>
    <n v="13"/>
    <n v="2"/>
    <x v="0"/>
    <x v="0"/>
    <x v="0"/>
    <x v="0"/>
    <x v="0"/>
    <n v="0"/>
    <n v="3"/>
    <n v="11"/>
    <x v="1"/>
    <n v="44"/>
    <x v="2"/>
    <n v="2572"/>
    <n v="0"/>
    <n v="0"/>
    <n v="1"/>
    <n v="0"/>
    <n v="0"/>
    <s v="Single"/>
    <s v="Alone"/>
    <n v="1"/>
    <n v="0"/>
    <n v="0"/>
    <n v="0"/>
    <n v="0"/>
    <s v="2n Cycle"/>
    <s v="Undergraduate"/>
    <n v="1194"/>
    <n v="1073"/>
    <n v="0"/>
    <n v="0"/>
    <x v="0"/>
    <s v="NumStorePurchases"/>
    <x v="1"/>
    <n v="26"/>
    <s v="Not Accepted"/>
    <n v="26"/>
    <n v="1315"/>
    <n v="4"/>
    <n v="9"/>
    <n v="8"/>
    <n v="21"/>
    <n v="8"/>
    <x v="0"/>
    <s v="Medium"/>
    <s v="High"/>
    <s v="High"/>
    <n v="969"/>
  </r>
  <r>
    <n v="35340"/>
    <x v="0"/>
    <n v="1"/>
    <n v="1"/>
    <n v="1"/>
    <x v="3"/>
    <n v="27"/>
    <n v="0"/>
    <n v="12"/>
    <n v="0"/>
    <n v="1"/>
    <n v="5"/>
    <s v="Wines"/>
    <n v="2"/>
    <n v="2"/>
    <n v="0"/>
    <n v="3"/>
    <n v="5"/>
    <x v="0"/>
    <x v="0"/>
    <x v="0"/>
    <x v="0"/>
    <x v="0"/>
    <n v="0"/>
    <n v="3"/>
    <n v="11"/>
    <x v="1"/>
    <n v="64"/>
    <x v="0"/>
    <n v="2159"/>
    <n v="0"/>
    <n v="0"/>
    <n v="0"/>
    <n v="0"/>
    <n v="1"/>
    <s v="Widow"/>
    <s v="Alone"/>
    <n v="0"/>
    <n v="0"/>
    <n v="0"/>
    <n v="0"/>
    <n v="1"/>
    <s v="PhD"/>
    <s v="Postgraduate"/>
    <n v="40"/>
    <n v="35"/>
    <n v="0"/>
    <n v="2"/>
    <x v="1"/>
    <s v="NumStorePurchases"/>
    <x v="1"/>
    <n v="5"/>
    <s v="Not Accepted"/>
    <n v="5"/>
    <n v="45"/>
    <n v="10"/>
    <n v="1"/>
    <n v="1"/>
    <n v="12"/>
    <n v="3"/>
    <x v="2"/>
    <s v="Medium"/>
    <s v="Low"/>
    <s v="Low"/>
    <n v="970"/>
  </r>
  <r>
    <n v="85683"/>
    <x v="1"/>
    <n v="0"/>
    <n v="0"/>
    <n v="6"/>
    <x v="3"/>
    <n v="1296"/>
    <n v="17"/>
    <n v="311"/>
    <n v="45"/>
    <n v="69"/>
    <n v="51"/>
    <s v="Wines"/>
    <n v="1"/>
    <n v="2"/>
    <n v="4"/>
    <n v="10"/>
    <n v="1"/>
    <x v="0"/>
    <x v="1"/>
    <x v="1"/>
    <x v="1"/>
    <x v="1"/>
    <n v="0"/>
    <n v="3"/>
    <n v="11"/>
    <x v="0"/>
    <n v="66"/>
    <x v="0"/>
    <n v="2259"/>
    <n v="1"/>
    <n v="0"/>
    <n v="0"/>
    <n v="0"/>
    <n v="0"/>
    <s v="Divorced"/>
    <s v="Alone"/>
    <n v="0"/>
    <n v="0"/>
    <n v="1"/>
    <n v="0"/>
    <n v="0"/>
    <s v="Graduation"/>
    <s v="Graduate"/>
    <n v="1738"/>
    <n v="1687"/>
    <n v="4"/>
    <n v="0"/>
    <x v="0"/>
    <s v="NumStorePurchases"/>
    <x v="1"/>
    <n v="16"/>
    <s v="Accepted"/>
    <n v="16"/>
    <n v="1789"/>
    <n v="10"/>
    <n v="6"/>
    <n v="9"/>
    <n v="25"/>
    <n v="9"/>
    <x v="0"/>
    <s v="High"/>
    <s v="High"/>
    <s v="Medium"/>
    <n v="971"/>
  </r>
  <r>
    <n v="24884"/>
    <x v="2"/>
    <n v="1"/>
    <n v="0"/>
    <n v="32"/>
    <x v="0"/>
    <n v="3"/>
    <n v="6"/>
    <n v="7"/>
    <n v="0"/>
    <n v="0"/>
    <n v="3"/>
    <s v="Meat"/>
    <n v="1"/>
    <n v="0"/>
    <n v="0"/>
    <n v="3"/>
    <n v="7"/>
    <x v="0"/>
    <x v="0"/>
    <x v="0"/>
    <x v="0"/>
    <x v="0"/>
    <n v="0"/>
    <n v="3"/>
    <n v="11"/>
    <x v="1"/>
    <n v="48"/>
    <x v="2"/>
    <n v="2736"/>
    <n v="0"/>
    <n v="1"/>
    <n v="0"/>
    <n v="0"/>
    <n v="0"/>
    <s v="Married"/>
    <s v="Partner"/>
    <n v="1"/>
    <n v="0"/>
    <n v="0"/>
    <n v="0"/>
    <n v="0"/>
    <s v="2n Cycle"/>
    <s v="Undergraduate"/>
    <n v="16"/>
    <n v="13"/>
    <n v="0"/>
    <n v="1"/>
    <x v="1"/>
    <s v="NumStorePurchases"/>
    <x v="1"/>
    <n v="3"/>
    <s v="Not Accepted"/>
    <n v="3"/>
    <n v="19"/>
    <n v="7"/>
    <n v="0"/>
    <n v="0"/>
    <n v="7"/>
    <n v="1"/>
    <x v="1"/>
    <s v="Low"/>
    <s v="Low"/>
    <s v="Low"/>
    <n v="972"/>
  </r>
  <r>
    <n v="42021"/>
    <x v="0"/>
    <n v="1"/>
    <n v="0"/>
    <n v="34"/>
    <x v="0"/>
    <n v="393"/>
    <n v="5"/>
    <n v="136"/>
    <n v="7"/>
    <n v="5"/>
    <n v="27"/>
    <s v="Wines"/>
    <n v="5"/>
    <n v="10"/>
    <n v="1"/>
    <n v="6"/>
    <n v="9"/>
    <x v="1"/>
    <x v="0"/>
    <x v="0"/>
    <x v="0"/>
    <x v="0"/>
    <n v="0"/>
    <n v="3"/>
    <n v="11"/>
    <x v="1"/>
    <n v="39"/>
    <x v="1"/>
    <n v="2826"/>
    <n v="0"/>
    <n v="0"/>
    <n v="0"/>
    <n v="1"/>
    <n v="0"/>
    <s v="Together"/>
    <s v="Partner"/>
    <n v="0"/>
    <n v="0"/>
    <n v="0"/>
    <n v="1"/>
    <n v="0"/>
    <s v="Master"/>
    <s v="Postgraduate"/>
    <n v="546"/>
    <n v="519"/>
    <n v="1"/>
    <n v="1"/>
    <x v="2"/>
    <s v="NumWebPurchases"/>
    <x v="2"/>
    <n v="17"/>
    <s v="Accepted"/>
    <n v="17"/>
    <n v="573"/>
    <n v="7"/>
    <n v="6"/>
    <n v="5"/>
    <n v="18"/>
    <n v="6"/>
    <x v="3"/>
    <s v="Medium"/>
    <s v="Medium"/>
    <s v="Medium"/>
    <n v="973"/>
  </r>
  <r>
    <n v="64449"/>
    <x v="0"/>
    <n v="1"/>
    <n v="0"/>
    <n v="70"/>
    <x v="2"/>
    <n v="218"/>
    <n v="63"/>
    <n v="282"/>
    <n v="137"/>
    <n v="35"/>
    <n v="70"/>
    <s v="Meat"/>
    <n v="4"/>
    <n v="5"/>
    <n v="3"/>
    <n v="12"/>
    <n v="4"/>
    <x v="0"/>
    <x v="0"/>
    <x v="0"/>
    <x v="0"/>
    <x v="0"/>
    <n v="0"/>
    <n v="3"/>
    <n v="11"/>
    <x v="1"/>
    <n v="31"/>
    <x v="1"/>
    <n v="2290"/>
    <n v="0"/>
    <n v="0"/>
    <n v="1"/>
    <n v="0"/>
    <n v="0"/>
    <s v="Single"/>
    <s v="Alone"/>
    <n v="0"/>
    <n v="0"/>
    <n v="1"/>
    <n v="0"/>
    <n v="0"/>
    <s v="Graduation"/>
    <s v="Graduate"/>
    <n v="735"/>
    <n v="665"/>
    <n v="0"/>
    <n v="1"/>
    <x v="2"/>
    <s v="NumStorePurchases"/>
    <x v="1"/>
    <n v="20"/>
    <s v="Not Accepted"/>
    <n v="20"/>
    <n v="805"/>
    <n v="3.0000000000000004"/>
    <n v="7"/>
    <n v="6"/>
    <n v="16"/>
    <n v="5"/>
    <x v="3"/>
    <s v="Medium"/>
    <s v="High"/>
    <s v="High"/>
    <n v="974"/>
  </r>
  <r>
    <n v="64587"/>
    <x v="0"/>
    <n v="1"/>
    <n v="1"/>
    <n v="49"/>
    <x v="0"/>
    <n v="66"/>
    <n v="0"/>
    <n v="16"/>
    <n v="0"/>
    <n v="6"/>
    <n v="20"/>
    <s v="Wines"/>
    <n v="2"/>
    <n v="1"/>
    <n v="1"/>
    <n v="4"/>
    <n v="3"/>
    <x v="0"/>
    <x v="0"/>
    <x v="0"/>
    <x v="0"/>
    <x v="0"/>
    <n v="0"/>
    <n v="3"/>
    <n v="11"/>
    <x v="1"/>
    <n v="66"/>
    <x v="0"/>
    <n v="2166"/>
    <n v="1"/>
    <n v="0"/>
    <n v="0"/>
    <n v="0"/>
    <n v="0"/>
    <s v="Divorced"/>
    <s v="Alone"/>
    <n v="0"/>
    <n v="0"/>
    <n v="1"/>
    <n v="0"/>
    <n v="0"/>
    <s v="Graduation"/>
    <s v="Graduate"/>
    <n v="88"/>
    <n v="68"/>
    <n v="0"/>
    <n v="2"/>
    <x v="3"/>
    <s v="NumStorePurchases"/>
    <x v="1"/>
    <n v="6"/>
    <s v="Not Accepted"/>
    <n v="6"/>
    <n v="108"/>
    <n v="6"/>
    <n v="2"/>
    <n v="3"/>
    <n v="11"/>
    <n v="3"/>
    <x v="2"/>
    <s v="Medium"/>
    <s v="Medium"/>
    <s v="Medium"/>
    <n v="975"/>
  </r>
  <r>
    <n v="34824"/>
    <x v="2"/>
    <n v="0"/>
    <n v="0"/>
    <n v="65"/>
    <x v="2"/>
    <n v="4"/>
    <n v="2"/>
    <n v="11"/>
    <n v="2"/>
    <n v="0"/>
    <n v="4"/>
    <s v="Meat"/>
    <n v="1"/>
    <n v="1"/>
    <n v="0"/>
    <n v="2"/>
    <n v="6"/>
    <x v="0"/>
    <x v="0"/>
    <x v="0"/>
    <x v="0"/>
    <x v="0"/>
    <n v="0"/>
    <n v="3"/>
    <n v="11"/>
    <x v="1"/>
    <n v="25"/>
    <x v="3"/>
    <n v="2254"/>
    <n v="0"/>
    <n v="0"/>
    <n v="1"/>
    <n v="0"/>
    <n v="0"/>
    <s v="Single"/>
    <s v="Alone"/>
    <n v="0"/>
    <n v="0"/>
    <n v="1"/>
    <n v="0"/>
    <n v="0"/>
    <s v="Graduation"/>
    <s v="Graduate"/>
    <n v="19"/>
    <n v="15"/>
    <n v="0"/>
    <n v="0"/>
    <x v="1"/>
    <s v="NumStorePurchases"/>
    <x v="1"/>
    <n v="3"/>
    <s v="Not Accepted"/>
    <n v="3"/>
    <n v="23"/>
    <n v="4"/>
    <n v="0"/>
    <n v="0"/>
    <n v="4"/>
    <n v="0"/>
    <x v="1"/>
    <s v="Low"/>
    <s v="Low"/>
    <s v="Low"/>
    <n v="976"/>
  </r>
  <r>
    <n v="75437"/>
    <x v="1"/>
    <n v="0"/>
    <n v="0"/>
    <n v="25"/>
    <x v="1"/>
    <n v="795"/>
    <n v="0"/>
    <n v="545"/>
    <n v="95"/>
    <n v="58"/>
    <n v="0"/>
    <s v="Wines"/>
    <n v="1"/>
    <n v="8"/>
    <n v="4"/>
    <n v="10"/>
    <n v="6"/>
    <x v="0"/>
    <x v="0"/>
    <x v="0"/>
    <x v="1"/>
    <x v="0"/>
    <n v="0"/>
    <n v="3"/>
    <n v="11"/>
    <x v="1"/>
    <n v="42"/>
    <x v="2"/>
    <n v="2391"/>
    <n v="0"/>
    <n v="0"/>
    <n v="0"/>
    <n v="1"/>
    <n v="0"/>
    <s v="Together"/>
    <s v="Partner"/>
    <n v="0"/>
    <n v="0"/>
    <n v="1"/>
    <n v="0"/>
    <n v="0"/>
    <s v="Graduation"/>
    <s v="Graduate"/>
    <n v="1493"/>
    <n v="1493"/>
    <n v="1"/>
    <n v="0"/>
    <x v="0"/>
    <s v="NumStorePurchases"/>
    <x v="1"/>
    <n v="22"/>
    <s v="Accepted"/>
    <n v="22"/>
    <n v="1493"/>
    <n v="8"/>
    <n v="8"/>
    <n v="8"/>
    <n v="24"/>
    <n v="9"/>
    <x v="0"/>
    <s v="High"/>
    <s v="High"/>
    <s v="Low"/>
    <n v="977"/>
  </r>
  <r>
    <n v="26091"/>
    <x v="2"/>
    <n v="1"/>
    <n v="1"/>
    <n v="84"/>
    <x v="2"/>
    <n v="15"/>
    <n v="10"/>
    <n v="19"/>
    <n v="8"/>
    <n v="17"/>
    <n v="20"/>
    <s v="Gold"/>
    <n v="3"/>
    <n v="2"/>
    <n v="1"/>
    <n v="3"/>
    <n v="5"/>
    <x v="0"/>
    <x v="0"/>
    <x v="0"/>
    <x v="0"/>
    <x v="0"/>
    <n v="0"/>
    <n v="3"/>
    <n v="11"/>
    <x v="1"/>
    <n v="63"/>
    <x v="0"/>
    <n v="2283"/>
    <n v="0"/>
    <n v="0"/>
    <n v="0"/>
    <n v="1"/>
    <n v="0"/>
    <s v="Together"/>
    <s v="Partner"/>
    <n v="0"/>
    <n v="0"/>
    <n v="1"/>
    <n v="0"/>
    <n v="0"/>
    <s v="Graduation"/>
    <s v="Graduate"/>
    <n v="69"/>
    <n v="49"/>
    <n v="0"/>
    <n v="2"/>
    <x v="3"/>
    <s v="NumStorePurchases"/>
    <x v="1"/>
    <n v="6"/>
    <s v="Not Accepted"/>
    <n v="6"/>
    <n v="89"/>
    <n v="1.9999999999999996"/>
    <n v="2"/>
    <n v="2"/>
    <n v="6"/>
    <n v="0"/>
    <x v="1"/>
    <s v="Low"/>
    <s v="Medium"/>
    <s v="Medium"/>
    <n v="978"/>
  </r>
  <r>
    <n v="52845"/>
    <x v="0"/>
    <n v="1"/>
    <n v="0"/>
    <n v="7"/>
    <x v="3"/>
    <n v="384"/>
    <n v="25"/>
    <n v="292"/>
    <n v="130"/>
    <n v="41"/>
    <n v="64"/>
    <s v="Wines"/>
    <n v="3"/>
    <n v="8"/>
    <n v="8"/>
    <n v="6"/>
    <n v="6"/>
    <x v="1"/>
    <x v="0"/>
    <x v="0"/>
    <x v="0"/>
    <x v="0"/>
    <n v="0"/>
    <n v="3"/>
    <n v="11"/>
    <x v="1"/>
    <n v="47"/>
    <x v="2"/>
    <n v="2479"/>
    <n v="0"/>
    <n v="1"/>
    <n v="0"/>
    <n v="0"/>
    <n v="0"/>
    <s v="Married"/>
    <s v="Partner"/>
    <n v="0"/>
    <n v="0"/>
    <n v="1"/>
    <n v="0"/>
    <n v="0"/>
    <s v="Graduation"/>
    <s v="Graduate"/>
    <n v="872"/>
    <n v="808"/>
    <n v="1"/>
    <n v="1"/>
    <x v="2"/>
    <s v="NumWebPurchases"/>
    <x v="2"/>
    <n v="22"/>
    <s v="Accepted"/>
    <n v="22"/>
    <n v="936"/>
    <n v="10"/>
    <n v="8"/>
    <n v="7"/>
    <n v="25"/>
    <n v="9"/>
    <x v="0"/>
    <s v="Medium"/>
    <s v="High"/>
    <s v="High"/>
    <n v="979"/>
  </r>
  <r>
    <n v="46086"/>
    <x v="0"/>
    <n v="0"/>
    <n v="1"/>
    <n v="34"/>
    <x v="0"/>
    <n v="244"/>
    <n v="8"/>
    <n v="32"/>
    <n v="7"/>
    <n v="2"/>
    <n v="50"/>
    <s v="Wines"/>
    <n v="4"/>
    <n v="3"/>
    <n v="1"/>
    <n v="8"/>
    <n v="4"/>
    <x v="0"/>
    <x v="0"/>
    <x v="0"/>
    <x v="0"/>
    <x v="0"/>
    <n v="0"/>
    <n v="3"/>
    <n v="11"/>
    <x v="1"/>
    <n v="64"/>
    <x v="0"/>
    <n v="2397"/>
    <n v="1"/>
    <n v="0"/>
    <n v="0"/>
    <n v="0"/>
    <n v="0"/>
    <s v="Divorced"/>
    <s v="Alone"/>
    <n v="0"/>
    <n v="0"/>
    <n v="1"/>
    <n v="0"/>
    <n v="0"/>
    <s v="Graduation"/>
    <s v="Graduate"/>
    <n v="293"/>
    <n v="243"/>
    <n v="0"/>
    <n v="1"/>
    <x v="3"/>
    <s v="NumStorePurchases"/>
    <x v="1"/>
    <n v="12"/>
    <s v="Not Accepted"/>
    <n v="12"/>
    <n v="343"/>
    <n v="7"/>
    <n v="4"/>
    <n v="4"/>
    <n v="15"/>
    <n v="4"/>
    <x v="2"/>
    <s v="Medium"/>
    <s v="Medium"/>
    <s v="Medium"/>
    <n v="980"/>
  </r>
  <r>
    <n v="78028"/>
    <x v="1"/>
    <n v="0"/>
    <n v="1"/>
    <n v="38"/>
    <x v="0"/>
    <n v="158"/>
    <n v="19"/>
    <n v="288"/>
    <n v="25"/>
    <n v="0"/>
    <n v="38"/>
    <s v="Meat"/>
    <n v="1"/>
    <n v="6"/>
    <n v="4"/>
    <n v="9"/>
    <n v="7"/>
    <x v="0"/>
    <x v="1"/>
    <x v="1"/>
    <x v="0"/>
    <x v="0"/>
    <n v="0"/>
    <n v="3"/>
    <n v="11"/>
    <x v="0"/>
    <n v="64"/>
    <x v="0"/>
    <n v="2816"/>
    <n v="0"/>
    <n v="0"/>
    <n v="0"/>
    <n v="0"/>
    <n v="1"/>
    <s v="Widow"/>
    <s v="Alone"/>
    <n v="0"/>
    <n v="0"/>
    <n v="0"/>
    <n v="0"/>
    <n v="1"/>
    <s v="PhD"/>
    <s v="Postgraduate"/>
    <n v="490"/>
    <n v="452"/>
    <n v="2"/>
    <n v="1"/>
    <x v="2"/>
    <s v="NumStorePurchases"/>
    <x v="1"/>
    <n v="19"/>
    <s v="Accepted"/>
    <n v="19"/>
    <n v="528"/>
    <n v="7"/>
    <n v="7"/>
    <n v="5"/>
    <n v="19"/>
    <n v="7"/>
    <x v="3"/>
    <s v="Medium"/>
    <s v="Low"/>
    <s v="Medium"/>
    <n v="981"/>
  </r>
  <r>
    <n v="95169"/>
    <x v="1"/>
    <n v="0"/>
    <n v="0"/>
    <n v="1"/>
    <x v="3"/>
    <n v="1285"/>
    <n v="21"/>
    <n v="449"/>
    <n v="106"/>
    <n v="20"/>
    <n v="20"/>
    <s v="Wines"/>
    <n v="1"/>
    <n v="4"/>
    <n v="3"/>
    <n v="4"/>
    <n v="1"/>
    <x v="0"/>
    <x v="0"/>
    <x v="1"/>
    <x v="1"/>
    <x v="0"/>
    <n v="0"/>
    <n v="3"/>
    <n v="11"/>
    <x v="0"/>
    <n v="33"/>
    <x v="1"/>
    <n v="2422"/>
    <n v="0"/>
    <n v="0"/>
    <n v="1"/>
    <n v="0"/>
    <n v="0"/>
    <s v="Single"/>
    <s v="Alone"/>
    <n v="0"/>
    <n v="0"/>
    <n v="0"/>
    <n v="0"/>
    <n v="1"/>
    <s v="PhD"/>
    <s v="Postgraduate"/>
    <n v="1881"/>
    <n v="1861"/>
    <n v="2"/>
    <n v="0"/>
    <x v="0"/>
    <s v="NumWebPurchases"/>
    <x v="2"/>
    <n v="11"/>
    <s v="Accepted"/>
    <n v="11"/>
    <n v="1901"/>
    <n v="10"/>
    <n v="4"/>
    <n v="9"/>
    <n v="23"/>
    <n v="8"/>
    <x v="0"/>
    <s v="High"/>
    <s v="Medium"/>
    <s v="Medium"/>
    <n v="982"/>
  </r>
  <r>
    <n v="56337"/>
    <x v="0"/>
    <n v="1"/>
    <n v="1"/>
    <n v="25"/>
    <x v="1"/>
    <n v="349"/>
    <n v="16"/>
    <n v="144"/>
    <n v="28"/>
    <n v="5"/>
    <n v="182"/>
    <s v="Wines"/>
    <n v="5"/>
    <n v="8"/>
    <n v="5"/>
    <n v="4"/>
    <n v="8"/>
    <x v="1"/>
    <x v="0"/>
    <x v="0"/>
    <x v="1"/>
    <x v="0"/>
    <n v="0"/>
    <n v="3"/>
    <n v="11"/>
    <x v="0"/>
    <n v="39"/>
    <x v="1"/>
    <n v="2618"/>
    <n v="0"/>
    <n v="1"/>
    <n v="0"/>
    <n v="0"/>
    <n v="0"/>
    <s v="Married"/>
    <s v="Partner"/>
    <n v="1"/>
    <n v="0"/>
    <n v="0"/>
    <n v="0"/>
    <n v="0"/>
    <s v="2n Cycle"/>
    <s v="Undergraduate"/>
    <n v="542"/>
    <n v="360"/>
    <n v="2"/>
    <n v="2"/>
    <x v="2"/>
    <s v="NumWebPurchases"/>
    <x v="2"/>
    <n v="17"/>
    <s v="Accepted"/>
    <n v="17"/>
    <n v="724"/>
    <n v="8"/>
    <n v="6"/>
    <n v="6"/>
    <n v="20"/>
    <n v="7"/>
    <x v="3"/>
    <s v="Medium"/>
    <s v="Medium"/>
    <s v="High"/>
    <n v="983"/>
  </r>
  <r>
    <n v="22434"/>
    <x v="2"/>
    <n v="1"/>
    <n v="0"/>
    <n v="25"/>
    <x v="1"/>
    <n v="4"/>
    <n v="12"/>
    <n v="11"/>
    <n v="3"/>
    <n v="13"/>
    <n v="15"/>
    <s v="Gold"/>
    <n v="2"/>
    <n v="2"/>
    <n v="0"/>
    <n v="3"/>
    <n v="8"/>
    <x v="0"/>
    <x v="0"/>
    <x v="0"/>
    <x v="0"/>
    <x v="0"/>
    <n v="0"/>
    <n v="3"/>
    <n v="11"/>
    <x v="1"/>
    <n v="33"/>
    <x v="1"/>
    <n v="2660"/>
    <n v="0"/>
    <n v="0"/>
    <n v="0"/>
    <n v="1"/>
    <n v="0"/>
    <s v="Together"/>
    <s v="Partner"/>
    <n v="0"/>
    <n v="0"/>
    <n v="1"/>
    <n v="0"/>
    <n v="0"/>
    <s v="Graduation"/>
    <s v="Graduate"/>
    <n v="43"/>
    <n v="28"/>
    <n v="0"/>
    <n v="1"/>
    <x v="1"/>
    <s v="NumStorePurchases"/>
    <x v="1"/>
    <n v="5"/>
    <s v="Not Accepted"/>
    <n v="5"/>
    <n v="58"/>
    <n v="8"/>
    <n v="1"/>
    <n v="2"/>
    <n v="11"/>
    <n v="3"/>
    <x v="2"/>
    <s v="Low"/>
    <s v="Medium"/>
    <s v="Medium"/>
    <n v="984"/>
  </r>
  <r>
    <n v="36930"/>
    <x v="0"/>
    <n v="0"/>
    <n v="1"/>
    <n v="50"/>
    <x v="0"/>
    <n v="223"/>
    <n v="2"/>
    <n v="31"/>
    <n v="0"/>
    <n v="2"/>
    <n v="39"/>
    <s v="Wines"/>
    <n v="5"/>
    <n v="5"/>
    <n v="2"/>
    <n v="4"/>
    <n v="8"/>
    <x v="0"/>
    <x v="0"/>
    <x v="0"/>
    <x v="0"/>
    <x v="0"/>
    <n v="0"/>
    <n v="3"/>
    <n v="11"/>
    <x v="1"/>
    <n v="66"/>
    <x v="0"/>
    <n v="2567"/>
    <n v="0"/>
    <n v="1"/>
    <n v="0"/>
    <n v="0"/>
    <n v="0"/>
    <s v="Married"/>
    <s v="Partner"/>
    <n v="0"/>
    <n v="0"/>
    <n v="0"/>
    <n v="0"/>
    <n v="1"/>
    <s v="PhD"/>
    <s v="Postgraduate"/>
    <n v="258"/>
    <n v="219"/>
    <n v="0"/>
    <n v="1"/>
    <x v="3"/>
    <s v="NumWebPurchases"/>
    <x v="2"/>
    <n v="11"/>
    <s v="Not Accepted"/>
    <n v="11"/>
    <n v="297"/>
    <n v="5"/>
    <n v="4"/>
    <n v="4"/>
    <n v="13"/>
    <n v="3"/>
    <x v="2"/>
    <s v="Medium"/>
    <s v="Medium"/>
    <s v="Medium"/>
    <n v="985"/>
  </r>
  <r>
    <n v="36130"/>
    <x v="0"/>
    <n v="0"/>
    <n v="1"/>
    <n v="46"/>
    <x v="0"/>
    <n v="157"/>
    <n v="43"/>
    <n v="127"/>
    <n v="68"/>
    <n v="56"/>
    <n v="37"/>
    <s v="Wines"/>
    <n v="6"/>
    <n v="3"/>
    <n v="8"/>
    <n v="4"/>
    <n v="4"/>
    <x v="1"/>
    <x v="0"/>
    <x v="0"/>
    <x v="0"/>
    <x v="0"/>
    <n v="0"/>
    <n v="3"/>
    <n v="11"/>
    <x v="0"/>
    <n v="66"/>
    <x v="0"/>
    <n v="2671"/>
    <n v="0"/>
    <n v="0"/>
    <n v="1"/>
    <n v="0"/>
    <n v="0"/>
    <s v="Single"/>
    <s v="Alone"/>
    <n v="0"/>
    <n v="0"/>
    <n v="1"/>
    <n v="0"/>
    <n v="0"/>
    <s v="Graduation"/>
    <s v="Graduate"/>
    <n v="451"/>
    <n v="414"/>
    <n v="1"/>
    <n v="1"/>
    <x v="2"/>
    <s v="NumCatalogPurchases"/>
    <x v="0"/>
    <n v="15"/>
    <s v="Accepted"/>
    <n v="15"/>
    <n v="488"/>
    <n v="6"/>
    <n v="5"/>
    <n v="5"/>
    <n v="16"/>
    <n v="5"/>
    <x v="3"/>
    <s v="Medium"/>
    <s v="High"/>
    <s v="Medium"/>
    <n v="986"/>
  </r>
  <r>
    <n v="65569"/>
    <x v="0"/>
    <n v="0"/>
    <n v="1"/>
    <n v="96"/>
    <x v="2"/>
    <n v="397"/>
    <n v="46"/>
    <n v="288"/>
    <n v="20"/>
    <n v="38"/>
    <n v="70"/>
    <s v="Wines"/>
    <n v="2"/>
    <n v="6"/>
    <n v="5"/>
    <n v="10"/>
    <n v="3"/>
    <x v="0"/>
    <x v="0"/>
    <x v="0"/>
    <x v="0"/>
    <x v="0"/>
    <n v="0"/>
    <n v="3"/>
    <n v="11"/>
    <x v="1"/>
    <n v="67"/>
    <x v="0"/>
    <n v="2760"/>
    <n v="0"/>
    <n v="1"/>
    <n v="0"/>
    <n v="0"/>
    <n v="0"/>
    <s v="Married"/>
    <s v="Partner"/>
    <n v="0"/>
    <n v="0"/>
    <n v="0"/>
    <n v="1"/>
    <n v="0"/>
    <s v="Master"/>
    <s v="Postgraduate"/>
    <n v="789"/>
    <n v="719"/>
    <n v="0"/>
    <n v="1"/>
    <x v="2"/>
    <s v="NumStorePurchases"/>
    <x v="1"/>
    <n v="21"/>
    <s v="Not Accepted"/>
    <n v="21"/>
    <n v="859"/>
    <n v="0.99999999999999978"/>
    <n v="8"/>
    <n v="6"/>
    <n v="15"/>
    <n v="4"/>
    <x v="2"/>
    <s v="Medium"/>
    <s v="High"/>
    <s v="High"/>
    <n v="987"/>
  </r>
  <r>
    <n v="83844"/>
    <x v="1"/>
    <n v="0"/>
    <n v="0"/>
    <n v="57"/>
    <x v="0"/>
    <n v="901"/>
    <n v="31"/>
    <n v="345"/>
    <n v="75"/>
    <n v="31"/>
    <n v="191"/>
    <s v="Wines"/>
    <n v="1"/>
    <n v="4"/>
    <n v="4"/>
    <n v="11"/>
    <n v="1"/>
    <x v="0"/>
    <x v="0"/>
    <x v="1"/>
    <x v="0"/>
    <x v="0"/>
    <n v="0"/>
    <n v="3"/>
    <n v="11"/>
    <x v="1"/>
    <n v="68"/>
    <x v="0"/>
    <n v="2572"/>
    <n v="0"/>
    <n v="0"/>
    <n v="0"/>
    <n v="1"/>
    <n v="0"/>
    <s v="Together"/>
    <s v="Partner"/>
    <n v="0"/>
    <n v="0"/>
    <n v="1"/>
    <n v="0"/>
    <n v="0"/>
    <s v="Graduation"/>
    <s v="Graduate"/>
    <n v="1383"/>
    <n v="1192"/>
    <n v="1"/>
    <n v="0"/>
    <x v="0"/>
    <s v="NumStorePurchases"/>
    <x v="1"/>
    <n v="19"/>
    <s v="Accepted"/>
    <n v="19"/>
    <n v="1574"/>
    <n v="5"/>
    <n v="7"/>
    <n v="9"/>
    <n v="21"/>
    <n v="8"/>
    <x v="0"/>
    <s v="High"/>
    <s v="Medium"/>
    <s v="High"/>
    <n v="988"/>
  </r>
  <r>
    <n v="19514"/>
    <x v="2"/>
    <n v="1"/>
    <n v="1"/>
    <n v="47"/>
    <x v="0"/>
    <n v="14"/>
    <n v="3"/>
    <n v="21"/>
    <n v="2"/>
    <n v="1"/>
    <n v="28"/>
    <s v="Gold"/>
    <n v="4"/>
    <n v="3"/>
    <n v="1"/>
    <n v="2"/>
    <n v="8"/>
    <x v="1"/>
    <x v="0"/>
    <x v="0"/>
    <x v="0"/>
    <x v="0"/>
    <n v="0"/>
    <n v="3"/>
    <n v="11"/>
    <x v="1"/>
    <n v="52"/>
    <x v="0"/>
    <n v="2313"/>
    <n v="0"/>
    <n v="1"/>
    <n v="0"/>
    <n v="0"/>
    <n v="0"/>
    <s v="Married"/>
    <s v="Partner"/>
    <n v="0"/>
    <n v="0"/>
    <n v="1"/>
    <n v="0"/>
    <n v="0"/>
    <s v="Graduation"/>
    <s v="Graduate"/>
    <n v="41"/>
    <n v="13"/>
    <n v="1"/>
    <n v="2"/>
    <x v="1"/>
    <s v="NumWebPurchases"/>
    <x v="2"/>
    <n v="6"/>
    <s v="Accepted"/>
    <n v="6"/>
    <n v="69"/>
    <n v="6"/>
    <n v="2"/>
    <n v="2"/>
    <n v="10"/>
    <n v="2"/>
    <x v="1"/>
    <s v="Low"/>
    <s v="Low"/>
    <s v="Medium"/>
    <n v="989"/>
  </r>
  <r>
    <n v="36736"/>
    <x v="0"/>
    <n v="1"/>
    <n v="1"/>
    <n v="52"/>
    <x v="0"/>
    <n v="10"/>
    <n v="0"/>
    <n v="3"/>
    <n v="0"/>
    <n v="0"/>
    <n v="4"/>
    <s v="Wines"/>
    <n v="1"/>
    <n v="1"/>
    <n v="0"/>
    <n v="2"/>
    <n v="6"/>
    <x v="0"/>
    <x v="0"/>
    <x v="0"/>
    <x v="0"/>
    <x v="0"/>
    <n v="0"/>
    <n v="3"/>
    <n v="11"/>
    <x v="1"/>
    <n v="57"/>
    <x v="0"/>
    <n v="2574"/>
    <n v="0"/>
    <n v="0"/>
    <n v="1"/>
    <n v="0"/>
    <n v="0"/>
    <s v="Single"/>
    <s v="Alone"/>
    <n v="0"/>
    <n v="0"/>
    <n v="0"/>
    <n v="0"/>
    <n v="1"/>
    <s v="PhD"/>
    <s v="Postgraduate"/>
    <n v="13"/>
    <n v="9"/>
    <n v="0"/>
    <n v="2"/>
    <x v="1"/>
    <s v="NumStorePurchases"/>
    <x v="1"/>
    <n v="3"/>
    <s v="Not Accepted"/>
    <n v="3"/>
    <n v="17"/>
    <n v="5"/>
    <n v="0"/>
    <n v="0"/>
    <n v="5"/>
    <n v="0"/>
    <x v="1"/>
    <s v="Low"/>
    <s v="Low"/>
    <s v="Low"/>
    <n v="990"/>
  </r>
  <r>
    <n v="77568"/>
    <x v="1"/>
    <n v="0"/>
    <n v="1"/>
    <n v="30"/>
    <x v="1"/>
    <n v="1230"/>
    <n v="0"/>
    <n v="396"/>
    <n v="232"/>
    <n v="178"/>
    <n v="158"/>
    <s v="Wines"/>
    <n v="1"/>
    <n v="10"/>
    <n v="2"/>
    <n v="8"/>
    <n v="5"/>
    <x v="0"/>
    <x v="1"/>
    <x v="1"/>
    <x v="1"/>
    <x v="0"/>
    <n v="0"/>
    <n v="3"/>
    <n v="11"/>
    <x v="1"/>
    <n v="41"/>
    <x v="2"/>
    <n v="2832"/>
    <n v="0"/>
    <n v="0"/>
    <n v="0"/>
    <n v="1"/>
    <n v="0"/>
    <s v="Together"/>
    <s v="Partner"/>
    <n v="0"/>
    <n v="0"/>
    <n v="1"/>
    <n v="0"/>
    <n v="0"/>
    <s v="Graduation"/>
    <s v="Graduate"/>
    <n v="2036"/>
    <n v="1878"/>
    <n v="3"/>
    <n v="1"/>
    <x v="0"/>
    <s v="NumWebPurchases"/>
    <x v="2"/>
    <n v="20"/>
    <s v="Accepted"/>
    <n v="20"/>
    <n v="2194"/>
    <n v="7"/>
    <n v="7"/>
    <n v="9"/>
    <n v="23"/>
    <n v="8"/>
    <x v="0"/>
    <s v="High"/>
    <s v="High"/>
    <s v="High"/>
    <n v="991"/>
  </r>
  <r>
    <n v="49187"/>
    <x v="0"/>
    <n v="0"/>
    <n v="1"/>
    <n v="63"/>
    <x v="2"/>
    <n v="81"/>
    <n v="1"/>
    <n v="31"/>
    <n v="2"/>
    <n v="1"/>
    <n v="0"/>
    <s v="Wines"/>
    <n v="1"/>
    <n v="1"/>
    <n v="1"/>
    <n v="5"/>
    <n v="2"/>
    <x v="0"/>
    <x v="0"/>
    <x v="0"/>
    <x v="0"/>
    <x v="0"/>
    <n v="0"/>
    <n v="3"/>
    <n v="11"/>
    <x v="1"/>
    <n v="44"/>
    <x v="2"/>
    <n v="2328"/>
    <n v="0"/>
    <n v="0"/>
    <n v="0"/>
    <n v="1"/>
    <n v="0"/>
    <s v="Together"/>
    <s v="Partner"/>
    <n v="0"/>
    <n v="0"/>
    <n v="0"/>
    <n v="0"/>
    <n v="1"/>
    <s v="PhD"/>
    <s v="Postgraduate"/>
    <n v="116"/>
    <n v="116"/>
    <n v="0"/>
    <n v="1"/>
    <x v="3"/>
    <s v="NumStorePurchases"/>
    <x v="1"/>
    <n v="7"/>
    <s v="Not Accepted"/>
    <n v="7"/>
    <n v="116"/>
    <n v="4"/>
    <n v="3"/>
    <n v="3"/>
    <n v="10"/>
    <n v="2"/>
    <x v="1"/>
    <s v="Medium"/>
    <s v="Low"/>
    <s v="Low"/>
    <n v="992"/>
  </r>
  <r>
    <n v="30168"/>
    <x v="2"/>
    <n v="1"/>
    <n v="0"/>
    <n v="51"/>
    <x v="0"/>
    <n v="154"/>
    <n v="20"/>
    <n v="66"/>
    <n v="0"/>
    <n v="12"/>
    <n v="27"/>
    <s v="Wines"/>
    <n v="7"/>
    <n v="6"/>
    <n v="1"/>
    <n v="4"/>
    <n v="9"/>
    <x v="0"/>
    <x v="0"/>
    <x v="0"/>
    <x v="0"/>
    <x v="0"/>
    <n v="0"/>
    <n v="3"/>
    <n v="11"/>
    <x v="1"/>
    <n v="42"/>
    <x v="2"/>
    <n v="2638"/>
    <n v="0"/>
    <n v="0"/>
    <n v="1"/>
    <n v="0"/>
    <n v="0"/>
    <s v="Single"/>
    <s v="Alone"/>
    <n v="0"/>
    <n v="0"/>
    <n v="1"/>
    <n v="0"/>
    <n v="0"/>
    <s v="Graduation"/>
    <s v="Graduate"/>
    <n v="252"/>
    <n v="225"/>
    <n v="0"/>
    <n v="1"/>
    <x v="3"/>
    <s v="NumWebPurchases"/>
    <x v="2"/>
    <n v="11"/>
    <s v="Not Accepted"/>
    <n v="11"/>
    <n v="279"/>
    <n v="5"/>
    <n v="4"/>
    <n v="4"/>
    <n v="13"/>
    <n v="3"/>
    <x v="2"/>
    <s v="Medium"/>
    <s v="Medium"/>
    <s v="Medium"/>
    <n v="993"/>
  </r>
  <r>
    <n v="34053"/>
    <x v="2"/>
    <n v="0"/>
    <n v="1"/>
    <n v="14"/>
    <x v="1"/>
    <n v="63"/>
    <n v="0"/>
    <n v="21"/>
    <n v="7"/>
    <n v="0"/>
    <n v="12"/>
    <s v="Wines"/>
    <n v="1"/>
    <n v="3"/>
    <n v="0"/>
    <n v="3"/>
    <n v="8"/>
    <x v="0"/>
    <x v="0"/>
    <x v="0"/>
    <x v="0"/>
    <x v="0"/>
    <n v="0"/>
    <n v="3"/>
    <n v="11"/>
    <x v="1"/>
    <n v="52"/>
    <x v="0"/>
    <n v="2816"/>
    <n v="0"/>
    <n v="0"/>
    <n v="0"/>
    <n v="1"/>
    <n v="0"/>
    <s v="Together"/>
    <s v="Partner"/>
    <n v="0"/>
    <n v="0"/>
    <n v="0"/>
    <n v="1"/>
    <n v="0"/>
    <s v="Master"/>
    <s v="Postgraduate"/>
    <n v="91"/>
    <n v="79"/>
    <n v="0"/>
    <n v="1"/>
    <x v="3"/>
    <s v="NumWebPurchases"/>
    <x v="2"/>
    <n v="6"/>
    <s v="Not Accepted"/>
    <n v="6"/>
    <n v="103"/>
    <n v="9"/>
    <n v="2"/>
    <n v="3"/>
    <n v="14"/>
    <n v="4"/>
    <x v="2"/>
    <s v="Medium"/>
    <s v="Low"/>
    <s v="Medium"/>
    <n v="994"/>
  </r>
  <r>
    <n v="38196"/>
    <x v="0"/>
    <n v="1"/>
    <n v="1"/>
    <n v="20"/>
    <x v="1"/>
    <n v="30"/>
    <n v="0"/>
    <n v="11"/>
    <n v="0"/>
    <n v="0"/>
    <n v="3"/>
    <s v="Wines"/>
    <n v="3"/>
    <n v="2"/>
    <n v="0"/>
    <n v="4"/>
    <n v="5"/>
    <x v="0"/>
    <x v="0"/>
    <x v="0"/>
    <x v="0"/>
    <x v="0"/>
    <n v="0"/>
    <n v="3"/>
    <n v="11"/>
    <x v="1"/>
    <n v="49"/>
    <x v="2"/>
    <n v="2231"/>
    <n v="0"/>
    <n v="1"/>
    <n v="0"/>
    <n v="0"/>
    <n v="0"/>
    <s v="Married"/>
    <s v="Partner"/>
    <n v="0"/>
    <n v="0"/>
    <n v="0"/>
    <n v="1"/>
    <n v="0"/>
    <s v="Master"/>
    <s v="Postgraduate"/>
    <n v="41"/>
    <n v="38"/>
    <n v="0"/>
    <n v="2"/>
    <x v="1"/>
    <s v="NumStorePurchases"/>
    <x v="1"/>
    <n v="6"/>
    <s v="Not Accepted"/>
    <n v="6"/>
    <n v="44"/>
    <n v="8"/>
    <n v="2"/>
    <n v="1"/>
    <n v="11"/>
    <n v="3"/>
    <x v="2"/>
    <s v="Medium"/>
    <s v="Low"/>
    <s v="Low"/>
    <n v="995"/>
  </r>
  <r>
    <n v="59412"/>
    <x v="0"/>
    <n v="0"/>
    <n v="0"/>
    <n v="56"/>
    <x v="0"/>
    <n v="90"/>
    <n v="67"/>
    <n v="165"/>
    <n v="30"/>
    <n v="43"/>
    <n v="11"/>
    <s v="Meat"/>
    <n v="1"/>
    <n v="4"/>
    <n v="2"/>
    <n v="8"/>
    <n v="3"/>
    <x v="0"/>
    <x v="0"/>
    <x v="0"/>
    <x v="0"/>
    <x v="0"/>
    <n v="0"/>
    <n v="3"/>
    <n v="11"/>
    <x v="1"/>
    <n v="69"/>
    <x v="0"/>
    <n v="2230"/>
    <n v="0"/>
    <n v="1"/>
    <n v="0"/>
    <n v="0"/>
    <n v="0"/>
    <s v="Married"/>
    <s v="Partner"/>
    <n v="0"/>
    <n v="0"/>
    <n v="0"/>
    <n v="1"/>
    <n v="0"/>
    <s v="Master"/>
    <s v="Postgraduate"/>
    <n v="395"/>
    <n v="384"/>
    <n v="0"/>
    <n v="0"/>
    <x v="2"/>
    <s v="NumStorePurchases"/>
    <x v="1"/>
    <n v="14"/>
    <s v="Not Accepted"/>
    <n v="14"/>
    <n v="406"/>
    <n v="5"/>
    <n v="5"/>
    <n v="5"/>
    <n v="15"/>
    <n v="4"/>
    <x v="2"/>
    <s v="Medium"/>
    <s v="High"/>
    <s v="Medium"/>
    <n v="996"/>
  </r>
  <r>
    <n v="70924"/>
    <x v="1"/>
    <n v="0"/>
    <n v="0"/>
    <n v="41"/>
    <x v="0"/>
    <n v="635"/>
    <n v="114"/>
    <n v="254"/>
    <n v="132"/>
    <n v="152"/>
    <n v="76"/>
    <s v="Wines"/>
    <n v="1"/>
    <n v="6"/>
    <n v="6"/>
    <n v="7"/>
    <n v="3"/>
    <x v="0"/>
    <x v="0"/>
    <x v="1"/>
    <x v="0"/>
    <x v="0"/>
    <n v="0"/>
    <n v="3"/>
    <n v="11"/>
    <x v="1"/>
    <n v="55"/>
    <x v="0"/>
    <n v="2242"/>
    <n v="0"/>
    <n v="1"/>
    <n v="0"/>
    <n v="0"/>
    <n v="0"/>
    <s v="Married"/>
    <s v="Partner"/>
    <n v="1"/>
    <n v="0"/>
    <n v="0"/>
    <n v="0"/>
    <n v="0"/>
    <s v="2n Cycle"/>
    <s v="Undergraduate"/>
    <n v="1287"/>
    <n v="1211"/>
    <n v="1"/>
    <n v="0"/>
    <x v="0"/>
    <s v="NumStorePurchases"/>
    <x v="1"/>
    <n v="19"/>
    <s v="Accepted"/>
    <n v="19"/>
    <n v="1363"/>
    <n v="6"/>
    <n v="7"/>
    <n v="8"/>
    <n v="21"/>
    <n v="8"/>
    <x v="0"/>
    <s v="High"/>
    <s v="High"/>
    <s v="High"/>
    <n v="997"/>
  </r>
  <r>
    <n v="54165"/>
    <x v="0"/>
    <n v="0"/>
    <n v="0"/>
    <n v="72"/>
    <x v="2"/>
    <n v="127"/>
    <n v="4"/>
    <n v="73"/>
    <n v="15"/>
    <n v="6"/>
    <n v="11"/>
    <s v="Wines"/>
    <n v="1"/>
    <n v="2"/>
    <n v="1"/>
    <n v="7"/>
    <n v="2"/>
    <x v="0"/>
    <x v="0"/>
    <x v="0"/>
    <x v="0"/>
    <x v="0"/>
    <n v="0"/>
    <n v="3"/>
    <n v="11"/>
    <x v="1"/>
    <n v="51"/>
    <x v="0"/>
    <n v="2556"/>
    <n v="0"/>
    <n v="0"/>
    <n v="0"/>
    <n v="1"/>
    <n v="0"/>
    <s v="Together"/>
    <s v="Partner"/>
    <n v="0"/>
    <n v="0"/>
    <n v="1"/>
    <n v="0"/>
    <n v="0"/>
    <s v="Graduation"/>
    <s v="Graduate"/>
    <n v="225"/>
    <n v="214"/>
    <n v="0"/>
    <n v="0"/>
    <x v="3"/>
    <s v="NumStorePurchases"/>
    <x v="1"/>
    <n v="10"/>
    <s v="Not Accepted"/>
    <n v="10"/>
    <n v="236"/>
    <n v="3.0000000000000004"/>
    <n v="4"/>
    <n v="4"/>
    <n v="11"/>
    <n v="3"/>
    <x v="2"/>
    <s v="Medium"/>
    <s v="Medium"/>
    <s v="Medium"/>
    <n v="998"/>
  </r>
  <r>
    <n v="32300"/>
    <x v="2"/>
    <n v="1"/>
    <n v="0"/>
    <n v="1"/>
    <x v="3"/>
    <n v="13"/>
    <n v="3"/>
    <n v="6"/>
    <n v="6"/>
    <n v="5"/>
    <n v="6"/>
    <s v="Wines"/>
    <n v="1"/>
    <n v="1"/>
    <n v="0"/>
    <n v="3"/>
    <n v="8"/>
    <x v="0"/>
    <x v="0"/>
    <x v="0"/>
    <x v="0"/>
    <x v="0"/>
    <n v="0"/>
    <n v="3"/>
    <n v="11"/>
    <x v="1"/>
    <n v="47"/>
    <x v="2"/>
    <n v="2701"/>
    <n v="0"/>
    <n v="1"/>
    <n v="0"/>
    <n v="0"/>
    <n v="0"/>
    <s v="Married"/>
    <s v="Partner"/>
    <n v="0"/>
    <n v="0"/>
    <n v="1"/>
    <n v="0"/>
    <n v="0"/>
    <s v="Graduation"/>
    <s v="Graduate"/>
    <n v="33"/>
    <n v="27"/>
    <n v="0"/>
    <n v="1"/>
    <x v="1"/>
    <s v="NumStorePurchases"/>
    <x v="1"/>
    <n v="4"/>
    <s v="Not Accepted"/>
    <n v="4"/>
    <n v="39"/>
    <n v="10"/>
    <n v="0"/>
    <n v="1"/>
    <n v="11"/>
    <n v="3"/>
    <x v="2"/>
    <s v="Low"/>
    <s v="Medium"/>
    <s v="Low"/>
    <n v="999"/>
  </r>
  <r>
    <n v="20180"/>
    <x v="2"/>
    <n v="0"/>
    <n v="0"/>
    <n v="27"/>
    <x v="1"/>
    <n v="18"/>
    <n v="42"/>
    <n v="24"/>
    <n v="15"/>
    <n v="20"/>
    <n v="18"/>
    <s v="Fruits"/>
    <n v="1"/>
    <n v="2"/>
    <n v="1"/>
    <n v="4"/>
    <n v="7"/>
    <x v="0"/>
    <x v="0"/>
    <x v="0"/>
    <x v="0"/>
    <x v="0"/>
    <n v="0"/>
    <n v="3"/>
    <n v="11"/>
    <x v="1"/>
    <n v="44"/>
    <x v="2"/>
    <n v="2653"/>
    <n v="0"/>
    <n v="0"/>
    <n v="1"/>
    <n v="0"/>
    <n v="0"/>
    <s v="Single"/>
    <s v="Alone"/>
    <n v="0"/>
    <n v="0"/>
    <n v="1"/>
    <n v="0"/>
    <n v="0"/>
    <s v="Graduation"/>
    <s v="Graduate"/>
    <n v="119"/>
    <n v="101"/>
    <n v="0"/>
    <n v="0"/>
    <x v="3"/>
    <s v="NumStorePurchases"/>
    <x v="1"/>
    <n v="7"/>
    <s v="Not Accepted"/>
    <n v="7"/>
    <n v="137"/>
    <n v="8"/>
    <n v="3"/>
    <n v="3"/>
    <n v="14"/>
    <n v="4"/>
    <x v="2"/>
    <s v="Low"/>
    <s v="Medium"/>
    <s v="Medium"/>
    <n v="1000"/>
  </r>
  <r>
    <n v="34961"/>
    <x v="2"/>
    <n v="1"/>
    <n v="0"/>
    <n v="77"/>
    <x v="2"/>
    <n v="45"/>
    <n v="2"/>
    <n v="26"/>
    <n v="4"/>
    <n v="1"/>
    <n v="1"/>
    <s v="Wines"/>
    <n v="3"/>
    <n v="3"/>
    <n v="1"/>
    <n v="3"/>
    <n v="7"/>
    <x v="0"/>
    <x v="0"/>
    <x v="0"/>
    <x v="0"/>
    <x v="0"/>
    <n v="0"/>
    <n v="3"/>
    <n v="11"/>
    <x v="1"/>
    <n v="47"/>
    <x v="2"/>
    <n v="2169"/>
    <n v="0"/>
    <n v="1"/>
    <n v="0"/>
    <n v="0"/>
    <n v="0"/>
    <s v="Married"/>
    <s v="Partner"/>
    <n v="0"/>
    <n v="0"/>
    <n v="1"/>
    <n v="0"/>
    <n v="0"/>
    <s v="Graduation"/>
    <s v="Graduate"/>
    <n v="78"/>
    <n v="77"/>
    <n v="0"/>
    <n v="1"/>
    <x v="3"/>
    <s v="NumWebPurchases"/>
    <x v="2"/>
    <n v="7"/>
    <s v="Not Accepted"/>
    <n v="7"/>
    <n v="79"/>
    <n v="3.0000000000000004"/>
    <n v="3"/>
    <n v="2"/>
    <n v="8"/>
    <n v="1"/>
    <x v="1"/>
    <s v="Medium"/>
    <s v="Low"/>
    <s v="Low"/>
    <n v="1001"/>
  </r>
  <r>
    <n v="28440"/>
    <x v="2"/>
    <n v="1"/>
    <n v="0"/>
    <n v="87"/>
    <x v="2"/>
    <n v="38"/>
    <n v="1"/>
    <n v="24"/>
    <n v="0"/>
    <n v="0"/>
    <n v="0"/>
    <s v="Wines"/>
    <n v="1"/>
    <n v="2"/>
    <n v="0"/>
    <n v="3"/>
    <n v="8"/>
    <x v="0"/>
    <x v="0"/>
    <x v="0"/>
    <x v="0"/>
    <x v="0"/>
    <n v="0"/>
    <n v="3"/>
    <n v="11"/>
    <x v="1"/>
    <n v="46"/>
    <x v="2"/>
    <n v="2516"/>
    <n v="0"/>
    <n v="0"/>
    <n v="0"/>
    <n v="1"/>
    <n v="0"/>
    <s v="Together"/>
    <s v="Partner"/>
    <n v="0"/>
    <n v="0"/>
    <n v="0"/>
    <n v="0"/>
    <n v="1"/>
    <s v="PhD"/>
    <s v="Postgraduate"/>
    <n v="63"/>
    <n v="63"/>
    <n v="0"/>
    <n v="1"/>
    <x v="3"/>
    <s v="NumStorePurchases"/>
    <x v="1"/>
    <n v="5"/>
    <s v="Not Accepted"/>
    <n v="5"/>
    <n v="63"/>
    <n v="1.9999999999999996"/>
    <n v="1"/>
    <n v="2"/>
    <n v="5"/>
    <n v="0"/>
    <x v="1"/>
    <s v="Medium"/>
    <s v="Low"/>
    <s v="Low"/>
    <n v="1002"/>
  </r>
  <r>
    <n v="64504"/>
    <x v="0"/>
    <n v="1"/>
    <n v="2"/>
    <n v="81"/>
    <x v="2"/>
    <n v="986"/>
    <n v="36"/>
    <n v="168"/>
    <n v="16"/>
    <n v="0"/>
    <n v="108"/>
    <s v="Wines"/>
    <n v="7"/>
    <n v="11"/>
    <n v="3"/>
    <n v="4"/>
    <n v="7"/>
    <x v="0"/>
    <x v="0"/>
    <x v="0"/>
    <x v="0"/>
    <x v="0"/>
    <n v="0"/>
    <n v="3"/>
    <n v="11"/>
    <x v="0"/>
    <n v="67"/>
    <x v="0"/>
    <n v="2641"/>
    <n v="0"/>
    <n v="0"/>
    <n v="0"/>
    <n v="1"/>
    <n v="0"/>
    <s v="Together"/>
    <s v="Partner"/>
    <n v="0"/>
    <n v="0"/>
    <n v="0"/>
    <n v="0"/>
    <n v="1"/>
    <s v="PhD"/>
    <s v="Postgraduate"/>
    <n v="1206"/>
    <n v="1098"/>
    <n v="0"/>
    <n v="3"/>
    <x v="0"/>
    <s v="NumWebPurchases"/>
    <x v="2"/>
    <n v="18"/>
    <s v="Not Accepted"/>
    <n v="18"/>
    <n v="1314"/>
    <n v="1.9999999999999996"/>
    <n v="7"/>
    <n v="8"/>
    <n v="17"/>
    <n v="5"/>
    <x v="3"/>
    <s v="High"/>
    <s v="Low"/>
    <s v="High"/>
    <n v="1003"/>
  </r>
  <r>
    <n v="33564"/>
    <x v="2"/>
    <n v="0"/>
    <n v="1"/>
    <n v="51"/>
    <x v="0"/>
    <n v="61"/>
    <n v="0"/>
    <n v="3"/>
    <n v="0"/>
    <n v="0"/>
    <n v="7"/>
    <s v="Wines"/>
    <n v="1"/>
    <n v="1"/>
    <n v="1"/>
    <n v="3"/>
    <n v="5"/>
    <x v="0"/>
    <x v="0"/>
    <x v="0"/>
    <x v="0"/>
    <x v="0"/>
    <n v="0"/>
    <n v="3"/>
    <n v="11"/>
    <x v="1"/>
    <n v="54"/>
    <x v="0"/>
    <n v="2164"/>
    <n v="0"/>
    <n v="0"/>
    <n v="0"/>
    <n v="1"/>
    <n v="0"/>
    <s v="Together"/>
    <s v="Partner"/>
    <n v="0"/>
    <n v="0"/>
    <n v="0"/>
    <n v="1"/>
    <n v="0"/>
    <s v="Master"/>
    <s v="Postgraduate"/>
    <n v="64"/>
    <n v="57"/>
    <n v="0"/>
    <n v="1"/>
    <x v="3"/>
    <s v="NumStorePurchases"/>
    <x v="1"/>
    <n v="5"/>
    <s v="Not Accepted"/>
    <n v="5"/>
    <n v="71"/>
    <n v="5"/>
    <n v="1"/>
    <n v="2"/>
    <n v="8"/>
    <n v="1"/>
    <x v="1"/>
    <s v="Medium"/>
    <s v="Low"/>
    <s v="Low"/>
    <n v="1004"/>
  </r>
  <r>
    <n v="17345"/>
    <x v="2"/>
    <n v="1"/>
    <n v="0"/>
    <n v="79"/>
    <x v="2"/>
    <n v="4"/>
    <n v="9"/>
    <n v="16"/>
    <n v="17"/>
    <n v="0"/>
    <n v="12"/>
    <s v="Fish"/>
    <n v="2"/>
    <n v="2"/>
    <n v="1"/>
    <n v="2"/>
    <n v="8"/>
    <x v="0"/>
    <x v="0"/>
    <x v="0"/>
    <x v="0"/>
    <x v="0"/>
    <n v="0"/>
    <n v="3"/>
    <n v="11"/>
    <x v="1"/>
    <n v="42"/>
    <x v="2"/>
    <n v="2762"/>
    <n v="0"/>
    <n v="1"/>
    <n v="0"/>
    <n v="0"/>
    <n v="0"/>
    <s v="Married"/>
    <s v="Partner"/>
    <n v="0"/>
    <n v="0"/>
    <n v="1"/>
    <n v="0"/>
    <n v="0"/>
    <s v="Graduation"/>
    <s v="Graduate"/>
    <n v="46"/>
    <n v="34"/>
    <n v="0"/>
    <n v="1"/>
    <x v="1"/>
    <s v="NumWebPurchases"/>
    <x v="2"/>
    <n v="5"/>
    <s v="Not Accepted"/>
    <n v="5"/>
    <n v="58"/>
    <n v="3.0000000000000004"/>
    <n v="1"/>
    <n v="2"/>
    <n v="6"/>
    <n v="0"/>
    <x v="1"/>
    <s v="Low"/>
    <s v="Low"/>
    <s v="Medium"/>
    <n v="1005"/>
  </r>
  <r>
    <n v="56320"/>
    <x v="0"/>
    <n v="0"/>
    <n v="1"/>
    <n v="11"/>
    <x v="1"/>
    <n v="201"/>
    <n v="53"/>
    <n v="172"/>
    <n v="116"/>
    <n v="77"/>
    <n v="83"/>
    <s v="Wines"/>
    <n v="3"/>
    <n v="5"/>
    <n v="4"/>
    <n v="9"/>
    <n v="4"/>
    <x v="0"/>
    <x v="0"/>
    <x v="0"/>
    <x v="0"/>
    <x v="0"/>
    <n v="0"/>
    <n v="3"/>
    <n v="11"/>
    <x v="1"/>
    <n v="53"/>
    <x v="0"/>
    <n v="2606"/>
    <n v="0"/>
    <n v="1"/>
    <n v="0"/>
    <n v="0"/>
    <n v="0"/>
    <s v="Married"/>
    <s v="Partner"/>
    <n v="0"/>
    <n v="0"/>
    <n v="0"/>
    <n v="0"/>
    <n v="1"/>
    <s v="PhD"/>
    <s v="Postgraduate"/>
    <n v="619"/>
    <n v="536"/>
    <n v="0"/>
    <n v="1"/>
    <x v="2"/>
    <s v="NumStorePurchases"/>
    <x v="1"/>
    <n v="18"/>
    <s v="Not Accepted"/>
    <n v="18"/>
    <n v="702"/>
    <n v="9"/>
    <n v="7"/>
    <n v="6"/>
    <n v="22"/>
    <n v="8"/>
    <x v="0"/>
    <s v="Medium"/>
    <s v="High"/>
    <s v="High"/>
    <n v="1006"/>
  </r>
  <r>
    <n v="28647"/>
    <x v="2"/>
    <n v="1"/>
    <n v="0"/>
    <n v="54"/>
    <x v="0"/>
    <n v="19"/>
    <n v="8"/>
    <n v="29"/>
    <n v="0"/>
    <n v="12"/>
    <n v="26"/>
    <s v="Meat"/>
    <n v="1"/>
    <n v="2"/>
    <n v="2"/>
    <n v="2"/>
    <n v="7"/>
    <x v="1"/>
    <x v="0"/>
    <x v="0"/>
    <x v="0"/>
    <x v="0"/>
    <n v="0"/>
    <n v="3"/>
    <n v="11"/>
    <x v="0"/>
    <n v="42"/>
    <x v="2"/>
    <n v="2471"/>
    <n v="0"/>
    <n v="0"/>
    <n v="1"/>
    <n v="0"/>
    <n v="0"/>
    <s v="Single"/>
    <s v="Alone"/>
    <n v="0"/>
    <n v="0"/>
    <n v="1"/>
    <n v="0"/>
    <n v="0"/>
    <s v="Graduation"/>
    <s v="Graduate"/>
    <n v="68"/>
    <n v="42"/>
    <n v="1"/>
    <n v="1"/>
    <x v="3"/>
    <s v="NumWebPurchases"/>
    <x v="2"/>
    <n v="6"/>
    <s v="Accepted"/>
    <n v="6"/>
    <n v="94"/>
    <n v="5"/>
    <n v="2"/>
    <n v="3"/>
    <n v="10"/>
    <n v="2"/>
    <x v="1"/>
    <s v="Low"/>
    <s v="Medium"/>
    <s v="Medium"/>
    <n v="1007"/>
  </r>
  <r>
    <n v="15038"/>
    <x v="2"/>
    <n v="1"/>
    <n v="0"/>
    <n v="93"/>
    <x v="2"/>
    <n v="4"/>
    <n v="8"/>
    <n v="11"/>
    <n v="19"/>
    <n v="12"/>
    <n v="26"/>
    <s v="Gold"/>
    <n v="2"/>
    <n v="2"/>
    <n v="1"/>
    <n v="2"/>
    <n v="9"/>
    <x v="0"/>
    <x v="0"/>
    <x v="0"/>
    <x v="0"/>
    <x v="0"/>
    <n v="0"/>
    <n v="3"/>
    <n v="11"/>
    <x v="1"/>
    <n v="33"/>
    <x v="1"/>
    <n v="2675"/>
    <n v="0"/>
    <n v="0"/>
    <n v="1"/>
    <n v="0"/>
    <n v="0"/>
    <s v="Single"/>
    <s v="Alone"/>
    <n v="0"/>
    <n v="1"/>
    <n v="0"/>
    <n v="0"/>
    <n v="0"/>
    <s v="Basic"/>
    <s v="Undergraduate"/>
    <n v="54"/>
    <n v="28"/>
    <n v="0"/>
    <n v="1"/>
    <x v="1"/>
    <s v="NumWebPurchases"/>
    <x v="2"/>
    <n v="5"/>
    <s v="Not Accepted"/>
    <n v="5"/>
    <n v="80"/>
    <n v="0.99999999999999978"/>
    <n v="1"/>
    <n v="2"/>
    <n v="4"/>
    <n v="0"/>
    <x v="1"/>
    <s v="Low"/>
    <s v="Medium"/>
    <s v="Medium"/>
    <n v="1008"/>
  </r>
  <r>
    <n v="32173"/>
    <x v="2"/>
    <n v="0"/>
    <n v="1"/>
    <n v="0"/>
    <x v="3"/>
    <n v="18"/>
    <n v="0"/>
    <n v="2"/>
    <n v="0"/>
    <n v="0"/>
    <n v="2"/>
    <s v="Wines"/>
    <n v="1"/>
    <n v="1"/>
    <n v="0"/>
    <n v="3"/>
    <n v="4"/>
    <x v="0"/>
    <x v="0"/>
    <x v="0"/>
    <x v="0"/>
    <x v="0"/>
    <n v="0"/>
    <n v="3"/>
    <n v="11"/>
    <x v="1"/>
    <n v="62"/>
    <x v="0"/>
    <n v="2491"/>
    <n v="1"/>
    <n v="0"/>
    <n v="0"/>
    <n v="0"/>
    <n v="0"/>
    <s v="Divorced"/>
    <s v="Alone"/>
    <n v="0"/>
    <n v="0"/>
    <n v="0"/>
    <n v="0"/>
    <n v="1"/>
    <s v="PhD"/>
    <s v="Postgraduate"/>
    <n v="20"/>
    <n v="18"/>
    <n v="0"/>
    <n v="1"/>
    <x v="1"/>
    <s v="NumStorePurchases"/>
    <x v="1"/>
    <n v="4"/>
    <s v="Not Accepted"/>
    <n v="4"/>
    <n v="22"/>
    <n v="10"/>
    <n v="0"/>
    <n v="0"/>
    <n v="10"/>
    <n v="2"/>
    <x v="1"/>
    <s v="Low"/>
    <s v="Low"/>
    <s v="Low"/>
    <n v="1009"/>
  </r>
  <r>
    <n v="68316"/>
    <x v="1"/>
    <n v="0"/>
    <n v="1"/>
    <n v="54"/>
    <x v="0"/>
    <n v="806"/>
    <n v="80"/>
    <n v="161"/>
    <n v="120"/>
    <n v="11"/>
    <n v="33"/>
    <s v="Wines"/>
    <n v="5"/>
    <n v="10"/>
    <n v="7"/>
    <n v="10"/>
    <n v="6"/>
    <x v="0"/>
    <x v="0"/>
    <x v="0"/>
    <x v="0"/>
    <x v="0"/>
    <n v="0"/>
    <n v="3"/>
    <n v="11"/>
    <x v="1"/>
    <n v="56"/>
    <x v="0"/>
    <n v="2761"/>
    <n v="0"/>
    <n v="0"/>
    <n v="0"/>
    <n v="1"/>
    <n v="0"/>
    <s v="Together"/>
    <s v="Partner"/>
    <n v="1"/>
    <n v="0"/>
    <n v="0"/>
    <n v="0"/>
    <n v="0"/>
    <s v="2n Cycle"/>
    <s v="Undergraduate"/>
    <n v="1178"/>
    <n v="1145"/>
    <n v="0"/>
    <n v="1"/>
    <x v="0"/>
    <s v="NumWebPurchases"/>
    <x v="2"/>
    <n v="27"/>
    <s v="Not Accepted"/>
    <n v="27"/>
    <n v="1211"/>
    <n v="5"/>
    <n v="9"/>
    <n v="8"/>
    <n v="22"/>
    <n v="8"/>
    <x v="0"/>
    <s v="High"/>
    <s v="Medium"/>
    <s v="Medium"/>
    <n v="1010"/>
  </r>
  <r>
    <n v="74538"/>
    <x v="1"/>
    <n v="0"/>
    <n v="0"/>
    <n v="21"/>
    <x v="1"/>
    <n v="380"/>
    <n v="98"/>
    <n v="733"/>
    <n v="110"/>
    <n v="112"/>
    <n v="28"/>
    <s v="Meat"/>
    <n v="1"/>
    <n v="8"/>
    <n v="8"/>
    <n v="5"/>
    <n v="3"/>
    <x v="0"/>
    <x v="0"/>
    <x v="1"/>
    <x v="0"/>
    <x v="0"/>
    <n v="0"/>
    <n v="3"/>
    <n v="11"/>
    <x v="0"/>
    <n v="49"/>
    <x v="2"/>
    <n v="2524"/>
    <n v="0"/>
    <n v="0"/>
    <n v="0"/>
    <n v="1"/>
    <n v="0"/>
    <s v="Together"/>
    <s v="Partner"/>
    <n v="0"/>
    <n v="0"/>
    <n v="1"/>
    <n v="0"/>
    <n v="0"/>
    <s v="Graduation"/>
    <s v="Graduate"/>
    <n v="1433"/>
    <n v="1405"/>
    <n v="1"/>
    <n v="0"/>
    <x v="0"/>
    <s v="NumWebPurchases"/>
    <x v="2"/>
    <n v="21"/>
    <s v="Accepted"/>
    <n v="21"/>
    <n v="1461"/>
    <n v="8"/>
    <n v="8"/>
    <n v="8"/>
    <n v="24"/>
    <n v="9"/>
    <x v="0"/>
    <s v="Medium"/>
    <s v="High"/>
    <s v="Medium"/>
    <n v="1011"/>
  </r>
  <r>
    <n v="91700"/>
    <x v="1"/>
    <n v="0"/>
    <n v="0"/>
    <n v="58"/>
    <x v="0"/>
    <n v="576"/>
    <n v="172"/>
    <n v="961"/>
    <n v="125"/>
    <n v="115"/>
    <n v="19"/>
    <s v="Meat"/>
    <n v="1"/>
    <n v="8"/>
    <n v="6"/>
    <n v="5"/>
    <n v="3"/>
    <x v="0"/>
    <x v="0"/>
    <x v="0"/>
    <x v="0"/>
    <x v="0"/>
    <n v="0"/>
    <n v="3"/>
    <n v="11"/>
    <x v="0"/>
    <n v="49"/>
    <x v="2"/>
    <n v="2687"/>
    <n v="0"/>
    <n v="0"/>
    <n v="1"/>
    <n v="0"/>
    <n v="0"/>
    <s v="Single"/>
    <s v="Alone"/>
    <n v="0"/>
    <n v="0"/>
    <n v="1"/>
    <n v="0"/>
    <n v="0"/>
    <s v="Graduation"/>
    <s v="Graduate"/>
    <n v="1949"/>
    <n v="1930"/>
    <n v="0"/>
    <n v="0"/>
    <x v="0"/>
    <s v="NumWebPurchases"/>
    <x v="2"/>
    <n v="19"/>
    <s v="Not Accepted"/>
    <n v="19"/>
    <n v="1968"/>
    <n v="5"/>
    <n v="7"/>
    <n v="9"/>
    <n v="21"/>
    <n v="8"/>
    <x v="0"/>
    <s v="High"/>
    <s v="High"/>
    <s v="Medium"/>
    <n v="1012"/>
  </r>
  <r>
    <n v="68695"/>
    <x v="1"/>
    <n v="0"/>
    <n v="0"/>
    <n v="3"/>
    <x v="3"/>
    <n v="458"/>
    <n v="81"/>
    <n v="356"/>
    <n v="106"/>
    <n v="50"/>
    <n v="40"/>
    <s v="Wines"/>
    <n v="1"/>
    <n v="4"/>
    <n v="4"/>
    <n v="7"/>
    <n v="2"/>
    <x v="0"/>
    <x v="0"/>
    <x v="0"/>
    <x v="0"/>
    <x v="0"/>
    <n v="0"/>
    <n v="3"/>
    <n v="11"/>
    <x v="1"/>
    <n v="51"/>
    <x v="0"/>
    <n v="2163"/>
    <n v="0"/>
    <n v="0"/>
    <n v="0"/>
    <n v="1"/>
    <n v="0"/>
    <s v="Together"/>
    <s v="Partner"/>
    <n v="0"/>
    <n v="0"/>
    <n v="1"/>
    <n v="0"/>
    <n v="0"/>
    <s v="Graduation"/>
    <s v="Graduate"/>
    <n v="1051"/>
    <n v="1011"/>
    <n v="0"/>
    <n v="0"/>
    <x v="0"/>
    <s v="NumStorePurchases"/>
    <x v="1"/>
    <n v="15"/>
    <s v="Not Accepted"/>
    <n v="15"/>
    <n v="1091"/>
    <n v="10"/>
    <n v="5"/>
    <n v="7"/>
    <n v="22"/>
    <n v="8"/>
    <x v="0"/>
    <s v="Medium"/>
    <s v="High"/>
    <s v="Medium"/>
    <n v="1013"/>
  </r>
  <r>
    <n v="31056"/>
    <x v="2"/>
    <n v="1"/>
    <n v="0"/>
    <n v="99"/>
    <x v="2"/>
    <n v="5"/>
    <n v="10"/>
    <n v="13"/>
    <n v="3"/>
    <n v="8"/>
    <n v="16"/>
    <s v="Gold"/>
    <n v="1"/>
    <n v="1"/>
    <n v="0"/>
    <n v="3"/>
    <n v="8"/>
    <x v="0"/>
    <x v="0"/>
    <x v="0"/>
    <x v="0"/>
    <x v="0"/>
    <n v="0"/>
    <n v="3"/>
    <n v="11"/>
    <x v="1"/>
    <n v="43"/>
    <x v="2"/>
    <n v="2682"/>
    <n v="0"/>
    <n v="1"/>
    <n v="0"/>
    <n v="0"/>
    <n v="0"/>
    <s v="Married"/>
    <s v="Partner"/>
    <n v="1"/>
    <n v="0"/>
    <n v="0"/>
    <n v="0"/>
    <n v="0"/>
    <s v="2n Cycle"/>
    <s v="Undergraduate"/>
    <n v="39"/>
    <n v="23"/>
    <n v="0"/>
    <n v="1"/>
    <x v="1"/>
    <s v="NumStorePurchases"/>
    <x v="1"/>
    <n v="4"/>
    <s v="Not Accepted"/>
    <n v="4"/>
    <n v="55"/>
    <n v="0.99999999999999978"/>
    <n v="0"/>
    <n v="1"/>
    <n v="1.9999999999999998"/>
    <n v="0"/>
    <x v="1"/>
    <s v="Low"/>
    <s v="Medium"/>
    <s v="Medium"/>
    <n v="1014"/>
  </r>
  <r>
    <n v="79593"/>
    <x v="1"/>
    <n v="0"/>
    <n v="0"/>
    <n v="70"/>
    <x v="2"/>
    <n v="350"/>
    <n v="60"/>
    <n v="568"/>
    <n v="110"/>
    <n v="133"/>
    <n v="145"/>
    <s v="Meat"/>
    <n v="1"/>
    <n v="5"/>
    <n v="6"/>
    <n v="7"/>
    <n v="2"/>
    <x v="0"/>
    <x v="0"/>
    <x v="1"/>
    <x v="0"/>
    <x v="0"/>
    <n v="0"/>
    <n v="3"/>
    <n v="11"/>
    <x v="1"/>
    <n v="47"/>
    <x v="2"/>
    <n v="2207"/>
    <n v="0"/>
    <n v="1"/>
    <n v="0"/>
    <n v="0"/>
    <n v="0"/>
    <s v="Married"/>
    <s v="Partner"/>
    <n v="0"/>
    <n v="0"/>
    <n v="1"/>
    <n v="0"/>
    <n v="0"/>
    <s v="Graduation"/>
    <s v="Graduate"/>
    <n v="1221"/>
    <n v="1076"/>
    <n v="1"/>
    <n v="0"/>
    <x v="0"/>
    <s v="NumStorePurchases"/>
    <x v="1"/>
    <n v="18"/>
    <s v="Accepted"/>
    <n v="18"/>
    <n v="1366"/>
    <n v="3.0000000000000004"/>
    <n v="7"/>
    <n v="8"/>
    <n v="18"/>
    <n v="6"/>
    <x v="3"/>
    <s v="Medium"/>
    <s v="High"/>
    <s v="High"/>
    <n v="1015"/>
  </r>
  <r>
    <n v="28071"/>
    <x v="2"/>
    <n v="0"/>
    <n v="0"/>
    <n v="65"/>
    <x v="2"/>
    <n v="39"/>
    <n v="33"/>
    <n v="130"/>
    <n v="41"/>
    <n v="26"/>
    <n v="44"/>
    <s v="Meat"/>
    <n v="2"/>
    <n v="5"/>
    <n v="1"/>
    <n v="5"/>
    <n v="8"/>
    <x v="0"/>
    <x v="0"/>
    <x v="0"/>
    <x v="0"/>
    <x v="0"/>
    <n v="0"/>
    <n v="3"/>
    <n v="11"/>
    <x v="1"/>
    <n v="40"/>
    <x v="2"/>
    <n v="2828"/>
    <n v="0"/>
    <n v="0"/>
    <n v="1"/>
    <n v="0"/>
    <n v="0"/>
    <s v="Single"/>
    <s v="Alone"/>
    <n v="0"/>
    <n v="0"/>
    <n v="1"/>
    <n v="0"/>
    <n v="0"/>
    <s v="Graduation"/>
    <s v="Graduate"/>
    <n v="269"/>
    <n v="225"/>
    <n v="0"/>
    <n v="0"/>
    <x v="3"/>
    <s v="NumWebPurchases"/>
    <x v="2"/>
    <n v="11"/>
    <s v="Not Accepted"/>
    <n v="11"/>
    <n v="313"/>
    <n v="4"/>
    <n v="4"/>
    <n v="4"/>
    <n v="12"/>
    <n v="3"/>
    <x v="2"/>
    <s v="Medium"/>
    <s v="Medium"/>
    <s v="Medium"/>
    <n v="1016"/>
  </r>
  <r>
    <n v="37334"/>
    <x v="0"/>
    <n v="1"/>
    <n v="1"/>
    <n v="44"/>
    <x v="0"/>
    <n v="26"/>
    <n v="1"/>
    <n v="16"/>
    <n v="2"/>
    <n v="2"/>
    <n v="15"/>
    <s v="Wines"/>
    <n v="4"/>
    <n v="3"/>
    <n v="0"/>
    <n v="4"/>
    <n v="4"/>
    <x v="0"/>
    <x v="0"/>
    <x v="0"/>
    <x v="0"/>
    <x v="0"/>
    <n v="0"/>
    <n v="3"/>
    <n v="11"/>
    <x v="1"/>
    <n v="62"/>
    <x v="0"/>
    <n v="2282"/>
    <n v="0"/>
    <n v="0"/>
    <n v="0"/>
    <n v="1"/>
    <n v="0"/>
    <s v="Together"/>
    <s v="Partner"/>
    <n v="0"/>
    <n v="0"/>
    <n v="0"/>
    <n v="0"/>
    <n v="1"/>
    <s v="PhD"/>
    <s v="Postgraduate"/>
    <n v="47"/>
    <n v="32"/>
    <n v="0"/>
    <n v="2"/>
    <x v="1"/>
    <s v="NumStorePurchases"/>
    <x v="1"/>
    <n v="7"/>
    <s v="Not Accepted"/>
    <n v="7"/>
    <n v="62"/>
    <n v="6"/>
    <n v="3"/>
    <n v="2"/>
    <n v="11"/>
    <n v="3"/>
    <x v="2"/>
    <s v="Medium"/>
    <s v="Medium"/>
    <s v="Medium"/>
    <n v="1017"/>
  </r>
  <r>
    <n v="46423"/>
    <x v="0"/>
    <n v="1"/>
    <n v="1"/>
    <n v="6"/>
    <x v="3"/>
    <n v="68"/>
    <n v="0"/>
    <n v="16"/>
    <n v="0"/>
    <n v="0"/>
    <n v="8"/>
    <s v="Wines"/>
    <n v="3"/>
    <n v="2"/>
    <n v="0"/>
    <n v="4"/>
    <n v="7"/>
    <x v="0"/>
    <x v="0"/>
    <x v="0"/>
    <x v="0"/>
    <x v="0"/>
    <n v="0"/>
    <n v="3"/>
    <n v="11"/>
    <x v="1"/>
    <n v="48"/>
    <x v="2"/>
    <n v="2443"/>
    <n v="0"/>
    <n v="0"/>
    <n v="1"/>
    <n v="0"/>
    <n v="0"/>
    <s v="Single"/>
    <s v="Alone"/>
    <n v="0"/>
    <n v="0"/>
    <n v="0"/>
    <n v="1"/>
    <n v="0"/>
    <s v="Master"/>
    <s v="Postgraduate"/>
    <n v="84"/>
    <n v="76"/>
    <n v="0"/>
    <n v="2"/>
    <x v="3"/>
    <s v="NumStorePurchases"/>
    <x v="1"/>
    <n v="6"/>
    <s v="Not Accepted"/>
    <n v="6"/>
    <n v="92"/>
    <n v="10"/>
    <n v="2"/>
    <n v="3"/>
    <n v="15"/>
    <n v="4"/>
    <x v="2"/>
    <s v="Medium"/>
    <s v="Low"/>
    <s v="Low"/>
    <n v="1018"/>
  </r>
  <r>
    <n v="37126"/>
    <x v="0"/>
    <n v="1"/>
    <n v="0"/>
    <n v="9"/>
    <x v="1"/>
    <n v="45"/>
    <n v="3"/>
    <n v="9"/>
    <n v="4"/>
    <n v="4"/>
    <n v="7"/>
    <s v="Wines"/>
    <n v="1"/>
    <n v="1"/>
    <n v="2"/>
    <n v="2"/>
    <n v="6"/>
    <x v="1"/>
    <x v="0"/>
    <x v="0"/>
    <x v="0"/>
    <x v="0"/>
    <n v="0"/>
    <n v="3"/>
    <n v="11"/>
    <x v="0"/>
    <n v="49"/>
    <x v="2"/>
    <n v="2250"/>
    <n v="0"/>
    <n v="1"/>
    <n v="0"/>
    <n v="0"/>
    <n v="0"/>
    <s v="Married"/>
    <s v="Partner"/>
    <n v="0"/>
    <n v="0"/>
    <n v="0"/>
    <n v="0"/>
    <n v="1"/>
    <s v="PhD"/>
    <s v="Postgraduate"/>
    <n v="65"/>
    <n v="58"/>
    <n v="1"/>
    <n v="1"/>
    <x v="3"/>
    <s v="NumCatalogPurchases"/>
    <x v="0"/>
    <n v="5"/>
    <s v="Accepted"/>
    <n v="5"/>
    <n v="72"/>
    <n v="10"/>
    <n v="1"/>
    <n v="2"/>
    <n v="13"/>
    <n v="3"/>
    <x v="2"/>
    <s v="Medium"/>
    <s v="Medium"/>
    <s v="Low"/>
    <n v="1019"/>
  </r>
  <r>
    <n v="47703"/>
    <x v="0"/>
    <n v="0"/>
    <n v="1"/>
    <n v="95"/>
    <x v="2"/>
    <n v="359"/>
    <n v="0"/>
    <n v="134"/>
    <n v="13"/>
    <n v="26"/>
    <n v="123"/>
    <s v="Wines"/>
    <n v="4"/>
    <n v="6"/>
    <n v="3"/>
    <n v="8"/>
    <n v="5"/>
    <x v="0"/>
    <x v="0"/>
    <x v="0"/>
    <x v="0"/>
    <x v="0"/>
    <n v="0"/>
    <n v="3"/>
    <n v="11"/>
    <x v="1"/>
    <n v="67"/>
    <x v="0"/>
    <n v="2555"/>
    <n v="0"/>
    <n v="1"/>
    <n v="0"/>
    <n v="0"/>
    <n v="0"/>
    <s v="Married"/>
    <s v="Partner"/>
    <n v="0"/>
    <n v="0"/>
    <n v="1"/>
    <n v="0"/>
    <n v="0"/>
    <s v="Graduation"/>
    <s v="Graduate"/>
    <n v="532"/>
    <n v="409"/>
    <n v="0"/>
    <n v="1"/>
    <x v="2"/>
    <s v="NumStorePurchases"/>
    <x v="1"/>
    <n v="17"/>
    <s v="Not Accepted"/>
    <n v="17"/>
    <n v="655"/>
    <n v="0.99999999999999978"/>
    <n v="6"/>
    <n v="6"/>
    <n v="13"/>
    <n v="3"/>
    <x v="2"/>
    <s v="Medium"/>
    <s v="Medium"/>
    <s v="High"/>
    <n v="1020"/>
  </r>
  <r>
    <n v="61180"/>
    <x v="0"/>
    <n v="0"/>
    <n v="1"/>
    <n v="70"/>
    <x v="2"/>
    <n v="403"/>
    <n v="24"/>
    <n v="29"/>
    <n v="6"/>
    <n v="24"/>
    <n v="218"/>
    <s v="Wines"/>
    <n v="2"/>
    <n v="5"/>
    <n v="5"/>
    <n v="6"/>
    <n v="3"/>
    <x v="1"/>
    <x v="0"/>
    <x v="0"/>
    <x v="0"/>
    <x v="0"/>
    <n v="0"/>
    <n v="3"/>
    <n v="11"/>
    <x v="1"/>
    <n v="61"/>
    <x v="0"/>
    <n v="2226"/>
    <n v="0"/>
    <n v="1"/>
    <n v="0"/>
    <n v="0"/>
    <n v="0"/>
    <s v="Married"/>
    <s v="Partner"/>
    <n v="0"/>
    <n v="0"/>
    <n v="1"/>
    <n v="0"/>
    <n v="0"/>
    <s v="Graduation"/>
    <s v="Graduate"/>
    <n v="486"/>
    <n v="268"/>
    <n v="1"/>
    <n v="1"/>
    <x v="2"/>
    <s v="NumStorePurchases"/>
    <x v="1"/>
    <n v="16"/>
    <s v="Accepted"/>
    <n v="16"/>
    <n v="704"/>
    <n v="3.0000000000000004"/>
    <n v="6"/>
    <n v="6"/>
    <n v="15"/>
    <n v="4"/>
    <x v="2"/>
    <s v="Medium"/>
    <s v="Medium"/>
    <s v="High"/>
    <n v="1021"/>
  </r>
  <r>
    <n v="38998"/>
    <x v="0"/>
    <n v="1"/>
    <n v="1"/>
    <n v="92"/>
    <x v="2"/>
    <n v="34"/>
    <n v="1"/>
    <n v="14"/>
    <n v="0"/>
    <n v="0"/>
    <n v="5"/>
    <s v="Wines"/>
    <n v="3"/>
    <n v="2"/>
    <n v="0"/>
    <n v="3"/>
    <n v="8"/>
    <x v="0"/>
    <x v="0"/>
    <x v="0"/>
    <x v="0"/>
    <x v="0"/>
    <n v="1"/>
    <n v="3"/>
    <n v="11"/>
    <x v="1"/>
    <n v="66"/>
    <x v="0"/>
    <n v="2762"/>
    <n v="0"/>
    <n v="1"/>
    <n v="0"/>
    <n v="0"/>
    <n v="0"/>
    <s v="Married"/>
    <s v="Partner"/>
    <n v="0"/>
    <n v="0"/>
    <n v="1"/>
    <n v="0"/>
    <n v="0"/>
    <s v="Graduation"/>
    <s v="Graduate"/>
    <n v="49"/>
    <n v="44"/>
    <n v="0"/>
    <n v="2"/>
    <x v="1"/>
    <s v="NumStorePurchases"/>
    <x v="1"/>
    <n v="5"/>
    <s v="Not Accepted"/>
    <n v="5"/>
    <n v="54"/>
    <n v="0.99999999999999978"/>
    <n v="1"/>
    <n v="1"/>
    <n v="3"/>
    <n v="0"/>
    <x v="1"/>
    <s v="Medium"/>
    <s v="Low"/>
    <s v="Low"/>
    <n v="1022"/>
  </r>
  <r>
    <n v="8028"/>
    <x v="2"/>
    <n v="0"/>
    <n v="0"/>
    <n v="62"/>
    <x v="2"/>
    <n v="73"/>
    <n v="18"/>
    <n v="66"/>
    <n v="7"/>
    <n v="12"/>
    <n v="2"/>
    <s v="Wines"/>
    <n v="15"/>
    <n v="0"/>
    <n v="1"/>
    <n v="0"/>
    <n v="19"/>
    <x v="0"/>
    <x v="0"/>
    <x v="0"/>
    <x v="0"/>
    <x v="0"/>
    <n v="0"/>
    <n v="3"/>
    <n v="11"/>
    <x v="1"/>
    <n v="29"/>
    <x v="3"/>
    <n v="2808"/>
    <n v="0"/>
    <n v="0"/>
    <n v="1"/>
    <n v="0"/>
    <n v="0"/>
    <s v="Single"/>
    <s v="Alone"/>
    <n v="0"/>
    <n v="0"/>
    <n v="1"/>
    <n v="0"/>
    <n v="0"/>
    <s v="Graduation"/>
    <s v="Graduate"/>
    <n v="176"/>
    <n v="174"/>
    <n v="0"/>
    <n v="0"/>
    <x v="3"/>
    <s v="NumCatalogPurchases"/>
    <x v="0"/>
    <n v="1"/>
    <s v="Not Accepted"/>
    <n v="1"/>
    <n v="178"/>
    <n v="4"/>
    <n v="0"/>
    <n v="3"/>
    <n v="7"/>
    <n v="1"/>
    <x v="1"/>
    <s v="Medium"/>
    <s v="Medium"/>
    <s v="Low"/>
    <n v="1023"/>
  </r>
  <r>
    <n v="76081"/>
    <x v="1"/>
    <n v="0"/>
    <n v="0"/>
    <n v="85"/>
    <x v="2"/>
    <n v="292"/>
    <n v="30"/>
    <n v="415"/>
    <n v="63"/>
    <n v="33"/>
    <n v="200"/>
    <s v="Meat"/>
    <n v="1"/>
    <n v="4"/>
    <n v="5"/>
    <n v="4"/>
    <n v="2"/>
    <x v="0"/>
    <x v="0"/>
    <x v="0"/>
    <x v="1"/>
    <x v="0"/>
    <n v="0"/>
    <n v="3"/>
    <n v="11"/>
    <x v="1"/>
    <n v="58"/>
    <x v="0"/>
    <n v="2196"/>
    <n v="0"/>
    <n v="0"/>
    <n v="0"/>
    <n v="1"/>
    <n v="0"/>
    <s v="Together"/>
    <s v="Partner"/>
    <n v="0"/>
    <n v="0"/>
    <n v="1"/>
    <n v="0"/>
    <n v="0"/>
    <s v="Graduation"/>
    <s v="Graduate"/>
    <n v="833"/>
    <n v="633"/>
    <n v="1"/>
    <n v="0"/>
    <x v="2"/>
    <s v="NumCatalogPurchases"/>
    <x v="0"/>
    <n v="13"/>
    <s v="Accepted"/>
    <n v="13"/>
    <n v="1033"/>
    <n v="1.9999999999999996"/>
    <n v="5"/>
    <n v="7"/>
    <n v="14"/>
    <n v="4"/>
    <x v="2"/>
    <s v="Medium"/>
    <s v="Medium"/>
    <s v="High"/>
    <n v="1024"/>
  </r>
  <r>
    <n v="34728"/>
    <x v="2"/>
    <n v="1"/>
    <n v="0"/>
    <n v="2"/>
    <x v="3"/>
    <n v="14"/>
    <n v="0"/>
    <n v="16"/>
    <n v="0"/>
    <n v="0"/>
    <n v="6"/>
    <s v="Meat"/>
    <n v="1"/>
    <n v="1"/>
    <n v="1"/>
    <n v="2"/>
    <n v="6"/>
    <x v="0"/>
    <x v="0"/>
    <x v="0"/>
    <x v="0"/>
    <x v="0"/>
    <n v="0"/>
    <n v="3"/>
    <n v="11"/>
    <x v="0"/>
    <n v="34"/>
    <x v="1"/>
    <n v="2493"/>
    <n v="0"/>
    <n v="0"/>
    <n v="0"/>
    <n v="1"/>
    <n v="0"/>
    <s v="Together"/>
    <s v="Partner"/>
    <n v="0"/>
    <n v="0"/>
    <n v="1"/>
    <n v="0"/>
    <n v="0"/>
    <s v="Graduation"/>
    <s v="Graduate"/>
    <n v="30"/>
    <n v="24"/>
    <n v="0"/>
    <n v="1"/>
    <x v="1"/>
    <s v="NumStorePurchases"/>
    <x v="1"/>
    <n v="4"/>
    <s v="Not Accepted"/>
    <n v="4"/>
    <n v="36"/>
    <n v="10"/>
    <n v="0"/>
    <n v="1"/>
    <n v="11"/>
    <n v="3"/>
    <x v="2"/>
    <s v="Low"/>
    <s v="Low"/>
    <s v="Low"/>
    <n v="1025"/>
  </r>
  <r>
    <n v="33168"/>
    <x v="2"/>
    <n v="0"/>
    <n v="1"/>
    <n v="0"/>
    <x v="3"/>
    <n v="80"/>
    <n v="1"/>
    <n v="37"/>
    <n v="0"/>
    <n v="1"/>
    <n v="3"/>
    <s v="Wines"/>
    <n v="3"/>
    <n v="2"/>
    <n v="1"/>
    <n v="4"/>
    <n v="7"/>
    <x v="0"/>
    <x v="0"/>
    <x v="0"/>
    <x v="0"/>
    <x v="0"/>
    <n v="0"/>
    <n v="3"/>
    <n v="11"/>
    <x v="1"/>
    <n v="55"/>
    <x v="0"/>
    <n v="2783"/>
    <n v="0"/>
    <n v="0"/>
    <n v="1"/>
    <n v="0"/>
    <n v="0"/>
    <s v="Single"/>
    <s v="Alone"/>
    <n v="0"/>
    <n v="0"/>
    <n v="0"/>
    <n v="1"/>
    <n v="0"/>
    <s v="Master"/>
    <s v="Postgraduate"/>
    <n v="119"/>
    <n v="116"/>
    <n v="0"/>
    <n v="1"/>
    <x v="3"/>
    <s v="NumStorePurchases"/>
    <x v="1"/>
    <n v="7"/>
    <s v="Not Accepted"/>
    <n v="7"/>
    <n v="122"/>
    <n v="10"/>
    <n v="3"/>
    <n v="3"/>
    <n v="16"/>
    <n v="5"/>
    <x v="3"/>
    <s v="Medium"/>
    <s v="Low"/>
    <s v="Low"/>
    <n v="1026"/>
  </r>
  <r>
    <n v="33585"/>
    <x v="2"/>
    <n v="0"/>
    <n v="1"/>
    <n v="91"/>
    <x v="2"/>
    <n v="30"/>
    <n v="11"/>
    <n v="33"/>
    <n v="13"/>
    <n v="6"/>
    <n v="29"/>
    <s v="Meat"/>
    <n v="1"/>
    <n v="2"/>
    <n v="0"/>
    <n v="4"/>
    <n v="4"/>
    <x v="0"/>
    <x v="0"/>
    <x v="0"/>
    <x v="0"/>
    <x v="0"/>
    <n v="0"/>
    <n v="3"/>
    <n v="11"/>
    <x v="1"/>
    <n v="54"/>
    <x v="0"/>
    <n v="2436"/>
    <n v="0"/>
    <n v="1"/>
    <n v="0"/>
    <n v="0"/>
    <n v="0"/>
    <s v="Married"/>
    <s v="Partner"/>
    <n v="0"/>
    <n v="0"/>
    <n v="0"/>
    <n v="1"/>
    <n v="0"/>
    <s v="Master"/>
    <s v="Postgraduate"/>
    <n v="93"/>
    <n v="64"/>
    <n v="0"/>
    <n v="1"/>
    <x v="3"/>
    <s v="NumStorePurchases"/>
    <x v="1"/>
    <n v="6"/>
    <s v="Not Accepted"/>
    <n v="6"/>
    <n v="122"/>
    <n v="0.99999999999999978"/>
    <n v="2"/>
    <n v="3"/>
    <n v="6"/>
    <n v="0"/>
    <x v="1"/>
    <s v="Medium"/>
    <s v="Medium"/>
    <s v="Medium"/>
    <n v="1027"/>
  </r>
  <r>
    <n v="77037"/>
    <x v="1"/>
    <n v="0"/>
    <n v="1"/>
    <n v="3"/>
    <x v="3"/>
    <n v="463"/>
    <n v="96"/>
    <n v="333"/>
    <n v="168"/>
    <n v="53"/>
    <n v="10"/>
    <s v="Wines"/>
    <n v="1"/>
    <n v="7"/>
    <n v="7"/>
    <n v="12"/>
    <n v="3"/>
    <x v="0"/>
    <x v="0"/>
    <x v="0"/>
    <x v="0"/>
    <x v="0"/>
    <n v="0"/>
    <n v="3"/>
    <n v="11"/>
    <x v="1"/>
    <n v="60"/>
    <x v="0"/>
    <n v="2418"/>
    <n v="0"/>
    <n v="1"/>
    <n v="0"/>
    <n v="0"/>
    <n v="0"/>
    <s v="Married"/>
    <s v="Partner"/>
    <n v="0"/>
    <n v="0"/>
    <n v="0"/>
    <n v="0"/>
    <n v="1"/>
    <s v="PhD"/>
    <s v="Postgraduate"/>
    <n v="1113"/>
    <n v="1103"/>
    <n v="0"/>
    <n v="1"/>
    <x v="0"/>
    <s v="NumStorePurchases"/>
    <x v="1"/>
    <n v="26"/>
    <s v="Not Accepted"/>
    <n v="26"/>
    <n v="1123"/>
    <n v="10"/>
    <n v="9"/>
    <n v="7"/>
    <n v="26"/>
    <n v="9"/>
    <x v="0"/>
    <s v="Medium"/>
    <s v="High"/>
    <s v="Medium"/>
    <n v="1028"/>
  </r>
  <r>
    <n v="35196"/>
    <x v="2"/>
    <n v="1"/>
    <n v="0"/>
    <n v="68"/>
    <x v="2"/>
    <n v="75"/>
    <n v="12"/>
    <n v="141"/>
    <n v="43"/>
    <n v="39"/>
    <n v="187"/>
    <s v="Gold"/>
    <n v="6"/>
    <n v="6"/>
    <n v="1"/>
    <n v="5"/>
    <n v="8"/>
    <x v="0"/>
    <x v="0"/>
    <x v="0"/>
    <x v="0"/>
    <x v="0"/>
    <n v="0"/>
    <n v="3"/>
    <n v="11"/>
    <x v="0"/>
    <n v="36"/>
    <x v="1"/>
    <n v="2752"/>
    <n v="0"/>
    <n v="0"/>
    <n v="0"/>
    <n v="1"/>
    <n v="0"/>
    <s v="Together"/>
    <s v="Partner"/>
    <n v="0"/>
    <n v="0"/>
    <n v="1"/>
    <n v="0"/>
    <n v="0"/>
    <s v="Graduation"/>
    <s v="Graduate"/>
    <n v="310"/>
    <n v="123"/>
    <n v="0"/>
    <n v="1"/>
    <x v="3"/>
    <s v="NumWebPurchases"/>
    <x v="2"/>
    <n v="12"/>
    <s v="Not Accepted"/>
    <n v="12"/>
    <n v="497"/>
    <n v="4"/>
    <n v="4"/>
    <n v="5"/>
    <n v="13"/>
    <n v="3"/>
    <x v="2"/>
    <s v="Medium"/>
    <s v="High"/>
    <s v="High"/>
    <n v="1029"/>
  </r>
  <r>
    <n v="44529"/>
    <x v="0"/>
    <n v="0"/>
    <n v="1"/>
    <n v="98"/>
    <x v="2"/>
    <n v="538"/>
    <n v="13"/>
    <n v="91"/>
    <n v="17"/>
    <n v="6"/>
    <n v="26"/>
    <s v="Wines"/>
    <n v="6"/>
    <n v="6"/>
    <n v="2"/>
    <n v="11"/>
    <n v="5"/>
    <x v="0"/>
    <x v="1"/>
    <x v="0"/>
    <x v="0"/>
    <x v="0"/>
    <n v="0"/>
    <n v="3"/>
    <n v="11"/>
    <x v="1"/>
    <n v="54"/>
    <x v="0"/>
    <n v="2518"/>
    <n v="0"/>
    <n v="1"/>
    <n v="0"/>
    <n v="0"/>
    <n v="0"/>
    <s v="Married"/>
    <s v="Partner"/>
    <n v="0"/>
    <n v="0"/>
    <n v="1"/>
    <n v="0"/>
    <n v="0"/>
    <s v="Graduation"/>
    <s v="Graduate"/>
    <n v="665"/>
    <n v="639"/>
    <n v="1"/>
    <n v="1"/>
    <x v="2"/>
    <s v="NumStorePurchases"/>
    <x v="1"/>
    <n v="19"/>
    <s v="Accepted"/>
    <n v="19"/>
    <n v="691"/>
    <n v="0.99999999999999978"/>
    <n v="7"/>
    <n v="6"/>
    <n v="14"/>
    <n v="4"/>
    <x v="2"/>
    <s v="High"/>
    <s v="Medium"/>
    <s v="Medium"/>
    <n v="1030"/>
  </r>
  <r>
    <n v="70924"/>
    <x v="1"/>
    <n v="0"/>
    <n v="0"/>
    <n v="41"/>
    <x v="0"/>
    <n v="635"/>
    <n v="114"/>
    <n v="254"/>
    <n v="132"/>
    <n v="152"/>
    <n v="76"/>
    <s v="Wines"/>
    <n v="1"/>
    <n v="6"/>
    <n v="6"/>
    <n v="7"/>
    <n v="3"/>
    <x v="0"/>
    <x v="0"/>
    <x v="1"/>
    <x v="0"/>
    <x v="0"/>
    <n v="0"/>
    <n v="3"/>
    <n v="11"/>
    <x v="1"/>
    <n v="55"/>
    <x v="0"/>
    <n v="2242"/>
    <n v="0"/>
    <n v="1"/>
    <n v="0"/>
    <n v="0"/>
    <n v="0"/>
    <s v="Married"/>
    <s v="Partner"/>
    <n v="1"/>
    <n v="0"/>
    <n v="0"/>
    <n v="0"/>
    <n v="0"/>
    <s v="2n Cycle"/>
    <s v="Undergraduate"/>
    <n v="1287"/>
    <n v="1211"/>
    <n v="1"/>
    <n v="0"/>
    <x v="0"/>
    <s v="NumStorePurchases"/>
    <x v="1"/>
    <n v="19"/>
    <s v="Accepted"/>
    <n v="19"/>
    <n v="1363"/>
    <n v="6"/>
    <n v="7"/>
    <n v="8"/>
    <n v="21"/>
    <n v="8"/>
    <x v="0"/>
    <s v="High"/>
    <s v="High"/>
    <s v="High"/>
    <n v="1031"/>
  </r>
  <r>
    <n v="28764"/>
    <x v="2"/>
    <n v="1"/>
    <n v="1"/>
    <n v="16"/>
    <x v="1"/>
    <n v="8"/>
    <n v="0"/>
    <n v="3"/>
    <n v="0"/>
    <n v="0"/>
    <n v="1"/>
    <s v="Wines"/>
    <n v="1"/>
    <n v="1"/>
    <n v="0"/>
    <n v="2"/>
    <n v="8"/>
    <x v="1"/>
    <x v="0"/>
    <x v="0"/>
    <x v="0"/>
    <x v="0"/>
    <n v="0"/>
    <n v="3"/>
    <n v="11"/>
    <x v="1"/>
    <n v="54"/>
    <x v="0"/>
    <n v="2183"/>
    <n v="0"/>
    <n v="0"/>
    <n v="0"/>
    <n v="1"/>
    <n v="0"/>
    <s v="Together"/>
    <s v="Partner"/>
    <n v="0"/>
    <n v="0"/>
    <n v="0"/>
    <n v="0"/>
    <n v="1"/>
    <s v="PhD"/>
    <s v="Postgraduate"/>
    <n v="11"/>
    <n v="10"/>
    <n v="1"/>
    <n v="2"/>
    <x v="1"/>
    <s v="NumStorePurchases"/>
    <x v="1"/>
    <n v="3"/>
    <s v="Accepted"/>
    <n v="3"/>
    <n v="12"/>
    <n v="9"/>
    <n v="0"/>
    <n v="0"/>
    <n v="9"/>
    <n v="2"/>
    <x v="1"/>
    <s v="Low"/>
    <s v="Low"/>
    <s v="Low"/>
    <n v="1032"/>
  </r>
  <r>
    <n v="69098"/>
    <x v="1"/>
    <n v="0"/>
    <n v="0"/>
    <n v="82"/>
    <x v="2"/>
    <n v="1315"/>
    <n v="22"/>
    <n v="780"/>
    <n v="145"/>
    <n v="0"/>
    <n v="178"/>
    <s v="Wines"/>
    <n v="1"/>
    <n v="7"/>
    <n v="8"/>
    <n v="9"/>
    <n v="5"/>
    <x v="0"/>
    <x v="0"/>
    <x v="0"/>
    <x v="0"/>
    <x v="0"/>
    <n v="0"/>
    <n v="3"/>
    <n v="11"/>
    <x v="1"/>
    <n v="71"/>
    <x v="0"/>
    <n v="2657"/>
    <n v="0"/>
    <n v="1"/>
    <n v="0"/>
    <n v="0"/>
    <n v="0"/>
    <s v="Married"/>
    <s v="Partner"/>
    <n v="0"/>
    <n v="0"/>
    <n v="0"/>
    <n v="0"/>
    <n v="1"/>
    <s v="PhD"/>
    <s v="Postgraduate"/>
    <n v="2262"/>
    <n v="2084"/>
    <n v="0"/>
    <n v="0"/>
    <x v="0"/>
    <s v="NumStorePurchases"/>
    <x v="1"/>
    <n v="24"/>
    <s v="Not Accepted"/>
    <n v="24"/>
    <n v="2440"/>
    <n v="1.9999999999999996"/>
    <n v="9"/>
    <n v="9"/>
    <n v="20"/>
    <n v="7"/>
    <x v="3"/>
    <s v="High"/>
    <s v="Low"/>
    <s v="High"/>
    <n v="1033"/>
  </r>
  <r>
    <n v="25959"/>
    <x v="2"/>
    <n v="1"/>
    <n v="1"/>
    <n v="1"/>
    <x v="3"/>
    <n v="4"/>
    <n v="2"/>
    <n v="12"/>
    <n v="7"/>
    <n v="5"/>
    <n v="26"/>
    <s v="Gold"/>
    <n v="2"/>
    <n v="1"/>
    <n v="2"/>
    <n v="2"/>
    <n v="6"/>
    <x v="0"/>
    <x v="0"/>
    <x v="0"/>
    <x v="0"/>
    <x v="0"/>
    <n v="0"/>
    <n v="3"/>
    <n v="11"/>
    <x v="0"/>
    <n v="50"/>
    <x v="0"/>
    <n v="2659"/>
    <n v="1"/>
    <n v="0"/>
    <n v="0"/>
    <n v="0"/>
    <n v="0"/>
    <s v="Divorced"/>
    <s v="Alone"/>
    <n v="1"/>
    <n v="0"/>
    <n v="0"/>
    <n v="0"/>
    <n v="0"/>
    <s v="2n Cycle"/>
    <s v="Undergraduate"/>
    <n v="30"/>
    <n v="4"/>
    <n v="0"/>
    <n v="2"/>
    <x v="1"/>
    <s v="NumCatalogPurchases"/>
    <x v="0"/>
    <n v="5"/>
    <s v="Not Accepted"/>
    <n v="5"/>
    <n v="56"/>
    <n v="10"/>
    <n v="1"/>
    <n v="2"/>
    <n v="13"/>
    <n v="3"/>
    <x v="2"/>
    <s v="Low"/>
    <s v="Medium"/>
    <s v="Medium"/>
    <n v="1034"/>
  </r>
  <r>
    <n v="27100"/>
    <x v="2"/>
    <n v="1"/>
    <n v="0"/>
    <n v="64"/>
    <x v="2"/>
    <n v="12"/>
    <n v="0"/>
    <n v="13"/>
    <n v="2"/>
    <n v="0"/>
    <n v="10"/>
    <s v="Meat"/>
    <n v="1"/>
    <n v="1"/>
    <n v="0"/>
    <n v="3"/>
    <n v="7"/>
    <x v="0"/>
    <x v="0"/>
    <x v="0"/>
    <x v="0"/>
    <x v="0"/>
    <n v="0"/>
    <n v="3"/>
    <n v="11"/>
    <x v="1"/>
    <n v="37"/>
    <x v="1"/>
    <n v="2609"/>
    <n v="0"/>
    <n v="1"/>
    <n v="0"/>
    <n v="0"/>
    <n v="0"/>
    <s v="Married"/>
    <s v="Partner"/>
    <n v="0"/>
    <n v="0"/>
    <n v="0"/>
    <n v="1"/>
    <n v="0"/>
    <s v="Master"/>
    <s v="Postgraduate"/>
    <n v="27"/>
    <n v="17"/>
    <n v="0"/>
    <n v="1"/>
    <x v="1"/>
    <s v="NumStorePurchases"/>
    <x v="1"/>
    <n v="4"/>
    <s v="Not Accepted"/>
    <n v="4"/>
    <n v="37"/>
    <n v="4"/>
    <n v="0"/>
    <n v="1"/>
    <n v="5"/>
    <n v="0"/>
    <x v="1"/>
    <s v="Low"/>
    <s v="Low"/>
    <s v="Medium"/>
    <n v="1035"/>
  </r>
  <r>
    <n v="70596"/>
    <x v="1"/>
    <n v="0"/>
    <n v="0"/>
    <n v="68"/>
    <x v="2"/>
    <n v="347"/>
    <n v="44"/>
    <n v="534"/>
    <n v="17"/>
    <n v="0"/>
    <n v="26"/>
    <s v="Meat"/>
    <n v="1"/>
    <n v="3"/>
    <n v="5"/>
    <n v="12"/>
    <n v="2"/>
    <x v="0"/>
    <x v="0"/>
    <x v="0"/>
    <x v="0"/>
    <x v="0"/>
    <n v="0"/>
    <n v="3"/>
    <n v="11"/>
    <x v="1"/>
    <n v="35"/>
    <x v="1"/>
    <n v="2791"/>
    <n v="0"/>
    <n v="0"/>
    <n v="1"/>
    <n v="0"/>
    <n v="0"/>
    <s v="Single"/>
    <s v="Alone"/>
    <n v="0"/>
    <n v="0"/>
    <n v="1"/>
    <n v="0"/>
    <n v="0"/>
    <s v="Graduation"/>
    <s v="Graduate"/>
    <n v="942"/>
    <n v="916"/>
    <n v="0"/>
    <n v="0"/>
    <x v="2"/>
    <s v="NumStorePurchases"/>
    <x v="1"/>
    <n v="20"/>
    <s v="Not Accepted"/>
    <n v="20"/>
    <n v="968"/>
    <n v="4"/>
    <n v="7"/>
    <n v="7"/>
    <n v="18"/>
    <n v="6"/>
    <x v="3"/>
    <s v="Medium"/>
    <s v="Low"/>
    <s v="Medium"/>
    <n v="1036"/>
  </r>
  <r>
    <n v="42557"/>
    <x v="0"/>
    <n v="0"/>
    <n v="1"/>
    <n v="98"/>
    <x v="2"/>
    <n v="192"/>
    <n v="5"/>
    <n v="53"/>
    <n v="0"/>
    <n v="5"/>
    <n v="15"/>
    <s v="Wines"/>
    <n v="4"/>
    <n v="6"/>
    <n v="1"/>
    <n v="4"/>
    <n v="8"/>
    <x v="0"/>
    <x v="0"/>
    <x v="0"/>
    <x v="0"/>
    <x v="0"/>
    <n v="0"/>
    <n v="3"/>
    <n v="11"/>
    <x v="1"/>
    <n v="46"/>
    <x v="2"/>
    <n v="2828"/>
    <n v="0"/>
    <n v="1"/>
    <n v="0"/>
    <n v="0"/>
    <n v="0"/>
    <s v="Married"/>
    <s v="Partner"/>
    <n v="0"/>
    <n v="0"/>
    <n v="1"/>
    <n v="0"/>
    <n v="0"/>
    <s v="Graduation"/>
    <s v="Graduate"/>
    <n v="255"/>
    <n v="240"/>
    <n v="0"/>
    <n v="1"/>
    <x v="3"/>
    <s v="NumWebPurchases"/>
    <x v="2"/>
    <n v="11"/>
    <s v="Not Accepted"/>
    <n v="11"/>
    <n v="270"/>
    <n v="0.99999999999999978"/>
    <n v="4"/>
    <n v="4"/>
    <n v="9"/>
    <n v="2"/>
    <x v="1"/>
    <s v="Medium"/>
    <s v="Medium"/>
    <s v="Medium"/>
    <n v="1037"/>
  </r>
  <r>
    <n v="53312"/>
    <x v="0"/>
    <n v="0"/>
    <n v="0"/>
    <n v="32"/>
    <x v="0"/>
    <n v="241"/>
    <n v="0"/>
    <n v="12"/>
    <n v="0"/>
    <n v="0"/>
    <n v="25"/>
    <s v="Wines"/>
    <n v="1"/>
    <n v="5"/>
    <n v="1"/>
    <n v="5"/>
    <n v="7"/>
    <x v="0"/>
    <x v="0"/>
    <x v="0"/>
    <x v="0"/>
    <x v="0"/>
    <n v="0"/>
    <n v="3"/>
    <n v="11"/>
    <x v="1"/>
    <n v="69"/>
    <x v="0"/>
    <n v="2483"/>
    <n v="0"/>
    <n v="1"/>
    <n v="0"/>
    <n v="0"/>
    <n v="0"/>
    <s v="Married"/>
    <s v="Partner"/>
    <n v="0"/>
    <n v="0"/>
    <n v="0"/>
    <n v="0"/>
    <n v="1"/>
    <s v="PhD"/>
    <s v="Postgraduate"/>
    <n v="253"/>
    <n v="228"/>
    <n v="0"/>
    <n v="0"/>
    <x v="3"/>
    <s v="NumWebPurchases"/>
    <x v="2"/>
    <n v="11"/>
    <s v="Not Accepted"/>
    <n v="11"/>
    <n v="278"/>
    <n v="7"/>
    <n v="4"/>
    <n v="4"/>
    <n v="15"/>
    <n v="4"/>
    <x v="2"/>
    <s v="Medium"/>
    <s v="Low"/>
    <s v="Medium"/>
    <n v="1038"/>
  </r>
  <r>
    <n v="72228"/>
    <x v="1"/>
    <n v="0"/>
    <n v="0"/>
    <n v="87"/>
    <x v="2"/>
    <n v="631"/>
    <n v="28"/>
    <n v="491"/>
    <n v="30"/>
    <n v="14"/>
    <n v="56"/>
    <s v="Wines"/>
    <n v="1"/>
    <n v="6"/>
    <n v="7"/>
    <n v="8"/>
    <n v="3"/>
    <x v="0"/>
    <x v="0"/>
    <x v="0"/>
    <x v="0"/>
    <x v="0"/>
    <n v="0"/>
    <n v="3"/>
    <n v="11"/>
    <x v="1"/>
    <n v="68"/>
    <x v="0"/>
    <n v="2738"/>
    <n v="0"/>
    <n v="0"/>
    <n v="1"/>
    <n v="0"/>
    <n v="0"/>
    <s v="Single"/>
    <s v="Alone"/>
    <n v="0"/>
    <n v="0"/>
    <n v="1"/>
    <n v="0"/>
    <n v="0"/>
    <s v="Graduation"/>
    <s v="Graduate"/>
    <n v="1194"/>
    <n v="1138"/>
    <n v="0"/>
    <n v="0"/>
    <x v="0"/>
    <s v="NumStorePurchases"/>
    <x v="1"/>
    <n v="21"/>
    <s v="Not Accepted"/>
    <n v="21"/>
    <n v="1250"/>
    <n v="1.9999999999999996"/>
    <n v="8"/>
    <n v="8"/>
    <n v="18"/>
    <n v="6"/>
    <x v="3"/>
    <s v="High"/>
    <s v="Medium"/>
    <s v="Medium"/>
    <n v="1039"/>
  </r>
  <r>
    <n v="67605"/>
    <x v="0"/>
    <n v="0"/>
    <n v="0"/>
    <n v="84"/>
    <x v="2"/>
    <n v="336"/>
    <n v="28"/>
    <n v="282"/>
    <n v="184"/>
    <n v="54"/>
    <n v="54"/>
    <s v="Wines"/>
    <n v="1"/>
    <n v="2"/>
    <n v="8"/>
    <n v="6"/>
    <n v="1"/>
    <x v="0"/>
    <x v="0"/>
    <x v="0"/>
    <x v="0"/>
    <x v="0"/>
    <n v="0"/>
    <n v="3"/>
    <n v="11"/>
    <x v="1"/>
    <n v="33"/>
    <x v="1"/>
    <n v="2614"/>
    <n v="0"/>
    <n v="0"/>
    <n v="0"/>
    <n v="1"/>
    <n v="0"/>
    <s v="Together"/>
    <s v="Partner"/>
    <n v="0"/>
    <n v="0"/>
    <n v="1"/>
    <n v="0"/>
    <n v="0"/>
    <s v="Graduation"/>
    <s v="Graduate"/>
    <n v="884"/>
    <n v="830"/>
    <n v="0"/>
    <n v="0"/>
    <x v="2"/>
    <s v="NumCatalogPurchases"/>
    <x v="0"/>
    <n v="16"/>
    <s v="Not Accepted"/>
    <n v="16"/>
    <n v="938"/>
    <n v="1.9999999999999996"/>
    <n v="6"/>
    <n v="7"/>
    <n v="15"/>
    <n v="4"/>
    <x v="2"/>
    <s v="Medium"/>
    <s v="High"/>
    <s v="Medium"/>
    <n v="1040"/>
  </r>
  <r>
    <n v="62845"/>
    <x v="0"/>
    <n v="1"/>
    <n v="1"/>
    <n v="3"/>
    <x v="3"/>
    <n v="1099"/>
    <n v="0"/>
    <n v="45"/>
    <n v="0"/>
    <n v="0"/>
    <n v="34"/>
    <s v="Wines"/>
    <n v="11"/>
    <n v="3"/>
    <n v="4"/>
    <n v="10"/>
    <n v="8"/>
    <x v="0"/>
    <x v="1"/>
    <x v="0"/>
    <x v="0"/>
    <x v="0"/>
    <n v="0"/>
    <n v="3"/>
    <n v="11"/>
    <x v="1"/>
    <n v="71"/>
    <x v="0"/>
    <n v="2795"/>
    <n v="0"/>
    <n v="1"/>
    <n v="0"/>
    <n v="0"/>
    <n v="0"/>
    <s v="Married"/>
    <s v="Partner"/>
    <n v="0"/>
    <n v="0"/>
    <n v="0"/>
    <n v="1"/>
    <n v="0"/>
    <s v="Master"/>
    <s v="Postgraduate"/>
    <n v="1144"/>
    <n v="1110"/>
    <n v="1"/>
    <n v="2"/>
    <x v="0"/>
    <s v="NumStorePurchases"/>
    <x v="1"/>
    <n v="17"/>
    <s v="Accepted"/>
    <n v="17"/>
    <n v="1178"/>
    <n v="10"/>
    <n v="6"/>
    <n v="8"/>
    <n v="24"/>
    <n v="9"/>
    <x v="0"/>
    <s v="High"/>
    <s v="Low"/>
    <s v="Medium"/>
    <n v="1041"/>
  </r>
  <r>
    <n v="65196"/>
    <x v="0"/>
    <n v="0"/>
    <n v="2"/>
    <n v="34"/>
    <x v="0"/>
    <n v="743"/>
    <n v="19"/>
    <n v="181"/>
    <n v="12"/>
    <n v="0"/>
    <n v="200"/>
    <s v="Wines"/>
    <n v="2"/>
    <n v="7"/>
    <n v="6"/>
    <n v="11"/>
    <n v="5"/>
    <x v="1"/>
    <x v="0"/>
    <x v="0"/>
    <x v="0"/>
    <x v="0"/>
    <n v="0"/>
    <n v="3"/>
    <n v="11"/>
    <x v="1"/>
    <n v="62"/>
    <x v="0"/>
    <n v="2498"/>
    <n v="0"/>
    <n v="0"/>
    <n v="0"/>
    <n v="1"/>
    <n v="0"/>
    <s v="Together"/>
    <s v="Partner"/>
    <n v="0"/>
    <n v="0"/>
    <n v="1"/>
    <n v="0"/>
    <n v="0"/>
    <s v="Graduation"/>
    <s v="Graduate"/>
    <n v="955"/>
    <n v="755"/>
    <n v="1"/>
    <n v="2"/>
    <x v="2"/>
    <s v="NumStorePurchases"/>
    <x v="1"/>
    <n v="24"/>
    <s v="Accepted"/>
    <n v="24"/>
    <n v="1155"/>
    <n v="7"/>
    <n v="9"/>
    <n v="7"/>
    <n v="23"/>
    <n v="8"/>
    <x v="0"/>
    <s v="High"/>
    <s v="Low"/>
    <s v="High"/>
    <n v="1042"/>
  </r>
  <r>
    <n v="42000"/>
    <x v="0"/>
    <n v="0"/>
    <n v="0"/>
    <n v="23"/>
    <x v="1"/>
    <n v="124"/>
    <n v="83"/>
    <n v="267"/>
    <n v="85"/>
    <n v="59"/>
    <n v="35"/>
    <s v="Meat"/>
    <n v="2"/>
    <n v="5"/>
    <n v="2"/>
    <n v="11"/>
    <n v="5"/>
    <x v="0"/>
    <x v="0"/>
    <x v="0"/>
    <x v="0"/>
    <x v="0"/>
    <n v="0"/>
    <n v="3"/>
    <n v="11"/>
    <x v="0"/>
    <n v="33"/>
    <x v="1"/>
    <n v="2694"/>
    <n v="0"/>
    <n v="0"/>
    <n v="1"/>
    <n v="0"/>
    <n v="0"/>
    <s v="Single"/>
    <s v="Alone"/>
    <n v="0"/>
    <n v="0"/>
    <n v="0"/>
    <n v="0"/>
    <n v="1"/>
    <s v="PhD"/>
    <s v="Postgraduate"/>
    <n v="618"/>
    <n v="583"/>
    <n v="0"/>
    <n v="0"/>
    <x v="2"/>
    <s v="NumStorePurchases"/>
    <x v="1"/>
    <n v="18"/>
    <s v="Not Accepted"/>
    <n v="18"/>
    <n v="653"/>
    <n v="8"/>
    <n v="7"/>
    <n v="6"/>
    <n v="21"/>
    <n v="8"/>
    <x v="0"/>
    <s v="Medium"/>
    <s v="High"/>
    <s v="Medium"/>
    <n v="1043"/>
  </r>
  <r>
    <n v="35860"/>
    <x v="0"/>
    <n v="1"/>
    <n v="1"/>
    <n v="37"/>
    <x v="0"/>
    <n v="15"/>
    <n v="0"/>
    <n v="8"/>
    <n v="4"/>
    <n v="2"/>
    <n v="20"/>
    <s v="Gold"/>
    <n v="2"/>
    <n v="1"/>
    <n v="1"/>
    <n v="2"/>
    <n v="5"/>
    <x v="1"/>
    <x v="0"/>
    <x v="0"/>
    <x v="0"/>
    <x v="0"/>
    <n v="0"/>
    <n v="3"/>
    <n v="11"/>
    <x v="1"/>
    <n v="47"/>
    <x v="2"/>
    <n v="2200"/>
    <n v="1"/>
    <n v="0"/>
    <n v="0"/>
    <n v="0"/>
    <n v="0"/>
    <s v="Divorced"/>
    <s v="Alone"/>
    <n v="0"/>
    <n v="0"/>
    <n v="0"/>
    <n v="0"/>
    <n v="1"/>
    <s v="PhD"/>
    <s v="Postgraduate"/>
    <n v="29"/>
    <n v="9"/>
    <n v="1"/>
    <n v="2"/>
    <x v="1"/>
    <s v="NumStorePurchases"/>
    <x v="1"/>
    <n v="4"/>
    <s v="Accepted"/>
    <n v="4"/>
    <n v="49"/>
    <n v="7"/>
    <n v="0"/>
    <n v="1"/>
    <n v="8"/>
    <n v="1"/>
    <x v="1"/>
    <s v="Low"/>
    <s v="Medium"/>
    <s v="Medium"/>
    <n v="1044"/>
  </r>
  <r>
    <n v="65526"/>
    <x v="0"/>
    <n v="0"/>
    <n v="1"/>
    <n v="22"/>
    <x v="1"/>
    <n v="397"/>
    <n v="19"/>
    <n v="69"/>
    <n v="12"/>
    <n v="0"/>
    <n v="9"/>
    <s v="Wines"/>
    <n v="1"/>
    <n v="4"/>
    <n v="4"/>
    <n v="8"/>
    <n v="2"/>
    <x v="0"/>
    <x v="0"/>
    <x v="0"/>
    <x v="0"/>
    <x v="0"/>
    <n v="0"/>
    <n v="3"/>
    <n v="11"/>
    <x v="1"/>
    <n v="56"/>
    <x v="0"/>
    <n v="2238"/>
    <n v="0"/>
    <n v="1"/>
    <n v="0"/>
    <n v="0"/>
    <n v="0"/>
    <s v="Married"/>
    <s v="Partner"/>
    <n v="0"/>
    <n v="0"/>
    <n v="0"/>
    <n v="0"/>
    <n v="1"/>
    <s v="PhD"/>
    <s v="Postgraduate"/>
    <n v="497"/>
    <n v="488"/>
    <n v="0"/>
    <n v="1"/>
    <x v="2"/>
    <s v="NumStorePurchases"/>
    <x v="1"/>
    <n v="16"/>
    <s v="Not Accepted"/>
    <n v="16"/>
    <n v="506"/>
    <n v="8"/>
    <n v="6"/>
    <n v="5"/>
    <n v="19"/>
    <n v="7"/>
    <x v="3"/>
    <s v="Medium"/>
    <s v="Low"/>
    <s v="Low"/>
    <n v="1045"/>
  </r>
  <r>
    <n v="16860"/>
    <x v="2"/>
    <n v="1"/>
    <n v="1"/>
    <n v="19"/>
    <x v="1"/>
    <n v="10"/>
    <n v="4"/>
    <n v="4"/>
    <n v="3"/>
    <n v="3"/>
    <n v="14"/>
    <s v="Gold"/>
    <n v="3"/>
    <n v="1"/>
    <n v="1"/>
    <n v="3"/>
    <n v="7"/>
    <x v="0"/>
    <x v="0"/>
    <x v="0"/>
    <x v="0"/>
    <x v="0"/>
    <n v="0"/>
    <n v="3"/>
    <n v="11"/>
    <x v="1"/>
    <n v="59"/>
    <x v="0"/>
    <n v="2814"/>
    <n v="0"/>
    <n v="1"/>
    <n v="0"/>
    <n v="0"/>
    <n v="0"/>
    <s v="Married"/>
    <s v="Partner"/>
    <n v="0"/>
    <n v="0"/>
    <n v="1"/>
    <n v="0"/>
    <n v="0"/>
    <s v="Graduation"/>
    <s v="Graduate"/>
    <n v="24"/>
    <n v="10"/>
    <n v="0"/>
    <n v="2"/>
    <x v="1"/>
    <s v="NumStorePurchases"/>
    <x v="1"/>
    <n v="5"/>
    <s v="Not Accepted"/>
    <n v="5"/>
    <n v="38"/>
    <n v="9"/>
    <n v="1"/>
    <n v="1"/>
    <n v="11"/>
    <n v="3"/>
    <x v="2"/>
    <s v="Low"/>
    <s v="Medium"/>
    <s v="Medium"/>
    <n v="1046"/>
  </r>
  <r>
    <n v="83528"/>
    <x v="1"/>
    <n v="0"/>
    <n v="0"/>
    <n v="7"/>
    <x v="3"/>
    <n v="530"/>
    <n v="117"/>
    <n v="678"/>
    <n v="134"/>
    <n v="44"/>
    <n v="147"/>
    <s v="Meat"/>
    <n v="1"/>
    <n v="4"/>
    <n v="10"/>
    <n v="8"/>
    <n v="1"/>
    <x v="1"/>
    <x v="0"/>
    <x v="0"/>
    <x v="1"/>
    <x v="0"/>
    <n v="0"/>
    <n v="3"/>
    <n v="11"/>
    <x v="0"/>
    <n v="28"/>
    <x v="3"/>
    <n v="2218"/>
    <n v="0"/>
    <n v="0"/>
    <n v="1"/>
    <n v="0"/>
    <n v="0"/>
    <s v="Single"/>
    <s v="Alone"/>
    <n v="0"/>
    <n v="0"/>
    <n v="1"/>
    <n v="0"/>
    <n v="0"/>
    <s v="Graduation"/>
    <s v="Graduate"/>
    <n v="1503"/>
    <n v="1356"/>
    <n v="2"/>
    <n v="0"/>
    <x v="0"/>
    <s v="NumCatalogPurchases"/>
    <x v="0"/>
    <n v="22"/>
    <s v="Accepted"/>
    <n v="22"/>
    <n v="1650"/>
    <n v="10"/>
    <n v="8"/>
    <n v="9"/>
    <n v="27"/>
    <n v="9"/>
    <x v="0"/>
    <s v="High"/>
    <s v="High"/>
    <s v="High"/>
    <n v="1047"/>
  </r>
  <r>
    <n v="64176"/>
    <x v="0"/>
    <n v="0"/>
    <n v="1"/>
    <n v="52"/>
    <x v="0"/>
    <n v="1215"/>
    <n v="33"/>
    <n v="249"/>
    <n v="64"/>
    <n v="116"/>
    <n v="149"/>
    <s v="Wines"/>
    <n v="8"/>
    <n v="8"/>
    <n v="9"/>
    <n v="8"/>
    <n v="6"/>
    <x v="0"/>
    <x v="0"/>
    <x v="0"/>
    <x v="0"/>
    <x v="0"/>
    <n v="0"/>
    <n v="3"/>
    <n v="11"/>
    <x v="1"/>
    <n v="55"/>
    <x v="0"/>
    <n v="2854"/>
    <n v="1"/>
    <n v="0"/>
    <n v="0"/>
    <n v="0"/>
    <n v="0"/>
    <s v="Divorced"/>
    <s v="Alone"/>
    <n v="1"/>
    <n v="0"/>
    <n v="0"/>
    <n v="0"/>
    <n v="0"/>
    <s v="2n Cycle"/>
    <s v="Undergraduate"/>
    <n v="1677"/>
    <n v="1528"/>
    <n v="0"/>
    <n v="1"/>
    <x v="0"/>
    <s v="NumCatalogPurchases"/>
    <x v="0"/>
    <n v="25"/>
    <s v="Not Accepted"/>
    <n v="25"/>
    <n v="1826"/>
    <n v="5"/>
    <n v="9"/>
    <n v="9"/>
    <n v="23"/>
    <n v="8"/>
    <x v="0"/>
    <s v="High"/>
    <s v="High"/>
    <s v="High"/>
    <n v="1048"/>
  </r>
  <r>
    <n v="22304"/>
    <x v="2"/>
    <n v="0"/>
    <n v="0"/>
    <n v="91"/>
    <x v="2"/>
    <n v="3"/>
    <n v="2"/>
    <n v="7"/>
    <n v="0"/>
    <n v="4"/>
    <n v="2"/>
    <s v="Meat"/>
    <n v="1"/>
    <n v="1"/>
    <n v="0"/>
    <n v="2"/>
    <n v="8"/>
    <x v="0"/>
    <x v="0"/>
    <x v="0"/>
    <x v="0"/>
    <x v="0"/>
    <n v="0"/>
    <n v="3"/>
    <n v="11"/>
    <x v="1"/>
    <n v="64"/>
    <x v="0"/>
    <n v="2853"/>
    <n v="1"/>
    <n v="0"/>
    <n v="0"/>
    <n v="0"/>
    <n v="0"/>
    <s v="Divorced"/>
    <s v="Alone"/>
    <n v="0"/>
    <n v="0"/>
    <n v="1"/>
    <n v="0"/>
    <n v="0"/>
    <s v="Graduation"/>
    <s v="Graduate"/>
    <n v="16"/>
    <n v="14"/>
    <n v="0"/>
    <n v="0"/>
    <x v="1"/>
    <s v="NumStorePurchases"/>
    <x v="1"/>
    <n v="3"/>
    <s v="Not Accepted"/>
    <n v="3"/>
    <n v="18"/>
    <n v="0.99999999999999978"/>
    <n v="0"/>
    <n v="0"/>
    <n v="0.99999999999999978"/>
    <n v="0"/>
    <x v="1"/>
    <s v="Low"/>
    <s v="Medium"/>
    <s v="Low"/>
    <n v="1049"/>
  </r>
  <r>
    <n v="67023"/>
    <x v="0"/>
    <n v="0"/>
    <n v="0"/>
    <n v="93"/>
    <x v="2"/>
    <n v="444"/>
    <n v="44"/>
    <n v="382"/>
    <n v="11"/>
    <n v="8"/>
    <n v="17"/>
    <s v="Wines"/>
    <n v="1"/>
    <n v="3"/>
    <n v="7"/>
    <n v="13"/>
    <n v="2"/>
    <x v="0"/>
    <x v="0"/>
    <x v="0"/>
    <x v="0"/>
    <x v="0"/>
    <n v="1"/>
    <n v="3"/>
    <n v="11"/>
    <x v="1"/>
    <n v="42"/>
    <x v="2"/>
    <n v="2276"/>
    <n v="0"/>
    <n v="1"/>
    <n v="0"/>
    <n v="0"/>
    <n v="0"/>
    <s v="Married"/>
    <s v="Partner"/>
    <n v="0"/>
    <n v="0"/>
    <n v="1"/>
    <n v="0"/>
    <n v="0"/>
    <s v="Graduation"/>
    <s v="Graduate"/>
    <n v="889"/>
    <n v="872"/>
    <n v="0"/>
    <n v="0"/>
    <x v="2"/>
    <s v="NumStorePurchases"/>
    <x v="1"/>
    <n v="23"/>
    <s v="Not Accepted"/>
    <n v="23"/>
    <n v="906"/>
    <n v="0.99999999999999978"/>
    <n v="9"/>
    <n v="6"/>
    <n v="16"/>
    <n v="5"/>
    <x v="3"/>
    <s v="Medium"/>
    <s v="Medium"/>
    <s v="Medium"/>
    <n v="1050"/>
  </r>
  <r>
    <n v="32892"/>
    <x v="2"/>
    <n v="1"/>
    <n v="0"/>
    <n v="78"/>
    <x v="2"/>
    <n v="26"/>
    <n v="0"/>
    <n v="15"/>
    <n v="2"/>
    <n v="1"/>
    <n v="2"/>
    <s v="Wines"/>
    <n v="2"/>
    <n v="3"/>
    <n v="0"/>
    <n v="3"/>
    <n v="8"/>
    <x v="0"/>
    <x v="0"/>
    <x v="0"/>
    <x v="0"/>
    <x v="0"/>
    <n v="0"/>
    <n v="3"/>
    <n v="11"/>
    <x v="1"/>
    <n v="49"/>
    <x v="2"/>
    <n v="2194"/>
    <n v="0"/>
    <n v="0"/>
    <n v="0"/>
    <n v="1"/>
    <n v="0"/>
    <s v="Together"/>
    <s v="Partner"/>
    <n v="0"/>
    <n v="0"/>
    <n v="0"/>
    <n v="0"/>
    <n v="1"/>
    <s v="PhD"/>
    <s v="Postgraduate"/>
    <n v="44"/>
    <n v="42"/>
    <n v="0"/>
    <n v="1"/>
    <x v="1"/>
    <s v="NumWebPurchases"/>
    <x v="2"/>
    <n v="6"/>
    <s v="Not Accepted"/>
    <n v="6"/>
    <n v="46"/>
    <n v="3.0000000000000004"/>
    <n v="2"/>
    <n v="1"/>
    <n v="6"/>
    <n v="0"/>
    <x v="1"/>
    <s v="Medium"/>
    <s v="Low"/>
    <s v="Low"/>
    <n v="1051"/>
  </r>
  <r>
    <n v="70713"/>
    <x v="1"/>
    <n v="0"/>
    <n v="1"/>
    <n v="23"/>
    <x v="1"/>
    <n v="736"/>
    <n v="114"/>
    <n v="279"/>
    <n v="82"/>
    <n v="76"/>
    <n v="190"/>
    <s v="Wines"/>
    <n v="6"/>
    <n v="5"/>
    <n v="6"/>
    <n v="8"/>
    <n v="3"/>
    <x v="0"/>
    <x v="0"/>
    <x v="0"/>
    <x v="0"/>
    <x v="0"/>
    <n v="0"/>
    <n v="3"/>
    <n v="11"/>
    <x v="1"/>
    <n v="54"/>
    <x v="0"/>
    <n v="2732"/>
    <n v="0"/>
    <n v="0"/>
    <n v="0"/>
    <n v="1"/>
    <n v="0"/>
    <s v="Together"/>
    <s v="Partner"/>
    <n v="0"/>
    <n v="0"/>
    <n v="1"/>
    <n v="0"/>
    <n v="0"/>
    <s v="Graduation"/>
    <s v="Graduate"/>
    <n v="1287"/>
    <n v="1097"/>
    <n v="0"/>
    <n v="1"/>
    <x v="0"/>
    <s v="NumStorePurchases"/>
    <x v="1"/>
    <n v="19"/>
    <s v="Not Accepted"/>
    <n v="19"/>
    <n v="1477"/>
    <n v="8"/>
    <n v="7"/>
    <n v="8"/>
    <n v="23"/>
    <n v="8"/>
    <x v="0"/>
    <s v="High"/>
    <s v="High"/>
    <s v="High"/>
    <n v="1052"/>
  </r>
  <r>
    <n v="59925"/>
    <x v="0"/>
    <n v="0"/>
    <n v="1"/>
    <n v="83"/>
    <x v="2"/>
    <n v="473"/>
    <n v="21"/>
    <n v="176"/>
    <n v="19"/>
    <n v="21"/>
    <n v="56"/>
    <s v="Wines"/>
    <n v="3"/>
    <n v="9"/>
    <n v="2"/>
    <n v="9"/>
    <n v="6"/>
    <x v="0"/>
    <x v="0"/>
    <x v="0"/>
    <x v="0"/>
    <x v="0"/>
    <n v="0"/>
    <n v="3"/>
    <n v="11"/>
    <x v="1"/>
    <n v="65"/>
    <x v="0"/>
    <n v="2735"/>
    <n v="0"/>
    <n v="0"/>
    <n v="0"/>
    <n v="1"/>
    <n v="0"/>
    <s v="Together"/>
    <s v="Partner"/>
    <n v="0"/>
    <n v="0"/>
    <n v="1"/>
    <n v="0"/>
    <n v="0"/>
    <s v="Graduation"/>
    <s v="Graduate"/>
    <n v="710"/>
    <n v="654"/>
    <n v="0"/>
    <n v="1"/>
    <x v="2"/>
    <s v="NumWebPurchases"/>
    <x v="2"/>
    <n v="20"/>
    <s v="Not Accepted"/>
    <n v="20"/>
    <n v="766"/>
    <n v="1.9999999999999996"/>
    <n v="7"/>
    <n v="6"/>
    <n v="15"/>
    <n v="4"/>
    <x v="2"/>
    <s v="Medium"/>
    <s v="Medium"/>
    <s v="Medium"/>
    <n v="1053"/>
  </r>
  <r>
    <n v="39722"/>
    <x v="0"/>
    <n v="0"/>
    <n v="1"/>
    <n v="92"/>
    <x v="2"/>
    <n v="32"/>
    <n v="0"/>
    <n v="5"/>
    <n v="2"/>
    <n v="0"/>
    <n v="8"/>
    <s v="Wines"/>
    <n v="2"/>
    <n v="2"/>
    <n v="0"/>
    <n v="3"/>
    <n v="5"/>
    <x v="0"/>
    <x v="0"/>
    <x v="0"/>
    <x v="0"/>
    <x v="0"/>
    <n v="0"/>
    <n v="3"/>
    <n v="11"/>
    <x v="1"/>
    <n v="67"/>
    <x v="0"/>
    <n v="2284"/>
    <n v="0"/>
    <n v="1"/>
    <n v="0"/>
    <n v="0"/>
    <n v="0"/>
    <s v="Married"/>
    <s v="Partner"/>
    <n v="0"/>
    <n v="0"/>
    <n v="1"/>
    <n v="0"/>
    <n v="0"/>
    <s v="Graduation"/>
    <s v="Graduate"/>
    <n v="39"/>
    <n v="31"/>
    <n v="0"/>
    <n v="1"/>
    <x v="1"/>
    <s v="NumStorePurchases"/>
    <x v="1"/>
    <n v="5"/>
    <s v="Not Accepted"/>
    <n v="5"/>
    <n v="47"/>
    <n v="0.99999999999999978"/>
    <n v="1"/>
    <n v="1"/>
    <n v="3"/>
    <n v="0"/>
    <x v="1"/>
    <s v="Medium"/>
    <s v="Low"/>
    <s v="Low"/>
    <n v="1054"/>
  </r>
  <r>
    <n v="46610"/>
    <x v="0"/>
    <n v="0"/>
    <n v="0"/>
    <n v="4"/>
    <x v="3"/>
    <n v="288"/>
    <n v="10"/>
    <n v="30"/>
    <n v="4"/>
    <n v="10"/>
    <n v="125"/>
    <s v="Wines"/>
    <n v="1"/>
    <n v="6"/>
    <n v="1"/>
    <n v="6"/>
    <n v="6"/>
    <x v="0"/>
    <x v="0"/>
    <x v="0"/>
    <x v="0"/>
    <x v="0"/>
    <n v="0"/>
    <n v="3"/>
    <n v="11"/>
    <x v="1"/>
    <n v="62"/>
    <x v="0"/>
    <n v="2505"/>
    <n v="0"/>
    <n v="0"/>
    <n v="0"/>
    <n v="1"/>
    <n v="0"/>
    <s v="Together"/>
    <s v="Partner"/>
    <n v="0"/>
    <n v="0"/>
    <n v="1"/>
    <n v="0"/>
    <n v="0"/>
    <s v="Graduation"/>
    <s v="Graduate"/>
    <n v="342"/>
    <n v="217"/>
    <n v="0"/>
    <n v="0"/>
    <x v="3"/>
    <s v="NumWebPurchases"/>
    <x v="2"/>
    <n v="13"/>
    <s v="Not Accepted"/>
    <n v="13"/>
    <n v="467"/>
    <n v="10"/>
    <n v="5"/>
    <n v="5"/>
    <n v="20"/>
    <n v="7"/>
    <x v="3"/>
    <s v="Medium"/>
    <s v="Medium"/>
    <s v="High"/>
    <n v="1055"/>
  </r>
  <r>
    <n v="88347"/>
    <x v="1"/>
    <n v="0"/>
    <n v="0"/>
    <n v="32"/>
    <x v="0"/>
    <n v="1050"/>
    <n v="178"/>
    <n v="555"/>
    <n v="77"/>
    <n v="138"/>
    <n v="118"/>
    <s v="Wines"/>
    <n v="1"/>
    <n v="4"/>
    <n v="7"/>
    <n v="9"/>
    <n v="1"/>
    <x v="0"/>
    <x v="0"/>
    <x v="0"/>
    <x v="1"/>
    <x v="0"/>
    <n v="0"/>
    <n v="3"/>
    <n v="11"/>
    <x v="1"/>
    <n v="59"/>
    <x v="0"/>
    <n v="2520"/>
    <n v="0"/>
    <n v="0"/>
    <n v="0"/>
    <n v="1"/>
    <n v="0"/>
    <s v="Together"/>
    <s v="Partner"/>
    <n v="0"/>
    <n v="0"/>
    <n v="1"/>
    <n v="0"/>
    <n v="0"/>
    <s v="Graduation"/>
    <s v="Graduate"/>
    <n v="1998"/>
    <n v="1880"/>
    <n v="1"/>
    <n v="0"/>
    <x v="0"/>
    <s v="NumStorePurchases"/>
    <x v="1"/>
    <n v="20"/>
    <s v="Accepted"/>
    <n v="20"/>
    <n v="2116"/>
    <n v="7"/>
    <n v="7"/>
    <n v="9"/>
    <n v="23"/>
    <n v="8"/>
    <x v="0"/>
    <s v="High"/>
    <s v="High"/>
    <s v="High"/>
    <n v="1056"/>
  </r>
  <r>
    <n v="87171"/>
    <x v="1"/>
    <n v="0"/>
    <n v="0"/>
    <n v="27"/>
    <x v="1"/>
    <n v="1001"/>
    <n v="44"/>
    <n v="107"/>
    <n v="58"/>
    <n v="44"/>
    <n v="44"/>
    <s v="Wines"/>
    <n v="1"/>
    <n v="6"/>
    <n v="7"/>
    <n v="11"/>
    <n v="2"/>
    <x v="1"/>
    <x v="0"/>
    <x v="1"/>
    <x v="0"/>
    <x v="0"/>
    <n v="0"/>
    <n v="3"/>
    <n v="11"/>
    <x v="1"/>
    <n v="39"/>
    <x v="1"/>
    <n v="2583"/>
    <n v="0"/>
    <n v="1"/>
    <n v="0"/>
    <n v="0"/>
    <n v="0"/>
    <s v="Married"/>
    <s v="Partner"/>
    <n v="0"/>
    <n v="0"/>
    <n v="0"/>
    <n v="0"/>
    <n v="1"/>
    <s v="PhD"/>
    <s v="Postgraduate"/>
    <n v="1254"/>
    <n v="1210"/>
    <n v="2"/>
    <n v="0"/>
    <x v="0"/>
    <s v="NumStorePurchases"/>
    <x v="1"/>
    <n v="24"/>
    <s v="Accepted"/>
    <n v="24"/>
    <n v="1298"/>
    <n v="8"/>
    <n v="9"/>
    <n v="8"/>
    <n v="25"/>
    <n v="9"/>
    <x v="0"/>
    <s v="High"/>
    <s v="High"/>
    <s v="Medium"/>
    <n v="1057"/>
  </r>
  <r>
    <n v="26907"/>
    <x v="2"/>
    <n v="1"/>
    <n v="1"/>
    <n v="10"/>
    <x v="1"/>
    <n v="9"/>
    <n v="1"/>
    <n v="7"/>
    <n v="0"/>
    <n v="3"/>
    <n v="2"/>
    <s v="Wines"/>
    <n v="2"/>
    <n v="1"/>
    <n v="0"/>
    <n v="3"/>
    <n v="7"/>
    <x v="0"/>
    <x v="0"/>
    <x v="0"/>
    <x v="0"/>
    <x v="0"/>
    <n v="0"/>
    <n v="3"/>
    <n v="11"/>
    <x v="1"/>
    <n v="44"/>
    <x v="2"/>
    <n v="2472"/>
    <n v="0"/>
    <n v="0"/>
    <n v="0"/>
    <n v="1"/>
    <n v="0"/>
    <s v="Together"/>
    <s v="Partner"/>
    <n v="1"/>
    <n v="0"/>
    <n v="0"/>
    <n v="0"/>
    <n v="0"/>
    <s v="2n Cycle"/>
    <s v="Undergraduate"/>
    <n v="20"/>
    <n v="18"/>
    <n v="0"/>
    <n v="2"/>
    <x v="1"/>
    <s v="NumStorePurchases"/>
    <x v="1"/>
    <n v="4"/>
    <s v="Not Accepted"/>
    <n v="4"/>
    <n v="22"/>
    <n v="9"/>
    <n v="0"/>
    <n v="0"/>
    <n v="9"/>
    <n v="2"/>
    <x v="1"/>
    <s v="Low"/>
    <s v="Medium"/>
    <s v="Low"/>
    <n v="1058"/>
  </r>
  <r>
    <n v="50014"/>
    <x v="0"/>
    <n v="1"/>
    <n v="0"/>
    <n v="9"/>
    <x v="1"/>
    <n v="234"/>
    <n v="14"/>
    <n v="77"/>
    <n v="19"/>
    <n v="10"/>
    <n v="42"/>
    <s v="Wines"/>
    <n v="2"/>
    <n v="4"/>
    <n v="1"/>
    <n v="8"/>
    <n v="5"/>
    <x v="0"/>
    <x v="0"/>
    <x v="0"/>
    <x v="0"/>
    <x v="0"/>
    <n v="0"/>
    <n v="3"/>
    <n v="11"/>
    <x v="1"/>
    <n v="52"/>
    <x v="0"/>
    <n v="2317"/>
    <n v="0"/>
    <n v="0"/>
    <n v="1"/>
    <n v="0"/>
    <n v="0"/>
    <s v="Single"/>
    <s v="Alone"/>
    <n v="0"/>
    <n v="0"/>
    <n v="0"/>
    <n v="1"/>
    <n v="0"/>
    <s v="Master"/>
    <s v="Postgraduate"/>
    <n v="354"/>
    <n v="312"/>
    <n v="0"/>
    <n v="1"/>
    <x v="2"/>
    <s v="NumStorePurchases"/>
    <x v="1"/>
    <n v="13"/>
    <s v="Not Accepted"/>
    <n v="13"/>
    <n v="396"/>
    <n v="10"/>
    <n v="5"/>
    <n v="4"/>
    <n v="19"/>
    <n v="7"/>
    <x v="3"/>
    <s v="Medium"/>
    <s v="Medium"/>
    <s v="Medium"/>
    <n v="1059"/>
  </r>
  <r>
    <n v="41014"/>
    <x v="0"/>
    <n v="1"/>
    <n v="0"/>
    <n v="65"/>
    <x v="2"/>
    <n v="7"/>
    <n v="2"/>
    <n v="6"/>
    <n v="2"/>
    <n v="0"/>
    <n v="3"/>
    <s v="Wines"/>
    <n v="1"/>
    <n v="1"/>
    <n v="0"/>
    <n v="2"/>
    <n v="7"/>
    <x v="0"/>
    <x v="0"/>
    <x v="0"/>
    <x v="0"/>
    <x v="0"/>
    <n v="0"/>
    <n v="3"/>
    <n v="11"/>
    <x v="1"/>
    <n v="42"/>
    <x v="2"/>
    <n v="2592"/>
    <n v="0"/>
    <n v="1"/>
    <n v="0"/>
    <n v="0"/>
    <n v="0"/>
    <s v="Married"/>
    <s v="Partner"/>
    <n v="0"/>
    <n v="0"/>
    <n v="0"/>
    <n v="0"/>
    <n v="1"/>
    <s v="PhD"/>
    <s v="Postgraduate"/>
    <n v="17"/>
    <n v="14"/>
    <n v="0"/>
    <n v="1"/>
    <x v="1"/>
    <s v="NumStorePurchases"/>
    <x v="1"/>
    <n v="3"/>
    <s v="Not Accepted"/>
    <n v="3"/>
    <n v="20"/>
    <n v="4"/>
    <n v="0"/>
    <n v="0"/>
    <n v="4"/>
    <n v="0"/>
    <x v="1"/>
    <s v="Low"/>
    <s v="Low"/>
    <s v="Low"/>
    <n v="1060"/>
  </r>
  <r>
    <n v="66294"/>
    <x v="0"/>
    <n v="0"/>
    <n v="0"/>
    <n v="68"/>
    <x v="2"/>
    <n v="251"/>
    <n v="108"/>
    <n v="334"/>
    <n v="65"/>
    <n v="92"/>
    <n v="117"/>
    <s v="Meat"/>
    <n v="1"/>
    <n v="4"/>
    <n v="3"/>
    <n v="5"/>
    <n v="2"/>
    <x v="0"/>
    <x v="0"/>
    <x v="0"/>
    <x v="0"/>
    <x v="0"/>
    <n v="0"/>
    <n v="3"/>
    <n v="11"/>
    <x v="1"/>
    <n v="55"/>
    <x v="0"/>
    <n v="2263"/>
    <n v="0"/>
    <n v="0"/>
    <n v="1"/>
    <n v="0"/>
    <n v="0"/>
    <s v="Single"/>
    <s v="Alone"/>
    <n v="0"/>
    <n v="0"/>
    <n v="1"/>
    <n v="0"/>
    <n v="0"/>
    <s v="Graduation"/>
    <s v="Graduate"/>
    <n v="850"/>
    <n v="733"/>
    <n v="0"/>
    <n v="0"/>
    <x v="2"/>
    <s v="NumStorePurchases"/>
    <x v="1"/>
    <n v="12"/>
    <s v="Not Accepted"/>
    <n v="12"/>
    <n v="967"/>
    <n v="4"/>
    <n v="4"/>
    <n v="7"/>
    <n v="15"/>
    <n v="4"/>
    <x v="2"/>
    <s v="Medium"/>
    <s v="High"/>
    <s v="High"/>
    <n v="1061"/>
  </r>
  <r>
    <n v="36715"/>
    <x v="0"/>
    <n v="1"/>
    <n v="0"/>
    <n v="16"/>
    <x v="1"/>
    <n v="172"/>
    <n v="10"/>
    <n v="125"/>
    <n v="21"/>
    <n v="13"/>
    <n v="16"/>
    <s v="Wines"/>
    <n v="6"/>
    <n v="7"/>
    <n v="2"/>
    <n v="4"/>
    <n v="9"/>
    <x v="0"/>
    <x v="0"/>
    <x v="0"/>
    <x v="0"/>
    <x v="0"/>
    <n v="0"/>
    <n v="3"/>
    <n v="11"/>
    <x v="0"/>
    <n v="49"/>
    <x v="2"/>
    <n v="2748"/>
    <n v="0"/>
    <n v="1"/>
    <n v="0"/>
    <n v="0"/>
    <n v="0"/>
    <s v="Married"/>
    <s v="Partner"/>
    <n v="0"/>
    <n v="0"/>
    <n v="1"/>
    <n v="0"/>
    <n v="0"/>
    <s v="Graduation"/>
    <s v="Graduate"/>
    <n v="341"/>
    <n v="325"/>
    <n v="0"/>
    <n v="1"/>
    <x v="3"/>
    <s v="NumWebPurchases"/>
    <x v="2"/>
    <n v="13"/>
    <s v="Not Accepted"/>
    <n v="13"/>
    <n v="357"/>
    <n v="9"/>
    <n v="5"/>
    <n v="4"/>
    <n v="18"/>
    <n v="6"/>
    <x v="3"/>
    <s v="Medium"/>
    <s v="Medium"/>
    <s v="Medium"/>
    <n v="1062"/>
  </r>
  <r>
    <n v="79456"/>
    <x v="1"/>
    <n v="0"/>
    <n v="0"/>
    <n v="12"/>
    <x v="1"/>
    <n v="565"/>
    <n v="42"/>
    <n v="548"/>
    <n v="64"/>
    <n v="83"/>
    <n v="99"/>
    <s v="Wines"/>
    <n v="1"/>
    <n v="5"/>
    <n v="6"/>
    <n v="4"/>
    <n v="3"/>
    <x v="0"/>
    <x v="0"/>
    <x v="0"/>
    <x v="0"/>
    <x v="0"/>
    <n v="0"/>
    <n v="3"/>
    <n v="11"/>
    <x v="0"/>
    <n v="64"/>
    <x v="0"/>
    <n v="2835"/>
    <n v="0"/>
    <n v="1"/>
    <n v="0"/>
    <n v="0"/>
    <n v="0"/>
    <s v="Married"/>
    <s v="Partner"/>
    <n v="0"/>
    <n v="0"/>
    <n v="1"/>
    <n v="0"/>
    <n v="0"/>
    <s v="Graduation"/>
    <s v="Graduate"/>
    <n v="1302"/>
    <n v="1203"/>
    <n v="0"/>
    <n v="0"/>
    <x v="0"/>
    <s v="NumCatalogPurchases"/>
    <x v="0"/>
    <n v="15"/>
    <s v="Not Accepted"/>
    <n v="15"/>
    <n v="1401"/>
    <n v="9"/>
    <n v="5"/>
    <n v="8"/>
    <n v="22"/>
    <n v="8"/>
    <x v="0"/>
    <s v="High"/>
    <s v="High"/>
    <s v="High"/>
    <n v="1063"/>
  </r>
  <r>
    <n v="40479"/>
    <x v="0"/>
    <n v="1"/>
    <n v="0"/>
    <n v="95"/>
    <x v="2"/>
    <n v="5"/>
    <n v="0"/>
    <n v="8"/>
    <n v="2"/>
    <n v="0"/>
    <n v="0"/>
    <s v="Meat"/>
    <n v="1"/>
    <n v="0"/>
    <n v="0"/>
    <n v="3"/>
    <n v="4"/>
    <x v="0"/>
    <x v="0"/>
    <x v="0"/>
    <x v="0"/>
    <x v="0"/>
    <n v="0"/>
    <n v="3"/>
    <n v="11"/>
    <x v="1"/>
    <n v="38"/>
    <x v="1"/>
    <n v="2475"/>
    <n v="0"/>
    <n v="0"/>
    <n v="0"/>
    <n v="1"/>
    <n v="0"/>
    <s v="Together"/>
    <s v="Partner"/>
    <n v="0"/>
    <n v="0"/>
    <n v="1"/>
    <n v="0"/>
    <n v="0"/>
    <s v="Graduation"/>
    <s v="Graduate"/>
    <n v="15"/>
    <n v="15"/>
    <n v="0"/>
    <n v="1"/>
    <x v="1"/>
    <s v="NumStorePurchases"/>
    <x v="1"/>
    <n v="3"/>
    <s v="Not Accepted"/>
    <n v="3"/>
    <n v="15"/>
    <n v="0.99999999999999978"/>
    <n v="0"/>
    <n v="0"/>
    <n v="0.99999999999999978"/>
    <n v="0"/>
    <x v="1"/>
    <s v="Low"/>
    <s v="Low"/>
    <s v="Low"/>
    <n v="1064"/>
  </r>
  <r>
    <n v="75345"/>
    <x v="1"/>
    <n v="0"/>
    <n v="0"/>
    <n v="16"/>
    <x v="1"/>
    <n v="918"/>
    <n v="57"/>
    <n v="842"/>
    <n v="99"/>
    <n v="38"/>
    <n v="133"/>
    <s v="Wines"/>
    <n v="1"/>
    <n v="5"/>
    <n v="8"/>
    <n v="6"/>
    <n v="3"/>
    <x v="0"/>
    <x v="0"/>
    <x v="0"/>
    <x v="1"/>
    <x v="0"/>
    <n v="0"/>
    <n v="3"/>
    <n v="11"/>
    <x v="0"/>
    <n v="50"/>
    <x v="0"/>
    <n v="2671"/>
    <n v="0"/>
    <n v="0"/>
    <n v="1"/>
    <n v="0"/>
    <n v="0"/>
    <s v="Single"/>
    <s v="Alone"/>
    <n v="0"/>
    <n v="0"/>
    <n v="0"/>
    <n v="1"/>
    <n v="0"/>
    <s v="Master"/>
    <s v="Postgraduate"/>
    <n v="1954"/>
    <n v="1821"/>
    <n v="1"/>
    <n v="0"/>
    <x v="0"/>
    <s v="NumCatalogPurchases"/>
    <x v="0"/>
    <n v="19"/>
    <s v="Accepted"/>
    <n v="19"/>
    <n v="2087"/>
    <n v="9"/>
    <n v="7"/>
    <n v="9"/>
    <n v="25"/>
    <n v="9"/>
    <x v="0"/>
    <s v="High"/>
    <s v="High"/>
    <s v="High"/>
    <n v="1065"/>
  </r>
  <r>
    <n v="54233"/>
    <x v="0"/>
    <n v="0"/>
    <n v="1"/>
    <n v="46"/>
    <x v="0"/>
    <n v="652"/>
    <n v="8"/>
    <n v="158"/>
    <n v="21"/>
    <n v="0"/>
    <n v="142"/>
    <s v="Wines"/>
    <n v="4"/>
    <n v="11"/>
    <n v="6"/>
    <n v="5"/>
    <n v="8"/>
    <x v="0"/>
    <x v="0"/>
    <x v="0"/>
    <x v="0"/>
    <x v="0"/>
    <n v="0"/>
    <n v="3"/>
    <n v="11"/>
    <x v="1"/>
    <n v="43"/>
    <x v="2"/>
    <n v="2669"/>
    <n v="0"/>
    <n v="1"/>
    <n v="0"/>
    <n v="0"/>
    <n v="0"/>
    <s v="Married"/>
    <s v="Partner"/>
    <n v="0"/>
    <n v="0"/>
    <n v="1"/>
    <n v="0"/>
    <n v="0"/>
    <s v="Graduation"/>
    <s v="Graduate"/>
    <n v="839"/>
    <n v="697"/>
    <n v="0"/>
    <n v="1"/>
    <x v="2"/>
    <s v="NumWebPurchases"/>
    <x v="2"/>
    <n v="22"/>
    <s v="Not Accepted"/>
    <n v="22"/>
    <n v="981"/>
    <n v="6"/>
    <n v="8"/>
    <n v="7"/>
    <n v="21"/>
    <n v="8"/>
    <x v="0"/>
    <s v="High"/>
    <s v="Low"/>
    <s v="High"/>
    <n v="1066"/>
  </r>
  <r>
    <n v="24163"/>
    <x v="2"/>
    <n v="1"/>
    <n v="1"/>
    <n v="3"/>
    <x v="3"/>
    <n v="4"/>
    <n v="1"/>
    <n v="7"/>
    <n v="2"/>
    <n v="1"/>
    <n v="2"/>
    <s v="Meat"/>
    <n v="2"/>
    <n v="1"/>
    <n v="0"/>
    <n v="3"/>
    <n v="4"/>
    <x v="0"/>
    <x v="0"/>
    <x v="0"/>
    <x v="0"/>
    <x v="0"/>
    <n v="0"/>
    <n v="3"/>
    <n v="11"/>
    <x v="1"/>
    <n v="50"/>
    <x v="0"/>
    <n v="2419"/>
    <n v="0"/>
    <n v="0"/>
    <n v="1"/>
    <n v="0"/>
    <n v="0"/>
    <s v="Single"/>
    <s v="Alone"/>
    <n v="0"/>
    <n v="0"/>
    <n v="1"/>
    <n v="0"/>
    <n v="0"/>
    <s v="Graduation"/>
    <s v="Graduate"/>
    <n v="15"/>
    <n v="13"/>
    <n v="0"/>
    <n v="2"/>
    <x v="1"/>
    <s v="NumStorePurchases"/>
    <x v="1"/>
    <n v="4"/>
    <s v="Not Accepted"/>
    <n v="4"/>
    <n v="17"/>
    <n v="10"/>
    <n v="0"/>
    <n v="0"/>
    <n v="10"/>
    <n v="2"/>
    <x v="1"/>
    <s v="Low"/>
    <s v="Low"/>
    <s v="Low"/>
    <n v="1067"/>
  </r>
  <r>
    <n v="84460"/>
    <x v="1"/>
    <n v="0"/>
    <n v="0"/>
    <n v="80"/>
    <x v="2"/>
    <n v="152"/>
    <n v="27"/>
    <n v="103"/>
    <n v="106"/>
    <n v="54"/>
    <n v="81"/>
    <s v="Wines"/>
    <n v="0"/>
    <n v="9"/>
    <n v="9"/>
    <n v="4"/>
    <n v="5"/>
    <x v="0"/>
    <x v="1"/>
    <x v="1"/>
    <x v="1"/>
    <x v="1"/>
    <n v="0"/>
    <n v="3"/>
    <n v="11"/>
    <x v="0"/>
    <n v="62"/>
    <x v="0"/>
    <n v="2700"/>
    <n v="0"/>
    <n v="0"/>
    <n v="0"/>
    <n v="1"/>
    <n v="0"/>
    <s v="Together"/>
    <s v="Partner"/>
    <n v="0"/>
    <n v="0"/>
    <n v="0"/>
    <n v="0"/>
    <n v="1"/>
    <s v="PhD"/>
    <s v="Postgraduate"/>
    <n v="442"/>
    <n v="361"/>
    <n v="4"/>
    <n v="0"/>
    <x v="2"/>
    <s v="NumWebPurchases"/>
    <x v="2"/>
    <n v="22"/>
    <s v="Accepted"/>
    <n v="22"/>
    <n v="523"/>
    <n v="1.9999999999999996"/>
    <n v="8"/>
    <n v="5"/>
    <n v="15"/>
    <n v="4"/>
    <x v="2"/>
    <s v="Medium"/>
    <s v="High"/>
    <s v="High"/>
    <n v="1068"/>
  </r>
  <r>
    <n v="43776"/>
    <x v="0"/>
    <n v="1"/>
    <n v="0"/>
    <n v="77"/>
    <x v="2"/>
    <n v="8"/>
    <n v="0"/>
    <n v="9"/>
    <n v="2"/>
    <n v="1"/>
    <n v="3"/>
    <s v="Meat"/>
    <n v="1"/>
    <n v="1"/>
    <n v="0"/>
    <n v="2"/>
    <n v="6"/>
    <x v="0"/>
    <x v="0"/>
    <x v="0"/>
    <x v="0"/>
    <x v="0"/>
    <n v="0"/>
    <n v="3"/>
    <n v="11"/>
    <x v="1"/>
    <n v="37"/>
    <x v="1"/>
    <n v="2216"/>
    <n v="0"/>
    <n v="0"/>
    <n v="0"/>
    <n v="1"/>
    <n v="0"/>
    <s v="Together"/>
    <s v="Partner"/>
    <n v="0"/>
    <n v="0"/>
    <n v="1"/>
    <n v="0"/>
    <n v="0"/>
    <s v="Graduation"/>
    <s v="Graduate"/>
    <n v="20"/>
    <n v="17"/>
    <n v="0"/>
    <n v="1"/>
    <x v="1"/>
    <s v="NumStorePurchases"/>
    <x v="1"/>
    <n v="3"/>
    <s v="Not Accepted"/>
    <n v="3"/>
    <n v="23"/>
    <n v="3.0000000000000004"/>
    <n v="0"/>
    <n v="0"/>
    <n v="3.0000000000000004"/>
    <n v="0"/>
    <x v="1"/>
    <s v="Low"/>
    <s v="Low"/>
    <s v="Low"/>
    <n v="1069"/>
  </r>
  <r>
    <n v="71691"/>
    <x v="1"/>
    <n v="0"/>
    <n v="0"/>
    <n v="0"/>
    <x v="3"/>
    <n v="336"/>
    <n v="130"/>
    <n v="411"/>
    <n v="240"/>
    <n v="32"/>
    <n v="43"/>
    <s v="Meat"/>
    <n v="1"/>
    <n v="4"/>
    <n v="7"/>
    <n v="5"/>
    <n v="2"/>
    <x v="0"/>
    <x v="0"/>
    <x v="0"/>
    <x v="0"/>
    <x v="0"/>
    <n v="0"/>
    <n v="3"/>
    <n v="11"/>
    <x v="0"/>
    <n v="62"/>
    <x v="0"/>
    <n v="2263"/>
    <n v="0"/>
    <n v="0"/>
    <n v="1"/>
    <n v="0"/>
    <n v="0"/>
    <s v="Single"/>
    <s v="Alone"/>
    <n v="0"/>
    <n v="0"/>
    <n v="0"/>
    <n v="0"/>
    <n v="1"/>
    <s v="PhD"/>
    <s v="Postgraduate"/>
    <n v="1149"/>
    <n v="1106"/>
    <n v="0"/>
    <n v="0"/>
    <x v="0"/>
    <s v="NumCatalogPurchases"/>
    <x v="0"/>
    <n v="16"/>
    <s v="Not Accepted"/>
    <n v="16"/>
    <n v="1192"/>
    <n v="10"/>
    <n v="6"/>
    <n v="8"/>
    <n v="24"/>
    <n v="9"/>
    <x v="0"/>
    <s v="Medium"/>
    <s v="Medium"/>
    <s v="Medium"/>
    <n v="1070"/>
  </r>
  <r>
    <n v="85844"/>
    <x v="1"/>
    <n v="0"/>
    <n v="0"/>
    <n v="62"/>
    <x v="2"/>
    <n v="938"/>
    <n v="19"/>
    <n v="843"/>
    <n v="25"/>
    <n v="95"/>
    <n v="38"/>
    <s v="Wines"/>
    <n v="1"/>
    <n v="6"/>
    <n v="6"/>
    <n v="7"/>
    <n v="2"/>
    <x v="0"/>
    <x v="0"/>
    <x v="1"/>
    <x v="0"/>
    <x v="0"/>
    <n v="0"/>
    <n v="3"/>
    <n v="11"/>
    <x v="1"/>
    <n v="47"/>
    <x v="2"/>
    <n v="2190"/>
    <n v="0"/>
    <n v="1"/>
    <n v="0"/>
    <n v="0"/>
    <n v="0"/>
    <s v="Married"/>
    <s v="Partner"/>
    <n v="0"/>
    <n v="0"/>
    <n v="0"/>
    <n v="0"/>
    <n v="1"/>
    <s v="PhD"/>
    <s v="Postgraduate"/>
    <n v="1920"/>
    <n v="1882"/>
    <n v="1"/>
    <n v="0"/>
    <x v="0"/>
    <s v="NumStorePurchases"/>
    <x v="1"/>
    <n v="19"/>
    <s v="Accepted"/>
    <n v="19"/>
    <n v="1958"/>
    <n v="4"/>
    <n v="7"/>
    <n v="9"/>
    <n v="20"/>
    <n v="7"/>
    <x v="3"/>
    <s v="High"/>
    <s v="High"/>
    <s v="Medium"/>
    <n v="1071"/>
  </r>
  <r>
    <n v="39190"/>
    <x v="0"/>
    <n v="1"/>
    <n v="0"/>
    <n v="91"/>
    <x v="2"/>
    <n v="68"/>
    <n v="8"/>
    <n v="18"/>
    <n v="19"/>
    <n v="8"/>
    <n v="12"/>
    <s v="Wines"/>
    <n v="2"/>
    <n v="2"/>
    <n v="1"/>
    <n v="4"/>
    <n v="5"/>
    <x v="0"/>
    <x v="0"/>
    <x v="0"/>
    <x v="0"/>
    <x v="0"/>
    <n v="0"/>
    <n v="3"/>
    <n v="11"/>
    <x v="1"/>
    <n v="46"/>
    <x v="2"/>
    <n v="2223"/>
    <n v="0"/>
    <n v="0"/>
    <n v="1"/>
    <n v="0"/>
    <n v="0"/>
    <s v="Single"/>
    <s v="Alone"/>
    <n v="0"/>
    <n v="0"/>
    <n v="0"/>
    <n v="0"/>
    <n v="1"/>
    <s v="PhD"/>
    <s v="Postgraduate"/>
    <n v="121"/>
    <n v="109"/>
    <n v="0"/>
    <n v="1"/>
    <x v="3"/>
    <s v="NumStorePurchases"/>
    <x v="1"/>
    <n v="7"/>
    <s v="Not Accepted"/>
    <n v="7"/>
    <n v="133"/>
    <n v="0.99999999999999978"/>
    <n v="3"/>
    <n v="3"/>
    <n v="7"/>
    <n v="1"/>
    <x v="1"/>
    <s v="Medium"/>
    <s v="Medium"/>
    <s v="Medium"/>
    <n v="1072"/>
  </r>
  <r>
    <n v="71367"/>
    <x v="1"/>
    <n v="0"/>
    <n v="0"/>
    <n v="24"/>
    <x v="1"/>
    <n v="227"/>
    <n v="23"/>
    <n v="389"/>
    <n v="42"/>
    <n v="21"/>
    <n v="75"/>
    <s v="Meat"/>
    <n v="1"/>
    <n v="4"/>
    <n v="5"/>
    <n v="7"/>
    <n v="2"/>
    <x v="0"/>
    <x v="0"/>
    <x v="0"/>
    <x v="0"/>
    <x v="0"/>
    <n v="0"/>
    <n v="3"/>
    <n v="11"/>
    <x v="1"/>
    <n v="61"/>
    <x v="0"/>
    <n v="2469"/>
    <n v="0"/>
    <n v="0"/>
    <n v="0"/>
    <n v="1"/>
    <n v="0"/>
    <s v="Together"/>
    <s v="Partner"/>
    <n v="0"/>
    <n v="0"/>
    <n v="1"/>
    <n v="0"/>
    <n v="0"/>
    <s v="Graduation"/>
    <s v="Graduate"/>
    <n v="702"/>
    <n v="627"/>
    <n v="0"/>
    <n v="0"/>
    <x v="2"/>
    <s v="NumStorePurchases"/>
    <x v="1"/>
    <n v="16"/>
    <s v="Not Accepted"/>
    <n v="16"/>
    <n v="777"/>
    <n v="8"/>
    <n v="6"/>
    <n v="6"/>
    <n v="20"/>
    <n v="7"/>
    <x v="3"/>
    <s v="Medium"/>
    <s v="Medium"/>
    <s v="High"/>
    <n v="1073"/>
  </r>
  <r>
    <n v="38578"/>
    <x v="0"/>
    <n v="1"/>
    <n v="1"/>
    <n v="2"/>
    <x v="3"/>
    <n v="38"/>
    <n v="4"/>
    <n v="22"/>
    <n v="3"/>
    <n v="3"/>
    <n v="3"/>
    <s v="Wines"/>
    <n v="3"/>
    <n v="3"/>
    <n v="0"/>
    <n v="3"/>
    <n v="8"/>
    <x v="0"/>
    <x v="0"/>
    <x v="0"/>
    <x v="0"/>
    <x v="0"/>
    <n v="0"/>
    <n v="3"/>
    <n v="11"/>
    <x v="1"/>
    <n v="48"/>
    <x v="2"/>
    <n v="2531"/>
    <n v="0"/>
    <n v="0"/>
    <n v="1"/>
    <n v="0"/>
    <n v="0"/>
    <s v="Single"/>
    <s v="Alone"/>
    <n v="0"/>
    <n v="0"/>
    <n v="0"/>
    <n v="0"/>
    <n v="1"/>
    <s v="PhD"/>
    <s v="Postgraduate"/>
    <n v="70"/>
    <n v="67"/>
    <n v="0"/>
    <n v="2"/>
    <x v="3"/>
    <s v="NumWebPurchases"/>
    <x v="2"/>
    <n v="6"/>
    <s v="Not Accepted"/>
    <n v="6"/>
    <n v="73"/>
    <n v="10"/>
    <n v="2"/>
    <n v="2"/>
    <n v="14"/>
    <n v="4"/>
    <x v="2"/>
    <s v="Medium"/>
    <s v="Medium"/>
    <s v="Low"/>
    <n v="1074"/>
  </r>
  <r>
    <n v="57236"/>
    <x v="0"/>
    <n v="1"/>
    <n v="1"/>
    <n v="22"/>
    <x v="1"/>
    <n v="105"/>
    <n v="0"/>
    <n v="9"/>
    <n v="2"/>
    <n v="1"/>
    <n v="4"/>
    <s v="Wines"/>
    <n v="3"/>
    <n v="2"/>
    <n v="1"/>
    <n v="4"/>
    <n v="3"/>
    <x v="0"/>
    <x v="0"/>
    <x v="0"/>
    <x v="0"/>
    <x v="0"/>
    <n v="0"/>
    <n v="3"/>
    <n v="11"/>
    <x v="1"/>
    <n v="55"/>
    <x v="0"/>
    <n v="2268"/>
    <n v="0"/>
    <n v="1"/>
    <n v="0"/>
    <n v="0"/>
    <n v="0"/>
    <s v="Married"/>
    <s v="Partner"/>
    <n v="0"/>
    <n v="0"/>
    <n v="0"/>
    <n v="0"/>
    <n v="1"/>
    <s v="PhD"/>
    <s v="Postgraduate"/>
    <n v="117"/>
    <n v="113"/>
    <n v="0"/>
    <n v="2"/>
    <x v="3"/>
    <s v="NumStorePurchases"/>
    <x v="1"/>
    <n v="7"/>
    <s v="Not Accepted"/>
    <n v="7"/>
    <n v="121"/>
    <n v="8"/>
    <n v="3"/>
    <n v="3"/>
    <n v="14"/>
    <n v="4"/>
    <x v="2"/>
    <s v="Medium"/>
    <s v="Low"/>
    <s v="Low"/>
    <n v="1075"/>
  </r>
  <r>
    <n v="61825"/>
    <x v="0"/>
    <n v="0"/>
    <n v="1"/>
    <n v="56"/>
    <x v="0"/>
    <n v="162"/>
    <n v="50"/>
    <n v="100"/>
    <n v="55"/>
    <n v="30"/>
    <n v="27"/>
    <s v="Wines"/>
    <n v="1"/>
    <n v="4"/>
    <n v="2"/>
    <n v="8"/>
    <n v="4"/>
    <x v="0"/>
    <x v="0"/>
    <x v="0"/>
    <x v="0"/>
    <x v="0"/>
    <n v="0"/>
    <n v="3"/>
    <n v="11"/>
    <x v="1"/>
    <n v="41"/>
    <x v="2"/>
    <n v="2485"/>
    <n v="0"/>
    <n v="0"/>
    <n v="1"/>
    <n v="0"/>
    <n v="0"/>
    <s v="Single"/>
    <s v="Alone"/>
    <n v="0"/>
    <n v="0"/>
    <n v="1"/>
    <n v="0"/>
    <n v="0"/>
    <s v="Graduation"/>
    <s v="Graduate"/>
    <n v="397"/>
    <n v="370"/>
    <n v="0"/>
    <n v="1"/>
    <x v="2"/>
    <s v="NumStorePurchases"/>
    <x v="1"/>
    <n v="14"/>
    <s v="Not Accepted"/>
    <n v="14"/>
    <n v="424"/>
    <n v="5"/>
    <n v="5"/>
    <n v="5"/>
    <n v="15"/>
    <n v="4"/>
    <x v="2"/>
    <s v="Medium"/>
    <s v="Medium"/>
    <s v="Medium"/>
    <n v="1076"/>
  </r>
  <r>
    <n v="79803"/>
    <x v="1"/>
    <n v="0"/>
    <n v="1"/>
    <n v="54"/>
    <x v="0"/>
    <n v="574"/>
    <n v="8"/>
    <n v="216"/>
    <n v="21"/>
    <n v="16"/>
    <n v="33"/>
    <s v="Wines"/>
    <n v="1"/>
    <n v="4"/>
    <n v="3"/>
    <n v="5"/>
    <n v="1"/>
    <x v="0"/>
    <x v="0"/>
    <x v="0"/>
    <x v="0"/>
    <x v="0"/>
    <n v="0"/>
    <n v="3"/>
    <n v="11"/>
    <x v="1"/>
    <n v="62"/>
    <x v="0"/>
    <n v="2186"/>
    <n v="1"/>
    <n v="0"/>
    <n v="0"/>
    <n v="0"/>
    <n v="0"/>
    <s v="Divorced"/>
    <s v="Alone"/>
    <n v="0"/>
    <n v="0"/>
    <n v="1"/>
    <n v="0"/>
    <n v="0"/>
    <s v="Graduation"/>
    <s v="Graduate"/>
    <n v="835"/>
    <n v="802"/>
    <n v="0"/>
    <n v="1"/>
    <x v="2"/>
    <s v="NumStorePurchases"/>
    <x v="1"/>
    <n v="12"/>
    <s v="Not Accepted"/>
    <n v="12"/>
    <n v="868"/>
    <n v="5"/>
    <n v="4"/>
    <n v="6"/>
    <n v="15"/>
    <n v="4"/>
    <x v="2"/>
    <s v="High"/>
    <s v="Medium"/>
    <s v="Medium"/>
    <n v="1077"/>
  </r>
  <r>
    <n v="80910"/>
    <x v="1"/>
    <n v="0"/>
    <n v="0"/>
    <n v="71"/>
    <x v="2"/>
    <n v="160"/>
    <n v="80"/>
    <n v="369"/>
    <n v="67"/>
    <n v="39"/>
    <n v="41"/>
    <s v="Meat"/>
    <n v="1"/>
    <n v="3"/>
    <n v="3"/>
    <n v="8"/>
    <n v="1"/>
    <x v="0"/>
    <x v="0"/>
    <x v="0"/>
    <x v="0"/>
    <x v="0"/>
    <n v="0"/>
    <n v="3"/>
    <n v="11"/>
    <x v="1"/>
    <n v="34"/>
    <x v="1"/>
    <n v="2765"/>
    <n v="0"/>
    <n v="0"/>
    <n v="1"/>
    <n v="0"/>
    <n v="0"/>
    <s v="Single"/>
    <s v="Alone"/>
    <n v="1"/>
    <n v="0"/>
    <n v="0"/>
    <n v="0"/>
    <n v="0"/>
    <s v="2n Cycle"/>
    <s v="Undergraduate"/>
    <n v="715"/>
    <n v="674"/>
    <n v="0"/>
    <n v="0"/>
    <x v="2"/>
    <s v="NumStorePurchases"/>
    <x v="1"/>
    <n v="14"/>
    <s v="Not Accepted"/>
    <n v="14"/>
    <n v="756"/>
    <n v="3.0000000000000004"/>
    <n v="5"/>
    <n v="6"/>
    <n v="14"/>
    <n v="4"/>
    <x v="2"/>
    <s v="Medium"/>
    <s v="High"/>
    <s v="Medium"/>
    <n v="1078"/>
  </r>
  <r>
    <n v="27590"/>
    <x v="2"/>
    <n v="1"/>
    <n v="0"/>
    <n v="38"/>
    <x v="0"/>
    <n v="6"/>
    <n v="0"/>
    <n v="5"/>
    <n v="0"/>
    <n v="0"/>
    <n v="1"/>
    <s v="Wines"/>
    <n v="1"/>
    <n v="1"/>
    <n v="0"/>
    <n v="2"/>
    <n v="7"/>
    <x v="0"/>
    <x v="0"/>
    <x v="0"/>
    <x v="0"/>
    <x v="0"/>
    <n v="0"/>
    <n v="3"/>
    <n v="11"/>
    <x v="1"/>
    <n v="38"/>
    <x v="1"/>
    <n v="2591"/>
    <n v="0"/>
    <n v="0"/>
    <n v="0"/>
    <n v="1"/>
    <n v="0"/>
    <s v="Together"/>
    <s v="Partner"/>
    <n v="0"/>
    <n v="0"/>
    <n v="0"/>
    <n v="1"/>
    <n v="0"/>
    <s v="Master"/>
    <s v="Postgraduate"/>
    <n v="11"/>
    <n v="10"/>
    <n v="0"/>
    <n v="1"/>
    <x v="1"/>
    <s v="NumStorePurchases"/>
    <x v="1"/>
    <n v="3"/>
    <s v="Not Accepted"/>
    <n v="3"/>
    <n v="12"/>
    <n v="7"/>
    <n v="0"/>
    <n v="0"/>
    <n v="7"/>
    <n v="1"/>
    <x v="1"/>
    <s v="Low"/>
    <s v="Low"/>
    <s v="Low"/>
    <n v="1079"/>
  </r>
  <r>
    <n v="56775"/>
    <x v="0"/>
    <n v="0"/>
    <n v="1"/>
    <n v="62"/>
    <x v="2"/>
    <n v="614"/>
    <n v="35"/>
    <n v="160"/>
    <n v="58"/>
    <n v="35"/>
    <n v="35"/>
    <s v="Wines"/>
    <n v="2"/>
    <n v="5"/>
    <n v="8"/>
    <n v="10"/>
    <n v="5"/>
    <x v="0"/>
    <x v="0"/>
    <x v="0"/>
    <x v="0"/>
    <x v="0"/>
    <n v="0"/>
    <n v="3"/>
    <n v="11"/>
    <x v="1"/>
    <n v="41"/>
    <x v="2"/>
    <n v="2702"/>
    <n v="0"/>
    <n v="1"/>
    <n v="0"/>
    <n v="0"/>
    <n v="0"/>
    <s v="Married"/>
    <s v="Partner"/>
    <n v="0"/>
    <n v="0"/>
    <n v="1"/>
    <n v="0"/>
    <n v="0"/>
    <s v="Graduation"/>
    <s v="Graduate"/>
    <n v="902"/>
    <n v="867"/>
    <n v="0"/>
    <n v="1"/>
    <x v="2"/>
    <s v="NumStorePurchases"/>
    <x v="1"/>
    <n v="23"/>
    <s v="Not Accepted"/>
    <n v="23"/>
    <n v="937"/>
    <n v="4"/>
    <n v="9"/>
    <n v="7"/>
    <n v="20"/>
    <n v="7"/>
    <x v="3"/>
    <s v="High"/>
    <s v="High"/>
    <s v="Medium"/>
    <n v="1080"/>
  </r>
  <r>
    <n v="83829"/>
    <x v="1"/>
    <n v="0"/>
    <n v="0"/>
    <n v="78"/>
    <x v="2"/>
    <n v="897"/>
    <n v="161"/>
    <n v="430"/>
    <n v="186"/>
    <n v="161"/>
    <n v="27"/>
    <s v="Wines"/>
    <n v="0"/>
    <n v="4"/>
    <n v="7"/>
    <n v="6"/>
    <n v="1"/>
    <x v="1"/>
    <x v="0"/>
    <x v="1"/>
    <x v="1"/>
    <x v="0"/>
    <n v="0"/>
    <n v="3"/>
    <n v="11"/>
    <x v="0"/>
    <n v="45"/>
    <x v="2"/>
    <n v="2423"/>
    <n v="1"/>
    <n v="0"/>
    <n v="0"/>
    <n v="0"/>
    <n v="0"/>
    <s v="Divorced"/>
    <s v="Alone"/>
    <n v="0"/>
    <n v="0"/>
    <n v="1"/>
    <n v="0"/>
    <n v="0"/>
    <s v="Graduation"/>
    <s v="Graduate"/>
    <n v="1835"/>
    <n v="1808"/>
    <n v="3"/>
    <n v="0"/>
    <x v="0"/>
    <s v="NumCatalogPurchases"/>
    <x v="0"/>
    <n v="17"/>
    <s v="Accepted"/>
    <n v="17"/>
    <n v="1862"/>
    <n v="3.0000000000000004"/>
    <n v="6"/>
    <n v="9"/>
    <n v="18"/>
    <n v="6"/>
    <x v="3"/>
    <s v="High"/>
    <s v="High"/>
    <s v="Medium"/>
    <n v="1081"/>
  </r>
  <r>
    <n v="54210"/>
    <x v="0"/>
    <n v="0"/>
    <n v="1"/>
    <n v="18"/>
    <x v="1"/>
    <n v="70"/>
    <n v="54"/>
    <n v="109"/>
    <n v="80"/>
    <n v="9"/>
    <n v="45"/>
    <s v="Meat"/>
    <n v="2"/>
    <n v="4"/>
    <n v="1"/>
    <n v="7"/>
    <n v="5"/>
    <x v="0"/>
    <x v="0"/>
    <x v="0"/>
    <x v="0"/>
    <x v="0"/>
    <n v="0"/>
    <n v="3"/>
    <n v="11"/>
    <x v="1"/>
    <n v="41"/>
    <x v="2"/>
    <n v="2564"/>
    <n v="0"/>
    <n v="1"/>
    <n v="0"/>
    <n v="0"/>
    <n v="0"/>
    <s v="Married"/>
    <s v="Partner"/>
    <n v="1"/>
    <n v="0"/>
    <n v="0"/>
    <n v="0"/>
    <n v="0"/>
    <s v="2n Cycle"/>
    <s v="Undergraduate"/>
    <n v="322"/>
    <n v="277"/>
    <n v="0"/>
    <n v="1"/>
    <x v="3"/>
    <s v="NumStorePurchases"/>
    <x v="1"/>
    <n v="12"/>
    <s v="Not Accepted"/>
    <n v="12"/>
    <n v="367"/>
    <n v="9"/>
    <n v="4"/>
    <n v="4"/>
    <n v="17"/>
    <n v="5"/>
    <x v="3"/>
    <s v="Medium"/>
    <s v="Medium"/>
    <s v="Medium"/>
    <n v="1082"/>
  </r>
  <r>
    <n v="38508"/>
    <x v="0"/>
    <n v="1"/>
    <n v="0"/>
    <n v="95"/>
    <x v="2"/>
    <n v="120"/>
    <n v="19"/>
    <n v="206"/>
    <n v="25"/>
    <n v="19"/>
    <n v="54"/>
    <s v="Meat"/>
    <n v="6"/>
    <n v="7"/>
    <n v="2"/>
    <n v="5"/>
    <n v="8"/>
    <x v="0"/>
    <x v="0"/>
    <x v="0"/>
    <x v="0"/>
    <x v="0"/>
    <n v="0"/>
    <n v="3"/>
    <n v="11"/>
    <x v="1"/>
    <n v="34"/>
    <x v="1"/>
    <n v="2490"/>
    <n v="0"/>
    <n v="1"/>
    <n v="0"/>
    <n v="0"/>
    <n v="0"/>
    <s v="Married"/>
    <s v="Partner"/>
    <n v="0"/>
    <n v="0"/>
    <n v="1"/>
    <n v="0"/>
    <n v="0"/>
    <s v="Graduation"/>
    <s v="Graduate"/>
    <n v="389"/>
    <n v="335"/>
    <n v="0"/>
    <n v="1"/>
    <x v="2"/>
    <s v="NumWebPurchases"/>
    <x v="2"/>
    <n v="14"/>
    <s v="Not Accepted"/>
    <n v="14"/>
    <n v="443"/>
    <n v="0.99999999999999978"/>
    <n v="5"/>
    <n v="5"/>
    <n v="11"/>
    <n v="3"/>
    <x v="2"/>
    <s v="Medium"/>
    <s v="Medium"/>
    <s v="Medium"/>
    <n v="1083"/>
  </r>
  <r>
    <n v="53187"/>
    <x v="0"/>
    <n v="1"/>
    <n v="0"/>
    <n v="66"/>
    <x v="2"/>
    <n v="211"/>
    <n v="2"/>
    <n v="30"/>
    <n v="7"/>
    <n v="7"/>
    <n v="10"/>
    <s v="Wines"/>
    <n v="2"/>
    <n v="4"/>
    <n v="1"/>
    <n v="6"/>
    <n v="5"/>
    <x v="0"/>
    <x v="0"/>
    <x v="0"/>
    <x v="0"/>
    <x v="0"/>
    <n v="0"/>
    <n v="3"/>
    <n v="11"/>
    <x v="1"/>
    <n v="50"/>
    <x v="0"/>
    <n v="2405"/>
    <n v="0"/>
    <n v="0"/>
    <n v="0"/>
    <n v="1"/>
    <n v="0"/>
    <s v="Together"/>
    <s v="Partner"/>
    <n v="0"/>
    <n v="0"/>
    <n v="1"/>
    <n v="0"/>
    <n v="0"/>
    <s v="Graduation"/>
    <s v="Graduate"/>
    <n v="257"/>
    <n v="247"/>
    <n v="0"/>
    <n v="1"/>
    <x v="3"/>
    <s v="NumStorePurchases"/>
    <x v="1"/>
    <n v="11"/>
    <s v="Not Accepted"/>
    <n v="11"/>
    <n v="267"/>
    <n v="4"/>
    <n v="4"/>
    <n v="4"/>
    <n v="12"/>
    <n v="3"/>
    <x v="2"/>
    <s v="Medium"/>
    <s v="Medium"/>
    <s v="Medium"/>
    <n v="1084"/>
  </r>
  <r>
    <n v="30023"/>
    <x v="2"/>
    <n v="1"/>
    <n v="0"/>
    <n v="28"/>
    <x v="1"/>
    <n v="11"/>
    <n v="0"/>
    <n v="16"/>
    <n v="7"/>
    <n v="6"/>
    <n v="21"/>
    <s v="Gold"/>
    <n v="1"/>
    <n v="2"/>
    <n v="0"/>
    <n v="3"/>
    <n v="8"/>
    <x v="0"/>
    <x v="0"/>
    <x v="0"/>
    <x v="0"/>
    <x v="0"/>
    <n v="0"/>
    <n v="3"/>
    <n v="11"/>
    <x v="1"/>
    <n v="48"/>
    <x v="2"/>
    <n v="2256"/>
    <n v="0"/>
    <n v="1"/>
    <n v="0"/>
    <n v="0"/>
    <n v="0"/>
    <s v="Married"/>
    <s v="Partner"/>
    <n v="0"/>
    <n v="0"/>
    <n v="1"/>
    <n v="0"/>
    <n v="0"/>
    <s v="Graduation"/>
    <s v="Graduate"/>
    <n v="40"/>
    <n v="19"/>
    <n v="0"/>
    <n v="1"/>
    <x v="1"/>
    <s v="NumStorePurchases"/>
    <x v="1"/>
    <n v="5"/>
    <s v="Not Accepted"/>
    <n v="5"/>
    <n v="61"/>
    <n v="8"/>
    <n v="1"/>
    <n v="2"/>
    <n v="11"/>
    <n v="3"/>
    <x v="2"/>
    <s v="Low"/>
    <s v="Medium"/>
    <s v="Medium"/>
    <n v="1085"/>
  </r>
  <r>
    <n v="76045"/>
    <x v="1"/>
    <n v="0"/>
    <n v="0"/>
    <n v="78"/>
    <x v="2"/>
    <n v="760"/>
    <n v="53"/>
    <n v="400"/>
    <n v="17"/>
    <n v="93"/>
    <n v="0"/>
    <s v="Wines"/>
    <n v="1"/>
    <n v="4"/>
    <n v="5"/>
    <n v="11"/>
    <n v="2"/>
    <x v="0"/>
    <x v="0"/>
    <x v="0"/>
    <x v="1"/>
    <x v="0"/>
    <n v="0"/>
    <n v="3"/>
    <n v="11"/>
    <x v="1"/>
    <n v="60"/>
    <x v="0"/>
    <n v="2385"/>
    <n v="0"/>
    <n v="0"/>
    <n v="1"/>
    <n v="0"/>
    <n v="0"/>
    <s v="Single"/>
    <s v="Alone"/>
    <n v="0"/>
    <n v="0"/>
    <n v="0"/>
    <n v="0"/>
    <n v="1"/>
    <s v="PhD"/>
    <s v="Postgraduate"/>
    <n v="1323"/>
    <n v="1323"/>
    <n v="1"/>
    <n v="0"/>
    <x v="0"/>
    <s v="NumStorePurchases"/>
    <x v="1"/>
    <n v="20"/>
    <s v="Accepted"/>
    <n v="20"/>
    <n v="1323"/>
    <n v="3.0000000000000004"/>
    <n v="7"/>
    <n v="8"/>
    <n v="18"/>
    <n v="6"/>
    <x v="3"/>
    <s v="High"/>
    <s v="High"/>
    <s v="Low"/>
    <n v="1086"/>
  </r>
  <r>
    <n v="50870"/>
    <x v="0"/>
    <n v="0"/>
    <n v="1"/>
    <n v="13"/>
    <x v="1"/>
    <n v="53"/>
    <n v="0"/>
    <n v="8"/>
    <n v="0"/>
    <n v="0"/>
    <n v="2"/>
    <s v="Wines"/>
    <n v="1"/>
    <n v="2"/>
    <n v="0"/>
    <n v="3"/>
    <n v="5"/>
    <x v="0"/>
    <x v="0"/>
    <x v="0"/>
    <x v="0"/>
    <x v="0"/>
    <n v="0"/>
    <n v="3"/>
    <n v="11"/>
    <x v="1"/>
    <n v="68"/>
    <x v="0"/>
    <n v="2169"/>
    <n v="0"/>
    <n v="1"/>
    <n v="0"/>
    <n v="0"/>
    <n v="0"/>
    <s v="Married"/>
    <s v="Partner"/>
    <n v="0"/>
    <n v="0"/>
    <n v="0"/>
    <n v="0"/>
    <n v="1"/>
    <s v="PhD"/>
    <s v="Postgraduate"/>
    <n v="61"/>
    <n v="59"/>
    <n v="0"/>
    <n v="1"/>
    <x v="3"/>
    <s v="NumStorePurchases"/>
    <x v="1"/>
    <n v="5"/>
    <s v="Not Accepted"/>
    <n v="5"/>
    <n v="63"/>
    <n v="9"/>
    <n v="1"/>
    <n v="2"/>
    <n v="12"/>
    <n v="3"/>
    <x v="2"/>
    <s v="Medium"/>
    <s v="Low"/>
    <s v="Low"/>
    <n v="1087"/>
  </r>
  <r>
    <n v="15315"/>
    <x v="2"/>
    <n v="0"/>
    <n v="0"/>
    <n v="27"/>
    <x v="1"/>
    <n v="7"/>
    <n v="4"/>
    <n v="13"/>
    <n v="15"/>
    <n v="8"/>
    <n v="17"/>
    <s v="Gold"/>
    <n v="2"/>
    <n v="2"/>
    <n v="0"/>
    <n v="4"/>
    <n v="5"/>
    <x v="0"/>
    <x v="0"/>
    <x v="0"/>
    <x v="0"/>
    <x v="0"/>
    <n v="0"/>
    <n v="3"/>
    <n v="11"/>
    <x v="1"/>
    <n v="50"/>
    <x v="0"/>
    <n v="2489"/>
    <n v="0"/>
    <n v="1"/>
    <n v="0"/>
    <n v="0"/>
    <n v="0"/>
    <s v="Married"/>
    <s v="Partner"/>
    <n v="1"/>
    <n v="0"/>
    <n v="0"/>
    <n v="0"/>
    <n v="0"/>
    <s v="2n Cycle"/>
    <s v="Undergraduate"/>
    <n v="47"/>
    <n v="30"/>
    <n v="0"/>
    <n v="0"/>
    <x v="1"/>
    <s v="NumStorePurchases"/>
    <x v="1"/>
    <n v="6"/>
    <s v="Not Accepted"/>
    <n v="6"/>
    <n v="64"/>
    <n v="8"/>
    <n v="2"/>
    <n v="2"/>
    <n v="12"/>
    <n v="3"/>
    <x v="2"/>
    <s v="Low"/>
    <s v="Medium"/>
    <s v="Medium"/>
    <n v="1088"/>
  </r>
  <r>
    <n v="65463"/>
    <x v="0"/>
    <n v="1"/>
    <n v="0"/>
    <n v="17"/>
    <x v="1"/>
    <n v="391"/>
    <n v="32"/>
    <n v="70"/>
    <n v="21"/>
    <n v="32"/>
    <n v="16"/>
    <s v="Wines"/>
    <n v="2"/>
    <n v="6"/>
    <n v="2"/>
    <n v="9"/>
    <n v="5"/>
    <x v="0"/>
    <x v="1"/>
    <x v="0"/>
    <x v="0"/>
    <x v="0"/>
    <n v="0"/>
    <n v="3"/>
    <n v="11"/>
    <x v="1"/>
    <n v="46"/>
    <x v="2"/>
    <n v="2309"/>
    <n v="0"/>
    <n v="1"/>
    <n v="0"/>
    <n v="0"/>
    <n v="0"/>
    <s v="Married"/>
    <s v="Partner"/>
    <n v="1"/>
    <n v="0"/>
    <n v="0"/>
    <n v="0"/>
    <n v="0"/>
    <s v="2n Cycle"/>
    <s v="Undergraduate"/>
    <n v="546"/>
    <n v="530"/>
    <n v="1"/>
    <n v="1"/>
    <x v="2"/>
    <s v="NumStorePurchases"/>
    <x v="1"/>
    <n v="17"/>
    <s v="Accepted"/>
    <n v="17"/>
    <n v="562"/>
    <n v="9"/>
    <n v="6"/>
    <n v="5"/>
    <n v="20"/>
    <n v="7"/>
    <x v="3"/>
    <s v="Medium"/>
    <s v="Medium"/>
    <s v="Medium"/>
    <n v="1089"/>
  </r>
  <r>
    <n v="66480"/>
    <x v="0"/>
    <n v="1"/>
    <n v="1"/>
    <n v="71"/>
    <x v="2"/>
    <n v="199"/>
    <n v="9"/>
    <n v="57"/>
    <n v="20"/>
    <n v="21"/>
    <n v="6"/>
    <s v="Wines"/>
    <n v="7"/>
    <n v="4"/>
    <n v="1"/>
    <n v="7"/>
    <n v="4"/>
    <x v="0"/>
    <x v="0"/>
    <x v="0"/>
    <x v="0"/>
    <x v="0"/>
    <n v="0"/>
    <n v="3"/>
    <n v="11"/>
    <x v="1"/>
    <n v="55"/>
    <x v="0"/>
    <n v="2188"/>
    <n v="0"/>
    <n v="1"/>
    <n v="0"/>
    <n v="0"/>
    <n v="0"/>
    <s v="Married"/>
    <s v="Partner"/>
    <n v="0"/>
    <n v="0"/>
    <n v="1"/>
    <n v="0"/>
    <n v="0"/>
    <s v="Graduation"/>
    <s v="Graduate"/>
    <n v="306"/>
    <n v="300"/>
    <n v="0"/>
    <n v="2"/>
    <x v="3"/>
    <s v="NumStorePurchases"/>
    <x v="1"/>
    <n v="12"/>
    <s v="Not Accepted"/>
    <n v="12"/>
    <n v="312"/>
    <n v="3.0000000000000004"/>
    <n v="4"/>
    <n v="4"/>
    <n v="11"/>
    <n v="3"/>
    <x v="2"/>
    <s v="Medium"/>
    <s v="Medium"/>
    <s v="Low"/>
    <n v="1090"/>
  </r>
  <r>
    <n v="76773"/>
    <x v="1"/>
    <n v="0"/>
    <n v="0"/>
    <n v="79"/>
    <x v="2"/>
    <n v="516"/>
    <n v="56"/>
    <n v="449"/>
    <n v="86"/>
    <n v="33"/>
    <n v="16"/>
    <s v="Wines"/>
    <n v="1"/>
    <n v="2"/>
    <n v="2"/>
    <n v="11"/>
    <n v="1"/>
    <x v="0"/>
    <x v="0"/>
    <x v="0"/>
    <x v="0"/>
    <x v="0"/>
    <n v="0"/>
    <n v="3"/>
    <n v="11"/>
    <x v="1"/>
    <n v="66"/>
    <x v="0"/>
    <n v="2648"/>
    <n v="1"/>
    <n v="0"/>
    <n v="0"/>
    <n v="0"/>
    <n v="0"/>
    <s v="Divorced"/>
    <s v="Alone"/>
    <n v="0"/>
    <n v="0"/>
    <n v="1"/>
    <n v="0"/>
    <n v="0"/>
    <s v="Graduation"/>
    <s v="Graduate"/>
    <n v="1140"/>
    <n v="1124"/>
    <n v="0"/>
    <n v="0"/>
    <x v="0"/>
    <s v="NumStorePurchases"/>
    <x v="1"/>
    <n v="15"/>
    <s v="Not Accepted"/>
    <n v="15"/>
    <n v="1156"/>
    <n v="3.0000000000000004"/>
    <n v="5"/>
    <n v="7"/>
    <n v="15"/>
    <n v="4"/>
    <x v="2"/>
    <s v="High"/>
    <s v="Medium"/>
    <s v="Medium"/>
    <n v="1091"/>
  </r>
  <r>
    <n v="81698"/>
    <x v="1"/>
    <n v="0"/>
    <n v="0"/>
    <n v="1"/>
    <x v="3"/>
    <n v="709"/>
    <n v="45"/>
    <n v="115"/>
    <n v="30"/>
    <n v="160"/>
    <n v="45"/>
    <s v="Wines"/>
    <n v="1"/>
    <n v="8"/>
    <n v="2"/>
    <n v="5"/>
    <n v="5"/>
    <x v="0"/>
    <x v="0"/>
    <x v="0"/>
    <x v="1"/>
    <x v="0"/>
    <n v="0"/>
    <n v="3"/>
    <n v="11"/>
    <x v="0"/>
    <n v="37"/>
    <x v="1"/>
    <n v="2644"/>
    <n v="0"/>
    <n v="0"/>
    <n v="1"/>
    <n v="0"/>
    <n v="0"/>
    <s v="Single"/>
    <s v="Alone"/>
    <n v="1"/>
    <n v="0"/>
    <n v="0"/>
    <n v="0"/>
    <n v="0"/>
    <s v="2n Cycle"/>
    <s v="Undergraduate"/>
    <n v="1059"/>
    <n v="1014"/>
    <n v="1"/>
    <n v="0"/>
    <x v="0"/>
    <s v="NumWebPurchases"/>
    <x v="2"/>
    <n v="15"/>
    <s v="Accepted"/>
    <n v="15"/>
    <n v="1104"/>
    <n v="10"/>
    <n v="5"/>
    <n v="7"/>
    <n v="22"/>
    <n v="8"/>
    <x v="0"/>
    <s v="High"/>
    <s v="High"/>
    <s v="Medium"/>
    <n v="1092"/>
  </r>
  <r>
    <n v="54466"/>
    <x v="0"/>
    <n v="1"/>
    <n v="1"/>
    <n v="78"/>
    <x v="2"/>
    <n v="12"/>
    <n v="0"/>
    <n v="4"/>
    <n v="0"/>
    <n v="0"/>
    <n v="0"/>
    <s v="Wines"/>
    <n v="1"/>
    <n v="1"/>
    <n v="0"/>
    <n v="2"/>
    <n v="5"/>
    <x v="0"/>
    <x v="0"/>
    <x v="0"/>
    <x v="0"/>
    <x v="0"/>
    <n v="0"/>
    <n v="3"/>
    <n v="11"/>
    <x v="1"/>
    <n v="47"/>
    <x v="2"/>
    <n v="2299"/>
    <n v="0"/>
    <n v="0"/>
    <n v="1"/>
    <n v="0"/>
    <n v="0"/>
    <s v="Single"/>
    <s v="Alone"/>
    <n v="0"/>
    <n v="0"/>
    <n v="0"/>
    <n v="0"/>
    <n v="1"/>
    <s v="PhD"/>
    <s v="Postgraduate"/>
    <n v="16"/>
    <n v="16"/>
    <n v="0"/>
    <n v="2"/>
    <x v="1"/>
    <s v="NumStorePurchases"/>
    <x v="1"/>
    <n v="3"/>
    <s v="Not Accepted"/>
    <n v="3"/>
    <n v="16"/>
    <n v="3.0000000000000004"/>
    <n v="0"/>
    <n v="0"/>
    <n v="3.0000000000000004"/>
    <n v="0"/>
    <x v="1"/>
    <s v="Low"/>
    <s v="Low"/>
    <s v="Low"/>
    <n v="1093"/>
  </r>
  <r>
    <n v="98777"/>
    <x v="1"/>
    <n v="0"/>
    <n v="0"/>
    <n v="23"/>
    <x v="1"/>
    <n v="1000"/>
    <n v="19"/>
    <n v="711"/>
    <n v="125"/>
    <n v="115"/>
    <n v="38"/>
    <s v="Wines"/>
    <n v="0"/>
    <n v="4"/>
    <n v="6"/>
    <n v="9"/>
    <n v="1"/>
    <x v="0"/>
    <x v="1"/>
    <x v="0"/>
    <x v="0"/>
    <x v="0"/>
    <n v="0"/>
    <n v="3"/>
    <n v="11"/>
    <x v="1"/>
    <n v="60"/>
    <x v="0"/>
    <n v="2291"/>
    <n v="0"/>
    <n v="0"/>
    <n v="1"/>
    <n v="0"/>
    <n v="0"/>
    <s v="Single"/>
    <s v="Alone"/>
    <n v="0"/>
    <n v="0"/>
    <n v="0"/>
    <n v="1"/>
    <n v="0"/>
    <s v="Master"/>
    <s v="Postgraduate"/>
    <n v="1970"/>
    <n v="1932"/>
    <n v="1"/>
    <n v="0"/>
    <x v="0"/>
    <s v="NumStorePurchases"/>
    <x v="1"/>
    <n v="19"/>
    <s v="Accepted"/>
    <n v="19"/>
    <n v="2008"/>
    <n v="8"/>
    <n v="7"/>
    <n v="9"/>
    <n v="24"/>
    <n v="9"/>
    <x v="0"/>
    <s v="High"/>
    <s v="High"/>
    <s v="Medium"/>
    <n v="1094"/>
  </r>
  <r>
    <n v="16269"/>
    <x v="2"/>
    <n v="1"/>
    <n v="0"/>
    <n v="75"/>
    <x v="2"/>
    <n v="19"/>
    <n v="3"/>
    <n v="18"/>
    <n v="3"/>
    <n v="1"/>
    <n v="0"/>
    <s v="Wines"/>
    <n v="3"/>
    <n v="3"/>
    <n v="0"/>
    <n v="3"/>
    <n v="8"/>
    <x v="0"/>
    <x v="0"/>
    <x v="0"/>
    <x v="0"/>
    <x v="0"/>
    <n v="0"/>
    <n v="3"/>
    <n v="11"/>
    <x v="1"/>
    <n v="36"/>
    <x v="1"/>
    <n v="2462"/>
    <n v="0"/>
    <n v="0"/>
    <n v="1"/>
    <n v="0"/>
    <n v="0"/>
    <s v="Single"/>
    <s v="Alone"/>
    <n v="0"/>
    <n v="0"/>
    <n v="0"/>
    <n v="0"/>
    <n v="1"/>
    <s v="PhD"/>
    <s v="Postgraduate"/>
    <n v="44"/>
    <n v="44"/>
    <n v="0"/>
    <n v="1"/>
    <x v="1"/>
    <s v="NumWebPurchases"/>
    <x v="2"/>
    <n v="6"/>
    <s v="Not Accepted"/>
    <n v="6"/>
    <n v="44"/>
    <n v="3.0000000000000004"/>
    <n v="2"/>
    <n v="1"/>
    <n v="6"/>
    <n v="0"/>
    <x v="1"/>
    <s v="Low"/>
    <s v="Low"/>
    <s v="Low"/>
    <n v="1095"/>
  </r>
  <r>
    <n v="71819"/>
    <x v="1"/>
    <n v="0"/>
    <n v="1"/>
    <n v="70"/>
    <x v="2"/>
    <n v="1224"/>
    <n v="28"/>
    <n v="140"/>
    <n v="0"/>
    <n v="14"/>
    <n v="168"/>
    <s v="Wines"/>
    <n v="3"/>
    <n v="3"/>
    <n v="3"/>
    <n v="5"/>
    <n v="6"/>
    <x v="0"/>
    <x v="1"/>
    <x v="1"/>
    <x v="0"/>
    <x v="0"/>
    <n v="0"/>
    <n v="3"/>
    <n v="11"/>
    <x v="1"/>
    <n v="49"/>
    <x v="2"/>
    <n v="2464"/>
    <n v="0"/>
    <n v="0"/>
    <n v="0"/>
    <n v="1"/>
    <n v="0"/>
    <s v="Together"/>
    <s v="Partner"/>
    <n v="0"/>
    <n v="0"/>
    <n v="1"/>
    <n v="0"/>
    <n v="0"/>
    <s v="Graduation"/>
    <s v="Graduate"/>
    <n v="1406"/>
    <n v="1238"/>
    <n v="2"/>
    <n v="1"/>
    <x v="0"/>
    <s v="NumStorePurchases"/>
    <x v="1"/>
    <n v="11"/>
    <s v="Accepted"/>
    <n v="11"/>
    <n v="1574"/>
    <n v="3.0000000000000004"/>
    <n v="4"/>
    <n v="9"/>
    <n v="16"/>
    <n v="5"/>
    <x v="3"/>
    <s v="High"/>
    <s v="Medium"/>
    <s v="High"/>
    <n v="1096"/>
  </r>
  <r>
    <n v="33569"/>
    <x v="2"/>
    <n v="1"/>
    <n v="0"/>
    <n v="10"/>
    <x v="1"/>
    <n v="16"/>
    <n v="2"/>
    <n v="18"/>
    <n v="3"/>
    <n v="0"/>
    <n v="24"/>
    <s v="Gold"/>
    <n v="1"/>
    <n v="1"/>
    <n v="1"/>
    <n v="2"/>
    <n v="8"/>
    <x v="1"/>
    <x v="0"/>
    <x v="0"/>
    <x v="0"/>
    <x v="0"/>
    <n v="0"/>
    <n v="3"/>
    <n v="11"/>
    <x v="0"/>
    <n v="37"/>
    <x v="1"/>
    <n v="2415"/>
    <n v="0"/>
    <n v="1"/>
    <n v="0"/>
    <n v="0"/>
    <n v="0"/>
    <s v="Married"/>
    <s v="Partner"/>
    <n v="0"/>
    <n v="0"/>
    <n v="0"/>
    <n v="0"/>
    <n v="1"/>
    <s v="PhD"/>
    <s v="Postgraduate"/>
    <n v="39"/>
    <n v="15"/>
    <n v="1"/>
    <n v="1"/>
    <x v="1"/>
    <s v="NumStorePurchases"/>
    <x v="1"/>
    <n v="4"/>
    <s v="Accepted"/>
    <n v="4"/>
    <n v="63"/>
    <n v="9"/>
    <n v="0"/>
    <n v="2"/>
    <n v="11"/>
    <n v="3"/>
    <x v="2"/>
    <s v="Low"/>
    <s v="Low"/>
    <s v="Medium"/>
    <n v="1097"/>
  </r>
  <r>
    <n v="36262"/>
    <x v="0"/>
    <n v="0"/>
    <n v="0"/>
    <n v="24"/>
    <x v="1"/>
    <n v="88"/>
    <n v="39"/>
    <n v="54"/>
    <n v="64"/>
    <n v="28"/>
    <n v="153"/>
    <s v="Gold"/>
    <n v="1"/>
    <n v="3"/>
    <n v="5"/>
    <n v="3"/>
    <n v="6"/>
    <x v="1"/>
    <x v="0"/>
    <x v="0"/>
    <x v="0"/>
    <x v="0"/>
    <n v="0"/>
    <n v="3"/>
    <n v="11"/>
    <x v="0"/>
    <n v="37"/>
    <x v="1"/>
    <n v="2441"/>
    <n v="0"/>
    <n v="1"/>
    <n v="0"/>
    <n v="0"/>
    <n v="0"/>
    <s v="Married"/>
    <s v="Partner"/>
    <n v="0"/>
    <n v="0"/>
    <n v="0"/>
    <n v="1"/>
    <n v="0"/>
    <s v="Master"/>
    <s v="Postgraduate"/>
    <n v="273"/>
    <n v="120"/>
    <n v="1"/>
    <n v="0"/>
    <x v="3"/>
    <s v="NumCatalogPurchases"/>
    <x v="0"/>
    <n v="11"/>
    <s v="Accepted"/>
    <n v="11"/>
    <n v="426"/>
    <n v="8"/>
    <n v="4"/>
    <n v="5"/>
    <n v="17"/>
    <n v="5"/>
    <x v="3"/>
    <s v="Medium"/>
    <s v="Medium"/>
    <s v="High"/>
    <n v="1098"/>
  </r>
  <r>
    <n v="22634"/>
    <x v="2"/>
    <n v="0"/>
    <n v="0"/>
    <n v="47"/>
    <x v="0"/>
    <n v="2"/>
    <n v="23"/>
    <n v="11"/>
    <n v="8"/>
    <n v="6"/>
    <n v="46"/>
    <s v="Gold"/>
    <n v="1"/>
    <n v="2"/>
    <n v="1"/>
    <n v="2"/>
    <n v="8"/>
    <x v="0"/>
    <x v="0"/>
    <x v="0"/>
    <x v="0"/>
    <x v="0"/>
    <n v="0"/>
    <n v="3"/>
    <n v="11"/>
    <x v="1"/>
    <n v="54"/>
    <x v="0"/>
    <n v="2688"/>
    <n v="0"/>
    <n v="0"/>
    <n v="0"/>
    <n v="1"/>
    <n v="0"/>
    <s v="Together"/>
    <s v="Partner"/>
    <n v="0"/>
    <n v="1"/>
    <n v="0"/>
    <n v="0"/>
    <n v="0"/>
    <s v="Basic"/>
    <s v="Undergraduate"/>
    <n v="50"/>
    <n v="4"/>
    <n v="0"/>
    <n v="0"/>
    <x v="1"/>
    <s v="NumWebPurchases"/>
    <x v="2"/>
    <n v="5"/>
    <s v="Not Accepted"/>
    <n v="5"/>
    <n v="96"/>
    <n v="6"/>
    <n v="1"/>
    <n v="3"/>
    <n v="10"/>
    <n v="2"/>
    <x v="1"/>
    <s v="Low"/>
    <s v="Medium"/>
    <s v="Medium"/>
    <n v="1099"/>
  </r>
  <r>
    <n v="47025"/>
    <x v="0"/>
    <n v="0"/>
    <n v="1"/>
    <n v="98"/>
    <x v="2"/>
    <n v="508"/>
    <n v="11"/>
    <n v="59"/>
    <n v="23"/>
    <n v="5"/>
    <n v="29"/>
    <s v="Wines"/>
    <n v="5"/>
    <n v="11"/>
    <n v="1"/>
    <n v="6"/>
    <n v="9"/>
    <x v="0"/>
    <x v="0"/>
    <x v="0"/>
    <x v="0"/>
    <x v="0"/>
    <n v="0"/>
    <n v="3"/>
    <n v="11"/>
    <x v="1"/>
    <n v="42"/>
    <x v="2"/>
    <n v="2449"/>
    <n v="0"/>
    <n v="1"/>
    <n v="0"/>
    <n v="0"/>
    <n v="0"/>
    <s v="Married"/>
    <s v="Partner"/>
    <n v="1"/>
    <n v="0"/>
    <n v="0"/>
    <n v="0"/>
    <n v="0"/>
    <s v="2n Cycle"/>
    <s v="Undergraduate"/>
    <n v="606"/>
    <n v="577"/>
    <n v="0"/>
    <n v="1"/>
    <x v="2"/>
    <s v="NumWebPurchases"/>
    <x v="2"/>
    <n v="18"/>
    <s v="Not Accepted"/>
    <n v="18"/>
    <n v="635"/>
    <n v="0.99999999999999978"/>
    <n v="7"/>
    <n v="5"/>
    <n v="13"/>
    <n v="3"/>
    <x v="2"/>
    <s v="High"/>
    <s v="Medium"/>
    <s v="Medium"/>
    <n v="1100"/>
  </r>
  <r>
    <n v="70566"/>
    <x v="1"/>
    <n v="0"/>
    <n v="1"/>
    <n v="4"/>
    <x v="3"/>
    <n v="381"/>
    <n v="28"/>
    <n v="215"/>
    <n v="84"/>
    <n v="28"/>
    <n v="21"/>
    <s v="Wines"/>
    <n v="2"/>
    <n v="6"/>
    <n v="5"/>
    <n v="9"/>
    <n v="3"/>
    <x v="0"/>
    <x v="0"/>
    <x v="0"/>
    <x v="0"/>
    <x v="0"/>
    <n v="0"/>
    <n v="3"/>
    <n v="11"/>
    <x v="1"/>
    <n v="52"/>
    <x v="0"/>
    <n v="2425"/>
    <n v="0"/>
    <n v="0"/>
    <n v="1"/>
    <n v="0"/>
    <n v="0"/>
    <s v="Single"/>
    <s v="Alone"/>
    <n v="0"/>
    <n v="0"/>
    <n v="1"/>
    <n v="0"/>
    <n v="0"/>
    <s v="Graduation"/>
    <s v="Graduate"/>
    <n v="736"/>
    <n v="715"/>
    <n v="0"/>
    <n v="1"/>
    <x v="2"/>
    <s v="NumStorePurchases"/>
    <x v="1"/>
    <n v="20"/>
    <s v="Not Accepted"/>
    <n v="20"/>
    <n v="757"/>
    <n v="10"/>
    <n v="7"/>
    <n v="6"/>
    <n v="23"/>
    <n v="8"/>
    <x v="0"/>
    <s v="Medium"/>
    <s v="Medium"/>
    <s v="Medium"/>
    <n v="1101"/>
  </r>
  <r>
    <n v="31605"/>
    <x v="2"/>
    <n v="1"/>
    <n v="0"/>
    <n v="15"/>
    <x v="1"/>
    <n v="74"/>
    <n v="0"/>
    <n v="42"/>
    <n v="2"/>
    <n v="1"/>
    <n v="6"/>
    <s v="Wines"/>
    <n v="2"/>
    <n v="2"/>
    <n v="1"/>
    <n v="4"/>
    <n v="7"/>
    <x v="0"/>
    <x v="0"/>
    <x v="0"/>
    <x v="0"/>
    <x v="0"/>
    <n v="0"/>
    <n v="3"/>
    <n v="11"/>
    <x v="1"/>
    <n v="41"/>
    <x v="2"/>
    <n v="2743"/>
    <n v="0"/>
    <n v="1"/>
    <n v="0"/>
    <n v="0"/>
    <n v="0"/>
    <s v="Married"/>
    <s v="Partner"/>
    <n v="0"/>
    <n v="0"/>
    <n v="0"/>
    <n v="0"/>
    <n v="1"/>
    <s v="PhD"/>
    <s v="Postgraduate"/>
    <n v="119"/>
    <n v="113"/>
    <n v="0"/>
    <n v="1"/>
    <x v="3"/>
    <s v="NumStorePurchases"/>
    <x v="1"/>
    <n v="7"/>
    <s v="Not Accepted"/>
    <n v="7"/>
    <n v="125"/>
    <n v="9"/>
    <n v="3"/>
    <n v="3"/>
    <n v="15"/>
    <n v="4"/>
    <x v="2"/>
    <s v="Medium"/>
    <s v="Low"/>
    <s v="Low"/>
    <n v="1102"/>
  </r>
  <r>
    <n v="52034"/>
    <x v="0"/>
    <n v="1"/>
    <n v="1"/>
    <n v="67"/>
    <x v="2"/>
    <n v="146"/>
    <n v="0"/>
    <n v="93"/>
    <n v="7"/>
    <n v="13"/>
    <n v="73"/>
    <s v="Wines"/>
    <n v="5"/>
    <n v="4"/>
    <n v="2"/>
    <n v="5"/>
    <n v="7"/>
    <x v="0"/>
    <x v="0"/>
    <x v="0"/>
    <x v="0"/>
    <x v="0"/>
    <n v="0"/>
    <n v="3"/>
    <n v="11"/>
    <x v="1"/>
    <n v="47"/>
    <x v="2"/>
    <n v="2567"/>
    <n v="1"/>
    <n v="0"/>
    <n v="0"/>
    <n v="0"/>
    <n v="0"/>
    <s v="Divorced"/>
    <s v="Alone"/>
    <n v="0"/>
    <n v="0"/>
    <n v="0"/>
    <n v="1"/>
    <n v="0"/>
    <s v="Master"/>
    <s v="Postgraduate"/>
    <n v="259"/>
    <n v="186"/>
    <n v="0"/>
    <n v="2"/>
    <x v="3"/>
    <s v="NumStorePurchases"/>
    <x v="1"/>
    <n v="11"/>
    <s v="Not Accepted"/>
    <n v="11"/>
    <n v="332"/>
    <n v="4"/>
    <n v="4"/>
    <n v="4"/>
    <n v="12"/>
    <n v="3"/>
    <x v="2"/>
    <s v="Medium"/>
    <s v="Medium"/>
    <s v="High"/>
    <n v="1103"/>
  </r>
  <r>
    <n v="48526"/>
    <x v="0"/>
    <n v="1"/>
    <n v="0"/>
    <n v="32"/>
    <x v="0"/>
    <n v="23"/>
    <n v="17"/>
    <n v="23"/>
    <n v="43"/>
    <n v="20"/>
    <n v="9"/>
    <s v="Fish"/>
    <n v="1"/>
    <n v="2"/>
    <n v="1"/>
    <n v="4"/>
    <n v="3"/>
    <x v="0"/>
    <x v="0"/>
    <x v="0"/>
    <x v="0"/>
    <x v="0"/>
    <n v="0"/>
    <n v="3"/>
    <n v="11"/>
    <x v="1"/>
    <n v="41"/>
    <x v="2"/>
    <n v="2346"/>
    <n v="0"/>
    <n v="0"/>
    <n v="1"/>
    <n v="0"/>
    <n v="0"/>
    <s v="Single"/>
    <s v="Alone"/>
    <n v="0"/>
    <n v="0"/>
    <n v="1"/>
    <n v="0"/>
    <n v="0"/>
    <s v="Graduation"/>
    <s v="Graduate"/>
    <n v="126"/>
    <n v="117"/>
    <n v="0"/>
    <n v="1"/>
    <x v="3"/>
    <s v="NumStorePurchases"/>
    <x v="1"/>
    <n v="7"/>
    <s v="Not Accepted"/>
    <n v="7"/>
    <n v="135"/>
    <n v="7"/>
    <n v="3"/>
    <n v="3"/>
    <n v="13"/>
    <n v="3"/>
    <x v="2"/>
    <s v="Low"/>
    <s v="Medium"/>
    <s v="Low"/>
    <n v="1104"/>
  </r>
  <r>
    <n v="46734"/>
    <x v="0"/>
    <n v="0"/>
    <n v="1"/>
    <n v="40"/>
    <x v="0"/>
    <n v="110"/>
    <n v="5"/>
    <n v="137"/>
    <n v="26"/>
    <n v="23"/>
    <n v="29"/>
    <s v="Meat"/>
    <n v="2"/>
    <n v="6"/>
    <n v="1"/>
    <n v="5"/>
    <n v="7"/>
    <x v="0"/>
    <x v="0"/>
    <x v="0"/>
    <x v="0"/>
    <x v="0"/>
    <n v="0"/>
    <n v="3"/>
    <n v="11"/>
    <x v="1"/>
    <n v="66"/>
    <x v="0"/>
    <n v="2747"/>
    <n v="0"/>
    <n v="1"/>
    <n v="0"/>
    <n v="0"/>
    <n v="0"/>
    <s v="Married"/>
    <s v="Partner"/>
    <n v="0"/>
    <n v="0"/>
    <n v="1"/>
    <n v="0"/>
    <n v="0"/>
    <s v="Graduation"/>
    <s v="Graduate"/>
    <n v="301"/>
    <n v="272"/>
    <n v="0"/>
    <n v="1"/>
    <x v="3"/>
    <s v="NumWebPurchases"/>
    <x v="2"/>
    <n v="12"/>
    <s v="Not Accepted"/>
    <n v="12"/>
    <n v="330"/>
    <n v="6"/>
    <n v="4"/>
    <n v="4"/>
    <n v="14"/>
    <n v="4"/>
    <x v="2"/>
    <s v="Medium"/>
    <s v="Medium"/>
    <s v="Medium"/>
    <n v="1105"/>
  </r>
  <r>
    <n v="39552"/>
    <x v="0"/>
    <n v="1"/>
    <n v="1"/>
    <n v="54"/>
    <x v="0"/>
    <n v="165"/>
    <n v="3"/>
    <n v="147"/>
    <n v="4"/>
    <n v="24"/>
    <n v="41"/>
    <s v="Wines"/>
    <n v="7"/>
    <n v="6"/>
    <n v="2"/>
    <n v="5"/>
    <n v="8"/>
    <x v="0"/>
    <x v="0"/>
    <x v="0"/>
    <x v="0"/>
    <x v="0"/>
    <n v="0"/>
    <n v="3"/>
    <n v="11"/>
    <x v="0"/>
    <n v="58"/>
    <x v="0"/>
    <n v="2717"/>
    <n v="1"/>
    <n v="0"/>
    <n v="0"/>
    <n v="0"/>
    <n v="0"/>
    <s v="Divorced"/>
    <s v="Alone"/>
    <n v="0"/>
    <n v="0"/>
    <n v="1"/>
    <n v="0"/>
    <n v="0"/>
    <s v="Graduation"/>
    <s v="Graduate"/>
    <n v="343"/>
    <n v="302"/>
    <n v="0"/>
    <n v="2"/>
    <x v="3"/>
    <s v="NumWebPurchases"/>
    <x v="2"/>
    <n v="13"/>
    <s v="Not Accepted"/>
    <n v="13"/>
    <n v="384"/>
    <n v="5"/>
    <n v="5"/>
    <n v="4"/>
    <n v="14"/>
    <n v="4"/>
    <x v="2"/>
    <s v="Medium"/>
    <s v="Medium"/>
    <s v="Medium"/>
    <n v="1106"/>
  </r>
  <r>
    <n v="86358"/>
    <x v="1"/>
    <n v="1"/>
    <n v="1"/>
    <n v="78"/>
    <x v="2"/>
    <n v="957"/>
    <n v="47"/>
    <n v="494"/>
    <n v="82"/>
    <n v="47"/>
    <n v="95"/>
    <s v="Wines"/>
    <n v="4"/>
    <n v="5"/>
    <n v="3"/>
    <n v="6"/>
    <n v="8"/>
    <x v="0"/>
    <x v="0"/>
    <x v="0"/>
    <x v="0"/>
    <x v="0"/>
    <n v="0"/>
    <n v="3"/>
    <n v="11"/>
    <x v="1"/>
    <n v="54"/>
    <x v="0"/>
    <n v="2849"/>
    <n v="0"/>
    <n v="0"/>
    <n v="1"/>
    <n v="0"/>
    <n v="0"/>
    <s v="Single"/>
    <s v="Alone"/>
    <n v="0"/>
    <n v="0"/>
    <n v="1"/>
    <n v="0"/>
    <n v="0"/>
    <s v="Graduation"/>
    <s v="Graduate"/>
    <n v="1627"/>
    <n v="1532"/>
    <n v="0"/>
    <n v="2"/>
    <x v="0"/>
    <s v="NumStorePurchases"/>
    <x v="1"/>
    <n v="14"/>
    <s v="Not Accepted"/>
    <n v="14"/>
    <n v="1722"/>
    <n v="3.0000000000000004"/>
    <n v="5"/>
    <n v="9"/>
    <n v="17"/>
    <n v="5"/>
    <x v="3"/>
    <s v="High"/>
    <s v="High"/>
    <s v="High"/>
    <n v="1107"/>
  </r>
  <r>
    <n v="46931"/>
    <x v="0"/>
    <n v="2"/>
    <n v="1"/>
    <n v="94"/>
    <x v="2"/>
    <n v="41"/>
    <n v="0"/>
    <n v="17"/>
    <n v="3"/>
    <n v="1"/>
    <n v="16"/>
    <s v="Wines"/>
    <n v="2"/>
    <n v="1"/>
    <n v="1"/>
    <n v="3"/>
    <n v="3"/>
    <x v="0"/>
    <x v="0"/>
    <x v="0"/>
    <x v="0"/>
    <x v="0"/>
    <n v="0"/>
    <n v="3"/>
    <n v="11"/>
    <x v="1"/>
    <n v="43"/>
    <x v="2"/>
    <n v="2225"/>
    <n v="0"/>
    <n v="0"/>
    <n v="0"/>
    <n v="1"/>
    <n v="0"/>
    <s v="Together"/>
    <s v="Partner"/>
    <n v="0"/>
    <n v="0"/>
    <n v="1"/>
    <n v="0"/>
    <n v="0"/>
    <s v="Graduation"/>
    <s v="Graduate"/>
    <n v="62"/>
    <n v="46"/>
    <n v="0"/>
    <n v="3"/>
    <x v="3"/>
    <s v="NumStorePurchases"/>
    <x v="1"/>
    <n v="5"/>
    <s v="Not Accepted"/>
    <n v="5"/>
    <n v="78"/>
    <n v="0.99999999999999978"/>
    <n v="1"/>
    <n v="2"/>
    <n v="4"/>
    <n v="0"/>
    <x v="1"/>
    <s v="Medium"/>
    <s v="Low"/>
    <s v="Medium"/>
    <n v="1108"/>
  </r>
  <r>
    <n v="16581"/>
    <x v="2"/>
    <n v="0"/>
    <n v="0"/>
    <n v="51"/>
    <x v="0"/>
    <n v="1"/>
    <n v="3"/>
    <n v="4"/>
    <n v="2"/>
    <n v="3"/>
    <n v="11"/>
    <s v="Gold"/>
    <n v="1"/>
    <n v="0"/>
    <n v="0"/>
    <n v="3"/>
    <n v="4"/>
    <x v="0"/>
    <x v="0"/>
    <x v="0"/>
    <x v="0"/>
    <x v="0"/>
    <n v="0"/>
    <n v="3"/>
    <n v="11"/>
    <x v="1"/>
    <n v="35"/>
    <x v="1"/>
    <n v="2692"/>
    <n v="0"/>
    <n v="0"/>
    <n v="1"/>
    <n v="0"/>
    <n v="0"/>
    <s v="Single"/>
    <s v="Alone"/>
    <n v="0"/>
    <n v="1"/>
    <n v="0"/>
    <n v="0"/>
    <n v="0"/>
    <s v="Basic"/>
    <s v="Undergraduate"/>
    <n v="13"/>
    <n v="2"/>
    <n v="0"/>
    <n v="0"/>
    <x v="1"/>
    <s v="NumStorePurchases"/>
    <x v="1"/>
    <n v="3"/>
    <s v="Not Accepted"/>
    <n v="3"/>
    <n v="24"/>
    <n v="5"/>
    <n v="0"/>
    <n v="0"/>
    <n v="5"/>
    <n v="0"/>
    <x v="1"/>
    <s v="Low"/>
    <s v="Medium"/>
    <s v="Medium"/>
    <n v="1109"/>
  </r>
  <r>
    <n v="63998"/>
    <x v="0"/>
    <n v="0"/>
    <n v="0"/>
    <n v="42"/>
    <x v="0"/>
    <n v="176"/>
    <n v="29"/>
    <n v="818"/>
    <n v="0"/>
    <n v="33"/>
    <n v="112"/>
    <s v="Meat"/>
    <n v="1"/>
    <n v="7"/>
    <n v="6"/>
    <n v="11"/>
    <n v="4"/>
    <x v="0"/>
    <x v="0"/>
    <x v="0"/>
    <x v="0"/>
    <x v="0"/>
    <n v="0"/>
    <n v="3"/>
    <n v="11"/>
    <x v="0"/>
    <n v="68"/>
    <x v="0"/>
    <n v="2350"/>
    <n v="1"/>
    <n v="0"/>
    <n v="0"/>
    <n v="0"/>
    <n v="0"/>
    <s v="Divorced"/>
    <s v="Alone"/>
    <n v="1"/>
    <n v="0"/>
    <n v="0"/>
    <n v="0"/>
    <n v="0"/>
    <s v="2n Cycle"/>
    <s v="Undergraduate"/>
    <n v="1056"/>
    <n v="944"/>
    <n v="0"/>
    <n v="0"/>
    <x v="0"/>
    <s v="NumStorePurchases"/>
    <x v="1"/>
    <n v="24"/>
    <s v="Not Accepted"/>
    <n v="24"/>
    <n v="1168"/>
    <n v="6"/>
    <n v="9"/>
    <n v="7"/>
    <n v="22"/>
    <n v="8"/>
    <x v="0"/>
    <s v="Medium"/>
    <s v="Medium"/>
    <s v="High"/>
    <n v="1110"/>
  </r>
  <r>
    <n v="67381"/>
    <x v="0"/>
    <n v="0"/>
    <n v="1"/>
    <n v="67"/>
    <x v="2"/>
    <n v="815"/>
    <n v="8"/>
    <n v="53"/>
    <n v="11"/>
    <n v="0"/>
    <n v="70"/>
    <s v="Wines"/>
    <n v="4"/>
    <n v="2"/>
    <n v="2"/>
    <n v="9"/>
    <n v="7"/>
    <x v="0"/>
    <x v="1"/>
    <x v="0"/>
    <x v="0"/>
    <x v="0"/>
    <n v="0"/>
    <n v="3"/>
    <n v="11"/>
    <x v="1"/>
    <n v="69"/>
    <x v="0"/>
    <n v="2689"/>
    <n v="0"/>
    <n v="1"/>
    <n v="0"/>
    <n v="0"/>
    <n v="0"/>
    <s v="Married"/>
    <s v="Partner"/>
    <n v="0"/>
    <n v="0"/>
    <n v="0"/>
    <n v="1"/>
    <n v="0"/>
    <s v="Master"/>
    <s v="Postgraduate"/>
    <n v="887"/>
    <n v="817"/>
    <n v="1"/>
    <n v="1"/>
    <x v="2"/>
    <s v="NumStorePurchases"/>
    <x v="1"/>
    <n v="13"/>
    <s v="Accepted"/>
    <n v="13"/>
    <n v="957"/>
    <n v="4"/>
    <n v="5"/>
    <n v="7"/>
    <n v="16"/>
    <n v="5"/>
    <x v="3"/>
    <s v="High"/>
    <s v="Low"/>
    <s v="High"/>
    <n v="1111"/>
  </r>
  <r>
    <n v="25930"/>
    <x v="2"/>
    <n v="1"/>
    <n v="1"/>
    <n v="87"/>
    <x v="2"/>
    <n v="6"/>
    <n v="1"/>
    <n v="2"/>
    <n v="2"/>
    <n v="0"/>
    <n v="4"/>
    <s v="Wines"/>
    <n v="1"/>
    <n v="1"/>
    <n v="0"/>
    <n v="2"/>
    <n v="7"/>
    <x v="0"/>
    <x v="0"/>
    <x v="0"/>
    <x v="0"/>
    <x v="0"/>
    <n v="0"/>
    <n v="3"/>
    <n v="11"/>
    <x v="1"/>
    <n v="53"/>
    <x v="0"/>
    <n v="2421"/>
    <n v="0"/>
    <n v="0"/>
    <n v="1"/>
    <n v="0"/>
    <n v="0"/>
    <s v="Single"/>
    <s v="Alone"/>
    <n v="0"/>
    <n v="0"/>
    <n v="1"/>
    <n v="0"/>
    <n v="0"/>
    <s v="Graduation"/>
    <s v="Graduate"/>
    <n v="11"/>
    <n v="7"/>
    <n v="0"/>
    <n v="2"/>
    <x v="1"/>
    <s v="NumStorePurchases"/>
    <x v="1"/>
    <n v="3"/>
    <s v="Not Accepted"/>
    <n v="3"/>
    <n v="15"/>
    <n v="1.9999999999999996"/>
    <n v="0"/>
    <n v="0"/>
    <n v="1.9999999999999996"/>
    <n v="0"/>
    <x v="1"/>
    <s v="Low"/>
    <s v="Low"/>
    <s v="Low"/>
    <n v="1112"/>
  </r>
  <r>
    <n v="42693"/>
    <x v="0"/>
    <n v="1"/>
    <n v="0"/>
    <n v="29"/>
    <x v="1"/>
    <n v="8"/>
    <n v="4"/>
    <n v="20"/>
    <n v="6"/>
    <n v="3"/>
    <n v="16"/>
    <s v="Meat"/>
    <n v="1"/>
    <n v="1"/>
    <n v="0"/>
    <n v="3"/>
    <n v="5"/>
    <x v="0"/>
    <x v="0"/>
    <x v="0"/>
    <x v="0"/>
    <x v="0"/>
    <n v="0"/>
    <n v="3"/>
    <n v="11"/>
    <x v="1"/>
    <n v="42"/>
    <x v="2"/>
    <n v="2181"/>
    <n v="0"/>
    <n v="1"/>
    <n v="0"/>
    <n v="0"/>
    <n v="0"/>
    <s v="Married"/>
    <s v="Partner"/>
    <n v="0"/>
    <n v="0"/>
    <n v="1"/>
    <n v="0"/>
    <n v="0"/>
    <s v="Graduation"/>
    <s v="Graduate"/>
    <n v="41"/>
    <n v="25"/>
    <n v="0"/>
    <n v="1"/>
    <x v="1"/>
    <s v="NumStorePurchases"/>
    <x v="1"/>
    <n v="4"/>
    <s v="Not Accepted"/>
    <n v="4"/>
    <n v="57"/>
    <n v="8"/>
    <n v="0"/>
    <n v="2"/>
    <n v="10"/>
    <n v="2"/>
    <x v="1"/>
    <s v="Low"/>
    <s v="Medium"/>
    <s v="Medium"/>
    <n v="1113"/>
  </r>
  <r>
    <n v="85606"/>
    <x v="1"/>
    <n v="0"/>
    <n v="1"/>
    <n v="89"/>
    <x v="2"/>
    <n v="717"/>
    <n v="42"/>
    <n v="864"/>
    <n v="219"/>
    <n v="30"/>
    <n v="84"/>
    <s v="Meat"/>
    <n v="2"/>
    <n v="6"/>
    <n v="7"/>
    <n v="9"/>
    <n v="3"/>
    <x v="0"/>
    <x v="0"/>
    <x v="0"/>
    <x v="1"/>
    <x v="0"/>
    <n v="0"/>
    <n v="3"/>
    <n v="11"/>
    <x v="1"/>
    <n v="44"/>
    <x v="2"/>
    <n v="2753"/>
    <n v="0"/>
    <n v="0"/>
    <n v="0"/>
    <n v="1"/>
    <n v="0"/>
    <s v="Together"/>
    <s v="Partner"/>
    <n v="0"/>
    <n v="0"/>
    <n v="1"/>
    <n v="0"/>
    <n v="0"/>
    <s v="Graduation"/>
    <s v="Graduate"/>
    <n v="1872"/>
    <n v="1788"/>
    <n v="1"/>
    <n v="1"/>
    <x v="0"/>
    <s v="NumStorePurchases"/>
    <x v="1"/>
    <n v="22"/>
    <s v="Accepted"/>
    <n v="22"/>
    <n v="1956"/>
    <n v="1.9999999999999996"/>
    <n v="8"/>
    <n v="9"/>
    <n v="19"/>
    <n v="7"/>
    <x v="3"/>
    <s v="High"/>
    <s v="Medium"/>
    <s v="High"/>
    <n v="1114"/>
  </r>
  <r>
    <n v="72903"/>
    <x v="1"/>
    <n v="0"/>
    <n v="0"/>
    <n v="74"/>
    <x v="2"/>
    <n v="1067"/>
    <n v="138"/>
    <n v="750"/>
    <n v="0"/>
    <n v="19"/>
    <n v="39"/>
    <s v="Wines"/>
    <n v="1"/>
    <n v="7"/>
    <n v="5"/>
    <n v="8"/>
    <n v="4"/>
    <x v="0"/>
    <x v="1"/>
    <x v="1"/>
    <x v="1"/>
    <x v="0"/>
    <n v="0"/>
    <n v="3"/>
    <n v="11"/>
    <x v="0"/>
    <n v="35"/>
    <x v="1"/>
    <n v="2402"/>
    <n v="0"/>
    <n v="0"/>
    <n v="1"/>
    <n v="0"/>
    <n v="0"/>
    <s v="Single"/>
    <s v="Alone"/>
    <n v="0"/>
    <n v="0"/>
    <n v="1"/>
    <n v="0"/>
    <n v="0"/>
    <s v="Graduation"/>
    <s v="Graduate"/>
    <n v="1974"/>
    <n v="1935"/>
    <n v="3"/>
    <n v="0"/>
    <x v="0"/>
    <s v="NumStorePurchases"/>
    <x v="1"/>
    <n v="20"/>
    <s v="Accepted"/>
    <n v="20"/>
    <n v="2013"/>
    <n v="3.0000000000000004"/>
    <n v="7"/>
    <n v="9"/>
    <n v="19"/>
    <n v="7"/>
    <x v="3"/>
    <s v="High"/>
    <s v="Medium"/>
    <s v="Medium"/>
    <n v="1115"/>
  </r>
  <r>
    <n v="49669"/>
    <x v="0"/>
    <n v="1"/>
    <n v="0"/>
    <n v="97"/>
    <x v="2"/>
    <n v="166"/>
    <n v="5"/>
    <n v="107"/>
    <n v="11"/>
    <n v="8"/>
    <n v="29"/>
    <s v="Wines"/>
    <n v="2"/>
    <n v="5"/>
    <n v="1"/>
    <n v="6"/>
    <n v="6"/>
    <x v="0"/>
    <x v="0"/>
    <x v="0"/>
    <x v="0"/>
    <x v="0"/>
    <n v="0"/>
    <n v="3"/>
    <n v="11"/>
    <x v="1"/>
    <n v="46"/>
    <x v="2"/>
    <n v="2195"/>
    <n v="0"/>
    <n v="0"/>
    <n v="0"/>
    <n v="1"/>
    <n v="0"/>
    <s v="Together"/>
    <s v="Partner"/>
    <n v="1"/>
    <n v="0"/>
    <n v="0"/>
    <n v="0"/>
    <n v="0"/>
    <s v="2n Cycle"/>
    <s v="Undergraduate"/>
    <n v="297"/>
    <n v="268"/>
    <n v="0"/>
    <n v="1"/>
    <x v="3"/>
    <s v="NumStorePurchases"/>
    <x v="1"/>
    <n v="12"/>
    <s v="Not Accepted"/>
    <n v="12"/>
    <n v="326"/>
    <n v="0.99999999999999978"/>
    <n v="4"/>
    <n v="4"/>
    <n v="9"/>
    <n v="2"/>
    <x v="1"/>
    <s v="Medium"/>
    <s v="Medium"/>
    <s v="Medium"/>
    <n v="1116"/>
  </r>
  <r>
    <n v="36778"/>
    <x v="0"/>
    <n v="1"/>
    <n v="1"/>
    <n v="63"/>
    <x v="2"/>
    <n v="29"/>
    <n v="4"/>
    <n v="34"/>
    <n v="2"/>
    <n v="4"/>
    <n v="4"/>
    <s v="Meat"/>
    <n v="3"/>
    <n v="3"/>
    <n v="0"/>
    <n v="3"/>
    <n v="9"/>
    <x v="0"/>
    <x v="0"/>
    <x v="0"/>
    <x v="0"/>
    <x v="0"/>
    <n v="0"/>
    <n v="3"/>
    <n v="11"/>
    <x v="1"/>
    <n v="52"/>
    <x v="0"/>
    <n v="2852"/>
    <n v="0"/>
    <n v="1"/>
    <n v="0"/>
    <n v="0"/>
    <n v="0"/>
    <s v="Married"/>
    <s v="Partner"/>
    <n v="0"/>
    <n v="0"/>
    <n v="0"/>
    <n v="0"/>
    <n v="1"/>
    <s v="PhD"/>
    <s v="Postgraduate"/>
    <n v="73"/>
    <n v="69"/>
    <n v="0"/>
    <n v="2"/>
    <x v="3"/>
    <s v="NumWebPurchases"/>
    <x v="2"/>
    <n v="6"/>
    <s v="Not Accepted"/>
    <n v="6"/>
    <n v="77"/>
    <n v="4"/>
    <n v="2"/>
    <n v="2"/>
    <n v="8"/>
    <n v="1"/>
    <x v="1"/>
    <s v="Medium"/>
    <s v="Medium"/>
    <s v="Low"/>
    <n v="1117"/>
  </r>
  <r>
    <n v="85696"/>
    <x v="1"/>
    <n v="0"/>
    <n v="0"/>
    <n v="88"/>
    <x v="2"/>
    <n v="714"/>
    <n v="76"/>
    <n v="395"/>
    <n v="116"/>
    <n v="0"/>
    <n v="12"/>
    <s v="Wines"/>
    <n v="1"/>
    <n v="4"/>
    <n v="6"/>
    <n v="9"/>
    <n v="1"/>
    <x v="0"/>
    <x v="0"/>
    <x v="0"/>
    <x v="0"/>
    <x v="0"/>
    <n v="0"/>
    <n v="3"/>
    <n v="11"/>
    <x v="0"/>
    <n v="58"/>
    <x v="0"/>
    <n v="2581"/>
    <n v="1"/>
    <n v="0"/>
    <n v="0"/>
    <n v="0"/>
    <n v="0"/>
    <s v="Divorced"/>
    <s v="Alone"/>
    <n v="0"/>
    <n v="0"/>
    <n v="0"/>
    <n v="0"/>
    <n v="1"/>
    <s v="PhD"/>
    <s v="Postgraduate"/>
    <n v="1301"/>
    <n v="1289"/>
    <n v="0"/>
    <n v="0"/>
    <x v="0"/>
    <s v="NumStorePurchases"/>
    <x v="1"/>
    <n v="19"/>
    <s v="Not Accepted"/>
    <n v="19"/>
    <n v="1313"/>
    <n v="1.9999999999999996"/>
    <n v="7"/>
    <n v="8"/>
    <n v="17"/>
    <n v="5"/>
    <x v="3"/>
    <s v="High"/>
    <s v="Low"/>
    <s v="Medium"/>
    <n v="1118"/>
  </r>
  <r>
    <n v="10979"/>
    <x v="2"/>
    <n v="0"/>
    <n v="0"/>
    <n v="34"/>
    <x v="0"/>
    <n v="8"/>
    <n v="4"/>
    <n v="10"/>
    <n v="2"/>
    <n v="2"/>
    <n v="4"/>
    <s v="Meat"/>
    <n v="2"/>
    <n v="3"/>
    <n v="0"/>
    <n v="3"/>
    <n v="5"/>
    <x v="0"/>
    <x v="0"/>
    <x v="0"/>
    <x v="0"/>
    <x v="0"/>
    <n v="0"/>
    <n v="3"/>
    <n v="11"/>
    <x v="1"/>
    <n v="31"/>
    <x v="1"/>
    <n v="2197"/>
    <n v="1"/>
    <n v="0"/>
    <n v="0"/>
    <n v="0"/>
    <n v="0"/>
    <s v="Divorced"/>
    <s v="Alone"/>
    <n v="0"/>
    <n v="0"/>
    <n v="0"/>
    <n v="1"/>
    <n v="0"/>
    <s v="Master"/>
    <s v="Postgraduate"/>
    <n v="26"/>
    <n v="22"/>
    <n v="0"/>
    <n v="0"/>
    <x v="1"/>
    <s v="NumWebPurchases"/>
    <x v="2"/>
    <n v="6"/>
    <s v="Not Accepted"/>
    <n v="6"/>
    <n v="30"/>
    <n v="7"/>
    <n v="2"/>
    <n v="0"/>
    <n v="9"/>
    <n v="2"/>
    <x v="1"/>
    <s v="Low"/>
    <s v="Medium"/>
    <s v="Low"/>
    <n v="1119"/>
  </r>
  <r>
    <n v="49678"/>
    <x v="0"/>
    <n v="0"/>
    <n v="1"/>
    <n v="81"/>
    <x v="2"/>
    <n v="229"/>
    <n v="5"/>
    <n v="56"/>
    <n v="3"/>
    <n v="2"/>
    <n v="20"/>
    <s v="Wines"/>
    <n v="2"/>
    <n v="6"/>
    <n v="2"/>
    <n v="4"/>
    <n v="7"/>
    <x v="0"/>
    <x v="0"/>
    <x v="0"/>
    <x v="0"/>
    <x v="0"/>
    <n v="0"/>
    <n v="3"/>
    <n v="11"/>
    <x v="1"/>
    <n v="59"/>
    <x v="0"/>
    <n v="2671"/>
    <n v="0"/>
    <n v="1"/>
    <n v="0"/>
    <n v="0"/>
    <n v="0"/>
    <s v="Married"/>
    <s v="Partner"/>
    <n v="0"/>
    <n v="0"/>
    <n v="1"/>
    <n v="0"/>
    <n v="0"/>
    <s v="Graduation"/>
    <s v="Graduate"/>
    <n v="295"/>
    <n v="275"/>
    <n v="0"/>
    <n v="1"/>
    <x v="3"/>
    <s v="NumWebPurchases"/>
    <x v="2"/>
    <n v="12"/>
    <s v="Not Accepted"/>
    <n v="12"/>
    <n v="315"/>
    <n v="1.9999999999999996"/>
    <n v="4"/>
    <n v="4"/>
    <n v="10"/>
    <n v="2"/>
    <x v="1"/>
    <s v="Medium"/>
    <s v="Medium"/>
    <s v="Medium"/>
    <n v="1120"/>
  </r>
  <r>
    <n v="56129"/>
    <x v="0"/>
    <n v="0"/>
    <n v="1"/>
    <n v="65"/>
    <x v="2"/>
    <n v="320"/>
    <n v="48"/>
    <n v="133"/>
    <n v="39"/>
    <n v="72"/>
    <n v="48"/>
    <s v="Wines"/>
    <n v="4"/>
    <n v="6"/>
    <n v="2"/>
    <n v="10"/>
    <n v="4"/>
    <x v="0"/>
    <x v="0"/>
    <x v="0"/>
    <x v="0"/>
    <x v="0"/>
    <n v="0"/>
    <n v="3"/>
    <n v="11"/>
    <x v="1"/>
    <n v="67"/>
    <x v="0"/>
    <n v="2533"/>
    <n v="0"/>
    <n v="0"/>
    <n v="0"/>
    <n v="1"/>
    <n v="0"/>
    <s v="Together"/>
    <s v="Partner"/>
    <n v="0"/>
    <n v="0"/>
    <n v="0"/>
    <n v="1"/>
    <n v="0"/>
    <s v="Master"/>
    <s v="Postgraduate"/>
    <n v="612"/>
    <n v="564"/>
    <n v="0"/>
    <n v="1"/>
    <x v="2"/>
    <s v="NumStorePurchases"/>
    <x v="1"/>
    <n v="18"/>
    <s v="Not Accepted"/>
    <n v="18"/>
    <n v="660"/>
    <n v="4"/>
    <n v="7"/>
    <n v="6"/>
    <n v="17"/>
    <n v="5"/>
    <x v="3"/>
    <s v="Medium"/>
    <s v="High"/>
    <s v="Medium"/>
    <n v="1121"/>
  </r>
  <r>
    <n v="37155"/>
    <x v="0"/>
    <n v="1"/>
    <n v="0"/>
    <n v="51"/>
    <x v="0"/>
    <n v="23"/>
    <n v="0"/>
    <n v="26"/>
    <n v="7"/>
    <n v="15"/>
    <n v="3"/>
    <s v="Meat"/>
    <n v="1"/>
    <n v="2"/>
    <n v="0"/>
    <n v="4"/>
    <n v="5"/>
    <x v="0"/>
    <x v="0"/>
    <x v="0"/>
    <x v="0"/>
    <x v="0"/>
    <n v="0"/>
    <n v="3"/>
    <n v="11"/>
    <x v="1"/>
    <n v="31"/>
    <x v="1"/>
    <n v="2673"/>
    <n v="0"/>
    <n v="1"/>
    <n v="0"/>
    <n v="0"/>
    <n v="0"/>
    <s v="Married"/>
    <s v="Partner"/>
    <n v="0"/>
    <n v="0"/>
    <n v="1"/>
    <n v="0"/>
    <n v="0"/>
    <s v="Graduation"/>
    <s v="Graduate"/>
    <n v="71"/>
    <n v="68"/>
    <n v="0"/>
    <n v="1"/>
    <x v="3"/>
    <s v="NumStorePurchases"/>
    <x v="1"/>
    <n v="6"/>
    <s v="Not Accepted"/>
    <n v="6"/>
    <n v="74"/>
    <n v="5"/>
    <n v="2"/>
    <n v="2"/>
    <n v="9"/>
    <n v="2"/>
    <x v="1"/>
    <s v="Low"/>
    <s v="Medium"/>
    <s v="Low"/>
    <n v="1122"/>
  </r>
  <r>
    <n v="21282"/>
    <x v="2"/>
    <n v="1"/>
    <n v="0"/>
    <n v="76"/>
    <x v="2"/>
    <n v="1"/>
    <n v="5"/>
    <n v="8"/>
    <n v="4"/>
    <n v="8"/>
    <n v="20"/>
    <s v="Gold"/>
    <n v="2"/>
    <n v="2"/>
    <n v="1"/>
    <n v="2"/>
    <n v="6"/>
    <x v="0"/>
    <x v="0"/>
    <x v="0"/>
    <x v="0"/>
    <x v="0"/>
    <n v="0"/>
    <n v="3"/>
    <n v="11"/>
    <x v="1"/>
    <n v="42"/>
    <x v="2"/>
    <n v="2208"/>
    <n v="1"/>
    <n v="0"/>
    <n v="0"/>
    <n v="0"/>
    <n v="0"/>
    <s v="Divorced"/>
    <s v="Alone"/>
    <n v="1"/>
    <n v="0"/>
    <n v="0"/>
    <n v="0"/>
    <n v="0"/>
    <s v="2n Cycle"/>
    <s v="Undergraduate"/>
    <n v="26"/>
    <n v="6"/>
    <n v="0"/>
    <n v="1"/>
    <x v="1"/>
    <s v="NumWebPurchases"/>
    <x v="2"/>
    <n v="5"/>
    <s v="Not Accepted"/>
    <n v="5"/>
    <n v="46"/>
    <n v="3.0000000000000004"/>
    <n v="1"/>
    <n v="1"/>
    <n v="5"/>
    <n v="0"/>
    <x v="1"/>
    <s v="Low"/>
    <s v="Medium"/>
    <s v="Medium"/>
    <n v="1123"/>
  </r>
  <r>
    <n v="33419"/>
    <x v="2"/>
    <n v="0"/>
    <n v="1"/>
    <n v="76"/>
    <x v="2"/>
    <n v="56"/>
    <n v="0"/>
    <n v="12"/>
    <n v="0"/>
    <n v="0"/>
    <n v="18"/>
    <s v="Wines"/>
    <n v="2"/>
    <n v="2"/>
    <n v="0"/>
    <n v="4"/>
    <n v="7"/>
    <x v="0"/>
    <x v="0"/>
    <x v="0"/>
    <x v="0"/>
    <x v="0"/>
    <n v="0"/>
    <n v="3"/>
    <n v="11"/>
    <x v="1"/>
    <n v="58"/>
    <x v="0"/>
    <n v="2475"/>
    <n v="0"/>
    <n v="0"/>
    <n v="1"/>
    <n v="0"/>
    <n v="0"/>
    <s v="Single"/>
    <s v="Alone"/>
    <n v="0"/>
    <n v="0"/>
    <n v="0"/>
    <n v="0"/>
    <n v="1"/>
    <s v="PhD"/>
    <s v="Postgraduate"/>
    <n v="68"/>
    <n v="50"/>
    <n v="0"/>
    <n v="1"/>
    <x v="3"/>
    <s v="NumStorePurchases"/>
    <x v="1"/>
    <n v="6"/>
    <s v="Not Accepted"/>
    <n v="6"/>
    <n v="86"/>
    <n v="3.0000000000000004"/>
    <n v="2"/>
    <n v="2"/>
    <n v="7"/>
    <n v="1"/>
    <x v="1"/>
    <s v="Medium"/>
    <s v="Low"/>
    <s v="Medium"/>
    <n v="1124"/>
  </r>
  <r>
    <n v="63285"/>
    <x v="0"/>
    <n v="0"/>
    <n v="0"/>
    <n v="84"/>
    <x v="2"/>
    <n v="508"/>
    <n v="124"/>
    <n v="249"/>
    <n v="50"/>
    <n v="38"/>
    <n v="134"/>
    <s v="Wines"/>
    <n v="1"/>
    <n v="6"/>
    <n v="5"/>
    <n v="13"/>
    <n v="3"/>
    <x v="0"/>
    <x v="0"/>
    <x v="0"/>
    <x v="0"/>
    <x v="0"/>
    <n v="0"/>
    <n v="3"/>
    <n v="11"/>
    <x v="1"/>
    <n v="75"/>
    <x v="0"/>
    <n v="2395"/>
    <n v="0"/>
    <n v="0"/>
    <n v="0"/>
    <n v="0"/>
    <n v="1"/>
    <s v="Widow"/>
    <s v="Alone"/>
    <n v="0"/>
    <n v="0"/>
    <n v="1"/>
    <n v="0"/>
    <n v="0"/>
    <s v="Graduation"/>
    <s v="Graduate"/>
    <n v="969"/>
    <n v="835"/>
    <n v="0"/>
    <n v="0"/>
    <x v="0"/>
    <s v="NumStorePurchases"/>
    <x v="1"/>
    <n v="24"/>
    <s v="Not Accepted"/>
    <n v="24"/>
    <n v="1103"/>
    <n v="1.9999999999999996"/>
    <n v="9"/>
    <n v="7"/>
    <n v="18"/>
    <n v="6"/>
    <x v="3"/>
    <s v="High"/>
    <s v="High"/>
    <s v="High"/>
    <n v="1125"/>
  </r>
  <r>
    <n v="21255"/>
    <x v="2"/>
    <n v="1"/>
    <n v="0"/>
    <n v="56"/>
    <x v="0"/>
    <n v="29"/>
    <n v="0"/>
    <n v="25"/>
    <n v="2"/>
    <n v="2"/>
    <n v="3"/>
    <s v="Wines"/>
    <n v="4"/>
    <n v="2"/>
    <n v="1"/>
    <n v="4"/>
    <n v="4"/>
    <x v="0"/>
    <x v="0"/>
    <x v="0"/>
    <x v="0"/>
    <x v="0"/>
    <n v="0"/>
    <n v="3"/>
    <n v="11"/>
    <x v="1"/>
    <n v="46"/>
    <x v="2"/>
    <n v="2318"/>
    <n v="0"/>
    <n v="0"/>
    <n v="0"/>
    <n v="1"/>
    <n v="0"/>
    <s v="Together"/>
    <s v="Partner"/>
    <n v="0"/>
    <n v="0"/>
    <n v="0"/>
    <n v="1"/>
    <n v="0"/>
    <s v="Master"/>
    <s v="Postgraduate"/>
    <n v="58"/>
    <n v="55"/>
    <n v="0"/>
    <n v="1"/>
    <x v="3"/>
    <s v="NumStorePurchases"/>
    <x v="1"/>
    <n v="7"/>
    <s v="Not Accepted"/>
    <n v="7"/>
    <n v="61"/>
    <n v="5"/>
    <n v="3"/>
    <n v="2"/>
    <n v="10"/>
    <n v="2"/>
    <x v="1"/>
    <s v="Medium"/>
    <s v="Medium"/>
    <s v="Low"/>
    <n v="1126"/>
  </r>
  <r>
    <n v="42162"/>
    <x v="0"/>
    <n v="1"/>
    <n v="0"/>
    <n v="31"/>
    <x v="0"/>
    <n v="46"/>
    <n v="7"/>
    <n v="59"/>
    <n v="2"/>
    <n v="4"/>
    <n v="27"/>
    <s v="Meat"/>
    <n v="2"/>
    <n v="3"/>
    <n v="1"/>
    <n v="3"/>
    <n v="6"/>
    <x v="1"/>
    <x v="0"/>
    <x v="0"/>
    <x v="0"/>
    <x v="0"/>
    <n v="0"/>
    <n v="3"/>
    <n v="11"/>
    <x v="0"/>
    <n v="39"/>
    <x v="1"/>
    <n v="2381"/>
    <n v="0"/>
    <n v="0"/>
    <n v="0"/>
    <n v="1"/>
    <n v="0"/>
    <s v="Together"/>
    <s v="Partner"/>
    <n v="0"/>
    <n v="0"/>
    <n v="1"/>
    <n v="0"/>
    <n v="0"/>
    <s v="Graduation"/>
    <s v="Graduate"/>
    <n v="118"/>
    <n v="91"/>
    <n v="1"/>
    <n v="1"/>
    <x v="3"/>
    <s v="NumWebPurchases"/>
    <x v="2"/>
    <n v="7"/>
    <s v="Accepted"/>
    <n v="7"/>
    <n v="145"/>
    <n v="7"/>
    <n v="3"/>
    <n v="3"/>
    <n v="13"/>
    <n v="3"/>
    <x v="2"/>
    <s v="Medium"/>
    <s v="Medium"/>
    <s v="Medium"/>
    <n v="1127"/>
  </r>
  <r>
    <n v="54450"/>
    <x v="0"/>
    <n v="1"/>
    <n v="1"/>
    <n v="0"/>
    <x v="3"/>
    <n v="454"/>
    <n v="0"/>
    <n v="171"/>
    <n v="8"/>
    <n v="19"/>
    <n v="32"/>
    <s v="Wines"/>
    <n v="12"/>
    <n v="9"/>
    <n v="2"/>
    <n v="8"/>
    <n v="8"/>
    <x v="0"/>
    <x v="0"/>
    <x v="0"/>
    <x v="0"/>
    <x v="0"/>
    <n v="0"/>
    <n v="3"/>
    <n v="11"/>
    <x v="1"/>
    <n v="64"/>
    <x v="0"/>
    <n v="2812"/>
    <n v="0"/>
    <n v="0"/>
    <n v="0"/>
    <n v="1"/>
    <n v="0"/>
    <s v="Together"/>
    <s v="Partner"/>
    <n v="0"/>
    <n v="0"/>
    <n v="1"/>
    <n v="0"/>
    <n v="0"/>
    <s v="Graduation"/>
    <s v="Graduate"/>
    <n v="652"/>
    <n v="620"/>
    <n v="0"/>
    <n v="2"/>
    <x v="2"/>
    <s v="NumWebPurchases"/>
    <x v="2"/>
    <n v="19"/>
    <s v="Not Accepted"/>
    <n v="19"/>
    <n v="684"/>
    <n v="10"/>
    <n v="7"/>
    <n v="6"/>
    <n v="23"/>
    <n v="8"/>
    <x v="0"/>
    <s v="Medium"/>
    <s v="Medium"/>
    <s v="Medium"/>
    <n v="1128"/>
  </r>
  <r>
    <n v="57744"/>
    <x v="0"/>
    <n v="0"/>
    <n v="1"/>
    <n v="91"/>
    <x v="2"/>
    <n v="350"/>
    <n v="3"/>
    <n v="39"/>
    <n v="0"/>
    <n v="0"/>
    <n v="19"/>
    <s v="Wines"/>
    <n v="2"/>
    <n v="9"/>
    <n v="1"/>
    <n v="4"/>
    <n v="8"/>
    <x v="0"/>
    <x v="0"/>
    <x v="0"/>
    <x v="0"/>
    <x v="0"/>
    <n v="0"/>
    <n v="3"/>
    <n v="11"/>
    <x v="1"/>
    <n v="66"/>
    <x v="0"/>
    <n v="2388"/>
    <n v="0"/>
    <n v="1"/>
    <n v="0"/>
    <n v="0"/>
    <n v="0"/>
    <s v="Married"/>
    <s v="Partner"/>
    <n v="0"/>
    <n v="0"/>
    <n v="0"/>
    <n v="0"/>
    <n v="1"/>
    <s v="PhD"/>
    <s v="Postgraduate"/>
    <n v="392"/>
    <n v="373"/>
    <n v="0"/>
    <n v="1"/>
    <x v="2"/>
    <s v="NumWebPurchases"/>
    <x v="2"/>
    <n v="14"/>
    <s v="Not Accepted"/>
    <n v="14"/>
    <n v="411"/>
    <n v="0.99999999999999978"/>
    <n v="5"/>
    <n v="5"/>
    <n v="11"/>
    <n v="3"/>
    <x v="2"/>
    <s v="Medium"/>
    <s v="Low"/>
    <s v="Medium"/>
    <n v="1129"/>
  </r>
  <r>
    <n v="26576"/>
    <x v="2"/>
    <n v="1"/>
    <n v="0"/>
    <n v="40"/>
    <x v="0"/>
    <n v="10"/>
    <n v="0"/>
    <n v="8"/>
    <n v="0"/>
    <n v="0"/>
    <n v="9"/>
    <s v="Wines"/>
    <n v="1"/>
    <n v="1"/>
    <n v="0"/>
    <n v="2"/>
    <n v="9"/>
    <x v="1"/>
    <x v="0"/>
    <x v="0"/>
    <x v="0"/>
    <x v="0"/>
    <n v="0"/>
    <n v="3"/>
    <n v="11"/>
    <x v="0"/>
    <n v="34"/>
    <x v="1"/>
    <n v="2783"/>
    <n v="0"/>
    <n v="0"/>
    <n v="1"/>
    <n v="0"/>
    <n v="0"/>
    <s v="Single"/>
    <s v="Alone"/>
    <n v="0"/>
    <n v="0"/>
    <n v="1"/>
    <n v="0"/>
    <n v="0"/>
    <s v="Graduation"/>
    <s v="Graduate"/>
    <n v="18"/>
    <n v="9"/>
    <n v="1"/>
    <n v="1"/>
    <x v="1"/>
    <s v="NumStorePurchases"/>
    <x v="1"/>
    <n v="3"/>
    <s v="Accepted"/>
    <n v="3"/>
    <n v="27"/>
    <n v="6"/>
    <n v="0"/>
    <n v="0"/>
    <n v="6"/>
    <n v="0"/>
    <x v="1"/>
    <s v="Low"/>
    <s v="Low"/>
    <s v="Low"/>
    <n v="1130"/>
  </r>
  <r>
    <n v="57513"/>
    <x v="0"/>
    <n v="0"/>
    <n v="0"/>
    <n v="59"/>
    <x v="0"/>
    <n v="735"/>
    <n v="40"/>
    <n v="183"/>
    <n v="52"/>
    <n v="20"/>
    <n v="30"/>
    <s v="Wines"/>
    <n v="2"/>
    <n v="9"/>
    <n v="3"/>
    <n v="13"/>
    <n v="6"/>
    <x v="0"/>
    <x v="0"/>
    <x v="0"/>
    <x v="0"/>
    <x v="0"/>
    <n v="0"/>
    <n v="3"/>
    <n v="11"/>
    <x v="1"/>
    <n v="77"/>
    <x v="0"/>
    <n v="2517"/>
    <n v="0"/>
    <n v="0"/>
    <n v="0"/>
    <n v="0"/>
    <n v="1"/>
    <s v="Widow"/>
    <s v="Alone"/>
    <n v="0"/>
    <n v="0"/>
    <n v="0"/>
    <n v="0"/>
    <n v="1"/>
    <s v="PhD"/>
    <s v="Postgraduate"/>
    <n v="1030"/>
    <n v="1000"/>
    <n v="0"/>
    <n v="0"/>
    <x v="0"/>
    <s v="NumStorePurchases"/>
    <x v="1"/>
    <n v="25"/>
    <s v="Not Accepted"/>
    <n v="25"/>
    <n v="1060"/>
    <n v="4"/>
    <n v="9"/>
    <n v="7"/>
    <n v="20"/>
    <n v="7"/>
    <x v="3"/>
    <s v="High"/>
    <s v="Medium"/>
    <s v="Medium"/>
    <n v="1131"/>
  </r>
  <r>
    <n v="68142"/>
    <x v="0"/>
    <n v="0"/>
    <n v="1"/>
    <n v="96"/>
    <x v="2"/>
    <n v="897"/>
    <n v="126"/>
    <n v="196"/>
    <n v="91"/>
    <n v="112"/>
    <n v="37"/>
    <s v="Wines"/>
    <n v="3"/>
    <n v="10"/>
    <n v="4"/>
    <n v="7"/>
    <n v="6"/>
    <x v="0"/>
    <x v="0"/>
    <x v="0"/>
    <x v="0"/>
    <x v="0"/>
    <n v="0"/>
    <n v="3"/>
    <n v="11"/>
    <x v="1"/>
    <n v="56"/>
    <x v="0"/>
    <n v="2828"/>
    <n v="0"/>
    <n v="0"/>
    <n v="0"/>
    <n v="1"/>
    <n v="0"/>
    <s v="Together"/>
    <s v="Partner"/>
    <n v="0"/>
    <n v="0"/>
    <n v="1"/>
    <n v="0"/>
    <n v="0"/>
    <s v="Graduation"/>
    <s v="Graduate"/>
    <n v="1422"/>
    <n v="1385"/>
    <n v="0"/>
    <n v="1"/>
    <x v="0"/>
    <s v="NumWebPurchases"/>
    <x v="2"/>
    <n v="21"/>
    <s v="Not Accepted"/>
    <n v="21"/>
    <n v="1459"/>
    <n v="0.99999999999999978"/>
    <n v="8"/>
    <n v="8"/>
    <n v="17"/>
    <n v="5"/>
    <x v="3"/>
    <s v="High"/>
    <s v="High"/>
    <s v="Medium"/>
    <n v="1132"/>
  </r>
  <r>
    <n v="7500"/>
    <x v="2"/>
    <n v="0"/>
    <n v="1"/>
    <n v="61"/>
    <x v="2"/>
    <n v="5"/>
    <n v="2"/>
    <n v="3"/>
    <n v="3"/>
    <n v="0"/>
    <n v="5"/>
    <s v="Wines"/>
    <n v="1"/>
    <n v="1"/>
    <n v="0"/>
    <n v="2"/>
    <n v="8"/>
    <x v="0"/>
    <x v="0"/>
    <x v="0"/>
    <x v="0"/>
    <x v="0"/>
    <n v="0"/>
    <n v="3"/>
    <n v="11"/>
    <x v="1"/>
    <n v="41"/>
    <x v="2"/>
    <n v="2828"/>
    <n v="0"/>
    <n v="1"/>
    <n v="0"/>
    <n v="0"/>
    <n v="0"/>
    <s v="Married"/>
    <s v="Partner"/>
    <n v="0"/>
    <n v="0"/>
    <n v="1"/>
    <n v="0"/>
    <n v="0"/>
    <s v="Graduation"/>
    <s v="Graduate"/>
    <n v="13"/>
    <n v="8"/>
    <n v="0"/>
    <n v="1"/>
    <x v="1"/>
    <s v="NumStorePurchases"/>
    <x v="1"/>
    <n v="3"/>
    <s v="Not Accepted"/>
    <n v="3"/>
    <n v="18"/>
    <n v="4"/>
    <n v="0"/>
    <n v="0"/>
    <n v="4"/>
    <n v="0"/>
    <x v="1"/>
    <s v="Low"/>
    <s v="Low"/>
    <s v="Low"/>
    <n v="1133"/>
  </r>
  <r>
    <n v="83145"/>
    <x v="1"/>
    <n v="0"/>
    <n v="0"/>
    <n v="14"/>
    <x v="1"/>
    <n v="777"/>
    <n v="35"/>
    <n v="731"/>
    <n v="39"/>
    <n v="137"/>
    <n v="114"/>
    <s v="Wines"/>
    <n v="1"/>
    <n v="5"/>
    <n v="9"/>
    <n v="11"/>
    <n v="2"/>
    <x v="0"/>
    <x v="0"/>
    <x v="1"/>
    <x v="0"/>
    <x v="0"/>
    <n v="0"/>
    <n v="3"/>
    <n v="11"/>
    <x v="0"/>
    <n v="46"/>
    <x v="2"/>
    <n v="2804"/>
    <n v="0"/>
    <n v="0"/>
    <n v="0"/>
    <n v="1"/>
    <n v="0"/>
    <s v="Together"/>
    <s v="Partner"/>
    <n v="0"/>
    <n v="0"/>
    <n v="1"/>
    <n v="0"/>
    <n v="0"/>
    <s v="Graduation"/>
    <s v="Graduate"/>
    <n v="1719"/>
    <n v="1605"/>
    <n v="1"/>
    <n v="0"/>
    <x v="0"/>
    <s v="NumStorePurchases"/>
    <x v="1"/>
    <n v="25"/>
    <s v="Accepted"/>
    <n v="25"/>
    <n v="1833"/>
    <n v="9"/>
    <n v="9"/>
    <n v="9"/>
    <n v="27"/>
    <n v="9"/>
    <x v="0"/>
    <s v="High"/>
    <s v="High"/>
    <s v="High"/>
    <n v="1134"/>
  </r>
  <r>
    <n v="54197"/>
    <x v="0"/>
    <n v="0"/>
    <n v="1"/>
    <n v="16"/>
    <x v="1"/>
    <n v="162"/>
    <n v="6"/>
    <n v="37"/>
    <n v="6"/>
    <n v="13"/>
    <n v="13"/>
    <s v="Wines"/>
    <n v="2"/>
    <n v="1"/>
    <n v="3"/>
    <n v="6"/>
    <n v="1"/>
    <x v="0"/>
    <x v="0"/>
    <x v="0"/>
    <x v="0"/>
    <x v="0"/>
    <n v="0"/>
    <n v="3"/>
    <n v="11"/>
    <x v="1"/>
    <n v="60"/>
    <x v="0"/>
    <n v="2246"/>
    <n v="0"/>
    <n v="1"/>
    <n v="0"/>
    <n v="0"/>
    <n v="0"/>
    <s v="Married"/>
    <s v="Partner"/>
    <n v="0"/>
    <n v="0"/>
    <n v="0"/>
    <n v="1"/>
    <n v="0"/>
    <s v="Master"/>
    <s v="Postgraduate"/>
    <n v="224"/>
    <n v="211"/>
    <n v="0"/>
    <n v="1"/>
    <x v="3"/>
    <s v="NumStorePurchases"/>
    <x v="1"/>
    <n v="10"/>
    <s v="Not Accepted"/>
    <n v="10"/>
    <n v="237"/>
    <n v="9"/>
    <n v="4"/>
    <n v="4"/>
    <n v="17"/>
    <n v="5"/>
    <x v="3"/>
    <s v="Medium"/>
    <s v="Medium"/>
    <s v="Medium"/>
    <n v="1135"/>
  </r>
  <r>
    <n v="23091"/>
    <x v="2"/>
    <n v="1"/>
    <n v="1"/>
    <n v="98"/>
    <x v="2"/>
    <n v="35"/>
    <n v="0"/>
    <n v="11"/>
    <n v="0"/>
    <n v="0"/>
    <n v="2"/>
    <s v="Wines"/>
    <n v="4"/>
    <n v="2"/>
    <n v="1"/>
    <n v="3"/>
    <n v="7"/>
    <x v="0"/>
    <x v="0"/>
    <x v="0"/>
    <x v="0"/>
    <x v="0"/>
    <n v="0"/>
    <n v="3"/>
    <n v="11"/>
    <x v="1"/>
    <n v="57"/>
    <x v="0"/>
    <n v="2191"/>
    <n v="0"/>
    <n v="0"/>
    <n v="1"/>
    <n v="0"/>
    <n v="0"/>
    <s v="Single"/>
    <s v="Alone"/>
    <n v="0"/>
    <n v="0"/>
    <n v="0"/>
    <n v="0"/>
    <n v="1"/>
    <s v="PhD"/>
    <s v="Postgraduate"/>
    <n v="46"/>
    <n v="44"/>
    <n v="0"/>
    <n v="2"/>
    <x v="1"/>
    <s v="NumStorePurchases"/>
    <x v="1"/>
    <n v="6"/>
    <s v="Not Accepted"/>
    <n v="6"/>
    <n v="48"/>
    <n v="0.99999999999999978"/>
    <n v="2"/>
    <n v="1"/>
    <n v="4"/>
    <n v="0"/>
    <x v="1"/>
    <s v="Medium"/>
    <s v="Low"/>
    <s v="Low"/>
    <n v="1136"/>
  </r>
  <r>
    <n v="46049"/>
    <x v="0"/>
    <n v="1"/>
    <n v="1"/>
    <n v="11"/>
    <x v="1"/>
    <n v="342"/>
    <n v="9"/>
    <n v="112"/>
    <n v="19"/>
    <n v="14"/>
    <n v="19"/>
    <s v="Wines"/>
    <n v="10"/>
    <n v="5"/>
    <n v="2"/>
    <n v="9"/>
    <n v="7"/>
    <x v="0"/>
    <x v="0"/>
    <x v="0"/>
    <x v="0"/>
    <x v="0"/>
    <n v="0"/>
    <n v="3"/>
    <n v="11"/>
    <x v="0"/>
    <n v="44"/>
    <x v="2"/>
    <n v="2502"/>
    <n v="0"/>
    <n v="1"/>
    <n v="0"/>
    <n v="0"/>
    <n v="0"/>
    <s v="Married"/>
    <s v="Partner"/>
    <n v="0"/>
    <n v="0"/>
    <n v="1"/>
    <n v="0"/>
    <n v="0"/>
    <s v="Graduation"/>
    <s v="Graduate"/>
    <n v="496"/>
    <n v="477"/>
    <n v="0"/>
    <n v="2"/>
    <x v="2"/>
    <s v="NumStorePurchases"/>
    <x v="1"/>
    <n v="16"/>
    <s v="Not Accepted"/>
    <n v="16"/>
    <n v="515"/>
    <n v="9"/>
    <n v="6"/>
    <n v="5"/>
    <n v="20"/>
    <n v="7"/>
    <x v="3"/>
    <s v="Medium"/>
    <s v="Medium"/>
    <s v="Medium"/>
    <n v="1137"/>
  </r>
  <r>
    <n v="56715"/>
    <x v="0"/>
    <n v="0"/>
    <n v="0"/>
    <n v="52"/>
    <x v="0"/>
    <n v="258"/>
    <n v="105"/>
    <n v="239"/>
    <n v="237"/>
    <n v="172"/>
    <n v="9"/>
    <s v="Wines"/>
    <n v="1"/>
    <n v="7"/>
    <n v="3"/>
    <n v="4"/>
    <n v="4"/>
    <x v="0"/>
    <x v="0"/>
    <x v="0"/>
    <x v="0"/>
    <x v="0"/>
    <n v="0"/>
    <n v="3"/>
    <n v="11"/>
    <x v="1"/>
    <n v="46"/>
    <x v="2"/>
    <n v="2730"/>
    <n v="0"/>
    <n v="0"/>
    <n v="0"/>
    <n v="1"/>
    <n v="0"/>
    <s v="Together"/>
    <s v="Partner"/>
    <n v="0"/>
    <n v="0"/>
    <n v="1"/>
    <n v="0"/>
    <n v="0"/>
    <s v="Graduation"/>
    <s v="Graduate"/>
    <n v="1011"/>
    <n v="1002"/>
    <n v="0"/>
    <n v="0"/>
    <x v="0"/>
    <s v="NumWebPurchases"/>
    <x v="2"/>
    <n v="14"/>
    <s v="Not Accepted"/>
    <n v="14"/>
    <n v="1020"/>
    <n v="5"/>
    <n v="5"/>
    <n v="7"/>
    <n v="17"/>
    <n v="5"/>
    <x v="3"/>
    <s v="Medium"/>
    <s v="High"/>
    <s v="Low"/>
    <n v="1138"/>
  </r>
  <r>
    <n v="79410"/>
    <x v="1"/>
    <n v="0"/>
    <n v="0"/>
    <n v="19"/>
    <x v="1"/>
    <n v="658"/>
    <n v="80"/>
    <n v="483"/>
    <n v="123"/>
    <n v="13"/>
    <n v="13"/>
    <s v="Wines"/>
    <n v="1"/>
    <n v="3"/>
    <n v="2"/>
    <n v="5"/>
    <n v="1"/>
    <x v="0"/>
    <x v="0"/>
    <x v="0"/>
    <x v="0"/>
    <x v="0"/>
    <n v="0"/>
    <n v="3"/>
    <n v="11"/>
    <x v="1"/>
    <n v="59"/>
    <x v="0"/>
    <n v="2190"/>
    <n v="0"/>
    <n v="1"/>
    <n v="0"/>
    <n v="0"/>
    <n v="0"/>
    <s v="Married"/>
    <s v="Partner"/>
    <n v="0"/>
    <n v="0"/>
    <n v="1"/>
    <n v="0"/>
    <n v="0"/>
    <s v="Graduation"/>
    <s v="Graduate"/>
    <n v="1357"/>
    <n v="1344"/>
    <n v="0"/>
    <n v="0"/>
    <x v="0"/>
    <s v="NumStorePurchases"/>
    <x v="1"/>
    <n v="10"/>
    <s v="Not Accepted"/>
    <n v="10"/>
    <n v="1370"/>
    <n v="9"/>
    <n v="4"/>
    <n v="8"/>
    <n v="21"/>
    <n v="8"/>
    <x v="0"/>
    <s v="High"/>
    <s v="Medium"/>
    <s v="Medium"/>
    <n v="1139"/>
  </r>
  <r>
    <n v="57304"/>
    <x v="0"/>
    <n v="0"/>
    <n v="1"/>
    <n v="61"/>
    <x v="2"/>
    <n v="356"/>
    <n v="80"/>
    <n v="329"/>
    <n v="138"/>
    <n v="17"/>
    <n v="106"/>
    <s v="Wines"/>
    <n v="2"/>
    <n v="7"/>
    <n v="6"/>
    <n v="10"/>
    <n v="5"/>
    <x v="0"/>
    <x v="0"/>
    <x v="0"/>
    <x v="0"/>
    <x v="0"/>
    <n v="0"/>
    <n v="3"/>
    <n v="11"/>
    <x v="1"/>
    <n v="69"/>
    <x v="0"/>
    <n v="2634"/>
    <n v="0"/>
    <n v="1"/>
    <n v="0"/>
    <n v="0"/>
    <n v="0"/>
    <s v="Married"/>
    <s v="Partner"/>
    <n v="0"/>
    <n v="0"/>
    <n v="1"/>
    <n v="0"/>
    <n v="0"/>
    <s v="Graduation"/>
    <s v="Graduate"/>
    <n v="920"/>
    <n v="814"/>
    <n v="0"/>
    <n v="1"/>
    <x v="2"/>
    <s v="NumStorePurchases"/>
    <x v="1"/>
    <n v="23"/>
    <s v="Not Accepted"/>
    <n v="23"/>
    <n v="1026"/>
    <n v="4"/>
    <n v="9"/>
    <n v="7"/>
    <n v="20"/>
    <n v="7"/>
    <x v="3"/>
    <s v="Medium"/>
    <s v="Medium"/>
    <s v="High"/>
    <n v="1140"/>
  </r>
  <r>
    <n v="44375"/>
    <x v="0"/>
    <n v="0"/>
    <n v="1"/>
    <n v="73"/>
    <x v="2"/>
    <n v="213"/>
    <n v="5"/>
    <n v="28"/>
    <n v="7"/>
    <n v="7"/>
    <n v="41"/>
    <s v="Wines"/>
    <n v="1"/>
    <n v="4"/>
    <n v="1"/>
    <n v="6"/>
    <n v="5"/>
    <x v="0"/>
    <x v="0"/>
    <x v="0"/>
    <x v="0"/>
    <x v="0"/>
    <n v="0"/>
    <n v="3"/>
    <n v="11"/>
    <x v="1"/>
    <n v="55"/>
    <x v="0"/>
    <n v="2257"/>
    <n v="0"/>
    <n v="1"/>
    <n v="0"/>
    <n v="0"/>
    <n v="0"/>
    <s v="Married"/>
    <s v="Partner"/>
    <n v="0"/>
    <n v="0"/>
    <n v="1"/>
    <n v="0"/>
    <n v="0"/>
    <s v="Graduation"/>
    <s v="Graduate"/>
    <n v="260"/>
    <n v="219"/>
    <n v="0"/>
    <n v="1"/>
    <x v="3"/>
    <s v="NumStorePurchases"/>
    <x v="1"/>
    <n v="11"/>
    <s v="Not Accepted"/>
    <n v="11"/>
    <n v="301"/>
    <n v="3.0000000000000004"/>
    <n v="4"/>
    <n v="4"/>
    <n v="11"/>
    <n v="3"/>
    <x v="2"/>
    <s v="Medium"/>
    <s v="Medium"/>
    <s v="Medium"/>
    <n v="1141"/>
  </r>
  <r>
    <n v="54450"/>
    <x v="0"/>
    <n v="1"/>
    <n v="1"/>
    <n v="0"/>
    <x v="3"/>
    <n v="454"/>
    <n v="0"/>
    <n v="171"/>
    <n v="8"/>
    <n v="19"/>
    <n v="32"/>
    <s v="Wines"/>
    <n v="12"/>
    <n v="9"/>
    <n v="2"/>
    <n v="8"/>
    <n v="8"/>
    <x v="0"/>
    <x v="0"/>
    <x v="0"/>
    <x v="0"/>
    <x v="0"/>
    <n v="0"/>
    <n v="3"/>
    <n v="11"/>
    <x v="1"/>
    <n v="64"/>
    <x v="0"/>
    <n v="2812"/>
    <n v="0"/>
    <n v="0"/>
    <n v="0"/>
    <n v="1"/>
    <n v="0"/>
    <s v="Together"/>
    <s v="Partner"/>
    <n v="0"/>
    <n v="0"/>
    <n v="1"/>
    <n v="0"/>
    <n v="0"/>
    <s v="Graduation"/>
    <s v="Graduate"/>
    <n v="652"/>
    <n v="620"/>
    <n v="0"/>
    <n v="2"/>
    <x v="2"/>
    <s v="NumWebPurchases"/>
    <x v="2"/>
    <n v="19"/>
    <s v="Not Accepted"/>
    <n v="19"/>
    <n v="684"/>
    <n v="10"/>
    <n v="7"/>
    <n v="6"/>
    <n v="23"/>
    <n v="8"/>
    <x v="0"/>
    <s v="Medium"/>
    <s v="Medium"/>
    <s v="Medium"/>
    <n v="1142"/>
  </r>
  <r>
    <n v="59594"/>
    <x v="0"/>
    <n v="0"/>
    <n v="1"/>
    <n v="74"/>
    <x v="2"/>
    <n v="457"/>
    <n v="4"/>
    <n v="29"/>
    <n v="0"/>
    <n v="0"/>
    <n v="9"/>
    <s v="Wines"/>
    <n v="1"/>
    <n v="8"/>
    <n v="1"/>
    <n v="7"/>
    <n v="7"/>
    <x v="0"/>
    <x v="1"/>
    <x v="0"/>
    <x v="0"/>
    <x v="0"/>
    <n v="0"/>
    <n v="3"/>
    <n v="11"/>
    <x v="1"/>
    <n v="55"/>
    <x v="0"/>
    <n v="2776"/>
    <n v="0"/>
    <n v="1"/>
    <n v="0"/>
    <n v="0"/>
    <n v="0"/>
    <s v="Married"/>
    <s v="Partner"/>
    <n v="0"/>
    <n v="0"/>
    <n v="1"/>
    <n v="0"/>
    <n v="0"/>
    <s v="Graduation"/>
    <s v="Graduate"/>
    <n v="490"/>
    <n v="481"/>
    <n v="1"/>
    <n v="1"/>
    <x v="2"/>
    <s v="NumWebPurchases"/>
    <x v="2"/>
    <n v="16"/>
    <s v="Accepted"/>
    <n v="16"/>
    <n v="499"/>
    <n v="3.0000000000000004"/>
    <n v="6"/>
    <n v="5"/>
    <n v="14"/>
    <n v="4"/>
    <x v="2"/>
    <s v="Medium"/>
    <s v="Low"/>
    <s v="Low"/>
    <n v="1143"/>
  </r>
  <r>
    <n v="80685"/>
    <x v="1"/>
    <n v="0"/>
    <n v="0"/>
    <n v="55"/>
    <x v="0"/>
    <n v="241"/>
    <n v="45"/>
    <n v="604"/>
    <n v="34"/>
    <n v="26"/>
    <n v="54"/>
    <s v="Meat"/>
    <n v="1"/>
    <n v="6"/>
    <n v="4"/>
    <n v="10"/>
    <n v="2"/>
    <x v="0"/>
    <x v="0"/>
    <x v="0"/>
    <x v="0"/>
    <x v="0"/>
    <n v="0"/>
    <n v="3"/>
    <n v="11"/>
    <x v="1"/>
    <n v="26"/>
    <x v="3"/>
    <n v="2835"/>
    <n v="0"/>
    <n v="0"/>
    <n v="0"/>
    <n v="1"/>
    <n v="0"/>
    <s v="Together"/>
    <s v="Partner"/>
    <n v="0"/>
    <n v="0"/>
    <n v="1"/>
    <n v="0"/>
    <n v="0"/>
    <s v="Graduation"/>
    <s v="Graduate"/>
    <n v="950"/>
    <n v="896"/>
    <n v="0"/>
    <n v="0"/>
    <x v="2"/>
    <s v="NumStorePurchases"/>
    <x v="1"/>
    <n v="20"/>
    <s v="Not Accepted"/>
    <n v="20"/>
    <n v="1004"/>
    <n v="5"/>
    <n v="7"/>
    <n v="7"/>
    <n v="19"/>
    <n v="7"/>
    <x v="3"/>
    <s v="Medium"/>
    <s v="Medium"/>
    <s v="Medium"/>
    <n v="1144"/>
  </r>
  <r>
    <n v="40344"/>
    <x v="0"/>
    <n v="0"/>
    <n v="1"/>
    <n v="48"/>
    <x v="0"/>
    <n v="210"/>
    <n v="0"/>
    <n v="6"/>
    <n v="0"/>
    <n v="0"/>
    <n v="2"/>
    <s v="Wines"/>
    <n v="2"/>
    <n v="4"/>
    <n v="1"/>
    <n v="5"/>
    <n v="7"/>
    <x v="0"/>
    <x v="0"/>
    <x v="0"/>
    <x v="0"/>
    <x v="0"/>
    <n v="0"/>
    <n v="3"/>
    <n v="11"/>
    <x v="1"/>
    <n v="46"/>
    <x v="2"/>
    <n v="2418"/>
    <n v="0"/>
    <n v="1"/>
    <n v="0"/>
    <n v="0"/>
    <n v="0"/>
    <s v="Married"/>
    <s v="Partner"/>
    <n v="0"/>
    <n v="0"/>
    <n v="0"/>
    <n v="0"/>
    <n v="1"/>
    <s v="PhD"/>
    <s v="Postgraduate"/>
    <n v="216"/>
    <n v="214"/>
    <n v="0"/>
    <n v="1"/>
    <x v="3"/>
    <s v="NumStorePurchases"/>
    <x v="1"/>
    <n v="10"/>
    <s v="Not Accepted"/>
    <n v="10"/>
    <n v="218"/>
    <n v="6"/>
    <n v="4"/>
    <n v="4"/>
    <n v="14"/>
    <n v="4"/>
    <x v="2"/>
    <s v="Medium"/>
    <s v="Low"/>
    <s v="Low"/>
    <n v="1145"/>
  </r>
  <r>
    <n v="62710"/>
    <x v="0"/>
    <n v="0"/>
    <n v="1"/>
    <n v="53"/>
    <x v="0"/>
    <n v="441"/>
    <n v="35"/>
    <n v="83"/>
    <n v="7"/>
    <n v="29"/>
    <n v="11"/>
    <s v="Wines"/>
    <n v="4"/>
    <n v="4"/>
    <n v="2"/>
    <n v="12"/>
    <n v="4"/>
    <x v="0"/>
    <x v="0"/>
    <x v="0"/>
    <x v="0"/>
    <x v="0"/>
    <n v="0"/>
    <n v="3"/>
    <n v="11"/>
    <x v="1"/>
    <n v="48"/>
    <x v="2"/>
    <n v="2561"/>
    <n v="0"/>
    <n v="1"/>
    <n v="0"/>
    <n v="0"/>
    <n v="0"/>
    <s v="Married"/>
    <s v="Partner"/>
    <n v="0"/>
    <n v="0"/>
    <n v="1"/>
    <n v="0"/>
    <n v="0"/>
    <s v="Graduation"/>
    <s v="Graduate"/>
    <n v="595"/>
    <n v="584"/>
    <n v="0"/>
    <n v="1"/>
    <x v="2"/>
    <s v="NumStorePurchases"/>
    <x v="1"/>
    <n v="18"/>
    <s v="Not Accepted"/>
    <n v="18"/>
    <n v="606"/>
    <n v="5"/>
    <n v="7"/>
    <n v="5"/>
    <n v="17"/>
    <n v="5"/>
    <x v="3"/>
    <s v="Medium"/>
    <s v="Medium"/>
    <s v="Medium"/>
    <n v="1146"/>
  </r>
  <r>
    <n v="48985"/>
    <x v="0"/>
    <n v="0"/>
    <n v="1"/>
    <n v="13"/>
    <x v="1"/>
    <n v="19"/>
    <n v="13"/>
    <n v="18"/>
    <n v="10"/>
    <n v="7"/>
    <n v="8"/>
    <s v="Wines"/>
    <n v="1"/>
    <n v="1"/>
    <n v="1"/>
    <n v="3"/>
    <n v="3"/>
    <x v="0"/>
    <x v="0"/>
    <x v="0"/>
    <x v="0"/>
    <x v="0"/>
    <n v="0"/>
    <n v="3"/>
    <n v="11"/>
    <x v="1"/>
    <n v="52"/>
    <x v="0"/>
    <n v="2518"/>
    <n v="0"/>
    <n v="1"/>
    <n v="0"/>
    <n v="0"/>
    <n v="0"/>
    <s v="Married"/>
    <s v="Partner"/>
    <n v="1"/>
    <n v="0"/>
    <n v="0"/>
    <n v="0"/>
    <n v="0"/>
    <s v="2n Cycle"/>
    <s v="Undergraduate"/>
    <n v="67"/>
    <n v="59"/>
    <n v="0"/>
    <n v="1"/>
    <x v="3"/>
    <s v="NumStorePurchases"/>
    <x v="1"/>
    <n v="5"/>
    <s v="Not Accepted"/>
    <n v="5"/>
    <n v="75"/>
    <n v="9"/>
    <n v="1"/>
    <n v="2"/>
    <n v="12"/>
    <n v="3"/>
    <x v="2"/>
    <s v="Low"/>
    <s v="Medium"/>
    <s v="Low"/>
    <n v="1147"/>
  </r>
  <r>
    <n v="35322"/>
    <x v="0"/>
    <n v="1"/>
    <n v="2"/>
    <n v="34"/>
    <x v="0"/>
    <n v="28"/>
    <n v="9"/>
    <n v="37"/>
    <n v="12"/>
    <n v="7"/>
    <n v="13"/>
    <s v="Meat"/>
    <n v="3"/>
    <n v="2"/>
    <n v="0"/>
    <n v="4"/>
    <n v="8"/>
    <x v="0"/>
    <x v="0"/>
    <x v="0"/>
    <x v="0"/>
    <x v="0"/>
    <n v="0"/>
    <n v="3"/>
    <n v="11"/>
    <x v="1"/>
    <n v="52"/>
    <x v="0"/>
    <n v="2835"/>
    <n v="0"/>
    <n v="0"/>
    <n v="0"/>
    <n v="1"/>
    <n v="0"/>
    <s v="Together"/>
    <s v="Partner"/>
    <n v="0"/>
    <n v="0"/>
    <n v="1"/>
    <n v="0"/>
    <n v="0"/>
    <s v="Graduation"/>
    <s v="Graduate"/>
    <n v="93"/>
    <n v="80"/>
    <n v="0"/>
    <n v="3"/>
    <x v="3"/>
    <s v="NumStorePurchases"/>
    <x v="1"/>
    <n v="6"/>
    <s v="Not Accepted"/>
    <n v="6"/>
    <n v="106"/>
    <n v="7"/>
    <n v="2"/>
    <n v="3"/>
    <n v="12"/>
    <n v="3"/>
    <x v="2"/>
    <s v="Medium"/>
    <s v="Medium"/>
    <s v="Medium"/>
    <n v="1148"/>
  </r>
  <r>
    <n v="77142"/>
    <x v="1"/>
    <n v="0"/>
    <n v="0"/>
    <n v="54"/>
    <x v="0"/>
    <n v="476"/>
    <n v="75"/>
    <n v="162"/>
    <n v="29"/>
    <n v="151"/>
    <n v="97"/>
    <s v="Wines"/>
    <n v="1"/>
    <n v="4"/>
    <n v="4"/>
    <n v="8"/>
    <n v="2"/>
    <x v="0"/>
    <x v="0"/>
    <x v="0"/>
    <x v="0"/>
    <x v="0"/>
    <n v="0"/>
    <n v="3"/>
    <n v="11"/>
    <x v="1"/>
    <n v="72"/>
    <x v="0"/>
    <n v="2555"/>
    <n v="0"/>
    <n v="1"/>
    <n v="0"/>
    <n v="0"/>
    <n v="0"/>
    <s v="Married"/>
    <s v="Partner"/>
    <n v="0"/>
    <n v="0"/>
    <n v="1"/>
    <n v="0"/>
    <n v="0"/>
    <s v="Graduation"/>
    <s v="Graduate"/>
    <n v="893"/>
    <n v="796"/>
    <n v="0"/>
    <n v="0"/>
    <x v="2"/>
    <s v="NumStorePurchases"/>
    <x v="1"/>
    <n v="16"/>
    <s v="Not Accepted"/>
    <n v="16"/>
    <n v="990"/>
    <n v="5"/>
    <n v="6"/>
    <n v="7"/>
    <n v="18"/>
    <n v="6"/>
    <x v="3"/>
    <s v="Medium"/>
    <s v="High"/>
    <s v="High"/>
    <n v="1149"/>
  </r>
  <r>
    <n v="81657"/>
    <x v="1"/>
    <n v="0"/>
    <n v="0"/>
    <n v="69"/>
    <x v="2"/>
    <n v="364"/>
    <n v="40"/>
    <n v="425"/>
    <n v="158"/>
    <n v="60"/>
    <n v="50"/>
    <s v="Meat"/>
    <n v="1"/>
    <n v="3"/>
    <n v="4"/>
    <n v="8"/>
    <n v="1"/>
    <x v="0"/>
    <x v="0"/>
    <x v="0"/>
    <x v="0"/>
    <x v="0"/>
    <n v="0"/>
    <n v="3"/>
    <n v="11"/>
    <x v="1"/>
    <n v="51"/>
    <x v="0"/>
    <n v="2317"/>
    <n v="0"/>
    <n v="0"/>
    <n v="1"/>
    <n v="0"/>
    <n v="0"/>
    <s v="Single"/>
    <s v="Alone"/>
    <n v="0"/>
    <n v="0"/>
    <n v="1"/>
    <n v="0"/>
    <n v="0"/>
    <s v="Graduation"/>
    <s v="Graduate"/>
    <n v="1047"/>
    <n v="997"/>
    <n v="0"/>
    <n v="0"/>
    <x v="0"/>
    <s v="NumStorePurchases"/>
    <x v="1"/>
    <n v="15"/>
    <s v="Not Accepted"/>
    <n v="15"/>
    <n v="1097"/>
    <n v="4"/>
    <n v="5"/>
    <n v="7"/>
    <n v="16"/>
    <n v="5"/>
    <x v="3"/>
    <s v="Medium"/>
    <s v="High"/>
    <s v="Medium"/>
    <n v="1150"/>
  </r>
  <r>
    <n v="14421"/>
    <x v="2"/>
    <n v="0"/>
    <n v="0"/>
    <n v="81"/>
    <x v="2"/>
    <n v="0"/>
    <n v="0"/>
    <n v="2"/>
    <n v="3"/>
    <n v="3"/>
    <n v="8"/>
    <s v="Gold"/>
    <n v="1"/>
    <n v="1"/>
    <n v="0"/>
    <n v="2"/>
    <n v="5"/>
    <x v="1"/>
    <x v="0"/>
    <x v="0"/>
    <x v="0"/>
    <x v="0"/>
    <n v="0"/>
    <n v="3"/>
    <n v="11"/>
    <x v="1"/>
    <n v="24"/>
    <x v="3"/>
    <n v="2291"/>
    <n v="0"/>
    <n v="1"/>
    <n v="0"/>
    <n v="0"/>
    <n v="0"/>
    <s v="Married"/>
    <s v="Partner"/>
    <n v="0"/>
    <n v="1"/>
    <n v="0"/>
    <n v="0"/>
    <n v="0"/>
    <s v="Basic"/>
    <s v="Undergraduate"/>
    <n v="8"/>
    <n v="0"/>
    <n v="1"/>
    <n v="0"/>
    <x v="1"/>
    <s v="NumStorePurchases"/>
    <x v="1"/>
    <n v="3"/>
    <s v="Accepted"/>
    <n v="3"/>
    <n v="16"/>
    <n v="1.9999999999999996"/>
    <n v="0"/>
    <n v="0"/>
    <n v="1.9999999999999996"/>
    <n v="0"/>
    <x v="1"/>
    <s v="Low"/>
    <s v="Medium"/>
    <s v="Low"/>
    <n v="1151"/>
  </r>
  <r>
    <n v="20130"/>
    <x v="2"/>
    <n v="0"/>
    <n v="0"/>
    <n v="99"/>
    <x v="2"/>
    <n v="0"/>
    <n v="6"/>
    <n v="3"/>
    <n v="7"/>
    <n v="6"/>
    <n v="12"/>
    <s v="Gold"/>
    <n v="1"/>
    <n v="1"/>
    <n v="0"/>
    <n v="3"/>
    <n v="8"/>
    <x v="0"/>
    <x v="0"/>
    <x v="0"/>
    <x v="0"/>
    <x v="0"/>
    <n v="0"/>
    <n v="3"/>
    <n v="11"/>
    <x v="1"/>
    <n v="46"/>
    <x v="2"/>
    <n v="2263"/>
    <n v="0"/>
    <n v="1"/>
    <n v="0"/>
    <n v="0"/>
    <n v="0"/>
    <s v="Married"/>
    <s v="Partner"/>
    <n v="1"/>
    <n v="0"/>
    <n v="0"/>
    <n v="0"/>
    <n v="0"/>
    <s v="2n Cycle"/>
    <s v="Undergraduate"/>
    <n v="22"/>
    <n v="10"/>
    <n v="0"/>
    <n v="0"/>
    <x v="1"/>
    <s v="NumStorePurchases"/>
    <x v="1"/>
    <n v="4"/>
    <s v="Not Accepted"/>
    <n v="4"/>
    <n v="34"/>
    <n v="0.99999999999999978"/>
    <n v="0"/>
    <n v="0"/>
    <n v="0.99999999999999978"/>
    <n v="0"/>
    <x v="1"/>
    <s v="Low"/>
    <s v="Medium"/>
    <s v="Medium"/>
    <n v="1152"/>
  </r>
  <r>
    <n v="74214"/>
    <x v="1"/>
    <n v="0"/>
    <n v="0"/>
    <n v="3"/>
    <x v="3"/>
    <n v="863"/>
    <n v="83"/>
    <n v="547"/>
    <n v="86"/>
    <n v="99"/>
    <n v="33"/>
    <s v="Wines"/>
    <n v="1"/>
    <n v="8"/>
    <n v="2"/>
    <n v="5"/>
    <n v="5"/>
    <x v="0"/>
    <x v="0"/>
    <x v="0"/>
    <x v="0"/>
    <x v="0"/>
    <n v="0"/>
    <n v="3"/>
    <n v="11"/>
    <x v="1"/>
    <n v="30"/>
    <x v="1"/>
    <n v="2831"/>
    <n v="0"/>
    <n v="1"/>
    <n v="0"/>
    <n v="0"/>
    <n v="0"/>
    <s v="Married"/>
    <s v="Partner"/>
    <n v="0"/>
    <n v="0"/>
    <n v="0"/>
    <n v="0"/>
    <n v="1"/>
    <s v="PhD"/>
    <s v="Postgraduate"/>
    <n v="1678"/>
    <n v="1645"/>
    <n v="0"/>
    <n v="0"/>
    <x v="0"/>
    <s v="NumWebPurchases"/>
    <x v="2"/>
    <n v="15"/>
    <s v="Not Accepted"/>
    <n v="15"/>
    <n v="1711"/>
    <n v="10"/>
    <n v="5"/>
    <n v="9"/>
    <n v="24"/>
    <n v="9"/>
    <x v="0"/>
    <s v="High"/>
    <s v="High"/>
    <s v="Medium"/>
    <n v="1153"/>
  </r>
  <r>
    <n v="66726"/>
    <x v="0"/>
    <n v="1"/>
    <n v="1"/>
    <n v="61"/>
    <x v="2"/>
    <n v="349"/>
    <n v="7"/>
    <n v="35"/>
    <n v="0"/>
    <n v="0"/>
    <n v="47"/>
    <s v="Wines"/>
    <n v="3"/>
    <n v="8"/>
    <n v="2"/>
    <n v="4"/>
    <n v="7"/>
    <x v="0"/>
    <x v="1"/>
    <x v="0"/>
    <x v="0"/>
    <x v="0"/>
    <n v="0"/>
    <n v="3"/>
    <n v="11"/>
    <x v="1"/>
    <n v="63"/>
    <x v="0"/>
    <n v="2327"/>
    <n v="0"/>
    <n v="1"/>
    <n v="0"/>
    <n v="0"/>
    <n v="0"/>
    <s v="Married"/>
    <s v="Partner"/>
    <n v="0"/>
    <n v="0"/>
    <n v="0"/>
    <n v="1"/>
    <n v="0"/>
    <s v="Master"/>
    <s v="Postgraduate"/>
    <n v="391"/>
    <n v="344"/>
    <n v="1"/>
    <n v="2"/>
    <x v="2"/>
    <s v="NumWebPurchases"/>
    <x v="2"/>
    <n v="14"/>
    <s v="Accepted"/>
    <n v="14"/>
    <n v="438"/>
    <n v="4"/>
    <n v="5"/>
    <n v="5"/>
    <n v="14"/>
    <n v="4"/>
    <x v="2"/>
    <s v="Medium"/>
    <s v="Low"/>
    <s v="Medium"/>
    <n v="1154"/>
  </r>
  <r>
    <n v="23724"/>
    <x v="2"/>
    <n v="1"/>
    <n v="0"/>
    <n v="65"/>
    <x v="2"/>
    <n v="5"/>
    <n v="23"/>
    <n v="15"/>
    <n v="0"/>
    <n v="18"/>
    <n v="14"/>
    <s v="Fruits"/>
    <n v="2"/>
    <n v="2"/>
    <n v="0"/>
    <n v="3"/>
    <n v="8"/>
    <x v="0"/>
    <x v="0"/>
    <x v="0"/>
    <x v="0"/>
    <x v="0"/>
    <n v="0"/>
    <n v="3"/>
    <n v="11"/>
    <x v="1"/>
    <n v="41"/>
    <x v="2"/>
    <n v="2696"/>
    <n v="0"/>
    <n v="0"/>
    <n v="0"/>
    <n v="1"/>
    <n v="0"/>
    <s v="Together"/>
    <s v="Partner"/>
    <n v="0"/>
    <n v="1"/>
    <n v="0"/>
    <n v="0"/>
    <n v="0"/>
    <s v="Basic"/>
    <s v="Undergraduate"/>
    <n v="61"/>
    <n v="47"/>
    <n v="0"/>
    <n v="1"/>
    <x v="3"/>
    <s v="NumStorePurchases"/>
    <x v="1"/>
    <n v="5"/>
    <s v="Not Accepted"/>
    <n v="5"/>
    <n v="75"/>
    <n v="4"/>
    <n v="1"/>
    <n v="2"/>
    <n v="7"/>
    <n v="1"/>
    <x v="1"/>
    <s v="Low"/>
    <s v="Medium"/>
    <s v="Medium"/>
    <n v="1155"/>
  </r>
  <r>
    <n v="47353"/>
    <x v="0"/>
    <n v="0"/>
    <n v="1"/>
    <n v="93"/>
    <x v="2"/>
    <n v="184"/>
    <n v="2"/>
    <n v="19"/>
    <n v="8"/>
    <n v="8"/>
    <n v="4"/>
    <s v="Wines"/>
    <n v="3"/>
    <n v="2"/>
    <n v="2"/>
    <n v="6"/>
    <n v="5"/>
    <x v="0"/>
    <x v="0"/>
    <x v="0"/>
    <x v="0"/>
    <x v="0"/>
    <n v="0"/>
    <n v="3"/>
    <n v="11"/>
    <x v="1"/>
    <n v="60"/>
    <x v="0"/>
    <n v="2387"/>
    <n v="0"/>
    <n v="1"/>
    <n v="0"/>
    <n v="0"/>
    <n v="0"/>
    <s v="Married"/>
    <s v="Partner"/>
    <n v="0"/>
    <n v="0"/>
    <n v="0"/>
    <n v="1"/>
    <n v="0"/>
    <s v="Master"/>
    <s v="Postgraduate"/>
    <n v="221"/>
    <n v="217"/>
    <n v="0"/>
    <n v="1"/>
    <x v="3"/>
    <s v="NumStorePurchases"/>
    <x v="1"/>
    <n v="10"/>
    <s v="Not Accepted"/>
    <n v="10"/>
    <n v="225"/>
    <n v="0.99999999999999978"/>
    <n v="4"/>
    <n v="4"/>
    <n v="9"/>
    <n v="2"/>
    <x v="1"/>
    <s v="Medium"/>
    <s v="Medium"/>
    <s v="Low"/>
    <n v="1156"/>
  </r>
  <r>
    <n v="33444"/>
    <x v="2"/>
    <n v="1"/>
    <n v="1"/>
    <n v="24"/>
    <x v="1"/>
    <n v="8"/>
    <n v="0"/>
    <n v="8"/>
    <n v="0"/>
    <n v="0"/>
    <n v="2"/>
    <s v="Wines"/>
    <n v="1"/>
    <n v="1"/>
    <n v="0"/>
    <n v="2"/>
    <n v="8"/>
    <x v="0"/>
    <x v="0"/>
    <x v="0"/>
    <x v="0"/>
    <x v="0"/>
    <n v="0"/>
    <n v="3"/>
    <n v="11"/>
    <x v="1"/>
    <n v="68"/>
    <x v="0"/>
    <n v="2762"/>
    <n v="0"/>
    <n v="1"/>
    <n v="0"/>
    <n v="0"/>
    <n v="0"/>
    <s v="Married"/>
    <s v="Partner"/>
    <n v="0"/>
    <n v="0"/>
    <n v="0"/>
    <n v="1"/>
    <n v="0"/>
    <s v="Master"/>
    <s v="Postgraduate"/>
    <n v="16"/>
    <n v="14"/>
    <n v="0"/>
    <n v="2"/>
    <x v="1"/>
    <s v="NumStorePurchases"/>
    <x v="1"/>
    <n v="3"/>
    <s v="Not Accepted"/>
    <n v="3"/>
    <n v="18"/>
    <n v="8"/>
    <n v="0"/>
    <n v="0"/>
    <n v="8"/>
    <n v="1"/>
    <x v="1"/>
    <s v="Low"/>
    <s v="Low"/>
    <s v="Low"/>
    <n v="1157"/>
  </r>
  <r>
    <n v="54386"/>
    <x v="0"/>
    <n v="0"/>
    <n v="1"/>
    <n v="8"/>
    <x v="1"/>
    <n v="277"/>
    <n v="21"/>
    <n v="64"/>
    <n v="62"/>
    <n v="21"/>
    <n v="25"/>
    <s v="Wines"/>
    <n v="2"/>
    <n v="3"/>
    <n v="2"/>
    <n v="10"/>
    <n v="3"/>
    <x v="0"/>
    <x v="0"/>
    <x v="0"/>
    <x v="0"/>
    <x v="0"/>
    <n v="0"/>
    <n v="3"/>
    <n v="11"/>
    <x v="1"/>
    <n v="39"/>
    <x v="1"/>
    <n v="2567"/>
    <n v="0"/>
    <n v="1"/>
    <n v="0"/>
    <n v="0"/>
    <n v="0"/>
    <s v="Married"/>
    <s v="Partner"/>
    <n v="0"/>
    <n v="0"/>
    <n v="1"/>
    <n v="0"/>
    <n v="0"/>
    <s v="Graduation"/>
    <s v="Graduate"/>
    <n v="445"/>
    <n v="420"/>
    <n v="0"/>
    <n v="1"/>
    <x v="2"/>
    <s v="NumStorePurchases"/>
    <x v="1"/>
    <n v="15"/>
    <s v="Not Accepted"/>
    <n v="15"/>
    <n v="470"/>
    <n v="10"/>
    <n v="5"/>
    <n v="5"/>
    <n v="20"/>
    <n v="7"/>
    <x v="3"/>
    <s v="Medium"/>
    <s v="Medium"/>
    <s v="Medium"/>
    <n v="1158"/>
  </r>
  <r>
    <n v="28510"/>
    <x v="2"/>
    <n v="1"/>
    <n v="1"/>
    <n v="72"/>
    <x v="2"/>
    <n v="44"/>
    <n v="5"/>
    <n v="19"/>
    <n v="0"/>
    <n v="4"/>
    <n v="19"/>
    <s v="Wines"/>
    <n v="3"/>
    <n v="2"/>
    <n v="0"/>
    <n v="4"/>
    <n v="5"/>
    <x v="0"/>
    <x v="0"/>
    <x v="0"/>
    <x v="0"/>
    <x v="0"/>
    <n v="0"/>
    <n v="3"/>
    <n v="11"/>
    <x v="1"/>
    <n v="39"/>
    <x v="1"/>
    <n v="2601"/>
    <n v="1"/>
    <n v="0"/>
    <n v="0"/>
    <n v="0"/>
    <n v="0"/>
    <s v="Divorced"/>
    <s v="Alone"/>
    <n v="0"/>
    <n v="0"/>
    <n v="1"/>
    <n v="0"/>
    <n v="0"/>
    <s v="Graduation"/>
    <s v="Graduate"/>
    <n v="72"/>
    <n v="53"/>
    <n v="0"/>
    <n v="2"/>
    <x v="3"/>
    <s v="NumStorePurchases"/>
    <x v="1"/>
    <n v="6"/>
    <s v="Not Accepted"/>
    <n v="6"/>
    <n v="91"/>
    <n v="3.0000000000000004"/>
    <n v="2"/>
    <n v="2"/>
    <n v="7"/>
    <n v="1"/>
    <x v="1"/>
    <s v="Medium"/>
    <s v="Medium"/>
    <s v="Medium"/>
    <n v="1159"/>
  </r>
  <r>
    <n v="90638"/>
    <x v="1"/>
    <n v="0"/>
    <n v="0"/>
    <n v="29"/>
    <x v="1"/>
    <n v="1156"/>
    <n v="120"/>
    <n v="915"/>
    <n v="94"/>
    <n v="144"/>
    <n v="96"/>
    <s v="Wines"/>
    <n v="1"/>
    <n v="3"/>
    <n v="4"/>
    <n v="10"/>
    <n v="1"/>
    <x v="0"/>
    <x v="0"/>
    <x v="1"/>
    <x v="0"/>
    <x v="0"/>
    <n v="0"/>
    <n v="3"/>
    <n v="11"/>
    <x v="1"/>
    <n v="29"/>
    <x v="3"/>
    <n v="2295"/>
    <n v="0"/>
    <n v="0"/>
    <n v="1"/>
    <n v="0"/>
    <n v="0"/>
    <s v="Single"/>
    <s v="Alone"/>
    <n v="0"/>
    <n v="0"/>
    <n v="0"/>
    <n v="1"/>
    <n v="0"/>
    <s v="Master"/>
    <s v="Postgraduate"/>
    <n v="2429"/>
    <n v="2333"/>
    <n v="1"/>
    <n v="0"/>
    <x v="0"/>
    <s v="NumStorePurchases"/>
    <x v="1"/>
    <n v="17"/>
    <s v="Accepted"/>
    <n v="17"/>
    <n v="2525"/>
    <n v="8"/>
    <n v="6"/>
    <n v="9"/>
    <n v="23"/>
    <n v="8"/>
    <x v="0"/>
    <s v="High"/>
    <s v="High"/>
    <s v="High"/>
    <n v="1160"/>
  </r>
  <r>
    <n v="48070"/>
    <x v="0"/>
    <n v="0"/>
    <n v="1"/>
    <n v="33"/>
    <x v="0"/>
    <n v="373"/>
    <n v="14"/>
    <n v="83"/>
    <n v="6"/>
    <n v="9"/>
    <n v="19"/>
    <s v="Wines"/>
    <n v="3"/>
    <n v="8"/>
    <n v="2"/>
    <n v="6"/>
    <n v="7"/>
    <x v="0"/>
    <x v="0"/>
    <x v="0"/>
    <x v="0"/>
    <x v="0"/>
    <n v="1"/>
    <n v="3"/>
    <n v="11"/>
    <x v="1"/>
    <n v="70"/>
    <x v="0"/>
    <n v="2691"/>
    <n v="0"/>
    <n v="0"/>
    <n v="0"/>
    <n v="1"/>
    <n v="0"/>
    <s v="Together"/>
    <s v="Partner"/>
    <n v="0"/>
    <n v="0"/>
    <n v="1"/>
    <n v="0"/>
    <n v="0"/>
    <s v="Graduation"/>
    <s v="Graduate"/>
    <n v="485"/>
    <n v="466"/>
    <n v="0"/>
    <n v="1"/>
    <x v="2"/>
    <s v="NumWebPurchases"/>
    <x v="2"/>
    <n v="16"/>
    <s v="Not Accepted"/>
    <n v="16"/>
    <n v="504"/>
    <n v="7"/>
    <n v="6"/>
    <n v="5"/>
    <n v="18"/>
    <n v="6"/>
    <x v="3"/>
    <s v="Medium"/>
    <s v="Medium"/>
    <s v="Medium"/>
    <n v="1161"/>
  </r>
  <r>
    <n v="43140"/>
    <x v="0"/>
    <n v="0"/>
    <n v="1"/>
    <n v="68"/>
    <x v="2"/>
    <n v="134"/>
    <n v="8"/>
    <n v="76"/>
    <n v="6"/>
    <n v="0"/>
    <n v="11"/>
    <s v="Wines"/>
    <n v="1"/>
    <n v="4"/>
    <n v="1"/>
    <n v="5"/>
    <n v="6"/>
    <x v="0"/>
    <x v="0"/>
    <x v="0"/>
    <x v="0"/>
    <x v="0"/>
    <n v="0"/>
    <n v="3"/>
    <n v="11"/>
    <x v="1"/>
    <n v="63"/>
    <x v="0"/>
    <n v="2699"/>
    <n v="0"/>
    <n v="1"/>
    <n v="0"/>
    <n v="0"/>
    <n v="0"/>
    <s v="Married"/>
    <s v="Partner"/>
    <n v="0"/>
    <n v="0"/>
    <n v="1"/>
    <n v="0"/>
    <n v="0"/>
    <s v="Graduation"/>
    <s v="Graduate"/>
    <n v="224"/>
    <n v="213"/>
    <n v="0"/>
    <n v="1"/>
    <x v="3"/>
    <s v="NumStorePurchases"/>
    <x v="1"/>
    <n v="10"/>
    <s v="Not Accepted"/>
    <n v="10"/>
    <n v="235"/>
    <n v="4"/>
    <n v="4"/>
    <n v="4"/>
    <n v="12"/>
    <n v="3"/>
    <x v="2"/>
    <s v="Medium"/>
    <s v="Low"/>
    <s v="Medium"/>
    <n v="1162"/>
  </r>
  <r>
    <n v="54959"/>
    <x v="0"/>
    <n v="0"/>
    <n v="1"/>
    <n v="55"/>
    <x v="0"/>
    <n v="1148"/>
    <n v="0"/>
    <n v="60"/>
    <n v="0"/>
    <n v="0"/>
    <n v="24"/>
    <s v="Wines"/>
    <n v="3"/>
    <n v="9"/>
    <n v="5"/>
    <n v="4"/>
    <n v="7"/>
    <x v="0"/>
    <x v="1"/>
    <x v="0"/>
    <x v="0"/>
    <x v="0"/>
    <n v="0"/>
    <n v="3"/>
    <n v="11"/>
    <x v="0"/>
    <n v="59"/>
    <x v="0"/>
    <n v="2685"/>
    <n v="1"/>
    <n v="0"/>
    <n v="0"/>
    <n v="0"/>
    <n v="0"/>
    <s v="Divorced"/>
    <s v="Alone"/>
    <n v="0"/>
    <n v="0"/>
    <n v="0"/>
    <n v="0"/>
    <n v="1"/>
    <s v="PhD"/>
    <s v="Postgraduate"/>
    <n v="1208"/>
    <n v="1184"/>
    <n v="1"/>
    <n v="1"/>
    <x v="0"/>
    <s v="NumWebPurchases"/>
    <x v="2"/>
    <n v="18"/>
    <s v="Accepted"/>
    <n v="18"/>
    <n v="1232"/>
    <n v="5"/>
    <n v="7"/>
    <n v="8"/>
    <n v="20"/>
    <n v="7"/>
    <x v="3"/>
    <s v="High"/>
    <s v="Low"/>
    <s v="Medium"/>
    <n v="1163"/>
  </r>
  <r>
    <n v="15056"/>
    <x v="2"/>
    <n v="1"/>
    <n v="1"/>
    <n v="76"/>
    <x v="2"/>
    <n v="6"/>
    <n v="12"/>
    <n v="3"/>
    <n v="21"/>
    <n v="6"/>
    <n v="40"/>
    <s v="Gold"/>
    <n v="5"/>
    <n v="2"/>
    <n v="2"/>
    <n v="3"/>
    <n v="5"/>
    <x v="0"/>
    <x v="0"/>
    <x v="0"/>
    <x v="0"/>
    <x v="0"/>
    <n v="0"/>
    <n v="3"/>
    <n v="11"/>
    <x v="1"/>
    <n v="62"/>
    <x v="0"/>
    <n v="2581"/>
    <n v="0"/>
    <n v="0"/>
    <n v="1"/>
    <n v="0"/>
    <n v="0"/>
    <s v="Single"/>
    <s v="Alone"/>
    <n v="0"/>
    <n v="1"/>
    <n v="0"/>
    <n v="0"/>
    <n v="0"/>
    <s v="Basic"/>
    <s v="Undergraduate"/>
    <n v="48"/>
    <n v="8"/>
    <n v="0"/>
    <n v="2"/>
    <x v="1"/>
    <s v="NumStorePurchases"/>
    <x v="1"/>
    <n v="7"/>
    <s v="Not Accepted"/>
    <n v="7"/>
    <n v="88"/>
    <n v="3.0000000000000004"/>
    <n v="3"/>
    <n v="2"/>
    <n v="8"/>
    <n v="1"/>
    <x v="1"/>
    <s v="Low"/>
    <s v="Medium"/>
    <s v="Medium"/>
    <n v="1164"/>
  </r>
  <r>
    <n v="26954"/>
    <x v="2"/>
    <n v="1"/>
    <n v="0"/>
    <n v="17"/>
    <x v="1"/>
    <n v="4"/>
    <n v="1"/>
    <n v="11"/>
    <n v="0"/>
    <n v="0"/>
    <n v="1"/>
    <s v="Meat"/>
    <n v="1"/>
    <n v="1"/>
    <n v="0"/>
    <n v="2"/>
    <n v="7"/>
    <x v="0"/>
    <x v="0"/>
    <x v="0"/>
    <x v="0"/>
    <x v="0"/>
    <n v="0"/>
    <n v="3"/>
    <n v="11"/>
    <x v="1"/>
    <n v="49"/>
    <x v="2"/>
    <n v="2211"/>
    <n v="0"/>
    <n v="0"/>
    <n v="1"/>
    <n v="0"/>
    <n v="0"/>
    <s v="Single"/>
    <s v="Alone"/>
    <n v="0"/>
    <n v="0"/>
    <n v="1"/>
    <n v="0"/>
    <n v="0"/>
    <s v="Graduation"/>
    <s v="Graduate"/>
    <n v="16"/>
    <n v="15"/>
    <n v="0"/>
    <n v="1"/>
    <x v="1"/>
    <s v="NumStorePurchases"/>
    <x v="1"/>
    <n v="3"/>
    <s v="Not Accepted"/>
    <n v="3"/>
    <n v="17"/>
    <n v="9"/>
    <n v="0"/>
    <n v="0"/>
    <n v="9"/>
    <n v="2"/>
    <x v="1"/>
    <s v="Low"/>
    <s v="Low"/>
    <s v="Low"/>
    <n v="1165"/>
  </r>
  <r>
    <n v="22327"/>
    <x v="2"/>
    <n v="1"/>
    <n v="0"/>
    <n v="94"/>
    <x v="2"/>
    <n v="5"/>
    <n v="4"/>
    <n v="8"/>
    <n v="2"/>
    <n v="0"/>
    <n v="5"/>
    <s v="Meat"/>
    <n v="1"/>
    <n v="1"/>
    <n v="0"/>
    <n v="3"/>
    <n v="5"/>
    <x v="0"/>
    <x v="0"/>
    <x v="0"/>
    <x v="0"/>
    <x v="0"/>
    <n v="0"/>
    <n v="3"/>
    <n v="11"/>
    <x v="1"/>
    <n v="35"/>
    <x v="1"/>
    <n v="2490"/>
    <n v="0"/>
    <n v="0"/>
    <n v="1"/>
    <n v="0"/>
    <n v="0"/>
    <s v="Single"/>
    <s v="Alone"/>
    <n v="0"/>
    <n v="0"/>
    <n v="1"/>
    <n v="0"/>
    <n v="0"/>
    <s v="Graduation"/>
    <s v="Graduate"/>
    <n v="19"/>
    <n v="14"/>
    <n v="0"/>
    <n v="1"/>
    <x v="1"/>
    <s v="NumStorePurchases"/>
    <x v="1"/>
    <n v="4"/>
    <s v="Not Accepted"/>
    <n v="4"/>
    <n v="24"/>
    <n v="0.99999999999999978"/>
    <n v="0"/>
    <n v="0"/>
    <n v="0.99999999999999978"/>
    <n v="0"/>
    <x v="1"/>
    <s v="Low"/>
    <s v="Low"/>
    <s v="Low"/>
    <n v="1166"/>
  </r>
  <r>
    <n v="44393"/>
    <x v="0"/>
    <n v="1"/>
    <n v="1"/>
    <n v="86"/>
    <x v="2"/>
    <n v="24"/>
    <n v="2"/>
    <n v="20"/>
    <n v="2"/>
    <n v="2"/>
    <n v="10"/>
    <s v="Wines"/>
    <n v="2"/>
    <n v="1"/>
    <n v="0"/>
    <n v="4"/>
    <n v="4"/>
    <x v="0"/>
    <x v="0"/>
    <x v="0"/>
    <x v="0"/>
    <x v="0"/>
    <n v="0"/>
    <n v="3"/>
    <n v="11"/>
    <x v="1"/>
    <n v="55"/>
    <x v="0"/>
    <n v="2470"/>
    <n v="0"/>
    <n v="1"/>
    <n v="0"/>
    <n v="0"/>
    <n v="0"/>
    <s v="Married"/>
    <s v="Partner"/>
    <n v="0"/>
    <n v="0"/>
    <n v="1"/>
    <n v="0"/>
    <n v="0"/>
    <s v="Graduation"/>
    <s v="Graduate"/>
    <n v="50"/>
    <n v="40"/>
    <n v="0"/>
    <n v="2"/>
    <x v="1"/>
    <s v="NumStorePurchases"/>
    <x v="1"/>
    <n v="5"/>
    <s v="Not Accepted"/>
    <n v="5"/>
    <n v="60"/>
    <n v="1.9999999999999996"/>
    <n v="1"/>
    <n v="2"/>
    <n v="5"/>
    <n v="0"/>
    <x v="1"/>
    <s v="Low"/>
    <s v="Medium"/>
    <s v="Medium"/>
    <n v="1167"/>
  </r>
  <r>
    <n v="62000"/>
    <x v="0"/>
    <n v="0"/>
    <n v="1"/>
    <n v="25"/>
    <x v="1"/>
    <n v="899"/>
    <n v="0"/>
    <n v="101"/>
    <n v="0"/>
    <n v="0"/>
    <n v="20"/>
    <s v="Wines"/>
    <n v="1"/>
    <n v="6"/>
    <n v="6"/>
    <n v="13"/>
    <n v="4"/>
    <x v="0"/>
    <x v="0"/>
    <x v="0"/>
    <x v="1"/>
    <x v="0"/>
    <n v="0"/>
    <n v="3"/>
    <n v="11"/>
    <x v="1"/>
    <n v="68"/>
    <x v="0"/>
    <n v="2467"/>
    <n v="0"/>
    <n v="0"/>
    <n v="1"/>
    <n v="0"/>
    <n v="0"/>
    <s v="Single"/>
    <s v="Alone"/>
    <n v="0"/>
    <n v="0"/>
    <n v="0"/>
    <n v="0"/>
    <n v="1"/>
    <s v="PhD"/>
    <s v="Postgraduate"/>
    <n v="1000"/>
    <n v="980"/>
    <n v="1"/>
    <n v="1"/>
    <x v="0"/>
    <s v="NumStorePurchases"/>
    <x v="1"/>
    <n v="25"/>
    <s v="Accepted"/>
    <n v="25"/>
    <n v="1020"/>
    <n v="8"/>
    <n v="9"/>
    <n v="7"/>
    <n v="24"/>
    <n v="9"/>
    <x v="0"/>
    <s v="High"/>
    <s v="Low"/>
    <s v="Medium"/>
    <n v="1168"/>
  </r>
  <r>
    <n v="31497"/>
    <x v="2"/>
    <n v="0"/>
    <n v="1"/>
    <n v="22"/>
    <x v="1"/>
    <n v="108"/>
    <n v="1"/>
    <n v="28"/>
    <n v="13"/>
    <n v="1"/>
    <n v="4"/>
    <s v="Wines"/>
    <n v="2"/>
    <n v="3"/>
    <n v="1"/>
    <n v="4"/>
    <n v="8"/>
    <x v="0"/>
    <x v="0"/>
    <x v="0"/>
    <x v="0"/>
    <x v="0"/>
    <n v="0"/>
    <n v="3"/>
    <n v="11"/>
    <x v="1"/>
    <n v="58"/>
    <x v="0"/>
    <n v="2729"/>
    <n v="0"/>
    <n v="0"/>
    <n v="0"/>
    <n v="1"/>
    <n v="0"/>
    <s v="Together"/>
    <s v="Partner"/>
    <n v="0"/>
    <n v="0"/>
    <n v="0"/>
    <n v="0"/>
    <n v="1"/>
    <s v="PhD"/>
    <s v="Postgraduate"/>
    <n v="151"/>
    <n v="147"/>
    <n v="0"/>
    <n v="1"/>
    <x v="3"/>
    <s v="NumStorePurchases"/>
    <x v="1"/>
    <n v="8"/>
    <s v="Not Accepted"/>
    <n v="8"/>
    <n v="155"/>
    <n v="8"/>
    <n v="3"/>
    <n v="3"/>
    <n v="14"/>
    <n v="4"/>
    <x v="2"/>
    <s v="Medium"/>
    <s v="Low"/>
    <s v="Low"/>
    <n v="1169"/>
  </r>
  <r>
    <n v="45894"/>
    <x v="0"/>
    <n v="0"/>
    <n v="2"/>
    <n v="15"/>
    <x v="1"/>
    <n v="27"/>
    <n v="2"/>
    <n v="7"/>
    <n v="0"/>
    <n v="2"/>
    <n v="13"/>
    <s v="Wines"/>
    <n v="1"/>
    <n v="1"/>
    <n v="0"/>
    <n v="3"/>
    <n v="5"/>
    <x v="0"/>
    <x v="0"/>
    <x v="0"/>
    <x v="0"/>
    <x v="0"/>
    <n v="0"/>
    <n v="3"/>
    <n v="11"/>
    <x v="1"/>
    <n v="46"/>
    <x v="2"/>
    <n v="2281"/>
    <n v="0"/>
    <n v="1"/>
    <n v="0"/>
    <n v="0"/>
    <n v="0"/>
    <s v="Married"/>
    <s v="Partner"/>
    <n v="1"/>
    <n v="0"/>
    <n v="0"/>
    <n v="0"/>
    <n v="0"/>
    <s v="2n Cycle"/>
    <s v="Undergraduate"/>
    <n v="38"/>
    <n v="25"/>
    <n v="0"/>
    <n v="2"/>
    <x v="1"/>
    <s v="NumStorePurchases"/>
    <x v="1"/>
    <n v="4"/>
    <s v="Not Accepted"/>
    <n v="4"/>
    <n v="51"/>
    <n v="9"/>
    <n v="0"/>
    <n v="1"/>
    <n v="10"/>
    <n v="2"/>
    <x v="1"/>
    <s v="Medium"/>
    <s v="Medium"/>
    <s v="Medium"/>
    <n v="1170"/>
  </r>
  <r>
    <n v="78579"/>
    <x v="1"/>
    <n v="0"/>
    <n v="0"/>
    <n v="35"/>
    <x v="0"/>
    <n v="816"/>
    <n v="66"/>
    <n v="549"/>
    <n v="216"/>
    <n v="66"/>
    <n v="99"/>
    <s v="Wines"/>
    <n v="1"/>
    <n v="5"/>
    <n v="6"/>
    <n v="4"/>
    <n v="3"/>
    <x v="0"/>
    <x v="0"/>
    <x v="0"/>
    <x v="0"/>
    <x v="0"/>
    <n v="0"/>
    <n v="3"/>
    <n v="11"/>
    <x v="0"/>
    <n v="50"/>
    <x v="0"/>
    <n v="2713"/>
    <n v="1"/>
    <n v="0"/>
    <n v="0"/>
    <n v="0"/>
    <n v="0"/>
    <s v="Divorced"/>
    <s v="Alone"/>
    <n v="0"/>
    <n v="0"/>
    <n v="0"/>
    <n v="1"/>
    <n v="0"/>
    <s v="Master"/>
    <s v="Postgraduate"/>
    <n v="1713"/>
    <n v="1614"/>
    <n v="0"/>
    <n v="0"/>
    <x v="0"/>
    <s v="NumCatalogPurchases"/>
    <x v="0"/>
    <n v="15"/>
    <s v="Not Accepted"/>
    <n v="15"/>
    <n v="1812"/>
    <n v="7"/>
    <n v="5"/>
    <n v="9"/>
    <n v="21"/>
    <n v="8"/>
    <x v="0"/>
    <s v="High"/>
    <s v="High"/>
    <s v="High"/>
    <n v="1171"/>
  </r>
  <r>
    <n v="67369"/>
    <x v="0"/>
    <n v="0"/>
    <n v="1"/>
    <n v="81"/>
    <x v="2"/>
    <n v="1298"/>
    <n v="0"/>
    <n v="70"/>
    <n v="37"/>
    <n v="14"/>
    <n v="42"/>
    <s v="Wines"/>
    <n v="4"/>
    <n v="7"/>
    <n v="4"/>
    <n v="10"/>
    <n v="4"/>
    <x v="0"/>
    <x v="1"/>
    <x v="1"/>
    <x v="0"/>
    <x v="0"/>
    <n v="0"/>
    <n v="3"/>
    <n v="11"/>
    <x v="0"/>
    <n v="51"/>
    <x v="0"/>
    <n v="2748"/>
    <n v="0"/>
    <n v="0"/>
    <n v="0"/>
    <n v="0"/>
    <n v="1"/>
    <s v="Widow"/>
    <s v="Alone"/>
    <n v="0"/>
    <n v="0"/>
    <n v="0"/>
    <n v="1"/>
    <n v="0"/>
    <s v="Master"/>
    <s v="Postgraduate"/>
    <n v="1419"/>
    <n v="1377"/>
    <n v="2"/>
    <n v="1"/>
    <x v="0"/>
    <s v="NumStorePurchases"/>
    <x v="1"/>
    <n v="21"/>
    <s v="Accepted"/>
    <n v="21"/>
    <n v="1461"/>
    <n v="1.9999999999999996"/>
    <n v="8"/>
    <n v="8"/>
    <n v="18"/>
    <n v="6"/>
    <x v="3"/>
    <s v="High"/>
    <s v="Medium"/>
    <s v="Medium"/>
    <n v="1172"/>
  </r>
  <r>
    <n v="58401"/>
    <x v="0"/>
    <n v="0"/>
    <n v="1"/>
    <n v="55"/>
    <x v="0"/>
    <n v="10"/>
    <n v="0"/>
    <n v="11"/>
    <n v="17"/>
    <n v="29"/>
    <n v="29"/>
    <s v="Sweet"/>
    <n v="1"/>
    <n v="1"/>
    <n v="2"/>
    <n v="2"/>
    <n v="4"/>
    <x v="0"/>
    <x v="0"/>
    <x v="0"/>
    <x v="0"/>
    <x v="0"/>
    <n v="0"/>
    <n v="3"/>
    <n v="11"/>
    <x v="1"/>
    <n v="60"/>
    <x v="0"/>
    <n v="2229"/>
    <n v="1"/>
    <n v="0"/>
    <n v="0"/>
    <n v="0"/>
    <n v="0"/>
    <s v="Divorced"/>
    <s v="Alone"/>
    <n v="0"/>
    <n v="0"/>
    <n v="1"/>
    <n v="0"/>
    <n v="0"/>
    <s v="Graduation"/>
    <s v="Graduate"/>
    <n v="67"/>
    <n v="38"/>
    <n v="0"/>
    <n v="1"/>
    <x v="3"/>
    <s v="NumCatalogPurchases"/>
    <x v="0"/>
    <n v="5"/>
    <s v="Not Accepted"/>
    <n v="5"/>
    <n v="96"/>
    <n v="5"/>
    <n v="1"/>
    <n v="3"/>
    <n v="9"/>
    <n v="2"/>
    <x v="1"/>
    <s v="Low"/>
    <s v="Medium"/>
    <s v="Medium"/>
    <n v="1173"/>
  </r>
  <r>
    <n v="62307"/>
    <x v="0"/>
    <n v="0"/>
    <n v="1"/>
    <n v="94"/>
    <x v="2"/>
    <n v="87"/>
    <n v="13"/>
    <n v="34"/>
    <n v="10"/>
    <n v="6"/>
    <n v="10"/>
    <s v="Wines"/>
    <n v="1"/>
    <n v="4"/>
    <n v="0"/>
    <n v="4"/>
    <n v="5"/>
    <x v="0"/>
    <x v="0"/>
    <x v="0"/>
    <x v="0"/>
    <x v="0"/>
    <n v="0"/>
    <n v="3"/>
    <n v="11"/>
    <x v="1"/>
    <n v="68"/>
    <x v="0"/>
    <n v="2291"/>
    <n v="0"/>
    <n v="0"/>
    <n v="1"/>
    <n v="0"/>
    <n v="0"/>
    <s v="Single"/>
    <s v="Alone"/>
    <n v="0"/>
    <n v="0"/>
    <n v="1"/>
    <n v="0"/>
    <n v="0"/>
    <s v="Graduation"/>
    <s v="Graduate"/>
    <n v="150"/>
    <n v="140"/>
    <n v="0"/>
    <n v="1"/>
    <x v="3"/>
    <s v="NumWebPurchases"/>
    <x v="2"/>
    <n v="8"/>
    <s v="Not Accepted"/>
    <n v="8"/>
    <n v="160"/>
    <n v="0.99999999999999978"/>
    <n v="3"/>
    <n v="3"/>
    <n v="7"/>
    <n v="1"/>
    <x v="1"/>
    <s v="Medium"/>
    <s v="Medium"/>
    <s v="Medium"/>
    <n v="1174"/>
  </r>
  <r>
    <n v="43641"/>
    <x v="0"/>
    <n v="1"/>
    <n v="1"/>
    <n v="50"/>
    <x v="0"/>
    <n v="57"/>
    <n v="2"/>
    <n v="51"/>
    <n v="4"/>
    <n v="2"/>
    <n v="23"/>
    <s v="Wines"/>
    <n v="3"/>
    <n v="2"/>
    <n v="1"/>
    <n v="4"/>
    <n v="6"/>
    <x v="0"/>
    <x v="0"/>
    <x v="0"/>
    <x v="0"/>
    <x v="0"/>
    <n v="0"/>
    <n v="3"/>
    <n v="11"/>
    <x v="1"/>
    <n v="51"/>
    <x v="0"/>
    <n v="2592"/>
    <n v="0"/>
    <n v="1"/>
    <n v="0"/>
    <n v="0"/>
    <n v="0"/>
    <s v="Married"/>
    <s v="Partner"/>
    <n v="0"/>
    <n v="0"/>
    <n v="0"/>
    <n v="1"/>
    <n v="0"/>
    <s v="Master"/>
    <s v="Postgraduate"/>
    <n v="116"/>
    <n v="93"/>
    <n v="0"/>
    <n v="2"/>
    <x v="3"/>
    <s v="NumStorePurchases"/>
    <x v="1"/>
    <n v="7"/>
    <s v="Not Accepted"/>
    <n v="7"/>
    <n v="139"/>
    <n v="5"/>
    <n v="3"/>
    <n v="3"/>
    <n v="11"/>
    <n v="3"/>
    <x v="2"/>
    <s v="Medium"/>
    <s v="Medium"/>
    <s v="Medium"/>
    <n v="1175"/>
  </r>
  <r>
    <n v="63841"/>
    <x v="0"/>
    <n v="0"/>
    <n v="1"/>
    <n v="64"/>
    <x v="2"/>
    <n v="635"/>
    <n v="15"/>
    <n v="100"/>
    <n v="20"/>
    <n v="7"/>
    <n v="131"/>
    <s v="Wines"/>
    <n v="1"/>
    <n v="9"/>
    <n v="3"/>
    <n v="9"/>
    <n v="6"/>
    <x v="0"/>
    <x v="0"/>
    <x v="0"/>
    <x v="0"/>
    <x v="0"/>
    <n v="0"/>
    <n v="3"/>
    <n v="11"/>
    <x v="1"/>
    <n v="52"/>
    <x v="0"/>
    <n v="2593"/>
    <n v="1"/>
    <n v="0"/>
    <n v="0"/>
    <n v="0"/>
    <n v="0"/>
    <s v="Divorced"/>
    <s v="Alone"/>
    <n v="0"/>
    <n v="0"/>
    <n v="0"/>
    <n v="1"/>
    <n v="0"/>
    <s v="Master"/>
    <s v="Postgraduate"/>
    <n v="777"/>
    <n v="646"/>
    <n v="0"/>
    <n v="1"/>
    <x v="2"/>
    <s v="NumWebPurchases"/>
    <x v="2"/>
    <n v="21"/>
    <s v="Not Accepted"/>
    <n v="21"/>
    <n v="908"/>
    <n v="4"/>
    <n v="8"/>
    <n v="6"/>
    <n v="18"/>
    <n v="6"/>
    <x v="3"/>
    <s v="High"/>
    <s v="Medium"/>
    <s v="High"/>
    <n v="1176"/>
  </r>
  <r>
    <n v="46891"/>
    <x v="0"/>
    <n v="0"/>
    <n v="1"/>
    <n v="91"/>
    <x v="2"/>
    <n v="43"/>
    <n v="12"/>
    <n v="23"/>
    <n v="29"/>
    <n v="15"/>
    <n v="61"/>
    <s v="Gold"/>
    <n v="1"/>
    <n v="2"/>
    <n v="1"/>
    <n v="4"/>
    <n v="4"/>
    <x v="0"/>
    <x v="0"/>
    <x v="0"/>
    <x v="0"/>
    <x v="0"/>
    <n v="0"/>
    <n v="3"/>
    <n v="11"/>
    <x v="1"/>
    <n v="55"/>
    <x v="0"/>
    <n v="2460"/>
    <n v="0"/>
    <n v="1"/>
    <n v="0"/>
    <n v="0"/>
    <n v="0"/>
    <s v="Married"/>
    <s v="Partner"/>
    <n v="1"/>
    <n v="0"/>
    <n v="0"/>
    <n v="0"/>
    <n v="0"/>
    <s v="2n Cycle"/>
    <s v="Undergraduate"/>
    <n v="122"/>
    <n v="61"/>
    <n v="0"/>
    <n v="1"/>
    <x v="3"/>
    <s v="NumStorePurchases"/>
    <x v="1"/>
    <n v="7"/>
    <s v="Not Accepted"/>
    <n v="7"/>
    <n v="183"/>
    <n v="0.99999999999999978"/>
    <n v="3"/>
    <n v="3"/>
    <n v="7"/>
    <n v="1"/>
    <x v="1"/>
    <s v="Medium"/>
    <s v="Medium"/>
    <s v="High"/>
    <n v="1177"/>
  </r>
  <r>
    <n v="70091"/>
    <x v="1"/>
    <n v="1"/>
    <n v="0"/>
    <n v="11"/>
    <x v="1"/>
    <n v="964"/>
    <n v="34"/>
    <n v="137"/>
    <n v="15"/>
    <n v="0"/>
    <n v="11"/>
    <s v="Wines"/>
    <n v="2"/>
    <n v="5"/>
    <n v="2"/>
    <n v="10"/>
    <n v="8"/>
    <x v="0"/>
    <x v="1"/>
    <x v="0"/>
    <x v="0"/>
    <x v="0"/>
    <n v="0"/>
    <n v="3"/>
    <n v="11"/>
    <x v="1"/>
    <n v="51"/>
    <x v="0"/>
    <n v="2614"/>
    <n v="0"/>
    <n v="1"/>
    <n v="0"/>
    <n v="0"/>
    <n v="0"/>
    <s v="Married"/>
    <s v="Partner"/>
    <n v="0"/>
    <n v="0"/>
    <n v="0"/>
    <n v="1"/>
    <n v="0"/>
    <s v="Master"/>
    <s v="Postgraduate"/>
    <n v="1150"/>
    <n v="1139"/>
    <n v="1"/>
    <n v="1"/>
    <x v="0"/>
    <s v="NumStorePurchases"/>
    <x v="1"/>
    <n v="17"/>
    <s v="Accepted"/>
    <n v="17"/>
    <n v="1161"/>
    <n v="9"/>
    <n v="6"/>
    <n v="7"/>
    <n v="22"/>
    <n v="8"/>
    <x v="0"/>
    <s v="High"/>
    <s v="Low"/>
    <s v="Medium"/>
    <n v="1178"/>
  </r>
  <r>
    <n v="78075"/>
    <x v="1"/>
    <n v="0"/>
    <n v="0"/>
    <n v="72"/>
    <x v="2"/>
    <n v="572"/>
    <n v="8"/>
    <n v="259"/>
    <n v="34"/>
    <n v="35"/>
    <n v="80"/>
    <s v="Wines"/>
    <n v="1"/>
    <n v="3"/>
    <n v="5"/>
    <n v="5"/>
    <n v="1"/>
    <x v="0"/>
    <x v="0"/>
    <x v="0"/>
    <x v="0"/>
    <x v="0"/>
    <n v="0"/>
    <n v="3"/>
    <n v="11"/>
    <x v="1"/>
    <n v="48"/>
    <x v="2"/>
    <n v="2244"/>
    <n v="0"/>
    <n v="1"/>
    <n v="0"/>
    <n v="0"/>
    <n v="0"/>
    <s v="Married"/>
    <s v="Partner"/>
    <n v="0"/>
    <n v="0"/>
    <n v="0"/>
    <n v="0"/>
    <n v="1"/>
    <s v="PhD"/>
    <s v="Postgraduate"/>
    <n v="908"/>
    <n v="828"/>
    <n v="0"/>
    <n v="0"/>
    <x v="2"/>
    <s v="NumCatalogPurchases"/>
    <x v="0"/>
    <n v="13"/>
    <s v="Not Accepted"/>
    <n v="13"/>
    <n v="988"/>
    <n v="3.0000000000000004"/>
    <n v="5"/>
    <n v="7"/>
    <n v="15"/>
    <n v="4"/>
    <x v="2"/>
    <s v="High"/>
    <s v="High"/>
    <s v="High"/>
    <n v="1179"/>
  </r>
  <r>
    <n v="59184"/>
    <x v="0"/>
    <n v="0"/>
    <n v="1"/>
    <n v="6"/>
    <x v="3"/>
    <n v="341"/>
    <n v="142"/>
    <n v="113"/>
    <n v="259"/>
    <n v="151"/>
    <n v="66"/>
    <s v="Wines"/>
    <n v="3"/>
    <n v="6"/>
    <n v="6"/>
    <n v="12"/>
    <n v="5"/>
    <x v="0"/>
    <x v="0"/>
    <x v="0"/>
    <x v="0"/>
    <x v="0"/>
    <n v="0"/>
    <n v="3"/>
    <n v="11"/>
    <x v="1"/>
    <n v="59"/>
    <x v="0"/>
    <n v="2817"/>
    <n v="0"/>
    <n v="0"/>
    <n v="0"/>
    <n v="0"/>
    <n v="1"/>
    <s v="Widow"/>
    <s v="Alone"/>
    <n v="1"/>
    <n v="0"/>
    <n v="0"/>
    <n v="0"/>
    <n v="0"/>
    <s v="2n Cycle"/>
    <s v="Undergraduate"/>
    <n v="1006"/>
    <n v="940"/>
    <n v="0"/>
    <n v="1"/>
    <x v="0"/>
    <s v="NumStorePurchases"/>
    <x v="1"/>
    <n v="24"/>
    <s v="Not Accepted"/>
    <n v="24"/>
    <n v="1072"/>
    <n v="10"/>
    <n v="9"/>
    <n v="7"/>
    <n v="26"/>
    <n v="9"/>
    <x v="0"/>
    <s v="Medium"/>
    <s v="High"/>
    <s v="High"/>
    <n v="1180"/>
  </r>
  <r>
    <n v="54809"/>
    <x v="0"/>
    <n v="1"/>
    <n v="1"/>
    <n v="0"/>
    <x v="3"/>
    <n v="63"/>
    <n v="6"/>
    <n v="57"/>
    <n v="13"/>
    <n v="13"/>
    <n v="22"/>
    <s v="Wines"/>
    <n v="4"/>
    <n v="2"/>
    <n v="1"/>
    <n v="5"/>
    <n v="4"/>
    <x v="0"/>
    <x v="0"/>
    <x v="0"/>
    <x v="0"/>
    <x v="0"/>
    <n v="0"/>
    <n v="3"/>
    <n v="11"/>
    <x v="1"/>
    <n v="43"/>
    <x v="2"/>
    <n v="2450"/>
    <n v="0"/>
    <n v="1"/>
    <n v="0"/>
    <n v="0"/>
    <n v="0"/>
    <s v="Married"/>
    <s v="Partner"/>
    <n v="0"/>
    <n v="0"/>
    <n v="1"/>
    <n v="0"/>
    <n v="0"/>
    <s v="Graduation"/>
    <s v="Graduate"/>
    <n v="152"/>
    <n v="130"/>
    <n v="0"/>
    <n v="2"/>
    <x v="3"/>
    <s v="NumStorePurchases"/>
    <x v="1"/>
    <n v="8"/>
    <s v="Not Accepted"/>
    <n v="8"/>
    <n v="174"/>
    <n v="10"/>
    <n v="3"/>
    <n v="3"/>
    <n v="16"/>
    <n v="5"/>
    <x v="3"/>
    <s v="Medium"/>
    <s v="Medium"/>
    <s v="Medium"/>
    <n v="1181"/>
  </r>
  <r>
    <n v="58113"/>
    <x v="0"/>
    <n v="0"/>
    <n v="1"/>
    <n v="66"/>
    <x v="2"/>
    <n v="221"/>
    <n v="104"/>
    <n v="169"/>
    <n v="102"/>
    <n v="78"/>
    <n v="84"/>
    <s v="Wines"/>
    <n v="3"/>
    <n v="9"/>
    <n v="2"/>
    <n v="8"/>
    <n v="7"/>
    <x v="0"/>
    <x v="0"/>
    <x v="0"/>
    <x v="0"/>
    <x v="0"/>
    <n v="1"/>
    <n v="3"/>
    <n v="11"/>
    <x v="1"/>
    <n v="61"/>
    <x v="0"/>
    <n v="2679"/>
    <n v="0"/>
    <n v="1"/>
    <n v="0"/>
    <n v="0"/>
    <n v="0"/>
    <s v="Married"/>
    <s v="Partner"/>
    <n v="0"/>
    <n v="0"/>
    <n v="1"/>
    <n v="0"/>
    <n v="0"/>
    <s v="Graduation"/>
    <s v="Graduate"/>
    <n v="674"/>
    <n v="590"/>
    <n v="0"/>
    <n v="1"/>
    <x v="2"/>
    <s v="NumWebPurchases"/>
    <x v="2"/>
    <n v="19"/>
    <s v="Not Accepted"/>
    <n v="19"/>
    <n v="758"/>
    <n v="4"/>
    <n v="7"/>
    <n v="6"/>
    <n v="17"/>
    <n v="5"/>
    <x v="3"/>
    <s v="Medium"/>
    <s v="High"/>
    <s v="High"/>
    <n v="1182"/>
  </r>
  <r>
    <n v="51412"/>
    <x v="0"/>
    <n v="0"/>
    <n v="1"/>
    <n v="42"/>
    <x v="0"/>
    <n v="140"/>
    <n v="3"/>
    <n v="29"/>
    <n v="4"/>
    <n v="5"/>
    <n v="14"/>
    <s v="Wines"/>
    <n v="2"/>
    <n v="3"/>
    <n v="2"/>
    <n v="4"/>
    <n v="4"/>
    <x v="0"/>
    <x v="0"/>
    <x v="0"/>
    <x v="0"/>
    <x v="0"/>
    <n v="0"/>
    <n v="3"/>
    <n v="11"/>
    <x v="1"/>
    <n v="62"/>
    <x v="0"/>
    <n v="2339"/>
    <n v="0"/>
    <n v="1"/>
    <n v="0"/>
    <n v="0"/>
    <n v="0"/>
    <s v="Married"/>
    <s v="Partner"/>
    <n v="0"/>
    <n v="0"/>
    <n v="0"/>
    <n v="1"/>
    <n v="0"/>
    <s v="Master"/>
    <s v="Postgraduate"/>
    <n v="181"/>
    <n v="167"/>
    <n v="0"/>
    <n v="1"/>
    <x v="3"/>
    <s v="NumStorePurchases"/>
    <x v="1"/>
    <n v="9"/>
    <s v="Not Accepted"/>
    <n v="9"/>
    <n v="195"/>
    <n v="6"/>
    <n v="3"/>
    <n v="3"/>
    <n v="12"/>
    <n v="3"/>
    <x v="2"/>
    <s v="Medium"/>
    <s v="Medium"/>
    <s v="Medium"/>
    <n v="1183"/>
  </r>
  <r>
    <n v="15287"/>
    <x v="2"/>
    <n v="1"/>
    <n v="0"/>
    <n v="60"/>
    <x v="0"/>
    <n v="1"/>
    <n v="2"/>
    <n v="8"/>
    <n v="4"/>
    <n v="3"/>
    <n v="13"/>
    <s v="Gold"/>
    <n v="2"/>
    <n v="1"/>
    <n v="1"/>
    <n v="2"/>
    <n v="7"/>
    <x v="1"/>
    <x v="0"/>
    <x v="0"/>
    <x v="0"/>
    <x v="0"/>
    <n v="0"/>
    <n v="3"/>
    <n v="11"/>
    <x v="0"/>
    <n v="41"/>
    <x v="2"/>
    <n v="2786"/>
    <n v="1"/>
    <n v="0"/>
    <n v="0"/>
    <n v="0"/>
    <n v="0"/>
    <s v="Divorced"/>
    <s v="Alone"/>
    <n v="0"/>
    <n v="0"/>
    <n v="1"/>
    <n v="0"/>
    <n v="0"/>
    <s v="Graduation"/>
    <s v="Graduate"/>
    <n v="18"/>
    <n v="5"/>
    <n v="1"/>
    <n v="1"/>
    <x v="1"/>
    <s v="NumStorePurchases"/>
    <x v="1"/>
    <n v="4"/>
    <s v="Accepted"/>
    <n v="4"/>
    <n v="31"/>
    <n v="4"/>
    <n v="0"/>
    <n v="0"/>
    <n v="4"/>
    <n v="0"/>
    <x v="1"/>
    <s v="Low"/>
    <s v="Medium"/>
    <s v="Medium"/>
    <n v="1184"/>
  </r>
  <r>
    <n v="66636"/>
    <x v="0"/>
    <n v="0"/>
    <n v="0"/>
    <n v="64"/>
    <x v="2"/>
    <n v="291"/>
    <n v="10"/>
    <n v="689"/>
    <n v="84"/>
    <n v="10"/>
    <n v="0"/>
    <s v="Meat"/>
    <n v="1"/>
    <n v="3"/>
    <n v="4"/>
    <n v="9"/>
    <n v="1"/>
    <x v="0"/>
    <x v="0"/>
    <x v="0"/>
    <x v="0"/>
    <x v="0"/>
    <n v="0"/>
    <n v="3"/>
    <n v="11"/>
    <x v="1"/>
    <n v="63"/>
    <x v="0"/>
    <n v="2475"/>
    <n v="0"/>
    <n v="0"/>
    <n v="0"/>
    <n v="1"/>
    <n v="0"/>
    <s v="Together"/>
    <s v="Partner"/>
    <n v="0"/>
    <n v="0"/>
    <n v="0"/>
    <n v="1"/>
    <n v="0"/>
    <s v="Master"/>
    <s v="Postgraduate"/>
    <n v="1084"/>
    <n v="1084"/>
    <n v="0"/>
    <n v="0"/>
    <x v="0"/>
    <s v="NumStorePurchases"/>
    <x v="1"/>
    <n v="16"/>
    <s v="Not Accepted"/>
    <n v="16"/>
    <n v="1084"/>
    <n v="4"/>
    <n v="6"/>
    <n v="7"/>
    <n v="17"/>
    <n v="5"/>
    <x v="3"/>
    <s v="Medium"/>
    <s v="Medium"/>
    <s v="Low"/>
    <n v="1185"/>
  </r>
  <r>
    <n v="50965"/>
    <x v="0"/>
    <n v="0"/>
    <n v="1"/>
    <n v="87"/>
    <x v="2"/>
    <n v="544"/>
    <n v="13"/>
    <n v="85"/>
    <n v="8"/>
    <n v="6"/>
    <n v="29"/>
    <s v="Wines"/>
    <n v="3"/>
    <n v="10"/>
    <n v="4"/>
    <n v="5"/>
    <n v="8"/>
    <x v="1"/>
    <x v="0"/>
    <x v="0"/>
    <x v="0"/>
    <x v="0"/>
    <n v="0"/>
    <n v="3"/>
    <n v="11"/>
    <x v="1"/>
    <n v="64"/>
    <x v="0"/>
    <n v="2653"/>
    <n v="0"/>
    <n v="1"/>
    <n v="0"/>
    <n v="0"/>
    <n v="0"/>
    <s v="Married"/>
    <s v="Partner"/>
    <n v="0"/>
    <n v="0"/>
    <n v="0"/>
    <n v="1"/>
    <n v="0"/>
    <s v="Master"/>
    <s v="Postgraduate"/>
    <n v="656"/>
    <n v="627"/>
    <n v="1"/>
    <n v="1"/>
    <x v="2"/>
    <s v="NumWebPurchases"/>
    <x v="2"/>
    <n v="19"/>
    <s v="Accepted"/>
    <n v="19"/>
    <n v="685"/>
    <n v="1.9999999999999996"/>
    <n v="7"/>
    <n v="6"/>
    <n v="15"/>
    <n v="4"/>
    <x v="2"/>
    <s v="High"/>
    <s v="Medium"/>
    <s v="Medium"/>
    <n v="1186"/>
  </r>
  <r>
    <n v="84618"/>
    <x v="1"/>
    <n v="0"/>
    <n v="0"/>
    <n v="96"/>
    <x v="2"/>
    <n v="684"/>
    <n v="100"/>
    <n v="801"/>
    <n v="21"/>
    <n v="66"/>
    <n v="0"/>
    <s v="Meat"/>
    <n v="1"/>
    <n v="6"/>
    <n v="9"/>
    <n v="10"/>
    <n v="2"/>
    <x v="0"/>
    <x v="0"/>
    <x v="1"/>
    <x v="0"/>
    <x v="0"/>
    <n v="0"/>
    <n v="3"/>
    <n v="11"/>
    <x v="1"/>
    <n v="55"/>
    <x v="0"/>
    <n v="2378"/>
    <n v="0"/>
    <n v="1"/>
    <n v="0"/>
    <n v="0"/>
    <n v="0"/>
    <s v="Married"/>
    <s v="Partner"/>
    <n v="0"/>
    <n v="0"/>
    <n v="0"/>
    <n v="0"/>
    <n v="1"/>
    <s v="PhD"/>
    <s v="Postgraduate"/>
    <n v="1672"/>
    <n v="1672"/>
    <n v="1"/>
    <n v="0"/>
    <x v="0"/>
    <s v="NumStorePurchases"/>
    <x v="1"/>
    <n v="25"/>
    <s v="Accepted"/>
    <n v="25"/>
    <n v="1672"/>
    <n v="0.99999999999999978"/>
    <n v="9"/>
    <n v="9"/>
    <n v="19"/>
    <n v="7"/>
    <x v="3"/>
    <s v="High"/>
    <s v="High"/>
    <s v="Low"/>
    <n v="1187"/>
  </r>
  <r>
    <n v="18351"/>
    <x v="2"/>
    <n v="0"/>
    <n v="0"/>
    <n v="1"/>
    <x v="3"/>
    <n v="1"/>
    <n v="12"/>
    <n v="9"/>
    <n v="0"/>
    <n v="14"/>
    <n v="7"/>
    <s v="Sweet"/>
    <n v="1"/>
    <n v="2"/>
    <n v="0"/>
    <n v="3"/>
    <n v="7"/>
    <x v="0"/>
    <x v="0"/>
    <x v="0"/>
    <x v="0"/>
    <x v="0"/>
    <n v="0"/>
    <n v="3"/>
    <n v="11"/>
    <x v="1"/>
    <n v="30"/>
    <x v="1"/>
    <n v="2402"/>
    <n v="0"/>
    <n v="1"/>
    <n v="0"/>
    <n v="0"/>
    <n v="0"/>
    <s v="Married"/>
    <s v="Partner"/>
    <n v="0"/>
    <n v="0"/>
    <n v="1"/>
    <n v="0"/>
    <n v="0"/>
    <s v="Graduation"/>
    <s v="Graduate"/>
    <n v="36"/>
    <n v="29"/>
    <n v="0"/>
    <n v="0"/>
    <x v="1"/>
    <s v="NumStorePurchases"/>
    <x v="1"/>
    <n v="5"/>
    <s v="Not Accepted"/>
    <n v="5"/>
    <n v="43"/>
    <n v="10"/>
    <n v="1"/>
    <n v="1"/>
    <n v="12"/>
    <n v="3"/>
    <x v="2"/>
    <s v="Low"/>
    <s v="Medium"/>
    <s v="Low"/>
    <n v="1188"/>
  </r>
  <r>
    <n v="40451"/>
    <x v="0"/>
    <n v="0"/>
    <n v="2"/>
    <n v="54"/>
    <x v="0"/>
    <n v="35"/>
    <n v="0"/>
    <n v="4"/>
    <n v="0"/>
    <n v="0"/>
    <n v="10"/>
    <s v="Wines"/>
    <n v="1"/>
    <n v="1"/>
    <n v="1"/>
    <n v="2"/>
    <n v="5"/>
    <x v="1"/>
    <x v="0"/>
    <x v="0"/>
    <x v="0"/>
    <x v="0"/>
    <n v="0"/>
    <n v="3"/>
    <n v="11"/>
    <x v="1"/>
    <n v="63"/>
    <x v="0"/>
    <n v="2292"/>
    <n v="0"/>
    <n v="0"/>
    <n v="0"/>
    <n v="1"/>
    <n v="0"/>
    <s v="Together"/>
    <s v="Partner"/>
    <n v="0"/>
    <n v="0"/>
    <n v="0"/>
    <n v="0"/>
    <n v="1"/>
    <s v="PhD"/>
    <s v="Postgraduate"/>
    <n v="39"/>
    <n v="29"/>
    <n v="1"/>
    <n v="2"/>
    <x v="1"/>
    <s v="NumStorePurchases"/>
    <x v="1"/>
    <n v="4"/>
    <s v="Accepted"/>
    <n v="4"/>
    <n v="49"/>
    <n v="5"/>
    <n v="0"/>
    <n v="1"/>
    <n v="6"/>
    <n v="0"/>
    <x v="1"/>
    <s v="Medium"/>
    <s v="Low"/>
    <s v="Medium"/>
    <n v="1189"/>
  </r>
  <r>
    <n v="36317"/>
    <x v="0"/>
    <n v="0"/>
    <n v="1"/>
    <n v="53"/>
    <x v="0"/>
    <n v="87"/>
    <n v="3"/>
    <n v="25"/>
    <n v="3"/>
    <n v="2"/>
    <n v="13"/>
    <s v="Wines"/>
    <n v="2"/>
    <n v="3"/>
    <n v="0"/>
    <n v="4"/>
    <n v="7"/>
    <x v="0"/>
    <x v="0"/>
    <x v="0"/>
    <x v="0"/>
    <x v="0"/>
    <n v="0"/>
    <n v="3"/>
    <n v="11"/>
    <x v="1"/>
    <n v="55"/>
    <x v="0"/>
    <n v="2562"/>
    <n v="0"/>
    <n v="0"/>
    <n v="0"/>
    <n v="1"/>
    <n v="0"/>
    <s v="Together"/>
    <s v="Partner"/>
    <n v="0"/>
    <n v="0"/>
    <n v="1"/>
    <n v="0"/>
    <n v="0"/>
    <s v="Graduation"/>
    <s v="Graduate"/>
    <n v="120"/>
    <n v="107"/>
    <n v="0"/>
    <n v="1"/>
    <x v="3"/>
    <s v="NumStorePurchases"/>
    <x v="1"/>
    <n v="7"/>
    <s v="Not Accepted"/>
    <n v="7"/>
    <n v="133"/>
    <n v="5"/>
    <n v="3"/>
    <n v="3"/>
    <n v="11"/>
    <n v="3"/>
    <x v="2"/>
    <s v="Medium"/>
    <s v="Medium"/>
    <s v="Medium"/>
    <n v="1190"/>
  </r>
  <r>
    <n v="42213"/>
    <x v="0"/>
    <n v="0"/>
    <n v="1"/>
    <n v="96"/>
    <x v="2"/>
    <n v="309"/>
    <n v="3"/>
    <n v="24"/>
    <n v="4"/>
    <n v="3"/>
    <n v="20"/>
    <s v="Wines"/>
    <n v="2"/>
    <n v="5"/>
    <n v="1"/>
    <n v="7"/>
    <n v="7"/>
    <x v="0"/>
    <x v="1"/>
    <x v="0"/>
    <x v="0"/>
    <x v="0"/>
    <n v="0"/>
    <n v="3"/>
    <n v="11"/>
    <x v="1"/>
    <n v="63"/>
    <x v="0"/>
    <n v="2419"/>
    <n v="0"/>
    <n v="0"/>
    <n v="0"/>
    <n v="1"/>
    <n v="0"/>
    <s v="Together"/>
    <s v="Partner"/>
    <n v="0"/>
    <n v="0"/>
    <n v="1"/>
    <n v="0"/>
    <n v="0"/>
    <s v="Graduation"/>
    <s v="Graduate"/>
    <n v="343"/>
    <n v="323"/>
    <n v="1"/>
    <n v="1"/>
    <x v="3"/>
    <s v="NumStorePurchases"/>
    <x v="1"/>
    <n v="13"/>
    <s v="Accepted"/>
    <n v="13"/>
    <n v="363"/>
    <n v="0.99999999999999978"/>
    <n v="5"/>
    <n v="4"/>
    <n v="10"/>
    <n v="2"/>
    <x v="1"/>
    <s v="Medium"/>
    <s v="Medium"/>
    <s v="Medium"/>
    <n v="1191"/>
  </r>
  <r>
    <n v="65748"/>
    <x v="0"/>
    <n v="0"/>
    <n v="1"/>
    <n v="58"/>
    <x v="0"/>
    <n v="172"/>
    <n v="73"/>
    <n v="93"/>
    <n v="95"/>
    <n v="78"/>
    <n v="34"/>
    <s v="Wines"/>
    <n v="2"/>
    <n v="2"/>
    <n v="4"/>
    <n v="10"/>
    <n v="1"/>
    <x v="0"/>
    <x v="0"/>
    <x v="0"/>
    <x v="0"/>
    <x v="0"/>
    <n v="1"/>
    <n v="3"/>
    <n v="11"/>
    <x v="1"/>
    <n v="65"/>
    <x v="0"/>
    <n v="2599"/>
    <n v="0"/>
    <n v="0"/>
    <n v="0"/>
    <n v="1"/>
    <n v="0"/>
    <s v="Together"/>
    <s v="Partner"/>
    <n v="0"/>
    <n v="0"/>
    <n v="1"/>
    <n v="0"/>
    <n v="0"/>
    <s v="Graduation"/>
    <s v="Graduate"/>
    <n v="511"/>
    <n v="477"/>
    <n v="0"/>
    <n v="1"/>
    <x v="2"/>
    <s v="NumStorePurchases"/>
    <x v="1"/>
    <n v="16"/>
    <s v="Not Accepted"/>
    <n v="16"/>
    <n v="545"/>
    <n v="5"/>
    <n v="6"/>
    <n v="5"/>
    <n v="16"/>
    <n v="5"/>
    <x v="3"/>
    <s v="Medium"/>
    <s v="High"/>
    <s v="Medium"/>
    <n v="1192"/>
  </r>
  <r>
    <n v="77044"/>
    <x v="1"/>
    <n v="0"/>
    <n v="1"/>
    <n v="12"/>
    <x v="1"/>
    <n v="625"/>
    <n v="38"/>
    <n v="242"/>
    <n v="50"/>
    <n v="34"/>
    <n v="76"/>
    <s v="Wines"/>
    <n v="2"/>
    <n v="7"/>
    <n v="11"/>
    <n v="11"/>
    <n v="4"/>
    <x v="1"/>
    <x v="0"/>
    <x v="0"/>
    <x v="0"/>
    <x v="0"/>
    <n v="0"/>
    <n v="3"/>
    <n v="11"/>
    <x v="1"/>
    <n v="48"/>
    <x v="2"/>
    <n v="2404"/>
    <n v="0"/>
    <n v="0"/>
    <n v="0"/>
    <n v="1"/>
    <n v="0"/>
    <s v="Together"/>
    <s v="Partner"/>
    <n v="0"/>
    <n v="0"/>
    <n v="1"/>
    <n v="0"/>
    <n v="0"/>
    <s v="Graduation"/>
    <s v="Graduate"/>
    <n v="989"/>
    <n v="913"/>
    <n v="1"/>
    <n v="1"/>
    <x v="0"/>
    <s v="NumCatalogPurchases"/>
    <x v="0"/>
    <n v="29"/>
    <s v="Accepted"/>
    <n v="29"/>
    <n v="1065"/>
    <n v="9"/>
    <n v="9"/>
    <n v="7"/>
    <n v="25"/>
    <n v="9"/>
    <x v="0"/>
    <s v="High"/>
    <s v="Medium"/>
    <s v="High"/>
    <n v="1193"/>
  </r>
  <r>
    <n v="74918"/>
    <x v="1"/>
    <n v="0"/>
    <n v="0"/>
    <n v="78"/>
    <x v="2"/>
    <n v="972"/>
    <n v="59"/>
    <n v="913"/>
    <n v="25"/>
    <n v="19"/>
    <n v="59"/>
    <s v="Wines"/>
    <n v="1"/>
    <n v="5"/>
    <n v="9"/>
    <n v="6"/>
    <n v="3"/>
    <x v="0"/>
    <x v="0"/>
    <x v="1"/>
    <x v="0"/>
    <x v="0"/>
    <n v="0"/>
    <n v="3"/>
    <n v="11"/>
    <x v="1"/>
    <n v="51"/>
    <x v="0"/>
    <n v="2633"/>
    <n v="0"/>
    <n v="0"/>
    <n v="0"/>
    <n v="1"/>
    <n v="0"/>
    <s v="Together"/>
    <s v="Partner"/>
    <n v="0"/>
    <n v="0"/>
    <n v="1"/>
    <n v="0"/>
    <n v="0"/>
    <s v="Graduation"/>
    <s v="Graduate"/>
    <n v="1988"/>
    <n v="1929"/>
    <n v="1"/>
    <n v="0"/>
    <x v="0"/>
    <s v="NumCatalogPurchases"/>
    <x v="0"/>
    <n v="20"/>
    <s v="Accepted"/>
    <n v="20"/>
    <n v="2047"/>
    <n v="3.0000000000000004"/>
    <n v="7"/>
    <n v="9"/>
    <n v="19"/>
    <n v="7"/>
    <x v="3"/>
    <s v="High"/>
    <s v="Medium"/>
    <s v="High"/>
    <n v="1194"/>
  </r>
  <r>
    <n v="56721"/>
    <x v="0"/>
    <n v="1"/>
    <n v="1"/>
    <n v="64"/>
    <x v="2"/>
    <n v="157"/>
    <n v="6"/>
    <n v="39"/>
    <n v="6"/>
    <n v="13"/>
    <n v="75"/>
    <s v="Wines"/>
    <n v="5"/>
    <n v="4"/>
    <n v="1"/>
    <n v="5"/>
    <n v="6"/>
    <x v="0"/>
    <x v="0"/>
    <x v="0"/>
    <x v="0"/>
    <x v="0"/>
    <n v="0"/>
    <n v="3"/>
    <n v="11"/>
    <x v="1"/>
    <n v="48"/>
    <x v="2"/>
    <n v="2765"/>
    <n v="0"/>
    <n v="1"/>
    <n v="0"/>
    <n v="0"/>
    <n v="0"/>
    <s v="Married"/>
    <s v="Partner"/>
    <n v="0"/>
    <n v="0"/>
    <n v="1"/>
    <n v="0"/>
    <n v="0"/>
    <s v="Graduation"/>
    <s v="Graduate"/>
    <n v="221"/>
    <n v="146"/>
    <n v="0"/>
    <n v="2"/>
    <x v="3"/>
    <s v="NumStorePurchases"/>
    <x v="1"/>
    <n v="10"/>
    <s v="Not Accepted"/>
    <n v="10"/>
    <n v="296"/>
    <n v="4"/>
    <n v="4"/>
    <n v="4"/>
    <n v="12"/>
    <n v="3"/>
    <x v="2"/>
    <s v="Medium"/>
    <s v="Medium"/>
    <s v="High"/>
    <n v="1195"/>
  </r>
  <r>
    <n v="42160"/>
    <x v="0"/>
    <n v="1"/>
    <n v="1"/>
    <n v="26"/>
    <x v="1"/>
    <n v="48"/>
    <n v="9"/>
    <n v="45"/>
    <n v="3"/>
    <n v="15"/>
    <n v="20"/>
    <s v="Wines"/>
    <n v="4"/>
    <n v="2"/>
    <n v="1"/>
    <n v="4"/>
    <n v="6"/>
    <x v="0"/>
    <x v="0"/>
    <x v="0"/>
    <x v="0"/>
    <x v="0"/>
    <n v="0"/>
    <n v="3"/>
    <n v="11"/>
    <x v="0"/>
    <n v="45"/>
    <x v="2"/>
    <n v="2525"/>
    <n v="0"/>
    <n v="0"/>
    <n v="1"/>
    <n v="0"/>
    <n v="0"/>
    <s v="Single"/>
    <s v="Alone"/>
    <n v="0"/>
    <n v="0"/>
    <n v="1"/>
    <n v="0"/>
    <n v="0"/>
    <s v="Graduation"/>
    <s v="Graduate"/>
    <n v="120"/>
    <n v="100"/>
    <n v="0"/>
    <n v="2"/>
    <x v="3"/>
    <s v="NumStorePurchases"/>
    <x v="1"/>
    <n v="7"/>
    <s v="Not Accepted"/>
    <n v="7"/>
    <n v="140"/>
    <n v="8"/>
    <n v="3"/>
    <n v="3"/>
    <n v="14"/>
    <n v="4"/>
    <x v="2"/>
    <s v="Medium"/>
    <s v="Medium"/>
    <s v="Medium"/>
    <n v="1196"/>
  </r>
  <r>
    <n v="61559"/>
    <x v="0"/>
    <n v="0"/>
    <n v="1"/>
    <n v="8"/>
    <x v="1"/>
    <n v="279"/>
    <n v="83"/>
    <n v="88"/>
    <n v="32"/>
    <n v="14"/>
    <n v="34"/>
    <s v="Wines"/>
    <n v="1"/>
    <n v="4"/>
    <n v="2"/>
    <n v="10"/>
    <n v="3"/>
    <x v="0"/>
    <x v="0"/>
    <x v="0"/>
    <x v="0"/>
    <x v="0"/>
    <n v="0"/>
    <n v="3"/>
    <n v="11"/>
    <x v="1"/>
    <n v="55"/>
    <x v="0"/>
    <n v="2506"/>
    <n v="0"/>
    <n v="0"/>
    <n v="1"/>
    <n v="0"/>
    <n v="0"/>
    <s v="Single"/>
    <s v="Alone"/>
    <n v="0"/>
    <n v="0"/>
    <n v="1"/>
    <n v="0"/>
    <n v="0"/>
    <s v="Graduation"/>
    <s v="Graduate"/>
    <n v="496"/>
    <n v="462"/>
    <n v="0"/>
    <n v="1"/>
    <x v="2"/>
    <s v="NumStorePurchases"/>
    <x v="1"/>
    <n v="16"/>
    <s v="Not Accepted"/>
    <n v="16"/>
    <n v="530"/>
    <n v="10"/>
    <n v="6"/>
    <n v="5"/>
    <n v="21"/>
    <n v="8"/>
    <x v="0"/>
    <s v="Medium"/>
    <s v="Medium"/>
    <s v="Medium"/>
    <n v="1197"/>
  </r>
  <r>
    <n v="33629"/>
    <x v="2"/>
    <n v="1"/>
    <n v="1"/>
    <n v="49"/>
    <x v="0"/>
    <n v="132"/>
    <n v="0"/>
    <n v="16"/>
    <n v="0"/>
    <n v="0"/>
    <n v="4"/>
    <s v="Wines"/>
    <n v="5"/>
    <n v="3"/>
    <n v="1"/>
    <n v="4"/>
    <n v="9"/>
    <x v="0"/>
    <x v="0"/>
    <x v="0"/>
    <x v="0"/>
    <x v="0"/>
    <n v="0"/>
    <n v="3"/>
    <n v="11"/>
    <x v="1"/>
    <n v="57"/>
    <x v="0"/>
    <n v="2849"/>
    <n v="0"/>
    <n v="0"/>
    <n v="0"/>
    <n v="1"/>
    <n v="0"/>
    <s v="Together"/>
    <s v="Partner"/>
    <n v="0"/>
    <n v="0"/>
    <n v="0"/>
    <n v="0"/>
    <n v="1"/>
    <s v="PhD"/>
    <s v="Postgraduate"/>
    <n v="148"/>
    <n v="144"/>
    <n v="0"/>
    <n v="2"/>
    <x v="3"/>
    <s v="NumStorePurchases"/>
    <x v="1"/>
    <n v="8"/>
    <s v="Not Accepted"/>
    <n v="8"/>
    <n v="152"/>
    <n v="6"/>
    <n v="3"/>
    <n v="3"/>
    <n v="12"/>
    <n v="3"/>
    <x v="2"/>
    <s v="Medium"/>
    <s v="Low"/>
    <s v="Low"/>
    <n v="1198"/>
  </r>
  <r>
    <n v="68682"/>
    <x v="1"/>
    <n v="0"/>
    <n v="0"/>
    <n v="56"/>
    <x v="0"/>
    <n v="919"/>
    <n v="0"/>
    <n v="505"/>
    <n v="99"/>
    <n v="30"/>
    <n v="45"/>
    <s v="Wines"/>
    <n v="1"/>
    <n v="4"/>
    <n v="9"/>
    <n v="10"/>
    <n v="2"/>
    <x v="0"/>
    <x v="0"/>
    <x v="0"/>
    <x v="0"/>
    <x v="0"/>
    <n v="0"/>
    <n v="3"/>
    <n v="11"/>
    <x v="1"/>
    <n v="29"/>
    <x v="3"/>
    <n v="2425"/>
    <n v="0"/>
    <n v="0"/>
    <n v="0"/>
    <n v="1"/>
    <n v="0"/>
    <s v="Together"/>
    <s v="Partner"/>
    <n v="0"/>
    <n v="0"/>
    <n v="0"/>
    <n v="0"/>
    <n v="1"/>
    <s v="PhD"/>
    <s v="Postgraduate"/>
    <n v="1553"/>
    <n v="1508"/>
    <n v="0"/>
    <n v="0"/>
    <x v="0"/>
    <s v="NumStorePurchases"/>
    <x v="1"/>
    <n v="23"/>
    <s v="Not Accepted"/>
    <n v="23"/>
    <n v="1598"/>
    <n v="5"/>
    <n v="9"/>
    <n v="9"/>
    <n v="23"/>
    <n v="8"/>
    <x v="0"/>
    <s v="High"/>
    <s v="Medium"/>
    <s v="Medium"/>
    <n v="1199"/>
  </r>
  <r>
    <n v="34377"/>
    <x v="2"/>
    <n v="0"/>
    <n v="1"/>
    <n v="55"/>
    <x v="0"/>
    <n v="62"/>
    <n v="0"/>
    <n v="22"/>
    <n v="3"/>
    <n v="1"/>
    <n v="26"/>
    <s v="Wines"/>
    <n v="2"/>
    <n v="2"/>
    <n v="2"/>
    <n v="2"/>
    <n v="7"/>
    <x v="0"/>
    <x v="0"/>
    <x v="0"/>
    <x v="0"/>
    <x v="0"/>
    <n v="0"/>
    <n v="3"/>
    <n v="11"/>
    <x v="1"/>
    <n v="57"/>
    <x v="0"/>
    <n v="2685"/>
    <n v="0"/>
    <n v="0"/>
    <n v="1"/>
    <n v="0"/>
    <n v="0"/>
    <s v="Single"/>
    <s v="Alone"/>
    <n v="0"/>
    <n v="0"/>
    <n v="1"/>
    <n v="0"/>
    <n v="0"/>
    <s v="Graduation"/>
    <s v="Graduate"/>
    <n v="88"/>
    <n v="62"/>
    <n v="0"/>
    <n v="1"/>
    <x v="3"/>
    <s v="NumWebPurchases"/>
    <x v="2"/>
    <n v="6"/>
    <s v="Not Accepted"/>
    <n v="6"/>
    <n v="114"/>
    <n v="5"/>
    <n v="2"/>
    <n v="3"/>
    <n v="10"/>
    <n v="2"/>
    <x v="1"/>
    <s v="Medium"/>
    <s v="Low"/>
    <s v="Medium"/>
    <n v="1200"/>
  </r>
  <r>
    <n v="8940"/>
    <x v="2"/>
    <n v="1"/>
    <n v="0"/>
    <n v="25"/>
    <x v="1"/>
    <n v="1"/>
    <n v="45"/>
    <n v="3"/>
    <n v="4"/>
    <n v="6"/>
    <n v="42"/>
    <s v="Fruits"/>
    <n v="3"/>
    <n v="3"/>
    <n v="1"/>
    <n v="3"/>
    <n v="8"/>
    <x v="0"/>
    <x v="0"/>
    <x v="0"/>
    <x v="0"/>
    <x v="0"/>
    <n v="0"/>
    <n v="3"/>
    <n v="11"/>
    <x v="1"/>
    <n v="34"/>
    <x v="1"/>
    <n v="2835"/>
    <n v="0"/>
    <n v="0"/>
    <n v="1"/>
    <n v="0"/>
    <n v="0"/>
    <s v="Single"/>
    <s v="Alone"/>
    <n v="0"/>
    <n v="1"/>
    <n v="0"/>
    <n v="0"/>
    <n v="0"/>
    <s v="Basic"/>
    <s v="Undergraduate"/>
    <n v="59"/>
    <n v="17"/>
    <n v="0"/>
    <n v="1"/>
    <x v="3"/>
    <s v="NumWebPurchases"/>
    <x v="2"/>
    <n v="7"/>
    <s v="Not Accepted"/>
    <n v="7"/>
    <n v="101"/>
    <n v="8"/>
    <n v="3"/>
    <n v="3"/>
    <n v="14"/>
    <n v="4"/>
    <x v="2"/>
    <s v="Low"/>
    <s v="Medium"/>
    <s v="Medium"/>
    <n v="1201"/>
  </r>
  <r>
    <n v="26228"/>
    <x v="2"/>
    <n v="1"/>
    <n v="0"/>
    <n v="50"/>
    <x v="0"/>
    <n v="2"/>
    <n v="6"/>
    <n v="4"/>
    <n v="3"/>
    <n v="1"/>
    <n v="9"/>
    <s v="Gold"/>
    <n v="1"/>
    <n v="1"/>
    <n v="0"/>
    <n v="2"/>
    <n v="8"/>
    <x v="0"/>
    <x v="0"/>
    <x v="0"/>
    <x v="0"/>
    <x v="0"/>
    <n v="0"/>
    <n v="3"/>
    <n v="11"/>
    <x v="1"/>
    <n v="47"/>
    <x v="2"/>
    <n v="2439"/>
    <n v="0"/>
    <n v="1"/>
    <n v="0"/>
    <n v="0"/>
    <n v="0"/>
    <s v="Married"/>
    <s v="Partner"/>
    <n v="0"/>
    <n v="0"/>
    <n v="1"/>
    <n v="0"/>
    <n v="0"/>
    <s v="Graduation"/>
    <s v="Graduate"/>
    <n v="16"/>
    <n v="7"/>
    <n v="0"/>
    <n v="1"/>
    <x v="1"/>
    <s v="NumStorePurchases"/>
    <x v="1"/>
    <n v="3"/>
    <s v="Not Accepted"/>
    <n v="3"/>
    <n v="25"/>
    <n v="5"/>
    <n v="0"/>
    <n v="0"/>
    <n v="5"/>
    <n v="0"/>
    <x v="1"/>
    <s v="Low"/>
    <s v="Low"/>
    <s v="Low"/>
    <n v="1202"/>
  </r>
  <r>
    <n v="77297"/>
    <x v="1"/>
    <n v="0"/>
    <n v="0"/>
    <n v="84"/>
    <x v="2"/>
    <n v="408"/>
    <n v="61"/>
    <n v="109"/>
    <n v="48"/>
    <n v="122"/>
    <n v="41"/>
    <s v="Wines"/>
    <n v="1"/>
    <n v="5"/>
    <n v="7"/>
    <n v="9"/>
    <n v="4"/>
    <x v="0"/>
    <x v="0"/>
    <x v="0"/>
    <x v="1"/>
    <x v="0"/>
    <n v="0"/>
    <n v="3"/>
    <n v="11"/>
    <x v="1"/>
    <n v="63"/>
    <x v="0"/>
    <n v="2678"/>
    <n v="1"/>
    <n v="0"/>
    <n v="0"/>
    <n v="0"/>
    <n v="0"/>
    <s v="Divorced"/>
    <s v="Alone"/>
    <n v="1"/>
    <n v="0"/>
    <n v="0"/>
    <n v="0"/>
    <n v="0"/>
    <s v="2n Cycle"/>
    <s v="Undergraduate"/>
    <n v="748"/>
    <n v="707"/>
    <n v="1"/>
    <n v="0"/>
    <x v="2"/>
    <s v="NumStorePurchases"/>
    <x v="1"/>
    <n v="21"/>
    <s v="Accepted"/>
    <n v="21"/>
    <n v="789"/>
    <n v="1.9999999999999996"/>
    <n v="8"/>
    <n v="6"/>
    <n v="16"/>
    <n v="5"/>
    <x v="3"/>
    <s v="Medium"/>
    <s v="High"/>
    <s v="Medium"/>
    <n v="1203"/>
  </r>
  <r>
    <n v="40211"/>
    <x v="0"/>
    <n v="1"/>
    <n v="1"/>
    <n v="30"/>
    <x v="1"/>
    <n v="51"/>
    <n v="1"/>
    <n v="7"/>
    <n v="2"/>
    <n v="1"/>
    <n v="25"/>
    <s v="Wines"/>
    <n v="2"/>
    <n v="2"/>
    <n v="1"/>
    <n v="2"/>
    <n v="8"/>
    <x v="1"/>
    <x v="0"/>
    <x v="0"/>
    <x v="0"/>
    <x v="0"/>
    <n v="0"/>
    <n v="3"/>
    <n v="11"/>
    <x v="1"/>
    <n v="39"/>
    <x v="1"/>
    <n v="2493"/>
    <n v="0"/>
    <n v="1"/>
    <n v="0"/>
    <n v="0"/>
    <n v="0"/>
    <s v="Married"/>
    <s v="Partner"/>
    <n v="0"/>
    <n v="0"/>
    <n v="1"/>
    <n v="0"/>
    <n v="0"/>
    <s v="Graduation"/>
    <s v="Graduate"/>
    <n v="62"/>
    <n v="37"/>
    <n v="1"/>
    <n v="2"/>
    <x v="3"/>
    <s v="NumWebPurchases"/>
    <x v="2"/>
    <n v="5"/>
    <s v="Accepted"/>
    <n v="5"/>
    <n v="87"/>
    <n v="7"/>
    <n v="1"/>
    <n v="2"/>
    <n v="10"/>
    <n v="2"/>
    <x v="1"/>
    <s v="Medium"/>
    <s v="Low"/>
    <s v="Medium"/>
    <n v="1204"/>
  </r>
  <r>
    <n v="33438"/>
    <x v="2"/>
    <n v="1"/>
    <n v="1"/>
    <n v="81"/>
    <x v="2"/>
    <n v="62"/>
    <n v="1"/>
    <n v="16"/>
    <n v="3"/>
    <n v="2"/>
    <n v="6"/>
    <s v="Wines"/>
    <n v="4"/>
    <n v="2"/>
    <n v="1"/>
    <n v="4"/>
    <n v="5"/>
    <x v="0"/>
    <x v="0"/>
    <x v="0"/>
    <x v="0"/>
    <x v="0"/>
    <n v="0"/>
    <n v="3"/>
    <n v="11"/>
    <x v="1"/>
    <n v="62"/>
    <x v="0"/>
    <n v="2439"/>
    <n v="0"/>
    <n v="0"/>
    <n v="0"/>
    <n v="0"/>
    <n v="1"/>
    <s v="Widow"/>
    <s v="Alone"/>
    <n v="0"/>
    <n v="0"/>
    <n v="0"/>
    <n v="0"/>
    <n v="1"/>
    <s v="PhD"/>
    <s v="Postgraduate"/>
    <n v="84"/>
    <n v="78"/>
    <n v="0"/>
    <n v="2"/>
    <x v="3"/>
    <s v="NumStorePurchases"/>
    <x v="1"/>
    <n v="7"/>
    <s v="Not Accepted"/>
    <n v="7"/>
    <n v="90"/>
    <n v="1.9999999999999996"/>
    <n v="3"/>
    <n v="2"/>
    <n v="7"/>
    <n v="1"/>
    <x v="1"/>
    <s v="Medium"/>
    <s v="Medium"/>
    <s v="Low"/>
    <n v="1205"/>
  </r>
  <r>
    <n v="75032"/>
    <x v="1"/>
    <n v="0"/>
    <n v="1"/>
    <n v="74"/>
    <x v="2"/>
    <n v="952"/>
    <n v="12"/>
    <n v="180"/>
    <n v="47"/>
    <n v="12"/>
    <n v="12"/>
    <s v="Wines"/>
    <n v="2"/>
    <n v="5"/>
    <n v="4"/>
    <n v="9"/>
    <n v="3"/>
    <x v="0"/>
    <x v="0"/>
    <x v="0"/>
    <x v="0"/>
    <x v="0"/>
    <n v="0"/>
    <n v="3"/>
    <n v="11"/>
    <x v="1"/>
    <n v="61"/>
    <x v="0"/>
    <n v="2586"/>
    <n v="0"/>
    <n v="1"/>
    <n v="0"/>
    <n v="0"/>
    <n v="0"/>
    <s v="Married"/>
    <s v="Partner"/>
    <n v="0"/>
    <n v="0"/>
    <n v="0"/>
    <n v="0"/>
    <n v="1"/>
    <s v="PhD"/>
    <s v="Postgraduate"/>
    <n v="1203"/>
    <n v="1191"/>
    <n v="0"/>
    <n v="1"/>
    <x v="0"/>
    <s v="NumStorePurchases"/>
    <x v="1"/>
    <n v="18"/>
    <s v="Not Accepted"/>
    <n v="18"/>
    <n v="1215"/>
    <n v="3.0000000000000004"/>
    <n v="7"/>
    <n v="8"/>
    <n v="18"/>
    <n v="6"/>
    <x v="3"/>
    <s v="High"/>
    <s v="Medium"/>
    <s v="Medium"/>
    <n v="1206"/>
  </r>
  <r>
    <n v="61284"/>
    <x v="0"/>
    <n v="0"/>
    <n v="0"/>
    <n v="76"/>
    <x v="2"/>
    <n v="618"/>
    <n v="15"/>
    <n v="106"/>
    <n v="20"/>
    <n v="7"/>
    <n v="45"/>
    <s v="Wines"/>
    <n v="1"/>
    <n v="11"/>
    <n v="2"/>
    <n v="8"/>
    <n v="6"/>
    <x v="0"/>
    <x v="1"/>
    <x v="0"/>
    <x v="0"/>
    <x v="0"/>
    <n v="0"/>
    <n v="3"/>
    <n v="11"/>
    <x v="1"/>
    <n v="65"/>
    <x v="0"/>
    <n v="2419"/>
    <n v="0"/>
    <n v="0"/>
    <n v="1"/>
    <n v="0"/>
    <n v="0"/>
    <s v="Single"/>
    <s v="Alone"/>
    <n v="0"/>
    <n v="0"/>
    <n v="0"/>
    <n v="0"/>
    <n v="1"/>
    <s v="PhD"/>
    <s v="Postgraduate"/>
    <n v="766"/>
    <n v="721"/>
    <n v="1"/>
    <n v="0"/>
    <x v="2"/>
    <s v="NumWebPurchases"/>
    <x v="2"/>
    <n v="21"/>
    <s v="Accepted"/>
    <n v="21"/>
    <n v="811"/>
    <n v="3.0000000000000004"/>
    <n v="8"/>
    <n v="6"/>
    <n v="17"/>
    <n v="5"/>
    <x v="3"/>
    <s v="High"/>
    <s v="Medium"/>
    <s v="Medium"/>
    <n v="1207"/>
  </r>
  <r>
    <n v="22518"/>
    <x v="2"/>
    <n v="1"/>
    <n v="0"/>
    <n v="36"/>
    <x v="0"/>
    <n v="11"/>
    <n v="7"/>
    <n v="12"/>
    <n v="2"/>
    <n v="2"/>
    <n v="27"/>
    <s v="Gold"/>
    <n v="2"/>
    <n v="2"/>
    <n v="1"/>
    <n v="2"/>
    <n v="5"/>
    <x v="1"/>
    <x v="0"/>
    <x v="0"/>
    <x v="0"/>
    <x v="0"/>
    <n v="0"/>
    <n v="3"/>
    <n v="11"/>
    <x v="0"/>
    <n v="34"/>
    <x v="1"/>
    <n v="2774"/>
    <n v="0"/>
    <n v="1"/>
    <n v="0"/>
    <n v="0"/>
    <n v="0"/>
    <s v="Married"/>
    <s v="Partner"/>
    <n v="0"/>
    <n v="0"/>
    <n v="1"/>
    <n v="0"/>
    <n v="0"/>
    <s v="Graduation"/>
    <s v="Graduate"/>
    <n v="34"/>
    <n v="7"/>
    <n v="1"/>
    <n v="1"/>
    <x v="1"/>
    <s v="NumWebPurchases"/>
    <x v="2"/>
    <n v="5"/>
    <s v="Accepted"/>
    <n v="5"/>
    <n v="61"/>
    <n v="7"/>
    <n v="1"/>
    <n v="2"/>
    <n v="10"/>
    <n v="2"/>
    <x v="1"/>
    <s v="Low"/>
    <s v="Medium"/>
    <s v="Medium"/>
    <n v="1208"/>
  </r>
  <r>
    <n v="54730"/>
    <x v="0"/>
    <n v="0"/>
    <n v="1"/>
    <n v="64"/>
    <x v="2"/>
    <n v="318"/>
    <n v="3"/>
    <n v="17"/>
    <n v="4"/>
    <n v="7"/>
    <n v="56"/>
    <s v="Wines"/>
    <n v="5"/>
    <n v="4"/>
    <n v="1"/>
    <n v="8"/>
    <n v="4"/>
    <x v="0"/>
    <x v="0"/>
    <x v="0"/>
    <x v="0"/>
    <x v="0"/>
    <n v="0"/>
    <n v="3"/>
    <n v="11"/>
    <x v="1"/>
    <n v="45"/>
    <x v="2"/>
    <n v="2477"/>
    <n v="0"/>
    <n v="1"/>
    <n v="0"/>
    <n v="0"/>
    <n v="0"/>
    <s v="Married"/>
    <s v="Partner"/>
    <n v="0"/>
    <n v="0"/>
    <n v="0"/>
    <n v="1"/>
    <n v="0"/>
    <s v="Master"/>
    <s v="Postgraduate"/>
    <n v="349"/>
    <n v="293"/>
    <n v="0"/>
    <n v="1"/>
    <x v="2"/>
    <s v="NumStorePurchases"/>
    <x v="1"/>
    <n v="13"/>
    <s v="Not Accepted"/>
    <n v="13"/>
    <n v="405"/>
    <n v="4"/>
    <n v="5"/>
    <n v="5"/>
    <n v="14"/>
    <n v="4"/>
    <x v="2"/>
    <s v="Medium"/>
    <s v="Medium"/>
    <s v="Medium"/>
    <n v="1209"/>
  </r>
  <r>
    <n v="38452"/>
    <x v="0"/>
    <n v="1"/>
    <n v="1"/>
    <n v="62"/>
    <x v="2"/>
    <n v="56"/>
    <n v="0"/>
    <n v="14"/>
    <n v="0"/>
    <n v="0"/>
    <n v="2"/>
    <s v="Wines"/>
    <n v="3"/>
    <n v="3"/>
    <n v="0"/>
    <n v="3"/>
    <n v="7"/>
    <x v="0"/>
    <x v="0"/>
    <x v="0"/>
    <x v="0"/>
    <x v="0"/>
    <n v="0"/>
    <n v="3"/>
    <n v="11"/>
    <x v="1"/>
    <n v="65"/>
    <x v="0"/>
    <n v="2250"/>
    <n v="0"/>
    <n v="1"/>
    <n v="0"/>
    <n v="0"/>
    <n v="0"/>
    <s v="Married"/>
    <s v="Partner"/>
    <n v="0"/>
    <n v="0"/>
    <n v="0"/>
    <n v="1"/>
    <n v="0"/>
    <s v="Master"/>
    <s v="Postgraduate"/>
    <n v="70"/>
    <n v="68"/>
    <n v="0"/>
    <n v="2"/>
    <x v="3"/>
    <s v="NumWebPurchases"/>
    <x v="2"/>
    <n v="6"/>
    <s v="Not Accepted"/>
    <n v="6"/>
    <n v="72"/>
    <n v="4"/>
    <n v="2"/>
    <n v="2"/>
    <n v="8"/>
    <n v="1"/>
    <x v="1"/>
    <s v="Medium"/>
    <s v="Low"/>
    <s v="Low"/>
    <n v="1210"/>
  </r>
  <r>
    <n v="44421"/>
    <x v="0"/>
    <n v="1"/>
    <n v="1"/>
    <n v="53"/>
    <x v="0"/>
    <n v="110"/>
    <n v="5"/>
    <n v="59"/>
    <n v="7"/>
    <n v="1"/>
    <n v="7"/>
    <s v="Wines"/>
    <n v="5"/>
    <n v="5"/>
    <n v="0"/>
    <n v="4"/>
    <n v="8"/>
    <x v="0"/>
    <x v="0"/>
    <x v="0"/>
    <x v="0"/>
    <x v="0"/>
    <n v="0"/>
    <n v="3"/>
    <n v="11"/>
    <x v="1"/>
    <n v="49"/>
    <x v="2"/>
    <n v="2658"/>
    <n v="1"/>
    <n v="0"/>
    <n v="0"/>
    <n v="0"/>
    <n v="0"/>
    <s v="Divorced"/>
    <s v="Alone"/>
    <n v="0"/>
    <n v="0"/>
    <n v="1"/>
    <n v="0"/>
    <n v="0"/>
    <s v="Graduation"/>
    <s v="Graduate"/>
    <n v="182"/>
    <n v="175"/>
    <n v="0"/>
    <n v="2"/>
    <x v="3"/>
    <s v="NumWebPurchases"/>
    <x v="2"/>
    <n v="9"/>
    <s v="Not Accepted"/>
    <n v="9"/>
    <n v="189"/>
    <n v="5"/>
    <n v="3"/>
    <n v="3"/>
    <n v="11"/>
    <n v="3"/>
    <x v="2"/>
    <s v="Medium"/>
    <s v="Low"/>
    <s v="Low"/>
    <n v="1211"/>
  </r>
  <r>
    <n v="38197"/>
    <x v="0"/>
    <n v="1"/>
    <n v="0"/>
    <n v="86"/>
    <x v="2"/>
    <n v="23"/>
    <n v="0"/>
    <n v="11"/>
    <n v="2"/>
    <n v="1"/>
    <n v="3"/>
    <s v="Wines"/>
    <n v="1"/>
    <n v="1"/>
    <n v="0"/>
    <n v="3"/>
    <n v="5"/>
    <x v="0"/>
    <x v="0"/>
    <x v="0"/>
    <x v="0"/>
    <x v="0"/>
    <n v="0"/>
    <n v="3"/>
    <n v="11"/>
    <x v="1"/>
    <n v="34"/>
    <x v="1"/>
    <n v="2524"/>
    <n v="0"/>
    <n v="0"/>
    <n v="0"/>
    <n v="1"/>
    <n v="0"/>
    <s v="Together"/>
    <s v="Partner"/>
    <n v="0"/>
    <n v="0"/>
    <n v="0"/>
    <n v="0"/>
    <n v="1"/>
    <s v="PhD"/>
    <s v="Postgraduate"/>
    <n v="37"/>
    <n v="34"/>
    <n v="0"/>
    <n v="1"/>
    <x v="1"/>
    <s v="NumStorePurchases"/>
    <x v="1"/>
    <n v="4"/>
    <s v="Not Accepted"/>
    <n v="4"/>
    <n v="40"/>
    <n v="1.9999999999999996"/>
    <n v="0"/>
    <n v="1"/>
    <n v="2.9999999999999996"/>
    <n v="0"/>
    <x v="1"/>
    <s v="Low"/>
    <s v="Low"/>
    <s v="Low"/>
    <n v="1212"/>
  </r>
  <r>
    <n v="41986"/>
    <x v="0"/>
    <n v="0"/>
    <n v="1"/>
    <n v="15"/>
    <x v="1"/>
    <n v="27"/>
    <n v="5"/>
    <n v="8"/>
    <n v="8"/>
    <n v="3"/>
    <n v="12"/>
    <s v="Wines"/>
    <n v="3"/>
    <n v="3"/>
    <n v="0"/>
    <n v="4"/>
    <n v="4"/>
    <x v="0"/>
    <x v="0"/>
    <x v="0"/>
    <x v="0"/>
    <x v="0"/>
    <n v="0"/>
    <n v="3"/>
    <n v="11"/>
    <x v="1"/>
    <n v="42"/>
    <x v="2"/>
    <n v="2299"/>
    <n v="1"/>
    <n v="0"/>
    <n v="0"/>
    <n v="0"/>
    <n v="0"/>
    <s v="Divorced"/>
    <s v="Alone"/>
    <n v="0"/>
    <n v="0"/>
    <n v="1"/>
    <n v="0"/>
    <n v="0"/>
    <s v="Graduation"/>
    <s v="Graduate"/>
    <n v="51"/>
    <n v="39"/>
    <n v="0"/>
    <n v="1"/>
    <x v="1"/>
    <s v="NumStorePurchases"/>
    <x v="1"/>
    <n v="7"/>
    <s v="Not Accepted"/>
    <n v="7"/>
    <n v="63"/>
    <n v="9"/>
    <n v="3"/>
    <n v="2"/>
    <n v="14"/>
    <n v="4"/>
    <x v="2"/>
    <s v="Medium"/>
    <s v="Medium"/>
    <s v="Medium"/>
    <n v="1213"/>
  </r>
  <r>
    <n v="28427"/>
    <x v="2"/>
    <n v="1"/>
    <n v="0"/>
    <n v="67"/>
    <x v="2"/>
    <n v="18"/>
    <n v="3"/>
    <n v="19"/>
    <n v="3"/>
    <n v="3"/>
    <n v="6"/>
    <s v="Meat"/>
    <n v="2"/>
    <n v="2"/>
    <n v="0"/>
    <n v="3"/>
    <n v="8"/>
    <x v="0"/>
    <x v="0"/>
    <x v="0"/>
    <x v="0"/>
    <x v="0"/>
    <n v="0"/>
    <n v="3"/>
    <n v="11"/>
    <x v="1"/>
    <n v="37"/>
    <x v="1"/>
    <n v="2624"/>
    <n v="0"/>
    <n v="0"/>
    <n v="0"/>
    <n v="1"/>
    <n v="0"/>
    <s v="Together"/>
    <s v="Partner"/>
    <n v="0"/>
    <n v="0"/>
    <n v="1"/>
    <n v="0"/>
    <n v="0"/>
    <s v="Graduation"/>
    <s v="Graduate"/>
    <n v="46"/>
    <n v="40"/>
    <n v="0"/>
    <n v="1"/>
    <x v="1"/>
    <s v="NumStorePurchases"/>
    <x v="1"/>
    <n v="5"/>
    <s v="Not Accepted"/>
    <n v="5"/>
    <n v="52"/>
    <n v="4"/>
    <n v="1"/>
    <n v="1"/>
    <n v="6"/>
    <n v="0"/>
    <x v="1"/>
    <s v="Low"/>
    <s v="Medium"/>
    <s v="Low"/>
    <n v="1214"/>
  </r>
  <r>
    <n v="37395"/>
    <x v="0"/>
    <n v="1"/>
    <n v="0"/>
    <n v="47"/>
    <x v="0"/>
    <n v="18"/>
    <n v="0"/>
    <n v="9"/>
    <n v="0"/>
    <n v="1"/>
    <n v="11"/>
    <s v="Wines"/>
    <n v="1"/>
    <n v="1"/>
    <n v="0"/>
    <n v="3"/>
    <n v="6"/>
    <x v="0"/>
    <x v="0"/>
    <x v="0"/>
    <x v="0"/>
    <x v="0"/>
    <n v="0"/>
    <n v="3"/>
    <n v="11"/>
    <x v="1"/>
    <n v="44"/>
    <x v="2"/>
    <n v="2217"/>
    <n v="0"/>
    <n v="0"/>
    <n v="0"/>
    <n v="1"/>
    <n v="0"/>
    <s v="Together"/>
    <s v="Partner"/>
    <n v="0"/>
    <n v="0"/>
    <n v="0"/>
    <n v="0"/>
    <n v="1"/>
    <s v="PhD"/>
    <s v="Postgraduate"/>
    <n v="28"/>
    <n v="17"/>
    <n v="0"/>
    <n v="1"/>
    <x v="1"/>
    <s v="NumStorePurchases"/>
    <x v="1"/>
    <n v="4"/>
    <s v="Not Accepted"/>
    <n v="4"/>
    <n v="39"/>
    <n v="6"/>
    <n v="0"/>
    <n v="1"/>
    <n v="7"/>
    <n v="1"/>
    <x v="1"/>
    <s v="Low"/>
    <s v="Low"/>
    <s v="Medium"/>
    <n v="1215"/>
  </r>
  <r>
    <n v="64722"/>
    <x v="0"/>
    <n v="1"/>
    <n v="0"/>
    <n v="47"/>
    <x v="0"/>
    <n v="303"/>
    <n v="0"/>
    <n v="280"/>
    <n v="60"/>
    <n v="147"/>
    <n v="15"/>
    <s v="Wines"/>
    <n v="4"/>
    <n v="8"/>
    <n v="2"/>
    <n v="11"/>
    <n v="6"/>
    <x v="0"/>
    <x v="0"/>
    <x v="0"/>
    <x v="0"/>
    <x v="0"/>
    <n v="0"/>
    <n v="3"/>
    <n v="11"/>
    <x v="1"/>
    <n v="49"/>
    <x v="2"/>
    <n v="2193"/>
    <n v="0"/>
    <n v="1"/>
    <n v="0"/>
    <n v="0"/>
    <n v="0"/>
    <s v="Married"/>
    <s v="Partner"/>
    <n v="0"/>
    <n v="0"/>
    <n v="1"/>
    <n v="0"/>
    <n v="0"/>
    <s v="Graduation"/>
    <s v="Graduate"/>
    <n v="790"/>
    <n v="775"/>
    <n v="0"/>
    <n v="1"/>
    <x v="2"/>
    <s v="NumStorePurchases"/>
    <x v="1"/>
    <n v="21"/>
    <s v="Not Accepted"/>
    <n v="21"/>
    <n v="805"/>
    <n v="6"/>
    <n v="8"/>
    <n v="6"/>
    <n v="20"/>
    <n v="7"/>
    <x v="3"/>
    <s v="Medium"/>
    <s v="High"/>
    <s v="Medium"/>
    <n v="1216"/>
  </r>
  <r>
    <n v="55249"/>
    <x v="0"/>
    <n v="0"/>
    <n v="1"/>
    <n v="81"/>
    <x v="2"/>
    <n v="97"/>
    <n v="1"/>
    <n v="19"/>
    <n v="2"/>
    <n v="0"/>
    <n v="11"/>
    <s v="Wines"/>
    <n v="1"/>
    <n v="2"/>
    <n v="1"/>
    <n v="4"/>
    <n v="3"/>
    <x v="0"/>
    <x v="0"/>
    <x v="0"/>
    <x v="0"/>
    <x v="0"/>
    <n v="0"/>
    <n v="3"/>
    <n v="11"/>
    <x v="1"/>
    <n v="64"/>
    <x v="0"/>
    <n v="2232"/>
    <n v="0"/>
    <n v="0"/>
    <n v="0"/>
    <n v="1"/>
    <n v="0"/>
    <s v="Together"/>
    <s v="Partner"/>
    <n v="0"/>
    <n v="0"/>
    <n v="0"/>
    <n v="1"/>
    <n v="0"/>
    <s v="Master"/>
    <s v="Postgraduate"/>
    <n v="119"/>
    <n v="108"/>
    <n v="0"/>
    <n v="1"/>
    <x v="3"/>
    <s v="NumStorePurchases"/>
    <x v="1"/>
    <n v="7"/>
    <s v="Not Accepted"/>
    <n v="7"/>
    <n v="130"/>
    <n v="1.9999999999999996"/>
    <n v="3"/>
    <n v="3"/>
    <n v="8"/>
    <n v="1"/>
    <x v="1"/>
    <s v="Medium"/>
    <s v="Low"/>
    <s v="Medium"/>
    <n v="1217"/>
  </r>
  <r>
    <n v="84906"/>
    <x v="1"/>
    <n v="0"/>
    <n v="0"/>
    <n v="98"/>
    <x v="2"/>
    <n v="997"/>
    <n v="15"/>
    <n v="414"/>
    <n v="99"/>
    <n v="30"/>
    <n v="76"/>
    <s v="Wines"/>
    <n v="1"/>
    <n v="5"/>
    <n v="6"/>
    <n v="12"/>
    <n v="2"/>
    <x v="0"/>
    <x v="1"/>
    <x v="1"/>
    <x v="0"/>
    <x v="1"/>
    <n v="0"/>
    <n v="3"/>
    <n v="11"/>
    <x v="1"/>
    <n v="48"/>
    <x v="2"/>
    <n v="2427"/>
    <n v="0"/>
    <n v="0"/>
    <n v="0"/>
    <n v="1"/>
    <n v="0"/>
    <s v="Together"/>
    <s v="Partner"/>
    <n v="0"/>
    <n v="0"/>
    <n v="1"/>
    <n v="0"/>
    <n v="0"/>
    <s v="Graduation"/>
    <s v="Graduate"/>
    <n v="1555"/>
    <n v="1479"/>
    <n v="3"/>
    <n v="0"/>
    <x v="0"/>
    <s v="NumStorePurchases"/>
    <x v="1"/>
    <n v="23"/>
    <s v="Accepted"/>
    <n v="23"/>
    <n v="1631"/>
    <n v="0.99999999999999978"/>
    <n v="9"/>
    <n v="9"/>
    <n v="19"/>
    <n v="7"/>
    <x v="3"/>
    <s v="High"/>
    <s v="Medium"/>
    <s v="High"/>
    <n v="1218"/>
  </r>
  <r>
    <n v="28691"/>
    <x v="2"/>
    <n v="1"/>
    <n v="0"/>
    <n v="56"/>
    <x v="0"/>
    <n v="5"/>
    <n v="4"/>
    <n v="13"/>
    <n v="8"/>
    <n v="0"/>
    <n v="4"/>
    <s v="Meat"/>
    <n v="1"/>
    <n v="1"/>
    <n v="0"/>
    <n v="3"/>
    <n v="8"/>
    <x v="0"/>
    <x v="0"/>
    <x v="0"/>
    <x v="0"/>
    <x v="0"/>
    <n v="0"/>
    <n v="3"/>
    <n v="11"/>
    <x v="1"/>
    <n v="31"/>
    <x v="1"/>
    <n v="2519"/>
    <n v="0"/>
    <n v="1"/>
    <n v="0"/>
    <n v="0"/>
    <n v="0"/>
    <s v="Married"/>
    <s v="Partner"/>
    <n v="0"/>
    <n v="0"/>
    <n v="1"/>
    <n v="0"/>
    <n v="0"/>
    <s v="Graduation"/>
    <s v="Graduate"/>
    <n v="30"/>
    <n v="26"/>
    <n v="0"/>
    <n v="1"/>
    <x v="1"/>
    <s v="NumStorePurchases"/>
    <x v="1"/>
    <n v="4"/>
    <s v="Not Accepted"/>
    <n v="4"/>
    <n v="34"/>
    <n v="5"/>
    <n v="0"/>
    <n v="0"/>
    <n v="5"/>
    <n v="0"/>
    <x v="1"/>
    <s v="Low"/>
    <s v="Low"/>
    <s v="Low"/>
    <n v="1219"/>
  </r>
  <r>
    <n v="44213"/>
    <x v="0"/>
    <n v="1"/>
    <n v="1"/>
    <n v="48"/>
    <x v="0"/>
    <n v="95"/>
    <n v="11"/>
    <n v="35"/>
    <n v="0"/>
    <n v="4"/>
    <n v="7"/>
    <s v="Wines"/>
    <n v="4"/>
    <n v="2"/>
    <n v="1"/>
    <n v="5"/>
    <n v="6"/>
    <x v="0"/>
    <x v="0"/>
    <x v="0"/>
    <x v="0"/>
    <x v="0"/>
    <n v="0"/>
    <n v="3"/>
    <n v="11"/>
    <x v="1"/>
    <n v="68"/>
    <x v="0"/>
    <n v="2371"/>
    <n v="0"/>
    <n v="0"/>
    <n v="1"/>
    <n v="0"/>
    <n v="0"/>
    <s v="Single"/>
    <s v="Alone"/>
    <n v="0"/>
    <n v="0"/>
    <n v="1"/>
    <n v="0"/>
    <n v="0"/>
    <s v="Graduation"/>
    <s v="Graduate"/>
    <n v="145"/>
    <n v="138"/>
    <n v="0"/>
    <n v="2"/>
    <x v="3"/>
    <s v="NumStorePurchases"/>
    <x v="1"/>
    <n v="8"/>
    <s v="Not Accepted"/>
    <n v="8"/>
    <n v="152"/>
    <n v="6"/>
    <n v="3"/>
    <n v="3"/>
    <n v="12"/>
    <n v="3"/>
    <x v="2"/>
    <s v="Medium"/>
    <s v="Medium"/>
    <s v="Low"/>
    <n v="1220"/>
  </r>
  <r>
    <n v="25707"/>
    <x v="2"/>
    <n v="1"/>
    <n v="0"/>
    <n v="18"/>
    <x v="1"/>
    <n v="1"/>
    <n v="6"/>
    <n v="2"/>
    <n v="3"/>
    <n v="6"/>
    <n v="3"/>
    <s v="Fruits"/>
    <n v="1"/>
    <n v="1"/>
    <n v="0"/>
    <n v="3"/>
    <n v="7"/>
    <x v="0"/>
    <x v="0"/>
    <x v="0"/>
    <x v="0"/>
    <x v="0"/>
    <n v="0"/>
    <n v="3"/>
    <n v="11"/>
    <x v="1"/>
    <n v="36"/>
    <x v="1"/>
    <n v="2321"/>
    <n v="0"/>
    <n v="0"/>
    <n v="1"/>
    <n v="0"/>
    <n v="0"/>
    <s v="Single"/>
    <s v="Alone"/>
    <n v="0"/>
    <n v="1"/>
    <n v="0"/>
    <n v="0"/>
    <n v="0"/>
    <s v="Basic"/>
    <s v="Undergraduate"/>
    <n v="18"/>
    <n v="15"/>
    <n v="0"/>
    <n v="1"/>
    <x v="1"/>
    <s v="NumStorePurchases"/>
    <x v="1"/>
    <n v="4"/>
    <s v="Not Accepted"/>
    <n v="4"/>
    <n v="21"/>
    <n v="9"/>
    <n v="0"/>
    <n v="0"/>
    <n v="9"/>
    <n v="2"/>
    <x v="1"/>
    <s v="Low"/>
    <s v="Medium"/>
    <s v="Low"/>
    <n v="1221"/>
  </r>
  <r>
    <n v="59062"/>
    <x v="0"/>
    <n v="2"/>
    <n v="1"/>
    <n v="74"/>
    <x v="2"/>
    <n v="46"/>
    <n v="1"/>
    <n v="12"/>
    <n v="3"/>
    <n v="0"/>
    <n v="9"/>
    <s v="Wines"/>
    <n v="2"/>
    <n v="2"/>
    <n v="0"/>
    <n v="3"/>
    <n v="4"/>
    <x v="0"/>
    <x v="0"/>
    <x v="0"/>
    <x v="0"/>
    <x v="0"/>
    <n v="0"/>
    <n v="3"/>
    <n v="11"/>
    <x v="1"/>
    <n v="53"/>
    <x v="0"/>
    <n v="2428"/>
    <n v="0"/>
    <n v="1"/>
    <n v="0"/>
    <n v="0"/>
    <n v="0"/>
    <s v="Married"/>
    <s v="Partner"/>
    <n v="0"/>
    <n v="0"/>
    <n v="0"/>
    <n v="0"/>
    <n v="1"/>
    <s v="PhD"/>
    <s v="Postgraduate"/>
    <n v="62"/>
    <n v="53"/>
    <n v="0"/>
    <n v="3"/>
    <x v="3"/>
    <s v="NumStorePurchases"/>
    <x v="1"/>
    <n v="5"/>
    <s v="Not Accepted"/>
    <n v="5"/>
    <n v="71"/>
    <n v="3.0000000000000004"/>
    <n v="1"/>
    <n v="2"/>
    <n v="6"/>
    <n v="0"/>
    <x v="1"/>
    <s v="Medium"/>
    <s v="Low"/>
    <s v="Low"/>
    <n v="1222"/>
  </r>
  <r>
    <n v="76624"/>
    <x v="1"/>
    <n v="0"/>
    <n v="1"/>
    <n v="68"/>
    <x v="2"/>
    <n v="411"/>
    <n v="106"/>
    <n v="147"/>
    <n v="54"/>
    <n v="115"/>
    <n v="66"/>
    <s v="Wines"/>
    <n v="1"/>
    <n v="5"/>
    <n v="10"/>
    <n v="7"/>
    <n v="1"/>
    <x v="1"/>
    <x v="0"/>
    <x v="0"/>
    <x v="0"/>
    <x v="0"/>
    <n v="0"/>
    <n v="3"/>
    <n v="11"/>
    <x v="1"/>
    <n v="58"/>
    <x v="0"/>
    <n v="2195"/>
    <n v="0"/>
    <n v="0"/>
    <n v="1"/>
    <n v="0"/>
    <n v="0"/>
    <s v="Single"/>
    <s v="Alone"/>
    <n v="0"/>
    <n v="0"/>
    <n v="1"/>
    <n v="0"/>
    <n v="0"/>
    <s v="Graduation"/>
    <s v="Graduate"/>
    <n v="833"/>
    <n v="767"/>
    <n v="1"/>
    <n v="1"/>
    <x v="2"/>
    <s v="NumCatalogPurchases"/>
    <x v="0"/>
    <n v="22"/>
    <s v="Accepted"/>
    <n v="22"/>
    <n v="899"/>
    <n v="4"/>
    <n v="8"/>
    <n v="6"/>
    <n v="18"/>
    <n v="6"/>
    <x v="3"/>
    <s v="Medium"/>
    <s v="High"/>
    <s v="High"/>
    <n v="1223"/>
  </r>
  <r>
    <n v="66000"/>
    <x v="0"/>
    <n v="0"/>
    <n v="0"/>
    <n v="36"/>
    <x v="0"/>
    <n v="244"/>
    <n v="51"/>
    <n v="270"/>
    <n v="101"/>
    <n v="0"/>
    <n v="45"/>
    <s v="Meat"/>
    <n v="1"/>
    <n v="1"/>
    <n v="3"/>
    <n v="5"/>
    <n v="1"/>
    <x v="0"/>
    <x v="0"/>
    <x v="0"/>
    <x v="0"/>
    <x v="0"/>
    <n v="0"/>
    <n v="3"/>
    <n v="11"/>
    <x v="1"/>
    <n v="73"/>
    <x v="0"/>
    <n v="2229"/>
    <n v="0"/>
    <n v="0"/>
    <n v="0"/>
    <n v="1"/>
    <n v="0"/>
    <s v="Together"/>
    <s v="Partner"/>
    <n v="0"/>
    <n v="0"/>
    <n v="0"/>
    <n v="1"/>
    <n v="0"/>
    <s v="Master"/>
    <s v="Postgraduate"/>
    <n v="666"/>
    <n v="621"/>
    <n v="0"/>
    <n v="0"/>
    <x v="2"/>
    <s v="NumStorePurchases"/>
    <x v="1"/>
    <n v="9"/>
    <s v="Not Accepted"/>
    <n v="9"/>
    <n v="711"/>
    <n v="7"/>
    <n v="3"/>
    <n v="6"/>
    <n v="16"/>
    <n v="5"/>
    <x v="3"/>
    <s v="Medium"/>
    <s v="Low"/>
    <s v="Medium"/>
    <n v="1224"/>
  </r>
  <r>
    <n v="27683"/>
    <x v="2"/>
    <n v="1"/>
    <n v="0"/>
    <n v="90"/>
    <x v="2"/>
    <n v="152"/>
    <n v="9"/>
    <n v="121"/>
    <n v="12"/>
    <n v="12"/>
    <n v="45"/>
    <s v="Wines"/>
    <n v="4"/>
    <n v="6"/>
    <n v="2"/>
    <n v="4"/>
    <n v="8"/>
    <x v="0"/>
    <x v="0"/>
    <x v="0"/>
    <x v="0"/>
    <x v="0"/>
    <n v="0"/>
    <n v="3"/>
    <n v="11"/>
    <x v="1"/>
    <n v="42"/>
    <x v="2"/>
    <n v="2853"/>
    <n v="0"/>
    <n v="0"/>
    <n v="0"/>
    <n v="1"/>
    <n v="0"/>
    <s v="Together"/>
    <s v="Partner"/>
    <n v="0"/>
    <n v="0"/>
    <n v="0"/>
    <n v="0"/>
    <n v="1"/>
    <s v="PhD"/>
    <s v="Postgraduate"/>
    <n v="306"/>
    <n v="261"/>
    <n v="0"/>
    <n v="1"/>
    <x v="3"/>
    <s v="NumWebPurchases"/>
    <x v="2"/>
    <n v="12"/>
    <s v="Not Accepted"/>
    <n v="12"/>
    <n v="351"/>
    <n v="0.99999999999999978"/>
    <n v="4"/>
    <n v="4"/>
    <n v="9"/>
    <n v="2"/>
    <x v="1"/>
    <s v="Medium"/>
    <s v="Medium"/>
    <s v="Medium"/>
    <n v="1225"/>
  </r>
  <r>
    <n v="1730"/>
    <x v="2"/>
    <n v="0"/>
    <n v="0"/>
    <n v="65"/>
    <x v="2"/>
    <n v="1"/>
    <n v="1"/>
    <n v="3"/>
    <n v="1"/>
    <n v="1"/>
    <n v="1"/>
    <s v="Meat"/>
    <n v="15"/>
    <n v="0"/>
    <n v="0"/>
    <n v="0"/>
    <n v="20"/>
    <x v="0"/>
    <x v="0"/>
    <x v="0"/>
    <x v="0"/>
    <x v="0"/>
    <n v="0"/>
    <n v="3"/>
    <n v="11"/>
    <x v="1"/>
    <n v="49"/>
    <x v="2"/>
    <n v="2201"/>
    <n v="1"/>
    <n v="0"/>
    <n v="0"/>
    <n v="0"/>
    <n v="0"/>
    <s v="Divorced"/>
    <s v="Alone"/>
    <n v="0"/>
    <n v="0"/>
    <n v="1"/>
    <n v="0"/>
    <n v="0"/>
    <s v="Graduation"/>
    <s v="Graduate"/>
    <n v="7"/>
    <n v="6"/>
    <n v="0"/>
    <n v="0"/>
    <x v="1"/>
    <s v="NumWebPurchases"/>
    <x v="2"/>
    <n v="0"/>
    <s v="Not Accepted"/>
    <n v="0"/>
    <n v="8"/>
    <n v="4"/>
    <n v="0"/>
    <n v="0"/>
    <n v="4"/>
    <n v="0"/>
    <x v="1"/>
    <s v="Low"/>
    <s v="Low"/>
    <s v="Low"/>
    <n v="1226"/>
  </r>
  <r>
    <n v="7500"/>
    <x v="2"/>
    <n v="1"/>
    <n v="0"/>
    <n v="63"/>
    <x v="2"/>
    <n v="10"/>
    <n v="17"/>
    <n v="18"/>
    <n v="8"/>
    <n v="26"/>
    <n v="40"/>
    <s v="Gold"/>
    <n v="4"/>
    <n v="3"/>
    <n v="2"/>
    <n v="2"/>
    <n v="9"/>
    <x v="0"/>
    <x v="0"/>
    <x v="0"/>
    <x v="0"/>
    <x v="0"/>
    <n v="0"/>
    <n v="3"/>
    <n v="11"/>
    <x v="1"/>
    <n v="28"/>
    <x v="3"/>
    <n v="2732"/>
    <n v="0"/>
    <n v="0"/>
    <n v="1"/>
    <n v="0"/>
    <n v="0"/>
    <s v="Single"/>
    <s v="Alone"/>
    <n v="0"/>
    <n v="1"/>
    <n v="0"/>
    <n v="0"/>
    <n v="0"/>
    <s v="Basic"/>
    <s v="Undergraduate"/>
    <n v="79"/>
    <n v="39"/>
    <n v="0"/>
    <n v="1"/>
    <x v="3"/>
    <s v="NumWebPurchases"/>
    <x v="2"/>
    <n v="7"/>
    <s v="Not Accepted"/>
    <n v="7"/>
    <n v="119"/>
    <n v="4"/>
    <n v="3"/>
    <n v="3"/>
    <n v="10"/>
    <n v="2"/>
    <x v="1"/>
    <s v="Low"/>
    <s v="Medium"/>
    <s v="Medium"/>
    <n v="1227"/>
  </r>
  <r>
    <n v="40521"/>
    <x v="0"/>
    <n v="1"/>
    <n v="1"/>
    <n v="82"/>
    <x v="2"/>
    <n v="12"/>
    <n v="0"/>
    <n v="5"/>
    <n v="0"/>
    <n v="0"/>
    <n v="4"/>
    <s v="Wines"/>
    <n v="1"/>
    <n v="0"/>
    <n v="1"/>
    <n v="2"/>
    <n v="5"/>
    <x v="0"/>
    <x v="0"/>
    <x v="0"/>
    <x v="0"/>
    <x v="0"/>
    <n v="0"/>
    <n v="3"/>
    <n v="11"/>
    <x v="1"/>
    <n v="52"/>
    <x v="0"/>
    <n v="2609"/>
    <n v="0"/>
    <n v="0"/>
    <n v="0"/>
    <n v="1"/>
    <n v="0"/>
    <s v="Together"/>
    <s v="Partner"/>
    <n v="0"/>
    <n v="0"/>
    <n v="1"/>
    <n v="0"/>
    <n v="0"/>
    <s v="Graduation"/>
    <s v="Graduate"/>
    <n v="17"/>
    <n v="13"/>
    <n v="0"/>
    <n v="2"/>
    <x v="1"/>
    <s v="NumStorePurchases"/>
    <x v="1"/>
    <n v="3"/>
    <s v="Not Accepted"/>
    <n v="3"/>
    <n v="21"/>
    <n v="1.9999999999999996"/>
    <n v="0"/>
    <n v="0"/>
    <n v="1.9999999999999996"/>
    <n v="0"/>
    <x v="1"/>
    <s v="Low"/>
    <s v="Low"/>
    <s v="Low"/>
    <n v="1228"/>
  </r>
  <r>
    <n v="20427"/>
    <x v="2"/>
    <n v="1"/>
    <n v="0"/>
    <n v="63"/>
    <x v="2"/>
    <n v="5"/>
    <n v="0"/>
    <n v="4"/>
    <n v="0"/>
    <n v="0"/>
    <n v="1"/>
    <s v="Wines"/>
    <n v="1"/>
    <n v="1"/>
    <n v="0"/>
    <n v="2"/>
    <n v="8"/>
    <x v="0"/>
    <x v="0"/>
    <x v="0"/>
    <x v="0"/>
    <x v="0"/>
    <n v="0"/>
    <n v="3"/>
    <n v="11"/>
    <x v="1"/>
    <n v="47"/>
    <x v="2"/>
    <n v="2256"/>
    <n v="0"/>
    <n v="0"/>
    <n v="0"/>
    <n v="1"/>
    <n v="0"/>
    <s v="Together"/>
    <s v="Partner"/>
    <n v="0"/>
    <n v="0"/>
    <n v="0"/>
    <n v="0"/>
    <n v="1"/>
    <s v="PhD"/>
    <s v="Postgraduate"/>
    <n v="9"/>
    <n v="8"/>
    <n v="0"/>
    <n v="1"/>
    <x v="1"/>
    <s v="NumStorePurchases"/>
    <x v="1"/>
    <n v="3"/>
    <s v="Not Accepted"/>
    <n v="3"/>
    <n v="10"/>
    <n v="4"/>
    <n v="0"/>
    <n v="0"/>
    <n v="4"/>
    <n v="0"/>
    <x v="1"/>
    <s v="Low"/>
    <s v="Low"/>
    <s v="Low"/>
    <n v="1229"/>
  </r>
  <r>
    <n v="65106"/>
    <x v="0"/>
    <n v="0"/>
    <n v="1"/>
    <n v="55"/>
    <x v="0"/>
    <n v="790"/>
    <n v="19"/>
    <n v="133"/>
    <n v="12"/>
    <n v="0"/>
    <n v="19"/>
    <s v="Wines"/>
    <n v="3"/>
    <n v="8"/>
    <n v="3"/>
    <n v="13"/>
    <n v="6"/>
    <x v="0"/>
    <x v="1"/>
    <x v="0"/>
    <x v="0"/>
    <x v="0"/>
    <n v="0"/>
    <n v="3"/>
    <n v="11"/>
    <x v="1"/>
    <n v="45"/>
    <x v="2"/>
    <n v="2195"/>
    <n v="0"/>
    <n v="1"/>
    <n v="0"/>
    <n v="0"/>
    <n v="0"/>
    <s v="Married"/>
    <s v="Partner"/>
    <n v="0"/>
    <n v="0"/>
    <n v="1"/>
    <n v="0"/>
    <n v="0"/>
    <s v="Graduation"/>
    <s v="Graduate"/>
    <n v="954"/>
    <n v="935"/>
    <n v="1"/>
    <n v="1"/>
    <x v="2"/>
    <s v="NumStorePurchases"/>
    <x v="1"/>
    <n v="24"/>
    <s v="Accepted"/>
    <n v="24"/>
    <n v="973"/>
    <n v="5"/>
    <n v="9"/>
    <n v="7"/>
    <n v="21"/>
    <n v="8"/>
    <x v="0"/>
    <s v="High"/>
    <s v="Low"/>
    <s v="Medium"/>
    <n v="1230"/>
  </r>
  <r>
    <n v="69969"/>
    <x v="1"/>
    <n v="0"/>
    <n v="0"/>
    <n v="64"/>
    <x v="2"/>
    <n v="882"/>
    <n v="29"/>
    <n v="514"/>
    <n v="38"/>
    <n v="29"/>
    <n v="44"/>
    <s v="Wines"/>
    <n v="1"/>
    <n v="4"/>
    <n v="2"/>
    <n v="6"/>
    <n v="3"/>
    <x v="0"/>
    <x v="0"/>
    <x v="1"/>
    <x v="1"/>
    <x v="0"/>
    <n v="0"/>
    <n v="3"/>
    <n v="11"/>
    <x v="0"/>
    <n v="55"/>
    <x v="0"/>
    <n v="2465"/>
    <n v="0"/>
    <n v="1"/>
    <n v="0"/>
    <n v="0"/>
    <n v="0"/>
    <s v="Married"/>
    <s v="Partner"/>
    <n v="0"/>
    <n v="0"/>
    <n v="0"/>
    <n v="0"/>
    <n v="1"/>
    <s v="PhD"/>
    <s v="Postgraduate"/>
    <n v="1492"/>
    <n v="1448"/>
    <n v="2"/>
    <n v="0"/>
    <x v="0"/>
    <s v="NumStorePurchases"/>
    <x v="1"/>
    <n v="12"/>
    <s v="Accepted"/>
    <n v="12"/>
    <n v="1536"/>
    <n v="4"/>
    <n v="4"/>
    <n v="9"/>
    <n v="17"/>
    <n v="5"/>
    <x v="3"/>
    <s v="High"/>
    <s v="Medium"/>
    <s v="Medium"/>
    <n v="1231"/>
  </r>
  <r>
    <n v="67433"/>
    <x v="0"/>
    <n v="0"/>
    <n v="2"/>
    <n v="51"/>
    <x v="0"/>
    <n v="615"/>
    <n v="28"/>
    <n v="259"/>
    <n v="12"/>
    <n v="48"/>
    <n v="30"/>
    <s v="Wines"/>
    <n v="4"/>
    <n v="6"/>
    <n v="5"/>
    <n v="13"/>
    <n v="4"/>
    <x v="0"/>
    <x v="1"/>
    <x v="0"/>
    <x v="0"/>
    <x v="0"/>
    <n v="0"/>
    <n v="3"/>
    <n v="11"/>
    <x v="1"/>
    <n v="68"/>
    <x v="0"/>
    <n v="2507"/>
    <n v="0"/>
    <n v="1"/>
    <n v="0"/>
    <n v="0"/>
    <n v="0"/>
    <s v="Married"/>
    <s v="Partner"/>
    <n v="0"/>
    <n v="0"/>
    <n v="1"/>
    <n v="0"/>
    <n v="0"/>
    <s v="Graduation"/>
    <s v="Graduate"/>
    <n v="962"/>
    <n v="932"/>
    <n v="1"/>
    <n v="2"/>
    <x v="2"/>
    <s v="NumStorePurchases"/>
    <x v="1"/>
    <n v="24"/>
    <s v="Accepted"/>
    <n v="24"/>
    <n v="992"/>
    <n v="5"/>
    <n v="9"/>
    <n v="7"/>
    <n v="21"/>
    <n v="8"/>
    <x v="0"/>
    <s v="High"/>
    <s v="High"/>
    <s v="Medium"/>
    <n v="1232"/>
  </r>
  <r>
    <n v="77766"/>
    <x v="1"/>
    <n v="0"/>
    <n v="1"/>
    <n v="97"/>
    <x v="2"/>
    <n v="1004"/>
    <n v="59"/>
    <n v="265"/>
    <n v="115"/>
    <n v="59"/>
    <n v="27"/>
    <s v="Wines"/>
    <n v="2"/>
    <n v="11"/>
    <n v="10"/>
    <n v="11"/>
    <n v="6"/>
    <x v="1"/>
    <x v="0"/>
    <x v="0"/>
    <x v="0"/>
    <x v="0"/>
    <n v="0"/>
    <n v="3"/>
    <n v="11"/>
    <x v="0"/>
    <n v="53"/>
    <x v="0"/>
    <n v="2651"/>
    <n v="0"/>
    <n v="1"/>
    <n v="0"/>
    <n v="0"/>
    <n v="0"/>
    <s v="Married"/>
    <s v="Partner"/>
    <n v="0"/>
    <n v="0"/>
    <n v="0"/>
    <n v="0"/>
    <n v="1"/>
    <s v="PhD"/>
    <s v="Postgraduate"/>
    <n v="1502"/>
    <n v="1475"/>
    <n v="1"/>
    <n v="1"/>
    <x v="0"/>
    <s v="NumWebPurchases"/>
    <x v="2"/>
    <n v="32"/>
    <s v="Accepted"/>
    <n v="32"/>
    <n v="1529"/>
    <n v="0.99999999999999978"/>
    <n v="9"/>
    <n v="8"/>
    <n v="18"/>
    <n v="6"/>
    <x v="3"/>
    <s v="High"/>
    <s v="High"/>
    <s v="Medium"/>
    <n v="1233"/>
  </r>
  <r>
    <n v="74716"/>
    <x v="1"/>
    <n v="0"/>
    <n v="1"/>
    <n v="92"/>
    <x v="2"/>
    <n v="133"/>
    <n v="27"/>
    <n v="421"/>
    <n v="13"/>
    <n v="195"/>
    <n v="71"/>
    <s v="Meat"/>
    <n v="2"/>
    <n v="7"/>
    <n v="3"/>
    <n v="5"/>
    <n v="4"/>
    <x v="0"/>
    <x v="0"/>
    <x v="0"/>
    <x v="0"/>
    <x v="0"/>
    <n v="0"/>
    <n v="3"/>
    <n v="11"/>
    <x v="1"/>
    <n v="48"/>
    <x v="2"/>
    <n v="2449"/>
    <n v="0"/>
    <n v="1"/>
    <n v="0"/>
    <n v="0"/>
    <n v="0"/>
    <s v="Married"/>
    <s v="Partner"/>
    <n v="0"/>
    <n v="0"/>
    <n v="1"/>
    <n v="0"/>
    <n v="0"/>
    <s v="Graduation"/>
    <s v="Graduate"/>
    <n v="789"/>
    <n v="718"/>
    <n v="0"/>
    <n v="1"/>
    <x v="2"/>
    <s v="NumWebPurchases"/>
    <x v="2"/>
    <n v="15"/>
    <s v="Not Accepted"/>
    <n v="15"/>
    <n v="860"/>
    <n v="0.99999999999999978"/>
    <n v="5"/>
    <n v="6"/>
    <n v="12"/>
    <n v="3"/>
    <x v="2"/>
    <s v="Medium"/>
    <s v="High"/>
    <s v="High"/>
    <n v="1234"/>
  </r>
  <r>
    <n v="68118"/>
    <x v="0"/>
    <n v="0"/>
    <n v="1"/>
    <n v="51"/>
    <x v="0"/>
    <n v="595"/>
    <n v="23"/>
    <n v="123"/>
    <n v="10"/>
    <n v="23"/>
    <n v="154"/>
    <s v="Wines"/>
    <n v="2"/>
    <n v="8"/>
    <n v="9"/>
    <n v="4"/>
    <n v="6"/>
    <x v="0"/>
    <x v="0"/>
    <x v="0"/>
    <x v="0"/>
    <x v="0"/>
    <n v="0"/>
    <n v="3"/>
    <n v="11"/>
    <x v="1"/>
    <n v="57"/>
    <x v="0"/>
    <n v="2413"/>
    <n v="1"/>
    <n v="0"/>
    <n v="0"/>
    <n v="0"/>
    <n v="0"/>
    <s v="Divorced"/>
    <s v="Alone"/>
    <n v="0"/>
    <n v="0"/>
    <n v="1"/>
    <n v="0"/>
    <n v="0"/>
    <s v="Graduation"/>
    <s v="Graduate"/>
    <n v="774"/>
    <n v="620"/>
    <n v="0"/>
    <n v="1"/>
    <x v="2"/>
    <s v="NumCatalogPurchases"/>
    <x v="0"/>
    <n v="21"/>
    <s v="Not Accepted"/>
    <n v="21"/>
    <n v="928"/>
    <n v="5"/>
    <n v="8"/>
    <n v="7"/>
    <n v="20"/>
    <n v="7"/>
    <x v="3"/>
    <s v="High"/>
    <s v="Medium"/>
    <s v="High"/>
    <n v="1235"/>
  </r>
  <r>
    <n v="55158"/>
    <x v="0"/>
    <n v="1"/>
    <n v="1"/>
    <n v="72"/>
    <x v="2"/>
    <n v="293"/>
    <n v="0"/>
    <n v="87"/>
    <n v="4"/>
    <n v="11"/>
    <n v="23"/>
    <s v="Wines"/>
    <n v="4"/>
    <n v="7"/>
    <n v="2"/>
    <n v="5"/>
    <n v="7"/>
    <x v="0"/>
    <x v="0"/>
    <x v="0"/>
    <x v="0"/>
    <x v="0"/>
    <n v="0"/>
    <n v="3"/>
    <n v="11"/>
    <x v="0"/>
    <n v="50"/>
    <x v="0"/>
    <n v="2858"/>
    <n v="0"/>
    <n v="1"/>
    <n v="0"/>
    <n v="0"/>
    <n v="0"/>
    <s v="Married"/>
    <s v="Partner"/>
    <n v="0"/>
    <n v="0"/>
    <n v="0"/>
    <n v="0"/>
    <n v="1"/>
    <s v="PhD"/>
    <s v="Postgraduate"/>
    <n v="395"/>
    <n v="372"/>
    <n v="0"/>
    <n v="2"/>
    <x v="2"/>
    <s v="NumWebPurchases"/>
    <x v="2"/>
    <n v="14"/>
    <s v="Not Accepted"/>
    <n v="14"/>
    <n v="418"/>
    <n v="3.0000000000000004"/>
    <n v="5"/>
    <n v="5"/>
    <n v="13"/>
    <n v="3"/>
    <x v="2"/>
    <s v="Medium"/>
    <s v="Medium"/>
    <s v="Medium"/>
    <n v="1236"/>
  </r>
  <r>
    <n v="62972"/>
    <x v="0"/>
    <n v="0"/>
    <n v="1"/>
    <n v="39"/>
    <x v="0"/>
    <n v="313"/>
    <n v="15"/>
    <n v="47"/>
    <n v="20"/>
    <n v="0"/>
    <n v="192"/>
    <s v="Wines"/>
    <n v="2"/>
    <n v="7"/>
    <n v="4"/>
    <n v="3"/>
    <n v="6"/>
    <x v="0"/>
    <x v="0"/>
    <x v="0"/>
    <x v="0"/>
    <x v="0"/>
    <n v="0"/>
    <n v="3"/>
    <n v="11"/>
    <x v="0"/>
    <n v="65"/>
    <x v="0"/>
    <n v="2854"/>
    <n v="0"/>
    <n v="1"/>
    <n v="0"/>
    <n v="0"/>
    <n v="0"/>
    <s v="Married"/>
    <s v="Partner"/>
    <n v="1"/>
    <n v="0"/>
    <n v="0"/>
    <n v="0"/>
    <n v="0"/>
    <s v="2n Cycle"/>
    <s v="Undergraduate"/>
    <n v="395"/>
    <n v="203"/>
    <n v="0"/>
    <n v="1"/>
    <x v="2"/>
    <s v="NumWebPurchases"/>
    <x v="2"/>
    <n v="14"/>
    <s v="Not Accepted"/>
    <n v="14"/>
    <n v="587"/>
    <n v="7"/>
    <n v="5"/>
    <n v="5"/>
    <n v="17"/>
    <n v="5"/>
    <x v="3"/>
    <s v="Medium"/>
    <s v="Low"/>
    <s v="High"/>
    <n v="1237"/>
  </r>
  <r>
    <n v="74190"/>
    <x v="1"/>
    <n v="0"/>
    <n v="1"/>
    <n v="49"/>
    <x v="0"/>
    <n v="151"/>
    <n v="81"/>
    <n v="86"/>
    <n v="168"/>
    <n v="91"/>
    <n v="64"/>
    <s v="Fish"/>
    <n v="2"/>
    <n v="4"/>
    <n v="2"/>
    <n v="11"/>
    <n v="2"/>
    <x v="0"/>
    <x v="0"/>
    <x v="0"/>
    <x v="0"/>
    <x v="0"/>
    <n v="0"/>
    <n v="3"/>
    <n v="11"/>
    <x v="1"/>
    <n v="45"/>
    <x v="2"/>
    <n v="2207"/>
    <n v="0"/>
    <n v="1"/>
    <n v="0"/>
    <n v="0"/>
    <n v="0"/>
    <s v="Married"/>
    <s v="Partner"/>
    <n v="0"/>
    <n v="0"/>
    <n v="1"/>
    <n v="0"/>
    <n v="0"/>
    <s v="Graduation"/>
    <s v="Graduate"/>
    <n v="577"/>
    <n v="513"/>
    <n v="0"/>
    <n v="1"/>
    <x v="2"/>
    <s v="NumStorePurchases"/>
    <x v="1"/>
    <n v="17"/>
    <s v="Not Accepted"/>
    <n v="17"/>
    <n v="641"/>
    <n v="6"/>
    <n v="6"/>
    <n v="6"/>
    <n v="18"/>
    <n v="6"/>
    <x v="3"/>
    <s v="Medium"/>
    <s v="High"/>
    <s v="High"/>
    <n v="1238"/>
  </r>
  <r>
    <n v="39356"/>
    <x v="0"/>
    <n v="1"/>
    <n v="1"/>
    <n v="21"/>
    <x v="1"/>
    <n v="15"/>
    <n v="0"/>
    <n v="2"/>
    <n v="0"/>
    <n v="0"/>
    <n v="6"/>
    <s v="Wines"/>
    <n v="1"/>
    <n v="1"/>
    <n v="0"/>
    <n v="2"/>
    <n v="6"/>
    <x v="1"/>
    <x v="0"/>
    <x v="0"/>
    <x v="0"/>
    <x v="0"/>
    <n v="0"/>
    <n v="3"/>
    <n v="11"/>
    <x v="1"/>
    <n v="44"/>
    <x v="2"/>
    <n v="2261"/>
    <n v="0"/>
    <n v="1"/>
    <n v="0"/>
    <n v="0"/>
    <n v="0"/>
    <s v="Married"/>
    <s v="Partner"/>
    <n v="0"/>
    <n v="0"/>
    <n v="1"/>
    <n v="0"/>
    <n v="0"/>
    <s v="Graduation"/>
    <s v="Graduate"/>
    <n v="17"/>
    <n v="11"/>
    <n v="1"/>
    <n v="2"/>
    <x v="1"/>
    <s v="NumStorePurchases"/>
    <x v="1"/>
    <n v="3"/>
    <s v="Accepted"/>
    <n v="3"/>
    <n v="23"/>
    <n v="8"/>
    <n v="0"/>
    <n v="0"/>
    <n v="8"/>
    <n v="1"/>
    <x v="1"/>
    <s v="Low"/>
    <s v="Low"/>
    <s v="Low"/>
    <n v="1239"/>
  </r>
  <r>
    <n v="76653"/>
    <x v="1"/>
    <n v="0"/>
    <n v="0"/>
    <n v="91"/>
    <x v="2"/>
    <n v="736"/>
    <n v="63"/>
    <n v="946"/>
    <n v="219"/>
    <n v="189"/>
    <n v="126"/>
    <s v="Meat"/>
    <n v="1"/>
    <n v="4"/>
    <n v="7"/>
    <n v="11"/>
    <n v="2"/>
    <x v="0"/>
    <x v="0"/>
    <x v="1"/>
    <x v="1"/>
    <x v="0"/>
    <n v="0"/>
    <n v="3"/>
    <n v="11"/>
    <x v="1"/>
    <n v="51"/>
    <x v="0"/>
    <n v="2476"/>
    <n v="0"/>
    <n v="0"/>
    <n v="0"/>
    <n v="1"/>
    <n v="0"/>
    <s v="Together"/>
    <s v="Partner"/>
    <n v="0"/>
    <n v="0"/>
    <n v="1"/>
    <n v="0"/>
    <n v="0"/>
    <s v="Graduation"/>
    <s v="Graduate"/>
    <n v="2153"/>
    <n v="2027"/>
    <n v="2"/>
    <n v="0"/>
    <x v="0"/>
    <s v="NumStorePurchases"/>
    <x v="1"/>
    <n v="22"/>
    <s v="Accepted"/>
    <n v="22"/>
    <n v="2279"/>
    <n v="0.99999999999999978"/>
    <n v="8"/>
    <n v="9"/>
    <n v="18"/>
    <n v="6"/>
    <x v="3"/>
    <s v="High"/>
    <s v="High"/>
    <s v="High"/>
    <n v="1240"/>
  </r>
  <r>
    <n v="35860"/>
    <x v="0"/>
    <n v="1"/>
    <n v="1"/>
    <n v="37"/>
    <x v="0"/>
    <n v="15"/>
    <n v="0"/>
    <n v="8"/>
    <n v="4"/>
    <n v="2"/>
    <n v="20"/>
    <s v="Gold"/>
    <n v="2"/>
    <n v="1"/>
    <n v="1"/>
    <n v="2"/>
    <n v="5"/>
    <x v="1"/>
    <x v="0"/>
    <x v="0"/>
    <x v="0"/>
    <x v="0"/>
    <n v="0"/>
    <n v="3"/>
    <n v="11"/>
    <x v="1"/>
    <n v="47"/>
    <x v="2"/>
    <n v="2200"/>
    <n v="1"/>
    <n v="0"/>
    <n v="0"/>
    <n v="0"/>
    <n v="0"/>
    <s v="Divorced"/>
    <s v="Alone"/>
    <n v="0"/>
    <n v="0"/>
    <n v="0"/>
    <n v="0"/>
    <n v="1"/>
    <s v="PhD"/>
    <s v="Postgraduate"/>
    <n v="29"/>
    <n v="9"/>
    <n v="1"/>
    <n v="2"/>
    <x v="1"/>
    <s v="NumStorePurchases"/>
    <x v="1"/>
    <n v="4"/>
    <s v="Accepted"/>
    <n v="4"/>
    <n v="49"/>
    <n v="7"/>
    <n v="0"/>
    <n v="1"/>
    <n v="8"/>
    <n v="1"/>
    <x v="1"/>
    <s v="Low"/>
    <s v="Medium"/>
    <s v="Medium"/>
    <n v="1241"/>
  </r>
  <r>
    <n v="90687"/>
    <x v="1"/>
    <n v="0"/>
    <n v="0"/>
    <n v="98"/>
    <x v="2"/>
    <n v="982"/>
    <n v="17"/>
    <n v="672"/>
    <n v="23"/>
    <n v="34"/>
    <n v="51"/>
    <s v="Wines"/>
    <n v="1"/>
    <n v="6"/>
    <n v="2"/>
    <n v="8"/>
    <n v="2"/>
    <x v="0"/>
    <x v="0"/>
    <x v="1"/>
    <x v="0"/>
    <x v="0"/>
    <n v="0"/>
    <n v="3"/>
    <n v="11"/>
    <x v="0"/>
    <n v="37"/>
    <x v="1"/>
    <n v="2562"/>
    <n v="1"/>
    <n v="0"/>
    <n v="0"/>
    <n v="0"/>
    <n v="0"/>
    <s v="Divorced"/>
    <s v="Alone"/>
    <n v="0"/>
    <n v="0"/>
    <n v="0"/>
    <n v="0"/>
    <n v="1"/>
    <s v="PhD"/>
    <s v="Postgraduate"/>
    <n v="1728"/>
    <n v="1677"/>
    <n v="1"/>
    <n v="0"/>
    <x v="0"/>
    <s v="NumStorePurchases"/>
    <x v="1"/>
    <n v="16"/>
    <s v="Accepted"/>
    <n v="16"/>
    <n v="1779"/>
    <n v="0.99999999999999978"/>
    <n v="6"/>
    <n v="9"/>
    <n v="16"/>
    <n v="5"/>
    <x v="3"/>
    <s v="High"/>
    <s v="Medium"/>
    <s v="Medium"/>
    <n v="1242"/>
  </r>
  <r>
    <n v="73450"/>
    <x v="1"/>
    <n v="0"/>
    <n v="0"/>
    <n v="85"/>
    <x v="2"/>
    <n v="1142"/>
    <n v="51"/>
    <n v="415"/>
    <n v="90"/>
    <n v="69"/>
    <n v="37"/>
    <s v="Wines"/>
    <n v="1"/>
    <n v="7"/>
    <n v="8"/>
    <n v="11"/>
    <n v="3"/>
    <x v="1"/>
    <x v="0"/>
    <x v="0"/>
    <x v="1"/>
    <x v="0"/>
    <n v="0"/>
    <n v="3"/>
    <n v="11"/>
    <x v="1"/>
    <n v="38"/>
    <x v="1"/>
    <n v="2365"/>
    <n v="0"/>
    <n v="0"/>
    <n v="0"/>
    <n v="1"/>
    <n v="0"/>
    <s v="Together"/>
    <s v="Partner"/>
    <n v="0"/>
    <n v="0"/>
    <n v="0"/>
    <n v="1"/>
    <n v="0"/>
    <s v="Master"/>
    <s v="Postgraduate"/>
    <n v="1767"/>
    <n v="1730"/>
    <n v="2"/>
    <n v="0"/>
    <x v="0"/>
    <s v="NumStorePurchases"/>
    <x v="1"/>
    <n v="26"/>
    <s v="Accepted"/>
    <n v="26"/>
    <n v="1804"/>
    <n v="1.9999999999999996"/>
    <n v="9"/>
    <n v="9"/>
    <n v="20"/>
    <n v="7"/>
    <x v="3"/>
    <s v="High"/>
    <s v="High"/>
    <s v="Medium"/>
    <n v="1243"/>
  </r>
  <r>
    <n v="31454"/>
    <x v="2"/>
    <n v="1"/>
    <n v="1"/>
    <n v="40"/>
    <x v="0"/>
    <n v="28"/>
    <n v="0"/>
    <n v="11"/>
    <n v="0"/>
    <n v="0"/>
    <n v="9"/>
    <s v="Wines"/>
    <n v="3"/>
    <n v="2"/>
    <n v="0"/>
    <n v="3"/>
    <n v="8"/>
    <x v="0"/>
    <x v="0"/>
    <x v="0"/>
    <x v="0"/>
    <x v="0"/>
    <n v="0"/>
    <n v="3"/>
    <n v="11"/>
    <x v="1"/>
    <n v="60"/>
    <x v="0"/>
    <n v="2517"/>
    <n v="0"/>
    <n v="1"/>
    <n v="0"/>
    <n v="0"/>
    <n v="0"/>
    <s v="Married"/>
    <s v="Partner"/>
    <n v="0"/>
    <n v="0"/>
    <n v="1"/>
    <n v="0"/>
    <n v="0"/>
    <s v="Graduation"/>
    <s v="Graduate"/>
    <n v="39"/>
    <n v="30"/>
    <n v="0"/>
    <n v="2"/>
    <x v="1"/>
    <s v="NumStorePurchases"/>
    <x v="1"/>
    <n v="5"/>
    <s v="Not Accepted"/>
    <n v="5"/>
    <n v="48"/>
    <n v="6"/>
    <n v="1"/>
    <n v="1"/>
    <n v="8"/>
    <n v="1"/>
    <x v="1"/>
    <s v="Medium"/>
    <s v="Low"/>
    <s v="Low"/>
    <n v="1244"/>
  </r>
  <r>
    <n v="47139"/>
    <x v="0"/>
    <n v="1"/>
    <n v="1"/>
    <n v="2"/>
    <x v="3"/>
    <n v="46"/>
    <n v="0"/>
    <n v="12"/>
    <n v="0"/>
    <n v="2"/>
    <n v="23"/>
    <s v="Wines"/>
    <n v="2"/>
    <n v="2"/>
    <n v="1"/>
    <n v="2"/>
    <n v="7"/>
    <x v="0"/>
    <x v="0"/>
    <x v="0"/>
    <x v="0"/>
    <x v="0"/>
    <n v="0"/>
    <n v="3"/>
    <n v="11"/>
    <x v="0"/>
    <n v="68"/>
    <x v="0"/>
    <n v="2274"/>
    <n v="0"/>
    <n v="0"/>
    <n v="1"/>
    <n v="0"/>
    <n v="0"/>
    <s v="Single"/>
    <s v="Alone"/>
    <n v="0"/>
    <n v="0"/>
    <n v="1"/>
    <n v="0"/>
    <n v="0"/>
    <s v="Graduation"/>
    <s v="Graduate"/>
    <n v="60"/>
    <n v="37"/>
    <n v="0"/>
    <n v="2"/>
    <x v="3"/>
    <s v="NumWebPurchases"/>
    <x v="2"/>
    <n v="5"/>
    <s v="Not Accepted"/>
    <n v="5"/>
    <n v="83"/>
    <n v="10"/>
    <n v="1"/>
    <n v="2"/>
    <n v="13"/>
    <n v="3"/>
    <x v="2"/>
    <s v="Medium"/>
    <s v="Medium"/>
    <s v="Medium"/>
    <n v="1245"/>
  </r>
  <r>
    <n v="83829"/>
    <x v="1"/>
    <n v="0"/>
    <n v="0"/>
    <n v="78"/>
    <x v="2"/>
    <n v="897"/>
    <n v="161"/>
    <n v="430"/>
    <n v="186"/>
    <n v="161"/>
    <n v="27"/>
    <s v="Wines"/>
    <n v="0"/>
    <n v="4"/>
    <n v="7"/>
    <n v="6"/>
    <n v="1"/>
    <x v="1"/>
    <x v="0"/>
    <x v="1"/>
    <x v="1"/>
    <x v="0"/>
    <n v="0"/>
    <n v="3"/>
    <n v="11"/>
    <x v="0"/>
    <n v="45"/>
    <x v="2"/>
    <n v="2423"/>
    <n v="1"/>
    <n v="0"/>
    <n v="0"/>
    <n v="0"/>
    <n v="0"/>
    <s v="Divorced"/>
    <s v="Alone"/>
    <n v="0"/>
    <n v="0"/>
    <n v="1"/>
    <n v="0"/>
    <n v="0"/>
    <s v="Graduation"/>
    <s v="Graduate"/>
    <n v="1835"/>
    <n v="1808"/>
    <n v="3"/>
    <n v="0"/>
    <x v="0"/>
    <s v="NumCatalogPurchases"/>
    <x v="0"/>
    <n v="17"/>
    <s v="Accepted"/>
    <n v="17"/>
    <n v="1862"/>
    <n v="3.0000000000000004"/>
    <n v="6"/>
    <n v="9"/>
    <n v="18"/>
    <n v="6"/>
    <x v="3"/>
    <s v="High"/>
    <s v="High"/>
    <s v="Medium"/>
    <n v="1246"/>
  </r>
  <r>
    <n v="53378"/>
    <x v="0"/>
    <n v="1"/>
    <n v="1"/>
    <n v="41"/>
    <x v="0"/>
    <n v="489"/>
    <n v="6"/>
    <n v="152"/>
    <n v="8"/>
    <n v="6"/>
    <n v="132"/>
    <s v="Wines"/>
    <n v="10"/>
    <n v="9"/>
    <n v="4"/>
    <n v="6"/>
    <n v="8"/>
    <x v="0"/>
    <x v="0"/>
    <x v="0"/>
    <x v="0"/>
    <x v="0"/>
    <n v="0"/>
    <n v="3"/>
    <n v="11"/>
    <x v="0"/>
    <n v="57"/>
    <x v="0"/>
    <n v="2802"/>
    <n v="0"/>
    <n v="1"/>
    <n v="0"/>
    <n v="0"/>
    <n v="0"/>
    <s v="Married"/>
    <s v="Partner"/>
    <n v="0"/>
    <n v="0"/>
    <n v="0"/>
    <n v="0"/>
    <n v="1"/>
    <s v="PhD"/>
    <s v="Postgraduate"/>
    <n v="661"/>
    <n v="529"/>
    <n v="0"/>
    <n v="2"/>
    <x v="2"/>
    <s v="NumWebPurchases"/>
    <x v="2"/>
    <n v="19"/>
    <s v="Not Accepted"/>
    <n v="19"/>
    <n v="793"/>
    <n v="6"/>
    <n v="7"/>
    <n v="6"/>
    <n v="19"/>
    <n v="7"/>
    <x v="3"/>
    <s v="Medium"/>
    <s v="Medium"/>
    <s v="High"/>
    <n v="1247"/>
  </r>
  <r>
    <n v="19656"/>
    <x v="2"/>
    <n v="1"/>
    <n v="0"/>
    <n v="94"/>
    <x v="2"/>
    <n v="25"/>
    <n v="4"/>
    <n v="9"/>
    <n v="6"/>
    <n v="8"/>
    <n v="32"/>
    <s v="Gold"/>
    <n v="3"/>
    <n v="2"/>
    <n v="1"/>
    <n v="3"/>
    <n v="7"/>
    <x v="0"/>
    <x v="0"/>
    <x v="0"/>
    <x v="0"/>
    <x v="0"/>
    <n v="0"/>
    <n v="3"/>
    <n v="11"/>
    <x v="1"/>
    <n v="50"/>
    <x v="0"/>
    <n v="2665"/>
    <n v="0"/>
    <n v="0"/>
    <n v="0"/>
    <n v="1"/>
    <n v="0"/>
    <s v="Together"/>
    <s v="Partner"/>
    <n v="0"/>
    <n v="0"/>
    <n v="1"/>
    <n v="0"/>
    <n v="0"/>
    <s v="Graduation"/>
    <s v="Graduate"/>
    <n v="52"/>
    <n v="20"/>
    <n v="0"/>
    <n v="1"/>
    <x v="1"/>
    <s v="NumStorePurchases"/>
    <x v="1"/>
    <n v="6"/>
    <s v="Not Accepted"/>
    <n v="6"/>
    <n v="84"/>
    <n v="0.99999999999999978"/>
    <n v="2"/>
    <n v="2"/>
    <n v="5"/>
    <n v="0"/>
    <x v="1"/>
    <s v="Medium"/>
    <s v="Medium"/>
    <s v="Medium"/>
    <n v="1248"/>
  </r>
  <r>
    <n v="45579"/>
    <x v="0"/>
    <n v="0"/>
    <n v="1"/>
    <n v="10"/>
    <x v="1"/>
    <n v="145"/>
    <n v="1"/>
    <n v="33"/>
    <n v="2"/>
    <n v="1"/>
    <n v="1"/>
    <s v="Wines"/>
    <n v="1"/>
    <n v="4"/>
    <n v="1"/>
    <n v="4"/>
    <n v="6"/>
    <x v="0"/>
    <x v="0"/>
    <x v="0"/>
    <x v="0"/>
    <x v="0"/>
    <n v="0"/>
    <n v="3"/>
    <n v="11"/>
    <x v="1"/>
    <n v="72"/>
    <x v="0"/>
    <n v="2472"/>
    <n v="0"/>
    <n v="1"/>
    <n v="0"/>
    <n v="0"/>
    <n v="0"/>
    <s v="Married"/>
    <s v="Partner"/>
    <n v="0"/>
    <n v="0"/>
    <n v="0"/>
    <n v="0"/>
    <n v="1"/>
    <s v="PhD"/>
    <s v="Postgraduate"/>
    <n v="182"/>
    <n v="181"/>
    <n v="0"/>
    <n v="1"/>
    <x v="3"/>
    <s v="NumWebPurchases"/>
    <x v="2"/>
    <n v="9"/>
    <s v="Not Accepted"/>
    <n v="9"/>
    <n v="183"/>
    <n v="9"/>
    <n v="3"/>
    <n v="3"/>
    <n v="15"/>
    <n v="4"/>
    <x v="2"/>
    <s v="Medium"/>
    <s v="Low"/>
    <s v="Low"/>
    <n v="1249"/>
  </r>
  <r>
    <n v="85485"/>
    <x v="1"/>
    <n v="0"/>
    <n v="0"/>
    <n v="73"/>
    <x v="2"/>
    <n v="630"/>
    <n v="26"/>
    <n v="611"/>
    <n v="44"/>
    <n v="18"/>
    <n v="54"/>
    <s v="Wines"/>
    <n v="1"/>
    <n v="6"/>
    <n v="6"/>
    <n v="6"/>
    <n v="2"/>
    <x v="0"/>
    <x v="0"/>
    <x v="0"/>
    <x v="0"/>
    <x v="0"/>
    <n v="0"/>
    <n v="3"/>
    <n v="11"/>
    <x v="1"/>
    <n v="62"/>
    <x v="0"/>
    <n v="2167"/>
    <n v="0"/>
    <n v="0"/>
    <n v="1"/>
    <n v="0"/>
    <n v="0"/>
    <s v="Single"/>
    <s v="Alone"/>
    <n v="1"/>
    <n v="0"/>
    <n v="0"/>
    <n v="0"/>
    <n v="0"/>
    <s v="2n Cycle"/>
    <s v="Undergraduate"/>
    <n v="1329"/>
    <n v="1275"/>
    <n v="0"/>
    <n v="0"/>
    <x v="0"/>
    <s v="NumWebPurchases"/>
    <x v="2"/>
    <n v="18"/>
    <s v="Not Accepted"/>
    <n v="18"/>
    <n v="1383"/>
    <n v="3.0000000000000004"/>
    <n v="7"/>
    <n v="8"/>
    <n v="18"/>
    <n v="6"/>
    <x v="3"/>
    <s v="High"/>
    <s v="Medium"/>
    <s v="Medium"/>
    <n v="1250"/>
  </r>
  <r>
    <n v="55956"/>
    <x v="0"/>
    <n v="0"/>
    <n v="0"/>
    <n v="22"/>
    <x v="1"/>
    <n v="760"/>
    <n v="38"/>
    <n v="104"/>
    <n v="50"/>
    <n v="9"/>
    <n v="38"/>
    <s v="Wines"/>
    <n v="2"/>
    <n v="7"/>
    <n v="3"/>
    <n v="4"/>
    <n v="4"/>
    <x v="0"/>
    <x v="1"/>
    <x v="0"/>
    <x v="0"/>
    <x v="0"/>
    <n v="0"/>
    <n v="3"/>
    <n v="11"/>
    <x v="1"/>
    <n v="76"/>
    <x v="0"/>
    <n v="2242"/>
    <n v="0"/>
    <n v="1"/>
    <n v="0"/>
    <n v="0"/>
    <n v="0"/>
    <s v="Married"/>
    <s v="Partner"/>
    <n v="0"/>
    <n v="0"/>
    <n v="1"/>
    <n v="0"/>
    <n v="0"/>
    <s v="Graduation"/>
    <s v="Graduate"/>
    <n v="961"/>
    <n v="923"/>
    <n v="1"/>
    <n v="0"/>
    <x v="2"/>
    <s v="NumWebPurchases"/>
    <x v="2"/>
    <n v="14"/>
    <s v="Accepted"/>
    <n v="14"/>
    <n v="999"/>
    <n v="8"/>
    <n v="5"/>
    <n v="7"/>
    <n v="20"/>
    <n v="7"/>
    <x v="3"/>
    <s v="High"/>
    <s v="Medium"/>
    <s v="Medium"/>
    <n v="1251"/>
  </r>
  <r>
    <n v="64191"/>
    <x v="0"/>
    <n v="0"/>
    <n v="1"/>
    <n v="30"/>
    <x v="1"/>
    <n v="420"/>
    <n v="15"/>
    <n v="186"/>
    <n v="151"/>
    <n v="38"/>
    <n v="15"/>
    <s v="Wines"/>
    <n v="3"/>
    <n v="5"/>
    <n v="3"/>
    <n v="13"/>
    <n v="3"/>
    <x v="0"/>
    <x v="0"/>
    <x v="0"/>
    <x v="0"/>
    <x v="0"/>
    <n v="0"/>
    <n v="3"/>
    <n v="11"/>
    <x v="1"/>
    <n v="57"/>
    <x v="0"/>
    <n v="2682"/>
    <n v="0"/>
    <n v="0"/>
    <n v="1"/>
    <n v="0"/>
    <n v="0"/>
    <s v="Single"/>
    <s v="Alone"/>
    <n v="0"/>
    <n v="0"/>
    <n v="0"/>
    <n v="1"/>
    <n v="0"/>
    <s v="Master"/>
    <s v="Postgraduate"/>
    <n v="810"/>
    <n v="795"/>
    <n v="0"/>
    <n v="1"/>
    <x v="2"/>
    <s v="NumStorePurchases"/>
    <x v="1"/>
    <n v="21"/>
    <s v="Not Accepted"/>
    <n v="21"/>
    <n v="825"/>
    <n v="7"/>
    <n v="8"/>
    <n v="6"/>
    <n v="21"/>
    <n v="8"/>
    <x v="0"/>
    <s v="Medium"/>
    <s v="High"/>
    <s v="Medium"/>
    <n v="1252"/>
  </r>
  <r>
    <n v="38808"/>
    <x v="0"/>
    <n v="1"/>
    <n v="0"/>
    <n v="21"/>
    <x v="1"/>
    <n v="125"/>
    <n v="17"/>
    <n v="52"/>
    <n v="3"/>
    <n v="19"/>
    <n v="30"/>
    <s v="Wines"/>
    <n v="4"/>
    <n v="5"/>
    <n v="1"/>
    <n v="4"/>
    <n v="8"/>
    <x v="1"/>
    <x v="0"/>
    <x v="0"/>
    <x v="0"/>
    <x v="0"/>
    <n v="0"/>
    <n v="3"/>
    <n v="11"/>
    <x v="0"/>
    <n v="48"/>
    <x v="2"/>
    <n v="2831"/>
    <n v="0"/>
    <n v="0"/>
    <n v="1"/>
    <n v="0"/>
    <n v="0"/>
    <s v="Single"/>
    <s v="Alone"/>
    <n v="0"/>
    <n v="0"/>
    <n v="1"/>
    <n v="0"/>
    <n v="0"/>
    <s v="Graduation"/>
    <s v="Graduate"/>
    <n v="216"/>
    <n v="186"/>
    <n v="1"/>
    <n v="1"/>
    <x v="3"/>
    <s v="NumWebPurchases"/>
    <x v="2"/>
    <n v="10"/>
    <s v="Accepted"/>
    <n v="10"/>
    <n v="246"/>
    <n v="8"/>
    <n v="4"/>
    <n v="4"/>
    <n v="16"/>
    <n v="5"/>
    <x v="3"/>
    <s v="Medium"/>
    <s v="Medium"/>
    <s v="Medium"/>
    <n v="1253"/>
  </r>
  <r>
    <n v="57183"/>
    <x v="0"/>
    <n v="1"/>
    <n v="1"/>
    <n v="51"/>
    <x v="0"/>
    <n v="464"/>
    <n v="5"/>
    <n v="64"/>
    <n v="7"/>
    <n v="0"/>
    <n v="70"/>
    <s v="Wines"/>
    <n v="8"/>
    <n v="9"/>
    <n v="1"/>
    <n v="7"/>
    <n v="8"/>
    <x v="0"/>
    <x v="0"/>
    <x v="0"/>
    <x v="0"/>
    <x v="0"/>
    <n v="0"/>
    <n v="3"/>
    <n v="11"/>
    <x v="1"/>
    <n v="54"/>
    <x v="0"/>
    <n v="2626"/>
    <n v="0"/>
    <n v="1"/>
    <n v="0"/>
    <n v="0"/>
    <n v="0"/>
    <s v="Married"/>
    <s v="Partner"/>
    <n v="0"/>
    <n v="0"/>
    <n v="0"/>
    <n v="1"/>
    <n v="0"/>
    <s v="Master"/>
    <s v="Postgraduate"/>
    <n v="540"/>
    <n v="470"/>
    <n v="0"/>
    <n v="2"/>
    <x v="2"/>
    <s v="NumWebPurchases"/>
    <x v="2"/>
    <n v="17"/>
    <s v="Not Accepted"/>
    <n v="17"/>
    <n v="610"/>
    <n v="5"/>
    <n v="6"/>
    <n v="5"/>
    <n v="16"/>
    <n v="5"/>
    <x v="3"/>
    <s v="Medium"/>
    <s v="Low"/>
    <s v="High"/>
    <n v="1254"/>
  </r>
  <r>
    <n v="23748"/>
    <x v="2"/>
    <n v="1"/>
    <n v="0"/>
    <n v="97"/>
    <x v="2"/>
    <n v="6"/>
    <n v="6"/>
    <n v="29"/>
    <n v="12"/>
    <n v="15"/>
    <n v="8"/>
    <s v="Meat"/>
    <n v="3"/>
    <n v="2"/>
    <n v="1"/>
    <n v="3"/>
    <n v="8"/>
    <x v="0"/>
    <x v="0"/>
    <x v="0"/>
    <x v="0"/>
    <x v="0"/>
    <n v="0"/>
    <n v="3"/>
    <n v="11"/>
    <x v="1"/>
    <n v="52"/>
    <x v="0"/>
    <n v="2744"/>
    <n v="1"/>
    <n v="0"/>
    <n v="0"/>
    <n v="0"/>
    <n v="0"/>
    <s v="Divorced"/>
    <s v="Alone"/>
    <n v="0"/>
    <n v="0"/>
    <n v="0"/>
    <n v="1"/>
    <n v="0"/>
    <s v="Master"/>
    <s v="Postgraduate"/>
    <n v="68"/>
    <n v="60"/>
    <n v="0"/>
    <n v="1"/>
    <x v="3"/>
    <s v="NumStorePurchases"/>
    <x v="1"/>
    <n v="6"/>
    <s v="Not Accepted"/>
    <n v="6"/>
    <n v="76"/>
    <n v="0.99999999999999978"/>
    <n v="2"/>
    <n v="2"/>
    <n v="5"/>
    <n v="0"/>
    <x v="1"/>
    <s v="Low"/>
    <s v="Medium"/>
    <s v="Low"/>
    <n v="1255"/>
  </r>
  <r>
    <n v="66303"/>
    <x v="0"/>
    <n v="0"/>
    <n v="1"/>
    <n v="56"/>
    <x v="0"/>
    <n v="1090"/>
    <n v="12"/>
    <n v="96"/>
    <n v="16"/>
    <n v="12"/>
    <n v="60"/>
    <s v="Wines"/>
    <n v="4"/>
    <n v="3"/>
    <n v="4"/>
    <n v="11"/>
    <n v="8"/>
    <x v="0"/>
    <x v="1"/>
    <x v="0"/>
    <x v="0"/>
    <x v="0"/>
    <n v="0"/>
    <n v="3"/>
    <n v="11"/>
    <x v="1"/>
    <n v="49"/>
    <x v="2"/>
    <n v="2647"/>
    <n v="0"/>
    <n v="1"/>
    <n v="0"/>
    <n v="0"/>
    <n v="0"/>
    <s v="Married"/>
    <s v="Partner"/>
    <n v="0"/>
    <n v="0"/>
    <n v="1"/>
    <n v="0"/>
    <n v="0"/>
    <s v="Graduation"/>
    <s v="Graduate"/>
    <n v="1226"/>
    <n v="1166"/>
    <n v="1"/>
    <n v="1"/>
    <x v="0"/>
    <s v="NumStorePurchases"/>
    <x v="1"/>
    <n v="18"/>
    <s v="Accepted"/>
    <n v="18"/>
    <n v="1286"/>
    <n v="5"/>
    <n v="7"/>
    <n v="8"/>
    <n v="20"/>
    <n v="7"/>
    <x v="3"/>
    <s v="High"/>
    <s v="Medium"/>
    <s v="High"/>
    <n v="1256"/>
  </r>
  <r>
    <n v="37368"/>
    <x v="0"/>
    <n v="1"/>
    <n v="0"/>
    <n v="4"/>
    <x v="3"/>
    <n v="3"/>
    <n v="2"/>
    <n v="11"/>
    <n v="2"/>
    <n v="2"/>
    <n v="10"/>
    <s v="Meat"/>
    <n v="1"/>
    <n v="1"/>
    <n v="0"/>
    <n v="2"/>
    <n v="6"/>
    <x v="1"/>
    <x v="0"/>
    <x v="0"/>
    <x v="0"/>
    <x v="0"/>
    <n v="0"/>
    <n v="3"/>
    <n v="11"/>
    <x v="1"/>
    <n v="45"/>
    <x v="2"/>
    <n v="2354"/>
    <n v="0"/>
    <n v="1"/>
    <n v="0"/>
    <n v="0"/>
    <n v="0"/>
    <s v="Married"/>
    <s v="Partner"/>
    <n v="0"/>
    <n v="0"/>
    <n v="0"/>
    <n v="1"/>
    <n v="0"/>
    <s v="Master"/>
    <s v="Postgraduate"/>
    <n v="20"/>
    <n v="10"/>
    <n v="1"/>
    <n v="1"/>
    <x v="1"/>
    <s v="NumStorePurchases"/>
    <x v="1"/>
    <n v="3"/>
    <s v="Accepted"/>
    <n v="3"/>
    <n v="30"/>
    <n v="10"/>
    <n v="0"/>
    <n v="0"/>
    <n v="10"/>
    <n v="2"/>
    <x v="1"/>
    <s v="Low"/>
    <s v="Medium"/>
    <s v="Medium"/>
    <n v="1257"/>
  </r>
  <r>
    <n v="40800"/>
    <x v="0"/>
    <n v="1"/>
    <n v="2"/>
    <n v="77"/>
    <x v="2"/>
    <n v="24"/>
    <n v="0"/>
    <n v="27"/>
    <n v="8"/>
    <n v="30"/>
    <n v="10"/>
    <s v="Sweet"/>
    <n v="2"/>
    <n v="3"/>
    <n v="0"/>
    <n v="3"/>
    <n v="7"/>
    <x v="0"/>
    <x v="0"/>
    <x v="0"/>
    <x v="0"/>
    <x v="0"/>
    <n v="1"/>
    <n v="3"/>
    <n v="11"/>
    <x v="1"/>
    <n v="56"/>
    <x v="0"/>
    <n v="2703"/>
    <n v="0"/>
    <n v="1"/>
    <n v="0"/>
    <n v="0"/>
    <n v="0"/>
    <s v="Married"/>
    <s v="Partner"/>
    <n v="0"/>
    <n v="0"/>
    <n v="1"/>
    <n v="0"/>
    <n v="0"/>
    <s v="Graduation"/>
    <s v="Graduate"/>
    <n v="89"/>
    <n v="79"/>
    <n v="0"/>
    <n v="3"/>
    <x v="3"/>
    <s v="NumWebPurchases"/>
    <x v="2"/>
    <n v="6"/>
    <s v="Not Accepted"/>
    <n v="6"/>
    <n v="99"/>
    <n v="3.0000000000000004"/>
    <n v="2"/>
    <n v="3"/>
    <n v="8"/>
    <n v="1"/>
    <x v="1"/>
    <s v="Low"/>
    <s v="Medium"/>
    <s v="Medium"/>
    <n v="1258"/>
  </r>
  <r>
    <n v="71847"/>
    <x v="1"/>
    <n v="0"/>
    <n v="0"/>
    <n v="95"/>
    <x v="2"/>
    <n v="737"/>
    <n v="21"/>
    <n v="106"/>
    <n v="55"/>
    <n v="63"/>
    <n v="210"/>
    <s v="Wines"/>
    <n v="0"/>
    <n v="6"/>
    <n v="7"/>
    <n v="9"/>
    <n v="3"/>
    <x v="0"/>
    <x v="0"/>
    <x v="0"/>
    <x v="1"/>
    <x v="0"/>
    <n v="0"/>
    <n v="3"/>
    <n v="11"/>
    <x v="1"/>
    <n v="42"/>
    <x v="2"/>
    <n v="2805"/>
    <n v="1"/>
    <n v="0"/>
    <n v="0"/>
    <n v="0"/>
    <n v="0"/>
    <s v="Divorced"/>
    <s v="Alone"/>
    <n v="0"/>
    <n v="0"/>
    <n v="1"/>
    <n v="0"/>
    <n v="0"/>
    <s v="Graduation"/>
    <s v="Graduate"/>
    <n v="982"/>
    <n v="772"/>
    <n v="1"/>
    <n v="0"/>
    <x v="0"/>
    <s v="NumStorePurchases"/>
    <x v="1"/>
    <n v="22"/>
    <s v="Accepted"/>
    <n v="22"/>
    <n v="1192"/>
    <n v="0.99999999999999978"/>
    <n v="8"/>
    <n v="8"/>
    <n v="17"/>
    <n v="5"/>
    <x v="3"/>
    <s v="High"/>
    <s v="High"/>
    <s v="High"/>
    <n v="1259"/>
  </r>
  <r>
    <n v="46149"/>
    <x v="0"/>
    <n v="0"/>
    <n v="1"/>
    <n v="36"/>
    <x v="0"/>
    <n v="254"/>
    <n v="6"/>
    <n v="71"/>
    <n v="4"/>
    <n v="0"/>
    <n v="27"/>
    <s v="Wines"/>
    <n v="5"/>
    <n v="5"/>
    <n v="1"/>
    <n v="7"/>
    <n v="5"/>
    <x v="0"/>
    <x v="0"/>
    <x v="0"/>
    <x v="0"/>
    <x v="0"/>
    <n v="0"/>
    <n v="3"/>
    <n v="11"/>
    <x v="1"/>
    <n v="45"/>
    <x v="2"/>
    <n v="2371"/>
    <n v="0"/>
    <n v="1"/>
    <n v="0"/>
    <n v="0"/>
    <n v="0"/>
    <s v="Married"/>
    <s v="Partner"/>
    <n v="0"/>
    <n v="0"/>
    <n v="1"/>
    <n v="0"/>
    <n v="0"/>
    <s v="Graduation"/>
    <s v="Graduate"/>
    <n v="335"/>
    <n v="308"/>
    <n v="0"/>
    <n v="1"/>
    <x v="3"/>
    <s v="NumStorePurchases"/>
    <x v="1"/>
    <n v="13"/>
    <s v="Not Accepted"/>
    <n v="13"/>
    <n v="362"/>
    <n v="7"/>
    <n v="5"/>
    <n v="4"/>
    <n v="16"/>
    <n v="5"/>
    <x v="3"/>
    <s v="Medium"/>
    <s v="Low"/>
    <s v="Medium"/>
    <n v="1260"/>
  </r>
  <r>
    <n v="78687"/>
    <x v="1"/>
    <n v="0"/>
    <n v="0"/>
    <n v="13"/>
    <x v="1"/>
    <n v="817"/>
    <n v="185"/>
    <n v="687"/>
    <n v="145"/>
    <n v="55"/>
    <n v="241"/>
    <s v="Wines"/>
    <n v="1"/>
    <n v="4"/>
    <n v="6"/>
    <n v="8"/>
    <n v="2"/>
    <x v="0"/>
    <x v="0"/>
    <x v="1"/>
    <x v="0"/>
    <x v="0"/>
    <n v="0"/>
    <n v="3"/>
    <n v="11"/>
    <x v="0"/>
    <n v="37"/>
    <x v="1"/>
    <n v="2848"/>
    <n v="0"/>
    <n v="0"/>
    <n v="0"/>
    <n v="1"/>
    <n v="0"/>
    <s v="Together"/>
    <s v="Partner"/>
    <n v="0"/>
    <n v="0"/>
    <n v="1"/>
    <n v="0"/>
    <n v="0"/>
    <s v="Graduation"/>
    <s v="Graduate"/>
    <n v="1889"/>
    <n v="1648"/>
    <n v="1"/>
    <n v="0"/>
    <x v="0"/>
    <s v="NumStorePurchases"/>
    <x v="1"/>
    <n v="18"/>
    <s v="Accepted"/>
    <n v="18"/>
    <n v="2130"/>
    <n v="9"/>
    <n v="7"/>
    <n v="9"/>
    <n v="25"/>
    <n v="9"/>
    <x v="0"/>
    <s v="High"/>
    <s v="High"/>
    <s v="High"/>
    <n v="1261"/>
  </r>
  <r>
    <n v="49118"/>
    <x v="0"/>
    <n v="0"/>
    <n v="0"/>
    <n v="90"/>
    <x v="2"/>
    <n v="620"/>
    <n v="54"/>
    <n v="239"/>
    <n v="99"/>
    <n v="98"/>
    <n v="119"/>
    <s v="Wines"/>
    <n v="2"/>
    <n v="9"/>
    <n v="7"/>
    <n v="10"/>
    <n v="7"/>
    <x v="0"/>
    <x v="1"/>
    <x v="0"/>
    <x v="0"/>
    <x v="1"/>
    <n v="0"/>
    <n v="3"/>
    <n v="11"/>
    <x v="0"/>
    <n v="49"/>
    <x v="2"/>
    <n v="2839"/>
    <n v="1"/>
    <n v="0"/>
    <n v="0"/>
    <n v="0"/>
    <n v="0"/>
    <s v="Divorced"/>
    <s v="Alone"/>
    <n v="1"/>
    <n v="0"/>
    <n v="0"/>
    <n v="0"/>
    <n v="0"/>
    <s v="2n Cycle"/>
    <s v="Undergraduate"/>
    <n v="1110"/>
    <n v="991"/>
    <n v="2"/>
    <n v="0"/>
    <x v="0"/>
    <s v="NumStorePurchases"/>
    <x v="1"/>
    <n v="26"/>
    <s v="Accepted"/>
    <n v="26"/>
    <n v="1229"/>
    <n v="0.99999999999999978"/>
    <n v="9"/>
    <n v="8"/>
    <n v="18"/>
    <n v="6"/>
    <x v="3"/>
    <s v="High"/>
    <s v="High"/>
    <s v="High"/>
    <n v="1262"/>
  </r>
  <r>
    <n v="37633"/>
    <x v="0"/>
    <n v="1"/>
    <n v="1"/>
    <n v="49"/>
    <x v="0"/>
    <n v="13"/>
    <n v="4"/>
    <n v="20"/>
    <n v="0"/>
    <n v="0"/>
    <n v="1"/>
    <s v="Meat"/>
    <n v="2"/>
    <n v="1"/>
    <n v="0"/>
    <n v="3"/>
    <n v="9"/>
    <x v="0"/>
    <x v="0"/>
    <x v="0"/>
    <x v="0"/>
    <x v="0"/>
    <n v="0"/>
    <n v="3"/>
    <n v="11"/>
    <x v="1"/>
    <n v="63"/>
    <x v="0"/>
    <n v="2806"/>
    <n v="0"/>
    <n v="1"/>
    <n v="0"/>
    <n v="0"/>
    <n v="0"/>
    <s v="Married"/>
    <s v="Partner"/>
    <n v="0"/>
    <n v="0"/>
    <n v="0"/>
    <n v="0"/>
    <n v="1"/>
    <s v="PhD"/>
    <s v="Postgraduate"/>
    <n v="37"/>
    <n v="36"/>
    <n v="0"/>
    <n v="2"/>
    <x v="1"/>
    <s v="NumStorePurchases"/>
    <x v="1"/>
    <n v="4"/>
    <s v="Not Accepted"/>
    <n v="4"/>
    <n v="38"/>
    <n v="6"/>
    <n v="0"/>
    <n v="1"/>
    <n v="7"/>
    <n v="1"/>
    <x v="1"/>
    <s v="Low"/>
    <s v="Low"/>
    <s v="Low"/>
    <n v="1263"/>
  </r>
  <r>
    <n v="39767"/>
    <x v="0"/>
    <n v="0"/>
    <n v="0"/>
    <n v="18"/>
    <x v="1"/>
    <n v="113"/>
    <n v="61"/>
    <n v="204"/>
    <n v="34"/>
    <n v="26"/>
    <n v="47"/>
    <s v="Meat"/>
    <n v="2"/>
    <n v="7"/>
    <n v="1"/>
    <n v="7"/>
    <n v="8"/>
    <x v="0"/>
    <x v="0"/>
    <x v="0"/>
    <x v="0"/>
    <x v="0"/>
    <n v="0"/>
    <n v="3"/>
    <n v="11"/>
    <x v="1"/>
    <n v="69"/>
    <x v="0"/>
    <n v="2502"/>
    <n v="0"/>
    <n v="0"/>
    <n v="0"/>
    <n v="1"/>
    <n v="0"/>
    <s v="Together"/>
    <s v="Partner"/>
    <n v="0"/>
    <n v="0"/>
    <n v="0"/>
    <n v="1"/>
    <n v="0"/>
    <s v="Master"/>
    <s v="Postgraduate"/>
    <n v="438"/>
    <n v="391"/>
    <n v="0"/>
    <n v="0"/>
    <x v="2"/>
    <s v="NumWebPurchases"/>
    <x v="2"/>
    <n v="15"/>
    <s v="Not Accepted"/>
    <n v="15"/>
    <n v="485"/>
    <n v="9"/>
    <n v="5"/>
    <n v="5"/>
    <n v="19"/>
    <n v="7"/>
    <x v="3"/>
    <s v="Medium"/>
    <s v="Medium"/>
    <s v="Medium"/>
    <n v="1264"/>
  </r>
  <r>
    <n v="26997"/>
    <x v="2"/>
    <n v="0"/>
    <n v="0"/>
    <n v="89"/>
    <x v="2"/>
    <n v="7"/>
    <n v="23"/>
    <n v="78"/>
    <n v="133"/>
    <n v="49"/>
    <n v="144"/>
    <s v="Gold"/>
    <n v="2"/>
    <n v="4"/>
    <n v="2"/>
    <n v="5"/>
    <n v="7"/>
    <x v="0"/>
    <x v="0"/>
    <x v="0"/>
    <x v="0"/>
    <x v="0"/>
    <n v="0"/>
    <n v="3"/>
    <n v="11"/>
    <x v="1"/>
    <n v="69"/>
    <x v="0"/>
    <n v="2760"/>
    <n v="0"/>
    <n v="1"/>
    <n v="0"/>
    <n v="0"/>
    <n v="0"/>
    <s v="Married"/>
    <s v="Partner"/>
    <n v="0"/>
    <n v="1"/>
    <n v="0"/>
    <n v="0"/>
    <n v="0"/>
    <s v="Basic"/>
    <s v="Undergraduate"/>
    <n v="290"/>
    <n v="146"/>
    <n v="0"/>
    <n v="0"/>
    <x v="3"/>
    <s v="NumStorePurchases"/>
    <x v="1"/>
    <n v="11"/>
    <s v="Not Accepted"/>
    <n v="11"/>
    <n v="434"/>
    <n v="1.9999999999999996"/>
    <n v="4"/>
    <n v="5"/>
    <n v="11"/>
    <n v="3"/>
    <x v="2"/>
    <s v="Low"/>
    <s v="High"/>
    <s v="High"/>
    <n v="1265"/>
  </r>
  <r>
    <n v="33986"/>
    <x v="2"/>
    <n v="1"/>
    <n v="0"/>
    <n v="43"/>
    <x v="0"/>
    <n v="16"/>
    <n v="2"/>
    <n v="18"/>
    <n v="2"/>
    <n v="1"/>
    <n v="5"/>
    <s v="Meat"/>
    <n v="1"/>
    <n v="1"/>
    <n v="0"/>
    <n v="3"/>
    <n v="7"/>
    <x v="0"/>
    <x v="0"/>
    <x v="0"/>
    <x v="0"/>
    <x v="0"/>
    <n v="0"/>
    <n v="3"/>
    <n v="11"/>
    <x v="1"/>
    <n v="50"/>
    <x v="0"/>
    <n v="2631"/>
    <n v="1"/>
    <n v="0"/>
    <n v="0"/>
    <n v="0"/>
    <n v="0"/>
    <s v="Divorced"/>
    <s v="Alone"/>
    <n v="0"/>
    <n v="0"/>
    <n v="1"/>
    <n v="0"/>
    <n v="0"/>
    <s v="Graduation"/>
    <s v="Graduate"/>
    <n v="39"/>
    <n v="34"/>
    <n v="0"/>
    <n v="1"/>
    <x v="1"/>
    <s v="NumStorePurchases"/>
    <x v="1"/>
    <n v="4"/>
    <s v="Not Accepted"/>
    <n v="4"/>
    <n v="44"/>
    <n v="6"/>
    <n v="0"/>
    <n v="1"/>
    <n v="7"/>
    <n v="1"/>
    <x v="1"/>
    <s v="Low"/>
    <s v="Low"/>
    <s v="Low"/>
    <n v="1266"/>
  </r>
  <r>
    <n v="57091"/>
    <x v="0"/>
    <n v="0"/>
    <n v="1"/>
    <n v="82"/>
    <x v="2"/>
    <n v="462"/>
    <n v="0"/>
    <n v="24"/>
    <n v="6"/>
    <n v="0"/>
    <n v="4"/>
    <s v="Wines"/>
    <n v="2"/>
    <n v="9"/>
    <n v="2"/>
    <n v="5"/>
    <n v="7"/>
    <x v="0"/>
    <x v="1"/>
    <x v="0"/>
    <x v="0"/>
    <x v="0"/>
    <n v="0"/>
    <n v="3"/>
    <n v="11"/>
    <x v="0"/>
    <n v="48"/>
    <x v="2"/>
    <n v="2742"/>
    <n v="0"/>
    <n v="1"/>
    <n v="0"/>
    <n v="0"/>
    <n v="0"/>
    <s v="Married"/>
    <s v="Partner"/>
    <n v="0"/>
    <n v="0"/>
    <n v="0"/>
    <n v="0"/>
    <n v="1"/>
    <s v="PhD"/>
    <s v="Postgraduate"/>
    <n v="492"/>
    <n v="488"/>
    <n v="1"/>
    <n v="1"/>
    <x v="2"/>
    <s v="NumWebPurchases"/>
    <x v="2"/>
    <n v="16"/>
    <s v="Accepted"/>
    <n v="16"/>
    <n v="496"/>
    <n v="1.9999999999999996"/>
    <n v="6"/>
    <n v="5"/>
    <n v="13"/>
    <n v="3"/>
    <x v="2"/>
    <s v="Medium"/>
    <s v="Low"/>
    <s v="Low"/>
    <n v="1267"/>
  </r>
  <r>
    <n v="46831"/>
    <x v="0"/>
    <n v="1"/>
    <n v="1"/>
    <n v="84"/>
    <x v="2"/>
    <n v="22"/>
    <n v="2"/>
    <n v="10"/>
    <n v="6"/>
    <n v="4"/>
    <n v="34"/>
    <s v="Gold"/>
    <n v="2"/>
    <n v="1"/>
    <n v="2"/>
    <n v="2"/>
    <n v="4"/>
    <x v="0"/>
    <x v="0"/>
    <x v="0"/>
    <x v="0"/>
    <x v="0"/>
    <n v="0"/>
    <n v="3"/>
    <n v="11"/>
    <x v="1"/>
    <n v="51"/>
    <x v="0"/>
    <n v="2545"/>
    <n v="0"/>
    <n v="1"/>
    <n v="0"/>
    <n v="0"/>
    <n v="0"/>
    <s v="Married"/>
    <s v="Partner"/>
    <n v="1"/>
    <n v="0"/>
    <n v="0"/>
    <n v="0"/>
    <n v="0"/>
    <s v="2n Cycle"/>
    <s v="Undergraduate"/>
    <n v="44"/>
    <n v="10"/>
    <n v="0"/>
    <n v="2"/>
    <x v="1"/>
    <s v="NumCatalogPurchases"/>
    <x v="0"/>
    <n v="5"/>
    <s v="Not Accepted"/>
    <n v="5"/>
    <n v="78"/>
    <n v="1.9999999999999996"/>
    <n v="1"/>
    <n v="2"/>
    <n v="5"/>
    <n v="0"/>
    <x v="1"/>
    <s v="Low"/>
    <s v="Medium"/>
    <s v="Medium"/>
    <n v="1268"/>
  </r>
  <r>
    <n v="83151"/>
    <x v="1"/>
    <n v="0"/>
    <n v="0"/>
    <n v="80"/>
    <x v="2"/>
    <n v="968"/>
    <n v="147"/>
    <n v="842"/>
    <n v="137"/>
    <n v="42"/>
    <n v="210"/>
    <s v="Wines"/>
    <n v="1"/>
    <n v="5"/>
    <n v="7"/>
    <n v="10"/>
    <n v="2"/>
    <x v="1"/>
    <x v="0"/>
    <x v="1"/>
    <x v="1"/>
    <x v="0"/>
    <n v="0"/>
    <n v="3"/>
    <n v="11"/>
    <x v="0"/>
    <n v="48"/>
    <x v="2"/>
    <n v="2663"/>
    <n v="0"/>
    <n v="1"/>
    <n v="0"/>
    <n v="0"/>
    <n v="0"/>
    <s v="Married"/>
    <s v="Partner"/>
    <n v="0"/>
    <n v="0"/>
    <n v="0"/>
    <n v="1"/>
    <n v="0"/>
    <s v="Master"/>
    <s v="Postgraduate"/>
    <n v="2136"/>
    <n v="1926"/>
    <n v="3"/>
    <n v="0"/>
    <x v="0"/>
    <s v="NumStorePurchases"/>
    <x v="1"/>
    <n v="22"/>
    <s v="Accepted"/>
    <n v="22"/>
    <n v="2346"/>
    <n v="1.9999999999999996"/>
    <n v="8"/>
    <n v="9"/>
    <n v="19"/>
    <n v="7"/>
    <x v="3"/>
    <s v="High"/>
    <s v="High"/>
    <s v="High"/>
    <n v="1269"/>
  </r>
  <r>
    <n v="52531"/>
    <x v="0"/>
    <n v="0"/>
    <n v="0"/>
    <n v="68"/>
    <x v="2"/>
    <n v="283"/>
    <n v="112"/>
    <n v="151"/>
    <n v="51"/>
    <n v="72"/>
    <n v="125"/>
    <s v="Wines"/>
    <n v="2"/>
    <n v="7"/>
    <n v="2"/>
    <n v="10"/>
    <n v="6"/>
    <x v="0"/>
    <x v="0"/>
    <x v="0"/>
    <x v="0"/>
    <x v="0"/>
    <n v="0"/>
    <n v="3"/>
    <n v="11"/>
    <x v="1"/>
    <n v="49"/>
    <x v="2"/>
    <n v="2705"/>
    <n v="0"/>
    <n v="1"/>
    <n v="0"/>
    <n v="0"/>
    <n v="0"/>
    <s v="Married"/>
    <s v="Partner"/>
    <n v="0"/>
    <n v="0"/>
    <n v="1"/>
    <n v="0"/>
    <n v="0"/>
    <s v="Graduation"/>
    <s v="Graduate"/>
    <n v="669"/>
    <n v="544"/>
    <n v="0"/>
    <n v="0"/>
    <x v="2"/>
    <s v="NumStorePurchases"/>
    <x v="1"/>
    <n v="19"/>
    <s v="Not Accepted"/>
    <n v="19"/>
    <n v="794"/>
    <n v="4"/>
    <n v="7"/>
    <n v="6"/>
    <n v="17"/>
    <n v="5"/>
    <x v="3"/>
    <s v="Medium"/>
    <s v="High"/>
    <s v="High"/>
    <n v="1270"/>
  </r>
  <r>
    <n v="15759"/>
    <x v="2"/>
    <n v="0"/>
    <n v="0"/>
    <n v="12"/>
    <x v="1"/>
    <n v="1"/>
    <n v="2"/>
    <n v="5"/>
    <n v="6"/>
    <n v="0"/>
    <n v="3"/>
    <s v="Fish"/>
    <n v="1"/>
    <n v="1"/>
    <n v="0"/>
    <n v="2"/>
    <n v="7"/>
    <x v="0"/>
    <x v="0"/>
    <x v="0"/>
    <x v="0"/>
    <x v="0"/>
    <n v="0"/>
    <n v="3"/>
    <n v="11"/>
    <x v="1"/>
    <n v="64"/>
    <x v="0"/>
    <n v="2456"/>
    <n v="0"/>
    <n v="1"/>
    <n v="0"/>
    <n v="0"/>
    <n v="0"/>
    <s v="Married"/>
    <s v="Partner"/>
    <n v="0"/>
    <n v="0"/>
    <n v="1"/>
    <n v="0"/>
    <n v="0"/>
    <s v="Graduation"/>
    <s v="Graduate"/>
    <n v="14"/>
    <n v="11"/>
    <n v="0"/>
    <n v="0"/>
    <x v="1"/>
    <s v="NumStorePurchases"/>
    <x v="1"/>
    <n v="3"/>
    <s v="Not Accepted"/>
    <n v="3"/>
    <n v="17"/>
    <n v="9"/>
    <n v="0"/>
    <n v="0"/>
    <n v="9"/>
    <n v="2"/>
    <x v="1"/>
    <s v="Low"/>
    <s v="Low"/>
    <s v="Low"/>
    <n v="1271"/>
  </r>
  <r>
    <n v="22804"/>
    <x v="2"/>
    <n v="1"/>
    <n v="0"/>
    <n v="75"/>
    <x v="2"/>
    <n v="14"/>
    <n v="1"/>
    <n v="7"/>
    <n v="2"/>
    <n v="1"/>
    <n v="1"/>
    <s v="Wines"/>
    <n v="1"/>
    <n v="2"/>
    <n v="0"/>
    <n v="2"/>
    <n v="9"/>
    <x v="0"/>
    <x v="0"/>
    <x v="0"/>
    <x v="0"/>
    <x v="0"/>
    <n v="0"/>
    <n v="3"/>
    <n v="11"/>
    <x v="1"/>
    <n v="49"/>
    <x v="2"/>
    <n v="2492"/>
    <n v="0"/>
    <n v="0"/>
    <n v="1"/>
    <n v="0"/>
    <n v="0"/>
    <s v="Single"/>
    <s v="Alone"/>
    <n v="0"/>
    <n v="0"/>
    <n v="1"/>
    <n v="0"/>
    <n v="0"/>
    <s v="Graduation"/>
    <s v="Graduate"/>
    <n v="25"/>
    <n v="24"/>
    <n v="0"/>
    <n v="1"/>
    <x v="1"/>
    <s v="NumWebPurchases"/>
    <x v="2"/>
    <n v="4"/>
    <s v="Not Accepted"/>
    <n v="4"/>
    <n v="26"/>
    <n v="3.0000000000000004"/>
    <n v="0"/>
    <n v="0"/>
    <n v="3.0000000000000004"/>
    <n v="0"/>
    <x v="1"/>
    <s v="Low"/>
    <s v="Low"/>
    <s v="Low"/>
    <n v="1272"/>
  </r>
  <r>
    <n v="43050"/>
    <x v="0"/>
    <n v="1"/>
    <n v="0"/>
    <n v="10"/>
    <x v="1"/>
    <n v="30"/>
    <n v="5"/>
    <n v="24"/>
    <n v="6"/>
    <n v="3"/>
    <n v="8"/>
    <s v="Wines"/>
    <n v="2"/>
    <n v="2"/>
    <n v="0"/>
    <n v="4"/>
    <n v="5"/>
    <x v="0"/>
    <x v="0"/>
    <x v="0"/>
    <x v="0"/>
    <x v="0"/>
    <n v="0"/>
    <n v="3"/>
    <n v="11"/>
    <x v="1"/>
    <n v="47"/>
    <x v="2"/>
    <n v="2262"/>
    <n v="0"/>
    <n v="1"/>
    <n v="0"/>
    <n v="0"/>
    <n v="0"/>
    <s v="Married"/>
    <s v="Partner"/>
    <n v="1"/>
    <n v="0"/>
    <n v="0"/>
    <n v="0"/>
    <n v="0"/>
    <s v="2n Cycle"/>
    <s v="Undergraduate"/>
    <n v="68"/>
    <n v="60"/>
    <n v="0"/>
    <n v="1"/>
    <x v="3"/>
    <s v="NumStorePurchases"/>
    <x v="1"/>
    <n v="6"/>
    <s v="Not Accepted"/>
    <n v="6"/>
    <n v="76"/>
    <n v="9"/>
    <n v="2"/>
    <n v="2"/>
    <n v="13"/>
    <n v="3"/>
    <x v="2"/>
    <s v="Medium"/>
    <s v="Medium"/>
    <s v="Low"/>
    <n v="1273"/>
  </r>
  <r>
    <n v="42997"/>
    <x v="0"/>
    <n v="1"/>
    <n v="1"/>
    <n v="91"/>
    <x v="2"/>
    <n v="4"/>
    <n v="0"/>
    <n v="5"/>
    <n v="0"/>
    <n v="1"/>
    <n v="5"/>
    <s v="Meat"/>
    <n v="1"/>
    <n v="1"/>
    <n v="0"/>
    <n v="2"/>
    <n v="7"/>
    <x v="0"/>
    <x v="0"/>
    <x v="0"/>
    <x v="0"/>
    <x v="0"/>
    <n v="0"/>
    <n v="3"/>
    <n v="11"/>
    <x v="1"/>
    <n v="43"/>
    <x v="2"/>
    <n v="2363"/>
    <n v="0"/>
    <n v="0"/>
    <n v="1"/>
    <n v="0"/>
    <n v="0"/>
    <s v="Single"/>
    <s v="Alone"/>
    <n v="0"/>
    <n v="0"/>
    <n v="0"/>
    <n v="0"/>
    <n v="1"/>
    <s v="PhD"/>
    <s v="Postgraduate"/>
    <n v="10"/>
    <n v="5"/>
    <n v="0"/>
    <n v="2"/>
    <x v="1"/>
    <s v="NumStorePurchases"/>
    <x v="1"/>
    <n v="3"/>
    <s v="Not Accepted"/>
    <n v="3"/>
    <n v="15"/>
    <n v="0.99999999999999978"/>
    <n v="0"/>
    <n v="0"/>
    <n v="0.99999999999999978"/>
    <n v="0"/>
    <x v="1"/>
    <s v="Low"/>
    <s v="Low"/>
    <s v="Low"/>
    <n v="1274"/>
  </r>
  <r>
    <n v="48918"/>
    <x v="0"/>
    <n v="1"/>
    <n v="1"/>
    <n v="21"/>
    <x v="1"/>
    <n v="52"/>
    <n v="0"/>
    <n v="9"/>
    <n v="0"/>
    <n v="0"/>
    <n v="1"/>
    <s v="Wines"/>
    <n v="2"/>
    <n v="1"/>
    <n v="0"/>
    <n v="4"/>
    <n v="4"/>
    <x v="0"/>
    <x v="0"/>
    <x v="0"/>
    <x v="0"/>
    <x v="0"/>
    <n v="0"/>
    <n v="3"/>
    <n v="11"/>
    <x v="1"/>
    <n v="57"/>
    <x v="0"/>
    <n v="2237"/>
    <n v="0"/>
    <n v="0"/>
    <n v="1"/>
    <n v="0"/>
    <n v="0"/>
    <s v="Single"/>
    <s v="Alone"/>
    <n v="0"/>
    <n v="0"/>
    <n v="0"/>
    <n v="0"/>
    <n v="1"/>
    <s v="PhD"/>
    <s v="Postgraduate"/>
    <n v="61"/>
    <n v="60"/>
    <n v="0"/>
    <n v="2"/>
    <x v="3"/>
    <s v="NumStorePurchases"/>
    <x v="1"/>
    <n v="5"/>
    <s v="Not Accepted"/>
    <n v="5"/>
    <n v="62"/>
    <n v="8"/>
    <n v="1"/>
    <n v="2"/>
    <n v="11"/>
    <n v="3"/>
    <x v="2"/>
    <s v="Medium"/>
    <s v="Low"/>
    <s v="Low"/>
    <n v="1275"/>
  </r>
  <r>
    <n v="60033"/>
    <x v="0"/>
    <n v="0"/>
    <n v="1"/>
    <n v="28"/>
    <x v="1"/>
    <n v="62"/>
    <n v="1"/>
    <n v="57"/>
    <n v="19"/>
    <n v="11"/>
    <n v="48"/>
    <s v="Wines"/>
    <n v="2"/>
    <n v="2"/>
    <n v="1"/>
    <n v="5"/>
    <n v="2"/>
    <x v="0"/>
    <x v="0"/>
    <x v="0"/>
    <x v="0"/>
    <x v="0"/>
    <n v="0"/>
    <n v="3"/>
    <n v="11"/>
    <x v="1"/>
    <n v="66"/>
    <x v="0"/>
    <n v="2251"/>
    <n v="0"/>
    <n v="0"/>
    <n v="0"/>
    <n v="1"/>
    <n v="0"/>
    <s v="Together"/>
    <s v="Partner"/>
    <n v="0"/>
    <n v="0"/>
    <n v="0"/>
    <n v="1"/>
    <n v="0"/>
    <s v="Master"/>
    <s v="Postgraduate"/>
    <n v="150"/>
    <n v="102"/>
    <n v="0"/>
    <n v="1"/>
    <x v="3"/>
    <s v="NumStorePurchases"/>
    <x v="1"/>
    <n v="8"/>
    <s v="Not Accepted"/>
    <n v="8"/>
    <n v="198"/>
    <n v="8"/>
    <n v="3"/>
    <n v="3"/>
    <n v="14"/>
    <n v="4"/>
    <x v="2"/>
    <s v="Medium"/>
    <s v="Medium"/>
    <s v="Medium"/>
    <n v="1276"/>
  </r>
  <r>
    <n v="34043"/>
    <x v="2"/>
    <n v="1"/>
    <n v="0"/>
    <n v="97"/>
    <x v="2"/>
    <n v="20"/>
    <n v="2"/>
    <n v="14"/>
    <n v="3"/>
    <n v="0"/>
    <n v="10"/>
    <s v="Wines"/>
    <n v="1"/>
    <n v="2"/>
    <n v="0"/>
    <n v="2"/>
    <n v="9"/>
    <x v="0"/>
    <x v="0"/>
    <x v="0"/>
    <x v="0"/>
    <x v="0"/>
    <n v="0"/>
    <n v="3"/>
    <n v="11"/>
    <x v="1"/>
    <n v="42"/>
    <x v="2"/>
    <n v="2406"/>
    <n v="0"/>
    <n v="0"/>
    <n v="0"/>
    <n v="1"/>
    <n v="0"/>
    <s v="Together"/>
    <s v="Partner"/>
    <n v="0"/>
    <n v="0"/>
    <n v="0"/>
    <n v="0"/>
    <n v="1"/>
    <s v="PhD"/>
    <s v="Postgraduate"/>
    <n v="39"/>
    <n v="29"/>
    <n v="0"/>
    <n v="1"/>
    <x v="1"/>
    <s v="NumWebPurchases"/>
    <x v="2"/>
    <n v="4"/>
    <s v="Not Accepted"/>
    <n v="4"/>
    <n v="49"/>
    <n v="0.99999999999999978"/>
    <n v="0"/>
    <n v="1"/>
    <n v="1.9999999999999998"/>
    <n v="0"/>
    <x v="1"/>
    <s v="Low"/>
    <s v="Low"/>
    <s v="Medium"/>
    <n v="1277"/>
  </r>
  <r>
    <n v="57811"/>
    <x v="0"/>
    <n v="0"/>
    <n v="1"/>
    <n v="49"/>
    <x v="0"/>
    <n v="545"/>
    <n v="7"/>
    <n v="114"/>
    <n v="37"/>
    <n v="21"/>
    <n v="78"/>
    <s v="Wines"/>
    <n v="5"/>
    <n v="7"/>
    <n v="2"/>
    <n v="11"/>
    <n v="5"/>
    <x v="0"/>
    <x v="1"/>
    <x v="0"/>
    <x v="0"/>
    <x v="0"/>
    <n v="0"/>
    <n v="3"/>
    <n v="11"/>
    <x v="1"/>
    <n v="54"/>
    <x v="0"/>
    <n v="2529"/>
    <n v="0"/>
    <n v="0"/>
    <n v="0"/>
    <n v="1"/>
    <n v="0"/>
    <s v="Together"/>
    <s v="Partner"/>
    <n v="0"/>
    <n v="0"/>
    <n v="1"/>
    <n v="0"/>
    <n v="0"/>
    <s v="Graduation"/>
    <s v="Graduate"/>
    <n v="724"/>
    <n v="646"/>
    <n v="1"/>
    <n v="1"/>
    <x v="2"/>
    <s v="NumStorePurchases"/>
    <x v="1"/>
    <n v="20"/>
    <s v="Accepted"/>
    <n v="20"/>
    <n v="802"/>
    <n v="6"/>
    <n v="7"/>
    <n v="6"/>
    <n v="19"/>
    <n v="7"/>
    <x v="3"/>
    <s v="High"/>
    <s v="Medium"/>
    <s v="High"/>
    <n v="1278"/>
  </r>
  <r>
    <n v="78569"/>
    <x v="1"/>
    <n v="0"/>
    <n v="0"/>
    <n v="14"/>
    <x v="1"/>
    <n v="558"/>
    <n v="79"/>
    <n v="622"/>
    <n v="207"/>
    <n v="175"/>
    <n v="95"/>
    <s v="Meat"/>
    <n v="1"/>
    <n v="4"/>
    <n v="6"/>
    <n v="4"/>
    <n v="1"/>
    <x v="0"/>
    <x v="0"/>
    <x v="1"/>
    <x v="0"/>
    <x v="0"/>
    <n v="0"/>
    <n v="3"/>
    <n v="11"/>
    <x v="0"/>
    <n v="74"/>
    <x v="0"/>
    <n v="2289"/>
    <n v="0"/>
    <n v="1"/>
    <n v="0"/>
    <n v="0"/>
    <n v="0"/>
    <s v="Married"/>
    <s v="Partner"/>
    <n v="0"/>
    <n v="0"/>
    <n v="1"/>
    <n v="0"/>
    <n v="0"/>
    <s v="Graduation"/>
    <s v="Graduate"/>
    <n v="1641"/>
    <n v="1546"/>
    <n v="1"/>
    <n v="0"/>
    <x v="0"/>
    <s v="NumCatalogPurchases"/>
    <x v="0"/>
    <n v="14"/>
    <s v="Accepted"/>
    <n v="14"/>
    <n v="1736"/>
    <n v="9"/>
    <n v="5"/>
    <n v="9"/>
    <n v="23"/>
    <n v="8"/>
    <x v="0"/>
    <s v="High"/>
    <s v="High"/>
    <s v="High"/>
    <n v="1279"/>
  </r>
  <r>
    <n v="7500"/>
    <x v="2"/>
    <n v="1"/>
    <n v="1"/>
    <n v="5"/>
    <x v="3"/>
    <n v="6"/>
    <n v="5"/>
    <n v="4"/>
    <n v="13"/>
    <n v="4"/>
    <n v="25"/>
    <s v="Gold"/>
    <n v="4"/>
    <n v="2"/>
    <n v="1"/>
    <n v="3"/>
    <n v="6"/>
    <x v="0"/>
    <x v="0"/>
    <x v="0"/>
    <x v="0"/>
    <x v="0"/>
    <n v="0"/>
    <n v="3"/>
    <n v="11"/>
    <x v="1"/>
    <n v="42"/>
    <x v="2"/>
    <n v="2708"/>
    <n v="0"/>
    <n v="0"/>
    <n v="1"/>
    <n v="0"/>
    <n v="0"/>
    <s v="Single"/>
    <s v="Alone"/>
    <n v="0"/>
    <n v="0"/>
    <n v="1"/>
    <n v="0"/>
    <n v="0"/>
    <s v="Graduation"/>
    <s v="Graduate"/>
    <n v="32"/>
    <n v="7"/>
    <n v="0"/>
    <n v="2"/>
    <x v="1"/>
    <s v="NumStorePurchases"/>
    <x v="1"/>
    <n v="6"/>
    <s v="Not Accepted"/>
    <n v="6"/>
    <n v="57"/>
    <n v="10"/>
    <n v="2"/>
    <n v="2"/>
    <n v="14"/>
    <n v="4"/>
    <x v="2"/>
    <s v="Low"/>
    <s v="Medium"/>
    <s v="Medium"/>
    <n v="1280"/>
  </r>
  <r>
    <n v="94384"/>
    <x v="1"/>
    <n v="0"/>
    <n v="0"/>
    <n v="62"/>
    <x v="2"/>
    <n v="1111"/>
    <n v="24"/>
    <n v="790"/>
    <n v="160"/>
    <n v="45"/>
    <n v="172"/>
    <s v="Wines"/>
    <n v="0"/>
    <n v="5"/>
    <n v="8"/>
    <n v="5"/>
    <n v="2"/>
    <x v="0"/>
    <x v="1"/>
    <x v="1"/>
    <x v="1"/>
    <x v="0"/>
    <n v="0"/>
    <n v="3"/>
    <n v="11"/>
    <x v="0"/>
    <n v="67"/>
    <x v="0"/>
    <n v="2641"/>
    <n v="0"/>
    <n v="0"/>
    <n v="0"/>
    <n v="1"/>
    <n v="0"/>
    <s v="Together"/>
    <s v="Partner"/>
    <n v="0"/>
    <n v="0"/>
    <n v="1"/>
    <n v="0"/>
    <n v="0"/>
    <s v="Graduation"/>
    <s v="Graduate"/>
    <n v="2130"/>
    <n v="1958"/>
    <n v="3"/>
    <n v="0"/>
    <x v="0"/>
    <s v="NumCatalogPurchases"/>
    <x v="0"/>
    <n v="18"/>
    <s v="Accepted"/>
    <n v="18"/>
    <n v="2302"/>
    <n v="4"/>
    <n v="7"/>
    <n v="9"/>
    <n v="20"/>
    <n v="7"/>
    <x v="3"/>
    <s v="High"/>
    <s v="High"/>
    <s v="High"/>
    <n v="1281"/>
  </r>
  <r>
    <n v="23148"/>
    <x v="2"/>
    <n v="0"/>
    <n v="0"/>
    <n v="83"/>
    <x v="2"/>
    <n v="4"/>
    <n v="6"/>
    <n v="8"/>
    <n v="6"/>
    <n v="3"/>
    <n v="10"/>
    <s v="Gold"/>
    <n v="1"/>
    <n v="2"/>
    <n v="0"/>
    <n v="3"/>
    <n v="7"/>
    <x v="0"/>
    <x v="0"/>
    <x v="0"/>
    <x v="0"/>
    <x v="0"/>
    <n v="0"/>
    <n v="3"/>
    <n v="11"/>
    <x v="1"/>
    <n v="35"/>
    <x v="1"/>
    <n v="2290"/>
    <n v="0"/>
    <n v="1"/>
    <n v="0"/>
    <n v="0"/>
    <n v="0"/>
    <s v="Married"/>
    <s v="Partner"/>
    <n v="1"/>
    <n v="0"/>
    <n v="0"/>
    <n v="0"/>
    <n v="0"/>
    <s v="2n Cycle"/>
    <s v="Undergraduate"/>
    <n v="27"/>
    <n v="17"/>
    <n v="0"/>
    <n v="0"/>
    <x v="1"/>
    <s v="NumStorePurchases"/>
    <x v="1"/>
    <n v="5"/>
    <s v="Not Accepted"/>
    <n v="5"/>
    <n v="37"/>
    <n v="1.9999999999999996"/>
    <n v="1"/>
    <n v="1"/>
    <n v="3.9999999999999996"/>
    <n v="0"/>
    <x v="1"/>
    <s v="Low"/>
    <s v="Medium"/>
    <s v="Medium"/>
    <n v="1282"/>
  </r>
  <r>
    <n v="44267"/>
    <x v="0"/>
    <n v="1"/>
    <n v="1"/>
    <n v="48"/>
    <x v="0"/>
    <n v="183"/>
    <n v="5"/>
    <n v="65"/>
    <n v="3"/>
    <n v="5"/>
    <n v="49"/>
    <s v="Wines"/>
    <n v="5"/>
    <n v="5"/>
    <n v="2"/>
    <n v="4"/>
    <n v="9"/>
    <x v="0"/>
    <x v="0"/>
    <x v="0"/>
    <x v="0"/>
    <x v="0"/>
    <n v="0"/>
    <n v="3"/>
    <n v="11"/>
    <x v="1"/>
    <n v="50"/>
    <x v="0"/>
    <n v="2648"/>
    <n v="1"/>
    <n v="0"/>
    <n v="0"/>
    <n v="0"/>
    <n v="0"/>
    <s v="Divorced"/>
    <s v="Alone"/>
    <n v="0"/>
    <n v="0"/>
    <n v="1"/>
    <n v="0"/>
    <n v="0"/>
    <s v="Graduation"/>
    <s v="Graduate"/>
    <n v="261"/>
    <n v="212"/>
    <n v="0"/>
    <n v="2"/>
    <x v="3"/>
    <s v="NumWebPurchases"/>
    <x v="2"/>
    <n v="11"/>
    <s v="Not Accepted"/>
    <n v="11"/>
    <n v="310"/>
    <n v="6"/>
    <n v="4"/>
    <n v="4"/>
    <n v="14"/>
    <n v="4"/>
    <x v="2"/>
    <s v="Medium"/>
    <s v="Medium"/>
    <s v="Medium"/>
    <n v="1283"/>
  </r>
  <r>
    <n v="71626"/>
    <x v="1"/>
    <n v="0"/>
    <n v="0"/>
    <n v="94"/>
    <x v="2"/>
    <n v="546"/>
    <n v="72"/>
    <n v="376"/>
    <n v="94"/>
    <n v="145"/>
    <n v="72"/>
    <s v="Wines"/>
    <n v="1"/>
    <n v="5"/>
    <n v="5"/>
    <n v="8"/>
    <n v="3"/>
    <x v="0"/>
    <x v="1"/>
    <x v="0"/>
    <x v="0"/>
    <x v="0"/>
    <n v="0"/>
    <n v="3"/>
    <n v="11"/>
    <x v="1"/>
    <n v="41"/>
    <x v="2"/>
    <n v="2764"/>
    <n v="0"/>
    <n v="1"/>
    <n v="0"/>
    <n v="0"/>
    <n v="0"/>
    <s v="Married"/>
    <s v="Partner"/>
    <n v="0"/>
    <n v="0"/>
    <n v="1"/>
    <n v="0"/>
    <n v="0"/>
    <s v="Graduation"/>
    <s v="Graduate"/>
    <n v="1233"/>
    <n v="1161"/>
    <n v="1"/>
    <n v="0"/>
    <x v="0"/>
    <s v="NumStorePurchases"/>
    <x v="1"/>
    <n v="18"/>
    <s v="Accepted"/>
    <n v="18"/>
    <n v="1305"/>
    <n v="0.99999999999999978"/>
    <n v="7"/>
    <n v="8"/>
    <n v="16"/>
    <n v="5"/>
    <x v="3"/>
    <s v="High"/>
    <s v="High"/>
    <s v="High"/>
    <n v="1284"/>
  </r>
  <r>
    <n v="60894"/>
    <x v="0"/>
    <n v="0"/>
    <n v="1"/>
    <n v="61"/>
    <x v="2"/>
    <n v="606"/>
    <n v="7"/>
    <n v="155"/>
    <n v="10"/>
    <n v="0"/>
    <n v="54"/>
    <s v="Wines"/>
    <n v="5"/>
    <n v="10"/>
    <n v="3"/>
    <n v="8"/>
    <n v="7"/>
    <x v="0"/>
    <x v="0"/>
    <x v="0"/>
    <x v="0"/>
    <x v="0"/>
    <n v="0"/>
    <n v="3"/>
    <n v="11"/>
    <x v="1"/>
    <n v="54"/>
    <x v="0"/>
    <n v="2525"/>
    <n v="0"/>
    <n v="0"/>
    <n v="0"/>
    <n v="1"/>
    <n v="0"/>
    <s v="Together"/>
    <s v="Partner"/>
    <n v="0"/>
    <n v="0"/>
    <n v="1"/>
    <n v="0"/>
    <n v="0"/>
    <s v="Graduation"/>
    <s v="Graduate"/>
    <n v="778"/>
    <n v="724"/>
    <n v="0"/>
    <n v="1"/>
    <x v="2"/>
    <s v="NumWebPurchases"/>
    <x v="2"/>
    <n v="21"/>
    <s v="Not Accepted"/>
    <n v="21"/>
    <n v="832"/>
    <n v="4"/>
    <n v="8"/>
    <n v="6"/>
    <n v="18"/>
    <n v="6"/>
    <x v="3"/>
    <s v="High"/>
    <s v="Low"/>
    <s v="Medium"/>
    <n v="1285"/>
  </r>
  <r>
    <n v="50200"/>
    <x v="0"/>
    <n v="1"/>
    <n v="1"/>
    <n v="70"/>
    <x v="2"/>
    <n v="266"/>
    <n v="6"/>
    <n v="51"/>
    <n v="8"/>
    <n v="6"/>
    <n v="64"/>
    <s v="Wines"/>
    <n v="6"/>
    <n v="7"/>
    <n v="1"/>
    <n v="5"/>
    <n v="8"/>
    <x v="0"/>
    <x v="0"/>
    <x v="0"/>
    <x v="0"/>
    <x v="0"/>
    <n v="0"/>
    <n v="3"/>
    <n v="11"/>
    <x v="1"/>
    <n v="44"/>
    <x v="2"/>
    <n v="2611"/>
    <n v="0"/>
    <n v="0"/>
    <n v="0"/>
    <n v="1"/>
    <n v="0"/>
    <s v="Together"/>
    <s v="Partner"/>
    <n v="0"/>
    <n v="0"/>
    <n v="1"/>
    <n v="0"/>
    <n v="0"/>
    <s v="Graduation"/>
    <s v="Graduate"/>
    <n v="337"/>
    <n v="273"/>
    <n v="0"/>
    <n v="2"/>
    <x v="3"/>
    <s v="NumWebPurchases"/>
    <x v="2"/>
    <n v="13"/>
    <s v="Not Accepted"/>
    <n v="13"/>
    <n v="401"/>
    <n v="3.0000000000000004"/>
    <n v="5"/>
    <n v="5"/>
    <n v="13"/>
    <n v="3"/>
    <x v="2"/>
    <s v="Medium"/>
    <s v="Medium"/>
    <s v="High"/>
    <n v="1286"/>
  </r>
  <r>
    <n v="81051"/>
    <x v="1"/>
    <n v="0"/>
    <n v="0"/>
    <n v="43"/>
    <x v="0"/>
    <n v="1142"/>
    <n v="29"/>
    <n v="249"/>
    <n v="38"/>
    <n v="29"/>
    <n v="14"/>
    <s v="Wines"/>
    <n v="1"/>
    <n v="5"/>
    <n v="5"/>
    <n v="12"/>
    <n v="2"/>
    <x v="0"/>
    <x v="1"/>
    <x v="1"/>
    <x v="0"/>
    <x v="0"/>
    <n v="0"/>
    <n v="3"/>
    <n v="11"/>
    <x v="1"/>
    <n v="55"/>
    <x v="0"/>
    <n v="2196"/>
    <n v="0"/>
    <n v="1"/>
    <n v="0"/>
    <n v="0"/>
    <n v="0"/>
    <s v="Married"/>
    <s v="Partner"/>
    <n v="0"/>
    <n v="0"/>
    <n v="0"/>
    <n v="0"/>
    <n v="1"/>
    <s v="PhD"/>
    <s v="Postgraduate"/>
    <n v="1487"/>
    <n v="1473"/>
    <n v="2"/>
    <n v="0"/>
    <x v="0"/>
    <s v="NumStorePurchases"/>
    <x v="1"/>
    <n v="22"/>
    <s v="Accepted"/>
    <n v="22"/>
    <n v="1501"/>
    <n v="6"/>
    <n v="8"/>
    <n v="8"/>
    <n v="22"/>
    <n v="8"/>
    <x v="0"/>
    <s v="High"/>
    <s v="Medium"/>
    <s v="Medium"/>
    <n v="1287"/>
  </r>
  <r>
    <n v="65169"/>
    <x v="0"/>
    <n v="0"/>
    <n v="0"/>
    <n v="23"/>
    <x v="1"/>
    <n v="1074"/>
    <n v="0"/>
    <n v="69"/>
    <n v="0"/>
    <n v="0"/>
    <n v="46"/>
    <s v="Wines"/>
    <n v="1"/>
    <n v="10"/>
    <n v="4"/>
    <n v="13"/>
    <n v="6"/>
    <x v="1"/>
    <x v="0"/>
    <x v="1"/>
    <x v="1"/>
    <x v="1"/>
    <n v="0"/>
    <n v="3"/>
    <n v="11"/>
    <x v="0"/>
    <n v="38"/>
    <x v="1"/>
    <n v="2325"/>
    <n v="0"/>
    <n v="1"/>
    <n v="0"/>
    <n v="0"/>
    <n v="0"/>
    <s v="Married"/>
    <s v="Partner"/>
    <n v="0"/>
    <n v="0"/>
    <n v="1"/>
    <n v="0"/>
    <n v="0"/>
    <s v="Graduation"/>
    <s v="Graduate"/>
    <n v="1143"/>
    <n v="1097"/>
    <n v="4"/>
    <n v="0"/>
    <x v="0"/>
    <s v="NumStorePurchases"/>
    <x v="1"/>
    <n v="27"/>
    <s v="Accepted"/>
    <n v="27"/>
    <n v="1189"/>
    <n v="8"/>
    <n v="9"/>
    <n v="8"/>
    <n v="25"/>
    <n v="9"/>
    <x v="0"/>
    <s v="High"/>
    <s v="Low"/>
    <s v="Medium"/>
    <n v="1288"/>
  </r>
  <r>
    <n v="59868"/>
    <x v="0"/>
    <n v="0"/>
    <n v="1"/>
    <n v="37"/>
    <x v="0"/>
    <n v="771"/>
    <n v="51"/>
    <n v="154"/>
    <n v="54"/>
    <n v="10"/>
    <n v="154"/>
    <s v="Wines"/>
    <n v="7"/>
    <n v="11"/>
    <n v="2"/>
    <n v="12"/>
    <n v="6"/>
    <x v="0"/>
    <x v="0"/>
    <x v="0"/>
    <x v="0"/>
    <x v="0"/>
    <n v="0"/>
    <n v="3"/>
    <n v="11"/>
    <x v="1"/>
    <n v="48"/>
    <x v="2"/>
    <n v="2501"/>
    <n v="0"/>
    <n v="0"/>
    <n v="0"/>
    <n v="1"/>
    <n v="0"/>
    <s v="Together"/>
    <s v="Partner"/>
    <n v="0"/>
    <n v="0"/>
    <n v="1"/>
    <n v="0"/>
    <n v="0"/>
    <s v="Graduation"/>
    <s v="Graduate"/>
    <n v="1040"/>
    <n v="886"/>
    <n v="0"/>
    <n v="1"/>
    <x v="0"/>
    <s v="NumStorePurchases"/>
    <x v="1"/>
    <n v="25"/>
    <s v="Not Accepted"/>
    <n v="25"/>
    <n v="1194"/>
    <n v="7"/>
    <n v="9"/>
    <n v="8"/>
    <n v="24"/>
    <n v="9"/>
    <x v="0"/>
    <s v="High"/>
    <s v="Medium"/>
    <s v="High"/>
    <n v="1289"/>
  </r>
  <r>
    <n v="65695"/>
    <x v="0"/>
    <n v="0"/>
    <n v="1"/>
    <n v="50"/>
    <x v="0"/>
    <n v="371"/>
    <n v="32"/>
    <n v="189"/>
    <n v="0"/>
    <n v="58"/>
    <n v="6"/>
    <s v="Wines"/>
    <n v="2"/>
    <n v="5"/>
    <n v="4"/>
    <n v="10"/>
    <n v="4"/>
    <x v="0"/>
    <x v="0"/>
    <x v="0"/>
    <x v="0"/>
    <x v="0"/>
    <n v="0"/>
    <n v="3"/>
    <n v="11"/>
    <x v="1"/>
    <n v="60"/>
    <x v="0"/>
    <n v="2308"/>
    <n v="0"/>
    <n v="1"/>
    <n v="0"/>
    <n v="0"/>
    <n v="0"/>
    <s v="Married"/>
    <s v="Partner"/>
    <n v="0"/>
    <n v="0"/>
    <n v="0"/>
    <n v="0"/>
    <n v="1"/>
    <s v="PhD"/>
    <s v="Postgraduate"/>
    <n v="650"/>
    <n v="644"/>
    <n v="0"/>
    <n v="1"/>
    <x v="2"/>
    <s v="NumStorePurchases"/>
    <x v="1"/>
    <n v="19"/>
    <s v="Not Accepted"/>
    <n v="19"/>
    <n v="656"/>
    <n v="5"/>
    <n v="7"/>
    <n v="6"/>
    <n v="18"/>
    <n v="6"/>
    <x v="3"/>
    <s v="Medium"/>
    <s v="High"/>
    <s v="Low"/>
    <n v="1290"/>
  </r>
  <r>
    <n v="64857"/>
    <x v="0"/>
    <n v="0"/>
    <n v="0"/>
    <n v="78"/>
    <x v="2"/>
    <n v="556"/>
    <n v="14"/>
    <n v="717"/>
    <n v="210"/>
    <n v="0"/>
    <n v="43"/>
    <s v="Meat"/>
    <n v="1"/>
    <n v="7"/>
    <n v="5"/>
    <n v="10"/>
    <n v="4"/>
    <x v="0"/>
    <x v="0"/>
    <x v="0"/>
    <x v="0"/>
    <x v="0"/>
    <n v="0"/>
    <n v="3"/>
    <n v="11"/>
    <x v="1"/>
    <n v="64"/>
    <x v="0"/>
    <n v="2742"/>
    <n v="0"/>
    <n v="0"/>
    <n v="1"/>
    <n v="0"/>
    <n v="0"/>
    <s v="Single"/>
    <s v="Alone"/>
    <n v="0"/>
    <n v="0"/>
    <n v="0"/>
    <n v="1"/>
    <n v="0"/>
    <s v="Master"/>
    <s v="Postgraduate"/>
    <n v="1497"/>
    <n v="1454"/>
    <n v="0"/>
    <n v="0"/>
    <x v="0"/>
    <s v="NumStorePurchases"/>
    <x v="1"/>
    <n v="22"/>
    <s v="Not Accepted"/>
    <n v="22"/>
    <n v="1540"/>
    <n v="3.0000000000000004"/>
    <n v="8"/>
    <n v="9"/>
    <n v="20"/>
    <n v="7"/>
    <x v="3"/>
    <s v="High"/>
    <s v="Low"/>
    <s v="Medium"/>
    <n v="1291"/>
  </r>
  <r>
    <n v="45143"/>
    <x v="0"/>
    <n v="0"/>
    <n v="1"/>
    <n v="74"/>
    <x v="2"/>
    <n v="202"/>
    <n v="5"/>
    <n v="74"/>
    <n v="11"/>
    <n v="5"/>
    <n v="14"/>
    <s v="Wines"/>
    <n v="3"/>
    <n v="6"/>
    <n v="1"/>
    <n v="5"/>
    <n v="7"/>
    <x v="0"/>
    <x v="0"/>
    <x v="0"/>
    <x v="0"/>
    <x v="0"/>
    <n v="0"/>
    <n v="3"/>
    <n v="11"/>
    <x v="1"/>
    <n v="55"/>
    <x v="0"/>
    <n v="2466"/>
    <n v="0"/>
    <n v="0"/>
    <n v="0"/>
    <n v="1"/>
    <n v="0"/>
    <s v="Together"/>
    <s v="Partner"/>
    <n v="0"/>
    <n v="0"/>
    <n v="0"/>
    <n v="1"/>
    <n v="0"/>
    <s v="Master"/>
    <s v="Postgraduate"/>
    <n v="297"/>
    <n v="283"/>
    <n v="0"/>
    <n v="1"/>
    <x v="3"/>
    <s v="NumWebPurchases"/>
    <x v="2"/>
    <n v="12"/>
    <s v="Not Accepted"/>
    <n v="12"/>
    <n v="311"/>
    <n v="3.0000000000000004"/>
    <n v="4"/>
    <n v="4"/>
    <n v="11"/>
    <n v="3"/>
    <x v="2"/>
    <s v="Medium"/>
    <s v="Medium"/>
    <s v="Medium"/>
    <n v="1292"/>
  </r>
  <r>
    <n v="74805"/>
    <x v="1"/>
    <n v="0"/>
    <n v="1"/>
    <n v="14"/>
    <x v="1"/>
    <n v="209"/>
    <n v="162"/>
    <n v="209"/>
    <n v="41"/>
    <n v="162"/>
    <n v="37"/>
    <s v="Wines"/>
    <n v="5"/>
    <n v="4"/>
    <n v="7"/>
    <n v="10"/>
    <n v="2"/>
    <x v="0"/>
    <x v="0"/>
    <x v="0"/>
    <x v="0"/>
    <x v="0"/>
    <n v="0"/>
    <n v="3"/>
    <n v="11"/>
    <x v="1"/>
    <n v="65"/>
    <x v="0"/>
    <n v="2394"/>
    <n v="0"/>
    <n v="0"/>
    <n v="0"/>
    <n v="1"/>
    <n v="0"/>
    <s v="Together"/>
    <s v="Partner"/>
    <n v="1"/>
    <n v="0"/>
    <n v="0"/>
    <n v="0"/>
    <n v="0"/>
    <s v="2n Cycle"/>
    <s v="Undergraduate"/>
    <n v="783"/>
    <n v="746"/>
    <n v="0"/>
    <n v="1"/>
    <x v="2"/>
    <s v="NumStorePurchases"/>
    <x v="1"/>
    <n v="21"/>
    <s v="Not Accepted"/>
    <n v="21"/>
    <n v="820"/>
    <n v="9"/>
    <n v="8"/>
    <n v="6"/>
    <n v="23"/>
    <n v="8"/>
    <x v="0"/>
    <s v="Medium"/>
    <s v="High"/>
    <s v="Medium"/>
    <n v="1293"/>
  </r>
  <r>
    <n v="59060"/>
    <x v="0"/>
    <n v="1"/>
    <n v="0"/>
    <n v="77"/>
    <x v="2"/>
    <n v="35"/>
    <n v="40"/>
    <n v="111"/>
    <n v="36"/>
    <n v="40"/>
    <n v="12"/>
    <s v="Meat"/>
    <n v="3"/>
    <n v="3"/>
    <n v="1"/>
    <n v="7"/>
    <n v="4"/>
    <x v="0"/>
    <x v="0"/>
    <x v="0"/>
    <x v="0"/>
    <x v="0"/>
    <n v="0"/>
    <n v="3"/>
    <n v="11"/>
    <x v="1"/>
    <n v="31"/>
    <x v="1"/>
    <n v="2328"/>
    <n v="0"/>
    <n v="1"/>
    <n v="0"/>
    <n v="0"/>
    <n v="0"/>
    <s v="Married"/>
    <s v="Partner"/>
    <n v="1"/>
    <n v="0"/>
    <n v="0"/>
    <n v="0"/>
    <n v="0"/>
    <s v="2n Cycle"/>
    <s v="Undergraduate"/>
    <n v="262"/>
    <n v="250"/>
    <n v="0"/>
    <n v="1"/>
    <x v="3"/>
    <s v="NumStorePurchases"/>
    <x v="1"/>
    <n v="11"/>
    <s v="Not Accepted"/>
    <n v="11"/>
    <n v="274"/>
    <n v="3.0000000000000004"/>
    <n v="4"/>
    <n v="4"/>
    <n v="11"/>
    <n v="3"/>
    <x v="2"/>
    <s v="Medium"/>
    <s v="High"/>
    <s v="Medium"/>
    <n v="1294"/>
  </r>
  <r>
    <n v="27238"/>
    <x v="2"/>
    <n v="1"/>
    <n v="1"/>
    <n v="39"/>
    <x v="0"/>
    <n v="37"/>
    <n v="0"/>
    <n v="17"/>
    <n v="0"/>
    <n v="0"/>
    <n v="3"/>
    <s v="Wines"/>
    <n v="3"/>
    <n v="3"/>
    <n v="0"/>
    <n v="3"/>
    <n v="9"/>
    <x v="0"/>
    <x v="0"/>
    <x v="0"/>
    <x v="0"/>
    <x v="0"/>
    <n v="0"/>
    <n v="3"/>
    <n v="11"/>
    <x v="1"/>
    <n v="58"/>
    <x v="0"/>
    <n v="2594"/>
    <n v="0"/>
    <n v="0"/>
    <n v="1"/>
    <n v="0"/>
    <n v="0"/>
    <s v="Single"/>
    <s v="Alone"/>
    <n v="0"/>
    <n v="0"/>
    <n v="0"/>
    <n v="0"/>
    <n v="1"/>
    <s v="PhD"/>
    <s v="Postgraduate"/>
    <n v="54"/>
    <n v="51"/>
    <n v="0"/>
    <n v="2"/>
    <x v="1"/>
    <s v="NumWebPurchases"/>
    <x v="2"/>
    <n v="6"/>
    <s v="Not Accepted"/>
    <n v="6"/>
    <n v="57"/>
    <n v="7"/>
    <n v="2"/>
    <n v="2"/>
    <n v="11"/>
    <n v="3"/>
    <x v="2"/>
    <s v="Medium"/>
    <s v="Low"/>
    <s v="Low"/>
    <n v="1295"/>
  </r>
  <r>
    <n v="47009"/>
    <x v="0"/>
    <n v="0"/>
    <n v="1"/>
    <n v="89"/>
    <x v="2"/>
    <n v="171"/>
    <n v="45"/>
    <n v="73"/>
    <n v="59"/>
    <n v="10"/>
    <n v="90"/>
    <s v="Wines"/>
    <n v="4"/>
    <n v="3"/>
    <n v="2"/>
    <n v="8"/>
    <n v="4"/>
    <x v="0"/>
    <x v="0"/>
    <x v="0"/>
    <x v="0"/>
    <x v="0"/>
    <n v="0"/>
    <n v="3"/>
    <n v="11"/>
    <x v="1"/>
    <n v="55"/>
    <x v="0"/>
    <n v="2430"/>
    <n v="0"/>
    <n v="0"/>
    <n v="0"/>
    <n v="1"/>
    <n v="0"/>
    <s v="Together"/>
    <s v="Partner"/>
    <n v="0"/>
    <n v="0"/>
    <n v="1"/>
    <n v="0"/>
    <n v="0"/>
    <s v="Graduation"/>
    <s v="Graduate"/>
    <n v="358"/>
    <n v="268"/>
    <n v="0"/>
    <n v="1"/>
    <x v="2"/>
    <s v="NumStorePurchases"/>
    <x v="1"/>
    <n v="13"/>
    <s v="Not Accepted"/>
    <n v="13"/>
    <n v="448"/>
    <n v="1.9999999999999996"/>
    <n v="5"/>
    <n v="5"/>
    <n v="12"/>
    <n v="3"/>
    <x v="2"/>
    <s v="Medium"/>
    <s v="Medium"/>
    <s v="High"/>
    <n v="1296"/>
  </r>
  <r>
    <n v="46094"/>
    <x v="0"/>
    <n v="1"/>
    <n v="1"/>
    <n v="62"/>
    <x v="2"/>
    <n v="12"/>
    <n v="2"/>
    <n v="20"/>
    <n v="3"/>
    <n v="2"/>
    <n v="5"/>
    <s v="Meat"/>
    <n v="1"/>
    <n v="1"/>
    <n v="0"/>
    <n v="3"/>
    <n v="7"/>
    <x v="0"/>
    <x v="0"/>
    <x v="0"/>
    <x v="0"/>
    <x v="0"/>
    <n v="0"/>
    <n v="3"/>
    <n v="11"/>
    <x v="1"/>
    <n v="47"/>
    <x v="2"/>
    <n v="2178"/>
    <n v="0"/>
    <n v="1"/>
    <n v="0"/>
    <n v="0"/>
    <n v="0"/>
    <s v="Married"/>
    <s v="Partner"/>
    <n v="1"/>
    <n v="0"/>
    <n v="0"/>
    <n v="0"/>
    <n v="0"/>
    <s v="2n Cycle"/>
    <s v="Undergraduate"/>
    <n v="39"/>
    <n v="34"/>
    <n v="0"/>
    <n v="2"/>
    <x v="1"/>
    <s v="NumStorePurchases"/>
    <x v="1"/>
    <n v="4"/>
    <s v="Not Accepted"/>
    <n v="4"/>
    <n v="44"/>
    <n v="4"/>
    <n v="0"/>
    <n v="1"/>
    <n v="5"/>
    <n v="0"/>
    <x v="1"/>
    <s v="Low"/>
    <s v="Medium"/>
    <s v="Low"/>
    <n v="1297"/>
  </r>
  <r>
    <n v="40321"/>
    <x v="0"/>
    <n v="1"/>
    <n v="1"/>
    <n v="59"/>
    <x v="0"/>
    <n v="44"/>
    <n v="4"/>
    <n v="21"/>
    <n v="6"/>
    <n v="0"/>
    <n v="27"/>
    <s v="Wines"/>
    <n v="2"/>
    <n v="3"/>
    <n v="0"/>
    <n v="3"/>
    <n v="7"/>
    <x v="0"/>
    <x v="0"/>
    <x v="0"/>
    <x v="0"/>
    <x v="0"/>
    <n v="0"/>
    <n v="3"/>
    <n v="11"/>
    <x v="1"/>
    <n v="48"/>
    <x v="2"/>
    <n v="2494"/>
    <n v="0"/>
    <n v="1"/>
    <n v="0"/>
    <n v="0"/>
    <n v="0"/>
    <s v="Married"/>
    <s v="Partner"/>
    <n v="0"/>
    <n v="0"/>
    <n v="1"/>
    <n v="0"/>
    <n v="0"/>
    <s v="Graduation"/>
    <s v="Graduate"/>
    <n v="75"/>
    <n v="48"/>
    <n v="0"/>
    <n v="2"/>
    <x v="3"/>
    <s v="NumWebPurchases"/>
    <x v="2"/>
    <n v="6"/>
    <s v="Not Accepted"/>
    <n v="6"/>
    <n v="102"/>
    <n v="4"/>
    <n v="2"/>
    <n v="3"/>
    <n v="9"/>
    <n v="2"/>
    <x v="1"/>
    <s v="Medium"/>
    <s v="Low"/>
    <s v="Medium"/>
    <n v="1298"/>
  </r>
  <r>
    <n v="37235"/>
    <x v="0"/>
    <n v="1"/>
    <n v="0"/>
    <n v="68"/>
    <x v="2"/>
    <n v="20"/>
    <n v="2"/>
    <n v="9"/>
    <n v="4"/>
    <n v="6"/>
    <n v="20"/>
    <s v="Wines"/>
    <n v="1"/>
    <n v="1"/>
    <n v="1"/>
    <n v="2"/>
    <n v="4"/>
    <x v="0"/>
    <x v="0"/>
    <x v="0"/>
    <x v="0"/>
    <x v="0"/>
    <n v="0"/>
    <n v="3"/>
    <n v="11"/>
    <x v="1"/>
    <n v="36"/>
    <x v="1"/>
    <n v="2307"/>
    <n v="0"/>
    <n v="0"/>
    <n v="0"/>
    <n v="1"/>
    <n v="0"/>
    <s v="Together"/>
    <s v="Partner"/>
    <n v="0"/>
    <n v="0"/>
    <n v="1"/>
    <n v="0"/>
    <n v="0"/>
    <s v="Graduation"/>
    <s v="Graduate"/>
    <n v="41"/>
    <n v="21"/>
    <n v="0"/>
    <n v="1"/>
    <x v="1"/>
    <s v="NumStorePurchases"/>
    <x v="1"/>
    <n v="4"/>
    <s v="Not Accepted"/>
    <n v="4"/>
    <n v="61"/>
    <n v="4"/>
    <n v="0"/>
    <n v="2"/>
    <n v="6"/>
    <n v="0"/>
    <x v="1"/>
    <s v="Low"/>
    <s v="Medium"/>
    <s v="Medium"/>
    <n v="1299"/>
  </r>
  <r>
    <n v="81843"/>
    <x v="1"/>
    <n v="0"/>
    <n v="0"/>
    <n v="13"/>
    <x v="1"/>
    <n v="779"/>
    <n v="86"/>
    <n v="537"/>
    <n v="34"/>
    <n v="69"/>
    <n v="138"/>
    <s v="Wines"/>
    <n v="1"/>
    <n v="5"/>
    <n v="9"/>
    <n v="12"/>
    <n v="3"/>
    <x v="0"/>
    <x v="0"/>
    <x v="0"/>
    <x v="0"/>
    <x v="0"/>
    <n v="0"/>
    <n v="3"/>
    <n v="11"/>
    <x v="1"/>
    <n v="60"/>
    <x v="0"/>
    <n v="2592"/>
    <n v="0"/>
    <n v="1"/>
    <n v="0"/>
    <n v="0"/>
    <n v="0"/>
    <s v="Married"/>
    <s v="Partner"/>
    <n v="0"/>
    <n v="0"/>
    <n v="0"/>
    <n v="1"/>
    <n v="0"/>
    <s v="Master"/>
    <s v="Postgraduate"/>
    <n v="1505"/>
    <n v="1367"/>
    <n v="0"/>
    <n v="0"/>
    <x v="0"/>
    <s v="NumStorePurchases"/>
    <x v="1"/>
    <n v="26"/>
    <s v="Not Accepted"/>
    <n v="26"/>
    <n v="1643"/>
    <n v="9"/>
    <n v="9"/>
    <n v="9"/>
    <n v="27"/>
    <n v="9"/>
    <x v="0"/>
    <s v="High"/>
    <s v="High"/>
    <s v="High"/>
    <n v="1300"/>
  </r>
  <r>
    <n v="46692"/>
    <x v="0"/>
    <n v="0"/>
    <n v="1"/>
    <n v="37"/>
    <x v="0"/>
    <n v="170"/>
    <n v="6"/>
    <n v="97"/>
    <n v="24"/>
    <n v="12"/>
    <n v="88"/>
    <s v="Wines"/>
    <n v="3"/>
    <n v="6"/>
    <n v="1"/>
    <n v="5"/>
    <n v="6"/>
    <x v="0"/>
    <x v="0"/>
    <x v="0"/>
    <x v="0"/>
    <x v="0"/>
    <n v="0"/>
    <n v="3"/>
    <n v="11"/>
    <x v="1"/>
    <n v="62"/>
    <x v="0"/>
    <n v="2547"/>
    <n v="0"/>
    <n v="0"/>
    <n v="0"/>
    <n v="1"/>
    <n v="0"/>
    <s v="Together"/>
    <s v="Partner"/>
    <n v="0"/>
    <n v="0"/>
    <n v="0"/>
    <n v="1"/>
    <n v="0"/>
    <s v="Master"/>
    <s v="Postgraduate"/>
    <n v="309"/>
    <n v="221"/>
    <n v="0"/>
    <n v="1"/>
    <x v="3"/>
    <s v="NumWebPurchases"/>
    <x v="2"/>
    <n v="12"/>
    <s v="Not Accepted"/>
    <n v="12"/>
    <n v="397"/>
    <n v="7"/>
    <n v="4"/>
    <n v="4"/>
    <n v="15"/>
    <n v="4"/>
    <x v="2"/>
    <s v="Medium"/>
    <s v="Medium"/>
    <s v="High"/>
    <n v="1301"/>
  </r>
  <r>
    <n v="77382"/>
    <x v="1"/>
    <n v="0"/>
    <n v="1"/>
    <n v="36"/>
    <x v="0"/>
    <n v="491"/>
    <n v="48"/>
    <n v="231"/>
    <n v="112"/>
    <n v="105"/>
    <n v="134"/>
    <s v="Wines"/>
    <n v="2"/>
    <n v="5"/>
    <n v="7"/>
    <n v="12"/>
    <n v="1"/>
    <x v="0"/>
    <x v="0"/>
    <x v="1"/>
    <x v="0"/>
    <x v="0"/>
    <n v="0"/>
    <n v="3"/>
    <n v="11"/>
    <x v="1"/>
    <n v="52"/>
    <x v="0"/>
    <n v="2332"/>
    <n v="0"/>
    <n v="0"/>
    <n v="0"/>
    <n v="1"/>
    <n v="0"/>
    <s v="Together"/>
    <s v="Partner"/>
    <n v="0"/>
    <n v="0"/>
    <n v="1"/>
    <n v="0"/>
    <n v="0"/>
    <s v="Graduation"/>
    <s v="Graduate"/>
    <n v="987"/>
    <n v="853"/>
    <n v="1"/>
    <n v="1"/>
    <x v="0"/>
    <s v="NumStorePurchases"/>
    <x v="1"/>
    <n v="24"/>
    <s v="Accepted"/>
    <n v="24"/>
    <n v="1121"/>
    <n v="7"/>
    <n v="9"/>
    <n v="7"/>
    <n v="23"/>
    <n v="8"/>
    <x v="0"/>
    <s v="Medium"/>
    <s v="High"/>
    <s v="High"/>
    <n v="1302"/>
  </r>
  <r>
    <n v="37774"/>
    <x v="0"/>
    <n v="2"/>
    <n v="0"/>
    <n v="28"/>
    <x v="1"/>
    <n v="173"/>
    <n v="8"/>
    <n v="107"/>
    <n v="7"/>
    <n v="2"/>
    <n v="176"/>
    <s v="Gold"/>
    <n v="4"/>
    <n v="7"/>
    <n v="2"/>
    <n v="3"/>
    <n v="9"/>
    <x v="1"/>
    <x v="0"/>
    <x v="0"/>
    <x v="0"/>
    <x v="0"/>
    <n v="1"/>
    <n v="3"/>
    <n v="11"/>
    <x v="0"/>
    <n v="43"/>
    <x v="2"/>
    <n v="2823"/>
    <n v="0"/>
    <n v="0"/>
    <n v="1"/>
    <n v="0"/>
    <n v="0"/>
    <s v="Single"/>
    <s v="Alone"/>
    <n v="0"/>
    <n v="0"/>
    <n v="1"/>
    <n v="0"/>
    <n v="0"/>
    <s v="Graduation"/>
    <s v="Graduate"/>
    <n v="297"/>
    <n v="121"/>
    <n v="1"/>
    <n v="2"/>
    <x v="3"/>
    <s v="NumWebPurchases"/>
    <x v="2"/>
    <n v="12"/>
    <s v="Accepted"/>
    <n v="12"/>
    <n v="473"/>
    <n v="8"/>
    <n v="4"/>
    <n v="5"/>
    <n v="17"/>
    <n v="5"/>
    <x v="3"/>
    <s v="Medium"/>
    <s v="Medium"/>
    <s v="High"/>
    <n v="1303"/>
  </r>
  <r>
    <n v="18393"/>
    <x v="2"/>
    <n v="1"/>
    <n v="0"/>
    <n v="2"/>
    <x v="3"/>
    <n v="7"/>
    <n v="10"/>
    <n v="13"/>
    <n v="16"/>
    <n v="0"/>
    <n v="4"/>
    <s v="Fish"/>
    <n v="2"/>
    <n v="3"/>
    <n v="0"/>
    <n v="3"/>
    <n v="8"/>
    <x v="0"/>
    <x v="0"/>
    <x v="0"/>
    <x v="0"/>
    <x v="0"/>
    <n v="0"/>
    <n v="3"/>
    <n v="11"/>
    <x v="1"/>
    <n v="46"/>
    <x v="2"/>
    <n v="2251"/>
    <n v="0"/>
    <n v="1"/>
    <n v="0"/>
    <n v="0"/>
    <n v="0"/>
    <s v="Married"/>
    <s v="Partner"/>
    <n v="0"/>
    <n v="1"/>
    <n v="0"/>
    <n v="0"/>
    <n v="0"/>
    <s v="Basic"/>
    <s v="Undergraduate"/>
    <n v="46"/>
    <n v="42"/>
    <n v="0"/>
    <n v="1"/>
    <x v="1"/>
    <s v="NumWebPurchases"/>
    <x v="2"/>
    <n v="6"/>
    <s v="Not Accepted"/>
    <n v="6"/>
    <n v="50"/>
    <n v="10"/>
    <n v="2"/>
    <n v="1"/>
    <n v="13"/>
    <n v="3"/>
    <x v="2"/>
    <s v="Low"/>
    <s v="Low"/>
    <s v="Low"/>
    <n v="1304"/>
  </r>
  <r>
    <n v="72828"/>
    <x v="1"/>
    <n v="0"/>
    <n v="1"/>
    <n v="17"/>
    <x v="1"/>
    <n v="1205"/>
    <n v="0"/>
    <n v="235"/>
    <n v="19"/>
    <n v="14"/>
    <n v="205"/>
    <s v="Wines"/>
    <n v="6"/>
    <n v="6"/>
    <n v="3"/>
    <n v="13"/>
    <n v="7"/>
    <x v="0"/>
    <x v="0"/>
    <x v="0"/>
    <x v="0"/>
    <x v="0"/>
    <n v="0"/>
    <n v="3"/>
    <n v="11"/>
    <x v="1"/>
    <n v="58"/>
    <x v="0"/>
    <n v="2659"/>
    <n v="0"/>
    <n v="1"/>
    <n v="0"/>
    <n v="0"/>
    <n v="0"/>
    <s v="Married"/>
    <s v="Partner"/>
    <n v="0"/>
    <n v="0"/>
    <n v="0"/>
    <n v="1"/>
    <n v="0"/>
    <s v="Master"/>
    <s v="Postgraduate"/>
    <n v="1473"/>
    <n v="1268"/>
    <n v="0"/>
    <n v="1"/>
    <x v="0"/>
    <s v="NumStorePurchases"/>
    <x v="1"/>
    <n v="22"/>
    <s v="Not Accepted"/>
    <n v="22"/>
    <n v="1678"/>
    <n v="9"/>
    <n v="8"/>
    <n v="9"/>
    <n v="26"/>
    <n v="9"/>
    <x v="0"/>
    <s v="High"/>
    <s v="Medium"/>
    <s v="High"/>
    <n v="1305"/>
  </r>
  <r>
    <n v="24711"/>
    <x v="2"/>
    <n v="0"/>
    <n v="0"/>
    <n v="86"/>
    <x v="2"/>
    <n v="10"/>
    <n v="7"/>
    <n v="25"/>
    <n v="6"/>
    <n v="3"/>
    <n v="7"/>
    <s v="Meat"/>
    <n v="1"/>
    <n v="3"/>
    <n v="0"/>
    <n v="3"/>
    <n v="7"/>
    <x v="0"/>
    <x v="0"/>
    <x v="0"/>
    <x v="0"/>
    <x v="0"/>
    <n v="0"/>
    <n v="3"/>
    <n v="11"/>
    <x v="1"/>
    <n v="38"/>
    <x v="1"/>
    <n v="2231"/>
    <n v="0"/>
    <n v="1"/>
    <n v="0"/>
    <n v="0"/>
    <n v="0"/>
    <s v="Married"/>
    <s v="Partner"/>
    <n v="0"/>
    <n v="0"/>
    <n v="1"/>
    <n v="0"/>
    <n v="0"/>
    <s v="Graduation"/>
    <s v="Graduate"/>
    <n v="51"/>
    <n v="44"/>
    <n v="0"/>
    <n v="0"/>
    <x v="1"/>
    <s v="NumWebPurchases"/>
    <x v="2"/>
    <n v="6"/>
    <s v="Not Accepted"/>
    <n v="6"/>
    <n v="58"/>
    <n v="1.9999999999999996"/>
    <n v="2"/>
    <n v="2"/>
    <n v="6"/>
    <n v="0"/>
    <x v="1"/>
    <s v="Low"/>
    <s v="Medium"/>
    <s v="Low"/>
    <n v="1306"/>
  </r>
  <r>
    <n v="45503"/>
    <x v="0"/>
    <n v="1"/>
    <n v="0"/>
    <n v="54"/>
    <x v="0"/>
    <n v="97"/>
    <n v="4"/>
    <n v="44"/>
    <n v="6"/>
    <n v="1"/>
    <n v="18"/>
    <s v="Wines"/>
    <n v="1"/>
    <n v="3"/>
    <n v="1"/>
    <n v="4"/>
    <n v="5"/>
    <x v="0"/>
    <x v="0"/>
    <x v="0"/>
    <x v="0"/>
    <x v="0"/>
    <n v="0"/>
    <n v="3"/>
    <n v="11"/>
    <x v="1"/>
    <n v="45"/>
    <x v="2"/>
    <n v="2436"/>
    <n v="0"/>
    <n v="1"/>
    <n v="0"/>
    <n v="0"/>
    <n v="0"/>
    <s v="Married"/>
    <s v="Partner"/>
    <n v="0"/>
    <n v="0"/>
    <n v="0"/>
    <n v="0"/>
    <n v="1"/>
    <s v="PhD"/>
    <s v="Postgraduate"/>
    <n v="152"/>
    <n v="134"/>
    <n v="0"/>
    <n v="1"/>
    <x v="3"/>
    <s v="NumStorePurchases"/>
    <x v="1"/>
    <n v="8"/>
    <s v="Not Accepted"/>
    <n v="8"/>
    <n v="170"/>
    <n v="5"/>
    <n v="3"/>
    <n v="3"/>
    <n v="11"/>
    <n v="3"/>
    <x v="2"/>
    <s v="Medium"/>
    <s v="Low"/>
    <s v="Medium"/>
    <n v="1307"/>
  </r>
  <r>
    <n v="6560"/>
    <x v="2"/>
    <n v="0"/>
    <n v="0"/>
    <n v="2"/>
    <x v="3"/>
    <n v="67"/>
    <n v="11"/>
    <n v="26"/>
    <n v="4"/>
    <n v="3"/>
    <n v="262"/>
    <s v="Gold"/>
    <n v="0"/>
    <n v="1"/>
    <n v="0"/>
    <n v="1"/>
    <n v="17"/>
    <x v="0"/>
    <x v="0"/>
    <x v="0"/>
    <x v="0"/>
    <x v="0"/>
    <n v="0"/>
    <n v="3"/>
    <n v="11"/>
    <x v="1"/>
    <n v="38"/>
    <x v="1"/>
    <n v="2358"/>
    <n v="0"/>
    <n v="0"/>
    <n v="1"/>
    <n v="0"/>
    <n v="0"/>
    <s v="Single"/>
    <s v="Alone"/>
    <n v="0"/>
    <n v="0"/>
    <n v="0"/>
    <n v="1"/>
    <n v="0"/>
    <s v="Master"/>
    <s v="Postgraduate"/>
    <n v="111"/>
    <n v="-151"/>
    <n v="0"/>
    <n v="0"/>
    <x v="3"/>
    <s v="NumWebPurchases"/>
    <x v="2"/>
    <n v="2"/>
    <s v="Not Accepted"/>
    <n v="2"/>
    <n v="373"/>
    <n v="10"/>
    <n v="0"/>
    <n v="4"/>
    <n v="14"/>
    <n v="4"/>
    <x v="2"/>
    <s v="Medium"/>
    <s v="Medium"/>
    <s v="High"/>
    <n v="1308"/>
  </r>
  <r>
    <n v="71604"/>
    <x v="1"/>
    <n v="0"/>
    <n v="0"/>
    <n v="3"/>
    <x v="3"/>
    <n v="345"/>
    <n v="53"/>
    <n v="528"/>
    <n v="98"/>
    <n v="75"/>
    <n v="97"/>
    <s v="Meat"/>
    <n v="1"/>
    <n v="8"/>
    <n v="3"/>
    <n v="5"/>
    <n v="4"/>
    <x v="1"/>
    <x v="0"/>
    <x v="0"/>
    <x v="0"/>
    <x v="0"/>
    <n v="0"/>
    <n v="3"/>
    <n v="11"/>
    <x v="0"/>
    <n v="75"/>
    <x v="0"/>
    <n v="2383"/>
    <n v="0"/>
    <n v="0"/>
    <n v="0"/>
    <n v="1"/>
    <n v="0"/>
    <s v="Together"/>
    <s v="Partner"/>
    <n v="0"/>
    <n v="0"/>
    <n v="0"/>
    <n v="0"/>
    <n v="1"/>
    <s v="PhD"/>
    <s v="Postgraduate"/>
    <n v="1099"/>
    <n v="1002"/>
    <n v="1"/>
    <n v="0"/>
    <x v="0"/>
    <s v="NumWebPurchases"/>
    <x v="2"/>
    <n v="16"/>
    <s v="Accepted"/>
    <n v="16"/>
    <n v="1196"/>
    <n v="10"/>
    <n v="6"/>
    <n v="8"/>
    <n v="24"/>
    <n v="9"/>
    <x v="0"/>
    <s v="Medium"/>
    <s v="High"/>
    <s v="High"/>
    <n v="1309"/>
  </r>
  <r>
    <n v="27244"/>
    <x v="2"/>
    <n v="1"/>
    <n v="0"/>
    <n v="84"/>
    <x v="2"/>
    <n v="6"/>
    <n v="5"/>
    <n v="17"/>
    <n v="3"/>
    <n v="24"/>
    <n v="46"/>
    <s v="Gold"/>
    <n v="2"/>
    <n v="2"/>
    <n v="2"/>
    <n v="2"/>
    <n v="7"/>
    <x v="0"/>
    <x v="0"/>
    <x v="0"/>
    <x v="0"/>
    <x v="0"/>
    <n v="0"/>
    <n v="3"/>
    <n v="11"/>
    <x v="1"/>
    <n v="41"/>
    <x v="2"/>
    <n v="2273"/>
    <n v="0"/>
    <n v="1"/>
    <n v="0"/>
    <n v="0"/>
    <n v="0"/>
    <s v="Married"/>
    <s v="Partner"/>
    <n v="0"/>
    <n v="0"/>
    <n v="1"/>
    <n v="0"/>
    <n v="0"/>
    <s v="Graduation"/>
    <s v="Graduate"/>
    <n v="55"/>
    <n v="9"/>
    <n v="0"/>
    <n v="1"/>
    <x v="1"/>
    <s v="NumWebPurchases"/>
    <x v="2"/>
    <n v="6"/>
    <s v="Not Accepted"/>
    <n v="6"/>
    <n v="101"/>
    <n v="1.9999999999999996"/>
    <n v="2"/>
    <n v="3"/>
    <n v="7"/>
    <n v="1"/>
    <x v="1"/>
    <s v="Low"/>
    <s v="Medium"/>
    <s v="Medium"/>
    <n v="1310"/>
  </r>
  <r>
    <n v="48752"/>
    <x v="0"/>
    <n v="1"/>
    <n v="1"/>
    <n v="8"/>
    <x v="1"/>
    <n v="73"/>
    <n v="57"/>
    <n v="100"/>
    <n v="71"/>
    <n v="15"/>
    <n v="0"/>
    <s v="Meat"/>
    <n v="5"/>
    <n v="6"/>
    <n v="1"/>
    <n v="5"/>
    <n v="9"/>
    <x v="0"/>
    <x v="0"/>
    <x v="0"/>
    <x v="0"/>
    <x v="0"/>
    <n v="0"/>
    <n v="3"/>
    <n v="11"/>
    <x v="0"/>
    <n v="51"/>
    <x v="0"/>
    <n v="2723"/>
    <n v="0"/>
    <n v="1"/>
    <n v="0"/>
    <n v="0"/>
    <n v="0"/>
    <s v="Married"/>
    <s v="Partner"/>
    <n v="0"/>
    <n v="0"/>
    <n v="1"/>
    <n v="0"/>
    <n v="0"/>
    <s v="Graduation"/>
    <s v="Graduate"/>
    <n v="316"/>
    <n v="316"/>
    <n v="0"/>
    <n v="2"/>
    <x v="3"/>
    <s v="NumWebPurchases"/>
    <x v="2"/>
    <n v="12"/>
    <s v="Not Accepted"/>
    <n v="12"/>
    <n v="316"/>
    <n v="10"/>
    <n v="4"/>
    <n v="4"/>
    <n v="18"/>
    <n v="6"/>
    <x v="3"/>
    <s v="Medium"/>
    <s v="Medium"/>
    <s v="Low"/>
    <n v="1311"/>
  </r>
  <r>
    <n v="71434"/>
    <x v="1"/>
    <n v="0"/>
    <n v="1"/>
    <n v="4"/>
    <x v="3"/>
    <n v="711"/>
    <n v="36"/>
    <n v="217"/>
    <n v="172"/>
    <n v="96"/>
    <n v="168"/>
    <s v="Wines"/>
    <n v="3"/>
    <n v="7"/>
    <n v="4"/>
    <n v="7"/>
    <n v="4"/>
    <x v="0"/>
    <x v="1"/>
    <x v="0"/>
    <x v="1"/>
    <x v="0"/>
    <n v="0"/>
    <n v="3"/>
    <n v="11"/>
    <x v="1"/>
    <n v="58"/>
    <x v="0"/>
    <n v="2443"/>
    <n v="0"/>
    <n v="1"/>
    <n v="0"/>
    <n v="0"/>
    <n v="0"/>
    <s v="Married"/>
    <s v="Partner"/>
    <n v="0"/>
    <n v="0"/>
    <n v="1"/>
    <n v="0"/>
    <n v="0"/>
    <s v="Graduation"/>
    <s v="Graduate"/>
    <n v="1232"/>
    <n v="1064"/>
    <n v="2"/>
    <n v="1"/>
    <x v="0"/>
    <s v="NumWebPurchases"/>
    <x v="2"/>
    <n v="18"/>
    <s v="Accepted"/>
    <n v="18"/>
    <n v="1400"/>
    <n v="10"/>
    <n v="7"/>
    <n v="8"/>
    <n v="25"/>
    <n v="9"/>
    <x v="0"/>
    <s v="High"/>
    <s v="High"/>
    <s v="High"/>
    <n v="1312"/>
  </r>
  <r>
    <n v="90842"/>
    <x v="1"/>
    <n v="0"/>
    <n v="0"/>
    <n v="57"/>
    <x v="0"/>
    <n v="774"/>
    <n v="70"/>
    <n v="118"/>
    <n v="182"/>
    <n v="187"/>
    <n v="93"/>
    <s v="Wines"/>
    <n v="1"/>
    <n v="4"/>
    <n v="9"/>
    <n v="13"/>
    <n v="1"/>
    <x v="0"/>
    <x v="0"/>
    <x v="0"/>
    <x v="0"/>
    <x v="0"/>
    <n v="0"/>
    <n v="3"/>
    <n v="11"/>
    <x v="1"/>
    <n v="72"/>
    <x v="0"/>
    <n v="2494"/>
    <n v="0"/>
    <n v="0"/>
    <n v="1"/>
    <n v="0"/>
    <n v="0"/>
    <s v="Single"/>
    <s v="Alone"/>
    <n v="0"/>
    <n v="0"/>
    <n v="1"/>
    <n v="0"/>
    <n v="0"/>
    <s v="Graduation"/>
    <s v="Graduate"/>
    <n v="1331"/>
    <n v="1238"/>
    <n v="0"/>
    <n v="0"/>
    <x v="0"/>
    <s v="NumStorePurchases"/>
    <x v="1"/>
    <n v="26"/>
    <s v="Not Accepted"/>
    <n v="26"/>
    <n v="1424"/>
    <n v="5"/>
    <n v="9"/>
    <n v="8"/>
    <n v="22"/>
    <n v="8"/>
    <x v="0"/>
    <s v="High"/>
    <s v="High"/>
    <s v="High"/>
    <n v="1313"/>
  </r>
  <r>
    <n v="88097"/>
    <x v="1"/>
    <n v="1"/>
    <n v="0"/>
    <n v="24"/>
    <x v="1"/>
    <n v="163"/>
    <n v="0"/>
    <n v="480"/>
    <n v="0"/>
    <n v="126"/>
    <n v="75"/>
    <s v="Meat"/>
    <n v="1"/>
    <n v="6"/>
    <n v="5"/>
    <n v="8"/>
    <n v="9"/>
    <x v="0"/>
    <x v="1"/>
    <x v="1"/>
    <x v="1"/>
    <x v="0"/>
    <n v="0"/>
    <n v="3"/>
    <n v="11"/>
    <x v="0"/>
    <n v="42"/>
    <x v="2"/>
    <n v="2839"/>
    <n v="0"/>
    <n v="1"/>
    <n v="0"/>
    <n v="0"/>
    <n v="0"/>
    <s v="Married"/>
    <s v="Partner"/>
    <n v="0"/>
    <n v="0"/>
    <n v="0"/>
    <n v="1"/>
    <n v="0"/>
    <s v="Master"/>
    <s v="Postgraduate"/>
    <n v="769"/>
    <n v="694"/>
    <n v="3"/>
    <n v="1"/>
    <x v="2"/>
    <s v="NumStorePurchases"/>
    <x v="1"/>
    <n v="19"/>
    <s v="Accepted"/>
    <n v="19"/>
    <n v="844"/>
    <n v="8"/>
    <n v="7"/>
    <n v="6"/>
    <n v="21"/>
    <n v="8"/>
    <x v="0"/>
    <s v="Medium"/>
    <s v="High"/>
    <s v="High"/>
    <n v="1314"/>
  </r>
  <r>
    <n v="51948"/>
    <x v="0"/>
    <n v="0"/>
    <n v="1"/>
    <n v="51"/>
    <x v="0"/>
    <n v="82"/>
    <n v="33"/>
    <n v="54"/>
    <n v="71"/>
    <n v="30"/>
    <n v="41"/>
    <s v="Wines"/>
    <n v="2"/>
    <n v="5"/>
    <n v="2"/>
    <n v="4"/>
    <n v="5"/>
    <x v="0"/>
    <x v="0"/>
    <x v="0"/>
    <x v="0"/>
    <x v="0"/>
    <n v="0"/>
    <n v="3"/>
    <n v="11"/>
    <x v="1"/>
    <n v="45"/>
    <x v="2"/>
    <n v="2444"/>
    <n v="0"/>
    <n v="1"/>
    <n v="0"/>
    <n v="0"/>
    <n v="0"/>
    <s v="Married"/>
    <s v="Partner"/>
    <n v="0"/>
    <n v="0"/>
    <n v="1"/>
    <n v="0"/>
    <n v="0"/>
    <s v="Graduation"/>
    <s v="Graduate"/>
    <n v="270"/>
    <n v="229"/>
    <n v="0"/>
    <n v="1"/>
    <x v="3"/>
    <s v="NumWebPurchases"/>
    <x v="2"/>
    <n v="11"/>
    <s v="Not Accepted"/>
    <n v="11"/>
    <n v="311"/>
    <n v="5"/>
    <n v="4"/>
    <n v="4"/>
    <n v="13"/>
    <n v="3"/>
    <x v="2"/>
    <s v="Medium"/>
    <s v="Medium"/>
    <s v="Medium"/>
    <n v="1315"/>
  </r>
  <r>
    <n v="71853"/>
    <x v="1"/>
    <n v="0"/>
    <n v="0"/>
    <n v="29"/>
    <x v="1"/>
    <n v="358"/>
    <n v="108"/>
    <n v="413"/>
    <n v="141"/>
    <n v="97"/>
    <n v="32"/>
    <s v="Meat"/>
    <n v="1"/>
    <n v="2"/>
    <n v="8"/>
    <n v="6"/>
    <n v="1"/>
    <x v="0"/>
    <x v="0"/>
    <x v="0"/>
    <x v="0"/>
    <x v="0"/>
    <n v="0"/>
    <n v="3"/>
    <n v="11"/>
    <x v="1"/>
    <n v="38"/>
    <x v="1"/>
    <n v="2576"/>
    <n v="0"/>
    <n v="0"/>
    <n v="0"/>
    <n v="1"/>
    <n v="0"/>
    <s v="Together"/>
    <s v="Partner"/>
    <n v="0"/>
    <n v="0"/>
    <n v="1"/>
    <n v="0"/>
    <n v="0"/>
    <s v="Graduation"/>
    <s v="Graduate"/>
    <n v="1117"/>
    <n v="1085"/>
    <n v="0"/>
    <n v="0"/>
    <x v="0"/>
    <s v="NumCatalogPurchases"/>
    <x v="0"/>
    <n v="16"/>
    <s v="Not Accepted"/>
    <n v="16"/>
    <n v="1149"/>
    <n v="8"/>
    <n v="6"/>
    <n v="7"/>
    <n v="21"/>
    <n v="8"/>
    <x v="0"/>
    <s v="Medium"/>
    <s v="High"/>
    <s v="Medium"/>
    <n v="1316"/>
  </r>
  <r>
    <n v="35876"/>
    <x v="0"/>
    <n v="0"/>
    <n v="0"/>
    <n v="13"/>
    <x v="1"/>
    <n v="66"/>
    <n v="2"/>
    <n v="40"/>
    <n v="4"/>
    <n v="3"/>
    <n v="14"/>
    <s v="Wines"/>
    <n v="1"/>
    <n v="3"/>
    <n v="1"/>
    <n v="3"/>
    <n v="6"/>
    <x v="0"/>
    <x v="0"/>
    <x v="0"/>
    <x v="0"/>
    <x v="0"/>
    <n v="0"/>
    <n v="3"/>
    <n v="11"/>
    <x v="1"/>
    <n v="37"/>
    <x v="1"/>
    <n v="2229"/>
    <n v="0"/>
    <n v="1"/>
    <n v="0"/>
    <n v="0"/>
    <n v="0"/>
    <s v="Married"/>
    <s v="Partner"/>
    <n v="0"/>
    <n v="0"/>
    <n v="0"/>
    <n v="1"/>
    <n v="0"/>
    <s v="Master"/>
    <s v="Postgraduate"/>
    <n v="115"/>
    <n v="101"/>
    <n v="0"/>
    <n v="0"/>
    <x v="3"/>
    <s v="NumWebPurchases"/>
    <x v="2"/>
    <n v="7"/>
    <s v="Not Accepted"/>
    <n v="7"/>
    <n v="129"/>
    <n v="9"/>
    <n v="3"/>
    <n v="3"/>
    <n v="15"/>
    <n v="4"/>
    <x v="2"/>
    <s v="Medium"/>
    <s v="Medium"/>
    <s v="Medium"/>
    <n v="1317"/>
  </r>
  <r>
    <n v="40049"/>
    <x v="0"/>
    <n v="0"/>
    <n v="1"/>
    <n v="23"/>
    <x v="1"/>
    <n v="13"/>
    <n v="6"/>
    <n v="7"/>
    <n v="0"/>
    <n v="3"/>
    <n v="3"/>
    <s v="Wines"/>
    <n v="1"/>
    <n v="1"/>
    <n v="0"/>
    <n v="3"/>
    <n v="6"/>
    <x v="0"/>
    <x v="0"/>
    <x v="0"/>
    <x v="0"/>
    <x v="0"/>
    <n v="0"/>
    <n v="3"/>
    <n v="11"/>
    <x v="1"/>
    <n v="68"/>
    <x v="0"/>
    <n v="2415"/>
    <n v="0"/>
    <n v="0"/>
    <n v="0"/>
    <n v="0"/>
    <n v="1"/>
    <s v="Widow"/>
    <s v="Alone"/>
    <n v="0"/>
    <n v="0"/>
    <n v="1"/>
    <n v="0"/>
    <n v="0"/>
    <s v="Graduation"/>
    <s v="Graduate"/>
    <n v="29"/>
    <n v="26"/>
    <n v="0"/>
    <n v="1"/>
    <x v="1"/>
    <s v="NumStorePurchases"/>
    <x v="1"/>
    <n v="4"/>
    <s v="Not Accepted"/>
    <n v="4"/>
    <n v="32"/>
    <n v="8"/>
    <n v="0"/>
    <n v="0"/>
    <n v="8"/>
    <n v="1"/>
    <x v="1"/>
    <s v="Low"/>
    <s v="Medium"/>
    <s v="Low"/>
    <n v="1318"/>
  </r>
  <r>
    <n v="39660"/>
    <x v="0"/>
    <n v="1"/>
    <n v="0"/>
    <n v="36"/>
    <x v="0"/>
    <n v="139"/>
    <n v="13"/>
    <n v="78"/>
    <n v="20"/>
    <n v="13"/>
    <n v="36"/>
    <s v="Wines"/>
    <n v="3"/>
    <n v="7"/>
    <n v="1"/>
    <n v="3"/>
    <n v="9"/>
    <x v="0"/>
    <x v="0"/>
    <x v="0"/>
    <x v="0"/>
    <x v="0"/>
    <n v="0"/>
    <n v="3"/>
    <n v="11"/>
    <x v="0"/>
    <n v="38"/>
    <x v="1"/>
    <n v="2849"/>
    <n v="0"/>
    <n v="0"/>
    <n v="1"/>
    <n v="0"/>
    <n v="0"/>
    <s v="Single"/>
    <s v="Alone"/>
    <n v="0"/>
    <n v="0"/>
    <n v="1"/>
    <n v="0"/>
    <n v="0"/>
    <s v="Graduation"/>
    <s v="Graduate"/>
    <n v="263"/>
    <n v="227"/>
    <n v="0"/>
    <n v="1"/>
    <x v="3"/>
    <s v="NumWebPurchases"/>
    <x v="2"/>
    <n v="11"/>
    <s v="Not Accepted"/>
    <n v="11"/>
    <n v="299"/>
    <n v="7"/>
    <n v="4"/>
    <n v="4"/>
    <n v="15"/>
    <n v="4"/>
    <x v="2"/>
    <s v="Medium"/>
    <s v="Medium"/>
    <s v="Medium"/>
    <n v="1319"/>
  </r>
  <r>
    <n v="50127"/>
    <x v="0"/>
    <n v="0"/>
    <n v="1"/>
    <n v="88"/>
    <x v="2"/>
    <n v="274"/>
    <n v="0"/>
    <n v="21"/>
    <n v="4"/>
    <n v="6"/>
    <n v="15"/>
    <s v="Wines"/>
    <n v="1"/>
    <n v="5"/>
    <n v="1"/>
    <n v="6"/>
    <n v="6"/>
    <x v="0"/>
    <x v="1"/>
    <x v="0"/>
    <x v="0"/>
    <x v="0"/>
    <n v="0"/>
    <n v="3"/>
    <n v="11"/>
    <x v="1"/>
    <n v="58"/>
    <x v="0"/>
    <n v="2190"/>
    <n v="0"/>
    <n v="0"/>
    <n v="0"/>
    <n v="1"/>
    <n v="0"/>
    <s v="Together"/>
    <s v="Partner"/>
    <n v="0"/>
    <n v="0"/>
    <n v="1"/>
    <n v="0"/>
    <n v="0"/>
    <s v="Graduation"/>
    <s v="Graduate"/>
    <n v="305"/>
    <n v="290"/>
    <n v="1"/>
    <n v="1"/>
    <x v="3"/>
    <s v="NumStorePurchases"/>
    <x v="1"/>
    <n v="12"/>
    <s v="Accepted"/>
    <n v="12"/>
    <n v="320"/>
    <n v="1.9999999999999996"/>
    <n v="4"/>
    <n v="4"/>
    <n v="10"/>
    <n v="2"/>
    <x v="1"/>
    <s v="Medium"/>
    <s v="Medium"/>
    <s v="Medium"/>
    <n v="1320"/>
  </r>
  <r>
    <n v="43263"/>
    <x v="0"/>
    <n v="0"/>
    <n v="1"/>
    <n v="2"/>
    <x v="3"/>
    <n v="262"/>
    <n v="6"/>
    <n v="61"/>
    <n v="0"/>
    <n v="10"/>
    <n v="102"/>
    <s v="Wines"/>
    <n v="3"/>
    <n v="5"/>
    <n v="2"/>
    <n v="6"/>
    <n v="5"/>
    <x v="0"/>
    <x v="0"/>
    <x v="0"/>
    <x v="0"/>
    <x v="0"/>
    <n v="0"/>
    <n v="3"/>
    <n v="11"/>
    <x v="1"/>
    <n v="43"/>
    <x v="2"/>
    <n v="2744"/>
    <n v="0"/>
    <n v="1"/>
    <n v="0"/>
    <n v="0"/>
    <n v="0"/>
    <s v="Married"/>
    <s v="Partner"/>
    <n v="0"/>
    <n v="0"/>
    <n v="0"/>
    <n v="1"/>
    <n v="0"/>
    <s v="Master"/>
    <s v="Postgraduate"/>
    <n v="339"/>
    <n v="237"/>
    <n v="0"/>
    <n v="1"/>
    <x v="3"/>
    <s v="NumStorePurchases"/>
    <x v="1"/>
    <n v="13"/>
    <s v="Not Accepted"/>
    <n v="13"/>
    <n v="441"/>
    <n v="10"/>
    <n v="5"/>
    <n v="5"/>
    <n v="20"/>
    <n v="7"/>
    <x v="3"/>
    <s v="Medium"/>
    <s v="Medium"/>
    <s v="High"/>
    <n v="1321"/>
  </r>
  <r>
    <n v="62845"/>
    <x v="0"/>
    <n v="1"/>
    <n v="1"/>
    <n v="3"/>
    <x v="3"/>
    <n v="1099"/>
    <n v="0"/>
    <n v="45"/>
    <n v="0"/>
    <n v="0"/>
    <n v="34"/>
    <s v="Wines"/>
    <n v="11"/>
    <n v="3"/>
    <n v="4"/>
    <n v="10"/>
    <n v="8"/>
    <x v="0"/>
    <x v="1"/>
    <x v="0"/>
    <x v="0"/>
    <x v="0"/>
    <n v="0"/>
    <n v="3"/>
    <n v="11"/>
    <x v="0"/>
    <n v="71"/>
    <x v="0"/>
    <n v="2795"/>
    <n v="0"/>
    <n v="1"/>
    <n v="0"/>
    <n v="0"/>
    <n v="0"/>
    <s v="Married"/>
    <s v="Partner"/>
    <n v="0"/>
    <n v="0"/>
    <n v="0"/>
    <n v="1"/>
    <n v="0"/>
    <s v="Master"/>
    <s v="Postgraduate"/>
    <n v="1144"/>
    <n v="1110"/>
    <n v="1"/>
    <n v="2"/>
    <x v="0"/>
    <s v="NumStorePurchases"/>
    <x v="1"/>
    <n v="17"/>
    <s v="Accepted"/>
    <n v="17"/>
    <n v="1178"/>
    <n v="10"/>
    <n v="6"/>
    <n v="8"/>
    <n v="24"/>
    <n v="9"/>
    <x v="0"/>
    <s v="High"/>
    <s v="Low"/>
    <s v="Medium"/>
    <n v="1322"/>
  </r>
  <r>
    <n v="18929"/>
    <x v="2"/>
    <n v="0"/>
    <n v="0"/>
    <n v="15"/>
    <x v="1"/>
    <n v="32"/>
    <n v="0"/>
    <n v="8"/>
    <n v="23"/>
    <n v="4"/>
    <n v="18"/>
    <s v="Wines"/>
    <n v="1"/>
    <n v="1"/>
    <n v="0"/>
    <n v="4"/>
    <n v="6"/>
    <x v="0"/>
    <x v="0"/>
    <x v="0"/>
    <x v="0"/>
    <x v="0"/>
    <n v="0"/>
    <n v="3"/>
    <n v="11"/>
    <x v="1"/>
    <n v="30"/>
    <x v="1"/>
    <n v="2657"/>
    <n v="0"/>
    <n v="1"/>
    <n v="0"/>
    <n v="0"/>
    <n v="0"/>
    <s v="Married"/>
    <s v="Partner"/>
    <n v="0"/>
    <n v="0"/>
    <n v="1"/>
    <n v="0"/>
    <n v="0"/>
    <s v="Graduation"/>
    <s v="Graduate"/>
    <n v="67"/>
    <n v="49"/>
    <n v="0"/>
    <n v="0"/>
    <x v="3"/>
    <s v="NumStorePurchases"/>
    <x v="1"/>
    <n v="5"/>
    <s v="Not Accepted"/>
    <n v="5"/>
    <n v="85"/>
    <n v="9"/>
    <n v="1"/>
    <n v="2"/>
    <n v="12"/>
    <n v="3"/>
    <x v="2"/>
    <s v="Medium"/>
    <s v="Medium"/>
    <s v="Medium"/>
    <n v="1323"/>
  </r>
  <r>
    <n v="24367"/>
    <x v="2"/>
    <n v="1"/>
    <n v="0"/>
    <n v="58"/>
    <x v="0"/>
    <n v="2"/>
    <n v="4"/>
    <n v="2"/>
    <n v="0"/>
    <n v="11"/>
    <n v="5"/>
    <s v="Sweet"/>
    <n v="1"/>
    <n v="1"/>
    <n v="0"/>
    <n v="2"/>
    <n v="9"/>
    <x v="0"/>
    <x v="0"/>
    <x v="0"/>
    <x v="0"/>
    <x v="0"/>
    <n v="0"/>
    <n v="3"/>
    <n v="11"/>
    <x v="1"/>
    <n v="38"/>
    <x v="1"/>
    <n v="2625"/>
    <n v="0"/>
    <n v="0"/>
    <n v="1"/>
    <n v="0"/>
    <n v="0"/>
    <s v="Single"/>
    <s v="Alone"/>
    <n v="0"/>
    <n v="1"/>
    <n v="0"/>
    <n v="0"/>
    <n v="0"/>
    <s v="Basic"/>
    <s v="Undergraduate"/>
    <n v="19"/>
    <n v="14"/>
    <n v="0"/>
    <n v="1"/>
    <x v="1"/>
    <s v="NumStorePurchases"/>
    <x v="1"/>
    <n v="3"/>
    <s v="Not Accepted"/>
    <n v="3"/>
    <n v="24"/>
    <n v="5"/>
    <n v="0"/>
    <n v="0"/>
    <n v="5"/>
    <n v="0"/>
    <x v="1"/>
    <s v="Low"/>
    <s v="Medium"/>
    <s v="Low"/>
    <n v="1324"/>
  </r>
  <r>
    <n v="33249"/>
    <x v="2"/>
    <n v="1"/>
    <n v="0"/>
    <n v="11"/>
    <x v="1"/>
    <n v="6"/>
    <n v="10"/>
    <n v="21"/>
    <n v="19"/>
    <n v="14"/>
    <n v="42"/>
    <s v="Gold"/>
    <n v="2"/>
    <n v="2"/>
    <n v="1"/>
    <n v="3"/>
    <n v="6"/>
    <x v="0"/>
    <x v="0"/>
    <x v="0"/>
    <x v="0"/>
    <x v="0"/>
    <n v="0"/>
    <n v="3"/>
    <n v="11"/>
    <x v="1"/>
    <n v="45"/>
    <x v="2"/>
    <n v="2653"/>
    <n v="0"/>
    <n v="0"/>
    <n v="1"/>
    <n v="0"/>
    <n v="0"/>
    <s v="Single"/>
    <s v="Alone"/>
    <n v="0"/>
    <n v="0"/>
    <n v="1"/>
    <n v="0"/>
    <n v="0"/>
    <s v="Graduation"/>
    <s v="Graduate"/>
    <n v="70"/>
    <n v="28"/>
    <n v="0"/>
    <n v="1"/>
    <x v="3"/>
    <s v="NumStorePurchases"/>
    <x v="1"/>
    <n v="6"/>
    <s v="Not Accepted"/>
    <n v="6"/>
    <n v="112"/>
    <n v="9"/>
    <n v="2"/>
    <n v="3"/>
    <n v="14"/>
    <n v="4"/>
    <x v="2"/>
    <s v="Low"/>
    <s v="Medium"/>
    <s v="Medium"/>
    <n v="1325"/>
  </r>
  <r>
    <n v="26887"/>
    <x v="2"/>
    <n v="0"/>
    <n v="1"/>
    <n v="27"/>
    <x v="1"/>
    <n v="6"/>
    <n v="7"/>
    <n v="4"/>
    <n v="3"/>
    <n v="4"/>
    <n v="6"/>
    <s v="Fruits"/>
    <n v="1"/>
    <n v="1"/>
    <n v="0"/>
    <n v="3"/>
    <n v="6"/>
    <x v="0"/>
    <x v="0"/>
    <x v="0"/>
    <x v="0"/>
    <x v="0"/>
    <n v="0"/>
    <n v="3"/>
    <n v="11"/>
    <x v="1"/>
    <n v="61"/>
    <x v="0"/>
    <n v="2663"/>
    <n v="0"/>
    <n v="1"/>
    <n v="0"/>
    <n v="0"/>
    <n v="0"/>
    <s v="Married"/>
    <s v="Partner"/>
    <n v="1"/>
    <n v="0"/>
    <n v="0"/>
    <n v="0"/>
    <n v="0"/>
    <s v="2n Cycle"/>
    <s v="Undergraduate"/>
    <n v="24"/>
    <n v="18"/>
    <n v="0"/>
    <n v="1"/>
    <x v="1"/>
    <s v="NumStorePurchases"/>
    <x v="1"/>
    <n v="4"/>
    <s v="Not Accepted"/>
    <n v="4"/>
    <n v="30"/>
    <n v="8"/>
    <n v="0"/>
    <n v="0"/>
    <n v="8"/>
    <n v="1"/>
    <x v="1"/>
    <s v="Low"/>
    <s v="Medium"/>
    <s v="Low"/>
    <n v="1326"/>
  </r>
  <r>
    <n v="50150"/>
    <x v="0"/>
    <n v="0"/>
    <n v="0"/>
    <n v="32"/>
    <x v="0"/>
    <n v="135"/>
    <n v="46"/>
    <n v="92"/>
    <n v="65"/>
    <n v="61"/>
    <n v="11"/>
    <s v="Wines"/>
    <n v="2"/>
    <n v="5"/>
    <n v="2"/>
    <n v="7"/>
    <n v="5"/>
    <x v="0"/>
    <x v="0"/>
    <x v="0"/>
    <x v="0"/>
    <x v="0"/>
    <n v="0"/>
    <n v="3"/>
    <n v="11"/>
    <x v="1"/>
    <n v="37"/>
    <x v="1"/>
    <n v="2533"/>
    <n v="0"/>
    <n v="1"/>
    <n v="0"/>
    <n v="0"/>
    <n v="0"/>
    <s v="Married"/>
    <s v="Partner"/>
    <n v="0"/>
    <n v="0"/>
    <n v="0"/>
    <n v="0"/>
    <n v="1"/>
    <s v="PhD"/>
    <s v="Postgraduate"/>
    <n v="399"/>
    <n v="388"/>
    <n v="0"/>
    <n v="0"/>
    <x v="2"/>
    <s v="NumStorePurchases"/>
    <x v="1"/>
    <n v="14"/>
    <s v="Not Accepted"/>
    <n v="14"/>
    <n v="410"/>
    <n v="7"/>
    <n v="5"/>
    <n v="5"/>
    <n v="17"/>
    <n v="5"/>
    <x v="3"/>
    <s v="Medium"/>
    <s v="High"/>
    <s v="Medium"/>
    <n v="1327"/>
  </r>
  <r>
    <n v="62061"/>
    <x v="0"/>
    <n v="0"/>
    <n v="1"/>
    <n v="12"/>
    <x v="1"/>
    <n v="641"/>
    <n v="7"/>
    <n v="84"/>
    <n v="0"/>
    <n v="30"/>
    <n v="38"/>
    <s v="Wines"/>
    <n v="3"/>
    <n v="10"/>
    <n v="4"/>
    <n v="7"/>
    <n v="6"/>
    <x v="0"/>
    <x v="1"/>
    <x v="0"/>
    <x v="0"/>
    <x v="0"/>
    <n v="0"/>
    <n v="3"/>
    <n v="11"/>
    <x v="1"/>
    <n v="44"/>
    <x v="2"/>
    <n v="2461"/>
    <n v="0"/>
    <n v="0"/>
    <n v="0"/>
    <n v="1"/>
    <n v="0"/>
    <s v="Together"/>
    <s v="Partner"/>
    <n v="0"/>
    <n v="0"/>
    <n v="1"/>
    <n v="0"/>
    <n v="0"/>
    <s v="Graduation"/>
    <s v="Graduate"/>
    <n v="762"/>
    <n v="724"/>
    <n v="1"/>
    <n v="1"/>
    <x v="2"/>
    <s v="NumWebPurchases"/>
    <x v="2"/>
    <n v="21"/>
    <s v="Accepted"/>
    <n v="21"/>
    <n v="800"/>
    <n v="9"/>
    <n v="8"/>
    <n v="6"/>
    <n v="23"/>
    <n v="8"/>
    <x v="0"/>
    <s v="High"/>
    <s v="Medium"/>
    <s v="Medium"/>
    <n v="1328"/>
  </r>
  <r>
    <n v="85696"/>
    <x v="1"/>
    <n v="0"/>
    <n v="0"/>
    <n v="88"/>
    <x v="2"/>
    <n v="714"/>
    <n v="76"/>
    <n v="395"/>
    <n v="116"/>
    <n v="0"/>
    <n v="12"/>
    <s v="Wines"/>
    <n v="1"/>
    <n v="4"/>
    <n v="6"/>
    <n v="9"/>
    <n v="1"/>
    <x v="0"/>
    <x v="0"/>
    <x v="0"/>
    <x v="0"/>
    <x v="0"/>
    <n v="0"/>
    <n v="3"/>
    <n v="11"/>
    <x v="0"/>
    <n v="58"/>
    <x v="0"/>
    <n v="2581"/>
    <n v="1"/>
    <n v="0"/>
    <n v="0"/>
    <n v="0"/>
    <n v="0"/>
    <s v="Divorced"/>
    <s v="Alone"/>
    <n v="0"/>
    <n v="0"/>
    <n v="0"/>
    <n v="0"/>
    <n v="1"/>
    <s v="PhD"/>
    <s v="Postgraduate"/>
    <n v="1301"/>
    <n v="1289"/>
    <n v="0"/>
    <n v="0"/>
    <x v="0"/>
    <s v="NumStorePurchases"/>
    <x v="1"/>
    <n v="19"/>
    <s v="Not Accepted"/>
    <n v="19"/>
    <n v="1313"/>
    <n v="1.9999999999999996"/>
    <n v="7"/>
    <n v="8"/>
    <n v="17"/>
    <n v="5"/>
    <x v="3"/>
    <s v="High"/>
    <s v="Low"/>
    <s v="Medium"/>
    <n v="1329"/>
  </r>
  <r>
    <n v="76542"/>
    <x v="1"/>
    <n v="0"/>
    <n v="0"/>
    <n v="91"/>
    <x v="2"/>
    <n v="794"/>
    <n v="73"/>
    <n v="573"/>
    <n v="0"/>
    <n v="29"/>
    <n v="14"/>
    <s v="Wines"/>
    <n v="1"/>
    <n v="4"/>
    <n v="8"/>
    <n v="10"/>
    <n v="2"/>
    <x v="0"/>
    <x v="0"/>
    <x v="0"/>
    <x v="0"/>
    <x v="0"/>
    <n v="0"/>
    <n v="3"/>
    <n v="11"/>
    <x v="1"/>
    <n v="64"/>
    <x v="0"/>
    <n v="2615"/>
    <n v="0"/>
    <n v="0"/>
    <n v="0"/>
    <n v="1"/>
    <n v="0"/>
    <s v="Together"/>
    <s v="Partner"/>
    <n v="0"/>
    <n v="0"/>
    <n v="0"/>
    <n v="0"/>
    <n v="1"/>
    <s v="PhD"/>
    <s v="Postgraduate"/>
    <n v="1469"/>
    <n v="1455"/>
    <n v="0"/>
    <n v="0"/>
    <x v="0"/>
    <s v="NumStorePurchases"/>
    <x v="1"/>
    <n v="22"/>
    <s v="Not Accepted"/>
    <n v="22"/>
    <n v="1483"/>
    <n v="0.99999999999999978"/>
    <n v="8"/>
    <n v="8"/>
    <n v="17"/>
    <n v="5"/>
    <x v="3"/>
    <s v="High"/>
    <s v="Medium"/>
    <s v="Medium"/>
    <n v="1330"/>
  </r>
  <r>
    <n v="70515"/>
    <x v="1"/>
    <n v="0"/>
    <n v="0"/>
    <n v="12"/>
    <x v="1"/>
    <n v="420"/>
    <n v="0"/>
    <n v="452"/>
    <n v="182"/>
    <n v="64"/>
    <n v="140"/>
    <s v="Meat"/>
    <n v="1"/>
    <n v="6"/>
    <n v="6"/>
    <n v="4"/>
    <n v="2"/>
    <x v="0"/>
    <x v="0"/>
    <x v="0"/>
    <x v="0"/>
    <x v="0"/>
    <n v="0"/>
    <n v="3"/>
    <n v="11"/>
    <x v="0"/>
    <n v="27"/>
    <x v="3"/>
    <n v="2410"/>
    <n v="0"/>
    <n v="0"/>
    <n v="1"/>
    <n v="0"/>
    <n v="0"/>
    <s v="Single"/>
    <s v="Alone"/>
    <n v="0"/>
    <n v="0"/>
    <n v="1"/>
    <n v="0"/>
    <n v="0"/>
    <s v="Graduation"/>
    <s v="Graduate"/>
    <n v="1118"/>
    <n v="978"/>
    <n v="0"/>
    <n v="0"/>
    <x v="0"/>
    <s v="NumWebPurchases"/>
    <x v="2"/>
    <n v="16"/>
    <s v="Not Accepted"/>
    <n v="16"/>
    <n v="1258"/>
    <n v="9"/>
    <n v="6"/>
    <n v="8"/>
    <n v="23"/>
    <n v="8"/>
    <x v="0"/>
    <s v="Medium"/>
    <s v="High"/>
    <s v="High"/>
    <n v="1331"/>
  </r>
  <r>
    <n v="18227"/>
    <x v="2"/>
    <n v="1"/>
    <n v="0"/>
    <n v="21"/>
    <x v="1"/>
    <n v="1"/>
    <n v="2"/>
    <n v="7"/>
    <n v="4"/>
    <n v="3"/>
    <n v="11"/>
    <s v="Gold"/>
    <n v="1"/>
    <n v="0"/>
    <n v="1"/>
    <n v="2"/>
    <n v="8"/>
    <x v="0"/>
    <x v="0"/>
    <x v="0"/>
    <x v="0"/>
    <x v="0"/>
    <n v="0"/>
    <n v="3"/>
    <n v="11"/>
    <x v="1"/>
    <n v="33"/>
    <x v="1"/>
    <n v="2757"/>
    <n v="0"/>
    <n v="0"/>
    <n v="0"/>
    <n v="1"/>
    <n v="0"/>
    <s v="Together"/>
    <s v="Partner"/>
    <n v="0"/>
    <n v="0"/>
    <n v="1"/>
    <n v="0"/>
    <n v="0"/>
    <s v="Graduation"/>
    <s v="Graduate"/>
    <n v="17"/>
    <n v="6"/>
    <n v="0"/>
    <n v="1"/>
    <x v="1"/>
    <s v="NumStorePurchases"/>
    <x v="1"/>
    <n v="3"/>
    <s v="Not Accepted"/>
    <n v="3"/>
    <n v="28"/>
    <n v="8"/>
    <n v="0"/>
    <n v="0"/>
    <n v="8"/>
    <n v="1"/>
    <x v="1"/>
    <s v="Low"/>
    <s v="Medium"/>
    <s v="Medium"/>
    <n v="1332"/>
  </r>
  <r>
    <n v="69139"/>
    <x v="1"/>
    <n v="0"/>
    <n v="1"/>
    <n v="23"/>
    <x v="1"/>
    <n v="86"/>
    <n v="12"/>
    <n v="75"/>
    <n v="33"/>
    <n v="15"/>
    <n v="6"/>
    <s v="Wines"/>
    <n v="1"/>
    <n v="4"/>
    <n v="1"/>
    <n v="5"/>
    <n v="4"/>
    <x v="0"/>
    <x v="0"/>
    <x v="0"/>
    <x v="0"/>
    <x v="0"/>
    <n v="0"/>
    <n v="3"/>
    <n v="11"/>
    <x v="1"/>
    <n v="55"/>
    <x v="0"/>
    <n v="2312"/>
    <n v="0"/>
    <n v="1"/>
    <n v="0"/>
    <n v="0"/>
    <n v="0"/>
    <s v="Married"/>
    <s v="Partner"/>
    <n v="0"/>
    <n v="0"/>
    <n v="1"/>
    <n v="0"/>
    <n v="0"/>
    <s v="Graduation"/>
    <s v="Graduate"/>
    <n v="221"/>
    <n v="215"/>
    <n v="0"/>
    <n v="1"/>
    <x v="3"/>
    <s v="NumStorePurchases"/>
    <x v="1"/>
    <n v="10"/>
    <s v="Not Accepted"/>
    <n v="10"/>
    <n v="227"/>
    <n v="8"/>
    <n v="4"/>
    <n v="4"/>
    <n v="16"/>
    <n v="5"/>
    <x v="3"/>
    <s v="Medium"/>
    <s v="Medium"/>
    <s v="Low"/>
    <n v="1333"/>
  </r>
  <r>
    <n v="69109"/>
    <x v="1"/>
    <n v="0"/>
    <n v="0"/>
    <n v="10"/>
    <x v="1"/>
    <n v="823"/>
    <n v="25"/>
    <n v="459"/>
    <n v="124"/>
    <n v="29"/>
    <n v="95"/>
    <s v="Wines"/>
    <n v="1"/>
    <n v="6"/>
    <n v="6"/>
    <n v="7"/>
    <n v="4"/>
    <x v="0"/>
    <x v="0"/>
    <x v="1"/>
    <x v="0"/>
    <x v="0"/>
    <n v="0"/>
    <n v="3"/>
    <n v="11"/>
    <x v="0"/>
    <n v="38"/>
    <x v="1"/>
    <n v="2756"/>
    <n v="0"/>
    <n v="1"/>
    <n v="0"/>
    <n v="0"/>
    <n v="0"/>
    <s v="Married"/>
    <s v="Partner"/>
    <n v="0"/>
    <n v="0"/>
    <n v="1"/>
    <n v="0"/>
    <n v="0"/>
    <s v="Graduation"/>
    <s v="Graduate"/>
    <n v="1460"/>
    <n v="1365"/>
    <n v="1"/>
    <n v="0"/>
    <x v="0"/>
    <s v="NumStorePurchases"/>
    <x v="1"/>
    <n v="19"/>
    <s v="Accepted"/>
    <n v="19"/>
    <n v="1555"/>
    <n v="9"/>
    <n v="7"/>
    <n v="9"/>
    <n v="25"/>
    <n v="9"/>
    <x v="0"/>
    <s v="High"/>
    <s v="Medium"/>
    <s v="High"/>
    <n v="1334"/>
  </r>
  <r>
    <n v="69627"/>
    <x v="1"/>
    <n v="0"/>
    <n v="1"/>
    <n v="35"/>
    <x v="0"/>
    <n v="231"/>
    <n v="161"/>
    <n v="215"/>
    <n v="171"/>
    <n v="30"/>
    <n v="53"/>
    <s v="Wines"/>
    <n v="2"/>
    <n v="8"/>
    <n v="2"/>
    <n v="11"/>
    <n v="5"/>
    <x v="0"/>
    <x v="0"/>
    <x v="0"/>
    <x v="0"/>
    <x v="0"/>
    <n v="0"/>
    <n v="3"/>
    <n v="11"/>
    <x v="1"/>
    <n v="58"/>
    <x v="0"/>
    <n v="2628"/>
    <n v="0"/>
    <n v="0"/>
    <n v="1"/>
    <n v="0"/>
    <n v="0"/>
    <s v="Single"/>
    <s v="Alone"/>
    <n v="0"/>
    <n v="0"/>
    <n v="1"/>
    <n v="0"/>
    <n v="0"/>
    <s v="Graduation"/>
    <s v="Graduate"/>
    <n v="808"/>
    <n v="755"/>
    <n v="0"/>
    <n v="1"/>
    <x v="2"/>
    <s v="NumStorePurchases"/>
    <x v="1"/>
    <n v="21"/>
    <s v="Not Accepted"/>
    <n v="21"/>
    <n v="861"/>
    <n v="7"/>
    <n v="8"/>
    <n v="6"/>
    <n v="21"/>
    <n v="8"/>
    <x v="0"/>
    <s v="Medium"/>
    <s v="Medium"/>
    <s v="Medium"/>
    <n v="1335"/>
  </r>
  <r>
    <n v="38136"/>
    <x v="0"/>
    <n v="1"/>
    <n v="0"/>
    <n v="69"/>
    <x v="2"/>
    <n v="8"/>
    <n v="15"/>
    <n v="27"/>
    <n v="0"/>
    <n v="20"/>
    <n v="33"/>
    <s v="Gold"/>
    <n v="2"/>
    <n v="3"/>
    <n v="1"/>
    <n v="2"/>
    <n v="8"/>
    <x v="1"/>
    <x v="0"/>
    <x v="0"/>
    <x v="0"/>
    <x v="0"/>
    <n v="0"/>
    <n v="3"/>
    <n v="11"/>
    <x v="1"/>
    <n v="42"/>
    <x v="2"/>
    <n v="2592"/>
    <n v="0"/>
    <n v="1"/>
    <n v="0"/>
    <n v="0"/>
    <n v="0"/>
    <s v="Married"/>
    <s v="Partner"/>
    <n v="0"/>
    <n v="0"/>
    <n v="1"/>
    <n v="0"/>
    <n v="0"/>
    <s v="Graduation"/>
    <s v="Graduate"/>
    <n v="70"/>
    <n v="37"/>
    <n v="1"/>
    <n v="1"/>
    <x v="3"/>
    <s v="NumWebPurchases"/>
    <x v="2"/>
    <n v="6"/>
    <s v="Accepted"/>
    <n v="6"/>
    <n v="103"/>
    <n v="4"/>
    <n v="2"/>
    <n v="3"/>
    <n v="9"/>
    <n v="2"/>
    <x v="1"/>
    <s v="Low"/>
    <s v="Medium"/>
    <s v="Medium"/>
    <n v="1336"/>
  </r>
  <r>
    <n v="62159"/>
    <x v="0"/>
    <n v="0"/>
    <n v="0"/>
    <n v="68"/>
    <x v="2"/>
    <n v="182"/>
    <n v="17"/>
    <n v="259"/>
    <n v="77"/>
    <n v="70"/>
    <n v="29"/>
    <s v="Meat"/>
    <n v="1"/>
    <n v="6"/>
    <n v="2"/>
    <n v="10"/>
    <n v="4"/>
    <x v="0"/>
    <x v="0"/>
    <x v="0"/>
    <x v="0"/>
    <x v="0"/>
    <n v="0"/>
    <n v="3"/>
    <n v="11"/>
    <x v="1"/>
    <n v="74"/>
    <x v="0"/>
    <n v="2221"/>
    <n v="0"/>
    <n v="0"/>
    <n v="1"/>
    <n v="0"/>
    <n v="0"/>
    <s v="Single"/>
    <s v="Alone"/>
    <n v="0"/>
    <n v="0"/>
    <n v="0"/>
    <n v="0"/>
    <n v="1"/>
    <s v="PhD"/>
    <s v="Postgraduate"/>
    <n v="605"/>
    <n v="576"/>
    <n v="0"/>
    <n v="0"/>
    <x v="2"/>
    <s v="NumStorePurchases"/>
    <x v="1"/>
    <n v="18"/>
    <s v="Not Accepted"/>
    <n v="18"/>
    <n v="634"/>
    <n v="4"/>
    <n v="7"/>
    <n v="5"/>
    <n v="16"/>
    <n v="5"/>
    <x v="3"/>
    <s v="Medium"/>
    <s v="High"/>
    <s v="Medium"/>
    <n v="1337"/>
  </r>
  <r>
    <n v="80695"/>
    <x v="1"/>
    <n v="0"/>
    <n v="0"/>
    <n v="85"/>
    <x v="2"/>
    <n v="557"/>
    <n v="129"/>
    <n v="984"/>
    <n v="193"/>
    <n v="37"/>
    <n v="18"/>
    <s v="Meat"/>
    <n v="1"/>
    <n v="5"/>
    <n v="8"/>
    <n v="5"/>
    <n v="2"/>
    <x v="0"/>
    <x v="0"/>
    <x v="0"/>
    <x v="0"/>
    <x v="0"/>
    <n v="0"/>
    <n v="3"/>
    <n v="11"/>
    <x v="1"/>
    <n v="57"/>
    <x v="0"/>
    <n v="2341"/>
    <n v="0"/>
    <n v="0"/>
    <n v="1"/>
    <n v="0"/>
    <n v="0"/>
    <s v="Single"/>
    <s v="Alone"/>
    <n v="0"/>
    <n v="0"/>
    <n v="1"/>
    <n v="0"/>
    <n v="0"/>
    <s v="Graduation"/>
    <s v="Graduate"/>
    <n v="1900"/>
    <n v="1882"/>
    <n v="0"/>
    <n v="0"/>
    <x v="0"/>
    <s v="NumCatalogPurchases"/>
    <x v="0"/>
    <n v="18"/>
    <s v="Not Accepted"/>
    <n v="18"/>
    <n v="1918"/>
    <n v="1.9999999999999996"/>
    <n v="7"/>
    <n v="9"/>
    <n v="18"/>
    <n v="6"/>
    <x v="3"/>
    <s v="High"/>
    <s v="High"/>
    <s v="Medium"/>
    <n v="1338"/>
  </r>
  <r>
    <n v="33316"/>
    <x v="2"/>
    <n v="1"/>
    <n v="1"/>
    <n v="34"/>
    <x v="0"/>
    <n v="79"/>
    <n v="1"/>
    <n v="31"/>
    <n v="4"/>
    <n v="4"/>
    <n v="12"/>
    <s v="Wines"/>
    <n v="3"/>
    <n v="2"/>
    <n v="1"/>
    <n v="4"/>
    <n v="6"/>
    <x v="0"/>
    <x v="0"/>
    <x v="0"/>
    <x v="0"/>
    <x v="0"/>
    <n v="0"/>
    <n v="3"/>
    <n v="11"/>
    <x v="1"/>
    <n v="49"/>
    <x v="2"/>
    <n v="2427"/>
    <n v="0"/>
    <n v="0"/>
    <n v="1"/>
    <n v="0"/>
    <n v="0"/>
    <s v="Single"/>
    <s v="Alone"/>
    <n v="0"/>
    <n v="0"/>
    <n v="0"/>
    <n v="1"/>
    <n v="0"/>
    <s v="Master"/>
    <s v="Postgraduate"/>
    <n v="119"/>
    <n v="107"/>
    <n v="0"/>
    <n v="2"/>
    <x v="3"/>
    <s v="NumStorePurchases"/>
    <x v="1"/>
    <n v="7"/>
    <s v="Not Accepted"/>
    <n v="7"/>
    <n v="131"/>
    <n v="7"/>
    <n v="3"/>
    <n v="3"/>
    <n v="13"/>
    <n v="3"/>
    <x v="2"/>
    <s v="Medium"/>
    <s v="Medium"/>
    <s v="Medium"/>
    <n v="1339"/>
  </r>
  <r>
    <n v="58554"/>
    <x v="0"/>
    <n v="1"/>
    <n v="1"/>
    <n v="55"/>
    <x v="0"/>
    <n v="368"/>
    <n v="24"/>
    <n v="68"/>
    <n v="38"/>
    <n v="0"/>
    <n v="88"/>
    <s v="Wines"/>
    <n v="6"/>
    <n v="8"/>
    <n v="2"/>
    <n v="6"/>
    <n v="7"/>
    <x v="0"/>
    <x v="0"/>
    <x v="0"/>
    <x v="0"/>
    <x v="0"/>
    <n v="0"/>
    <n v="3"/>
    <n v="11"/>
    <x v="1"/>
    <n v="52"/>
    <x v="0"/>
    <n v="2800"/>
    <n v="0"/>
    <n v="0"/>
    <n v="0"/>
    <n v="1"/>
    <n v="0"/>
    <s v="Together"/>
    <s v="Partner"/>
    <n v="0"/>
    <n v="0"/>
    <n v="1"/>
    <n v="0"/>
    <n v="0"/>
    <s v="Graduation"/>
    <s v="Graduate"/>
    <n v="498"/>
    <n v="410"/>
    <n v="0"/>
    <n v="2"/>
    <x v="2"/>
    <s v="NumWebPurchases"/>
    <x v="2"/>
    <n v="16"/>
    <s v="Not Accepted"/>
    <n v="16"/>
    <n v="586"/>
    <n v="5"/>
    <n v="6"/>
    <n v="5"/>
    <n v="16"/>
    <n v="5"/>
    <x v="3"/>
    <s v="Medium"/>
    <s v="Low"/>
    <s v="High"/>
    <n v="1340"/>
  </r>
  <r>
    <n v="17256"/>
    <x v="2"/>
    <n v="1"/>
    <n v="0"/>
    <n v="10"/>
    <x v="1"/>
    <n v="6"/>
    <n v="4"/>
    <n v="14"/>
    <n v="8"/>
    <n v="8"/>
    <n v="22"/>
    <s v="Gold"/>
    <n v="2"/>
    <n v="2"/>
    <n v="1"/>
    <n v="2"/>
    <n v="8"/>
    <x v="1"/>
    <x v="0"/>
    <x v="0"/>
    <x v="0"/>
    <x v="0"/>
    <n v="0"/>
    <n v="3"/>
    <n v="11"/>
    <x v="1"/>
    <n v="28"/>
    <x v="3"/>
    <n v="2377"/>
    <n v="0"/>
    <n v="1"/>
    <n v="0"/>
    <n v="0"/>
    <n v="0"/>
    <s v="Married"/>
    <s v="Partner"/>
    <n v="0"/>
    <n v="1"/>
    <n v="0"/>
    <n v="0"/>
    <n v="0"/>
    <s v="Basic"/>
    <s v="Undergraduate"/>
    <n v="40"/>
    <n v="18"/>
    <n v="1"/>
    <n v="1"/>
    <x v="1"/>
    <s v="NumWebPurchases"/>
    <x v="2"/>
    <n v="5"/>
    <s v="Accepted"/>
    <n v="5"/>
    <n v="62"/>
    <n v="9"/>
    <n v="1"/>
    <n v="2"/>
    <n v="12"/>
    <n v="3"/>
    <x v="2"/>
    <s v="Low"/>
    <s v="Medium"/>
    <s v="Medium"/>
    <n v="1341"/>
  </r>
  <r>
    <n v="53034"/>
    <x v="0"/>
    <n v="1"/>
    <n v="1"/>
    <n v="30"/>
    <x v="1"/>
    <n v="160"/>
    <n v="15"/>
    <n v="196"/>
    <n v="15"/>
    <n v="11"/>
    <n v="50"/>
    <s v="Meat"/>
    <n v="8"/>
    <n v="6"/>
    <n v="1"/>
    <n v="7"/>
    <n v="8"/>
    <x v="0"/>
    <x v="0"/>
    <x v="0"/>
    <x v="0"/>
    <x v="0"/>
    <n v="0"/>
    <n v="3"/>
    <n v="11"/>
    <x v="1"/>
    <n v="46"/>
    <x v="2"/>
    <n v="2554"/>
    <n v="1"/>
    <n v="0"/>
    <n v="0"/>
    <n v="0"/>
    <n v="0"/>
    <s v="Divorced"/>
    <s v="Alone"/>
    <n v="0"/>
    <n v="0"/>
    <n v="1"/>
    <n v="0"/>
    <n v="0"/>
    <s v="Graduation"/>
    <s v="Graduate"/>
    <n v="397"/>
    <n v="347"/>
    <n v="0"/>
    <n v="2"/>
    <x v="2"/>
    <s v="NumStorePurchases"/>
    <x v="1"/>
    <n v="14"/>
    <s v="Not Accepted"/>
    <n v="14"/>
    <n v="447"/>
    <n v="7"/>
    <n v="5"/>
    <n v="5"/>
    <n v="17"/>
    <n v="5"/>
    <x v="3"/>
    <s v="Medium"/>
    <s v="Medium"/>
    <s v="Medium"/>
    <n v="1342"/>
  </r>
  <r>
    <n v="52203"/>
    <x v="0"/>
    <n v="0"/>
    <n v="0"/>
    <n v="36"/>
    <x v="0"/>
    <n v="488"/>
    <n v="21"/>
    <n v="238"/>
    <n v="56"/>
    <n v="108"/>
    <n v="28"/>
    <s v="Wines"/>
    <n v="1"/>
    <n v="8"/>
    <n v="7"/>
    <n v="11"/>
    <n v="6"/>
    <x v="0"/>
    <x v="0"/>
    <x v="0"/>
    <x v="0"/>
    <x v="0"/>
    <n v="0"/>
    <n v="3"/>
    <n v="11"/>
    <x v="1"/>
    <n v="70"/>
    <x v="0"/>
    <n v="2857"/>
    <n v="0"/>
    <n v="0"/>
    <n v="0"/>
    <n v="1"/>
    <n v="0"/>
    <s v="Together"/>
    <s v="Partner"/>
    <n v="1"/>
    <n v="0"/>
    <n v="0"/>
    <n v="0"/>
    <n v="0"/>
    <s v="2n Cycle"/>
    <s v="Undergraduate"/>
    <n v="911"/>
    <n v="883"/>
    <n v="0"/>
    <n v="0"/>
    <x v="2"/>
    <s v="NumStorePurchases"/>
    <x v="1"/>
    <n v="26"/>
    <s v="Not Accepted"/>
    <n v="26"/>
    <n v="939"/>
    <n v="7"/>
    <n v="9"/>
    <n v="7"/>
    <n v="23"/>
    <n v="8"/>
    <x v="0"/>
    <s v="Medium"/>
    <s v="High"/>
    <s v="Medium"/>
    <n v="1343"/>
  </r>
  <r>
    <n v="59601"/>
    <x v="0"/>
    <n v="0"/>
    <n v="1"/>
    <n v="14"/>
    <x v="1"/>
    <n v="691"/>
    <n v="7"/>
    <n v="69"/>
    <n v="0"/>
    <n v="7"/>
    <n v="23"/>
    <s v="Wines"/>
    <n v="4"/>
    <n v="2"/>
    <n v="2"/>
    <n v="7"/>
    <n v="8"/>
    <x v="0"/>
    <x v="1"/>
    <x v="0"/>
    <x v="0"/>
    <x v="0"/>
    <n v="0"/>
    <n v="3"/>
    <n v="11"/>
    <x v="1"/>
    <n v="43"/>
    <x v="2"/>
    <n v="2498"/>
    <n v="1"/>
    <n v="0"/>
    <n v="0"/>
    <n v="0"/>
    <n v="0"/>
    <s v="Divorced"/>
    <s v="Alone"/>
    <n v="1"/>
    <n v="0"/>
    <n v="0"/>
    <n v="0"/>
    <n v="0"/>
    <s v="2n Cycle"/>
    <s v="Undergraduate"/>
    <n v="774"/>
    <n v="751"/>
    <n v="1"/>
    <n v="1"/>
    <x v="2"/>
    <s v="NumStorePurchases"/>
    <x v="1"/>
    <n v="11"/>
    <s v="Accepted"/>
    <n v="11"/>
    <n v="797"/>
    <n v="9"/>
    <n v="4"/>
    <n v="6"/>
    <n v="19"/>
    <n v="7"/>
    <x v="3"/>
    <s v="High"/>
    <s v="Medium"/>
    <s v="Medium"/>
    <n v="1344"/>
  </r>
  <r>
    <n v="75154"/>
    <x v="1"/>
    <n v="0"/>
    <n v="1"/>
    <n v="79"/>
    <x v="2"/>
    <n v="543"/>
    <n v="10"/>
    <n v="205"/>
    <n v="160"/>
    <n v="143"/>
    <n v="82"/>
    <s v="Wines"/>
    <n v="1"/>
    <n v="6"/>
    <n v="3"/>
    <n v="6"/>
    <n v="3"/>
    <x v="0"/>
    <x v="0"/>
    <x v="0"/>
    <x v="0"/>
    <x v="0"/>
    <n v="0"/>
    <n v="3"/>
    <n v="11"/>
    <x v="0"/>
    <n v="62"/>
    <x v="0"/>
    <n v="2822"/>
    <n v="0"/>
    <n v="0"/>
    <n v="1"/>
    <n v="0"/>
    <n v="0"/>
    <s v="Single"/>
    <s v="Alone"/>
    <n v="0"/>
    <n v="0"/>
    <n v="0"/>
    <n v="1"/>
    <n v="0"/>
    <s v="Master"/>
    <s v="Postgraduate"/>
    <n v="1061"/>
    <n v="979"/>
    <n v="0"/>
    <n v="1"/>
    <x v="0"/>
    <s v="NumWebPurchases"/>
    <x v="2"/>
    <n v="15"/>
    <s v="Not Accepted"/>
    <n v="15"/>
    <n v="1143"/>
    <n v="3.0000000000000004"/>
    <n v="5"/>
    <n v="7"/>
    <n v="15"/>
    <n v="4"/>
    <x v="2"/>
    <s v="High"/>
    <s v="High"/>
    <s v="High"/>
    <n v="1345"/>
  </r>
  <r>
    <n v="47025"/>
    <x v="0"/>
    <n v="0"/>
    <n v="1"/>
    <n v="52"/>
    <x v="0"/>
    <n v="254"/>
    <n v="7"/>
    <n v="108"/>
    <n v="20"/>
    <n v="0"/>
    <n v="26"/>
    <s v="Wines"/>
    <n v="3"/>
    <n v="6"/>
    <n v="3"/>
    <n v="5"/>
    <n v="6"/>
    <x v="0"/>
    <x v="0"/>
    <x v="0"/>
    <x v="0"/>
    <x v="0"/>
    <n v="0"/>
    <n v="3"/>
    <n v="11"/>
    <x v="1"/>
    <n v="44"/>
    <x v="2"/>
    <n v="2393"/>
    <n v="0"/>
    <n v="0"/>
    <n v="1"/>
    <n v="0"/>
    <n v="0"/>
    <s v="Single"/>
    <s v="Alone"/>
    <n v="0"/>
    <n v="0"/>
    <n v="1"/>
    <n v="0"/>
    <n v="0"/>
    <s v="Graduation"/>
    <s v="Graduate"/>
    <n v="389"/>
    <n v="363"/>
    <n v="0"/>
    <n v="1"/>
    <x v="2"/>
    <s v="NumWebPurchases"/>
    <x v="2"/>
    <n v="14"/>
    <s v="Not Accepted"/>
    <n v="14"/>
    <n v="415"/>
    <n v="5"/>
    <n v="5"/>
    <n v="5"/>
    <n v="15"/>
    <n v="4"/>
    <x v="2"/>
    <s v="Medium"/>
    <s v="Low"/>
    <s v="Medium"/>
    <n v="1346"/>
  </r>
  <r>
    <n v="37971"/>
    <x v="0"/>
    <n v="1"/>
    <n v="0"/>
    <n v="97"/>
    <x v="2"/>
    <n v="5"/>
    <n v="4"/>
    <n v="10"/>
    <n v="2"/>
    <n v="2"/>
    <n v="7"/>
    <s v="Meat"/>
    <n v="1"/>
    <n v="1"/>
    <n v="0"/>
    <n v="3"/>
    <n v="8"/>
    <x v="0"/>
    <x v="0"/>
    <x v="0"/>
    <x v="0"/>
    <x v="0"/>
    <n v="0"/>
    <n v="3"/>
    <n v="11"/>
    <x v="1"/>
    <n v="47"/>
    <x v="2"/>
    <n v="2375"/>
    <n v="0"/>
    <n v="1"/>
    <n v="0"/>
    <n v="0"/>
    <n v="0"/>
    <s v="Married"/>
    <s v="Partner"/>
    <n v="0"/>
    <n v="0"/>
    <n v="1"/>
    <n v="0"/>
    <n v="0"/>
    <s v="Graduation"/>
    <s v="Graduate"/>
    <n v="23"/>
    <n v="16"/>
    <n v="0"/>
    <n v="1"/>
    <x v="1"/>
    <s v="NumStorePurchases"/>
    <x v="1"/>
    <n v="4"/>
    <s v="Not Accepted"/>
    <n v="4"/>
    <n v="30"/>
    <n v="0.99999999999999978"/>
    <n v="0"/>
    <n v="0"/>
    <n v="0.99999999999999978"/>
    <n v="0"/>
    <x v="1"/>
    <s v="Low"/>
    <s v="Medium"/>
    <s v="Low"/>
    <n v="1347"/>
  </r>
  <r>
    <n v="41335"/>
    <x v="0"/>
    <n v="1"/>
    <n v="0"/>
    <n v="24"/>
    <x v="1"/>
    <n v="112"/>
    <n v="19"/>
    <n v="21"/>
    <n v="16"/>
    <n v="14"/>
    <n v="5"/>
    <s v="Wines"/>
    <n v="3"/>
    <n v="4"/>
    <n v="1"/>
    <n v="4"/>
    <n v="7"/>
    <x v="0"/>
    <x v="0"/>
    <x v="0"/>
    <x v="0"/>
    <x v="0"/>
    <n v="0"/>
    <n v="3"/>
    <n v="11"/>
    <x v="1"/>
    <n v="52"/>
    <x v="0"/>
    <n v="2344"/>
    <n v="1"/>
    <n v="0"/>
    <n v="0"/>
    <n v="0"/>
    <n v="0"/>
    <s v="Divorced"/>
    <s v="Alone"/>
    <n v="0"/>
    <n v="0"/>
    <n v="0"/>
    <n v="1"/>
    <n v="0"/>
    <s v="Master"/>
    <s v="Postgraduate"/>
    <n v="182"/>
    <n v="177"/>
    <n v="0"/>
    <n v="1"/>
    <x v="3"/>
    <s v="NumWebPurchases"/>
    <x v="2"/>
    <n v="9"/>
    <s v="Not Accepted"/>
    <n v="9"/>
    <n v="187"/>
    <n v="8"/>
    <n v="3"/>
    <n v="3"/>
    <n v="14"/>
    <n v="4"/>
    <x v="2"/>
    <s v="Medium"/>
    <s v="Medium"/>
    <s v="Low"/>
    <n v="1348"/>
  </r>
  <r>
    <n v="67267"/>
    <x v="0"/>
    <n v="0"/>
    <n v="1"/>
    <n v="0"/>
    <x v="3"/>
    <n v="134"/>
    <n v="11"/>
    <n v="59"/>
    <n v="15"/>
    <n v="2"/>
    <n v="30"/>
    <s v="Wines"/>
    <n v="1"/>
    <n v="3"/>
    <n v="2"/>
    <n v="5"/>
    <n v="2"/>
    <x v="0"/>
    <x v="0"/>
    <x v="0"/>
    <x v="0"/>
    <x v="0"/>
    <n v="0"/>
    <n v="3"/>
    <n v="11"/>
    <x v="1"/>
    <n v="62"/>
    <x v="0"/>
    <n v="2206"/>
    <n v="0"/>
    <n v="1"/>
    <n v="0"/>
    <n v="0"/>
    <n v="0"/>
    <s v="Married"/>
    <s v="Partner"/>
    <n v="0"/>
    <n v="0"/>
    <n v="1"/>
    <n v="0"/>
    <n v="0"/>
    <s v="Graduation"/>
    <s v="Graduate"/>
    <n v="221"/>
    <n v="191"/>
    <n v="0"/>
    <n v="1"/>
    <x v="3"/>
    <s v="NumStorePurchases"/>
    <x v="1"/>
    <n v="10"/>
    <s v="Not Accepted"/>
    <n v="10"/>
    <n v="251"/>
    <n v="10"/>
    <n v="4"/>
    <n v="4"/>
    <n v="18"/>
    <n v="6"/>
    <x v="3"/>
    <s v="Medium"/>
    <s v="Medium"/>
    <s v="Medium"/>
    <n v="1349"/>
  </r>
  <r>
    <n v="57338"/>
    <x v="0"/>
    <n v="0"/>
    <n v="1"/>
    <n v="96"/>
    <x v="2"/>
    <n v="143"/>
    <n v="6"/>
    <n v="52"/>
    <n v="11"/>
    <n v="8"/>
    <n v="17"/>
    <s v="Wines"/>
    <n v="2"/>
    <n v="4"/>
    <n v="1"/>
    <n v="5"/>
    <n v="5"/>
    <x v="0"/>
    <x v="0"/>
    <x v="0"/>
    <x v="0"/>
    <x v="0"/>
    <n v="0"/>
    <n v="3"/>
    <n v="11"/>
    <x v="1"/>
    <n v="45"/>
    <x v="2"/>
    <n v="2220"/>
    <n v="0"/>
    <n v="0"/>
    <n v="1"/>
    <n v="0"/>
    <n v="0"/>
    <s v="Single"/>
    <s v="Alone"/>
    <n v="0"/>
    <n v="0"/>
    <n v="1"/>
    <n v="0"/>
    <n v="0"/>
    <s v="Graduation"/>
    <s v="Graduate"/>
    <n v="220"/>
    <n v="203"/>
    <n v="0"/>
    <n v="1"/>
    <x v="3"/>
    <s v="NumStorePurchases"/>
    <x v="1"/>
    <n v="10"/>
    <s v="Not Accepted"/>
    <n v="10"/>
    <n v="237"/>
    <n v="0.99999999999999978"/>
    <n v="4"/>
    <n v="4"/>
    <n v="9"/>
    <n v="2"/>
    <x v="1"/>
    <s v="Medium"/>
    <s v="Medium"/>
    <s v="Medium"/>
    <n v="1350"/>
  </r>
  <r>
    <n v="50523"/>
    <x v="0"/>
    <n v="1"/>
    <n v="1"/>
    <n v="89"/>
    <x v="2"/>
    <n v="51"/>
    <n v="4"/>
    <n v="24"/>
    <n v="4"/>
    <n v="7"/>
    <n v="1"/>
    <s v="Wines"/>
    <n v="2"/>
    <n v="2"/>
    <n v="0"/>
    <n v="4"/>
    <n v="6"/>
    <x v="0"/>
    <x v="0"/>
    <x v="0"/>
    <x v="0"/>
    <x v="0"/>
    <n v="0"/>
    <n v="3"/>
    <n v="11"/>
    <x v="1"/>
    <n v="60"/>
    <x v="0"/>
    <n v="2345"/>
    <n v="0"/>
    <n v="0"/>
    <n v="0"/>
    <n v="1"/>
    <n v="0"/>
    <s v="Together"/>
    <s v="Partner"/>
    <n v="1"/>
    <n v="0"/>
    <n v="0"/>
    <n v="0"/>
    <n v="0"/>
    <s v="2n Cycle"/>
    <s v="Undergraduate"/>
    <n v="90"/>
    <n v="89"/>
    <n v="0"/>
    <n v="2"/>
    <x v="3"/>
    <s v="NumStorePurchases"/>
    <x v="1"/>
    <n v="6"/>
    <s v="Not Accepted"/>
    <n v="6"/>
    <n v="91"/>
    <n v="1.9999999999999996"/>
    <n v="2"/>
    <n v="2"/>
    <n v="6"/>
    <n v="0"/>
    <x v="1"/>
    <s v="Medium"/>
    <s v="Medium"/>
    <s v="Low"/>
    <n v="1351"/>
  </r>
  <r>
    <n v="35791"/>
    <x v="0"/>
    <n v="2"/>
    <n v="1"/>
    <n v="94"/>
    <x v="2"/>
    <n v="27"/>
    <n v="0"/>
    <n v="5"/>
    <n v="0"/>
    <n v="0"/>
    <n v="3"/>
    <s v="Wines"/>
    <n v="2"/>
    <n v="1"/>
    <n v="0"/>
    <n v="3"/>
    <n v="8"/>
    <x v="0"/>
    <x v="0"/>
    <x v="0"/>
    <x v="0"/>
    <x v="0"/>
    <n v="0"/>
    <n v="3"/>
    <n v="11"/>
    <x v="1"/>
    <n v="55"/>
    <x v="0"/>
    <n v="2578"/>
    <n v="0"/>
    <n v="0"/>
    <n v="1"/>
    <n v="0"/>
    <n v="0"/>
    <s v="Single"/>
    <s v="Alone"/>
    <n v="0"/>
    <n v="0"/>
    <n v="0"/>
    <n v="1"/>
    <n v="0"/>
    <s v="Master"/>
    <s v="Postgraduate"/>
    <n v="32"/>
    <n v="29"/>
    <n v="0"/>
    <n v="3"/>
    <x v="1"/>
    <s v="NumStorePurchases"/>
    <x v="1"/>
    <n v="4"/>
    <s v="Not Accepted"/>
    <n v="4"/>
    <n v="35"/>
    <n v="0.99999999999999978"/>
    <n v="0"/>
    <n v="0"/>
    <n v="0.99999999999999978"/>
    <n v="0"/>
    <x v="1"/>
    <s v="Medium"/>
    <s v="Low"/>
    <s v="Low"/>
    <n v="1352"/>
  </r>
  <r>
    <n v="50611"/>
    <x v="0"/>
    <n v="0"/>
    <n v="1"/>
    <n v="98"/>
    <x v="2"/>
    <n v="459"/>
    <n v="0"/>
    <n v="24"/>
    <n v="6"/>
    <n v="0"/>
    <n v="4"/>
    <s v="Wines"/>
    <n v="6"/>
    <n v="4"/>
    <n v="5"/>
    <n v="7"/>
    <n v="6"/>
    <x v="0"/>
    <x v="1"/>
    <x v="0"/>
    <x v="0"/>
    <x v="0"/>
    <n v="0"/>
    <n v="3"/>
    <n v="11"/>
    <x v="1"/>
    <n v="60"/>
    <x v="0"/>
    <n v="2792"/>
    <n v="1"/>
    <n v="0"/>
    <n v="0"/>
    <n v="0"/>
    <n v="0"/>
    <s v="Divorced"/>
    <s v="Alone"/>
    <n v="0"/>
    <n v="0"/>
    <n v="0"/>
    <n v="0"/>
    <n v="1"/>
    <s v="PhD"/>
    <s v="Postgraduate"/>
    <n v="489"/>
    <n v="485"/>
    <n v="1"/>
    <n v="1"/>
    <x v="2"/>
    <s v="NumStorePurchases"/>
    <x v="1"/>
    <n v="16"/>
    <s v="Accepted"/>
    <n v="16"/>
    <n v="493"/>
    <n v="0.99999999999999978"/>
    <n v="6"/>
    <n v="5"/>
    <n v="12"/>
    <n v="3"/>
    <x v="2"/>
    <s v="Medium"/>
    <s v="Low"/>
    <s v="Low"/>
    <n v="1353"/>
  </r>
  <r>
    <n v="56242"/>
    <x v="0"/>
    <n v="0"/>
    <n v="1"/>
    <n v="72"/>
    <x v="2"/>
    <n v="689"/>
    <n v="8"/>
    <n v="167"/>
    <n v="11"/>
    <n v="8"/>
    <n v="88"/>
    <s v="Wines"/>
    <n v="5"/>
    <n v="8"/>
    <n v="4"/>
    <n v="11"/>
    <n v="6"/>
    <x v="0"/>
    <x v="0"/>
    <x v="0"/>
    <x v="0"/>
    <x v="0"/>
    <n v="0"/>
    <n v="3"/>
    <n v="11"/>
    <x v="1"/>
    <n v="51"/>
    <x v="0"/>
    <n v="2642"/>
    <n v="0"/>
    <n v="1"/>
    <n v="0"/>
    <n v="0"/>
    <n v="0"/>
    <s v="Married"/>
    <s v="Partner"/>
    <n v="0"/>
    <n v="0"/>
    <n v="0"/>
    <n v="0"/>
    <n v="1"/>
    <s v="PhD"/>
    <s v="Postgraduate"/>
    <n v="883"/>
    <n v="795"/>
    <n v="0"/>
    <n v="1"/>
    <x v="2"/>
    <s v="NumStorePurchases"/>
    <x v="1"/>
    <n v="23"/>
    <s v="Not Accepted"/>
    <n v="23"/>
    <n v="971"/>
    <n v="3.0000000000000004"/>
    <n v="9"/>
    <n v="7"/>
    <n v="19"/>
    <n v="7"/>
    <x v="3"/>
    <s v="High"/>
    <s v="Medium"/>
    <s v="High"/>
    <n v="1354"/>
  </r>
  <r>
    <n v="48904"/>
    <x v="0"/>
    <n v="0"/>
    <n v="1"/>
    <n v="1"/>
    <x v="3"/>
    <n v="283"/>
    <n v="10"/>
    <n v="38"/>
    <n v="0"/>
    <n v="13"/>
    <n v="27"/>
    <s v="Wines"/>
    <n v="4"/>
    <n v="7"/>
    <n v="2"/>
    <n v="4"/>
    <n v="8"/>
    <x v="0"/>
    <x v="0"/>
    <x v="0"/>
    <x v="0"/>
    <x v="0"/>
    <n v="0"/>
    <n v="3"/>
    <n v="11"/>
    <x v="1"/>
    <n v="60"/>
    <x v="0"/>
    <n v="2733"/>
    <n v="0"/>
    <n v="0"/>
    <n v="1"/>
    <n v="0"/>
    <n v="0"/>
    <s v="Single"/>
    <s v="Alone"/>
    <n v="0"/>
    <n v="0"/>
    <n v="1"/>
    <n v="0"/>
    <n v="0"/>
    <s v="Graduation"/>
    <s v="Graduate"/>
    <n v="344"/>
    <n v="317"/>
    <n v="0"/>
    <n v="1"/>
    <x v="2"/>
    <s v="NumWebPurchases"/>
    <x v="2"/>
    <n v="13"/>
    <s v="Not Accepted"/>
    <n v="13"/>
    <n v="371"/>
    <n v="10"/>
    <n v="5"/>
    <n v="4"/>
    <n v="19"/>
    <n v="7"/>
    <x v="3"/>
    <s v="Medium"/>
    <s v="Medium"/>
    <s v="Medium"/>
    <n v="1355"/>
  </r>
  <r>
    <n v="56243"/>
    <x v="0"/>
    <n v="1"/>
    <n v="2"/>
    <n v="26"/>
    <x v="1"/>
    <n v="347"/>
    <n v="0"/>
    <n v="35"/>
    <n v="4"/>
    <n v="3"/>
    <n v="7"/>
    <s v="Wines"/>
    <n v="6"/>
    <n v="4"/>
    <n v="2"/>
    <n v="8"/>
    <n v="5"/>
    <x v="0"/>
    <x v="0"/>
    <x v="0"/>
    <x v="0"/>
    <x v="0"/>
    <n v="0"/>
    <n v="3"/>
    <n v="11"/>
    <x v="1"/>
    <n v="45"/>
    <x v="2"/>
    <n v="2340"/>
    <n v="0"/>
    <n v="0"/>
    <n v="1"/>
    <n v="0"/>
    <n v="0"/>
    <s v="Single"/>
    <s v="Alone"/>
    <n v="0"/>
    <n v="0"/>
    <n v="1"/>
    <n v="0"/>
    <n v="0"/>
    <s v="Graduation"/>
    <s v="Graduate"/>
    <n v="389"/>
    <n v="382"/>
    <n v="0"/>
    <n v="3"/>
    <x v="2"/>
    <s v="NumStorePurchases"/>
    <x v="1"/>
    <n v="14"/>
    <s v="Not Accepted"/>
    <n v="14"/>
    <n v="396"/>
    <n v="8"/>
    <n v="5"/>
    <n v="4"/>
    <n v="17"/>
    <n v="5"/>
    <x v="3"/>
    <s v="Medium"/>
    <s v="Medium"/>
    <s v="Low"/>
    <n v="1356"/>
  </r>
  <r>
    <n v="21355"/>
    <x v="2"/>
    <n v="1"/>
    <n v="0"/>
    <n v="5"/>
    <x v="3"/>
    <n v="5"/>
    <n v="13"/>
    <n v="14"/>
    <n v="0"/>
    <n v="5"/>
    <n v="31"/>
    <s v="Gold"/>
    <n v="2"/>
    <n v="2"/>
    <n v="1"/>
    <n v="2"/>
    <n v="6"/>
    <x v="1"/>
    <x v="0"/>
    <x v="0"/>
    <x v="0"/>
    <x v="0"/>
    <n v="0"/>
    <n v="3"/>
    <n v="11"/>
    <x v="0"/>
    <n v="35"/>
    <x v="1"/>
    <n v="2472"/>
    <n v="0"/>
    <n v="1"/>
    <n v="0"/>
    <n v="0"/>
    <n v="0"/>
    <s v="Married"/>
    <s v="Partner"/>
    <n v="0"/>
    <n v="0"/>
    <n v="1"/>
    <n v="0"/>
    <n v="0"/>
    <s v="Graduation"/>
    <s v="Graduate"/>
    <n v="37"/>
    <n v="6"/>
    <n v="1"/>
    <n v="1"/>
    <x v="1"/>
    <s v="NumWebPurchases"/>
    <x v="2"/>
    <n v="5"/>
    <s v="Accepted"/>
    <n v="5"/>
    <n v="68"/>
    <n v="10"/>
    <n v="1"/>
    <n v="2"/>
    <n v="13"/>
    <n v="3"/>
    <x v="2"/>
    <s v="Low"/>
    <s v="Medium"/>
    <s v="Medium"/>
    <n v="1357"/>
  </r>
  <r>
    <n v="57420"/>
    <x v="0"/>
    <n v="0"/>
    <n v="1"/>
    <n v="22"/>
    <x v="1"/>
    <n v="280"/>
    <n v="0"/>
    <n v="18"/>
    <n v="0"/>
    <n v="0"/>
    <n v="24"/>
    <s v="Wines"/>
    <n v="3"/>
    <n v="5"/>
    <n v="1"/>
    <n v="6"/>
    <n v="7"/>
    <x v="0"/>
    <x v="1"/>
    <x v="0"/>
    <x v="0"/>
    <x v="0"/>
    <n v="0"/>
    <n v="3"/>
    <n v="11"/>
    <x v="1"/>
    <n v="49"/>
    <x v="2"/>
    <n v="2528"/>
    <n v="0"/>
    <n v="0"/>
    <n v="0"/>
    <n v="1"/>
    <n v="0"/>
    <s v="Together"/>
    <s v="Partner"/>
    <n v="0"/>
    <n v="0"/>
    <n v="0"/>
    <n v="1"/>
    <n v="0"/>
    <s v="Master"/>
    <s v="Postgraduate"/>
    <n v="298"/>
    <n v="274"/>
    <n v="1"/>
    <n v="1"/>
    <x v="3"/>
    <s v="NumStorePurchases"/>
    <x v="1"/>
    <n v="12"/>
    <s v="Accepted"/>
    <n v="12"/>
    <n v="322"/>
    <n v="8"/>
    <n v="4"/>
    <n v="4"/>
    <n v="16"/>
    <n v="5"/>
    <x v="3"/>
    <s v="Medium"/>
    <s v="Low"/>
    <s v="Medium"/>
    <n v="1358"/>
  </r>
  <r>
    <n v="46390"/>
    <x v="0"/>
    <n v="0"/>
    <n v="1"/>
    <n v="56"/>
    <x v="0"/>
    <n v="95"/>
    <n v="14"/>
    <n v="64"/>
    <n v="2"/>
    <n v="9"/>
    <n v="38"/>
    <s v="Wines"/>
    <n v="1"/>
    <n v="4"/>
    <n v="2"/>
    <n v="3"/>
    <n v="7"/>
    <x v="0"/>
    <x v="0"/>
    <x v="0"/>
    <x v="0"/>
    <x v="0"/>
    <n v="0"/>
    <n v="3"/>
    <n v="11"/>
    <x v="1"/>
    <n v="65"/>
    <x v="0"/>
    <n v="2214"/>
    <n v="1"/>
    <n v="0"/>
    <n v="0"/>
    <n v="0"/>
    <n v="0"/>
    <s v="Divorced"/>
    <s v="Alone"/>
    <n v="0"/>
    <n v="0"/>
    <n v="0"/>
    <n v="1"/>
    <n v="0"/>
    <s v="Master"/>
    <s v="Postgraduate"/>
    <n v="184"/>
    <n v="146"/>
    <n v="0"/>
    <n v="1"/>
    <x v="3"/>
    <s v="NumWebPurchases"/>
    <x v="2"/>
    <n v="9"/>
    <s v="Not Accepted"/>
    <n v="9"/>
    <n v="222"/>
    <n v="5"/>
    <n v="3"/>
    <n v="4"/>
    <n v="12"/>
    <n v="3"/>
    <x v="2"/>
    <s v="Medium"/>
    <s v="Medium"/>
    <s v="Medium"/>
    <n v="1359"/>
  </r>
  <r>
    <n v="54342"/>
    <x v="0"/>
    <n v="1"/>
    <n v="1"/>
    <n v="74"/>
    <x v="2"/>
    <n v="84"/>
    <n v="10"/>
    <n v="34"/>
    <n v="11"/>
    <n v="10"/>
    <n v="28"/>
    <s v="Wines"/>
    <n v="4"/>
    <n v="3"/>
    <n v="1"/>
    <n v="4"/>
    <n v="6"/>
    <x v="0"/>
    <x v="0"/>
    <x v="0"/>
    <x v="0"/>
    <x v="0"/>
    <n v="0"/>
    <n v="3"/>
    <n v="11"/>
    <x v="1"/>
    <n v="64"/>
    <x v="0"/>
    <n v="2520"/>
    <n v="0"/>
    <n v="0"/>
    <n v="0"/>
    <n v="1"/>
    <n v="0"/>
    <s v="Together"/>
    <s v="Partner"/>
    <n v="1"/>
    <n v="0"/>
    <n v="0"/>
    <n v="0"/>
    <n v="0"/>
    <s v="2n Cycle"/>
    <s v="Undergraduate"/>
    <n v="149"/>
    <n v="121"/>
    <n v="0"/>
    <n v="2"/>
    <x v="3"/>
    <s v="NumStorePurchases"/>
    <x v="1"/>
    <n v="8"/>
    <s v="Not Accepted"/>
    <n v="8"/>
    <n v="177"/>
    <n v="3.0000000000000004"/>
    <n v="3"/>
    <n v="3"/>
    <n v="9"/>
    <n v="2"/>
    <x v="1"/>
    <s v="Medium"/>
    <s v="Medium"/>
    <s v="Medium"/>
    <n v="1360"/>
  </r>
  <r>
    <n v="20895"/>
    <x v="2"/>
    <n v="1"/>
    <n v="0"/>
    <n v="24"/>
    <x v="1"/>
    <n v="18"/>
    <n v="3"/>
    <n v="17"/>
    <n v="3"/>
    <n v="0"/>
    <n v="4"/>
    <s v="Wines"/>
    <n v="1"/>
    <n v="2"/>
    <n v="0"/>
    <n v="3"/>
    <n v="9"/>
    <x v="0"/>
    <x v="0"/>
    <x v="0"/>
    <x v="0"/>
    <x v="0"/>
    <n v="0"/>
    <n v="3"/>
    <n v="11"/>
    <x v="1"/>
    <n v="47"/>
    <x v="2"/>
    <n v="2790"/>
    <n v="0"/>
    <n v="1"/>
    <n v="0"/>
    <n v="0"/>
    <n v="0"/>
    <s v="Married"/>
    <s v="Partner"/>
    <n v="0"/>
    <n v="0"/>
    <n v="1"/>
    <n v="0"/>
    <n v="0"/>
    <s v="Graduation"/>
    <s v="Graduate"/>
    <n v="41"/>
    <n v="37"/>
    <n v="0"/>
    <n v="1"/>
    <x v="1"/>
    <s v="NumStorePurchases"/>
    <x v="1"/>
    <n v="5"/>
    <s v="Not Accepted"/>
    <n v="5"/>
    <n v="45"/>
    <n v="8"/>
    <n v="1"/>
    <n v="1"/>
    <n v="10"/>
    <n v="2"/>
    <x v="1"/>
    <s v="Low"/>
    <s v="Low"/>
    <s v="Low"/>
    <n v="1361"/>
  </r>
  <r>
    <n v="92344"/>
    <x v="1"/>
    <n v="0"/>
    <n v="0"/>
    <n v="9"/>
    <x v="1"/>
    <n v="992"/>
    <n v="24"/>
    <n v="694"/>
    <n v="51"/>
    <n v="19"/>
    <n v="119"/>
    <s v="Wines"/>
    <n v="0"/>
    <n v="5"/>
    <n v="10"/>
    <n v="5"/>
    <n v="1"/>
    <x v="1"/>
    <x v="0"/>
    <x v="1"/>
    <x v="0"/>
    <x v="0"/>
    <n v="0"/>
    <n v="3"/>
    <n v="11"/>
    <x v="1"/>
    <n v="72"/>
    <x v="0"/>
    <n v="2324"/>
    <n v="0"/>
    <n v="1"/>
    <n v="0"/>
    <n v="0"/>
    <n v="0"/>
    <s v="Married"/>
    <s v="Partner"/>
    <n v="0"/>
    <n v="0"/>
    <n v="1"/>
    <n v="0"/>
    <n v="0"/>
    <s v="Graduation"/>
    <s v="Graduate"/>
    <n v="1780"/>
    <n v="1661"/>
    <n v="2"/>
    <n v="0"/>
    <x v="0"/>
    <s v="NumCatalogPurchases"/>
    <x v="0"/>
    <n v="20"/>
    <s v="Accepted"/>
    <n v="20"/>
    <n v="1899"/>
    <n v="10"/>
    <n v="7"/>
    <n v="9"/>
    <n v="26"/>
    <n v="9"/>
    <x v="0"/>
    <s v="High"/>
    <s v="Medium"/>
    <s v="High"/>
    <n v="1362"/>
  </r>
  <r>
    <n v="26907"/>
    <x v="2"/>
    <n v="1"/>
    <n v="1"/>
    <n v="10"/>
    <x v="1"/>
    <n v="9"/>
    <n v="1"/>
    <n v="7"/>
    <n v="0"/>
    <n v="3"/>
    <n v="2"/>
    <s v="Wines"/>
    <n v="2"/>
    <n v="1"/>
    <n v="0"/>
    <n v="3"/>
    <n v="7"/>
    <x v="0"/>
    <x v="0"/>
    <x v="0"/>
    <x v="0"/>
    <x v="0"/>
    <n v="0"/>
    <n v="3"/>
    <n v="11"/>
    <x v="1"/>
    <n v="44"/>
    <x v="2"/>
    <n v="2472"/>
    <n v="0"/>
    <n v="0"/>
    <n v="0"/>
    <n v="1"/>
    <n v="0"/>
    <s v="Together"/>
    <s v="Partner"/>
    <n v="1"/>
    <n v="0"/>
    <n v="0"/>
    <n v="0"/>
    <n v="0"/>
    <s v="2n Cycle"/>
    <s v="Undergraduate"/>
    <n v="20"/>
    <n v="18"/>
    <n v="0"/>
    <n v="2"/>
    <x v="1"/>
    <s v="NumStorePurchases"/>
    <x v="1"/>
    <n v="4"/>
    <s v="Not Accepted"/>
    <n v="4"/>
    <n v="22"/>
    <n v="9"/>
    <n v="0"/>
    <n v="0"/>
    <n v="9"/>
    <n v="2"/>
    <x v="1"/>
    <s v="Low"/>
    <s v="Medium"/>
    <s v="Low"/>
    <n v="1363"/>
  </r>
  <r>
    <n v="44964"/>
    <x v="0"/>
    <n v="1"/>
    <n v="1"/>
    <n v="35"/>
    <x v="0"/>
    <n v="19"/>
    <n v="1"/>
    <n v="17"/>
    <n v="2"/>
    <n v="0"/>
    <n v="2"/>
    <s v="Wines"/>
    <n v="1"/>
    <n v="1"/>
    <n v="0"/>
    <n v="3"/>
    <n v="8"/>
    <x v="0"/>
    <x v="0"/>
    <x v="0"/>
    <x v="0"/>
    <x v="0"/>
    <n v="0"/>
    <n v="3"/>
    <n v="11"/>
    <x v="1"/>
    <n v="40"/>
    <x v="2"/>
    <n v="2719"/>
    <n v="0"/>
    <n v="0"/>
    <n v="0"/>
    <n v="1"/>
    <n v="0"/>
    <s v="Together"/>
    <s v="Partner"/>
    <n v="0"/>
    <n v="0"/>
    <n v="1"/>
    <n v="0"/>
    <n v="0"/>
    <s v="Graduation"/>
    <s v="Graduate"/>
    <n v="39"/>
    <n v="37"/>
    <n v="0"/>
    <n v="2"/>
    <x v="1"/>
    <s v="NumStorePurchases"/>
    <x v="1"/>
    <n v="4"/>
    <s v="Not Accepted"/>
    <n v="4"/>
    <n v="41"/>
    <n v="7"/>
    <n v="0"/>
    <n v="1"/>
    <n v="8"/>
    <n v="1"/>
    <x v="1"/>
    <s v="Low"/>
    <s v="Low"/>
    <s v="Low"/>
    <n v="1364"/>
  </r>
  <r>
    <n v="75507"/>
    <x v="1"/>
    <n v="0"/>
    <n v="0"/>
    <n v="56"/>
    <x v="0"/>
    <n v="709"/>
    <n v="93"/>
    <n v="374"/>
    <n v="104"/>
    <n v="80"/>
    <n v="80"/>
    <s v="Wines"/>
    <n v="1"/>
    <n v="8"/>
    <n v="6"/>
    <n v="6"/>
    <n v="3"/>
    <x v="0"/>
    <x v="0"/>
    <x v="0"/>
    <x v="0"/>
    <x v="0"/>
    <n v="0"/>
    <n v="3"/>
    <n v="11"/>
    <x v="1"/>
    <n v="41"/>
    <x v="2"/>
    <n v="2217"/>
    <n v="0"/>
    <n v="0"/>
    <n v="0"/>
    <n v="1"/>
    <n v="0"/>
    <s v="Together"/>
    <s v="Partner"/>
    <n v="0"/>
    <n v="0"/>
    <n v="1"/>
    <n v="0"/>
    <n v="0"/>
    <s v="Graduation"/>
    <s v="Graduate"/>
    <n v="1360"/>
    <n v="1280"/>
    <n v="0"/>
    <n v="0"/>
    <x v="0"/>
    <s v="NumWebPurchases"/>
    <x v="2"/>
    <n v="20"/>
    <s v="Not Accepted"/>
    <n v="20"/>
    <n v="1440"/>
    <n v="5"/>
    <n v="7"/>
    <n v="8"/>
    <n v="20"/>
    <n v="7"/>
    <x v="3"/>
    <s v="High"/>
    <s v="High"/>
    <s v="High"/>
    <n v="1365"/>
  </r>
  <r>
    <n v="53761"/>
    <x v="0"/>
    <n v="1"/>
    <n v="1"/>
    <n v="7"/>
    <x v="3"/>
    <n v="158"/>
    <n v="0"/>
    <n v="76"/>
    <n v="13"/>
    <n v="7"/>
    <n v="71"/>
    <s v="Wines"/>
    <n v="6"/>
    <n v="4"/>
    <n v="4"/>
    <n v="3"/>
    <n v="5"/>
    <x v="0"/>
    <x v="0"/>
    <x v="0"/>
    <x v="0"/>
    <x v="0"/>
    <n v="0"/>
    <n v="3"/>
    <n v="11"/>
    <x v="1"/>
    <n v="48"/>
    <x v="2"/>
    <n v="2420"/>
    <n v="0"/>
    <n v="1"/>
    <n v="0"/>
    <n v="0"/>
    <n v="0"/>
    <s v="Married"/>
    <s v="Partner"/>
    <n v="0"/>
    <n v="0"/>
    <n v="0"/>
    <n v="1"/>
    <n v="0"/>
    <s v="Master"/>
    <s v="Postgraduate"/>
    <n v="254"/>
    <n v="183"/>
    <n v="0"/>
    <n v="2"/>
    <x v="3"/>
    <s v="NumWebPurchases"/>
    <x v="2"/>
    <n v="11"/>
    <s v="Not Accepted"/>
    <n v="11"/>
    <n v="325"/>
    <n v="10"/>
    <n v="4"/>
    <n v="4"/>
    <n v="18"/>
    <n v="6"/>
    <x v="3"/>
    <s v="Medium"/>
    <s v="Medium"/>
    <s v="High"/>
    <n v="1366"/>
  </r>
  <r>
    <n v="22682"/>
    <x v="2"/>
    <n v="1"/>
    <n v="0"/>
    <n v="51"/>
    <x v="0"/>
    <n v="10"/>
    <n v="14"/>
    <n v="29"/>
    <n v="4"/>
    <n v="2"/>
    <n v="36"/>
    <s v="Gold"/>
    <n v="3"/>
    <n v="2"/>
    <n v="1"/>
    <n v="4"/>
    <n v="4"/>
    <x v="0"/>
    <x v="0"/>
    <x v="0"/>
    <x v="0"/>
    <x v="0"/>
    <n v="0"/>
    <n v="3"/>
    <n v="11"/>
    <x v="1"/>
    <n v="47"/>
    <x v="2"/>
    <n v="2428"/>
    <n v="0"/>
    <n v="0"/>
    <n v="0"/>
    <n v="1"/>
    <n v="0"/>
    <s v="Together"/>
    <s v="Partner"/>
    <n v="0"/>
    <n v="0"/>
    <n v="1"/>
    <n v="0"/>
    <n v="0"/>
    <s v="Graduation"/>
    <s v="Graduate"/>
    <n v="59"/>
    <n v="23"/>
    <n v="0"/>
    <n v="1"/>
    <x v="3"/>
    <s v="NumStorePurchases"/>
    <x v="1"/>
    <n v="7"/>
    <s v="Not Accepted"/>
    <n v="7"/>
    <n v="95"/>
    <n v="5"/>
    <n v="3"/>
    <n v="3"/>
    <n v="11"/>
    <n v="3"/>
    <x v="2"/>
    <s v="Low"/>
    <s v="Medium"/>
    <s v="Medium"/>
    <n v="1367"/>
  </r>
  <r>
    <n v="38887"/>
    <x v="0"/>
    <n v="1"/>
    <n v="0"/>
    <n v="17"/>
    <x v="1"/>
    <n v="25"/>
    <n v="1"/>
    <n v="13"/>
    <n v="0"/>
    <n v="0"/>
    <n v="3"/>
    <s v="Wines"/>
    <n v="1"/>
    <n v="1"/>
    <n v="0"/>
    <n v="3"/>
    <n v="7"/>
    <x v="0"/>
    <x v="0"/>
    <x v="0"/>
    <x v="0"/>
    <x v="0"/>
    <n v="0"/>
    <n v="3"/>
    <n v="11"/>
    <x v="1"/>
    <n v="48"/>
    <x v="2"/>
    <n v="2278"/>
    <n v="0"/>
    <n v="0"/>
    <n v="0"/>
    <n v="1"/>
    <n v="0"/>
    <s v="Together"/>
    <s v="Partner"/>
    <n v="0"/>
    <n v="0"/>
    <n v="0"/>
    <n v="0"/>
    <n v="1"/>
    <s v="PhD"/>
    <s v="Postgraduate"/>
    <n v="39"/>
    <n v="36"/>
    <n v="0"/>
    <n v="1"/>
    <x v="1"/>
    <s v="NumStorePurchases"/>
    <x v="1"/>
    <n v="4"/>
    <s v="Not Accepted"/>
    <n v="4"/>
    <n v="42"/>
    <n v="9"/>
    <n v="0"/>
    <n v="1"/>
    <n v="10"/>
    <n v="2"/>
    <x v="1"/>
    <s v="Medium"/>
    <s v="Low"/>
    <s v="Low"/>
    <n v="1368"/>
  </r>
  <r>
    <n v="41658"/>
    <x v="0"/>
    <n v="1"/>
    <n v="1"/>
    <n v="30"/>
    <x v="1"/>
    <n v="8"/>
    <n v="4"/>
    <n v="12"/>
    <n v="15"/>
    <n v="4"/>
    <n v="29"/>
    <s v="Gold"/>
    <n v="2"/>
    <n v="1"/>
    <n v="1"/>
    <n v="2"/>
    <n v="4"/>
    <x v="0"/>
    <x v="0"/>
    <x v="0"/>
    <x v="0"/>
    <x v="0"/>
    <n v="0"/>
    <n v="3"/>
    <n v="11"/>
    <x v="1"/>
    <n v="45"/>
    <x v="2"/>
    <n v="2756"/>
    <n v="0"/>
    <n v="0"/>
    <n v="1"/>
    <n v="0"/>
    <n v="0"/>
    <s v="Single"/>
    <s v="Alone"/>
    <n v="1"/>
    <n v="0"/>
    <n v="0"/>
    <n v="0"/>
    <n v="0"/>
    <s v="2n Cycle"/>
    <s v="Undergraduate"/>
    <n v="43"/>
    <n v="14"/>
    <n v="0"/>
    <n v="2"/>
    <x v="1"/>
    <s v="NumStorePurchases"/>
    <x v="1"/>
    <n v="4"/>
    <s v="Not Accepted"/>
    <n v="4"/>
    <n v="72"/>
    <n v="7"/>
    <n v="0"/>
    <n v="2"/>
    <n v="9"/>
    <n v="2"/>
    <x v="1"/>
    <s v="Low"/>
    <s v="Medium"/>
    <s v="Medium"/>
    <n v="1369"/>
  </r>
  <r>
    <n v="29791"/>
    <x v="2"/>
    <n v="1"/>
    <n v="0"/>
    <n v="21"/>
    <x v="1"/>
    <n v="14"/>
    <n v="0"/>
    <n v="6"/>
    <n v="0"/>
    <n v="0"/>
    <n v="0"/>
    <s v="Wines"/>
    <n v="2"/>
    <n v="2"/>
    <n v="0"/>
    <n v="3"/>
    <n v="5"/>
    <x v="0"/>
    <x v="0"/>
    <x v="0"/>
    <x v="0"/>
    <x v="0"/>
    <n v="0"/>
    <n v="3"/>
    <n v="11"/>
    <x v="1"/>
    <n v="48"/>
    <x v="2"/>
    <n v="2204"/>
    <n v="0"/>
    <n v="1"/>
    <n v="0"/>
    <n v="0"/>
    <n v="0"/>
    <s v="Married"/>
    <s v="Partner"/>
    <n v="0"/>
    <n v="0"/>
    <n v="0"/>
    <n v="0"/>
    <n v="1"/>
    <s v="PhD"/>
    <s v="Postgraduate"/>
    <n v="20"/>
    <n v="20"/>
    <n v="0"/>
    <n v="1"/>
    <x v="1"/>
    <s v="NumStorePurchases"/>
    <x v="1"/>
    <n v="5"/>
    <s v="Not Accepted"/>
    <n v="5"/>
    <n v="20"/>
    <n v="8"/>
    <n v="1"/>
    <n v="0"/>
    <n v="9"/>
    <n v="2"/>
    <x v="1"/>
    <s v="Low"/>
    <s v="Low"/>
    <s v="Low"/>
    <n v="1370"/>
  </r>
  <r>
    <n v="63915"/>
    <x v="0"/>
    <n v="0"/>
    <n v="2"/>
    <n v="2"/>
    <x v="3"/>
    <n v="622"/>
    <n v="7"/>
    <n v="115"/>
    <n v="30"/>
    <n v="0"/>
    <n v="15"/>
    <s v="Wines"/>
    <n v="2"/>
    <n v="6"/>
    <n v="3"/>
    <n v="12"/>
    <n v="5"/>
    <x v="0"/>
    <x v="0"/>
    <x v="0"/>
    <x v="0"/>
    <x v="0"/>
    <n v="0"/>
    <n v="3"/>
    <n v="11"/>
    <x v="1"/>
    <n v="64"/>
    <x v="0"/>
    <n v="2493"/>
    <n v="0"/>
    <n v="1"/>
    <n v="0"/>
    <n v="0"/>
    <n v="0"/>
    <s v="Married"/>
    <s v="Partner"/>
    <n v="0"/>
    <n v="0"/>
    <n v="0"/>
    <n v="1"/>
    <n v="0"/>
    <s v="Master"/>
    <s v="Postgraduate"/>
    <n v="774"/>
    <n v="759"/>
    <n v="0"/>
    <n v="2"/>
    <x v="2"/>
    <s v="NumStorePurchases"/>
    <x v="1"/>
    <n v="21"/>
    <s v="Not Accepted"/>
    <n v="21"/>
    <n v="789"/>
    <n v="10"/>
    <n v="8"/>
    <n v="6"/>
    <n v="24"/>
    <n v="9"/>
    <x v="0"/>
    <s v="High"/>
    <s v="Low"/>
    <s v="Medium"/>
    <n v="1371"/>
  </r>
  <r>
    <n v="39996"/>
    <x v="0"/>
    <n v="1"/>
    <n v="1"/>
    <n v="85"/>
    <x v="2"/>
    <n v="11"/>
    <n v="0"/>
    <n v="3"/>
    <n v="0"/>
    <n v="0"/>
    <n v="1"/>
    <s v="Wines"/>
    <n v="1"/>
    <n v="1"/>
    <n v="0"/>
    <n v="2"/>
    <n v="6"/>
    <x v="0"/>
    <x v="0"/>
    <x v="0"/>
    <x v="0"/>
    <x v="0"/>
    <n v="0"/>
    <n v="3"/>
    <n v="11"/>
    <x v="1"/>
    <n v="46"/>
    <x v="2"/>
    <n v="2197"/>
    <n v="1"/>
    <n v="0"/>
    <n v="0"/>
    <n v="0"/>
    <n v="0"/>
    <s v="Divorced"/>
    <s v="Alone"/>
    <n v="0"/>
    <n v="0"/>
    <n v="1"/>
    <n v="0"/>
    <n v="0"/>
    <s v="Graduation"/>
    <s v="Graduate"/>
    <n v="14"/>
    <n v="13"/>
    <n v="0"/>
    <n v="2"/>
    <x v="1"/>
    <s v="NumStorePurchases"/>
    <x v="1"/>
    <n v="3"/>
    <s v="Not Accepted"/>
    <n v="3"/>
    <n v="15"/>
    <n v="1.9999999999999996"/>
    <n v="0"/>
    <n v="0"/>
    <n v="1.9999999999999996"/>
    <n v="0"/>
    <x v="1"/>
    <s v="Low"/>
    <s v="Low"/>
    <s v="Low"/>
    <n v="1372"/>
  </r>
  <r>
    <n v="26759"/>
    <x v="2"/>
    <n v="1"/>
    <n v="0"/>
    <n v="65"/>
    <x v="2"/>
    <n v="25"/>
    <n v="3"/>
    <n v="16"/>
    <n v="8"/>
    <n v="5"/>
    <n v="2"/>
    <s v="Wines"/>
    <n v="2"/>
    <n v="2"/>
    <n v="1"/>
    <n v="3"/>
    <n v="6"/>
    <x v="0"/>
    <x v="0"/>
    <x v="0"/>
    <x v="0"/>
    <x v="0"/>
    <n v="0"/>
    <n v="3"/>
    <n v="11"/>
    <x v="1"/>
    <n v="48"/>
    <x v="2"/>
    <n v="2301"/>
    <n v="1"/>
    <n v="0"/>
    <n v="0"/>
    <n v="0"/>
    <n v="0"/>
    <s v="Divorced"/>
    <s v="Alone"/>
    <n v="0"/>
    <n v="0"/>
    <n v="1"/>
    <n v="0"/>
    <n v="0"/>
    <s v="Graduation"/>
    <s v="Graduate"/>
    <n v="57"/>
    <n v="55"/>
    <n v="0"/>
    <n v="1"/>
    <x v="3"/>
    <s v="NumStorePurchases"/>
    <x v="1"/>
    <n v="6"/>
    <s v="Not Accepted"/>
    <n v="6"/>
    <n v="59"/>
    <n v="4"/>
    <n v="2"/>
    <n v="2"/>
    <n v="8"/>
    <n v="1"/>
    <x v="1"/>
    <s v="Medium"/>
    <s v="Medium"/>
    <s v="Low"/>
    <n v="1373"/>
  </r>
  <r>
    <n v="63841"/>
    <x v="0"/>
    <n v="0"/>
    <n v="1"/>
    <n v="64"/>
    <x v="2"/>
    <n v="635"/>
    <n v="15"/>
    <n v="100"/>
    <n v="20"/>
    <n v="7"/>
    <n v="131"/>
    <s v="Wines"/>
    <n v="1"/>
    <n v="9"/>
    <n v="3"/>
    <n v="9"/>
    <n v="6"/>
    <x v="0"/>
    <x v="0"/>
    <x v="0"/>
    <x v="0"/>
    <x v="0"/>
    <n v="0"/>
    <n v="3"/>
    <n v="11"/>
    <x v="1"/>
    <n v="52"/>
    <x v="0"/>
    <n v="2593"/>
    <n v="1"/>
    <n v="0"/>
    <n v="0"/>
    <n v="0"/>
    <n v="0"/>
    <s v="Divorced"/>
    <s v="Alone"/>
    <n v="0"/>
    <n v="0"/>
    <n v="0"/>
    <n v="1"/>
    <n v="0"/>
    <s v="Master"/>
    <s v="Postgraduate"/>
    <n v="777"/>
    <n v="646"/>
    <n v="0"/>
    <n v="1"/>
    <x v="2"/>
    <s v="NumWebPurchases"/>
    <x v="2"/>
    <n v="21"/>
    <s v="Not Accepted"/>
    <n v="21"/>
    <n v="908"/>
    <n v="4"/>
    <n v="8"/>
    <n v="6"/>
    <n v="18"/>
    <n v="6"/>
    <x v="3"/>
    <s v="High"/>
    <s v="Medium"/>
    <s v="High"/>
    <n v="1374"/>
  </r>
  <r>
    <n v="51039"/>
    <x v="0"/>
    <n v="1"/>
    <n v="1"/>
    <n v="11"/>
    <x v="1"/>
    <n v="100"/>
    <n v="64"/>
    <n v="79"/>
    <n v="65"/>
    <n v="0"/>
    <n v="109"/>
    <s v="Gold"/>
    <n v="2"/>
    <n v="6"/>
    <n v="2"/>
    <n v="4"/>
    <n v="7"/>
    <x v="0"/>
    <x v="0"/>
    <x v="0"/>
    <x v="0"/>
    <x v="0"/>
    <n v="0"/>
    <n v="3"/>
    <n v="11"/>
    <x v="1"/>
    <n v="51"/>
    <x v="0"/>
    <n v="2725"/>
    <n v="0"/>
    <n v="1"/>
    <n v="0"/>
    <n v="0"/>
    <n v="0"/>
    <s v="Married"/>
    <s v="Partner"/>
    <n v="0"/>
    <n v="0"/>
    <n v="0"/>
    <n v="0"/>
    <n v="1"/>
    <s v="PhD"/>
    <s v="Postgraduate"/>
    <n v="308"/>
    <n v="199"/>
    <n v="0"/>
    <n v="2"/>
    <x v="3"/>
    <s v="NumWebPurchases"/>
    <x v="2"/>
    <n v="12"/>
    <s v="Not Accepted"/>
    <n v="12"/>
    <n v="417"/>
    <n v="9"/>
    <n v="4"/>
    <n v="5"/>
    <n v="18"/>
    <n v="6"/>
    <x v="3"/>
    <s v="Medium"/>
    <s v="Low"/>
    <s v="High"/>
    <n v="1375"/>
  </r>
  <r>
    <n v="60544"/>
    <x v="0"/>
    <n v="1"/>
    <n v="1"/>
    <n v="92"/>
    <x v="2"/>
    <n v="201"/>
    <n v="2"/>
    <n v="43"/>
    <n v="3"/>
    <n v="5"/>
    <n v="35"/>
    <s v="Wines"/>
    <n v="4"/>
    <n v="5"/>
    <n v="1"/>
    <n v="5"/>
    <n v="6"/>
    <x v="0"/>
    <x v="0"/>
    <x v="0"/>
    <x v="0"/>
    <x v="0"/>
    <n v="0"/>
    <n v="3"/>
    <n v="11"/>
    <x v="1"/>
    <n v="59"/>
    <x v="0"/>
    <n v="2832"/>
    <n v="0"/>
    <n v="1"/>
    <n v="0"/>
    <n v="0"/>
    <n v="0"/>
    <s v="Married"/>
    <s v="Partner"/>
    <n v="0"/>
    <n v="0"/>
    <n v="1"/>
    <n v="0"/>
    <n v="0"/>
    <s v="Graduation"/>
    <s v="Graduate"/>
    <n v="254"/>
    <n v="219"/>
    <n v="0"/>
    <n v="2"/>
    <x v="3"/>
    <s v="NumWebPurchases"/>
    <x v="2"/>
    <n v="11"/>
    <s v="Not Accepted"/>
    <n v="11"/>
    <n v="289"/>
    <n v="0.99999999999999978"/>
    <n v="4"/>
    <n v="4"/>
    <n v="9"/>
    <n v="2"/>
    <x v="1"/>
    <s v="Medium"/>
    <s v="Medium"/>
    <s v="Medium"/>
    <n v="1376"/>
  </r>
  <r>
    <n v="65685"/>
    <x v="0"/>
    <n v="0"/>
    <n v="1"/>
    <n v="54"/>
    <x v="0"/>
    <n v="642"/>
    <n v="14"/>
    <n v="49"/>
    <n v="0"/>
    <n v="7"/>
    <n v="57"/>
    <s v="Wines"/>
    <n v="1"/>
    <n v="9"/>
    <n v="2"/>
    <n v="9"/>
    <n v="5"/>
    <x v="0"/>
    <x v="0"/>
    <x v="0"/>
    <x v="0"/>
    <x v="0"/>
    <n v="0"/>
    <n v="3"/>
    <n v="11"/>
    <x v="1"/>
    <n v="48"/>
    <x v="2"/>
    <n v="2251"/>
    <n v="0"/>
    <n v="1"/>
    <n v="0"/>
    <n v="0"/>
    <n v="0"/>
    <s v="Married"/>
    <s v="Partner"/>
    <n v="0"/>
    <n v="0"/>
    <n v="1"/>
    <n v="0"/>
    <n v="0"/>
    <s v="Graduation"/>
    <s v="Graduate"/>
    <n v="712"/>
    <n v="655"/>
    <n v="0"/>
    <n v="1"/>
    <x v="2"/>
    <s v="NumWebPurchases"/>
    <x v="2"/>
    <n v="20"/>
    <s v="Not Accepted"/>
    <n v="20"/>
    <n v="769"/>
    <n v="5"/>
    <n v="7"/>
    <n v="6"/>
    <n v="18"/>
    <n v="6"/>
    <x v="3"/>
    <s v="High"/>
    <s v="Medium"/>
    <s v="High"/>
    <n v="1377"/>
  </r>
  <r>
    <n v="37716"/>
    <x v="0"/>
    <n v="0"/>
    <n v="1"/>
    <n v="4"/>
    <x v="3"/>
    <n v="97"/>
    <n v="1"/>
    <n v="41"/>
    <n v="6"/>
    <n v="2"/>
    <n v="41"/>
    <s v="Wines"/>
    <n v="2"/>
    <n v="4"/>
    <n v="1"/>
    <n v="3"/>
    <n v="7"/>
    <x v="0"/>
    <x v="0"/>
    <x v="0"/>
    <x v="0"/>
    <x v="0"/>
    <n v="0"/>
    <n v="3"/>
    <n v="11"/>
    <x v="1"/>
    <n v="67"/>
    <x v="0"/>
    <n v="2228"/>
    <n v="0"/>
    <n v="1"/>
    <n v="0"/>
    <n v="0"/>
    <n v="0"/>
    <s v="Married"/>
    <s v="Partner"/>
    <n v="0"/>
    <n v="0"/>
    <n v="1"/>
    <n v="0"/>
    <n v="0"/>
    <s v="Graduation"/>
    <s v="Graduate"/>
    <n v="147"/>
    <n v="106"/>
    <n v="0"/>
    <n v="1"/>
    <x v="3"/>
    <s v="NumWebPurchases"/>
    <x v="2"/>
    <n v="8"/>
    <s v="Not Accepted"/>
    <n v="8"/>
    <n v="188"/>
    <n v="10"/>
    <n v="3"/>
    <n v="3"/>
    <n v="16"/>
    <n v="5"/>
    <x v="3"/>
    <s v="Medium"/>
    <s v="Medium"/>
    <s v="Medium"/>
    <n v="1378"/>
  </r>
  <r>
    <n v="36864"/>
    <x v="0"/>
    <n v="0"/>
    <n v="1"/>
    <n v="53"/>
    <x v="0"/>
    <n v="204"/>
    <n v="5"/>
    <n v="39"/>
    <n v="17"/>
    <n v="0"/>
    <n v="89"/>
    <s v="Wines"/>
    <n v="3"/>
    <n v="5"/>
    <n v="2"/>
    <n v="4"/>
    <n v="8"/>
    <x v="0"/>
    <x v="0"/>
    <x v="0"/>
    <x v="0"/>
    <x v="0"/>
    <n v="0"/>
    <n v="3"/>
    <n v="11"/>
    <x v="0"/>
    <n v="63"/>
    <x v="0"/>
    <n v="2844"/>
    <n v="0"/>
    <n v="0"/>
    <n v="1"/>
    <n v="0"/>
    <n v="0"/>
    <s v="Single"/>
    <s v="Alone"/>
    <n v="0"/>
    <n v="0"/>
    <n v="1"/>
    <n v="0"/>
    <n v="0"/>
    <s v="Graduation"/>
    <s v="Graduate"/>
    <n v="265"/>
    <n v="176"/>
    <n v="0"/>
    <n v="1"/>
    <x v="3"/>
    <s v="NumWebPurchases"/>
    <x v="2"/>
    <n v="11"/>
    <s v="Not Accepted"/>
    <n v="11"/>
    <n v="354"/>
    <n v="5"/>
    <n v="4"/>
    <n v="4"/>
    <n v="13"/>
    <n v="3"/>
    <x v="2"/>
    <s v="Medium"/>
    <s v="Low"/>
    <s v="High"/>
    <n v="1379"/>
  </r>
  <r>
    <n v="44511"/>
    <x v="0"/>
    <n v="1"/>
    <n v="0"/>
    <n v="39"/>
    <x v="0"/>
    <n v="513"/>
    <n v="7"/>
    <n v="133"/>
    <n v="46"/>
    <n v="14"/>
    <n v="14"/>
    <s v="Wines"/>
    <n v="6"/>
    <n v="8"/>
    <n v="4"/>
    <n v="8"/>
    <n v="8"/>
    <x v="0"/>
    <x v="0"/>
    <x v="0"/>
    <x v="0"/>
    <x v="0"/>
    <n v="0"/>
    <n v="3"/>
    <n v="11"/>
    <x v="1"/>
    <n v="50"/>
    <x v="0"/>
    <n v="2784"/>
    <n v="0"/>
    <n v="1"/>
    <n v="0"/>
    <n v="0"/>
    <n v="0"/>
    <s v="Married"/>
    <s v="Partner"/>
    <n v="0"/>
    <n v="0"/>
    <n v="0"/>
    <n v="1"/>
    <n v="0"/>
    <s v="Master"/>
    <s v="Postgraduate"/>
    <n v="713"/>
    <n v="699"/>
    <n v="0"/>
    <n v="1"/>
    <x v="2"/>
    <s v="NumWebPurchases"/>
    <x v="2"/>
    <n v="20"/>
    <s v="Not Accepted"/>
    <n v="20"/>
    <n v="727"/>
    <n v="7"/>
    <n v="7"/>
    <n v="6"/>
    <n v="20"/>
    <n v="7"/>
    <x v="3"/>
    <s v="High"/>
    <s v="Medium"/>
    <s v="Medium"/>
    <n v="1380"/>
  </r>
  <r>
    <n v="36947"/>
    <x v="0"/>
    <n v="1"/>
    <n v="1"/>
    <n v="49"/>
    <x v="0"/>
    <n v="88"/>
    <n v="3"/>
    <n v="21"/>
    <n v="4"/>
    <n v="1"/>
    <n v="29"/>
    <s v="Wines"/>
    <n v="4"/>
    <n v="3"/>
    <n v="0"/>
    <n v="4"/>
    <n v="9"/>
    <x v="0"/>
    <x v="0"/>
    <x v="0"/>
    <x v="0"/>
    <x v="0"/>
    <n v="0"/>
    <n v="3"/>
    <n v="11"/>
    <x v="1"/>
    <n v="53"/>
    <x v="0"/>
    <n v="2850"/>
    <n v="0"/>
    <n v="1"/>
    <n v="0"/>
    <n v="0"/>
    <n v="0"/>
    <s v="Married"/>
    <s v="Partner"/>
    <n v="0"/>
    <n v="0"/>
    <n v="0"/>
    <n v="0"/>
    <n v="1"/>
    <s v="PhD"/>
    <s v="Postgraduate"/>
    <n v="117"/>
    <n v="88"/>
    <n v="0"/>
    <n v="2"/>
    <x v="3"/>
    <s v="NumStorePurchases"/>
    <x v="1"/>
    <n v="7"/>
    <s v="Not Accepted"/>
    <n v="7"/>
    <n v="146"/>
    <n v="6"/>
    <n v="3"/>
    <n v="3"/>
    <n v="12"/>
    <n v="3"/>
    <x v="2"/>
    <s v="Medium"/>
    <s v="Low"/>
    <s v="Medium"/>
    <n v="1381"/>
  </r>
  <r>
    <n v="47352"/>
    <x v="0"/>
    <n v="0"/>
    <n v="1"/>
    <n v="70"/>
    <x v="2"/>
    <n v="172"/>
    <n v="12"/>
    <n v="112"/>
    <n v="8"/>
    <n v="0"/>
    <n v="15"/>
    <s v="Wines"/>
    <n v="4"/>
    <n v="6"/>
    <n v="1"/>
    <n v="5"/>
    <n v="7"/>
    <x v="0"/>
    <x v="0"/>
    <x v="0"/>
    <x v="0"/>
    <x v="0"/>
    <n v="0"/>
    <n v="3"/>
    <n v="11"/>
    <x v="1"/>
    <n v="69"/>
    <x v="0"/>
    <n v="2603"/>
    <n v="0"/>
    <n v="0"/>
    <n v="0"/>
    <n v="1"/>
    <n v="0"/>
    <s v="Together"/>
    <s v="Partner"/>
    <n v="0"/>
    <n v="0"/>
    <n v="0"/>
    <n v="1"/>
    <n v="0"/>
    <s v="Master"/>
    <s v="Postgraduate"/>
    <n v="304"/>
    <n v="289"/>
    <n v="0"/>
    <n v="1"/>
    <x v="3"/>
    <s v="NumWebPurchases"/>
    <x v="2"/>
    <n v="12"/>
    <s v="Not Accepted"/>
    <n v="12"/>
    <n v="319"/>
    <n v="3.0000000000000004"/>
    <n v="4"/>
    <n v="4"/>
    <n v="11"/>
    <n v="3"/>
    <x v="2"/>
    <s v="Medium"/>
    <s v="Low"/>
    <s v="Medium"/>
    <n v="1382"/>
  </r>
  <r>
    <n v="67087"/>
    <x v="0"/>
    <n v="0"/>
    <n v="1"/>
    <n v="40"/>
    <x v="0"/>
    <n v="329"/>
    <n v="35"/>
    <n v="222"/>
    <n v="130"/>
    <n v="35"/>
    <n v="43"/>
    <s v="Wines"/>
    <n v="2"/>
    <n v="7"/>
    <n v="5"/>
    <n v="8"/>
    <n v="4"/>
    <x v="0"/>
    <x v="0"/>
    <x v="0"/>
    <x v="0"/>
    <x v="0"/>
    <n v="0"/>
    <n v="3"/>
    <n v="11"/>
    <x v="1"/>
    <n v="67"/>
    <x v="0"/>
    <n v="2353"/>
    <n v="0"/>
    <n v="1"/>
    <n v="0"/>
    <n v="0"/>
    <n v="0"/>
    <s v="Married"/>
    <s v="Partner"/>
    <n v="0"/>
    <n v="0"/>
    <n v="0"/>
    <n v="1"/>
    <n v="0"/>
    <s v="Master"/>
    <s v="Postgraduate"/>
    <n v="751"/>
    <n v="708"/>
    <n v="0"/>
    <n v="1"/>
    <x v="2"/>
    <s v="NumStorePurchases"/>
    <x v="1"/>
    <n v="20"/>
    <s v="Not Accepted"/>
    <n v="20"/>
    <n v="794"/>
    <n v="6"/>
    <n v="7"/>
    <n v="6"/>
    <n v="19"/>
    <n v="7"/>
    <x v="3"/>
    <s v="Medium"/>
    <s v="High"/>
    <s v="Medium"/>
    <n v="1383"/>
  </r>
  <r>
    <n v="57045"/>
    <x v="0"/>
    <n v="0"/>
    <n v="1"/>
    <n v="40"/>
    <x v="0"/>
    <n v="296"/>
    <n v="13"/>
    <n v="104"/>
    <n v="11"/>
    <n v="13"/>
    <n v="17"/>
    <s v="Wines"/>
    <n v="3"/>
    <n v="4"/>
    <n v="2"/>
    <n v="9"/>
    <n v="3"/>
    <x v="0"/>
    <x v="0"/>
    <x v="0"/>
    <x v="0"/>
    <x v="0"/>
    <n v="0"/>
    <n v="3"/>
    <n v="11"/>
    <x v="1"/>
    <n v="70"/>
    <x v="0"/>
    <n v="2818"/>
    <n v="0"/>
    <n v="1"/>
    <n v="0"/>
    <n v="0"/>
    <n v="0"/>
    <s v="Married"/>
    <s v="Partner"/>
    <n v="0"/>
    <n v="0"/>
    <n v="1"/>
    <n v="0"/>
    <n v="0"/>
    <s v="Graduation"/>
    <s v="Graduate"/>
    <n v="437"/>
    <n v="420"/>
    <n v="0"/>
    <n v="1"/>
    <x v="2"/>
    <s v="NumStorePurchases"/>
    <x v="1"/>
    <n v="15"/>
    <s v="Not Accepted"/>
    <n v="15"/>
    <n v="454"/>
    <n v="6"/>
    <n v="5"/>
    <n v="5"/>
    <n v="16"/>
    <n v="5"/>
    <x v="3"/>
    <s v="Medium"/>
    <s v="Medium"/>
    <s v="Medium"/>
    <n v="1384"/>
  </r>
  <r>
    <n v="36957"/>
    <x v="0"/>
    <n v="1"/>
    <n v="1"/>
    <n v="43"/>
    <x v="0"/>
    <n v="100"/>
    <n v="2"/>
    <n v="16"/>
    <n v="2"/>
    <n v="1"/>
    <n v="31"/>
    <s v="Wines"/>
    <n v="4"/>
    <n v="3"/>
    <n v="2"/>
    <n v="2"/>
    <n v="9"/>
    <x v="0"/>
    <x v="0"/>
    <x v="0"/>
    <x v="0"/>
    <x v="0"/>
    <n v="0"/>
    <n v="3"/>
    <n v="11"/>
    <x v="0"/>
    <n v="67"/>
    <x v="0"/>
    <n v="2820"/>
    <n v="1"/>
    <n v="0"/>
    <n v="0"/>
    <n v="0"/>
    <n v="0"/>
    <s v="Divorced"/>
    <s v="Alone"/>
    <n v="0"/>
    <n v="0"/>
    <n v="0"/>
    <n v="0"/>
    <n v="1"/>
    <s v="PhD"/>
    <s v="Postgraduate"/>
    <n v="121"/>
    <n v="90"/>
    <n v="0"/>
    <n v="2"/>
    <x v="3"/>
    <s v="NumWebPurchases"/>
    <x v="2"/>
    <n v="7"/>
    <s v="Not Accepted"/>
    <n v="7"/>
    <n v="152"/>
    <n v="6"/>
    <n v="3"/>
    <n v="3"/>
    <n v="12"/>
    <n v="3"/>
    <x v="2"/>
    <s v="Medium"/>
    <s v="Low"/>
    <s v="Medium"/>
    <n v="1385"/>
  </r>
  <r>
    <n v="69389"/>
    <x v="1"/>
    <n v="0"/>
    <n v="1"/>
    <n v="17"/>
    <x v="1"/>
    <n v="422"/>
    <n v="7"/>
    <n v="238"/>
    <n v="69"/>
    <n v="46"/>
    <n v="15"/>
    <s v="Wines"/>
    <n v="1"/>
    <n v="7"/>
    <n v="2"/>
    <n v="12"/>
    <n v="4"/>
    <x v="0"/>
    <x v="0"/>
    <x v="0"/>
    <x v="0"/>
    <x v="0"/>
    <n v="0"/>
    <n v="3"/>
    <n v="11"/>
    <x v="1"/>
    <n v="43"/>
    <x v="2"/>
    <n v="2798"/>
    <n v="0"/>
    <n v="1"/>
    <n v="0"/>
    <n v="0"/>
    <n v="0"/>
    <s v="Married"/>
    <s v="Partner"/>
    <n v="0"/>
    <n v="0"/>
    <n v="0"/>
    <n v="0"/>
    <n v="1"/>
    <s v="PhD"/>
    <s v="Postgraduate"/>
    <n v="782"/>
    <n v="767"/>
    <n v="0"/>
    <n v="1"/>
    <x v="2"/>
    <s v="NumStorePurchases"/>
    <x v="1"/>
    <n v="21"/>
    <s v="Not Accepted"/>
    <n v="21"/>
    <n v="797"/>
    <n v="9"/>
    <n v="8"/>
    <n v="6"/>
    <n v="23"/>
    <n v="8"/>
    <x v="0"/>
    <s v="Medium"/>
    <s v="High"/>
    <s v="Medium"/>
    <n v="1386"/>
  </r>
  <r>
    <n v="80134"/>
    <x v="1"/>
    <n v="1"/>
    <n v="0"/>
    <n v="40"/>
    <x v="0"/>
    <n v="1218"/>
    <n v="16"/>
    <n v="272"/>
    <n v="104"/>
    <n v="0"/>
    <n v="80"/>
    <s v="Wines"/>
    <n v="2"/>
    <n v="5"/>
    <n v="3"/>
    <n v="6"/>
    <n v="6"/>
    <x v="0"/>
    <x v="1"/>
    <x v="1"/>
    <x v="1"/>
    <x v="0"/>
    <n v="0"/>
    <n v="3"/>
    <n v="11"/>
    <x v="0"/>
    <n v="48"/>
    <x v="2"/>
    <n v="2564"/>
    <n v="0"/>
    <n v="1"/>
    <n v="0"/>
    <n v="0"/>
    <n v="0"/>
    <s v="Married"/>
    <s v="Partner"/>
    <n v="0"/>
    <n v="0"/>
    <n v="1"/>
    <n v="0"/>
    <n v="0"/>
    <s v="Graduation"/>
    <s v="Graduate"/>
    <n v="1610"/>
    <n v="1530"/>
    <n v="3"/>
    <n v="1"/>
    <x v="0"/>
    <s v="NumStorePurchases"/>
    <x v="1"/>
    <n v="14"/>
    <s v="Accepted"/>
    <n v="14"/>
    <n v="1690"/>
    <n v="6"/>
    <n v="5"/>
    <n v="9"/>
    <n v="20"/>
    <n v="7"/>
    <x v="3"/>
    <s v="High"/>
    <s v="Low"/>
    <s v="High"/>
    <n v="1387"/>
  </r>
  <r>
    <n v="43142"/>
    <x v="0"/>
    <n v="1"/>
    <n v="1"/>
    <n v="84"/>
    <x v="2"/>
    <n v="5"/>
    <n v="1"/>
    <n v="7"/>
    <n v="2"/>
    <n v="1"/>
    <n v="4"/>
    <s v="Meat"/>
    <n v="1"/>
    <n v="1"/>
    <n v="0"/>
    <n v="2"/>
    <n v="7"/>
    <x v="0"/>
    <x v="0"/>
    <x v="0"/>
    <x v="0"/>
    <x v="0"/>
    <n v="0"/>
    <n v="3"/>
    <n v="11"/>
    <x v="1"/>
    <n v="51"/>
    <x v="0"/>
    <n v="2290"/>
    <n v="0"/>
    <n v="1"/>
    <n v="0"/>
    <n v="0"/>
    <n v="0"/>
    <s v="Married"/>
    <s v="Partner"/>
    <n v="0"/>
    <n v="0"/>
    <n v="0"/>
    <n v="1"/>
    <n v="0"/>
    <s v="Master"/>
    <s v="Postgraduate"/>
    <n v="16"/>
    <n v="12"/>
    <n v="0"/>
    <n v="2"/>
    <x v="1"/>
    <s v="NumStorePurchases"/>
    <x v="1"/>
    <n v="3"/>
    <s v="Not Accepted"/>
    <n v="3"/>
    <n v="20"/>
    <n v="1.9999999999999996"/>
    <n v="0"/>
    <n v="0"/>
    <n v="1.9999999999999996"/>
    <n v="0"/>
    <x v="1"/>
    <s v="Low"/>
    <s v="Low"/>
    <s v="Low"/>
    <n v="1388"/>
  </r>
  <r>
    <n v="80589"/>
    <x v="1"/>
    <n v="0"/>
    <n v="0"/>
    <n v="25"/>
    <x v="1"/>
    <n v="507"/>
    <n v="93"/>
    <n v="520"/>
    <n v="242"/>
    <n v="40"/>
    <n v="26"/>
    <s v="Meat"/>
    <n v="1"/>
    <n v="5"/>
    <n v="10"/>
    <n v="5"/>
    <n v="1"/>
    <x v="0"/>
    <x v="0"/>
    <x v="0"/>
    <x v="1"/>
    <x v="0"/>
    <n v="0"/>
    <n v="3"/>
    <n v="11"/>
    <x v="0"/>
    <n v="76"/>
    <x v="0"/>
    <n v="2317"/>
    <n v="0"/>
    <n v="1"/>
    <n v="0"/>
    <n v="0"/>
    <n v="0"/>
    <s v="Married"/>
    <s v="Partner"/>
    <n v="0"/>
    <n v="0"/>
    <n v="1"/>
    <n v="0"/>
    <n v="0"/>
    <s v="Graduation"/>
    <s v="Graduate"/>
    <n v="1402"/>
    <n v="1376"/>
    <n v="1"/>
    <n v="0"/>
    <x v="0"/>
    <s v="NumCatalogPurchases"/>
    <x v="0"/>
    <n v="20"/>
    <s v="Accepted"/>
    <n v="20"/>
    <n v="1428"/>
    <n v="8"/>
    <n v="7"/>
    <n v="8"/>
    <n v="23"/>
    <n v="8"/>
    <x v="0"/>
    <s v="Medium"/>
    <s v="High"/>
    <s v="Medium"/>
    <n v="1389"/>
  </r>
  <r>
    <n v="34412"/>
    <x v="2"/>
    <n v="1"/>
    <n v="0"/>
    <n v="62"/>
    <x v="2"/>
    <n v="52"/>
    <n v="12"/>
    <n v="50"/>
    <n v="4"/>
    <n v="36"/>
    <n v="55"/>
    <s v="Gold"/>
    <n v="3"/>
    <n v="5"/>
    <n v="0"/>
    <n v="3"/>
    <n v="9"/>
    <x v="0"/>
    <x v="0"/>
    <x v="0"/>
    <x v="0"/>
    <x v="0"/>
    <n v="0"/>
    <n v="3"/>
    <n v="11"/>
    <x v="1"/>
    <n v="30"/>
    <x v="1"/>
    <n v="2660"/>
    <n v="0"/>
    <n v="0"/>
    <n v="1"/>
    <n v="0"/>
    <n v="0"/>
    <s v="Single"/>
    <s v="Alone"/>
    <n v="0"/>
    <n v="0"/>
    <n v="1"/>
    <n v="0"/>
    <n v="0"/>
    <s v="Graduation"/>
    <s v="Graduate"/>
    <n v="154"/>
    <n v="99"/>
    <n v="0"/>
    <n v="1"/>
    <x v="3"/>
    <s v="NumWebPurchases"/>
    <x v="2"/>
    <n v="8"/>
    <s v="Not Accepted"/>
    <n v="8"/>
    <n v="209"/>
    <n v="4"/>
    <n v="3"/>
    <n v="4"/>
    <n v="11"/>
    <n v="3"/>
    <x v="2"/>
    <s v="Medium"/>
    <s v="High"/>
    <s v="Medium"/>
    <n v="1390"/>
  </r>
  <r>
    <n v="57537"/>
    <x v="0"/>
    <n v="1"/>
    <n v="0"/>
    <n v="83"/>
    <x v="2"/>
    <n v="191"/>
    <n v="56"/>
    <n v="139"/>
    <n v="51"/>
    <n v="8"/>
    <n v="100"/>
    <s v="Wines"/>
    <n v="4"/>
    <n v="4"/>
    <n v="3"/>
    <n v="8"/>
    <n v="4"/>
    <x v="0"/>
    <x v="0"/>
    <x v="0"/>
    <x v="0"/>
    <x v="0"/>
    <n v="0"/>
    <n v="3"/>
    <n v="11"/>
    <x v="1"/>
    <n v="41"/>
    <x v="2"/>
    <n v="2543"/>
    <n v="0"/>
    <n v="0"/>
    <n v="1"/>
    <n v="0"/>
    <n v="0"/>
    <s v="Single"/>
    <s v="Alone"/>
    <n v="0"/>
    <n v="0"/>
    <n v="1"/>
    <n v="0"/>
    <n v="0"/>
    <s v="Graduation"/>
    <s v="Graduate"/>
    <n v="445"/>
    <n v="345"/>
    <n v="0"/>
    <n v="1"/>
    <x v="2"/>
    <s v="NumStorePurchases"/>
    <x v="1"/>
    <n v="15"/>
    <s v="Not Accepted"/>
    <n v="15"/>
    <n v="545"/>
    <n v="1.9999999999999996"/>
    <n v="5"/>
    <n v="5"/>
    <n v="12"/>
    <n v="3"/>
    <x v="2"/>
    <s v="Medium"/>
    <s v="Medium"/>
    <s v="High"/>
    <n v="1391"/>
  </r>
  <r>
    <n v="22634"/>
    <x v="2"/>
    <n v="0"/>
    <n v="0"/>
    <n v="47"/>
    <x v="0"/>
    <n v="2"/>
    <n v="23"/>
    <n v="11"/>
    <n v="8"/>
    <n v="6"/>
    <n v="46"/>
    <s v="Gold"/>
    <n v="1"/>
    <n v="2"/>
    <n v="1"/>
    <n v="2"/>
    <n v="8"/>
    <x v="0"/>
    <x v="0"/>
    <x v="0"/>
    <x v="0"/>
    <x v="0"/>
    <n v="0"/>
    <n v="3"/>
    <n v="11"/>
    <x v="1"/>
    <n v="54"/>
    <x v="0"/>
    <n v="2688"/>
    <n v="0"/>
    <n v="0"/>
    <n v="0"/>
    <n v="1"/>
    <n v="0"/>
    <s v="Together"/>
    <s v="Partner"/>
    <n v="0"/>
    <n v="1"/>
    <n v="0"/>
    <n v="0"/>
    <n v="0"/>
    <s v="Basic"/>
    <s v="Undergraduate"/>
    <n v="50"/>
    <n v="4"/>
    <n v="0"/>
    <n v="0"/>
    <x v="1"/>
    <s v="NumWebPurchases"/>
    <x v="2"/>
    <n v="5"/>
    <s v="Not Accepted"/>
    <n v="5"/>
    <n v="96"/>
    <n v="6"/>
    <n v="1"/>
    <n v="3"/>
    <n v="10"/>
    <n v="2"/>
    <x v="1"/>
    <s v="Low"/>
    <s v="Medium"/>
    <s v="Medium"/>
    <n v="1392"/>
  </r>
  <r>
    <n v="51315"/>
    <x v="0"/>
    <n v="0"/>
    <n v="0"/>
    <n v="45"/>
    <x v="0"/>
    <n v="68"/>
    <n v="28"/>
    <n v="39"/>
    <n v="16"/>
    <n v="30"/>
    <n v="41"/>
    <s v="Wines"/>
    <n v="1"/>
    <n v="2"/>
    <n v="2"/>
    <n v="5"/>
    <n v="2"/>
    <x v="0"/>
    <x v="0"/>
    <x v="0"/>
    <x v="0"/>
    <x v="0"/>
    <n v="0"/>
    <n v="3"/>
    <n v="11"/>
    <x v="1"/>
    <n v="72"/>
    <x v="0"/>
    <n v="2285"/>
    <n v="0"/>
    <n v="0"/>
    <n v="0"/>
    <n v="1"/>
    <n v="0"/>
    <s v="Together"/>
    <s v="Partner"/>
    <n v="0"/>
    <n v="0"/>
    <n v="1"/>
    <n v="0"/>
    <n v="0"/>
    <s v="Graduation"/>
    <s v="Graduate"/>
    <n v="181"/>
    <n v="140"/>
    <n v="0"/>
    <n v="0"/>
    <x v="3"/>
    <s v="NumStorePurchases"/>
    <x v="1"/>
    <n v="9"/>
    <s v="Not Accepted"/>
    <n v="9"/>
    <n v="222"/>
    <n v="6"/>
    <n v="3"/>
    <n v="4"/>
    <n v="13"/>
    <n v="3"/>
    <x v="2"/>
    <s v="Medium"/>
    <s v="Medium"/>
    <s v="Medium"/>
    <n v="1393"/>
  </r>
  <r>
    <n v="36026"/>
    <x v="0"/>
    <n v="2"/>
    <n v="1"/>
    <n v="34"/>
    <x v="0"/>
    <n v="20"/>
    <n v="4"/>
    <n v="10"/>
    <n v="6"/>
    <n v="4"/>
    <n v="17"/>
    <s v="Wines"/>
    <n v="2"/>
    <n v="2"/>
    <n v="0"/>
    <n v="3"/>
    <n v="6"/>
    <x v="0"/>
    <x v="0"/>
    <x v="0"/>
    <x v="0"/>
    <x v="0"/>
    <n v="0"/>
    <n v="3"/>
    <n v="11"/>
    <x v="1"/>
    <n v="48"/>
    <x v="2"/>
    <n v="2264"/>
    <n v="0"/>
    <n v="1"/>
    <n v="0"/>
    <n v="0"/>
    <n v="0"/>
    <s v="Married"/>
    <s v="Partner"/>
    <n v="0"/>
    <n v="0"/>
    <n v="1"/>
    <n v="0"/>
    <n v="0"/>
    <s v="Graduation"/>
    <s v="Graduate"/>
    <n v="44"/>
    <n v="27"/>
    <n v="0"/>
    <n v="3"/>
    <x v="1"/>
    <s v="NumStorePurchases"/>
    <x v="1"/>
    <n v="5"/>
    <s v="Not Accepted"/>
    <n v="5"/>
    <n v="61"/>
    <n v="7"/>
    <n v="1"/>
    <n v="2"/>
    <n v="10"/>
    <n v="2"/>
    <x v="1"/>
    <s v="Low"/>
    <s v="Medium"/>
    <s v="Medium"/>
    <n v="1394"/>
  </r>
  <r>
    <n v="24639"/>
    <x v="2"/>
    <n v="1"/>
    <n v="1"/>
    <n v="3"/>
    <x v="3"/>
    <n v="20"/>
    <n v="3"/>
    <n v="16"/>
    <n v="0"/>
    <n v="4"/>
    <n v="1"/>
    <s v="Wines"/>
    <n v="3"/>
    <n v="2"/>
    <n v="0"/>
    <n v="4"/>
    <n v="6"/>
    <x v="0"/>
    <x v="0"/>
    <x v="0"/>
    <x v="0"/>
    <x v="0"/>
    <n v="0"/>
    <n v="3"/>
    <n v="11"/>
    <x v="1"/>
    <n v="47"/>
    <x v="2"/>
    <n v="2311"/>
    <n v="0"/>
    <n v="1"/>
    <n v="0"/>
    <n v="0"/>
    <n v="0"/>
    <s v="Married"/>
    <s v="Partner"/>
    <n v="0"/>
    <n v="0"/>
    <n v="1"/>
    <n v="0"/>
    <n v="0"/>
    <s v="Graduation"/>
    <s v="Graduate"/>
    <n v="43"/>
    <n v="42"/>
    <n v="0"/>
    <n v="2"/>
    <x v="1"/>
    <s v="NumStorePurchases"/>
    <x v="1"/>
    <n v="6"/>
    <s v="Not Accepted"/>
    <n v="6"/>
    <n v="44"/>
    <n v="10"/>
    <n v="2"/>
    <n v="1"/>
    <n v="13"/>
    <n v="3"/>
    <x v="2"/>
    <s v="Low"/>
    <s v="Medium"/>
    <s v="Low"/>
    <n v="1395"/>
  </r>
  <r>
    <n v="34578"/>
    <x v="2"/>
    <n v="2"/>
    <n v="1"/>
    <n v="1"/>
    <x v="3"/>
    <n v="7"/>
    <n v="0"/>
    <n v="1"/>
    <n v="0"/>
    <n v="0"/>
    <n v="0"/>
    <s v="Wines"/>
    <n v="1"/>
    <n v="1"/>
    <n v="0"/>
    <n v="2"/>
    <n v="6"/>
    <x v="0"/>
    <x v="0"/>
    <x v="0"/>
    <x v="0"/>
    <x v="0"/>
    <n v="0"/>
    <n v="3"/>
    <n v="11"/>
    <x v="1"/>
    <n v="48"/>
    <x v="2"/>
    <n v="2238"/>
    <n v="0"/>
    <n v="0"/>
    <n v="0"/>
    <n v="1"/>
    <n v="0"/>
    <s v="Together"/>
    <s v="Partner"/>
    <n v="0"/>
    <n v="0"/>
    <n v="0"/>
    <n v="0"/>
    <n v="1"/>
    <s v="PhD"/>
    <s v="Postgraduate"/>
    <n v="8"/>
    <n v="8"/>
    <n v="0"/>
    <n v="3"/>
    <x v="1"/>
    <s v="NumStorePurchases"/>
    <x v="1"/>
    <n v="3"/>
    <s v="Not Accepted"/>
    <n v="3"/>
    <n v="8"/>
    <n v="10"/>
    <n v="0"/>
    <n v="0"/>
    <n v="10"/>
    <n v="2"/>
    <x v="1"/>
    <s v="Low"/>
    <s v="Low"/>
    <s v="Low"/>
    <n v="1396"/>
  </r>
  <r>
    <n v="65704"/>
    <x v="0"/>
    <n v="0"/>
    <n v="0"/>
    <n v="18"/>
    <x v="1"/>
    <n v="279"/>
    <n v="172"/>
    <n v="74"/>
    <n v="38"/>
    <n v="8"/>
    <n v="246"/>
    <s v="Wines"/>
    <n v="1"/>
    <n v="2"/>
    <n v="10"/>
    <n v="10"/>
    <n v="1"/>
    <x v="0"/>
    <x v="0"/>
    <x v="0"/>
    <x v="0"/>
    <x v="0"/>
    <n v="0"/>
    <n v="3"/>
    <n v="11"/>
    <x v="1"/>
    <n v="48"/>
    <x v="2"/>
    <n v="2418"/>
    <n v="0"/>
    <n v="0"/>
    <n v="1"/>
    <n v="0"/>
    <n v="0"/>
    <s v="Single"/>
    <s v="Alone"/>
    <n v="1"/>
    <n v="0"/>
    <n v="0"/>
    <n v="0"/>
    <n v="0"/>
    <s v="2n Cycle"/>
    <s v="Undergraduate"/>
    <n v="571"/>
    <n v="325"/>
    <n v="0"/>
    <n v="0"/>
    <x v="2"/>
    <s v="NumCatalogPurchases"/>
    <x v="0"/>
    <n v="22"/>
    <s v="Not Accepted"/>
    <n v="22"/>
    <n v="817"/>
    <n v="9"/>
    <n v="8"/>
    <n v="6"/>
    <n v="23"/>
    <n v="8"/>
    <x v="0"/>
    <s v="Medium"/>
    <s v="Medium"/>
    <s v="High"/>
    <n v="1397"/>
  </r>
  <r>
    <n v="63810"/>
    <x v="0"/>
    <n v="0"/>
    <n v="1"/>
    <n v="45"/>
    <x v="0"/>
    <n v="977"/>
    <n v="12"/>
    <n v="253"/>
    <n v="16"/>
    <n v="12"/>
    <n v="101"/>
    <s v="Wines"/>
    <n v="4"/>
    <n v="4"/>
    <n v="3"/>
    <n v="12"/>
    <n v="8"/>
    <x v="0"/>
    <x v="1"/>
    <x v="0"/>
    <x v="0"/>
    <x v="0"/>
    <n v="0"/>
    <n v="3"/>
    <n v="11"/>
    <x v="1"/>
    <n v="54"/>
    <x v="0"/>
    <n v="2754"/>
    <n v="0"/>
    <n v="0"/>
    <n v="1"/>
    <n v="0"/>
    <n v="0"/>
    <s v="Single"/>
    <s v="Alone"/>
    <n v="0"/>
    <n v="0"/>
    <n v="1"/>
    <n v="0"/>
    <n v="0"/>
    <s v="Graduation"/>
    <s v="Graduate"/>
    <n v="1270"/>
    <n v="1169"/>
    <n v="1"/>
    <n v="1"/>
    <x v="0"/>
    <s v="NumStorePurchases"/>
    <x v="1"/>
    <n v="19"/>
    <s v="Accepted"/>
    <n v="19"/>
    <n v="1371"/>
    <n v="6"/>
    <n v="7"/>
    <n v="8"/>
    <n v="21"/>
    <n v="8"/>
    <x v="0"/>
    <s v="High"/>
    <s v="Medium"/>
    <s v="High"/>
    <n v="1398"/>
  </r>
  <r>
    <n v="54132"/>
    <x v="0"/>
    <n v="0"/>
    <n v="1"/>
    <n v="81"/>
    <x v="2"/>
    <n v="30"/>
    <n v="1"/>
    <n v="8"/>
    <n v="0"/>
    <n v="0"/>
    <n v="3"/>
    <s v="Wines"/>
    <n v="1"/>
    <n v="1"/>
    <n v="0"/>
    <n v="3"/>
    <n v="7"/>
    <x v="0"/>
    <x v="0"/>
    <x v="0"/>
    <x v="0"/>
    <x v="0"/>
    <n v="0"/>
    <n v="3"/>
    <n v="11"/>
    <x v="1"/>
    <n v="51"/>
    <x v="0"/>
    <n v="2292"/>
    <n v="0"/>
    <n v="0"/>
    <n v="0"/>
    <n v="1"/>
    <n v="0"/>
    <s v="Together"/>
    <s v="Partner"/>
    <n v="0"/>
    <n v="0"/>
    <n v="0"/>
    <n v="0"/>
    <n v="1"/>
    <s v="PhD"/>
    <s v="Postgraduate"/>
    <n v="39"/>
    <n v="36"/>
    <n v="0"/>
    <n v="1"/>
    <x v="1"/>
    <s v="NumStorePurchases"/>
    <x v="1"/>
    <n v="4"/>
    <s v="Not Accepted"/>
    <n v="4"/>
    <n v="42"/>
    <n v="1.9999999999999996"/>
    <n v="0"/>
    <n v="1"/>
    <n v="2.9999999999999996"/>
    <n v="0"/>
    <x v="1"/>
    <s v="Medium"/>
    <s v="Low"/>
    <s v="Low"/>
    <n v="1399"/>
  </r>
  <r>
    <n v="18690"/>
    <x v="2"/>
    <n v="0"/>
    <n v="0"/>
    <n v="77"/>
    <x v="2"/>
    <n v="6"/>
    <n v="1"/>
    <n v="7"/>
    <n v="23"/>
    <n v="4"/>
    <n v="19"/>
    <s v="Fish"/>
    <n v="1"/>
    <n v="1"/>
    <n v="1"/>
    <n v="2"/>
    <n v="8"/>
    <x v="0"/>
    <x v="0"/>
    <x v="0"/>
    <x v="0"/>
    <x v="0"/>
    <n v="0"/>
    <n v="3"/>
    <n v="11"/>
    <x v="1"/>
    <n v="61"/>
    <x v="0"/>
    <n v="2707"/>
    <n v="0"/>
    <n v="1"/>
    <n v="0"/>
    <n v="0"/>
    <n v="0"/>
    <s v="Married"/>
    <s v="Partner"/>
    <n v="0"/>
    <n v="0"/>
    <n v="1"/>
    <n v="0"/>
    <n v="0"/>
    <s v="Graduation"/>
    <s v="Graduate"/>
    <n v="41"/>
    <n v="22"/>
    <n v="0"/>
    <n v="0"/>
    <x v="1"/>
    <s v="NumStorePurchases"/>
    <x v="1"/>
    <n v="4"/>
    <s v="Not Accepted"/>
    <n v="4"/>
    <n v="60"/>
    <n v="3.0000000000000004"/>
    <n v="0"/>
    <n v="2"/>
    <n v="5"/>
    <n v="0"/>
    <x v="1"/>
    <s v="Low"/>
    <s v="Medium"/>
    <s v="Medium"/>
    <n v="1400"/>
  </r>
  <r>
    <n v="28164"/>
    <x v="2"/>
    <n v="1"/>
    <n v="0"/>
    <n v="23"/>
    <x v="1"/>
    <n v="3"/>
    <n v="18"/>
    <n v="26"/>
    <n v="11"/>
    <n v="8"/>
    <n v="12"/>
    <s v="Meat"/>
    <n v="3"/>
    <n v="2"/>
    <n v="0"/>
    <n v="4"/>
    <n v="7"/>
    <x v="0"/>
    <x v="0"/>
    <x v="0"/>
    <x v="0"/>
    <x v="0"/>
    <n v="0"/>
    <n v="3"/>
    <n v="11"/>
    <x v="1"/>
    <n v="50"/>
    <x v="0"/>
    <n v="2580"/>
    <n v="0"/>
    <n v="1"/>
    <n v="0"/>
    <n v="0"/>
    <n v="0"/>
    <s v="Married"/>
    <s v="Partner"/>
    <n v="0"/>
    <n v="0"/>
    <n v="1"/>
    <n v="0"/>
    <n v="0"/>
    <s v="Graduation"/>
    <s v="Graduate"/>
    <n v="66"/>
    <n v="54"/>
    <n v="0"/>
    <n v="1"/>
    <x v="3"/>
    <s v="NumStorePurchases"/>
    <x v="1"/>
    <n v="6"/>
    <s v="Not Accepted"/>
    <n v="6"/>
    <n v="78"/>
    <n v="8"/>
    <n v="2"/>
    <n v="2"/>
    <n v="12"/>
    <n v="3"/>
    <x v="2"/>
    <s v="Low"/>
    <s v="Medium"/>
    <s v="Medium"/>
    <n v="1401"/>
  </r>
  <r>
    <n v="34596"/>
    <x v="2"/>
    <n v="1"/>
    <n v="0"/>
    <n v="48"/>
    <x v="0"/>
    <n v="14"/>
    <n v="0"/>
    <n v="2"/>
    <n v="0"/>
    <n v="0"/>
    <n v="7"/>
    <s v="Wines"/>
    <n v="1"/>
    <n v="1"/>
    <n v="0"/>
    <n v="2"/>
    <n v="8"/>
    <x v="0"/>
    <x v="0"/>
    <x v="0"/>
    <x v="0"/>
    <x v="0"/>
    <n v="0"/>
    <n v="3"/>
    <n v="11"/>
    <x v="1"/>
    <n v="46"/>
    <x v="2"/>
    <n v="2601"/>
    <n v="0"/>
    <n v="1"/>
    <n v="0"/>
    <n v="0"/>
    <n v="0"/>
    <s v="Married"/>
    <s v="Partner"/>
    <n v="0"/>
    <n v="0"/>
    <n v="0"/>
    <n v="0"/>
    <n v="1"/>
    <s v="PhD"/>
    <s v="Postgraduate"/>
    <n v="16"/>
    <n v="9"/>
    <n v="0"/>
    <n v="1"/>
    <x v="1"/>
    <s v="NumStorePurchases"/>
    <x v="1"/>
    <n v="3"/>
    <s v="Not Accepted"/>
    <n v="3"/>
    <n v="23"/>
    <n v="6"/>
    <n v="0"/>
    <n v="0"/>
    <n v="6"/>
    <n v="0"/>
    <x v="1"/>
    <s v="Low"/>
    <s v="Low"/>
    <s v="Low"/>
    <n v="1402"/>
  </r>
  <r>
    <n v="43269"/>
    <x v="0"/>
    <n v="1"/>
    <n v="0"/>
    <n v="61"/>
    <x v="2"/>
    <n v="10"/>
    <n v="1"/>
    <n v="7"/>
    <n v="0"/>
    <n v="0"/>
    <n v="1"/>
    <s v="Wines"/>
    <n v="1"/>
    <n v="1"/>
    <n v="0"/>
    <n v="2"/>
    <n v="8"/>
    <x v="0"/>
    <x v="0"/>
    <x v="0"/>
    <x v="0"/>
    <x v="0"/>
    <n v="0"/>
    <n v="3"/>
    <n v="11"/>
    <x v="1"/>
    <n v="48"/>
    <x v="2"/>
    <n v="2445"/>
    <n v="0"/>
    <n v="1"/>
    <n v="0"/>
    <n v="0"/>
    <n v="0"/>
    <s v="Married"/>
    <s v="Partner"/>
    <n v="0"/>
    <n v="0"/>
    <n v="0"/>
    <n v="0"/>
    <n v="1"/>
    <s v="PhD"/>
    <s v="Postgraduate"/>
    <n v="18"/>
    <n v="17"/>
    <n v="0"/>
    <n v="1"/>
    <x v="1"/>
    <s v="NumStorePurchases"/>
    <x v="1"/>
    <n v="3"/>
    <s v="Not Accepted"/>
    <n v="3"/>
    <n v="19"/>
    <n v="4"/>
    <n v="0"/>
    <n v="0"/>
    <n v="4"/>
    <n v="0"/>
    <x v="1"/>
    <s v="Low"/>
    <s v="Low"/>
    <s v="Low"/>
    <n v="1403"/>
  </r>
  <r>
    <n v="38741"/>
    <x v="0"/>
    <n v="1"/>
    <n v="1"/>
    <n v="60"/>
    <x v="0"/>
    <n v="7"/>
    <n v="10"/>
    <n v="17"/>
    <n v="8"/>
    <n v="6"/>
    <n v="13"/>
    <s v="Meat"/>
    <n v="2"/>
    <n v="2"/>
    <n v="0"/>
    <n v="3"/>
    <n v="7"/>
    <x v="0"/>
    <x v="0"/>
    <x v="0"/>
    <x v="0"/>
    <x v="0"/>
    <n v="0"/>
    <n v="3"/>
    <n v="11"/>
    <x v="1"/>
    <n v="62"/>
    <x v="0"/>
    <n v="2250"/>
    <n v="0"/>
    <n v="0"/>
    <n v="1"/>
    <n v="0"/>
    <n v="0"/>
    <s v="Single"/>
    <s v="Alone"/>
    <n v="1"/>
    <n v="0"/>
    <n v="0"/>
    <n v="0"/>
    <n v="0"/>
    <s v="2n Cycle"/>
    <s v="Undergraduate"/>
    <n v="48"/>
    <n v="35"/>
    <n v="0"/>
    <n v="2"/>
    <x v="1"/>
    <s v="NumStorePurchases"/>
    <x v="1"/>
    <n v="5"/>
    <s v="Not Accepted"/>
    <n v="5"/>
    <n v="61"/>
    <n v="4"/>
    <n v="1"/>
    <n v="2"/>
    <n v="7"/>
    <n v="1"/>
    <x v="1"/>
    <s v="Low"/>
    <s v="Medium"/>
    <s v="Medium"/>
    <n v="1404"/>
  </r>
  <r>
    <n v="31907"/>
    <x v="2"/>
    <n v="0"/>
    <n v="0"/>
    <n v="75"/>
    <x v="2"/>
    <n v="33"/>
    <n v="87"/>
    <n v="64"/>
    <n v="175"/>
    <n v="16"/>
    <n v="74"/>
    <s v="Fish"/>
    <n v="1"/>
    <n v="6"/>
    <n v="1"/>
    <n v="6"/>
    <n v="7"/>
    <x v="0"/>
    <x v="0"/>
    <x v="0"/>
    <x v="0"/>
    <x v="0"/>
    <n v="0"/>
    <n v="3"/>
    <n v="11"/>
    <x v="1"/>
    <n v="48"/>
    <x v="2"/>
    <n v="2641"/>
    <n v="0"/>
    <n v="0"/>
    <n v="1"/>
    <n v="0"/>
    <n v="0"/>
    <s v="Single"/>
    <s v="Alone"/>
    <n v="0"/>
    <n v="0"/>
    <n v="1"/>
    <n v="0"/>
    <n v="0"/>
    <s v="Graduation"/>
    <s v="Graduate"/>
    <n v="375"/>
    <n v="301"/>
    <n v="0"/>
    <n v="0"/>
    <x v="2"/>
    <s v="NumWebPurchases"/>
    <x v="2"/>
    <n v="13"/>
    <s v="Not Accepted"/>
    <n v="13"/>
    <n v="449"/>
    <n v="3.0000000000000004"/>
    <n v="5"/>
    <n v="5"/>
    <n v="13"/>
    <n v="3"/>
    <x v="2"/>
    <s v="Medium"/>
    <s v="Medium"/>
    <s v="High"/>
    <n v="1405"/>
  </r>
  <r>
    <n v="27100"/>
    <x v="2"/>
    <n v="1"/>
    <n v="0"/>
    <n v="64"/>
    <x v="2"/>
    <n v="12"/>
    <n v="0"/>
    <n v="13"/>
    <n v="2"/>
    <n v="0"/>
    <n v="10"/>
    <s v="Meat"/>
    <n v="1"/>
    <n v="1"/>
    <n v="0"/>
    <n v="3"/>
    <n v="7"/>
    <x v="0"/>
    <x v="0"/>
    <x v="0"/>
    <x v="0"/>
    <x v="0"/>
    <n v="0"/>
    <n v="3"/>
    <n v="11"/>
    <x v="1"/>
    <n v="37"/>
    <x v="1"/>
    <n v="2609"/>
    <n v="0"/>
    <n v="1"/>
    <n v="0"/>
    <n v="0"/>
    <n v="0"/>
    <s v="Married"/>
    <s v="Partner"/>
    <n v="0"/>
    <n v="0"/>
    <n v="0"/>
    <n v="1"/>
    <n v="0"/>
    <s v="Master"/>
    <s v="Postgraduate"/>
    <n v="27"/>
    <n v="17"/>
    <n v="0"/>
    <n v="1"/>
    <x v="1"/>
    <s v="NumStorePurchases"/>
    <x v="1"/>
    <n v="4"/>
    <s v="Not Accepted"/>
    <n v="4"/>
    <n v="37"/>
    <n v="4"/>
    <n v="0"/>
    <n v="1"/>
    <n v="5"/>
    <n v="0"/>
    <x v="1"/>
    <s v="Low"/>
    <s v="Low"/>
    <s v="Medium"/>
    <n v="1406"/>
  </r>
  <r>
    <n v="31163"/>
    <x v="2"/>
    <n v="1"/>
    <n v="0"/>
    <n v="54"/>
    <x v="0"/>
    <n v="2"/>
    <n v="3"/>
    <n v="10"/>
    <n v="11"/>
    <n v="2"/>
    <n v="10"/>
    <s v="Fish"/>
    <n v="1"/>
    <n v="1"/>
    <n v="0"/>
    <n v="3"/>
    <n v="6"/>
    <x v="0"/>
    <x v="0"/>
    <x v="0"/>
    <x v="0"/>
    <x v="0"/>
    <n v="0"/>
    <n v="3"/>
    <n v="11"/>
    <x v="1"/>
    <n v="47"/>
    <x v="2"/>
    <n v="2295"/>
    <n v="1"/>
    <n v="0"/>
    <n v="0"/>
    <n v="0"/>
    <n v="0"/>
    <s v="Divorced"/>
    <s v="Alone"/>
    <n v="1"/>
    <n v="0"/>
    <n v="0"/>
    <n v="0"/>
    <n v="0"/>
    <s v="2n Cycle"/>
    <s v="Undergraduate"/>
    <n v="28"/>
    <n v="18"/>
    <n v="0"/>
    <n v="1"/>
    <x v="1"/>
    <s v="NumStorePurchases"/>
    <x v="1"/>
    <n v="4"/>
    <s v="Not Accepted"/>
    <n v="4"/>
    <n v="38"/>
    <n v="5"/>
    <n v="0"/>
    <n v="1"/>
    <n v="6"/>
    <n v="0"/>
    <x v="1"/>
    <s v="Low"/>
    <s v="Medium"/>
    <s v="Medium"/>
    <n v="1407"/>
  </r>
  <r>
    <n v="92533"/>
    <x v="1"/>
    <n v="0"/>
    <n v="0"/>
    <n v="84"/>
    <x v="2"/>
    <n v="693"/>
    <n v="21"/>
    <n v="118"/>
    <n v="110"/>
    <n v="147"/>
    <n v="42"/>
    <s v="Wines"/>
    <n v="1"/>
    <n v="6"/>
    <n v="5"/>
    <n v="11"/>
    <n v="2"/>
    <x v="0"/>
    <x v="0"/>
    <x v="1"/>
    <x v="1"/>
    <x v="0"/>
    <n v="0"/>
    <n v="3"/>
    <n v="11"/>
    <x v="1"/>
    <n v="35"/>
    <x v="1"/>
    <n v="2351"/>
    <n v="0"/>
    <n v="1"/>
    <n v="0"/>
    <n v="0"/>
    <n v="0"/>
    <s v="Married"/>
    <s v="Partner"/>
    <n v="0"/>
    <n v="0"/>
    <n v="1"/>
    <n v="0"/>
    <n v="0"/>
    <s v="Graduation"/>
    <s v="Graduate"/>
    <n v="1089"/>
    <n v="1047"/>
    <n v="2"/>
    <n v="0"/>
    <x v="0"/>
    <s v="NumStorePurchases"/>
    <x v="1"/>
    <n v="22"/>
    <s v="Accepted"/>
    <n v="22"/>
    <n v="1131"/>
    <n v="1.9999999999999996"/>
    <n v="8"/>
    <n v="7"/>
    <n v="17"/>
    <n v="5"/>
    <x v="3"/>
    <s v="High"/>
    <s v="High"/>
    <s v="Medium"/>
    <n v="1408"/>
  </r>
  <r>
    <n v="34853"/>
    <x v="2"/>
    <n v="1"/>
    <n v="1"/>
    <n v="75"/>
    <x v="2"/>
    <n v="9"/>
    <n v="3"/>
    <n v="15"/>
    <n v="2"/>
    <n v="3"/>
    <n v="2"/>
    <s v="Meat"/>
    <n v="2"/>
    <n v="2"/>
    <n v="0"/>
    <n v="3"/>
    <n v="6"/>
    <x v="0"/>
    <x v="0"/>
    <x v="0"/>
    <x v="0"/>
    <x v="0"/>
    <n v="0"/>
    <n v="3"/>
    <n v="11"/>
    <x v="1"/>
    <n v="47"/>
    <x v="2"/>
    <n v="2347"/>
    <n v="0"/>
    <n v="0"/>
    <n v="1"/>
    <n v="0"/>
    <n v="0"/>
    <s v="Single"/>
    <s v="Alone"/>
    <n v="0"/>
    <n v="0"/>
    <n v="1"/>
    <n v="0"/>
    <n v="0"/>
    <s v="Graduation"/>
    <s v="Graduate"/>
    <n v="32"/>
    <n v="30"/>
    <n v="0"/>
    <n v="2"/>
    <x v="1"/>
    <s v="NumStorePurchases"/>
    <x v="1"/>
    <n v="5"/>
    <s v="Not Accepted"/>
    <n v="5"/>
    <n v="34"/>
    <n v="3.0000000000000004"/>
    <n v="1"/>
    <n v="0"/>
    <n v="4"/>
    <n v="0"/>
    <x v="1"/>
    <s v="Low"/>
    <s v="Medium"/>
    <s v="Low"/>
    <n v="1409"/>
  </r>
  <r>
    <n v="70844"/>
    <x v="1"/>
    <n v="1"/>
    <n v="1"/>
    <n v="16"/>
    <x v="1"/>
    <n v="129"/>
    <n v="26"/>
    <n v="67"/>
    <n v="3"/>
    <n v="67"/>
    <n v="2"/>
    <s v="Wines"/>
    <n v="5"/>
    <n v="6"/>
    <n v="1"/>
    <n v="5"/>
    <n v="7"/>
    <x v="0"/>
    <x v="0"/>
    <x v="0"/>
    <x v="0"/>
    <x v="0"/>
    <n v="0"/>
    <n v="3"/>
    <n v="11"/>
    <x v="1"/>
    <n v="53"/>
    <x v="0"/>
    <n v="2401"/>
    <n v="1"/>
    <n v="0"/>
    <n v="0"/>
    <n v="0"/>
    <n v="0"/>
    <s v="Divorced"/>
    <s v="Alone"/>
    <n v="0"/>
    <n v="0"/>
    <n v="1"/>
    <n v="0"/>
    <n v="0"/>
    <s v="Graduation"/>
    <s v="Graduate"/>
    <n v="292"/>
    <n v="290"/>
    <n v="0"/>
    <n v="2"/>
    <x v="3"/>
    <s v="NumWebPurchases"/>
    <x v="2"/>
    <n v="12"/>
    <s v="Not Accepted"/>
    <n v="12"/>
    <n v="294"/>
    <n v="9"/>
    <n v="4"/>
    <n v="4"/>
    <n v="17"/>
    <n v="5"/>
    <x v="3"/>
    <s v="Medium"/>
    <s v="High"/>
    <s v="Low"/>
    <n v="1410"/>
  </r>
  <r>
    <n v="31086"/>
    <x v="2"/>
    <n v="1"/>
    <n v="1"/>
    <n v="79"/>
    <x v="2"/>
    <n v="16"/>
    <n v="2"/>
    <n v="11"/>
    <n v="3"/>
    <n v="0"/>
    <n v="16"/>
    <s v="Wines"/>
    <n v="2"/>
    <n v="1"/>
    <n v="1"/>
    <n v="2"/>
    <n v="8"/>
    <x v="1"/>
    <x v="0"/>
    <x v="0"/>
    <x v="0"/>
    <x v="0"/>
    <n v="0"/>
    <n v="3"/>
    <n v="11"/>
    <x v="1"/>
    <n v="41"/>
    <x v="2"/>
    <n v="2580"/>
    <n v="0"/>
    <n v="1"/>
    <n v="0"/>
    <n v="0"/>
    <n v="0"/>
    <s v="Married"/>
    <s v="Partner"/>
    <n v="1"/>
    <n v="0"/>
    <n v="0"/>
    <n v="0"/>
    <n v="0"/>
    <s v="2n Cycle"/>
    <s v="Undergraduate"/>
    <n v="32"/>
    <n v="16"/>
    <n v="1"/>
    <n v="2"/>
    <x v="1"/>
    <s v="NumStorePurchases"/>
    <x v="1"/>
    <n v="4"/>
    <s v="Accepted"/>
    <n v="4"/>
    <n v="48"/>
    <n v="3.0000000000000004"/>
    <n v="0"/>
    <n v="1"/>
    <n v="4"/>
    <n v="0"/>
    <x v="1"/>
    <s v="Low"/>
    <s v="Low"/>
    <s v="Medium"/>
    <n v="1411"/>
  </r>
  <r>
    <n v="60544"/>
    <x v="0"/>
    <n v="1"/>
    <n v="1"/>
    <n v="92"/>
    <x v="2"/>
    <n v="201"/>
    <n v="2"/>
    <n v="43"/>
    <n v="3"/>
    <n v="5"/>
    <n v="35"/>
    <s v="Wines"/>
    <n v="4"/>
    <n v="5"/>
    <n v="1"/>
    <n v="5"/>
    <n v="6"/>
    <x v="0"/>
    <x v="0"/>
    <x v="0"/>
    <x v="0"/>
    <x v="0"/>
    <n v="0"/>
    <n v="3"/>
    <n v="11"/>
    <x v="1"/>
    <n v="59"/>
    <x v="0"/>
    <n v="2832"/>
    <n v="0"/>
    <n v="1"/>
    <n v="0"/>
    <n v="0"/>
    <n v="0"/>
    <s v="Married"/>
    <s v="Partner"/>
    <n v="0"/>
    <n v="0"/>
    <n v="1"/>
    <n v="0"/>
    <n v="0"/>
    <s v="Graduation"/>
    <s v="Graduate"/>
    <n v="254"/>
    <n v="219"/>
    <n v="0"/>
    <n v="2"/>
    <x v="3"/>
    <s v="NumWebPurchases"/>
    <x v="2"/>
    <n v="11"/>
    <s v="Not Accepted"/>
    <n v="11"/>
    <n v="289"/>
    <n v="0.99999999999999978"/>
    <n v="4"/>
    <n v="4"/>
    <n v="9"/>
    <n v="2"/>
    <x v="1"/>
    <s v="Medium"/>
    <s v="Medium"/>
    <s v="Medium"/>
    <n v="1412"/>
  </r>
  <r>
    <n v="20491"/>
    <x v="2"/>
    <n v="0"/>
    <n v="0"/>
    <n v="16"/>
    <x v="1"/>
    <n v="5"/>
    <n v="4"/>
    <n v="5"/>
    <n v="4"/>
    <n v="2"/>
    <n v="10"/>
    <s v="Gold"/>
    <n v="1"/>
    <n v="0"/>
    <n v="1"/>
    <n v="2"/>
    <n v="7"/>
    <x v="0"/>
    <x v="0"/>
    <x v="0"/>
    <x v="0"/>
    <x v="0"/>
    <n v="0"/>
    <n v="3"/>
    <n v="11"/>
    <x v="1"/>
    <n v="34"/>
    <x v="1"/>
    <n v="2679"/>
    <n v="0"/>
    <n v="0"/>
    <n v="0"/>
    <n v="1"/>
    <n v="0"/>
    <s v="Together"/>
    <s v="Partner"/>
    <n v="1"/>
    <n v="0"/>
    <n v="0"/>
    <n v="0"/>
    <n v="0"/>
    <s v="2n Cycle"/>
    <s v="Undergraduate"/>
    <n v="20"/>
    <n v="10"/>
    <n v="0"/>
    <n v="0"/>
    <x v="1"/>
    <s v="NumStorePurchases"/>
    <x v="1"/>
    <n v="3"/>
    <s v="Not Accepted"/>
    <n v="3"/>
    <n v="30"/>
    <n v="9"/>
    <n v="0"/>
    <n v="0"/>
    <n v="9"/>
    <n v="2"/>
    <x v="1"/>
    <s v="Low"/>
    <s v="Medium"/>
    <s v="Medium"/>
    <n v="1413"/>
  </r>
  <r>
    <n v="42523"/>
    <x v="0"/>
    <n v="0"/>
    <n v="0"/>
    <n v="96"/>
    <x v="2"/>
    <n v="14"/>
    <n v="36"/>
    <n v="11"/>
    <n v="3"/>
    <n v="26"/>
    <n v="35"/>
    <s v="Fruits"/>
    <n v="1"/>
    <n v="1"/>
    <n v="1"/>
    <n v="4"/>
    <n v="2"/>
    <x v="0"/>
    <x v="0"/>
    <x v="0"/>
    <x v="0"/>
    <x v="0"/>
    <n v="0"/>
    <n v="3"/>
    <n v="11"/>
    <x v="1"/>
    <n v="56"/>
    <x v="0"/>
    <n v="2226"/>
    <n v="0"/>
    <n v="1"/>
    <n v="0"/>
    <n v="0"/>
    <n v="0"/>
    <s v="Married"/>
    <s v="Partner"/>
    <n v="0"/>
    <n v="0"/>
    <n v="1"/>
    <n v="0"/>
    <n v="0"/>
    <s v="Graduation"/>
    <s v="Graduate"/>
    <n v="90"/>
    <n v="55"/>
    <n v="0"/>
    <n v="0"/>
    <x v="3"/>
    <s v="NumStorePurchases"/>
    <x v="1"/>
    <n v="6"/>
    <s v="Not Accepted"/>
    <n v="6"/>
    <n v="125"/>
    <n v="0.99999999999999978"/>
    <n v="2"/>
    <n v="3"/>
    <n v="6"/>
    <n v="0"/>
    <x v="1"/>
    <s v="Low"/>
    <s v="Medium"/>
    <s v="Medium"/>
    <n v="1414"/>
  </r>
  <r>
    <n v="39922"/>
    <x v="0"/>
    <n v="1"/>
    <n v="0"/>
    <n v="30"/>
    <x v="1"/>
    <n v="29"/>
    <n v="12"/>
    <n v="59"/>
    <n v="19"/>
    <n v="1"/>
    <n v="36"/>
    <s v="Meat"/>
    <n v="2"/>
    <n v="3"/>
    <n v="0"/>
    <n v="4"/>
    <n v="8"/>
    <x v="0"/>
    <x v="0"/>
    <x v="0"/>
    <x v="0"/>
    <x v="0"/>
    <n v="0"/>
    <n v="3"/>
    <n v="11"/>
    <x v="1"/>
    <n v="37"/>
    <x v="1"/>
    <n v="2659"/>
    <n v="0"/>
    <n v="1"/>
    <n v="0"/>
    <n v="0"/>
    <n v="0"/>
    <s v="Married"/>
    <s v="Partner"/>
    <n v="0"/>
    <n v="0"/>
    <n v="1"/>
    <n v="0"/>
    <n v="0"/>
    <s v="Graduation"/>
    <s v="Graduate"/>
    <n v="120"/>
    <n v="84"/>
    <n v="0"/>
    <n v="1"/>
    <x v="3"/>
    <s v="NumStorePurchases"/>
    <x v="1"/>
    <n v="7"/>
    <s v="Not Accepted"/>
    <n v="7"/>
    <n v="156"/>
    <n v="7"/>
    <n v="3"/>
    <n v="3"/>
    <n v="13"/>
    <n v="3"/>
    <x v="2"/>
    <s v="Medium"/>
    <s v="Low"/>
    <s v="Medium"/>
    <n v="1415"/>
  </r>
  <r>
    <n v="33402"/>
    <x v="2"/>
    <n v="1"/>
    <n v="1"/>
    <n v="60"/>
    <x v="0"/>
    <n v="26"/>
    <n v="2"/>
    <n v="19"/>
    <n v="10"/>
    <n v="5"/>
    <n v="8"/>
    <s v="Wines"/>
    <n v="3"/>
    <n v="2"/>
    <n v="1"/>
    <n v="3"/>
    <n v="8"/>
    <x v="0"/>
    <x v="0"/>
    <x v="0"/>
    <x v="0"/>
    <x v="0"/>
    <n v="0"/>
    <n v="3"/>
    <n v="11"/>
    <x v="1"/>
    <n v="68"/>
    <x v="0"/>
    <n v="2505"/>
    <n v="0"/>
    <n v="0"/>
    <n v="0"/>
    <n v="1"/>
    <n v="0"/>
    <s v="Together"/>
    <s v="Partner"/>
    <n v="0"/>
    <n v="0"/>
    <n v="1"/>
    <n v="0"/>
    <n v="0"/>
    <s v="Graduation"/>
    <s v="Graduate"/>
    <n v="62"/>
    <n v="54"/>
    <n v="0"/>
    <n v="2"/>
    <x v="3"/>
    <s v="NumStorePurchases"/>
    <x v="1"/>
    <n v="6"/>
    <s v="Not Accepted"/>
    <n v="6"/>
    <n v="70"/>
    <n v="4"/>
    <n v="2"/>
    <n v="2"/>
    <n v="8"/>
    <n v="1"/>
    <x v="1"/>
    <s v="Medium"/>
    <s v="Medium"/>
    <s v="Low"/>
    <n v="1416"/>
  </r>
  <r>
    <n v="36408"/>
    <x v="0"/>
    <n v="1"/>
    <n v="1"/>
    <n v="11"/>
    <x v="1"/>
    <n v="9"/>
    <n v="1"/>
    <n v="4"/>
    <n v="3"/>
    <n v="2"/>
    <n v="3"/>
    <s v="Wines"/>
    <n v="1"/>
    <n v="1"/>
    <n v="0"/>
    <n v="2"/>
    <n v="6"/>
    <x v="0"/>
    <x v="0"/>
    <x v="0"/>
    <x v="0"/>
    <x v="0"/>
    <n v="0"/>
    <n v="3"/>
    <n v="11"/>
    <x v="1"/>
    <n v="71"/>
    <x v="0"/>
    <n v="2440"/>
    <n v="0"/>
    <n v="1"/>
    <n v="0"/>
    <n v="0"/>
    <n v="0"/>
    <s v="Married"/>
    <s v="Partner"/>
    <n v="0"/>
    <n v="0"/>
    <n v="0"/>
    <n v="1"/>
    <n v="0"/>
    <s v="Master"/>
    <s v="Postgraduate"/>
    <n v="19"/>
    <n v="16"/>
    <n v="0"/>
    <n v="2"/>
    <x v="1"/>
    <s v="NumStorePurchases"/>
    <x v="1"/>
    <n v="3"/>
    <s v="Not Accepted"/>
    <n v="3"/>
    <n v="22"/>
    <n v="9"/>
    <n v="0"/>
    <n v="0"/>
    <n v="9"/>
    <n v="2"/>
    <x v="1"/>
    <s v="Low"/>
    <s v="Medium"/>
    <s v="Low"/>
    <n v="1417"/>
  </r>
  <r>
    <n v="21645"/>
    <x v="2"/>
    <n v="1"/>
    <n v="0"/>
    <n v="75"/>
    <x v="2"/>
    <n v="14"/>
    <n v="0"/>
    <n v="23"/>
    <n v="4"/>
    <n v="5"/>
    <n v="19"/>
    <s v="Meat"/>
    <n v="3"/>
    <n v="3"/>
    <n v="0"/>
    <n v="3"/>
    <n v="9"/>
    <x v="0"/>
    <x v="0"/>
    <x v="0"/>
    <x v="0"/>
    <x v="0"/>
    <n v="0"/>
    <n v="3"/>
    <n v="11"/>
    <x v="0"/>
    <n v="41"/>
    <x v="2"/>
    <n v="2823"/>
    <n v="0"/>
    <n v="0"/>
    <n v="0"/>
    <n v="1"/>
    <n v="0"/>
    <s v="Together"/>
    <s v="Partner"/>
    <n v="0"/>
    <n v="0"/>
    <n v="1"/>
    <n v="0"/>
    <n v="0"/>
    <s v="Graduation"/>
    <s v="Graduate"/>
    <n v="46"/>
    <n v="27"/>
    <n v="0"/>
    <n v="1"/>
    <x v="1"/>
    <s v="NumWebPurchases"/>
    <x v="2"/>
    <n v="6"/>
    <s v="Not Accepted"/>
    <n v="6"/>
    <n v="65"/>
    <n v="3.0000000000000004"/>
    <n v="2"/>
    <n v="2"/>
    <n v="7"/>
    <n v="1"/>
    <x v="1"/>
    <s v="Low"/>
    <s v="Medium"/>
    <s v="Medium"/>
    <n v="1418"/>
  </r>
  <r>
    <n v="78427"/>
    <x v="1"/>
    <n v="0"/>
    <n v="0"/>
    <n v="36"/>
    <x v="0"/>
    <n v="972"/>
    <n v="19"/>
    <n v="595"/>
    <n v="180"/>
    <n v="26"/>
    <n v="138"/>
    <s v="Wines"/>
    <n v="3"/>
    <n v="3"/>
    <n v="7"/>
    <n v="10"/>
    <n v="3"/>
    <x v="0"/>
    <x v="0"/>
    <x v="0"/>
    <x v="1"/>
    <x v="0"/>
    <n v="0"/>
    <n v="3"/>
    <n v="11"/>
    <x v="0"/>
    <n v="72"/>
    <x v="0"/>
    <n v="2772"/>
    <n v="0"/>
    <n v="0"/>
    <n v="0"/>
    <n v="0"/>
    <n v="1"/>
    <s v="Widow"/>
    <s v="Alone"/>
    <n v="0"/>
    <n v="0"/>
    <n v="0"/>
    <n v="1"/>
    <n v="0"/>
    <s v="Master"/>
    <s v="Postgraduate"/>
    <n v="1792"/>
    <n v="1654"/>
    <n v="1"/>
    <n v="0"/>
    <x v="0"/>
    <s v="NumStorePurchases"/>
    <x v="1"/>
    <n v="20"/>
    <s v="Accepted"/>
    <n v="20"/>
    <n v="1930"/>
    <n v="7"/>
    <n v="7"/>
    <n v="9"/>
    <n v="23"/>
    <n v="8"/>
    <x v="0"/>
    <s v="High"/>
    <s v="Medium"/>
    <s v="High"/>
    <n v="1419"/>
  </r>
  <r>
    <n v="82657"/>
    <x v="1"/>
    <n v="0"/>
    <n v="0"/>
    <n v="71"/>
    <x v="2"/>
    <n v="966"/>
    <n v="168"/>
    <n v="672"/>
    <n v="246"/>
    <n v="105"/>
    <n v="126"/>
    <s v="Wines"/>
    <n v="1"/>
    <n v="7"/>
    <n v="5"/>
    <n v="10"/>
    <n v="4"/>
    <x v="0"/>
    <x v="1"/>
    <x v="0"/>
    <x v="1"/>
    <x v="0"/>
    <n v="0"/>
    <n v="3"/>
    <n v="11"/>
    <x v="1"/>
    <n v="74"/>
    <x v="0"/>
    <n v="2434"/>
    <n v="0"/>
    <n v="0"/>
    <n v="0"/>
    <n v="1"/>
    <n v="0"/>
    <s v="Together"/>
    <s v="Partner"/>
    <n v="0"/>
    <n v="0"/>
    <n v="1"/>
    <n v="0"/>
    <n v="0"/>
    <s v="Graduation"/>
    <s v="Graduate"/>
    <n v="2157"/>
    <n v="2031"/>
    <n v="2"/>
    <n v="0"/>
    <x v="0"/>
    <s v="NumStorePurchases"/>
    <x v="1"/>
    <n v="22"/>
    <s v="Accepted"/>
    <n v="22"/>
    <n v="2283"/>
    <n v="3.0000000000000004"/>
    <n v="8"/>
    <n v="9"/>
    <n v="20"/>
    <n v="7"/>
    <x v="3"/>
    <s v="High"/>
    <s v="High"/>
    <s v="High"/>
    <n v="1420"/>
  </r>
  <r>
    <n v="51876"/>
    <x v="0"/>
    <n v="0"/>
    <n v="0"/>
    <n v="88"/>
    <x v="2"/>
    <n v="99"/>
    <n v="27"/>
    <n v="102"/>
    <n v="28"/>
    <n v="48"/>
    <n v="6"/>
    <s v="Meat"/>
    <n v="1"/>
    <n v="2"/>
    <n v="2"/>
    <n v="8"/>
    <n v="1"/>
    <x v="0"/>
    <x v="0"/>
    <x v="0"/>
    <x v="0"/>
    <x v="0"/>
    <n v="0"/>
    <n v="3"/>
    <n v="11"/>
    <x v="1"/>
    <n v="62"/>
    <x v="0"/>
    <n v="2416"/>
    <n v="0"/>
    <n v="1"/>
    <n v="0"/>
    <n v="0"/>
    <n v="0"/>
    <s v="Married"/>
    <s v="Partner"/>
    <n v="0"/>
    <n v="0"/>
    <n v="1"/>
    <n v="0"/>
    <n v="0"/>
    <s v="Graduation"/>
    <s v="Graduate"/>
    <n v="304"/>
    <n v="298"/>
    <n v="0"/>
    <n v="0"/>
    <x v="3"/>
    <s v="NumStorePurchases"/>
    <x v="1"/>
    <n v="12"/>
    <s v="Not Accepted"/>
    <n v="12"/>
    <n v="310"/>
    <n v="1.9999999999999996"/>
    <n v="4"/>
    <n v="4"/>
    <n v="10"/>
    <n v="2"/>
    <x v="1"/>
    <s v="Medium"/>
    <s v="High"/>
    <s v="Low"/>
    <n v="1421"/>
  </r>
  <r>
    <n v="78041"/>
    <x v="1"/>
    <n v="0"/>
    <n v="0"/>
    <n v="93"/>
    <x v="2"/>
    <n v="482"/>
    <n v="35"/>
    <n v="553"/>
    <n v="72"/>
    <n v="160"/>
    <n v="17"/>
    <s v="Meat"/>
    <n v="1"/>
    <n v="4"/>
    <n v="4"/>
    <n v="9"/>
    <n v="2"/>
    <x v="0"/>
    <x v="0"/>
    <x v="0"/>
    <x v="0"/>
    <x v="0"/>
    <n v="0"/>
    <n v="3"/>
    <n v="11"/>
    <x v="1"/>
    <n v="49"/>
    <x v="2"/>
    <n v="2719"/>
    <n v="0"/>
    <n v="1"/>
    <n v="0"/>
    <n v="0"/>
    <n v="0"/>
    <s v="Married"/>
    <s v="Partner"/>
    <n v="1"/>
    <n v="0"/>
    <n v="0"/>
    <n v="0"/>
    <n v="0"/>
    <s v="2n Cycle"/>
    <s v="Undergraduate"/>
    <n v="1302"/>
    <n v="1285"/>
    <n v="0"/>
    <n v="0"/>
    <x v="0"/>
    <s v="NumStorePurchases"/>
    <x v="1"/>
    <n v="17"/>
    <s v="Not Accepted"/>
    <n v="17"/>
    <n v="1319"/>
    <n v="0.99999999999999978"/>
    <n v="6"/>
    <n v="8"/>
    <n v="15"/>
    <n v="4"/>
    <x v="2"/>
    <s v="Medium"/>
    <s v="High"/>
    <s v="Medium"/>
    <n v="1422"/>
  </r>
  <r>
    <n v="52852"/>
    <x v="0"/>
    <n v="0"/>
    <n v="1"/>
    <n v="93"/>
    <x v="2"/>
    <n v="714"/>
    <n v="8"/>
    <n v="99"/>
    <n v="11"/>
    <n v="0"/>
    <n v="47"/>
    <s v="Wines"/>
    <n v="4"/>
    <n v="10"/>
    <n v="7"/>
    <n v="5"/>
    <n v="8"/>
    <x v="1"/>
    <x v="0"/>
    <x v="0"/>
    <x v="0"/>
    <x v="0"/>
    <n v="0"/>
    <n v="3"/>
    <n v="11"/>
    <x v="1"/>
    <n v="63"/>
    <x v="0"/>
    <n v="2734"/>
    <n v="0"/>
    <n v="1"/>
    <n v="0"/>
    <n v="0"/>
    <n v="0"/>
    <s v="Married"/>
    <s v="Partner"/>
    <n v="0"/>
    <n v="0"/>
    <n v="1"/>
    <n v="0"/>
    <n v="0"/>
    <s v="Graduation"/>
    <s v="Graduate"/>
    <n v="832"/>
    <n v="785"/>
    <n v="1"/>
    <n v="1"/>
    <x v="2"/>
    <s v="NumWebPurchases"/>
    <x v="2"/>
    <n v="22"/>
    <s v="Accepted"/>
    <n v="22"/>
    <n v="879"/>
    <n v="0.99999999999999978"/>
    <n v="8"/>
    <n v="6"/>
    <n v="15"/>
    <n v="4"/>
    <x v="2"/>
    <s v="High"/>
    <s v="Low"/>
    <s v="Medium"/>
    <n v="1423"/>
  </r>
  <r>
    <n v="70038"/>
    <x v="1"/>
    <n v="0"/>
    <n v="0"/>
    <n v="54"/>
    <x v="0"/>
    <n v="587"/>
    <n v="54"/>
    <n v="348"/>
    <n v="71"/>
    <n v="54"/>
    <n v="130"/>
    <s v="Wines"/>
    <n v="1"/>
    <n v="4"/>
    <n v="4"/>
    <n v="8"/>
    <n v="2"/>
    <x v="0"/>
    <x v="0"/>
    <x v="0"/>
    <x v="0"/>
    <x v="0"/>
    <n v="0"/>
    <n v="3"/>
    <n v="11"/>
    <x v="1"/>
    <n v="38"/>
    <x v="1"/>
    <n v="2406"/>
    <n v="0"/>
    <n v="0"/>
    <n v="0"/>
    <n v="1"/>
    <n v="0"/>
    <s v="Together"/>
    <s v="Partner"/>
    <n v="0"/>
    <n v="0"/>
    <n v="0"/>
    <n v="0"/>
    <n v="1"/>
    <s v="PhD"/>
    <s v="Postgraduate"/>
    <n v="1114"/>
    <n v="984"/>
    <n v="0"/>
    <n v="0"/>
    <x v="0"/>
    <s v="NumStorePurchases"/>
    <x v="1"/>
    <n v="16"/>
    <s v="Not Accepted"/>
    <n v="16"/>
    <n v="1244"/>
    <n v="5"/>
    <n v="6"/>
    <n v="8"/>
    <n v="19"/>
    <n v="7"/>
    <x v="3"/>
    <s v="High"/>
    <s v="High"/>
    <s v="High"/>
    <n v="1424"/>
  </r>
  <r>
    <n v="69401"/>
    <x v="1"/>
    <n v="0"/>
    <n v="1"/>
    <n v="41"/>
    <x v="0"/>
    <n v="399"/>
    <n v="27"/>
    <n v="159"/>
    <n v="58"/>
    <n v="8"/>
    <n v="39"/>
    <s v="Wines"/>
    <n v="4"/>
    <n v="4"/>
    <n v="4"/>
    <n v="5"/>
    <n v="2"/>
    <x v="0"/>
    <x v="0"/>
    <x v="0"/>
    <x v="0"/>
    <x v="0"/>
    <n v="0"/>
    <n v="3"/>
    <n v="11"/>
    <x v="1"/>
    <n v="47"/>
    <x v="2"/>
    <n v="2257"/>
    <n v="0"/>
    <n v="0"/>
    <n v="0"/>
    <n v="1"/>
    <n v="0"/>
    <s v="Together"/>
    <s v="Partner"/>
    <n v="1"/>
    <n v="0"/>
    <n v="0"/>
    <n v="0"/>
    <n v="0"/>
    <s v="2n Cycle"/>
    <s v="Undergraduate"/>
    <n v="651"/>
    <n v="612"/>
    <n v="0"/>
    <n v="1"/>
    <x v="2"/>
    <s v="NumStorePurchases"/>
    <x v="1"/>
    <n v="13"/>
    <s v="Not Accepted"/>
    <n v="13"/>
    <n v="690"/>
    <n v="6"/>
    <n v="5"/>
    <n v="6"/>
    <n v="17"/>
    <n v="5"/>
    <x v="3"/>
    <s v="Medium"/>
    <s v="Medium"/>
    <s v="Medium"/>
    <n v="1425"/>
  </r>
  <r>
    <n v="46053"/>
    <x v="0"/>
    <n v="1"/>
    <n v="0"/>
    <n v="46"/>
    <x v="0"/>
    <n v="56"/>
    <n v="10"/>
    <n v="92"/>
    <n v="19"/>
    <n v="7"/>
    <n v="25"/>
    <s v="Meat"/>
    <n v="3"/>
    <n v="3"/>
    <n v="2"/>
    <n v="4"/>
    <n v="5"/>
    <x v="0"/>
    <x v="0"/>
    <x v="0"/>
    <x v="0"/>
    <x v="0"/>
    <n v="0"/>
    <n v="3"/>
    <n v="11"/>
    <x v="1"/>
    <n v="48"/>
    <x v="2"/>
    <n v="2656"/>
    <n v="0"/>
    <n v="0"/>
    <n v="0"/>
    <n v="1"/>
    <n v="0"/>
    <s v="Together"/>
    <s v="Partner"/>
    <n v="0"/>
    <n v="0"/>
    <n v="1"/>
    <n v="0"/>
    <n v="0"/>
    <s v="Graduation"/>
    <s v="Graduate"/>
    <n v="184"/>
    <n v="159"/>
    <n v="0"/>
    <n v="1"/>
    <x v="3"/>
    <s v="NumStorePurchases"/>
    <x v="1"/>
    <n v="9"/>
    <s v="Not Accepted"/>
    <n v="9"/>
    <n v="209"/>
    <n v="6"/>
    <n v="3"/>
    <n v="4"/>
    <n v="13"/>
    <n v="3"/>
    <x v="2"/>
    <s v="Medium"/>
    <s v="Medium"/>
    <s v="Medium"/>
    <n v="1426"/>
  </r>
  <r>
    <n v="77343"/>
    <x v="1"/>
    <n v="0"/>
    <n v="0"/>
    <n v="28"/>
    <x v="1"/>
    <n v="227"/>
    <n v="151"/>
    <n v="573"/>
    <n v="98"/>
    <n v="54"/>
    <n v="31"/>
    <s v="Meat"/>
    <n v="1"/>
    <n v="3"/>
    <n v="4"/>
    <n v="9"/>
    <n v="1"/>
    <x v="0"/>
    <x v="0"/>
    <x v="0"/>
    <x v="0"/>
    <x v="0"/>
    <n v="0"/>
    <n v="3"/>
    <n v="11"/>
    <x v="1"/>
    <n v="55"/>
    <x v="0"/>
    <n v="2179"/>
    <n v="0"/>
    <n v="1"/>
    <n v="0"/>
    <n v="0"/>
    <n v="0"/>
    <s v="Married"/>
    <s v="Partner"/>
    <n v="0"/>
    <n v="0"/>
    <n v="1"/>
    <n v="0"/>
    <n v="0"/>
    <s v="Graduation"/>
    <s v="Graduate"/>
    <n v="1103"/>
    <n v="1072"/>
    <n v="0"/>
    <n v="0"/>
    <x v="0"/>
    <s v="NumStorePurchases"/>
    <x v="1"/>
    <n v="16"/>
    <s v="Not Accepted"/>
    <n v="16"/>
    <n v="1134"/>
    <n v="8"/>
    <n v="6"/>
    <n v="7"/>
    <n v="21"/>
    <n v="8"/>
    <x v="0"/>
    <s v="Medium"/>
    <s v="High"/>
    <s v="Medium"/>
    <n v="1427"/>
  </r>
  <r>
    <n v="73892"/>
    <x v="1"/>
    <n v="0"/>
    <n v="0"/>
    <n v="40"/>
    <x v="0"/>
    <n v="703"/>
    <n v="102"/>
    <n v="601"/>
    <n v="0"/>
    <n v="58"/>
    <n v="43"/>
    <s v="Wines"/>
    <n v="1"/>
    <n v="3"/>
    <n v="11"/>
    <n v="8"/>
    <n v="1"/>
    <x v="0"/>
    <x v="0"/>
    <x v="0"/>
    <x v="0"/>
    <x v="0"/>
    <n v="0"/>
    <n v="3"/>
    <n v="11"/>
    <x v="0"/>
    <n v="67"/>
    <x v="0"/>
    <n v="2387"/>
    <n v="0"/>
    <n v="0"/>
    <n v="1"/>
    <n v="0"/>
    <n v="0"/>
    <s v="Single"/>
    <s v="Alone"/>
    <n v="0"/>
    <n v="0"/>
    <n v="1"/>
    <n v="0"/>
    <n v="0"/>
    <s v="Graduation"/>
    <s v="Graduate"/>
    <n v="1464"/>
    <n v="1421"/>
    <n v="0"/>
    <n v="0"/>
    <x v="0"/>
    <s v="NumCatalogPurchases"/>
    <x v="0"/>
    <n v="22"/>
    <s v="Not Accepted"/>
    <n v="22"/>
    <n v="1507"/>
    <n v="6"/>
    <n v="8"/>
    <n v="8"/>
    <n v="22"/>
    <n v="8"/>
    <x v="0"/>
    <s v="High"/>
    <s v="High"/>
    <s v="Medium"/>
    <n v="1428"/>
  </r>
  <r>
    <n v="40304"/>
    <x v="0"/>
    <n v="1"/>
    <n v="0"/>
    <n v="82"/>
    <x v="2"/>
    <n v="37"/>
    <n v="0"/>
    <n v="17"/>
    <n v="0"/>
    <n v="0"/>
    <n v="3"/>
    <s v="Wines"/>
    <n v="1"/>
    <n v="2"/>
    <n v="0"/>
    <n v="3"/>
    <n v="7"/>
    <x v="0"/>
    <x v="0"/>
    <x v="0"/>
    <x v="0"/>
    <x v="0"/>
    <n v="0"/>
    <n v="3"/>
    <n v="11"/>
    <x v="1"/>
    <n v="53"/>
    <x v="0"/>
    <n v="2431"/>
    <n v="0"/>
    <n v="0"/>
    <n v="1"/>
    <n v="0"/>
    <n v="0"/>
    <s v="Single"/>
    <s v="Alone"/>
    <n v="0"/>
    <n v="0"/>
    <n v="0"/>
    <n v="0"/>
    <n v="1"/>
    <s v="PhD"/>
    <s v="Postgraduate"/>
    <n v="54"/>
    <n v="51"/>
    <n v="0"/>
    <n v="1"/>
    <x v="1"/>
    <s v="NumStorePurchases"/>
    <x v="1"/>
    <n v="5"/>
    <s v="Not Accepted"/>
    <n v="5"/>
    <n v="57"/>
    <n v="1.9999999999999996"/>
    <n v="1"/>
    <n v="2"/>
    <n v="5"/>
    <n v="0"/>
    <x v="1"/>
    <s v="Medium"/>
    <s v="Low"/>
    <s v="Low"/>
    <n v="1429"/>
  </r>
  <r>
    <n v="32727"/>
    <x v="2"/>
    <n v="0"/>
    <n v="0"/>
    <n v="38"/>
    <x v="0"/>
    <n v="167"/>
    <n v="13"/>
    <n v="180"/>
    <n v="86"/>
    <n v="13"/>
    <n v="70"/>
    <s v="Meat"/>
    <n v="2"/>
    <n v="7"/>
    <n v="3"/>
    <n v="5"/>
    <n v="8"/>
    <x v="0"/>
    <x v="0"/>
    <x v="0"/>
    <x v="0"/>
    <x v="0"/>
    <n v="0"/>
    <n v="3"/>
    <n v="11"/>
    <x v="1"/>
    <n v="55"/>
    <x v="0"/>
    <n v="2829"/>
    <n v="0"/>
    <n v="0"/>
    <n v="0"/>
    <n v="1"/>
    <n v="0"/>
    <s v="Together"/>
    <s v="Partner"/>
    <n v="0"/>
    <n v="0"/>
    <n v="0"/>
    <n v="0"/>
    <n v="1"/>
    <s v="PhD"/>
    <s v="Postgraduate"/>
    <n v="459"/>
    <n v="389"/>
    <n v="0"/>
    <n v="0"/>
    <x v="2"/>
    <s v="NumWebPurchases"/>
    <x v="2"/>
    <n v="15"/>
    <s v="Not Accepted"/>
    <n v="15"/>
    <n v="529"/>
    <n v="7"/>
    <n v="5"/>
    <n v="5"/>
    <n v="17"/>
    <n v="5"/>
    <x v="3"/>
    <s v="Medium"/>
    <s v="Medium"/>
    <s v="High"/>
    <n v="1430"/>
  </r>
  <r>
    <n v="68695"/>
    <x v="1"/>
    <n v="0"/>
    <n v="0"/>
    <n v="3"/>
    <x v="3"/>
    <n v="458"/>
    <n v="81"/>
    <n v="356"/>
    <n v="106"/>
    <n v="50"/>
    <n v="40"/>
    <s v="Wines"/>
    <n v="1"/>
    <n v="4"/>
    <n v="4"/>
    <n v="7"/>
    <n v="2"/>
    <x v="0"/>
    <x v="0"/>
    <x v="0"/>
    <x v="0"/>
    <x v="0"/>
    <n v="0"/>
    <n v="3"/>
    <n v="11"/>
    <x v="1"/>
    <n v="51"/>
    <x v="0"/>
    <n v="2163"/>
    <n v="0"/>
    <n v="0"/>
    <n v="0"/>
    <n v="1"/>
    <n v="0"/>
    <s v="Together"/>
    <s v="Partner"/>
    <n v="0"/>
    <n v="0"/>
    <n v="1"/>
    <n v="0"/>
    <n v="0"/>
    <s v="Graduation"/>
    <s v="Graduate"/>
    <n v="1051"/>
    <n v="1011"/>
    <n v="0"/>
    <n v="0"/>
    <x v="0"/>
    <s v="NumStorePurchases"/>
    <x v="1"/>
    <n v="15"/>
    <s v="Not Accepted"/>
    <n v="15"/>
    <n v="1091"/>
    <n v="10"/>
    <n v="5"/>
    <n v="7"/>
    <n v="22"/>
    <n v="8"/>
    <x v="0"/>
    <s v="Medium"/>
    <s v="High"/>
    <s v="Medium"/>
    <n v="1431"/>
  </r>
  <r>
    <n v="43300"/>
    <x v="0"/>
    <n v="0"/>
    <n v="1"/>
    <n v="87"/>
    <x v="2"/>
    <n v="91"/>
    <n v="3"/>
    <n v="52"/>
    <n v="2"/>
    <n v="1"/>
    <n v="31"/>
    <s v="Wines"/>
    <n v="3"/>
    <n v="4"/>
    <n v="0"/>
    <n v="4"/>
    <n v="8"/>
    <x v="0"/>
    <x v="0"/>
    <x v="0"/>
    <x v="0"/>
    <x v="0"/>
    <n v="0"/>
    <n v="3"/>
    <n v="11"/>
    <x v="0"/>
    <n v="49"/>
    <x v="2"/>
    <n v="2783"/>
    <n v="1"/>
    <n v="0"/>
    <n v="0"/>
    <n v="0"/>
    <n v="0"/>
    <s v="Divorced"/>
    <s v="Alone"/>
    <n v="0"/>
    <n v="0"/>
    <n v="1"/>
    <n v="0"/>
    <n v="0"/>
    <s v="Graduation"/>
    <s v="Graduate"/>
    <n v="149"/>
    <n v="118"/>
    <n v="0"/>
    <n v="1"/>
    <x v="3"/>
    <s v="NumWebPurchases"/>
    <x v="2"/>
    <n v="8"/>
    <s v="Not Accepted"/>
    <n v="8"/>
    <n v="180"/>
    <n v="1.9999999999999996"/>
    <n v="3"/>
    <n v="3"/>
    <n v="8"/>
    <n v="1"/>
    <x v="1"/>
    <s v="Medium"/>
    <s v="Low"/>
    <s v="Medium"/>
    <n v="1432"/>
  </r>
  <r>
    <n v="26290"/>
    <x v="2"/>
    <n v="1"/>
    <n v="1"/>
    <n v="49"/>
    <x v="0"/>
    <n v="15"/>
    <n v="8"/>
    <n v="16"/>
    <n v="11"/>
    <n v="5"/>
    <n v="22"/>
    <s v="Gold"/>
    <n v="4"/>
    <n v="2"/>
    <n v="0"/>
    <n v="4"/>
    <n v="6"/>
    <x v="0"/>
    <x v="0"/>
    <x v="0"/>
    <x v="0"/>
    <x v="0"/>
    <n v="0"/>
    <n v="3"/>
    <n v="11"/>
    <x v="1"/>
    <n v="48"/>
    <x v="2"/>
    <n v="2692"/>
    <n v="0"/>
    <n v="0"/>
    <n v="0"/>
    <n v="1"/>
    <n v="0"/>
    <s v="Together"/>
    <s v="Partner"/>
    <n v="0"/>
    <n v="0"/>
    <n v="1"/>
    <n v="0"/>
    <n v="0"/>
    <s v="Graduation"/>
    <s v="Graduate"/>
    <n v="55"/>
    <n v="33"/>
    <n v="0"/>
    <n v="2"/>
    <x v="1"/>
    <s v="NumStorePurchases"/>
    <x v="1"/>
    <n v="6"/>
    <s v="Not Accepted"/>
    <n v="6"/>
    <n v="77"/>
    <n v="6"/>
    <n v="2"/>
    <n v="2"/>
    <n v="10"/>
    <n v="2"/>
    <x v="1"/>
    <s v="Low"/>
    <s v="Medium"/>
    <s v="Medium"/>
    <n v="1433"/>
  </r>
  <r>
    <n v="93790"/>
    <x v="1"/>
    <n v="0"/>
    <n v="0"/>
    <n v="16"/>
    <x v="1"/>
    <n v="1302"/>
    <n v="68"/>
    <n v="731"/>
    <n v="89"/>
    <n v="114"/>
    <n v="45"/>
    <s v="Wines"/>
    <n v="0"/>
    <n v="6"/>
    <n v="7"/>
    <n v="12"/>
    <n v="2"/>
    <x v="0"/>
    <x v="1"/>
    <x v="1"/>
    <x v="1"/>
    <x v="0"/>
    <n v="0"/>
    <n v="3"/>
    <n v="11"/>
    <x v="0"/>
    <n v="50"/>
    <x v="0"/>
    <n v="2296"/>
    <n v="0"/>
    <n v="0"/>
    <n v="1"/>
    <n v="0"/>
    <n v="0"/>
    <s v="Single"/>
    <s v="Alone"/>
    <n v="0"/>
    <n v="0"/>
    <n v="1"/>
    <n v="0"/>
    <n v="0"/>
    <s v="Graduation"/>
    <s v="Graduate"/>
    <n v="2304"/>
    <n v="2259"/>
    <n v="3"/>
    <n v="0"/>
    <x v="0"/>
    <s v="NumStorePurchases"/>
    <x v="1"/>
    <n v="25"/>
    <s v="Accepted"/>
    <n v="25"/>
    <n v="2349"/>
    <n v="9"/>
    <n v="9"/>
    <n v="9"/>
    <n v="27"/>
    <n v="9"/>
    <x v="0"/>
    <s v="High"/>
    <s v="High"/>
    <s v="Medium"/>
    <n v="1434"/>
  </r>
  <r>
    <n v="38410"/>
    <x v="0"/>
    <n v="0"/>
    <n v="0"/>
    <n v="65"/>
    <x v="2"/>
    <n v="153"/>
    <n v="64"/>
    <n v="123"/>
    <n v="116"/>
    <n v="64"/>
    <n v="14"/>
    <s v="Wines"/>
    <n v="2"/>
    <n v="5"/>
    <n v="2"/>
    <n v="9"/>
    <n v="6"/>
    <x v="0"/>
    <x v="0"/>
    <x v="0"/>
    <x v="0"/>
    <x v="0"/>
    <n v="0"/>
    <n v="3"/>
    <n v="11"/>
    <x v="0"/>
    <n v="46"/>
    <x v="2"/>
    <n v="2812"/>
    <n v="0"/>
    <n v="1"/>
    <n v="0"/>
    <n v="0"/>
    <n v="0"/>
    <s v="Married"/>
    <s v="Partner"/>
    <n v="0"/>
    <n v="0"/>
    <n v="0"/>
    <n v="0"/>
    <n v="1"/>
    <s v="PhD"/>
    <s v="Postgraduate"/>
    <n v="520"/>
    <n v="506"/>
    <n v="0"/>
    <n v="0"/>
    <x v="2"/>
    <s v="NumStorePurchases"/>
    <x v="1"/>
    <n v="16"/>
    <s v="Not Accepted"/>
    <n v="16"/>
    <n v="534"/>
    <n v="4"/>
    <n v="6"/>
    <n v="5"/>
    <n v="15"/>
    <n v="4"/>
    <x v="2"/>
    <s v="Medium"/>
    <s v="High"/>
    <s v="Medium"/>
    <n v="1435"/>
  </r>
  <r>
    <n v="64866"/>
    <x v="0"/>
    <n v="0"/>
    <n v="1"/>
    <n v="9"/>
    <x v="1"/>
    <n v="508"/>
    <n v="5"/>
    <n v="21"/>
    <n v="7"/>
    <n v="5"/>
    <n v="10"/>
    <s v="Wines"/>
    <n v="4"/>
    <n v="7"/>
    <n v="3"/>
    <n v="7"/>
    <n v="5"/>
    <x v="0"/>
    <x v="1"/>
    <x v="0"/>
    <x v="0"/>
    <x v="0"/>
    <n v="0"/>
    <n v="3"/>
    <n v="11"/>
    <x v="1"/>
    <n v="70"/>
    <x v="0"/>
    <n v="2313"/>
    <n v="0"/>
    <n v="0"/>
    <n v="0"/>
    <n v="0"/>
    <n v="1"/>
    <s v="Widow"/>
    <s v="Alone"/>
    <n v="0"/>
    <n v="0"/>
    <n v="0"/>
    <n v="1"/>
    <n v="0"/>
    <s v="Master"/>
    <s v="Postgraduate"/>
    <n v="546"/>
    <n v="536"/>
    <n v="1"/>
    <n v="1"/>
    <x v="2"/>
    <s v="NumWebPurchases"/>
    <x v="2"/>
    <n v="17"/>
    <s v="Accepted"/>
    <n v="17"/>
    <n v="556"/>
    <n v="10"/>
    <n v="6"/>
    <n v="5"/>
    <n v="21"/>
    <n v="8"/>
    <x v="0"/>
    <s v="High"/>
    <s v="Medium"/>
    <s v="Medium"/>
    <n v="1436"/>
  </r>
  <r>
    <n v="57957"/>
    <x v="0"/>
    <n v="0"/>
    <n v="1"/>
    <n v="24"/>
    <x v="1"/>
    <n v="290"/>
    <n v="59"/>
    <n v="177"/>
    <n v="77"/>
    <n v="5"/>
    <n v="29"/>
    <s v="Wines"/>
    <n v="7"/>
    <n v="4"/>
    <n v="6"/>
    <n v="8"/>
    <n v="3"/>
    <x v="0"/>
    <x v="0"/>
    <x v="0"/>
    <x v="0"/>
    <x v="0"/>
    <n v="1"/>
    <n v="3"/>
    <n v="11"/>
    <x v="1"/>
    <n v="61"/>
    <x v="0"/>
    <n v="2473"/>
    <n v="0"/>
    <n v="0"/>
    <n v="0"/>
    <n v="1"/>
    <n v="0"/>
    <s v="Together"/>
    <s v="Partner"/>
    <n v="0"/>
    <n v="0"/>
    <n v="1"/>
    <n v="0"/>
    <n v="0"/>
    <s v="Graduation"/>
    <s v="Graduate"/>
    <n v="608"/>
    <n v="579"/>
    <n v="0"/>
    <n v="1"/>
    <x v="2"/>
    <s v="NumStorePurchases"/>
    <x v="1"/>
    <n v="18"/>
    <s v="Not Accepted"/>
    <n v="18"/>
    <n v="637"/>
    <n v="8"/>
    <n v="7"/>
    <n v="6"/>
    <n v="21"/>
    <n v="8"/>
    <x v="0"/>
    <s v="Medium"/>
    <s v="Medium"/>
    <s v="Medium"/>
    <n v="1437"/>
  </r>
  <r>
    <n v="46015"/>
    <x v="0"/>
    <n v="1"/>
    <n v="1"/>
    <n v="25"/>
    <x v="1"/>
    <n v="38"/>
    <n v="0"/>
    <n v="2"/>
    <n v="0"/>
    <n v="0"/>
    <n v="6"/>
    <s v="Wines"/>
    <n v="1"/>
    <n v="1"/>
    <n v="0"/>
    <n v="3"/>
    <n v="7"/>
    <x v="1"/>
    <x v="0"/>
    <x v="0"/>
    <x v="0"/>
    <x v="1"/>
    <n v="0"/>
    <n v="3"/>
    <n v="11"/>
    <x v="1"/>
    <n v="65"/>
    <x v="0"/>
    <n v="2236"/>
    <n v="0"/>
    <n v="0"/>
    <n v="0"/>
    <n v="1"/>
    <n v="0"/>
    <s v="Together"/>
    <s v="Partner"/>
    <n v="0"/>
    <n v="0"/>
    <n v="0"/>
    <n v="0"/>
    <n v="1"/>
    <s v="PhD"/>
    <s v="Postgraduate"/>
    <n v="40"/>
    <n v="34"/>
    <n v="2"/>
    <n v="2"/>
    <x v="1"/>
    <s v="NumStorePurchases"/>
    <x v="1"/>
    <n v="4"/>
    <s v="Accepted"/>
    <n v="4"/>
    <n v="46"/>
    <n v="8"/>
    <n v="0"/>
    <n v="1"/>
    <n v="9"/>
    <n v="2"/>
    <x v="1"/>
    <s v="Medium"/>
    <s v="Low"/>
    <s v="Low"/>
    <n v="1438"/>
  </r>
  <r>
    <n v="16531"/>
    <x v="2"/>
    <n v="1"/>
    <n v="0"/>
    <n v="43"/>
    <x v="0"/>
    <n v="2"/>
    <n v="13"/>
    <n v="6"/>
    <n v="7"/>
    <n v="5"/>
    <n v="11"/>
    <s v="Fruits"/>
    <n v="3"/>
    <n v="3"/>
    <n v="0"/>
    <n v="3"/>
    <n v="7"/>
    <x v="0"/>
    <x v="0"/>
    <x v="0"/>
    <x v="0"/>
    <x v="0"/>
    <n v="0"/>
    <n v="3"/>
    <n v="11"/>
    <x v="1"/>
    <n v="42"/>
    <x v="2"/>
    <n v="2170"/>
    <n v="0"/>
    <n v="0"/>
    <n v="0"/>
    <n v="1"/>
    <n v="0"/>
    <s v="Together"/>
    <s v="Partner"/>
    <n v="0"/>
    <n v="0"/>
    <n v="1"/>
    <n v="0"/>
    <n v="0"/>
    <s v="Graduation"/>
    <s v="Graduate"/>
    <n v="33"/>
    <n v="22"/>
    <n v="0"/>
    <n v="1"/>
    <x v="1"/>
    <s v="NumWebPurchases"/>
    <x v="2"/>
    <n v="6"/>
    <s v="Not Accepted"/>
    <n v="6"/>
    <n v="44"/>
    <n v="6"/>
    <n v="2"/>
    <n v="1"/>
    <n v="9"/>
    <n v="2"/>
    <x v="1"/>
    <s v="Low"/>
    <s v="Medium"/>
    <s v="Medium"/>
    <n v="1439"/>
  </r>
  <r>
    <n v="28072"/>
    <x v="2"/>
    <n v="1"/>
    <n v="0"/>
    <n v="10"/>
    <x v="1"/>
    <n v="30"/>
    <n v="0"/>
    <n v="10"/>
    <n v="2"/>
    <n v="0"/>
    <n v="5"/>
    <s v="Wines"/>
    <n v="1"/>
    <n v="1"/>
    <n v="0"/>
    <n v="3"/>
    <n v="7"/>
    <x v="0"/>
    <x v="0"/>
    <x v="0"/>
    <x v="0"/>
    <x v="0"/>
    <n v="0"/>
    <n v="3"/>
    <n v="11"/>
    <x v="1"/>
    <n v="34"/>
    <x v="1"/>
    <n v="2515"/>
    <n v="0"/>
    <n v="1"/>
    <n v="0"/>
    <n v="0"/>
    <n v="0"/>
    <s v="Married"/>
    <s v="Partner"/>
    <n v="0"/>
    <n v="0"/>
    <n v="0"/>
    <n v="1"/>
    <n v="0"/>
    <s v="Master"/>
    <s v="Postgraduate"/>
    <n v="42"/>
    <n v="37"/>
    <n v="0"/>
    <n v="1"/>
    <x v="1"/>
    <s v="NumStorePurchases"/>
    <x v="1"/>
    <n v="4"/>
    <s v="Not Accepted"/>
    <n v="4"/>
    <n v="47"/>
    <n v="9"/>
    <n v="0"/>
    <n v="1"/>
    <n v="10"/>
    <n v="2"/>
    <x v="1"/>
    <s v="Medium"/>
    <s v="Low"/>
    <s v="Low"/>
    <n v="1440"/>
  </r>
  <r>
    <n v="49476"/>
    <x v="0"/>
    <n v="0"/>
    <n v="1"/>
    <n v="29"/>
    <x v="1"/>
    <n v="386"/>
    <n v="23"/>
    <n v="95"/>
    <n v="54"/>
    <n v="41"/>
    <n v="196"/>
    <s v="Wines"/>
    <n v="4"/>
    <n v="2"/>
    <n v="11"/>
    <n v="5"/>
    <n v="2"/>
    <x v="0"/>
    <x v="0"/>
    <x v="0"/>
    <x v="0"/>
    <x v="0"/>
    <n v="0"/>
    <n v="3"/>
    <n v="11"/>
    <x v="1"/>
    <n v="57"/>
    <x v="0"/>
    <n v="2533"/>
    <n v="1"/>
    <n v="0"/>
    <n v="0"/>
    <n v="0"/>
    <n v="0"/>
    <s v="Divorced"/>
    <s v="Alone"/>
    <n v="0"/>
    <n v="0"/>
    <n v="0"/>
    <n v="1"/>
    <n v="0"/>
    <s v="Master"/>
    <s v="Postgraduate"/>
    <n v="599"/>
    <n v="403"/>
    <n v="0"/>
    <n v="1"/>
    <x v="2"/>
    <s v="NumCatalogPurchases"/>
    <x v="0"/>
    <n v="18"/>
    <s v="Not Accepted"/>
    <n v="18"/>
    <n v="795"/>
    <n v="8"/>
    <n v="7"/>
    <n v="6"/>
    <n v="21"/>
    <n v="8"/>
    <x v="0"/>
    <s v="Medium"/>
    <s v="High"/>
    <s v="High"/>
    <n v="1441"/>
  </r>
  <r>
    <n v="50725"/>
    <x v="0"/>
    <n v="0"/>
    <n v="1"/>
    <n v="45"/>
    <x v="0"/>
    <n v="443"/>
    <n v="10"/>
    <n v="75"/>
    <n v="0"/>
    <n v="10"/>
    <n v="48"/>
    <s v="Wines"/>
    <n v="4"/>
    <n v="8"/>
    <n v="1"/>
    <n v="8"/>
    <n v="8"/>
    <x v="0"/>
    <x v="0"/>
    <x v="0"/>
    <x v="0"/>
    <x v="0"/>
    <n v="0"/>
    <n v="3"/>
    <n v="11"/>
    <x v="1"/>
    <n v="67"/>
    <x v="0"/>
    <n v="2660"/>
    <n v="0"/>
    <n v="1"/>
    <n v="0"/>
    <n v="0"/>
    <n v="0"/>
    <s v="Married"/>
    <s v="Partner"/>
    <n v="0"/>
    <n v="0"/>
    <n v="1"/>
    <n v="0"/>
    <n v="0"/>
    <s v="Graduation"/>
    <s v="Graduate"/>
    <n v="538"/>
    <n v="490"/>
    <n v="0"/>
    <n v="1"/>
    <x v="2"/>
    <s v="NumWebPurchases"/>
    <x v="2"/>
    <n v="17"/>
    <s v="Not Accepted"/>
    <n v="17"/>
    <n v="586"/>
    <n v="6"/>
    <n v="6"/>
    <n v="5"/>
    <n v="17"/>
    <n v="5"/>
    <x v="3"/>
    <s v="Medium"/>
    <s v="Medium"/>
    <s v="Medium"/>
    <n v="1442"/>
  </r>
  <r>
    <n v="83844"/>
    <x v="1"/>
    <n v="0"/>
    <n v="0"/>
    <n v="57"/>
    <x v="0"/>
    <n v="901"/>
    <n v="31"/>
    <n v="345"/>
    <n v="75"/>
    <n v="31"/>
    <n v="191"/>
    <s v="Wines"/>
    <n v="1"/>
    <n v="4"/>
    <n v="4"/>
    <n v="11"/>
    <n v="1"/>
    <x v="0"/>
    <x v="0"/>
    <x v="1"/>
    <x v="0"/>
    <x v="0"/>
    <n v="0"/>
    <n v="3"/>
    <n v="11"/>
    <x v="1"/>
    <n v="68"/>
    <x v="0"/>
    <n v="2572"/>
    <n v="0"/>
    <n v="0"/>
    <n v="0"/>
    <n v="1"/>
    <n v="0"/>
    <s v="Together"/>
    <s v="Partner"/>
    <n v="0"/>
    <n v="0"/>
    <n v="1"/>
    <n v="0"/>
    <n v="0"/>
    <s v="Graduation"/>
    <s v="Graduate"/>
    <n v="1383"/>
    <n v="1192"/>
    <n v="1"/>
    <n v="0"/>
    <x v="0"/>
    <s v="NumStorePurchases"/>
    <x v="1"/>
    <n v="19"/>
    <s v="Accepted"/>
    <n v="19"/>
    <n v="1574"/>
    <n v="5"/>
    <n v="7"/>
    <n v="9"/>
    <n v="21"/>
    <n v="8"/>
    <x v="0"/>
    <s v="High"/>
    <s v="Medium"/>
    <s v="High"/>
    <n v="1443"/>
  </r>
  <r>
    <n v="41145"/>
    <x v="0"/>
    <n v="1"/>
    <n v="1"/>
    <n v="20"/>
    <x v="1"/>
    <n v="9"/>
    <n v="0"/>
    <n v="3"/>
    <n v="0"/>
    <n v="0"/>
    <n v="1"/>
    <s v="Wines"/>
    <n v="1"/>
    <n v="0"/>
    <n v="0"/>
    <n v="3"/>
    <n v="3"/>
    <x v="0"/>
    <x v="0"/>
    <x v="0"/>
    <x v="0"/>
    <x v="0"/>
    <n v="0"/>
    <n v="3"/>
    <n v="11"/>
    <x v="1"/>
    <n v="70"/>
    <x v="0"/>
    <n v="2300"/>
    <n v="0"/>
    <n v="1"/>
    <n v="0"/>
    <n v="0"/>
    <n v="0"/>
    <s v="Married"/>
    <s v="Partner"/>
    <n v="0"/>
    <n v="0"/>
    <n v="0"/>
    <n v="0"/>
    <n v="1"/>
    <s v="PhD"/>
    <s v="Postgraduate"/>
    <n v="12"/>
    <n v="11"/>
    <n v="0"/>
    <n v="2"/>
    <x v="1"/>
    <s v="NumStorePurchases"/>
    <x v="1"/>
    <n v="3"/>
    <s v="Not Accepted"/>
    <n v="3"/>
    <n v="13"/>
    <n v="8"/>
    <n v="0"/>
    <n v="0"/>
    <n v="8"/>
    <n v="1"/>
    <x v="1"/>
    <s v="Low"/>
    <s v="Low"/>
    <s v="Low"/>
    <n v="1444"/>
  </r>
  <r>
    <n v="67419"/>
    <x v="0"/>
    <n v="0"/>
    <n v="1"/>
    <n v="29"/>
    <x v="1"/>
    <n v="846"/>
    <n v="84"/>
    <n v="352"/>
    <n v="91"/>
    <n v="56"/>
    <n v="42"/>
    <s v="Wines"/>
    <n v="4"/>
    <n v="9"/>
    <n v="4"/>
    <n v="8"/>
    <n v="5"/>
    <x v="0"/>
    <x v="0"/>
    <x v="0"/>
    <x v="0"/>
    <x v="0"/>
    <n v="0"/>
    <n v="3"/>
    <n v="11"/>
    <x v="1"/>
    <n v="50"/>
    <x v="0"/>
    <n v="2688"/>
    <n v="0"/>
    <n v="0"/>
    <n v="0"/>
    <n v="1"/>
    <n v="0"/>
    <s v="Together"/>
    <s v="Partner"/>
    <n v="0"/>
    <n v="0"/>
    <n v="1"/>
    <n v="0"/>
    <n v="0"/>
    <s v="Graduation"/>
    <s v="Graduate"/>
    <n v="1429"/>
    <n v="1387"/>
    <n v="0"/>
    <n v="1"/>
    <x v="0"/>
    <s v="NumWebPurchases"/>
    <x v="2"/>
    <n v="21"/>
    <s v="Not Accepted"/>
    <n v="21"/>
    <n v="1471"/>
    <n v="8"/>
    <n v="8"/>
    <n v="8"/>
    <n v="24"/>
    <n v="9"/>
    <x v="0"/>
    <s v="High"/>
    <s v="High"/>
    <s v="Medium"/>
    <n v="1445"/>
  </r>
  <r>
    <n v="23162"/>
    <x v="2"/>
    <n v="1"/>
    <n v="1"/>
    <n v="82"/>
    <x v="2"/>
    <n v="8"/>
    <n v="3"/>
    <n v="9"/>
    <n v="19"/>
    <n v="4"/>
    <n v="22"/>
    <s v="Gold"/>
    <n v="3"/>
    <n v="1"/>
    <n v="1"/>
    <n v="3"/>
    <n v="6"/>
    <x v="0"/>
    <x v="0"/>
    <x v="0"/>
    <x v="0"/>
    <x v="0"/>
    <n v="0"/>
    <n v="3"/>
    <n v="11"/>
    <x v="1"/>
    <n v="50"/>
    <x v="0"/>
    <n v="2349"/>
    <n v="0"/>
    <n v="1"/>
    <n v="0"/>
    <n v="0"/>
    <n v="0"/>
    <s v="Married"/>
    <s v="Partner"/>
    <n v="1"/>
    <n v="0"/>
    <n v="0"/>
    <n v="0"/>
    <n v="0"/>
    <s v="2n Cycle"/>
    <s v="Undergraduate"/>
    <n v="43"/>
    <n v="21"/>
    <n v="0"/>
    <n v="2"/>
    <x v="1"/>
    <s v="NumStorePurchases"/>
    <x v="1"/>
    <n v="5"/>
    <s v="Not Accepted"/>
    <n v="5"/>
    <n v="65"/>
    <n v="1.9999999999999996"/>
    <n v="1"/>
    <n v="2"/>
    <n v="5"/>
    <n v="0"/>
    <x v="1"/>
    <s v="Low"/>
    <s v="Medium"/>
    <s v="Medium"/>
    <n v="1446"/>
  </r>
  <r>
    <n v="34380"/>
    <x v="2"/>
    <n v="1"/>
    <n v="0"/>
    <n v="68"/>
    <x v="2"/>
    <n v="72"/>
    <n v="7"/>
    <n v="58"/>
    <n v="13"/>
    <n v="1"/>
    <n v="24"/>
    <s v="Wines"/>
    <n v="4"/>
    <n v="4"/>
    <n v="1"/>
    <n v="3"/>
    <n v="8"/>
    <x v="0"/>
    <x v="0"/>
    <x v="0"/>
    <x v="0"/>
    <x v="0"/>
    <n v="0"/>
    <n v="3"/>
    <n v="11"/>
    <x v="1"/>
    <n v="43"/>
    <x v="2"/>
    <n v="2582"/>
    <n v="0"/>
    <n v="1"/>
    <n v="0"/>
    <n v="0"/>
    <n v="0"/>
    <s v="Married"/>
    <s v="Partner"/>
    <n v="0"/>
    <n v="0"/>
    <n v="1"/>
    <n v="0"/>
    <n v="0"/>
    <s v="Graduation"/>
    <s v="Graduate"/>
    <n v="151"/>
    <n v="127"/>
    <n v="0"/>
    <n v="1"/>
    <x v="3"/>
    <s v="NumWebPurchases"/>
    <x v="2"/>
    <n v="8"/>
    <s v="Not Accepted"/>
    <n v="8"/>
    <n v="175"/>
    <n v="4"/>
    <n v="3"/>
    <n v="3"/>
    <n v="10"/>
    <n v="2"/>
    <x v="1"/>
    <s v="Medium"/>
    <s v="Low"/>
    <s v="Medium"/>
    <n v="1447"/>
  </r>
  <r>
    <n v="34704"/>
    <x v="2"/>
    <n v="0"/>
    <n v="1"/>
    <n v="65"/>
    <x v="2"/>
    <n v="29"/>
    <n v="0"/>
    <n v="5"/>
    <n v="0"/>
    <n v="1"/>
    <n v="5"/>
    <s v="Wines"/>
    <n v="1"/>
    <n v="1"/>
    <n v="0"/>
    <n v="3"/>
    <n v="5"/>
    <x v="0"/>
    <x v="0"/>
    <x v="0"/>
    <x v="0"/>
    <x v="0"/>
    <n v="0"/>
    <n v="3"/>
    <n v="11"/>
    <x v="1"/>
    <n v="54"/>
    <x v="0"/>
    <n v="2587"/>
    <n v="0"/>
    <n v="0"/>
    <n v="1"/>
    <n v="0"/>
    <n v="0"/>
    <s v="Single"/>
    <s v="Alone"/>
    <n v="0"/>
    <n v="0"/>
    <n v="1"/>
    <n v="0"/>
    <n v="0"/>
    <s v="Graduation"/>
    <s v="Graduate"/>
    <n v="35"/>
    <n v="30"/>
    <n v="0"/>
    <n v="1"/>
    <x v="1"/>
    <s v="NumStorePurchases"/>
    <x v="1"/>
    <n v="4"/>
    <s v="Not Accepted"/>
    <n v="4"/>
    <n v="40"/>
    <n v="4"/>
    <n v="0"/>
    <n v="1"/>
    <n v="5"/>
    <n v="0"/>
    <x v="1"/>
    <s v="Medium"/>
    <s v="Low"/>
    <s v="Low"/>
    <n v="1448"/>
  </r>
  <r>
    <n v="94871"/>
    <x v="1"/>
    <n v="0"/>
    <n v="2"/>
    <n v="99"/>
    <x v="2"/>
    <n v="169"/>
    <n v="24"/>
    <n v="553"/>
    <n v="188"/>
    <n v="0"/>
    <n v="144"/>
    <s v="Meat"/>
    <n v="1"/>
    <n v="8"/>
    <n v="5"/>
    <n v="4"/>
    <n v="7"/>
    <x v="0"/>
    <x v="1"/>
    <x v="1"/>
    <x v="0"/>
    <x v="0"/>
    <n v="0"/>
    <n v="3"/>
    <n v="11"/>
    <x v="0"/>
    <n v="51"/>
    <x v="0"/>
    <n v="2825"/>
    <n v="0"/>
    <n v="1"/>
    <n v="0"/>
    <n v="0"/>
    <n v="0"/>
    <s v="Married"/>
    <s v="Partner"/>
    <n v="0"/>
    <n v="0"/>
    <n v="0"/>
    <n v="0"/>
    <n v="1"/>
    <s v="PhD"/>
    <s v="Postgraduate"/>
    <n v="934"/>
    <n v="790"/>
    <n v="2"/>
    <n v="2"/>
    <x v="2"/>
    <s v="NumWebPurchases"/>
    <x v="2"/>
    <n v="17"/>
    <s v="Accepted"/>
    <n v="17"/>
    <n v="1078"/>
    <n v="0.99999999999999978"/>
    <n v="6"/>
    <n v="7"/>
    <n v="14"/>
    <n v="4"/>
    <x v="2"/>
    <s v="Medium"/>
    <s v="Low"/>
    <s v="High"/>
    <n v="1449"/>
  </r>
  <r>
    <n v="65148"/>
    <x v="0"/>
    <n v="0"/>
    <n v="1"/>
    <n v="9"/>
    <x v="1"/>
    <n v="460"/>
    <n v="35"/>
    <n v="422"/>
    <n v="33"/>
    <n v="12"/>
    <n v="153"/>
    <s v="Wines"/>
    <n v="2"/>
    <n v="6"/>
    <n v="6"/>
    <n v="7"/>
    <n v="4"/>
    <x v="0"/>
    <x v="0"/>
    <x v="0"/>
    <x v="0"/>
    <x v="0"/>
    <n v="0"/>
    <n v="3"/>
    <n v="11"/>
    <x v="1"/>
    <n v="62"/>
    <x v="0"/>
    <n v="2749"/>
    <n v="0"/>
    <n v="1"/>
    <n v="0"/>
    <n v="0"/>
    <n v="0"/>
    <s v="Married"/>
    <s v="Partner"/>
    <n v="0"/>
    <n v="0"/>
    <n v="1"/>
    <n v="0"/>
    <n v="0"/>
    <s v="Graduation"/>
    <s v="Graduate"/>
    <n v="962"/>
    <n v="809"/>
    <n v="0"/>
    <n v="1"/>
    <x v="2"/>
    <s v="NumStorePurchases"/>
    <x v="1"/>
    <n v="19"/>
    <s v="Not Accepted"/>
    <n v="19"/>
    <n v="1115"/>
    <n v="10"/>
    <n v="7"/>
    <n v="7"/>
    <n v="24"/>
    <n v="9"/>
    <x v="0"/>
    <s v="Medium"/>
    <s v="Medium"/>
    <s v="High"/>
    <n v="1450"/>
  </r>
  <r>
    <n v="39898"/>
    <x v="0"/>
    <n v="0"/>
    <n v="1"/>
    <n v="20"/>
    <x v="1"/>
    <n v="69"/>
    <n v="8"/>
    <n v="26"/>
    <n v="12"/>
    <n v="7"/>
    <n v="12"/>
    <s v="Wines"/>
    <n v="2"/>
    <n v="3"/>
    <n v="0"/>
    <n v="4"/>
    <n v="7"/>
    <x v="0"/>
    <x v="0"/>
    <x v="0"/>
    <x v="0"/>
    <x v="0"/>
    <n v="0"/>
    <n v="3"/>
    <n v="11"/>
    <x v="1"/>
    <n v="66"/>
    <x v="0"/>
    <n v="2661"/>
    <n v="0"/>
    <n v="0"/>
    <n v="0"/>
    <n v="1"/>
    <n v="0"/>
    <s v="Together"/>
    <s v="Partner"/>
    <n v="0"/>
    <n v="0"/>
    <n v="1"/>
    <n v="0"/>
    <n v="0"/>
    <s v="Graduation"/>
    <s v="Graduate"/>
    <n v="122"/>
    <n v="110"/>
    <n v="0"/>
    <n v="1"/>
    <x v="3"/>
    <s v="NumStorePurchases"/>
    <x v="1"/>
    <n v="7"/>
    <s v="Not Accepted"/>
    <n v="7"/>
    <n v="134"/>
    <n v="8"/>
    <n v="3"/>
    <n v="3"/>
    <n v="14"/>
    <n v="4"/>
    <x v="2"/>
    <s v="Medium"/>
    <s v="Medium"/>
    <s v="Medium"/>
    <n v="1451"/>
  </r>
  <r>
    <n v="64857"/>
    <x v="0"/>
    <n v="0"/>
    <n v="0"/>
    <n v="78"/>
    <x v="2"/>
    <n v="556"/>
    <n v="14"/>
    <n v="717"/>
    <n v="210"/>
    <n v="0"/>
    <n v="43"/>
    <s v="Meat"/>
    <n v="1"/>
    <n v="7"/>
    <n v="5"/>
    <n v="10"/>
    <n v="4"/>
    <x v="0"/>
    <x v="0"/>
    <x v="0"/>
    <x v="0"/>
    <x v="0"/>
    <n v="0"/>
    <n v="3"/>
    <n v="11"/>
    <x v="1"/>
    <n v="64"/>
    <x v="0"/>
    <n v="2742"/>
    <n v="0"/>
    <n v="0"/>
    <n v="1"/>
    <n v="0"/>
    <n v="0"/>
    <s v="Single"/>
    <s v="Alone"/>
    <n v="0"/>
    <n v="0"/>
    <n v="0"/>
    <n v="1"/>
    <n v="0"/>
    <s v="Master"/>
    <s v="Postgraduate"/>
    <n v="1497"/>
    <n v="1454"/>
    <n v="0"/>
    <n v="0"/>
    <x v="0"/>
    <s v="NumStorePurchases"/>
    <x v="1"/>
    <n v="22"/>
    <s v="Not Accepted"/>
    <n v="22"/>
    <n v="1540"/>
    <n v="3.0000000000000004"/>
    <n v="8"/>
    <n v="9"/>
    <n v="20"/>
    <n v="7"/>
    <x v="3"/>
    <s v="High"/>
    <s v="Low"/>
    <s v="Medium"/>
    <n v="1452"/>
  </r>
  <r>
    <n v="59892"/>
    <x v="0"/>
    <n v="0"/>
    <n v="1"/>
    <n v="26"/>
    <x v="1"/>
    <n v="73"/>
    <n v="0"/>
    <n v="13"/>
    <n v="0"/>
    <n v="1"/>
    <n v="0"/>
    <s v="Wines"/>
    <n v="1"/>
    <n v="2"/>
    <n v="1"/>
    <n v="3"/>
    <n v="3"/>
    <x v="0"/>
    <x v="0"/>
    <x v="0"/>
    <x v="0"/>
    <x v="0"/>
    <n v="0"/>
    <n v="3"/>
    <n v="11"/>
    <x v="1"/>
    <n v="50"/>
    <x v="0"/>
    <n v="2398"/>
    <n v="0"/>
    <n v="1"/>
    <n v="0"/>
    <n v="0"/>
    <n v="0"/>
    <s v="Married"/>
    <s v="Partner"/>
    <n v="0"/>
    <n v="0"/>
    <n v="0"/>
    <n v="0"/>
    <n v="1"/>
    <s v="PhD"/>
    <s v="Postgraduate"/>
    <n v="87"/>
    <n v="87"/>
    <n v="0"/>
    <n v="1"/>
    <x v="3"/>
    <s v="NumStorePurchases"/>
    <x v="1"/>
    <n v="6"/>
    <s v="Not Accepted"/>
    <n v="6"/>
    <n v="87"/>
    <n v="8"/>
    <n v="2"/>
    <n v="2"/>
    <n v="12"/>
    <n v="3"/>
    <x v="2"/>
    <s v="Medium"/>
    <s v="Low"/>
    <s v="Low"/>
    <n v="1453"/>
  </r>
  <r>
    <n v="41020"/>
    <x v="0"/>
    <n v="0"/>
    <n v="0"/>
    <n v="68"/>
    <x v="2"/>
    <n v="112"/>
    <n v="1"/>
    <n v="54"/>
    <n v="7"/>
    <n v="7"/>
    <n v="36"/>
    <s v="Wines"/>
    <n v="1"/>
    <n v="3"/>
    <n v="2"/>
    <n v="4"/>
    <n v="3"/>
    <x v="0"/>
    <x v="0"/>
    <x v="0"/>
    <x v="0"/>
    <x v="0"/>
    <n v="0"/>
    <n v="3"/>
    <n v="11"/>
    <x v="1"/>
    <n v="33"/>
    <x v="1"/>
    <n v="2403"/>
    <n v="0"/>
    <n v="0"/>
    <n v="1"/>
    <n v="0"/>
    <n v="0"/>
    <s v="Single"/>
    <s v="Alone"/>
    <n v="0"/>
    <n v="0"/>
    <n v="0"/>
    <n v="1"/>
    <n v="0"/>
    <s v="Master"/>
    <s v="Postgraduate"/>
    <n v="181"/>
    <n v="145"/>
    <n v="0"/>
    <n v="0"/>
    <x v="3"/>
    <s v="NumStorePurchases"/>
    <x v="1"/>
    <n v="9"/>
    <s v="Not Accepted"/>
    <n v="9"/>
    <n v="217"/>
    <n v="4"/>
    <n v="3"/>
    <n v="4"/>
    <n v="11"/>
    <n v="3"/>
    <x v="2"/>
    <s v="Medium"/>
    <s v="Medium"/>
    <s v="Medium"/>
    <n v="1454"/>
  </r>
  <r>
    <n v="57072"/>
    <x v="0"/>
    <n v="0"/>
    <n v="1"/>
    <n v="79"/>
    <x v="2"/>
    <n v="944"/>
    <n v="0"/>
    <n v="60"/>
    <n v="0"/>
    <n v="0"/>
    <n v="30"/>
    <s v="Wines"/>
    <n v="2"/>
    <n v="7"/>
    <n v="5"/>
    <n v="13"/>
    <n v="5"/>
    <x v="1"/>
    <x v="0"/>
    <x v="0"/>
    <x v="0"/>
    <x v="0"/>
    <n v="0"/>
    <n v="3"/>
    <n v="11"/>
    <x v="1"/>
    <n v="59"/>
    <x v="0"/>
    <n v="2315"/>
    <n v="0"/>
    <n v="1"/>
    <n v="0"/>
    <n v="0"/>
    <n v="0"/>
    <s v="Married"/>
    <s v="Partner"/>
    <n v="0"/>
    <n v="0"/>
    <n v="0"/>
    <n v="0"/>
    <n v="1"/>
    <s v="PhD"/>
    <s v="Postgraduate"/>
    <n v="1004"/>
    <n v="974"/>
    <n v="1"/>
    <n v="1"/>
    <x v="0"/>
    <s v="NumStorePurchases"/>
    <x v="1"/>
    <n v="25"/>
    <s v="Accepted"/>
    <n v="25"/>
    <n v="1034"/>
    <n v="3.0000000000000004"/>
    <n v="9"/>
    <n v="7"/>
    <n v="19"/>
    <n v="7"/>
    <x v="3"/>
    <s v="High"/>
    <s v="Low"/>
    <s v="Medium"/>
    <n v="1455"/>
  </r>
  <r>
    <n v="60474"/>
    <x v="0"/>
    <n v="0"/>
    <n v="1"/>
    <n v="25"/>
    <x v="1"/>
    <n v="265"/>
    <n v="199"/>
    <n v="303"/>
    <n v="234"/>
    <n v="9"/>
    <n v="170"/>
    <s v="Meat"/>
    <n v="7"/>
    <n v="10"/>
    <n v="2"/>
    <n v="12"/>
    <n v="7"/>
    <x v="0"/>
    <x v="0"/>
    <x v="0"/>
    <x v="0"/>
    <x v="0"/>
    <n v="0"/>
    <n v="3"/>
    <n v="11"/>
    <x v="1"/>
    <n v="41"/>
    <x v="2"/>
    <n v="2613"/>
    <n v="0"/>
    <n v="0"/>
    <n v="1"/>
    <n v="0"/>
    <n v="0"/>
    <s v="Single"/>
    <s v="Alone"/>
    <n v="0"/>
    <n v="0"/>
    <n v="1"/>
    <n v="0"/>
    <n v="0"/>
    <s v="Graduation"/>
    <s v="Graduate"/>
    <n v="1010"/>
    <n v="840"/>
    <n v="0"/>
    <n v="1"/>
    <x v="0"/>
    <s v="NumStorePurchases"/>
    <x v="1"/>
    <n v="24"/>
    <s v="Not Accepted"/>
    <n v="24"/>
    <n v="1180"/>
    <n v="8"/>
    <n v="9"/>
    <n v="8"/>
    <n v="25"/>
    <n v="9"/>
    <x v="0"/>
    <s v="Medium"/>
    <s v="Medium"/>
    <s v="High"/>
    <n v="1456"/>
  </r>
  <r>
    <n v="62807"/>
    <x v="0"/>
    <n v="0"/>
    <n v="1"/>
    <n v="83"/>
    <x v="2"/>
    <n v="526"/>
    <n v="28"/>
    <n v="135"/>
    <n v="10"/>
    <n v="21"/>
    <n v="99"/>
    <s v="Wines"/>
    <n v="3"/>
    <n v="5"/>
    <n v="3"/>
    <n v="12"/>
    <n v="5"/>
    <x v="0"/>
    <x v="0"/>
    <x v="0"/>
    <x v="0"/>
    <x v="0"/>
    <n v="0"/>
    <n v="3"/>
    <n v="11"/>
    <x v="1"/>
    <n v="60"/>
    <x v="0"/>
    <n v="2826"/>
    <n v="0"/>
    <n v="0"/>
    <n v="0"/>
    <n v="1"/>
    <n v="0"/>
    <s v="Together"/>
    <s v="Partner"/>
    <n v="0"/>
    <n v="0"/>
    <n v="1"/>
    <n v="0"/>
    <n v="0"/>
    <s v="Graduation"/>
    <s v="Graduate"/>
    <n v="720"/>
    <n v="621"/>
    <n v="0"/>
    <n v="1"/>
    <x v="2"/>
    <s v="NumStorePurchases"/>
    <x v="1"/>
    <n v="20"/>
    <s v="Not Accepted"/>
    <n v="20"/>
    <n v="819"/>
    <n v="1.9999999999999996"/>
    <n v="7"/>
    <n v="6"/>
    <n v="15"/>
    <n v="4"/>
    <x v="2"/>
    <s v="High"/>
    <s v="Medium"/>
    <s v="High"/>
    <n v="1457"/>
  </r>
  <r>
    <n v="19414"/>
    <x v="2"/>
    <n v="1"/>
    <n v="0"/>
    <n v="32"/>
    <x v="0"/>
    <n v="2"/>
    <n v="3"/>
    <n v="12"/>
    <n v="3"/>
    <n v="5"/>
    <n v="7"/>
    <s v="Meat"/>
    <n v="1"/>
    <n v="1"/>
    <n v="0"/>
    <n v="3"/>
    <n v="8"/>
    <x v="0"/>
    <x v="0"/>
    <x v="0"/>
    <x v="0"/>
    <x v="0"/>
    <n v="0"/>
    <n v="3"/>
    <n v="11"/>
    <x v="1"/>
    <n v="39"/>
    <x v="1"/>
    <n v="2415"/>
    <n v="0"/>
    <n v="0"/>
    <n v="0"/>
    <n v="1"/>
    <n v="0"/>
    <s v="Together"/>
    <s v="Partner"/>
    <n v="1"/>
    <n v="0"/>
    <n v="0"/>
    <n v="0"/>
    <n v="0"/>
    <s v="2n Cycle"/>
    <s v="Undergraduate"/>
    <n v="25"/>
    <n v="18"/>
    <n v="0"/>
    <n v="1"/>
    <x v="1"/>
    <s v="NumStorePurchases"/>
    <x v="1"/>
    <n v="4"/>
    <s v="Not Accepted"/>
    <n v="4"/>
    <n v="32"/>
    <n v="7"/>
    <n v="0"/>
    <n v="0"/>
    <n v="7"/>
    <n v="1"/>
    <x v="1"/>
    <s v="Low"/>
    <s v="Medium"/>
    <s v="Low"/>
    <n v="1458"/>
  </r>
  <r>
    <n v="19107"/>
    <x v="2"/>
    <n v="1"/>
    <n v="0"/>
    <n v="49"/>
    <x v="0"/>
    <n v="2"/>
    <n v="4"/>
    <n v="9"/>
    <n v="10"/>
    <n v="5"/>
    <n v="16"/>
    <s v="Gold"/>
    <n v="2"/>
    <n v="1"/>
    <n v="0"/>
    <n v="3"/>
    <n v="7"/>
    <x v="0"/>
    <x v="0"/>
    <x v="0"/>
    <x v="0"/>
    <x v="0"/>
    <n v="0"/>
    <n v="3"/>
    <n v="11"/>
    <x v="1"/>
    <n v="40"/>
    <x v="2"/>
    <n v="2470"/>
    <n v="0"/>
    <n v="1"/>
    <n v="0"/>
    <n v="0"/>
    <n v="0"/>
    <s v="Married"/>
    <s v="Partner"/>
    <n v="0"/>
    <n v="0"/>
    <n v="1"/>
    <n v="0"/>
    <n v="0"/>
    <s v="Graduation"/>
    <s v="Graduate"/>
    <n v="30"/>
    <n v="14"/>
    <n v="0"/>
    <n v="1"/>
    <x v="1"/>
    <s v="NumStorePurchases"/>
    <x v="1"/>
    <n v="4"/>
    <s v="Not Accepted"/>
    <n v="4"/>
    <n v="46"/>
    <n v="6"/>
    <n v="0"/>
    <n v="1"/>
    <n v="7"/>
    <n v="1"/>
    <x v="1"/>
    <s v="Low"/>
    <s v="Medium"/>
    <s v="Medium"/>
    <n v="1459"/>
  </r>
  <r>
    <n v="75484"/>
    <x v="1"/>
    <n v="0"/>
    <n v="1"/>
    <n v="50"/>
    <x v="0"/>
    <n v="378"/>
    <n v="97"/>
    <n v="259"/>
    <n v="197"/>
    <n v="194"/>
    <n v="34"/>
    <s v="Wines"/>
    <n v="2"/>
    <n v="7"/>
    <n v="3"/>
    <n v="6"/>
    <n v="4"/>
    <x v="0"/>
    <x v="0"/>
    <x v="0"/>
    <x v="0"/>
    <x v="0"/>
    <n v="0"/>
    <n v="3"/>
    <n v="11"/>
    <x v="1"/>
    <n v="44"/>
    <x v="2"/>
    <n v="2855"/>
    <n v="0"/>
    <n v="0"/>
    <n v="0"/>
    <n v="1"/>
    <n v="0"/>
    <s v="Together"/>
    <s v="Partner"/>
    <n v="1"/>
    <n v="0"/>
    <n v="0"/>
    <n v="0"/>
    <n v="0"/>
    <s v="2n Cycle"/>
    <s v="Undergraduate"/>
    <n v="1125"/>
    <n v="1091"/>
    <n v="0"/>
    <n v="1"/>
    <x v="0"/>
    <s v="NumWebPurchases"/>
    <x v="2"/>
    <n v="16"/>
    <s v="Not Accepted"/>
    <n v="16"/>
    <n v="1159"/>
    <n v="5"/>
    <n v="6"/>
    <n v="7"/>
    <n v="18"/>
    <n v="6"/>
    <x v="3"/>
    <s v="Medium"/>
    <s v="High"/>
    <s v="Medium"/>
    <n v="1460"/>
  </r>
  <r>
    <n v="70379"/>
    <x v="1"/>
    <n v="0"/>
    <n v="1"/>
    <n v="84"/>
    <x v="2"/>
    <n v="553"/>
    <n v="25"/>
    <n v="142"/>
    <n v="65"/>
    <n v="67"/>
    <n v="8"/>
    <s v="Wines"/>
    <n v="3"/>
    <n v="6"/>
    <n v="3"/>
    <n v="13"/>
    <n v="4"/>
    <x v="0"/>
    <x v="0"/>
    <x v="0"/>
    <x v="0"/>
    <x v="0"/>
    <n v="0"/>
    <n v="3"/>
    <n v="11"/>
    <x v="1"/>
    <n v="44"/>
    <x v="2"/>
    <n v="2642"/>
    <n v="0"/>
    <n v="0"/>
    <n v="1"/>
    <n v="0"/>
    <n v="0"/>
    <s v="Single"/>
    <s v="Alone"/>
    <n v="0"/>
    <n v="0"/>
    <n v="0"/>
    <n v="1"/>
    <n v="0"/>
    <s v="Master"/>
    <s v="Postgraduate"/>
    <n v="852"/>
    <n v="844"/>
    <n v="0"/>
    <n v="1"/>
    <x v="2"/>
    <s v="NumStorePurchases"/>
    <x v="1"/>
    <n v="22"/>
    <s v="Not Accepted"/>
    <n v="22"/>
    <n v="860"/>
    <n v="1.9999999999999996"/>
    <n v="8"/>
    <n v="6"/>
    <n v="16"/>
    <n v="5"/>
    <x v="3"/>
    <s v="High"/>
    <s v="High"/>
    <s v="Low"/>
    <n v="1461"/>
  </r>
  <r>
    <n v="79419"/>
    <x v="1"/>
    <n v="0"/>
    <n v="0"/>
    <n v="96"/>
    <x v="2"/>
    <n v="751"/>
    <n v="127"/>
    <n v="687"/>
    <n v="20"/>
    <n v="15"/>
    <n v="31"/>
    <s v="Wines"/>
    <n v="1"/>
    <n v="4"/>
    <n v="6"/>
    <n v="4"/>
    <n v="2"/>
    <x v="0"/>
    <x v="0"/>
    <x v="0"/>
    <x v="0"/>
    <x v="0"/>
    <n v="0"/>
    <n v="3"/>
    <n v="11"/>
    <x v="1"/>
    <n v="50"/>
    <x v="0"/>
    <n v="2166"/>
    <n v="0"/>
    <n v="0"/>
    <n v="0"/>
    <n v="1"/>
    <n v="0"/>
    <s v="Together"/>
    <s v="Partner"/>
    <n v="0"/>
    <n v="0"/>
    <n v="0"/>
    <n v="1"/>
    <n v="0"/>
    <s v="Master"/>
    <s v="Postgraduate"/>
    <n v="1600"/>
    <n v="1569"/>
    <n v="0"/>
    <n v="0"/>
    <x v="0"/>
    <s v="NumCatalogPurchases"/>
    <x v="0"/>
    <n v="14"/>
    <s v="Not Accepted"/>
    <n v="14"/>
    <n v="1631"/>
    <n v="0.99999999999999978"/>
    <n v="5"/>
    <n v="9"/>
    <n v="15"/>
    <n v="4"/>
    <x v="2"/>
    <s v="High"/>
    <s v="Medium"/>
    <s v="Medium"/>
    <n v="1462"/>
  </r>
  <r>
    <n v="64014"/>
    <x v="0"/>
    <n v="2"/>
    <n v="1"/>
    <n v="56"/>
    <x v="0"/>
    <n v="406"/>
    <n v="0"/>
    <n v="30"/>
    <n v="0"/>
    <n v="0"/>
    <n v="8"/>
    <s v="Wines"/>
    <n v="7"/>
    <n v="8"/>
    <n v="2"/>
    <n v="5"/>
    <n v="7"/>
    <x v="0"/>
    <x v="0"/>
    <x v="0"/>
    <x v="1"/>
    <x v="0"/>
    <n v="0"/>
    <n v="3"/>
    <n v="11"/>
    <x v="1"/>
    <n v="74"/>
    <x v="0"/>
    <n v="2178"/>
    <n v="0"/>
    <n v="0"/>
    <n v="0"/>
    <n v="1"/>
    <n v="0"/>
    <s v="Together"/>
    <s v="Partner"/>
    <n v="0"/>
    <n v="0"/>
    <n v="0"/>
    <n v="0"/>
    <n v="1"/>
    <s v="PhD"/>
    <s v="Postgraduate"/>
    <n v="436"/>
    <n v="428"/>
    <n v="1"/>
    <n v="3"/>
    <x v="2"/>
    <s v="NumWebPurchases"/>
    <x v="2"/>
    <n v="15"/>
    <s v="Accepted"/>
    <n v="15"/>
    <n v="444"/>
    <n v="5"/>
    <n v="5"/>
    <n v="5"/>
    <n v="15"/>
    <n v="4"/>
    <x v="2"/>
    <s v="Medium"/>
    <s v="Low"/>
    <s v="Low"/>
    <n v="1463"/>
  </r>
  <r>
    <n v="76998"/>
    <x v="1"/>
    <n v="0"/>
    <n v="1"/>
    <n v="85"/>
    <x v="2"/>
    <n v="1449"/>
    <n v="89"/>
    <n v="161"/>
    <n v="69"/>
    <n v="35"/>
    <n v="107"/>
    <s v="Wines"/>
    <n v="2"/>
    <n v="11"/>
    <n v="8"/>
    <n v="8"/>
    <n v="6"/>
    <x v="0"/>
    <x v="0"/>
    <x v="1"/>
    <x v="0"/>
    <x v="0"/>
    <n v="0"/>
    <n v="3"/>
    <n v="11"/>
    <x v="1"/>
    <n v="65"/>
    <x v="0"/>
    <n v="2693"/>
    <n v="0"/>
    <n v="1"/>
    <n v="0"/>
    <n v="0"/>
    <n v="0"/>
    <s v="Married"/>
    <s v="Partner"/>
    <n v="0"/>
    <n v="0"/>
    <n v="1"/>
    <n v="0"/>
    <n v="0"/>
    <s v="Graduation"/>
    <s v="Graduate"/>
    <n v="1803"/>
    <n v="1696"/>
    <n v="1"/>
    <n v="1"/>
    <x v="0"/>
    <s v="NumWebPurchases"/>
    <x v="2"/>
    <n v="27"/>
    <s v="Accepted"/>
    <n v="27"/>
    <n v="1910"/>
    <n v="1.9999999999999996"/>
    <n v="9"/>
    <n v="9"/>
    <n v="20"/>
    <n v="7"/>
    <x v="3"/>
    <s v="High"/>
    <s v="High"/>
    <s v="High"/>
    <n v="1464"/>
  </r>
  <r>
    <n v="49854"/>
    <x v="0"/>
    <n v="1"/>
    <n v="0"/>
    <n v="63"/>
    <x v="2"/>
    <n v="123"/>
    <n v="17"/>
    <n v="171"/>
    <n v="39"/>
    <n v="0"/>
    <n v="30"/>
    <s v="Meat"/>
    <n v="5"/>
    <n v="6"/>
    <n v="2"/>
    <n v="5"/>
    <n v="6"/>
    <x v="0"/>
    <x v="0"/>
    <x v="0"/>
    <x v="0"/>
    <x v="0"/>
    <n v="0"/>
    <n v="3"/>
    <n v="11"/>
    <x v="1"/>
    <n v="48"/>
    <x v="2"/>
    <n v="2390"/>
    <n v="0"/>
    <n v="0"/>
    <n v="0"/>
    <n v="1"/>
    <n v="0"/>
    <s v="Together"/>
    <s v="Partner"/>
    <n v="0"/>
    <n v="0"/>
    <n v="0"/>
    <n v="1"/>
    <n v="0"/>
    <s v="Master"/>
    <s v="Postgraduate"/>
    <n v="350"/>
    <n v="320"/>
    <n v="0"/>
    <n v="1"/>
    <x v="2"/>
    <s v="NumWebPurchases"/>
    <x v="2"/>
    <n v="13"/>
    <s v="Not Accepted"/>
    <n v="13"/>
    <n v="380"/>
    <n v="4"/>
    <n v="5"/>
    <n v="4"/>
    <n v="13"/>
    <n v="3"/>
    <x v="2"/>
    <s v="Medium"/>
    <s v="Low"/>
    <s v="Medium"/>
    <n v="1465"/>
  </r>
  <r>
    <n v="60585"/>
    <x v="0"/>
    <n v="1"/>
    <n v="1"/>
    <n v="17"/>
    <x v="1"/>
    <n v="267"/>
    <n v="42"/>
    <n v="309"/>
    <n v="55"/>
    <n v="42"/>
    <n v="21"/>
    <s v="Meat"/>
    <n v="10"/>
    <n v="7"/>
    <n v="4"/>
    <n v="9"/>
    <n v="5"/>
    <x v="0"/>
    <x v="0"/>
    <x v="0"/>
    <x v="0"/>
    <x v="0"/>
    <n v="0"/>
    <n v="3"/>
    <n v="11"/>
    <x v="0"/>
    <n v="49"/>
    <x v="2"/>
    <n v="2529"/>
    <n v="0"/>
    <n v="1"/>
    <n v="0"/>
    <n v="0"/>
    <n v="0"/>
    <s v="Married"/>
    <s v="Partner"/>
    <n v="0"/>
    <n v="0"/>
    <n v="0"/>
    <n v="0"/>
    <n v="1"/>
    <s v="PhD"/>
    <s v="Postgraduate"/>
    <n v="715"/>
    <n v="694"/>
    <n v="0"/>
    <n v="2"/>
    <x v="2"/>
    <s v="NumStorePurchases"/>
    <x v="1"/>
    <n v="20"/>
    <s v="Not Accepted"/>
    <n v="20"/>
    <n v="736"/>
    <n v="9"/>
    <n v="7"/>
    <n v="6"/>
    <n v="22"/>
    <n v="8"/>
    <x v="0"/>
    <s v="Medium"/>
    <s v="High"/>
    <s v="Medium"/>
    <n v="1466"/>
  </r>
  <r>
    <n v="42873"/>
    <x v="0"/>
    <n v="1"/>
    <n v="1"/>
    <n v="11"/>
    <x v="1"/>
    <n v="209"/>
    <n v="0"/>
    <n v="40"/>
    <n v="3"/>
    <n v="2"/>
    <n v="15"/>
    <s v="Wines"/>
    <n v="4"/>
    <n v="6"/>
    <n v="1"/>
    <n v="4"/>
    <n v="8"/>
    <x v="0"/>
    <x v="0"/>
    <x v="0"/>
    <x v="0"/>
    <x v="0"/>
    <n v="0"/>
    <n v="3"/>
    <n v="11"/>
    <x v="1"/>
    <n v="70"/>
    <x v="0"/>
    <n v="2683"/>
    <n v="1"/>
    <n v="0"/>
    <n v="0"/>
    <n v="0"/>
    <n v="0"/>
    <s v="Divorced"/>
    <s v="Alone"/>
    <n v="0"/>
    <n v="0"/>
    <n v="0"/>
    <n v="0"/>
    <n v="1"/>
    <s v="PhD"/>
    <s v="Postgraduate"/>
    <n v="254"/>
    <n v="239"/>
    <n v="0"/>
    <n v="2"/>
    <x v="3"/>
    <s v="NumWebPurchases"/>
    <x v="2"/>
    <n v="11"/>
    <s v="Not Accepted"/>
    <n v="11"/>
    <n v="269"/>
    <n v="9"/>
    <n v="4"/>
    <n v="4"/>
    <n v="17"/>
    <n v="5"/>
    <x v="3"/>
    <s v="Medium"/>
    <s v="Medium"/>
    <s v="Medium"/>
    <n v="1467"/>
  </r>
  <r>
    <n v="87679"/>
    <x v="1"/>
    <n v="0"/>
    <n v="0"/>
    <n v="62"/>
    <x v="2"/>
    <n v="1259"/>
    <n v="172"/>
    <n v="815"/>
    <n v="97"/>
    <n v="148"/>
    <n v="33"/>
    <s v="Wines"/>
    <n v="1"/>
    <n v="7"/>
    <n v="11"/>
    <n v="10"/>
    <n v="4"/>
    <x v="1"/>
    <x v="0"/>
    <x v="1"/>
    <x v="1"/>
    <x v="0"/>
    <n v="0"/>
    <n v="3"/>
    <n v="11"/>
    <x v="0"/>
    <n v="32"/>
    <x v="1"/>
    <n v="2496"/>
    <n v="0"/>
    <n v="0"/>
    <n v="0"/>
    <n v="1"/>
    <n v="0"/>
    <s v="Together"/>
    <s v="Partner"/>
    <n v="0"/>
    <n v="0"/>
    <n v="1"/>
    <n v="0"/>
    <n v="0"/>
    <s v="Graduation"/>
    <s v="Graduate"/>
    <n v="2491"/>
    <n v="2458"/>
    <n v="3"/>
    <n v="0"/>
    <x v="0"/>
    <s v="NumCatalogPurchases"/>
    <x v="0"/>
    <n v="28"/>
    <s v="Accepted"/>
    <n v="28"/>
    <n v="2524"/>
    <n v="4"/>
    <n v="9"/>
    <n v="9"/>
    <n v="22"/>
    <n v="8"/>
    <x v="0"/>
    <s v="High"/>
    <s v="High"/>
    <s v="Medium"/>
    <n v="1468"/>
  </r>
  <r>
    <n v="57867"/>
    <x v="0"/>
    <n v="1"/>
    <n v="0"/>
    <n v="48"/>
    <x v="0"/>
    <n v="344"/>
    <n v="35"/>
    <n v="178"/>
    <n v="15"/>
    <n v="23"/>
    <n v="17"/>
    <s v="Wines"/>
    <n v="7"/>
    <n v="7"/>
    <n v="2"/>
    <n v="9"/>
    <n v="6"/>
    <x v="0"/>
    <x v="0"/>
    <x v="0"/>
    <x v="0"/>
    <x v="0"/>
    <n v="0"/>
    <n v="3"/>
    <n v="11"/>
    <x v="1"/>
    <n v="42"/>
    <x v="2"/>
    <n v="2430"/>
    <n v="0"/>
    <n v="0"/>
    <n v="0"/>
    <n v="1"/>
    <n v="0"/>
    <s v="Together"/>
    <s v="Partner"/>
    <n v="0"/>
    <n v="0"/>
    <n v="1"/>
    <n v="0"/>
    <n v="0"/>
    <s v="Graduation"/>
    <s v="Graduate"/>
    <n v="595"/>
    <n v="578"/>
    <n v="0"/>
    <n v="1"/>
    <x v="2"/>
    <s v="NumStorePurchases"/>
    <x v="1"/>
    <n v="18"/>
    <s v="Not Accepted"/>
    <n v="18"/>
    <n v="612"/>
    <n v="6"/>
    <n v="7"/>
    <n v="5"/>
    <n v="18"/>
    <n v="6"/>
    <x v="3"/>
    <s v="Medium"/>
    <s v="Medium"/>
    <s v="Medium"/>
    <n v="1469"/>
  </r>
  <r>
    <n v="35765"/>
    <x v="0"/>
    <n v="1"/>
    <n v="0"/>
    <n v="86"/>
    <x v="2"/>
    <n v="22"/>
    <n v="3"/>
    <n v="30"/>
    <n v="0"/>
    <n v="5"/>
    <n v="15"/>
    <s v="Meat"/>
    <n v="2"/>
    <n v="2"/>
    <n v="0"/>
    <n v="4"/>
    <n v="6"/>
    <x v="0"/>
    <x v="0"/>
    <x v="0"/>
    <x v="0"/>
    <x v="0"/>
    <n v="0"/>
    <n v="3"/>
    <n v="11"/>
    <x v="1"/>
    <n v="30"/>
    <x v="1"/>
    <n v="2359"/>
    <n v="0"/>
    <n v="1"/>
    <n v="0"/>
    <n v="0"/>
    <n v="0"/>
    <s v="Married"/>
    <s v="Partner"/>
    <n v="0"/>
    <n v="0"/>
    <n v="1"/>
    <n v="0"/>
    <n v="0"/>
    <s v="Graduation"/>
    <s v="Graduate"/>
    <n v="60"/>
    <n v="45"/>
    <n v="0"/>
    <n v="1"/>
    <x v="3"/>
    <s v="NumStorePurchases"/>
    <x v="1"/>
    <n v="6"/>
    <s v="Not Accepted"/>
    <n v="6"/>
    <n v="75"/>
    <n v="1.9999999999999996"/>
    <n v="2"/>
    <n v="2"/>
    <n v="6"/>
    <n v="0"/>
    <x v="1"/>
    <s v="Low"/>
    <s v="Medium"/>
    <s v="Medium"/>
    <n v="1470"/>
  </r>
  <r>
    <n v="65492"/>
    <x v="0"/>
    <n v="0"/>
    <n v="0"/>
    <n v="73"/>
    <x v="2"/>
    <n v="247"/>
    <n v="161"/>
    <n v="295"/>
    <n v="210"/>
    <n v="85"/>
    <n v="47"/>
    <s v="Meat"/>
    <n v="2"/>
    <n v="4"/>
    <n v="7"/>
    <n v="13"/>
    <n v="2"/>
    <x v="0"/>
    <x v="0"/>
    <x v="0"/>
    <x v="0"/>
    <x v="0"/>
    <n v="0"/>
    <n v="3"/>
    <n v="11"/>
    <x v="1"/>
    <n v="61"/>
    <x v="0"/>
    <n v="2313"/>
    <n v="0"/>
    <n v="1"/>
    <n v="0"/>
    <n v="0"/>
    <n v="0"/>
    <s v="Married"/>
    <s v="Partner"/>
    <n v="0"/>
    <n v="0"/>
    <n v="1"/>
    <n v="0"/>
    <n v="0"/>
    <s v="Graduation"/>
    <s v="Graduate"/>
    <n v="998"/>
    <n v="951"/>
    <n v="0"/>
    <n v="0"/>
    <x v="0"/>
    <s v="NumStorePurchases"/>
    <x v="1"/>
    <n v="24"/>
    <s v="Not Accepted"/>
    <n v="24"/>
    <n v="1045"/>
    <n v="3.0000000000000004"/>
    <n v="9"/>
    <n v="7"/>
    <n v="19"/>
    <n v="7"/>
    <x v="3"/>
    <s v="Medium"/>
    <s v="High"/>
    <s v="Medium"/>
    <n v="1471"/>
  </r>
  <r>
    <n v="32952"/>
    <x v="2"/>
    <n v="1"/>
    <n v="0"/>
    <n v="36"/>
    <x v="0"/>
    <n v="38"/>
    <n v="0"/>
    <n v="12"/>
    <n v="3"/>
    <n v="1"/>
    <n v="1"/>
    <s v="Wines"/>
    <n v="1"/>
    <n v="2"/>
    <n v="0"/>
    <n v="3"/>
    <n v="7"/>
    <x v="0"/>
    <x v="0"/>
    <x v="0"/>
    <x v="0"/>
    <x v="0"/>
    <n v="0"/>
    <n v="3"/>
    <n v="11"/>
    <x v="1"/>
    <n v="43"/>
    <x v="2"/>
    <n v="2369"/>
    <n v="1"/>
    <n v="0"/>
    <n v="0"/>
    <n v="0"/>
    <n v="0"/>
    <s v="Divorced"/>
    <s v="Alone"/>
    <n v="0"/>
    <n v="0"/>
    <n v="1"/>
    <n v="0"/>
    <n v="0"/>
    <s v="Graduation"/>
    <s v="Graduate"/>
    <n v="54"/>
    <n v="53"/>
    <n v="0"/>
    <n v="1"/>
    <x v="1"/>
    <s v="NumStorePurchases"/>
    <x v="1"/>
    <n v="5"/>
    <s v="Not Accepted"/>
    <n v="5"/>
    <n v="55"/>
    <n v="7"/>
    <n v="1"/>
    <n v="1"/>
    <n v="9"/>
    <n v="2"/>
    <x v="1"/>
    <s v="Medium"/>
    <s v="Low"/>
    <s v="Low"/>
    <n v="1472"/>
  </r>
  <r>
    <n v="53374"/>
    <x v="0"/>
    <n v="0"/>
    <n v="1"/>
    <n v="34"/>
    <x v="0"/>
    <n v="896"/>
    <n v="10"/>
    <n v="101"/>
    <n v="13"/>
    <n v="10"/>
    <n v="34"/>
    <s v="Wines"/>
    <n v="6"/>
    <n v="4"/>
    <n v="2"/>
    <n v="9"/>
    <n v="9"/>
    <x v="1"/>
    <x v="0"/>
    <x v="0"/>
    <x v="0"/>
    <x v="0"/>
    <n v="0"/>
    <n v="3"/>
    <n v="11"/>
    <x v="0"/>
    <n v="51"/>
    <x v="0"/>
    <n v="2841"/>
    <n v="0"/>
    <n v="0"/>
    <n v="0"/>
    <n v="1"/>
    <n v="0"/>
    <s v="Together"/>
    <s v="Partner"/>
    <n v="0"/>
    <n v="0"/>
    <n v="0"/>
    <n v="0"/>
    <n v="1"/>
    <s v="PhD"/>
    <s v="Postgraduate"/>
    <n v="1030"/>
    <n v="996"/>
    <n v="1"/>
    <n v="1"/>
    <x v="0"/>
    <s v="NumStorePurchases"/>
    <x v="1"/>
    <n v="15"/>
    <s v="Accepted"/>
    <n v="15"/>
    <n v="1064"/>
    <n v="7"/>
    <n v="5"/>
    <n v="7"/>
    <n v="19"/>
    <n v="7"/>
    <x v="3"/>
    <s v="High"/>
    <s v="Medium"/>
    <s v="Medium"/>
    <n v="1473"/>
  </r>
  <r>
    <n v="71706"/>
    <x v="1"/>
    <n v="0"/>
    <n v="1"/>
    <n v="16"/>
    <x v="1"/>
    <n v="931"/>
    <n v="56"/>
    <n v="253"/>
    <n v="91"/>
    <n v="98"/>
    <n v="14"/>
    <s v="Wines"/>
    <n v="4"/>
    <n v="9"/>
    <n v="5"/>
    <n v="7"/>
    <n v="5"/>
    <x v="0"/>
    <x v="0"/>
    <x v="0"/>
    <x v="0"/>
    <x v="0"/>
    <n v="0"/>
    <n v="3"/>
    <n v="11"/>
    <x v="1"/>
    <n v="61"/>
    <x v="0"/>
    <n v="2752"/>
    <n v="0"/>
    <n v="0"/>
    <n v="0"/>
    <n v="1"/>
    <n v="0"/>
    <s v="Together"/>
    <s v="Partner"/>
    <n v="0"/>
    <n v="0"/>
    <n v="1"/>
    <n v="0"/>
    <n v="0"/>
    <s v="Graduation"/>
    <s v="Graduate"/>
    <n v="1429"/>
    <n v="1415"/>
    <n v="0"/>
    <n v="1"/>
    <x v="0"/>
    <s v="NumWebPurchases"/>
    <x v="2"/>
    <n v="21"/>
    <s v="Not Accepted"/>
    <n v="21"/>
    <n v="1443"/>
    <n v="9"/>
    <n v="8"/>
    <n v="8"/>
    <n v="25"/>
    <n v="9"/>
    <x v="0"/>
    <s v="High"/>
    <s v="High"/>
    <s v="Medium"/>
    <n v="1474"/>
  </r>
  <r>
    <n v="68487"/>
    <x v="1"/>
    <n v="0"/>
    <n v="0"/>
    <n v="48"/>
    <x v="0"/>
    <n v="758"/>
    <n v="12"/>
    <n v="385"/>
    <n v="33"/>
    <n v="89"/>
    <n v="89"/>
    <s v="Wines"/>
    <n v="1"/>
    <n v="9"/>
    <n v="7"/>
    <n v="13"/>
    <n v="4"/>
    <x v="0"/>
    <x v="0"/>
    <x v="0"/>
    <x v="0"/>
    <x v="0"/>
    <n v="0"/>
    <n v="3"/>
    <n v="11"/>
    <x v="1"/>
    <n v="32"/>
    <x v="1"/>
    <n v="2691"/>
    <n v="0"/>
    <n v="1"/>
    <n v="0"/>
    <n v="0"/>
    <n v="0"/>
    <s v="Married"/>
    <s v="Partner"/>
    <n v="0"/>
    <n v="0"/>
    <n v="1"/>
    <n v="0"/>
    <n v="0"/>
    <s v="Graduation"/>
    <s v="Graduate"/>
    <n v="1277"/>
    <n v="1188"/>
    <n v="0"/>
    <n v="0"/>
    <x v="0"/>
    <s v="NumStorePurchases"/>
    <x v="1"/>
    <n v="29"/>
    <s v="Not Accepted"/>
    <n v="29"/>
    <n v="1366"/>
    <n v="6"/>
    <n v="9"/>
    <n v="8"/>
    <n v="23"/>
    <n v="8"/>
    <x v="0"/>
    <s v="High"/>
    <s v="High"/>
    <s v="High"/>
    <n v="1475"/>
  </r>
  <r>
    <n v="53253"/>
    <x v="0"/>
    <n v="1"/>
    <n v="1"/>
    <n v="61"/>
    <x v="2"/>
    <n v="216"/>
    <n v="9"/>
    <n v="57"/>
    <n v="20"/>
    <n v="9"/>
    <n v="125"/>
    <s v="Wines"/>
    <n v="7"/>
    <n v="4"/>
    <n v="3"/>
    <n v="5"/>
    <n v="5"/>
    <x v="0"/>
    <x v="0"/>
    <x v="0"/>
    <x v="0"/>
    <x v="0"/>
    <n v="0"/>
    <n v="3"/>
    <n v="11"/>
    <x v="1"/>
    <n v="45"/>
    <x v="2"/>
    <n v="2662"/>
    <n v="0"/>
    <n v="0"/>
    <n v="0"/>
    <n v="1"/>
    <n v="0"/>
    <s v="Together"/>
    <s v="Partner"/>
    <n v="0"/>
    <n v="0"/>
    <n v="0"/>
    <n v="1"/>
    <n v="0"/>
    <s v="Master"/>
    <s v="Postgraduate"/>
    <n v="311"/>
    <n v="186"/>
    <n v="0"/>
    <n v="2"/>
    <x v="3"/>
    <s v="NumStorePurchases"/>
    <x v="1"/>
    <n v="12"/>
    <s v="Not Accepted"/>
    <n v="12"/>
    <n v="436"/>
    <n v="4"/>
    <n v="4"/>
    <n v="5"/>
    <n v="13"/>
    <n v="3"/>
    <x v="2"/>
    <s v="Medium"/>
    <s v="Medium"/>
    <s v="High"/>
    <n v="1476"/>
  </r>
  <r>
    <n v="31163"/>
    <x v="2"/>
    <n v="1"/>
    <n v="0"/>
    <n v="54"/>
    <x v="0"/>
    <n v="2"/>
    <n v="3"/>
    <n v="10"/>
    <n v="11"/>
    <n v="2"/>
    <n v="10"/>
    <s v="Fish"/>
    <n v="1"/>
    <n v="1"/>
    <n v="0"/>
    <n v="3"/>
    <n v="6"/>
    <x v="0"/>
    <x v="0"/>
    <x v="0"/>
    <x v="0"/>
    <x v="0"/>
    <n v="0"/>
    <n v="3"/>
    <n v="11"/>
    <x v="1"/>
    <n v="47"/>
    <x v="2"/>
    <n v="2295"/>
    <n v="1"/>
    <n v="0"/>
    <n v="0"/>
    <n v="0"/>
    <n v="0"/>
    <s v="Divorced"/>
    <s v="Alone"/>
    <n v="1"/>
    <n v="0"/>
    <n v="0"/>
    <n v="0"/>
    <n v="0"/>
    <s v="2n Cycle"/>
    <s v="Undergraduate"/>
    <n v="28"/>
    <n v="18"/>
    <n v="0"/>
    <n v="1"/>
    <x v="1"/>
    <s v="NumStorePurchases"/>
    <x v="1"/>
    <n v="4"/>
    <s v="Not Accepted"/>
    <n v="4"/>
    <n v="38"/>
    <n v="5"/>
    <n v="0"/>
    <n v="1"/>
    <n v="6"/>
    <n v="0"/>
    <x v="1"/>
    <s v="Low"/>
    <s v="Medium"/>
    <s v="Medium"/>
    <n v="1477"/>
  </r>
  <r>
    <n v="42014"/>
    <x v="0"/>
    <n v="1"/>
    <n v="0"/>
    <n v="56"/>
    <x v="0"/>
    <n v="244"/>
    <n v="15"/>
    <n v="108"/>
    <n v="4"/>
    <n v="15"/>
    <n v="50"/>
    <s v="Wines"/>
    <n v="6"/>
    <n v="7"/>
    <n v="1"/>
    <n v="6"/>
    <n v="8"/>
    <x v="0"/>
    <x v="0"/>
    <x v="0"/>
    <x v="0"/>
    <x v="0"/>
    <n v="0"/>
    <n v="3"/>
    <n v="11"/>
    <x v="0"/>
    <n v="43"/>
    <x v="2"/>
    <n v="2840"/>
    <n v="0"/>
    <n v="1"/>
    <n v="0"/>
    <n v="0"/>
    <n v="0"/>
    <s v="Married"/>
    <s v="Partner"/>
    <n v="0"/>
    <n v="0"/>
    <n v="1"/>
    <n v="0"/>
    <n v="0"/>
    <s v="Graduation"/>
    <s v="Graduate"/>
    <n v="386"/>
    <n v="336"/>
    <n v="0"/>
    <n v="1"/>
    <x v="2"/>
    <s v="NumWebPurchases"/>
    <x v="2"/>
    <n v="14"/>
    <s v="Not Accepted"/>
    <n v="14"/>
    <n v="436"/>
    <n v="5"/>
    <n v="5"/>
    <n v="5"/>
    <n v="15"/>
    <n v="4"/>
    <x v="2"/>
    <s v="Medium"/>
    <s v="Medium"/>
    <s v="Medium"/>
    <n v="1478"/>
  </r>
  <r>
    <n v="54108"/>
    <x v="0"/>
    <n v="1"/>
    <n v="1"/>
    <n v="74"/>
    <x v="2"/>
    <n v="539"/>
    <n v="6"/>
    <n v="91"/>
    <n v="8"/>
    <n v="6"/>
    <n v="97"/>
    <s v="Wines"/>
    <n v="13"/>
    <n v="8"/>
    <n v="2"/>
    <n v="9"/>
    <n v="8"/>
    <x v="0"/>
    <x v="0"/>
    <x v="0"/>
    <x v="0"/>
    <x v="0"/>
    <n v="0"/>
    <n v="3"/>
    <n v="11"/>
    <x v="1"/>
    <n v="47"/>
    <x v="2"/>
    <n v="2760"/>
    <n v="0"/>
    <n v="1"/>
    <n v="0"/>
    <n v="0"/>
    <n v="0"/>
    <s v="Married"/>
    <s v="Partner"/>
    <n v="0"/>
    <n v="0"/>
    <n v="0"/>
    <n v="1"/>
    <n v="0"/>
    <s v="Master"/>
    <s v="Postgraduate"/>
    <n v="650"/>
    <n v="553"/>
    <n v="0"/>
    <n v="2"/>
    <x v="2"/>
    <s v="NumStorePurchases"/>
    <x v="1"/>
    <n v="19"/>
    <s v="Not Accepted"/>
    <n v="19"/>
    <n v="747"/>
    <n v="3.0000000000000004"/>
    <n v="7"/>
    <n v="6"/>
    <n v="16"/>
    <n v="5"/>
    <x v="3"/>
    <s v="High"/>
    <s v="Medium"/>
    <s v="High"/>
    <n v="1479"/>
  </r>
  <r>
    <n v="49667"/>
    <x v="0"/>
    <n v="0"/>
    <n v="0"/>
    <n v="35"/>
    <x v="0"/>
    <n v="1181"/>
    <n v="26"/>
    <n v="120"/>
    <n v="17"/>
    <n v="13"/>
    <n v="39"/>
    <s v="Wines"/>
    <n v="2"/>
    <n v="5"/>
    <n v="10"/>
    <n v="5"/>
    <n v="8"/>
    <x v="1"/>
    <x v="0"/>
    <x v="0"/>
    <x v="0"/>
    <x v="0"/>
    <n v="0"/>
    <n v="3"/>
    <n v="11"/>
    <x v="0"/>
    <n v="65"/>
    <x v="0"/>
    <n v="2837"/>
    <n v="0"/>
    <n v="0"/>
    <n v="1"/>
    <n v="0"/>
    <n v="0"/>
    <s v="Single"/>
    <s v="Alone"/>
    <n v="0"/>
    <n v="0"/>
    <n v="0"/>
    <n v="0"/>
    <n v="1"/>
    <s v="PhD"/>
    <s v="Postgraduate"/>
    <n v="1357"/>
    <n v="1318"/>
    <n v="1"/>
    <n v="0"/>
    <x v="0"/>
    <s v="NumCatalogPurchases"/>
    <x v="0"/>
    <n v="20"/>
    <s v="Accepted"/>
    <n v="20"/>
    <n v="1396"/>
    <n v="7"/>
    <n v="7"/>
    <n v="8"/>
    <n v="22"/>
    <n v="8"/>
    <x v="0"/>
    <s v="High"/>
    <s v="Medium"/>
    <s v="Medium"/>
    <n v="1480"/>
  </r>
  <r>
    <n v="63206"/>
    <x v="0"/>
    <n v="0"/>
    <n v="0"/>
    <n v="65"/>
    <x v="2"/>
    <n v="750"/>
    <n v="8"/>
    <n v="125"/>
    <n v="11"/>
    <n v="8"/>
    <n v="26"/>
    <s v="Wines"/>
    <n v="1"/>
    <n v="4"/>
    <n v="3"/>
    <n v="6"/>
    <n v="2"/>
    <x v="0"/>
    <x v="0"/>
    <x v="1"/>
    <x v="0"/>
    <x v="0"/>
    <n v="0"/>
    <n v="3"/>
    <n v="11"/>
    <x v="1"/>
    <n v="46"/>
    <x v="2"/>
    <n v="2260"/>
    <n v="0"/>
    <n v="1"/>
    <n v="0"/>
    <n v="0"/>
    <n v="0"/>
    <s v="Married"/>
    <s v="Partner"/>
    <n v="0"/>
    <n v="0"/>
    <n v="0"/>
    <n v="1"/>
    <n v="0"/>
    <s v="Master"/>
    <s v="Postgraduate"/>
    <n v="902"/>
    <n v="876"/>
    <n v="1"/>
    <n v="0"/>
    <x v="2"/>
    <s v="NumStorePurchases"/>
    <x v="1"/>
    <n v="13"/>
    <s v="Accepted"/>
    <n v="13"/>
    <n v="928"/>
    <n v="4"/>
    <n v="5"/>
    <n v="7"/>
    <n v="16"/>
    <n v="5"/>
    <x v="3"/>
    <s v="High"/>
    <s v="Medium"/>
    <s v="Medium"/>
    <n v="1481"/>
  </r>
  <r>
    <n v="57136"/>
    <x v="0"/>
    <n v="1"/>
    <n v="1"/>
    <n v="48"/>
    <x v="0"/>
    <n v="306"/>
    <n v="5"/>
    <n v="109"/>
    <n v="21"/>
    <n v="109"/>
    <n v="92"/>
    <s v="Wines"/>
    <n v="9"/>
    <n v="5"/>
    <n v="2"/>
    <n v="10"/>
    <n v="6"/>
    <x v="0"/>
    <x v="0"/>
    <x v="0"/>
    <x v="0"/>
    <x v="0"/>
    <n v="0"/>
    <n v="3"/>
    <n v="11"/>
    <x v="1"/>
    <n v="48"/>
    <x v="2"/>
    <n v="2514"/>
    <n v="0"/>
    <n v="1"/>
    <n v="0"/>
    <n v="0"/>
    <n v="0"/>
    <s v="Married"/>
    <s v="Partner"/>
    <n v="0"/>
    <n v="0"/>
    <n v="0"/>
    <n v="1"/>
    <n v="0"/>
    <s v="Master"/>
    <s v="Postgraduate"/>
    <n v="550"/>
    <n v="458"/>
    <n v="0"/>
    <n v="2"/>
    <x v="2"/>
    <s v="NumStorePurchases"/>
    <x v="1"/>
    <n v="17"/>
    <s v="Not Accepted"/>
    <n v="17"/>
    <n v="642"/>
    <n v="6"/>
    <n v="6"/>
    <n v="6"/>
    <n v="18"/>
    <n v="6"/>
    <x v="3"/>
    <s v="Medium"/>
    <s v="High"/>
    <s v="High"/>
    <n v="1482"/>
  </r>
  <r>
    <n v="46772"/>
    <x v="0"/>
    <n v="0"/>
    <n v="1"/>
    <n v="88"/>
    <x v="2"/>
    <n v="350"/>
    <n v="104"/>
    <n v="189"/>
    <n v="197"/>
    <n v="151"/>
    <n v="57"/>
    <s v="Wines"/>
    <n v="6"/>
    <n v="11"/>
    <n v="8"/>
    <n v="5"/>
    <n v="8"/>
    <x v="1"/>
    <x v="0"/>
    <x v="0"/>
    <x v="0"/>
    <x v="0"/>
    <n v="0"/>
    <n v="3"/>
    <n v="11"/>
    <x v="1"/>
    <n v="45"/>
    <x v="2"/>
    <n v="2758"/>
    <n v="0"/>
    <n v="0"/>
    <n v="0"/>
    <n v="1"/>
    <n v="0"/>
    <s v="Together"/>
    <s v="Partner"/>
    <n v="1"/>
    <n v="0"/>
    <n v="0"/>
    <n v="0"/>
    <n v="0"/>
    <s v="2n Cycle"/>
    <s v="Undergraduate"/>
    <n v="991"/>
    <n v="934"/>
    <n v="1"/>
    <n v="1"/>
    <x v="0"/>
    <s v="NumWebPurchases"/>
    <x v="2"/>
    <n v="24"/>
    <s v="Accepted"/>
    <n v="24"/>
    <n v="1048"/>
    <n v="1.9999999999999996"/>
    <n v="9"/>
    <n v="7"/>
    <n v="18"/>
    <n v="6"/>
    <x v="3"/>
    <s v="Medium"/>
    <s v="High"/>
    <s v="High"/>
    <n v="1483"/>
  </r>
  <r>
    <n v="78931"/>
    <x v="1"/>
    <n v="0"/>
    <n v="0"/>
    <n v="19"/>
    <x v="1"/>
    <n v="331"/>
    <n v="197"/>
    <n v="170"/>
    <n v="58"/>
    <n v="152"/>
    <n v="35"/>
    <s v="Wines"/>
    <n v="1"/>
    <n v="2"/>
    <n v="8"/>
    <n v="13"/>
    <n v="1"/>
    <x v="0"/>
    <x v="0"/>
    <x v="0"/>
    <x v="0"/>
    <x v="0"/>
    <n v="0"/>
    <n v="3"/>
    <n v="11"/>
    <x v="1"/>
    <n v="49"/>
    <x v="2"/>
    <n v="2406"/>
    <n v="0"/>
    <n v="1"/>
    <n v="0"/>
    <n v="0"/>
    <n v="0"/>
    <s v="Married"/>
    <s v="Partner"/>
    <n v="0"/>
    <n v="0"/>
    <n v="0"/>
    <n v="0"/>
    <n v="1"/>
    <s v="PhD"/>
    <s v="Postgraduate"/>
    <n v="908"/>
    <n v="873"/>
    <n v="0"/>
    <n v="0"/>
    <x v="2"/>
    <s v="NumStorePurchases"/>
    <x v="1"/>
    <n v="23"/>
    <s v="Not Accepted"/>
    <n v="23"/>
    <n v="943"/>
    <n v="9"/>
    <n v="9"/>
    <n v="7"/>
    <n v="25"/>
    <n v="9"/>
    <x v="0"/>
    <s v="Medium"/>
    <s v="High"/>
    <s v="Medium"/>
    <n v="1484"/>
  </r>
  <r>
    <n v="53977"/>
    <x v="0"/>
    <n v="0"/>
    <n v="1"/>
    <n v="21"/>
    <x v="1"/>
    <n v="620"/>
    <n v="16"/>
    <n v="165"/>
    <n v="0"/>
    <n v="24"/>
    <n v="82"/>
    <s v="Wines"/>
    <n v="5"/>
    <n v="5"/>
    <n v="5"/>
    <n v="12"/>
    <n v="5"/>
    <x v="0"/>
    <x v="0"/>
    <x v="0"/>
    <x v="0"/>
    <x v="0"/>
    <n v="0"/>
    <n v="3"/>
    <n v="11"/>
    <x v="1"/>
    <n v="62"/>
    <x v="0"/>
    <n v="2545"/>
    <n v="0"/>
    <n v="0"/>
    <n v="0"/>
    <n v="1"/>
    <n v="0"/>
    <s v="Together"/>
    <s v="Partner"/>
    <n v="0"/>
    <n v="0"/>
    <n v="1"/>
    <n v="0"/>
    <n v="0"/>
    <s v="Graduation"/>
    <s v="Graduate"/>
    <n v="825"/>
    <n v="743"/>
    <n v="0"/>
    <n v="1"/>
    <x v="2"/>
    <s v="NumStorePurchases"/>
    <x v="1"/>
    <n v="22"/>
    <s v="Not Accepted"/>
    <n v="22"/>
    <n v="907"/>
    <n v="8"/>
    <n v="8"/>
    <n v="6"/>
    <n v="22"/>
    <n v="8"/>
    <x v="0"/>
    <s v="High"/>
    <s v="Medium"/>
    <s v="High"/>
    <n v="1485"/>
  </r>
  <r>
    <n v="84219"/>
    <x v="1"/>
    <n v="0"/>
    <n v="0"/>
    <n v="27"/>
    <x v="1"/>
    <n v="434"/>
    <n v="137"/>
    <n v="400"/>
    <n v="45"/>
    <n v="137"/>
    <n v="45"/>
    <s v="Wines"/>
    <n v="1"/>
    <n v="3"/>
    <n v="4"/>
    <n v="10"/>
    <n v="1"/>
    <x v="0"/>
    <x v="0"/>
    <x v="0"/>
    <x v="0"/>
    <x v="0"/>
    <n v="0"/>
    <n v="3"/>
    <n v="11"/>
    <x v="1"/>
    <n v="32"/>
    <x v="1"/>
    <n v="2306"/>
    <n v="0"/>
    <n v="1"/>
    <n v="0"/>
    <n v="0"/>
    <n v="0"/>
    <s v="Married"/>
    <s v="Partner"/>
    <n v="0"/>
    <n v="0"/>
    <n v="1"/>
    <n v="0"/>
    <n v="0"/>
    <s v="Graduation"/>
    <s v="Graduate"/>
    <n v="1153"/>
    <n v="1108"/>
    <n v="0"/>
    <n v="0"/>
    <x v="0"/>
    <s v="NumStorePurchases"/>
    <x v="1"/>
    <n v="17"/>
    <s v="Not Accepted"/>
    <n v="17"/>
    <n v="1198"/>
    <n v="8"/>
    <n v="6"/>
    <n v="8"/>
    <n v="22"/>
    <n v="8"/>
    <x v="0"/>
    <s v="Medium"/>
    <s v="High"/>
    <s v="Medium"/>
    <n v="1486"/>
  </r>
  <r>
    <n v="46098"/>
    <x v="0"/>
    <n v="1"/>
    <n v="1"/>
    <n v="86"/>
    <x v="2"/>
    <n v="57"/>
    <n v="0"/>
    <n v="27"/>
    <n v="0"/>
    <n v="0"/>
    <n v="36"/>
    <s v="Wines"/>
    <n v="4"/>
    <n v="3"/>
    <n v="2"/>
    <n v="2"/>
    <n v="8"/>
    <x v="0"/>
    <x v="0"/>
    <x v="0"/>
    <x v="0"/>
    <x v="0"/>
    <n v="0"/>
    <n v="3"/>
    <n v="11"/>
    <x v="1"/>
    <n v="45"/>
    <x v="2"/>
    <n v="2839"/>
    <n v="0"/>
    <n v="0"/>
    <n v="1"/>
    <n v="0"/>
    <n v="0"/>
    <s v="Single"/>
    <s v="Alone"/>
    <n v="0"/>
    <n v="0"/>
    <n v="0"/>
    <n v="1"/>
    <n v="0"/>
    <s v="Master"/>
    <s v="Postgraduate"/>
    <n v="84"/>
    <n v="48"/>
    <n v="0"/>
    <n v="2"/>
    <x v="3"/>
    <s v="NumWebPurchases"/>
    <x v="2"/>
    <n v="7"/>
    <s v="Not Accepted"/>
    <n v="7"/>
    <n v="120"/>
    <n v="1.9999999999999996"/>
    <n v="3"/>
    <n v="3"/>
    <n v="8"/>
    <n v="1"/>
    <x v="1"/>
    <s v="Medium"/>
    <s v="Low"/>
    <s v="Medium"/>
    <n v="1487"/>
  </r>
  <r>
    <n v="73538"/>
    <x v="1"/>
    <n v="0"/>
    <n v="1"/>
    <n v="92"/>
    <x v="2"/>
    <n v="811"/>
    <n v="76"/>
    <n v="428"/>
    <n v="99"/>
    <n v="137"/>
    <n v="107"/>
    <s v="Wines"/>
    <n v="3"/>
    <n v="10"/>
    <n v="4"/>
    <n v="9"/>
    <n v="7"/>
    <x v="0"/>
    <x v="0"/>
    <x v="0"/>
    <x v="0"/>
    <x v="0"/>
    <n v="0"/>
    <n v="3"/>
    <n v="11"/>
    <x v="1"/>
    <n v="55"/>
    <x v="0"/>
    <n v="2740"/>
    <n v="0"/>
    <n v="1"/>
    <n v="0"/>
    <n v="0"/>
    <n v="0"/>
    <s v="Married"/>
    <s v="Partner"/>
    <n v="0"/>
    <n v="0"/>
    <n v="1"/>
    <n v="0"/>
    <n v="0"/>
    <s v="Graduation"/>
    <s v="Graduate"/>
    <n v="1551"/>
    <n v="1444"/>
    <n v="0"/>
    <n v="1"/>
    <x v="0"/>
    <s v="NumWebPurchases"/>
    <x v="2"/>
    <n v="23"/>
    <s v="Not Accepted"/>
    <n v="23"/>
    <n v="1658"/>
    <n v="0.99999999999999978"/>
    <n v="9"/>
    <n v="9"/>
    <n v="19"/>
    <n v="7"/>
    <x v="3"/>
    <s v="High"/>
    <s v="High"/>
    <s v="High"/>
    <n v="1488"/>
  </r>
  <r>
    <n v="79529"/>
    <x v="1"/>
    <n v="0"/>
    <n v="0"/>
    <n v="1"/>
    <x v="3"/>
    <n v="423"/>
    <n v="42"/>
    <n v="706"/>
    <n v="73"/>
    <n v="197"/>
    <n v="197"/>
    <s v="Meat"/>
    <n v="1"/>
    <n v="4"/>
    <n v="8"/>
    <n v="9"/>
    <n v="2"/>
    <x v="0"/>
    <x v="0"/>
    <x v="0"/>
    <x v="0"/>
    <x v="0"/>
    <n v="0"/>
    <n v="3"/>
    <n v="11"/>
    <x v="1"/>
    <n v="34"/>
    <x v="1"/>
    <n v="2222"/>
    <n v="0"/>
    <n v="1"/>
    <n v="0"/>
    <n v="0"/>
    <n v="0"/>
    <s v="Married"/>
    <s v="Partner"/>
    <n v="0"/>
    <n v="0"/>
    <n v="1"/>
    <n v="0"/>
    <n v="0"/>
    <s v="Graduation"/>
    <s v="Graduate"/>
    <n v="1441"/>
    <n v="1244"/>
    <n v="0"/>
    <n v="0"/>
    <x v="0"/>
    <s v="NumStorePurchases"/>
    <x v="1"/>
    <n v="21"/>
    <s v="Not Accepted"/>
    <n v="21"/>
    <n v="1638"/>
    <n v="10"/>
    <n v="8"/>
    <n v="9"/>
    <n v="27"/>
    <n v="9"/>
    <x v="0"/>
    <s v="Medium"/>
    <s v="High"/>
    <s v="High"/>
    <n v="1489"/>
  </r>
  <r>
    <n v="20981"/>
    <x v="2"/>
    <n v="0"/>
    <n v="0"/>
    <n v="14"/>
    <x v="1"/>
    <n v="2"/>
    <n v="12"/>
    <n v="10"/>
    <n v="6"/>
    <n v="13"/>
    <n v="30"/>
    <s v="Gold"/>
    <n v="1"/>
    <n v="3"/>
    <n v="1"/>
    <n v="2"/>
    <n v="8"/>
    <x v="0"/>
    <x v="0"/>
    <x v="0"/>
    <x v="0"/>
    <x v="0"/>
    <n v="0"/>
    <n v="3"/>
    <n v="11"/>
    <x v="0"/>
    <n v="43"/>
    <x v="2"/>
    <n v="2584"/>
    <n v="0"/>
    <n v="0"/>
    <n v="0"/>
    <n v="1"/>
    <n v="0"/>
    <s v="Together"/>
    <s v="Partner"/>
    <n v="1"/>
    <n v="0"/>
    <n v="0"/>
    <n v="0"/>
    <n v="0"/>
    <s v="2n Cycle"/>
    <s v="Undergraduate"/>
    <n v="43"/>
    <n v="13"/>
    <n v="0"/>
    <n v="0"/>
    <x v="1"/>
    <s v="NumWebPurchases"/>
    <x v="2"/>
    <n v="6"/>
    <s v="Not Accepted"/>
    <n v="6"/>
    <n v="73"/>
    <n v="9"/>
    <n v="2"/>
    <n v="2"/>
    <n v="13"/>
    <n v="3"/>
    <x v="2"/>
    <s v="Low"/>
    <s v="Medium"/>
    <s v="Medium"/>
    <n v="1490"/>
  </r>
  <r>
    <n v="51766"/>
    <x v="0"/>
    <n v="1"/>
    <n v="0"/>
    <n v="74"/>
    <x v="2"/>
    <n v="60"/>
    <n v="51"/>
    <n v="87"/>
    <n v="6"/>
    <n v="20"/>
    <n v="51"/>
    <s v="Meat"/>
    <n v="2"/>
    <n v="4"/>
    <n v="2"/>
    <n v="4"/>
    <n v="5"/>
    <x v="0"/>
    <x v="0"/>
    <x v="0"/>
    <x v="0"/>
    <x v="0"/>
    <n v="0"/>
    <n v="3"/>
    <n v="11"/>
    <x v="1"/>
    <n v="40"/>
    <x v="2"/>
    <n v="2269"/>
    <n v="0"/>
    <n v="0"/>
    <n v="1"/>
    <n v="0"/>
    <n v="0"/>
    <s v="Single"/>
    <s v="Alone"/>
    <n v="0"/>
    <n v="0"/>
    <n v="1"/>
    <n v="0"/>
    <n v="0"/>
    <s v="Graduation"/>
    <s v="Graduate"/>
    <n v="224"/>
    <n v="173"/>
    <n v="0"/>
    <n v="1"/>
    <x v="3"/>
    <s v="NumWebPurchases"/>
    <x v="2"/>
    <n v="10"/>
    <s v="Not Accepted"/>
    <n v="10"/>
    <n v="275"/>
    <n v="3.0000000000000004"/>
    <n v="4"/>
    <n v="4"/>
    <n v="11"/>
    <n v="3"/>
    <x v="2"/>
    <s v="Medium"/>
    <s v="Medium"/>
    <s v="Medium"/>
    <n v="1491"/>
  </r>
  <r>
    <n v="55759"/>
    <x v="0"/>
    <n v="0"/>
    <n v="1"/>
    <n v="84"/>
    <x v="2"/>
    <n v="675"/>
    <n v="0"/>
    <n v="85"/>
    <n v="10"/>
    <n v="7"/>
    <n v="77"/>
    <s v="Wines"/>
    <n v="5"/>
    <n v="10"/>
    <n v="3"/>
    <n v="8"/>
    <n v="8"/>
    <x v="0"/>
    <x v="0"/>
    <x v="0"/>
    <x v="0"/>
    <x v="0"/>
    <n v="0"/>
    <n v="3"/>
    <n v="11"/>
    <x v="1"/>
    <n v="58"/>
    <x v="0"/>
    <n v="2737"/>
    <n v="0"/>
    <n v="1"/>
    <n v="0"/>
    <n v="0"/>
    <n v="0"/>
    <s v="Married"/>
    <s v="Partner"/>
    <n v="0"/>
    <n v="0"/>
    <n v="1"/>
    <n v="0"/>
    <n v="0"/>
    <s v="Graduation"/>
    <s v="Graduate"/>
    <n v="777"/>
    <n v="700"/>
    <n v="0"/>
    <n v="1"/>
    <x v="2"/>
    <s v="NumWebPurchases"/>
    <x v="2"/>
    <n v="21"/>
    <s v="Not Accepted"/>
    <n v="21"/>
    <n v="854"/>
    <n v="1.9999999999999996"/>
    <n v="8"/>
    <n v="6"/>
    <n v="16"/>
    <n v="5"/>
    <x v="3"/>
    <s v="High"/>
    <s v="Medium"/>
    <s v="High"/>
    <n v="1492"/>
  </r>
  <r>
    <n v="33039"/>
    <x v="2"/>
    <n v="1"/>
    <n v="0"/>
    <n v="4"/>
    <x v="3"/>
    <n v="30"/>
    <n v="8"/>
    <n v="12"/>
    <n v="8"/>
    <n v="8"/>
    <n v="12"/>
    <s v="Wines"/>
    <n v="1"/>
    <n v="2"/>
    <n v="0"/>
    <n v="4"/>
    <n v="5"/>
    <x v="0"/>
    <x v="0"/>
    <x v="0"/>
    <x v="0"/>
    <x v="0"/>
    <n v="0"/>
    <n v="3"/>
    <n v="11"/>
    <x v="1"/>
    <n v="42"/>
    <x v="2"/>
    <n v="2452"/>
    <n v="0"/>
    <n v="1"/>
    <n v="0"/>
    <n v="0"/>
    <n v="0"/>
    <s v="Married"/>
    <s v="Partner"/>
    <n v="0"/>
    <n v="0"/>
    <n v="1"/>
    <n v="0"/>
    <n v="0"/>
    <s v="Graduation"/>
    <s v="Graduate"/>
    <n v="66"/>
    <n v="54"/>
    <n v="0"/>
    <n v="1"/>
    <x v="3"/>
    <s v="NumStorePurchases"/>
    <x v="1"/>
    <n v="6"/>
    <s v="Not Accepted"/>
    <n v="6"/>
    <n v="78"/>
    <n v="10"/>
    <n v="2"/>
    <n v="2"/>
    <n v="14"/>
    <n v="4"/>
    <x v="2"/>
    <s v="Medium"/>
    <s v="Medium"/>
    <s v="Medium"/>
    <n v="1493"/>
  </r>
  <r>
    <n v="37787"/>
    <x v="0"/>
    <n v="1"/>
    <n v="0"/>
    <n v="50"/>
    <x v="0"/>
    <n v="40"/>
    <n v="1"/>
    <n v="40"/>
    <n v="4"/>
    <n v="3"/>
    <n v="18"/>
    <s v="Wines"/>
    <n v="1"/>
    <n v="3"/>
    <n v="0"/>
    <n v="3"/>
    <n v="8"/>
    <x v="0"/>
    <x v="0"/>
    <x v="0"/>
    <x v="0"/>
    <x v="0"/>
    <n v="0"/>
    <n v="3"/>
    <n v="11"/>
    <x v="1"/>
    <n v="48"/>
    <x v="2"/>
    <n v="2441"/>
    <n v="0"/>
    <n v="1"/>
    <n v="0"/>
    <n v="0"/>
    <n v="0"/>
    <s v="Married"/>
    <s v="Partner"/>
    <n v="0"/>
    <n v="0"/>
    <n v="0"/>
    <n v="1"/>
    <n v="0"/>
    <s v="Master"/>
    <s v="Postgraduate"/>
    <n v="88"/>
    <n v="70"/>
    <n v="0"/>
    <n v="1"/>
    <x v="3"/>
    <s v="NumWebPurchases"/>
    <x v="2"/>
    <n v="6"/>
    <s v="Not Accepted"/>
    <n v="6"/>
    <n v="106"/>
    <n v="5"/>
    <n v="2"/>
    <n v="3"/>
    <n v="10"/>
    <n v="2"/>
    <x v="1"/>
    <s v="Medium"/>
    <s v="Medium"/>
    <s v="Medium"/>
    <n v="1494"/>
  </r>
  <r>
    <n v="27242"/>
    <x v="2"/>
    <n v="1"/>
    <n v="0"/>
    <n v="2"/>
    <x v="3"/>
    <n v="3"/>
    <n v="17"/>
    <n v="26"/>
    <n v="20"/>
    <n v="1"/>
    <n v="39"/>
    <s v="Gold"/>
    <n v="2"/>
    <n v="2"/>
    <n v="0"/>
    <n v="3"/>
    <n v="9"/>
    <x v="0"/>
    <x v="0"/>
    <x v="0"/>
    <x v="0"/>
    <x v="0"/>
    <n v="0"/>
    <n v="3"/>
    <n v="11"/>
    <x v="0"/>
    <n v="50"/>
    <x v="0"/>
    <n v="2754"/>
    <n v="0"/>
    <n v="0"/>
    <n v="1"/>
    <n v="0"/>
    <n v="0"/>
    <s v="Single"/>
    <s v="Alone"/>
    <n v="0"/>
    <n v="0"/>
    <n v="1"/>
    <n v="0"/>
    <n v="0"/>
    <s v="Graduation"/>
    <s v="Graduate"/>
    <n v="67"/>
    <n v="28"/>
    <n v="0"/>
    <n v="1"/>
    <x v="3"/>
    <s v="NumStorePurchases"/>
    <x v="1"/>
    <n v="5"/>
    <s v="Not Accepted"/>
    <n v="5"/>
    <n v="106"/>
    <n v="10"/>
    <n v="1"/>
    <n v="3"/>
    <n v="14"/>
    <n v="4"/>
    <x v="2"/>
    <s v="Low"/>
    <s v="Low"/>
    <s v="Medium"/>
    <n v="1495"/>
  </r>
  <r>
    <n v="87188"/>
    <x v="1"/>
    <n v="0"/>
    <n v="0"/>
    <n v="73"/>
    <x v="2"/>
    <n v="910"/>
    <n v="111"/>
    <n v="724"/>
    <n v="49"/>
    <n v="74"/>
    <n v="55"/>
    <s v="Wines"/>
    <n v="1"/>
    <n v="10"/>
    <n v="2"/>
    <n v="6"/>
    <n v="3"/>
    <x v="0"/>
    <x v="0"/>
    <x v="0"/>
    <x v="0"/>
    <x v="0"/>
    <n v="0"/>
    <n v="3"/>
    <n v="11"/>
    <x v="0"/>
    <n v="37"/>
    <x v="1"/>
    <n v="2550"/>
    <n v="0"/>
    <n v="0"/>
    <n v="1"/>
    <n v="0"/>
    <n v="0"/>
    <s v="Single"/>
    <s v="Alone"/>
    <n v="0"/>
    <n v="0"/>
    <n v="0"/>
    <n v="0"/>
    <n v="1"/>
    <s v="PhD"/>
    <s v="Postgraduate"/>
    <n v="1868"/>
    <n v="1813"/>
    <n v="0"/>
    <n v="0"/>
    <x v="0"/>
    <s v="NumWebPurchases"/>
    <x v="2"/>
    <n v="18"/>
    <s v="Not Accepted"/>
    <n v="18"/>
    <n v="1923"/>
    <n v="3.0000000000000004"/>
    <n v="7"/>
    <n v="9"/>
    <n v="19"/>
    <n v="7"/>
    <x v="3"/>
    <s v="High"/>
    <s v="High"/>
    <s v="Medium"/>
    <n v="1496"/>
  </r>
  <r>
    <n v="69930"/>
    <x v="1"/>
    <n v="0"/>
    <n v="0"/>
    <n v="21"/>
    <x v="1"/>
    <n v="252"/>
    <n v="98"/>
    <n v="827"/>
    <n v="219"/>
    <n v="70"/>
    <n v="196"/>
    <s v="Meat"/>
    <n v="1"/>
    <n v="4"/>
    <n v="5"/>
    <n v="12"/>
    <n v="3"/>
    <x v="0"/>
    <x v="0"/>
    <x v="0"/>
    <x v="0"/>
    <x v="0"/>
    <n v="0"/>
    <n v="3"/>
    <n v="11"/>
    <x v="1"/>
    <n v="49"/>
    <x v="2"/>
    <n v="2558"/>
    <n v="0"/>
    <n v="0"/>
    <n v="0"/>
    <n v="1"/>
    <n v="0"/>
    <s v="Together"/>
    <s v="Partner"/>
    <n v="0"/>
    <n v="0"/>
    <n v="1"/>
    <n v="0"/>
    <n v="0"/>
    <s v="Graduation"/>
    <s v="Graduate"/>
    <n v="1466"/>
    <n v="1270"/>
    <n v="0"/>
    <n v="0"/>
    <x v="0"/>
    <s v="NumStorePurchases"/>
    <x v="1"/>
    <n v="21"/>
    <s v="Not Accepted"/>
    <n v="21"/>
    <n v="1662"/>
    <n v="8"/>
    <n v="8"/>
    <n v="9"/>
    <n v="25"/>
    <n v="9"/>
    <x v="0"/>
    <s v="Medium"/>
    <s v="High"/>
    <s v="High"/>
    <n v="1497"/>
  </r>
  <r>
    <n v="37697"/>
    <x v="0"/>
    <n v="1"/>
    <n v="0"/>
    <n v="82"/>
    <x v="2"/>
    <n v="34"/>
    <n v="6"/>
    <n v="21"/>
    <n v="11"/>
    <n v="4"/>
    <n v="8"/>
    <s v="Wines"/>
    <n v="1"/>
    <n v="2"/>
    <n v="1"/>
    <n v="3"/>
    <n v="6"/>
    <x v="0"/>
    <x v="0"/>
    <x v="0"/>
    <x v="0"/>
    <x v="0"/>
    <n v="0"/>
    <n v="3"/>
    <n v="11"/>
    <x v="1"/>
    <n v="44"/>
    <x v="2"/>
    <n v="2301"/>
    <n v="0"/>
    <n v="0"/>
    <n v="1"/>
    <n v="0"/>
    <n v="0"/>
    <s v="Single"/>
    <s v="Alone"/>
    <n v="0"/>
    <n v="0"/>
    <n v="1"/>
    <n v="0"/>
    <n v="0"/>
    <s v="Graduation"/>
    <s v="Graduate"/>
    <n v="76"/>
    <n v="68"/>
    <n v="0"/>
    <n v="1"/>
    <x v="3"/>
    <s v="NumStorePurchases"/>
    <x v="1"/>
    <n v="6"/>
    <s v="Not Accepted"/>
    <n v="6"/>
    <n v="84"/>
    <n v="1.9999999999999996"/>
    <n v="2"/>
    <n v="2"/>
    <n v="6"/>
    <n v="0"/>
    <x v="1"/>
    <s v="Medium"/>
    <s v="Medium"/>
    <s v="Low"/>
    <n v="1498"/>
  </r>
  <r>
    <n v="37401"/>
    <x v="0"/>
    <n v="1"/>
    <n v="0"/>
    <n v="14"/>
    <x v="1"/>
    <n v="19"/>
    <n v="3"/>
    <n v="19"/>
    <n v="3"/>
    <n v="1"/>
    <n v="3"/>
    <s v="Wines"/>
    <n v="2"/>
    <n v="2"/>
    <n v="0"/>
    <n v="3"/>
    <n v="7"/>
    <x v="0"/>
    <x v="0"/>
    <x v="0"/>
    <x v="0"/>
    <x v="0"/>
    <n v="0"/>
    <n v="3"/>
    <n v="11"/>
    <x v="1"/>
    <n v="47"/>
    <x v="2"/>
    <n v="2213"/>
    <n v="0"/>
    <n v="1"/>
    <n v="0"/>
    <n v="0"/>
    <n v="0"/>
    <s v="Married"/>
    <s v="Partner"/>
    <n v="0"/>
    <n v="0"/>
    <n v="0"/>
    <n v="0"/>
    <n v="1"/>
    <s v="PhD"/>
    <s v="Postgraduate"/>
    <n v="45"/>
    <n v="42"/>
    <n v="0"/>
    <n v="1"/>
    <x v="1"/>
    <s v="NumStorePurchases"/>
    <x v="1"/>
    <n v="5"/>
    <s v="Not Accepted"/>
    <n v="5"/>
    <n v="48"/>
    <n v="9"/>
    <n v="1"/>
    <n v="1"/>
    <n v="11"/>
    <n v="3"/>
    <x v="2"/>
    <s v="Low"/>
    <s v="Low"/>
    <s v="Low"/>
    <n v="1499"/>
  </r>
  <r>
    <n v="3502"/>
    <x v="2"/>
    <n v="1"/>
    <n v="0"/>
    <n v="56"/>
    <x v="0"/>
    <n v="2"/>
    <n v="1"/>
    <n v="1"/>
    <n v="0"/>
    <n v="0"/>
    <n v="1"/>
    <s v="Wines"/>
    <n v="0"/>
    <n v="0"/>
    <n v="0"/>
    <n v="0"/>
    <n v="14"/>
    <x v="0"/>
    <x v="0"/>
    <x v="0"/>
    <x v="0"/>
    <x v="0"/>
    <n v="0"/>
    <n v="3"/>
    <n v="11"/>
    <x v="1"/>
    <n v="47"/>
    <x v="2"/>
    <n v="2601"/>
    <n v="0"/>
    <n v="0"/>
    <n v="1"/>
    <n v="0"/>
    <n v="0"/>
    <s v="Single"/>
    <s v="Alone"/>
    <n v="0"/>
    <n v="0"/>
    <n v="1"/>
    <n v="0"/>
    <n v="0"/>
    <s v="Graduation"/>
    <s v="Graduate"/>
    <n v="4"/>
    <n v="3"/>
    <n v="0"/>
    <n v="1"/>
    <x v="1"/>
    <s v="NumWebPurchases"/>
    <x v="2"/>
    <n v="0"/>
    <s v="Not Accepted"/>
    <n v="0"/>
    <n v="5"/>
    <n v="5"/>
    <n v="0"/>
    <n v="0"/>
    <n v="5"/>
    <n v="0"/>
    <x v="1"/>
    <s v="Low"/>
    <s v="Low"/>
    <s v="Low"/>
    <n v="1500"/>
  </r>
  <r>
    <n v="58597"/>
    <x v="0"/>
    <n v="1"/>
    <n v="1"/>
    <n v="20"/>
    <x v="1"/>
    <n v="490"/>
    <n v="0"/>
    <n v="184"/>
    <n v="10"/>
    <n v="28"/>
    <n v="21"/>
    <s v="Wines"/>
    <n v="12"/>
    <n v="7"/>
    <n v="4"/>
    <n v="9"/>
    <n v="7"/>
    <x v="0"/>
    <x v="0"/>
    <x v="0"/>
    <x v="0"/>
    <x v="0"/>
    <n v="0"/>
    <n v="3"/>
    <n v="11"/>
    <x v="1"/>
    <n v="44"/>
    <x v="2"/>
    <n v="2745"/>
    <n v="0"/>
    <n v="1"/>
    <n v="0"/>
    <n v="0"/>
    <n v="0"/>
    <s v="Married"/>
    <s v="Partner"/>
    <n v="0"/>
    <n v="0"/>
    <n v="1"/>
    <n v="0"/>
    <n v="0"/>
    <s v="Graduation"/>
    <s v="Graduate"/>
    <n v="712"/>
    <n v="691"/>
    <n v="0"/>
    <n v="2"/>
    <x v="2"/>
    <s v="NumStorePurchases"/>
    <x v="1"/>
    <n v="20"/>
    <s v="Not Accepted"/>
    <n v="20"/>
    <n v="733"/>
    <n v="8"/>
    <n v="7"/>
    <n v="6"/>
    <n v="21"/>
    <n v="8"/>
    <x v="0"/>
    <s v="Medium"/>
    <s v="Medium"/>
    <s v="Medium"/>
    <n v="1501"/>
  </r>
  <r>
    <n v="82032"/>
    <x v="1"/>
    <n v="0"/>
    <n v="0"/>
    <n v="54"/>
    <x v="0"/>
    <n v="332"/>
    <n v="194"/>
    <n v="377"/>
    <n v="149"/>
    <n v="125"/>
    <n v="57"/>
    <s v="Meat"/>
    <n v="0"/>
    <n v="4"/>
    <n v="6"/>
    <n v="7"/>
    <n v="1"/>
    <x v="0"/>
    <x v="0"/>
    <x v="0"/>
    <x v="0"/>
    <x v="0"/>
    <n v="0"/>
    <n v="3"/>
    <n v="11"/>
    <x v="1"/>
    <n v="72"/>
    <x v="0"/>
    <n v="2244"/>
    <n v="0"/>
    <n v="0"/>
    <n v="0"/>
    <n v="0"/>
    <n v="1"/>
    <s v="Widow"/>
    <s v="Alone"/>
    <n v="0"/>
    <n v="0"/>
    <n v="0"/>
    <n v="0"/>
    <n v="1"/>
    <s v="PhD"/>
    <s v="Postgraduate"/>
    <n v="1177"/>
    <n v="1120"/>
    <n v="0"/>
    <n v="0"/>
    <x v="0"/>
    <s v="NumStorePurchases"/>
    <x v="1"/>
    <n v="17"/>
    <s v="Not Accepted"/>
    <n v="17"/>
    <n v="1234"/>
    <n v="5"/>
    <n v="6"/>
    <n v="8"/>
    <n v="19"/>
    <n v="7"/>
    <x v="3"/>
    <s v="Medium"/>
    <s v="High"/>
    <s v="High"/>
    <n v="1502"/>
  </r>
  <r>
    <n v="28087"/>
    <x v="2"/>
    <n v="1"/>
    <n v="1"/>
    <n v="77"/>
    <x v="2"/>
    <n v="53"/>
    <n v="8"/>
    <n v="17"/>
    <n v="13"/>
    <n v="0"/>
    <n v="21"/>
    <s v="Wines"/>
    <n v="3"/>
    <n v="2"/>
    <n v="2"/>
    <n v="2"/>
    <n v="7"/>
    <x v="0"/>
    <x v="0"/>
    <x v="0"/>
    <x v="0"/>
    <x v="0"/>
    <n v="0"/>
    <n v="3"/>
    <n v="11"/>
    <x v="1"/>
    <n v="62"/>
    <x v="0"/>
    <n v="2724"/>
    <n v="0"/>
    <n v="0"/>
    <n v="0"/>
    <n v="1"/>
    <n v="0"/>
    <s v="Together"/>
    <s v="Partner"/>
    <n v="0"/>
    <n v="0"/>
    <n v="1"/>
    <n v="0"/>
    <n v="0"/>
    <s v="Graduation"/>
    <s v="Graduate"/>
    <n v="91"/>
    <n v="70"/>
    <n v="0"/>
    <n v="2"/>
    <x v="3"/>
    <s v="NumWebPurchases"/>
    <x v="2"/>
    <n v="6"/>
    <s v="Not Accepted"/>
    <n v="6"/>
    <n v="112"/>
    <n v="3.0000000000000004"/>
    <n v="2"/>
    <n v="3"/>
    <n v="8"/>
    <n v="1"/>
    <x v="1"/>
    <s v="Medium"/>
    <s v="Low"/>
    <s v="Medium"/>
    <n v="1503"/>
  </r>
  <r>
    <n v="74004"/>
    <x v="1"/>
    <n v="0"/>
    <n v="0"/>
    <n v="5"/>
    <x v="3"/>
    <n v="784"/>
    <n v="48"/>
    <n v="560"/>
    <n v="42"/>
    <n v="176"/>
    <n v="48"/>
    <s v="Wines"/>
    <n v="1"/>
    <n v="4"/>
    <n v="6"/>
    <n v="4"/>
    <n v="3"/>
    <x v="0"/>
    <x v="0"/>
    <x v="1"/>
    <x v="1"/>
    <x v="0"/>
    <n v="0"/>
    <n v="3"/>
    <n v="11"/>
    <x v="0"/>
    <n v="33"/>
    <x v="1"/>
    <n v="2284"/>
    <n v="0"/>
    <n v="0"/>
    <n v="1"/>
    <n v="0"/>
    <n v="0"/>
    <s v="Single"/>
    <s v="Alone"/>
    <n v="0"/>
    <n v="0"/>
    <n v="0"/>
    <n v="0"/>
    <n v="1"/>
    <s v="PhD"/>
    <s v="Postgraduate"/>
    <n v="1610"/>
    <n v="1562"/>
    <n v="2"/>
    <n v="0"/>
    <x v="0"/>
    <s v="NumCatalogPurchases"/>
    <x v="0"/>
    <n v="14"/>
    <s v="Accepted"/>
    <n v="14"/>
    <n v="1658"/>
    <n v="10"/>
    <n v="5"/>
    <n v="9"/>
    <n v="24"/>
    <n v="9"/>
    <x v="0"/>
    <s v="High"/>
    <s v="High"/>
    <s v="Medium"/>
    <n v="1504"/>
  </r>
  <r>
    <n v="19740"/>
    <x v="2"/>
    <n v="0"/>
    <n v="1"/>
    <n v="65"/>
    <x v="2"/>
    <n v="7"/>
    <n v="11"/>
    <n v="3"/>
    <n v="10"/>
    <n v="4"/>
    <n v="20"/>
    <s v="Gold"/>
    <n v="2"/>
    <n v="1"/>
    <n v="1"/>
    <n v="3"/>
    <n v="5"/>
    <x v="0"/>
    <x v="0"/>
    <x v="0"/>
    <x v="0"/>
    <x v="0"/>
    <n v="0"/>
    <n v="3"/>
    <n v="11"/>
    <x v="1"/>
    <n v="60"/>
    <x v="0"/>
    <n v="2621"/>
    <n v="0"/>
    <n v="0"/>
    <n v="0"/>
    <n v="1"/>
    <n v="0"/>
    <s v="Together"/>
    <s v="Partner"/>
    <n v="0"/>
    <n v="0"/>
    <n v="1"/>
    <n v="0"/>
    <n v="0"/>
    <s v="Graduation"/>
    <s v="Graduate"/>
    <n v="35"/>
    <n v="15"/>
    <n v="0"/>
    <n v="1"/>
    <x v="1"/>
    <s v="NumStorePurchases"/>
    <x v="1"/>
    <n v="5"/>
    <s v="Not Accepted"/>
    <n v="5"/>
    <n v="55"/>
    <n v="4"/>
    <n v="1"/>
    <n v="1"/>
    <n v="6"/>
    <n v="0"/>
    <x v="1"/>
    <s v="Low"/>
    <s v="Medium"/>
    <s v="Medium"/>
    <n v="1505"/>
  </r>
  <r>
    <n v="57036"/>
    <x v="0"/>
    <n v="0"/>
    <n v="1"/>
    <n v="33"/>
    <x v="0"/>
    <n v="1171"/>
    <n v="43"/>
    <n v="219"/>
    <n v="19"/>
    <n v="14"/>
    <n v="47"/>
    <s v="Wines"/>
    <n v="4"/>
    <n v="6"/>
    <n v="3"/>
    <n v="13"/>
    <n v="9"/>
    <x v="1"/>
    <x v="0"/>
    <x v="0"/>
    <x v="0"/>
    <x v="0"/>
    <n v="0"/>
    <n v="3"/>
    <n v="11"/>
    <x v="1"/>
    <n v="45"/>
    <x v="2"/>
    <n v="2724"/>
    <n v="0"/>
    <n v="1"/>
    <n v="0"/>
    <n v="0"/>
    <n v="0"/>
    <s v="Married"/>
    <s v="Partner"/>
    <n v="1"/>
    <n v="0"/>
    <n v="0"/>
    <n v="0"/>
    <n v="0"/>
    <s v="2n Cycle"/>
    <s v="Undergraduate"/>
    <n v="1466"/>
    <n v="1419"/>
    <n v="1"/>
    <n v="1"/>
    <x v="0"/>
    <s v="NumStorePurchases"/>
    <x v="1"/>
    <n v="22"/>
    <s v="Accepted"/>
    <n v="22"/>
    <n v="1513"/>
    <n v="7"/>
    <n v="8"/>
    <n v="8"/>
    <n v="23"/>
    <n v="8"/>
    <x v="0"/>
    <s v="High"/>
    <s v="Medium"/>
    <s v="Medium"/>
    <n v="1506"/>
  </r>
  <r>
    <n v="53083"/>
    <x v="0"/>
    <n v="1"/>
    <n v="1"/>
    <n v="65"/>
    <x v="2"/>
    <n v="215"/>
    <n v="7"/>
    <n v="33"/>
    <n v="3"/>
    <n v="0"/>
    <n v="13"/>
    <s v="Wines"/>
    <n v="6"/>
    <n v="5"/>
    <n v="1"/>
    <n v="5"/>
    <n v="7"/>
    <x v="0"/>
    <x v="1"/>
    <x v="0"/>
    <x v="0"/>
    <x v="0"/>
    <n v="0"/>
    <n v="3"/>
    <n v="11"/>
    <x v="1"/>
    <n v="62"/>
    <x v="0"/>
    <n v="2569"/>
    <n v="0"/>
    <n v="0"/>
    <n v="0"/>
    <n v="1"/>
    <n v="0"/>
    <s v="Together"/>
    <s v="Partner"/>
    <n v="1"/>
    <n v="0"/>
    <n v="0"/>
    <n v="0"/>
    <n v="0"/>
    <s v="2n Cycle"/>
    <s v="Undergraduate"/>
    <n v="258"/>
    <n v="245"/>
    <n v="1"/>
    <n v="2"/>
    <x v="3"/>
    <s v="NumWebPurchases"/>
    <x v="2"/>
    <n v="11"/>
    <s v="Accepted"/>
    <n v="11"/>
    <n v="271"/>
    <n v="4"/>
    <n v="4"/>
    <n v="4"/>
    <n v="12"/>
    <n v="3"/>
    <x v="2"/>
    <s v="Medium"/>
    <s v="Low"/>
    <s v="Medium"/>
    <n v="1507"/>
  </r>
  <r>
    <n v="69283"/>
    <x v="1"/>
    <n v="0"/>
    <n v="1"/>
    <n v="41"/>
    <x v="0"/>
    <n v="674"/>
    <n v="62"/>
    <n v="134"/>
    <n v="0"/>
    <n v="26"/>
    <n v="8"/>
    <s v="Wines"/>
    <n v="4"/>
    <n v="7"/>
    <n v="3"/>
    <n v="13"/>
    <n v="5"/>
    <x v="0"/>
    <x v="0"/>
    <x v="0"/>
    <x v="0"/>
    <x v="0"/>
    <n v="0"/>
    <n v="3"/>
    <n v="11"/>
    <x v="1"/>
    <n v="45"/>
    <x v="2"/>
    <n v="2174"/>
    <n v="0"/>
    <n v="1"/>
    <n v="0"/>
    <n v="0"/>
    <n v="0"/>
    <s v="Married"/>
    <s v="Partner"/>
    <n v="0"/>
    <n v="0"/>
    <n v="0"/>
    <n v="0"/>
    <n v="1"/>
    <s v="PhD"/>
    <s v="Postgraduate"/>
    <n v="896"/>
    <n v="888"/>
    <n v="0"/>
    <n v="1"/>
    <x v="2"/>
    <s v="NumStorePurchases"/>
    <x v="1"/>
    <n v="23"/>
    <s v="Not Accepted"/>
    <n v="23"/>
    <n v="904"/>
    <n v="6"/>
    <n v="9"/>
    <n v="6"/>
    <n v="21"/>
    <n v="8"/>
    <x v="0"/>
    <s v="High"/>
    <s v="Medium"/>
    <s v="Low"/>
    <n v="1508"/>
  </r>
  <r>
    <n v="46098"/>
    <x v="0"/>
    <n v="1"/>
    <n v="1"/>
    <n v="86"/>
    <x v="2"/>
    <n v="57"/>
    <n v="0"/>
    <n v="27"/>
    <n v="0"/>
    <n v="0"/>
    <n v="36"/>
    <s v="Wines"/>
    <n v="4"/>
    <n v="3"/>
    <n v="2"/>
    <n v="2"/>
    <n v="8"/>
    <x v="0"/>
    <x v="0"/>
    <x v="0"/>
    <x v="0"/>
    <x v="0"/>
    <n v="0"/>
    <n v="3"/>
    <n v="11"/>
    <x v="0"/>
    <n v="45"/>
    <x v="2"/>
    <n v="2839"/>
    <n v="0"/>
    <n v="0"/>
    <n v="1"/>
    <n v="0"/>
    <n v="0"/>
    <s v="Single"/>
    <s v="Alone"/>
    <n v="0"/>
    <n v="0"/>
    <n v="0"/>
    <n v="1"/>
    <n v="0"/>
    <s v="Master"/>
    <s v="Postgraduate"/>
    <n v="84"/>
    <n v="48"/>
    <n v="0"/>
    <n v="2"/>
    <x v="3"/>
    <s v="NumWebPurchases"/>
    <x v="2"/>
    <n v="7"/>
    <s v="Not Accepted"/>
    <n v="7"/>
    <n v="120"/>
    <n v="1.9999999999999996"/>
    <n v="3"/>
    <n v="3"/>
    <n v="8"/>
    <n v="1"/>
    <x v="1"/>
    <s v="Medium"/>
    <s v="Low"/>
    <s v="Medium"/>
    <n v="1509"/>
  </r>
  <r>
    <n v="23331"/>
    <x v="2"/>
    <n v="1"/>
    <n v="0"/>
    <n v="92"/>
    <x v="2"/>
    <n v="5"/>
    <n v="36"/>
    <n v="7"/>
    <n v="0"/>
    <n v="10"/>
    <n v="45"/>
    <s v="Gold"/>
    <n v="2"/>
    <n v="3"/>
    <n v="0"/>
    <n v="3"/>
    <n v="8"/>
    <x v="0"/>
    <x v="0"/>
    <x v="0"/>
    <x v="0"/>
    <x v="0"/>
    <n v="0"/>
    <n v="3"/>
    <n v="11"/>
    <x v="1"/>
    <n v="32"/>
    <x v="1"/>
    <n v="2822"/>
    <n v="0"/>
    <n v="1"/>
    <n v="0"/>
    <n v="0"/>
    <n v="0"/>
    <s v="Married"/>
    <s v="Partner"/>
    <n v="1"/>
    <n v="0"/>
    <n v="0"/>
    <n v="0"/>
    <n v="0"/>
    <s v="2n Cycle"/>
    <s v="Undergraduate"/>
    <n v="58"/>
    <n v="13"/>
    <n v="0"/>
    <n v="1"/>
    <x v="3"/>
    <s v="NumWebPurchases"/>
    <x v="2"/>
    <n v="6"/>
    <s v="Not Accepted"/>
    <n v="6"/>
    <n v="103"/>
    <n v="0.99999999999999978"/>
    <n v="2"/>
    <n v="3"/>
    <n v="6"/>
    <n v="0"/>
    <x v="1"/>
    <s v="Low"/>
    <s v="Medium"/>
    <s v="Medium"/>
    <n v="1510"/>
  </r>
  <r>
    <n v="23331"/>
    <x v="2"/>
    <n v="1"/>
    <n v="0"/>
    <n v="97"/>
    <x v="2"/>
    <n v="104"/>
    <n v="20"/>
    <n v="101"/>
    <n v="24"/>
    <n v="15"/>
    <n v="5"/>
    <s v="Wines"/>
    <n v="6"/>
    <n v="5"/>
    <n v="1"/>
    <n v="5"/>
    <n v="9"/>
    <x v="0"/>
    <x v="0"/>
    <x v="0"/>
    <x v="0"/>
    <x v="0"/>
    <n v="0"/>
    <n v="3"/>
    <n v="11"/>
    <x v="1"/>
    <n v="32"/>
    <x v="1"/>
    <n v="2791"/>
    <n v="0"/>
    <n v="0"/>
    <n v="1"/>
    <n v="0"/>
    <n v="0"/>
    <s v="Single"/>
    <s v="Alone"/>
    <n v="1"/>
    <n v="0"/>
    <n v="0"/>
    <n v="0"/>
    <n v="0"/>
    <s v="2n Cycle"/>
    <s v="Undergraduate"/>
    <n v="264"/>
    <n v="259"/>
    <n v="0"/>
    <n v="1"/>
    <x v="3"/>
    <s v="NumWebPurchases"/>
    <x v="2"/>
    <n v="11"/>
    <s v="Not Accepted"/>
    <n v="11"/>
    <n v="269"/>
    <n v="0.99999999999999978"/>
    <n v="4"/>
    <n v="4"/>
    <n v="9"/>
    <n v="2"/>
    <x v="1"/>
    <s v="Medium"/>
    <s v="Medium"/>
    <s v="Low"/>
    <n v="1511"/>
  </r>
  <r>
    <n v="9255"/>
    <x v="2"/>
    <n v="1"/>
    <n v="0"/>
    <n v="91"/>
    <x v="2"/>
    <n v="9"/>
    <n v="0"/>
    <n v="7"/>
    <n v="2"/>
    <n v="0"/>
    <n v="4"/>
    <s v="Wines"/>
    <n v="1"/>
    <n v="1"/>
    <n v="1"/>
    <n v="2"/>
    <n v="8"/>
    <x v="0"/>
    <x v="0"/>
    <x v="0"/>
    <x v="0"/>
    <x v="0"/>
    <n v="0"/>
    <n v="3"/>
    <n v="11"/>
    <x v="1"/>
    <n v="31"/>
    <x v="1"/>
    <n v="2350"/>
    <n v="0"/>
    <n v="0"/>
    <n v="1"/>
    <n v="0"/>
    <n v="0"/>
    <s v="Single"/>
    <s v="Alone"/>
    <n v="0"/>
    <n v="0"/>
    <n v="1"/>
    <n v="0"/>
    <n v="0"/>
    <s v="Graduation"/>
    <s v="Graduate"/>
    <n v="18"/>
    <n v="14"/>
    <n v="0"/>
    <n v="1"/>
    <x v="1"/>
    <s v="NumStorePurchases"/>
    <x v="1"/>
    <n v="4"/>
    <s v="Not Accepted"/>
    <n v="4"/>
    <n v="22"/>
    <n v="0.99999999999999978"/>
    <n v="0"/>
    <n v="0"/>
    <n v="0.99999999999999978"/>
    <n v="0"/>
    <x v="1"/>
    <s v="Low"/>
    <s v="Low"/>
    <s v="Low"/>
    <n v="1512"/>
  </r>
  <r>
    <n v="67786"/>
    <x v="0"/>
    <n v="0"/>
    <n v="0"/>
    <n v="0"/>
    <x v="3"/>
    <n v="431"/>
    <n v="82"/>
    <n v="441"/>
    <n v="80"/>
    <n v="20"/>
    <n v="102"/>
    <s v="Meat"/>
    <n v="1"/>
    <n v="3"/>
    <n v="6"/>
    <n v="6"/>
    <n v="1"/>
    <x v="0"/>
    <x v="0"/>
    <x v="0"/>
    <x v="0"/>
    <x v="0"/>
    <n v="0"/>
    <n v="3"/>
    <n v="11"/>
    <x v="0"/>
    <n v="61"/>
    <x v="0"/>
    <n v="2363"/>
    <n v="0"/>
    <n v="0"/>
    <n v="0"/>
    <n v="0"/>
    <n v="1"/>
    <s v="Widow"/>
    <s v="Alone"/>
    <n v="0"/>
    <n v="0"/>
    <n v="0"/>
    <n v="0"/>
    <n v="1"/>
    <s v="PhD"/>
    <s v="Postgraduate"/>
    <n v="1054"/>
    <n v="952"/>
    <n v="0"/>
    <n v="0"/>
    <x v="0"/>
    <s v="NumCatalogPurchases"/>
    <x v="0"/>
    <n v="15"/>
    <s v="Not Accepted"/>
    <n v="15"/>
    <n v="1156"/>
    <n v="10"/>
    <n v="5"/>
    <n v="7"/>
    <n v="22"/>
    <n v="8"/>
    <x v="0"/>
    <s v="Medium"/>
    <s v="Medium"/>
    <s v="High"/>
    <n v="1513"/>
  </r>
  <r>
    <n v="71969"/>
    <x v="1"/>
    <n v="0"/>
    <n v="1"/>
    <n v="59"/>
    <x v="0"/>
    <n v="1000"/>
    <n v="0"/>
    <n v="76"/>
    <n v="0"/>
    <n v="0"/>
    <n v="10"/>
    <s v="Wines"/>
    <n v="3"/>
    <n v="3"/>
    <n v="4"/>
    <n v="9"/>
    <n v="8"/>
    <x v="0"/>
    <x v="1"/>
    <x v="0"/>
    <x v="0"/>
    <x v="0"/>
    <n v="0"/>
    <n v="3"/>
    <n v="11"/>
    <x v="1"/>
    <n v="49"/>
    <x v="2"/>
    <n v="2780"/>
    <n v="0"/>
    <n v="1"/>
    <n v="0"/>
    <n v="0"/>
    <n v="0"/>
    <s v="Married"/>
    <s v="Partner"/>
    <n v="0"/>
    <n v="0"/>
    <n v="0"/>
    <n v="0"/>
    <n v="1"/>
    <s v="PhD"/>
    <s v="Postgraduate"/>
    <n v="1076"/>
    <n v="1066"/>
    <n v="1"/>
    <n v="1"/>
    <x v="0"/>
    <s v="NumStorePurchases"/>
    <x v="1"/>
    <n v="16"/>
    <s v="Accepted"/>
    <n v="16"/>
    <n v="1086"/>
    <n v="4"/>
    <n v="6"/>
    <n v="7"/>
    <n v="17"/>
    <n v="5"/>
    <x v="3"/>
    <s v="High"/>
    <s v="Low"/>
    <s v="Medium"/>
    <n v="1514"/>
  </r>
  <r>
    <n v="59235"/>
    <x v="0"/>
    <n v="1"/>
    <n v="0"/>
    <n v="4"/>
    <x v="3"/>
    <n v="448"/>
    <n v="40"/>
    <n v="469"/>
    <n v="80"/>
    <n v="0"/>
    <n v="91"/>
    <s v="Meat"/>
    <n v="3"/>
    <n v="11"/>
    <n v="2"/>
    <n v="12"/>
    <n v="7"/>
    <x v="0"/>
    <x v="0"/>
    <x v="0"/>
    <x v="0"/>
    <x v="0"/>
    <n v="0"/>
    <n v="3"/>
    <n v="11"/>
    <x v="1"/>
    <n v="53"/>
    <x v="0"/>
    <n v="2692"/>
    <n v="0"/>
    <n v="0"/>
    <n v="1"/>
    <n v="0"/>
    <n v="0"/>
    <s v="Single"/>
    <s v="Alone"/>
    <n v="0"/>
    <n v="0"/>
    <n v="0"/>
    <n v="1"/>
    <n v="0"/>
    <s v="Master"/>
    <s v="Postgraduate"/>
    <n v="1037"/>
    <n v="946"/>
    <n v="0"/>
    <n v="1"/>
    <x v="0"/>
    <s v="NumStorePurchases"/>
    <x v="1"/>
    <n v="25"/>
    <s v="Not Accepted"/>
    <n v="25"/>
    <n v="1128"/>
    <n v="10"/>
    <n v="9"/>
    <n v="7"/>
    <n v="26"/>
    <n v="9"/>
    <x v="0"/>
    <s v="Medium"/>
    <s v="Low"/>
    <s v="High"/>
    <n v="1515"/>
  </r>
  <r>
    <n v="31928"/>
    <x v="2"/>
    <n v="1"/>
    <n v="0"/>
    <n v="5"/>
    <x v="3"/>
    <n v="33"/>
    <n v="4"/>
    <n v="24"/>
    <n v="4"/>
    <n v="2"/>
    <n v="5"/>
    <s v="Wines"/>
    <n v="2"/>
    <n v="3"/>
    <n v="0"/>
    <n v="4"/>
    <n v="7"/>
    <x v="0"/>
    <x v="0"/>
    <x v="0"/>
    <x v="0"/>
    <x v="0"/>
    <n v="0"/>
    <n v="3"/>
    <n v="11"/>
    <x v="1"/>
    <n v="31"/>
    <x v="1"/>
    <n v="2252"/>
    <n v="0"/>
    <n v="0"/>
    <n v="0"/>
    <n v="1"/>
    <n v="0"/>
    <s v="Together"/>
    <s v="Partner"/>
    <n v="0"/>
    <n v="0"/>
    <n v="1"/>
    <n v="0"/>
    <n v="0"/>
    <s v="Graduation"/>
    <s v="Graduate"/>
    <n v="67"/>
    <n v="62"/>
    <n v="0"/>
    <n v="1"/>
    <x v="3"/>
    <s v="NumStorePurchases"/>
    <x v="1"/>
    <n v="7"/>
    <s v="Not Accepted"/>
    <n v="7"/>
    <n v="72"/>
    <n v="10"/>
    <n v="3"/>
    <n v="2"/>
    <n v="15"/>
    <n v="4"/>
    <x v="2"/>
    <s v="Medium"/>
    <s v="Medium"/>
    <s v="Low"/>
    <n v="1516"/>
  </r>
  <r>
    <n v="74881"/>
    <x v="1"/>
    <n v="1"/>
    <n v="1"/>
    <n v="48"/>
    <x v="0"/>
    <n v="505"/>
    <n v="72"/>
    <n v="270"/>
    <n v="36"/>
    <n v="27"/>
    <n v="54"/>
    <s v="Wines"/>
    <n v="4"/>
    <n v="9"/>
    <n v="2"/>
    <n v="12"/>
    <n v="5"/>
    <x v="0"/>
    <x v="0"/>
    <x v="0"/>
    <x v="0"/>
    <x v="0"/>
    <n v="0"/>
    <n v="3"/>
    <n v="11"/>
    <x v="1"/>
    <n v="59"/>
    <x v="0"/>
    <n v="2637"/>
    <n v="0"/>
    <n v="0"/>
    <n v="0"/>
    <n v="1"/>
    <n v="0"/>
    <s v="Together"/>
    <s v="Partner"/>
    <n v="0"/>
    <n v="0"/>
    <n v="0"/>
    <n v="1"/>
    <n v="0"/>
    <s v="Master"/>
    <s v="Postgraduate"/>
    <n v="910"/>
    <n v="856"/>
    <n v="0"/>
    <n v="2"/>
    <x v="2"/>
    <s v="NumStorePurchases"/>
    <x v="1"/>
    <n v="23"/>
    <s v="Not Accepted"/>
    <n v="23"/>
    <n v="964"/>
    <n v="6"/>
    <n v="9"/>
    <n v="7"/>
    <n v="22"/>
    <n v="8"/>
    <x v="0"/>
    <s v="Medium"/>
    <s v="Medium"/>
    <s v="Medium"/>
    <n v="1517"/>
  </r>
  <r>
    <n v="65819"/>
    <x v="0"/>
    <n v="0"/>
    <n v="0"/>
    <n v="99"/>
    <x v="2"/>
    <n v="267"/>
    <n v="38"/>
    <n v="701"/>
    <n v="149"/>
    <n v="165"/>
    <n v="63"/>
    <s v="Meat"/>
    <n v="1"/>
    <n v="5"/>
    <n v="4"/>
    <n v="10"/>
    <n v="3"/>
    <x v="0"/>
    <x v="0"/>
    <x v="0"/>
    <x v="0"/>
    <x v="0"/>
    <n v="0"/>
    <n v="3"/>
    <n v="11"/>
    <x v="1"/>
    <n v="42"/>
    <x v="2"/>
    <n v="2736"/>
    <n v="0"/>
    <n v="1"/>
    <n v="0"/>
    <n v="0"/>
    <n v="0"/>
    <s v="Married"/>
    <s v="Partner"/>
    <n v="0"/>
    <n v="0"/>
    <n v="1"/>
    <n v="0"/>
    <n v="0"/>
    <s v="Graduation"/>
    <s v="Graduate"/>
    <n v="1320"/>
    <n v="1257"/>
    <n v="0"/>
    <n v="0"/>
    <x v="0"/>
    <s v="NumStorePurchases"/>
    <x v="1"/>
    <n v="19"/>
    <s v="Not Accepted"/>
    <n v="19"/>
    <n v="1383"/>
    <n v="0.99999999999999978"/>
    <n v="7"/>
    <n v="8"/>
    <n v="16"/>
    <n v="5"/>
    <x v="3"/>
    <s v="Medium"/>
    <s v="High"/>
    <s v="High"/>
    <n v="1518"/>
  </r>
  <r>
    <n v="51411"/>
    <x v="0"/>
    <n v="1"/>
    <n v="2"/>
    <n v="81"/>
    <x v="2"/>
    <n v="14"/>
    <n v="0"/>
    <n v="3"/>
    <n v="0"/>
    <n v="0"/>
    <n v="1"/>
    <s v="Wines"/>
    <n v="1"/>
    <n v="0"/>
    <n v="0"/>
    <n v="3"/>
    <n v="5"/>
    <x v="0"/>
    <x v="0"/>
    <x v="0"/>
    <x v="0"/>
    <x v="0"/>
    <n v="0"/>
    <n v="3"/>
    <n v="11"/>
    <x v="1"/>
    <n v="67"/>
    <x v="0"/>
    <n v="2558"/>
    <n v="0"/>
    <n v="0"/>
    <n v="1"/>
    <n v="0"/>
    <n v="0"/>
    <s v="Single"/>
    <s v="Alone"/>
    <n v="0"/>
    <n v="0"/>
    <n v="0"/>
    <n v="0"/>
    <n v="1"/>
    <s v="PhD"/>
    <s v="Postgraduate"/>
    <n v="17"/>
    <n v="16"/>
    <n v="0"/>
    <n v="3"/>
    <x v="1"/>
    <s v="NumStorePurchases"/>
    <x v="1"/>
    <n v="3"/>
    <s v="Not Accepted"/>
    <n v="3"/>
    <n v="18"/>
    <n v="1.9999999999999996"/>
    <n v="0"/>
    <n v="0"/>
    <n v="1.9999999999999996"/>
    <n v="0"/>
    <x v="1"/>
    <s v="Low"/>
    <s v="Low"/>
    <s v="Low"/>
    <n v="1519"/>
  </r>
  <r>
    <n v="51983"/>
    <x v="0"/>
    <n v="0"/>
    <n v="1"/>
    <n v="95"/>
    <x v="2"/>
    <n v="631"/>
    <n v="0"/>
    <n v="115"/>
    <n v="10"/>
    <n v="7"/>
    <n v="30"/>
    <s v="Wines"/>
    <n v="3"/>
    <n v="9"/>
    <n v="2"/>
    <n v="10"/>
    <n v="7"/>
    <x v="0"/>
    <x v="0"/>
    <x v="0"/>
    <x v="0"/>
    <x v="0"/>
    <n v="0"/>
    <n v="3"/>
    <n v="11"/>
    <x v="1"/>
    <n v="56"/>
    <x v="0"/>
    <n v="2826"/>
    <n v="1"/>
    <n v="0"/>
    <n v="0"/>
    <n v="0"/>
    <n v="0"/>
    <s v="Divorced"/>
    <s v="Alone"/>
    <n v="0"/>
    <n v="0"/>
    <n v="1"/>
    <n v="0"/>
    <n v="0"/>
    <s v="Graduation"/>
    <s v="Graduate"/>
    <n v="763"/>
    <n v="733"/>
    <n v="0"/>
    <n v="1"/>
    <x v="2"/>
    <s v="NumStorePurchases"/>
    <x v="1"/>
    <n v="21"/>
    <s v="Not Accepted"/>
    <n v="21"/>
    <n v="793"/>
    <n v="0.99999999999999978"/>
    <n v="8"/>
    <n v="6"/>
    <n v="15"/>
    <n v="4"/>
    <x v="2"/>
    <s v="High"/>
    <s v="Medium"/>
    <s v="Medium"/>
    <n v="1520"/>
  </r>
  <r>
    <n v="42386"/>
    <x v="0"/>
    <n v="1"/>
    <n v="0"/>
    <n v="43"/>
    <x v="0"/>
    <n v="65"/>
    <n v="4"/>
    <n v="16"/>
    <n v="0"/>
    <n v="4"/>
    <n v="11"/>
    <s v="Wines"/>
    <n v="1"/>
    <n v="3"/>
    <n v="0"/>
    <n v="3"/>
    <n v="8"/>
    <x v="0"/>
    <x v="0"/>
    <x v="0"/>
    <x v="0"/>
    <x v="0"/>
    <n v="0"/>
    <n v="3"/>
    <n v="11"/>
    <x v="1"/>
    <n v="34"/>
    <x v="1"/>
    <n v="2691"/>
    <n v="0"/>
    <n v="0"/>
    <n v="0"/>
    <n v="1"/>
    <n v="0"/>
    <s v="Together"/>
    <s v="Partner"/>
    <n v="0"/>
    <n v="0"/>
    <n v="0"/>
    <n v="1"/>
    <n v="0"/>
    <s v="Master"/>
    <s v="Postgraduate"/>
    <n v="89"/>
    <n v="78"/>
    <n v="0"/>
    <n v="1"/>
    <x v="3"/>
    <s v="NumWebPurchases"/>
    <x v="2"/>
    <n v="6"/>
    <s v="Not Accepted"/>
    <n v="6"/>
    <n v="100"/>
    <n v="6"/>
    <n v="2"/>
    <n v="3"/>
    <n v="11"/>
    <n v="3"/>
    <x v="2"/>
    <s v="Medium"/>
    <s v="Medium"/>
    <s v="Medium"/>
    <n v="1521"/>
  </r>
  <r>
    <n v="30390"/>
    <x v="2"/>
    <n v="0"/>
    <n v="0"/>
    <n v="5"/>
    <x v="3"/>
    <n v="10"/>
    <n v="12"/>
    <n v="12"/>
    <n v="25"/>
    <n v="1"/>
    <n v="20"/>
    <s v="Fish"/>
    <n v="1"/>
    <n v="2"/>
    <n v="0"/>
    <n v="3"/>
    <n v="6"/>
    <x v="0"/>
    <x v="0"/>
    <x v="0"/>
    <x v="0"/>
    <x v="0"/>
    <n v="0"/>
    <n v="3"/>
    <n v="11"/>
    <x v="1"/>
    <n v="33"/>
    <x v="1"/>
    <n v="2459"/>
    <n v="0"/>
    <n v="1"/>
    <n v="0"/>
    <n v="0"/>
    <n v="0"/>
    <s v="Married"/>
    <s v="Partner"/>
    <n v="1"/>
    <n v="0"/>
    <n v="0"/>
    <n v="0"/>
    <n v="0"/>
    <s v="2n Cycle"/>
    <s v="Undergraduate"/>
    <n v="60"/>
    <n v="40"/>
    <n v="0"/>
    <n v="0"/>
    <x v="3"/>
    <s v="NumStorePurchases"/>
    <x v="1"/>
    <n v="5"/>
    <s v="Not Accepted"/>
    <n v="5"/>
    <n v="80"/>
    <n v="10"/>
    <n v="1"/>
    <n v="2"/>
    <n v="13"/>
    <n v="3"/>
    <x v="2"/>
    <s v="Low"/>
    <s v="Low"/>
    <s v="Medium"/>
    <n v="1522"/>
  </r>
  <r>
    <n v="30983"/>
    <x v="2"/>
    <n v="0"/>
    <n v="0"/>
    <n v="50"/>
    <x v="0"/>
    <n v="51"/>
    <n v="4"/>
    <n v="50"/>
    <n v="12"/>
    <n v="1"/>
    <n v="49"/>
    <s v="Wines"/>
    <n v="1"/>
    <n v="4"/>
    <n v="0"/>
    <n v="3"/>
    <n v="8"/>
    <x v="0"/>
    <x v="0"/>
    <x v="0"/>
    <x v="0"/>
    <x v="0"/>
    <n v="0"/>
    <n v="3"/>
    <n v="11"/>
    <x v="0"/>
    <n v="57"/>
    <x v="0"/>
    <n v="2756"/>
    <n v="0"/>
    <n v="0"/>
    <n v="1"/>
    <n v="0"/>
    <n v="0"/>
    <s v="Single"/>
    <s v="Alone"/>
    <n v="0"/>
    <n v="0"/>
    <n v="1"/>
    <n v="0"/>
    <n v="0"/>
    <s v="Graduation"/>
    <s v="Graduate"/>
    <n v="118"/>
    <n v="69"/>
    <n v="0"/>
    <n v="0"/>
    <x v="3"/>
    <s v="NumWebPurchases"/>
    <x v="2"/>
    <n v="7"/>
    <s v="Not Accepted"/>
    <n v="7"/>
    <n v="167"/>
    <n v="5"/>
    <n v="3"/>
    <n v="3"/>
    <n v="11"/>
    <n v="3"/>
    <x v="2"/>
    <s v="Medium"/>
    <s v="Low"/>
    <s v="Medium"/>
    <n v="1523"/>
  </r>
  <r>
    <n v="66033"/>
    <x v="0"/>
    <n v="0"/>
    <n v="1"/>
    <n v="76"/>
    <x v="2"/>
    <n v="293"/>
    <n v="35"/>
    <n v="179"/>
    <n v="46"/>
    <n v="59"/>
    <n v="65"/>
    <s v="Wines"/>
    <n v="2"/>
    <n v="8"/>
    <n v="3"/>
    <n v="7"/>
    <n v="7"/>
    <x v="0"/>
    <x v="0"/>
    <x v="0"/>
    <x v="0"/>
    <x v="0"/>
    <n v="0"/>
    <n v="3"/>
    <n v="11"/>
    <x v="1"/>
    <n v="63"/>
    <x v="0"/>
    <n v="2684"/>
    <n v="0"/>
    <n v="0"/>
    <n v="0"/>
    <n v="0"/>
    <n v="1"/>
    <s v="Widow"/>
    <s v="Alone"/>
    <n v="0"/>
    <n v="0"/>
    <n v="1"/>
    <n v="0"/>
    <n v="0"/>
    <s v="Graduation"/>
    <s v="Graduate"/>
    <n v="612"/>
    <n v="547"/>
    <n v="0"/>
    <n v="1"/>
    <x v="2"/>
    <s v="NumWebPurchases"/>
    <x v="2"/>
    <n v="18"/>
    <s v="Not Accepted"/>
    <n v="18"/>
    <n v="677"/>
    <n v="3.0000000000000004"/>
    <n v="7"/>
    <n v="6"/>
    <n v="16"/>
    <n v="5"/>
    <x v="3"/>
    <s v="Medium"/>
    <s v="High"/>
    <s v="High"/>
    <n v="1524"/>
  </r>
  <r>
    <n v="37284"/>
    <x v="0"/>
    <n v="1"/>
    <n v="1"/>
    <n v="46"/>
    <x v="0"/>
    <n v="11"/>
    <n v="1"/>
    <n v="2"/>
    <n v="2"/>
    <n v="1"/>
    <n v="6"/>
    <s v="Wines"/>
    <n v="1"/>
    <n v="0"/>
    <n v="0"/>
    <n v="3"/>
    <n v="6"/>
    <x v="0"/>
    <x v="0"/>
    <x v="0"/>
    <x v="0"/>
    <x v="0"/>
    <n v="0"/>
    <n v="3"/>
    <n v="11"/>
    <x v="1"/>
    <n v="45"/>
    <x v="2"/>
    <n v="2616"/>
    <n v="0"/>
    <n v="1"/>
    <n v="0"/>
    <n v="0"/>
    <n v="0"/>
    <s v="Married"/>
    <s v="Partner"/>
    <n v="1"/>
    <n v="0"/>
    <n v="0"/>
    <n v="0"/>
    <n v="0"/>
    <s v="2n Cycle"/>
    <s v="Undergraduate"/>
    <n v="17"/>
    <n v="11"/>
    <n v="0"/>
    <n v="2"/>
    <x v="1"/>
    <s v="NumStorePurchases"/>
    <x v="1"/>
    <n v="3"/>
    <s v="Not Accepted"/>
    <n v="3"/>
    <n v="23"/>
    <n v="6"/>
    <n v="0"/>
    <n v="0"/>
    <n v="6"/>
    <n v="0"/>
    <x v="1"/>
    <s v="Low"/>
    <s v="Low"/>
    <s v="Low"/>
    <n v="1525"/>
  </r>
  <r>
    <n v="57530"/>
    <x v="0"/>
    <n v="0"/>
    <n v="1"/>
    <n v="68"/>
    <x v="2"/>
    <n v="50"/>
    <n v="1"/>
    <n v="27"/>
    <n v="6"/>
    <n v="7"/>
    <n v="1"/>
    <s v="Wines"/>
    <n v="1"/>
    <n v="1"/>
    <n v="1"/>
    <n v="4"/>
    <n v="1"/>
    <x v="0"/>
    <x v="0"/>
    <x v="0"/>
    <x v="0"/>
    <x v="0"/>
    <n v="0"/>
    <n v="3"/>
    <n v="11"/>
    <x v="1"/>
    <n v="69"/>
    <x v="0"/>
    <n v="2419"/>
    <n v="1"/>
    <n v="0"/>
    <n v="0"/>
    <n v="0"/>
    <n v="0"/>
    <s v="Divorced"/>
    <s v="Alone"/>
    <n v="0"/>
    <n v="0"/>
    <n v="0"/>
    <n v="1"/>
    <n v="0"/>
    <s v="Master"/>
    <s v="Postgraduate"/>
    <n v="91"/>
    <n v="90"/>
    <n v="0"/>
    <n v="1"/>
    <x v="3"/>
    <s v="NumStorePurchases"/>
    <x v="1"/>
    <n v="6"/>
    <s v="Not Accepted"/>
    <n v="6"/>
    <n v="92"/>
    <n v="4"/>
    <n v="2"/>
    <n v="3"/>
    <n v="9"/>
    <n v="2"/>
    <x v="1"/>
    <s v="Medium"/>
    <s v="Medium"/>
    <s v="Low"/>
    <n v="1526"/>
  </r>
  <r>
    <n v="76800"/>
    <x v="1"/>
    <n v="0"/>
    <n v="0"/>
    <n v="33"/>
    <x v="0"/>
    <n v="173"/>
    <n v="26"/>
    <n v="255"/>
    <n v="35"/>
    <n v="71"/>
    <n v="81"/>
    <s v="Meat"/>
    <n v="1"/>
    <n v="4"/>
    <n v="4"/>
    <n v="7"/>
    <n v="1"/>
    <x v="0"/>
    <x v="0"/>
    <x v="0"/>
    <x v="0"/>
    <x v="0"/>
    <n v="0"/>
    <n v="3"/>
    <n v="11"/>
    <x v="1"/>
    <n v="55"/>
    <x v="0"/>
    <n v="2272"/>
    <n v="0"/>
    <n v="1"/>
    <n v="0"/>
    <n v="0"/>
    <n v="0"/>
    <s v="Married"/>
    <s v="Partner"/>
    <n v="1"/>
    <n v="0"/>
    <n v="0"/>
    <n v="0"/>
    <n v="0"/>
    <s v="2n Cycle"/>
    <s v="Undergraduate"/>
    <n v="560"/>
    <n v="479"/>
    <n v="0"/>
    <n v="0"/>
    <x v="2"/>
    <s v="NumStorePurchases"/>
    <x v="1"/>
    <n v="15"/>
    <s v="Not Accepted"/>
    <n v="15"/>
    <n v="641"/>
    <n v="7"/>
    <n v="5"/>
    <n v="6"/>
    <n v="18"/>
    <n v="6"/>
    <x v="3"/>
    <s v="Medium"/>
    <s v="High"/>
    <s v="High"/>
    <n v="1527"/>
  </r>
  <r>
    <n v="63943"/>
    <x v="0"/>
    <n v="0"/>
    <n v="1"/>
    <n v="50"/>
    <x v="0"/>
    <n v="423"/>
    <n v="184"/>
    <n v="368"/>
    <n v="13"/>
    <n v="97"/>
    <n v="21"/>
    <s v="Wines"/>
    <n v="1"/>
    <n v="6"/>
    <n v="4"/>
    <n v="6"/>
    <n v="5"/>
    <x v="0"/>
    <x v="0"/>
    <x v="0"/>
    <x v="0"/>
    <x v="0"/>
    <n v="0"/>
    <n v="3"/>
    <n v="11"/>
    <x v="1"/>
    <n v="64"/>
    <x v="0"/>
    <n v="2824"/>
    <n v="0"/>
    <n v="1"/>
    <n v="0"/>
    <n v="0"/>
    <n v="0"/>
    <s v="Married"/>
    <s v="Partner"/>
    <n v="0"/>
    <n v="0"/>
    <n v="1"/>
    <n v="0"/>
    <n v="0"/>
    <s v="Graduation"/>
    <s v="Graduate"/>
    <n v="1085"/>
    <n v="1064"/>
    <n v="0"/>
    <n v="1"/>
    <x v="0"/>
    <s v="NumWebPurchases"/>
    <x v="2"/>
    <n v="16"/>
    <s v="Not Accepted"/>
    <n v="16"/>
    <n v="1106"/>
    <n v="5"/>
    <n v="6"/>
    <n v="7"/>
    <n v="18"/>
    <n v="6"/>
    <x v="3"/>
    <s v="Medium"/>
    <s v="High"/>
    <s v="Medium"/>
    <n v="1528"/>
  </r>
  <r>
    <n v="76081"/>
    <x v="1"/>
    <n v="0"/>
    <n v="0"/>
    <n v="85"/>
    <x v="2"/>
    <n v="292"/>
    <n v="30"/>
    <n v="415"/>
    <n v="63"/>
    <n v="33"/>
    <n v="200"/>
    <s v="Meat"/>
    <n v="1"/>
    <n v="4"/>
    <n v="5"/>
    <n v="4"/>
    <n v="2"/>
    <x v="0"/>
    <x v="0"/>
    <x v="0"/>
    <x v="1"/>
    <x v="0"/>
    <n v="0"/>
    <n v="3"/>
    <n v="11"/>
    <x v="1"/>
    <n v="58"/>
    <x v="0"/>
    <n v="2196"/>
    <n v="0"/>
    <n v="0"/>
    <n v="0"/>
    <n v="1"/>
    <n v="0"/>
    <s v="Together"/>
    <s v="Partner"/>
    <n v="0"/>
    <n v="0"/>
    <n v="1"/>
    <n v="0"/>
    <n v="0"/>
    <s v="Graduation"/>
    <s v="Graduate"/>
    <n v="833"/>
    <n v="633"/>
    <n v="1"/>
    <n v="0"/>
    <x v="2"/>
    <s v="NumCatalogPurchases"/>
    <x v="0"/>
    <n v="13"/>
    <s v="Accepted"/>
    <n v="13"/>
    <n v="1033"/>
    <n v="1.9999999999999996"/>
    <n v="5"/>
    <n v="7"/>
    <n v="14"/>
    <n v="4"/>
    <x v="2"/>
    <s v="Medium"/>
    <s v="Medium"/>
    <s v="High"/>
    <n v="1529"/>
  </r>
  <r>
    <n v="67445"/>
    <x v="0"/>
    <n v="0"/>
    <n v="1"/>
    <n v="63"/>
    <x v="2"/>
    <n v="757"/>
    <n v="80"/>
    <n v="217"/>
    <n v="29"/>
    <n v="80"/>
    <n v="11"/>
    <s v="Wines"/>
    <n v="5"/>
    <n v="9"/>
    <n v="6"/>
    <n v="12"/>
    <n v="6"/>
    <x v="0"/>
    <x v="0"/>
    <x v="0"/>
    <x v="0"/>
    <x v="0"/>
    <n v="0"/>
    <n v="3"/>
    <n v="11"/>
    <x v="1"/>
    <n v="46"/>
    <x v="2"/>
    <n v="2845"/>
    <n v="0"/>
    <n v="1"/>
    <n v="0"/>
    <n v="0"/>
    <n v="0"/>
    <s v="Married"/>
    <s v="Partner"/>
    <n v="0"/>
    <n v="0"/>
    <n v="1"/>
    <n v="0"/>
    <n v="0"/>
    <s v="Graduation"/>
    <s v="Graduate"/>
    <n v="1163"/>
    <n v="1152"/>
    <n v="0"/>
    <n v="1"/>
    <x v="0"/>
    <s v="NumStorePurchases"/>
    <x v="1"/>
    <n v="27"/>
    <s v="Not Accepted"/>
    <n v="27"/>
    <n v="1174"/>
    <n v="4"/>
    <n v="9"/>
    <n v="7"/>
    <n v="20"/>
    <n v="7"/>
    <x v="3"/>
    <s v="High"/>
    <s v="High"/>
    <s v="Medium"/>
    <n v="1530"/>
  </r>
  <r>
    <n v="37054"/>
    <x v="0"/>
    <n v="1"/>
    <n v="1"/>
    <n v="89"/>
    <x v="2"/>
    <n v="12"/>
    <n v="1"/>
    <n v="6"/>
    <n v="0"/>
    <n v="1"/>
    <n v="5"/>
    <s v="Wines"/>
    <n v="2"/>
    <n v="1"/>
    <n v="0"/>
    <n v="3"/>
    <n v="7"/>
    <x v="0"/>
    <x v="0"/>
    <x v="0"/>
    <x v="0"/>
    <x v="0"/>
    <n v="0"/>
    <n v="3"/>
    <n v="11"/>
    <x v="1"/>
    <n v="53"/>
    <x v="0"/>
    <n v="2446"/>
    <n v="0"/>
    <n v="1"/>
    <n v="0"/>
    <n v="0"/>
    <n v="0"/>
    <s v="Married"/>
    <s v="Partner"/>
    <n v="0"/>
    <n v="0"/>
    <n v="0"/>
    <n v="1"/>
    <n v="0"/>
    <s v="Master"/>
    <s v="Postgraduate"/>
    <n v="20"/>
    <n v="15"/>
    <n v="0"/>
    <n v="2"/>
    <x v="1"/>
    <s v="NumStorePurchases"/>
    <x v="1"/>
    <n v="4"/>
    <s v="Not Accepted"/>
    <n v="4"/>
    <n v="25"/>
    <n v="1.9999999999999996"/>
    <n v="0"/>
    <n v="0"/>
    <n v="1.9999999999999996"/>
    <n v="0"/>
    <x v="1"/>
    <s v="Low"/>
    <s v="Low"/>
    <s v="Low"/>
    <n v="1531"/>
  </r>
  <r>
    <n v="47175"/>
    <x v="0"/>
    <n v="1"/>
    <n v="1"/>
    <n v="81"/>
    <x v="2"/>
    <n v="167"/>
    <n v="2"/>
    <n v="44"/>
    <n v="6"/>
    <n v="2"/>
    <n v="19"/>
    <s v="Wines"/>
    <n v="7"/>
    <n v="4"/>
    <n v="2"/>
    <n v="4"/>
    <n v="8"/>
    <x v="1"/>
    <x v="0"/>
    <x v="0"/>
    <x v="0"/>
    <x v="0"/>
    <n v="0"/>
    <n v="3"/>
    <n v="11"/>
    <x v="0"/>
    <n v="58"/>
    <x v="0"/>
    <n v="2768"/>
    <n v="0"/>
    <n v="0"/>
    <n v="0"/>
    <n v="1"/>
    <n v="0"/>
    <s v="Together"/>
    <s v="Partner"/>
    <n v="0"/>
    <n v="0"/>
    <n v="0"/>
    <n v="1"/>
    <n v="0"/>
    <s v="Master"/>
    <s v="Postgraduate"/>
    <n v="221"/>
    <n v="202"/>
    <n v="1"/>
    <n v="2"/>
    <x v="3"/>
    <s v="NumWebPurchases"/>
    <x v="2"/>
    <n v="10"/>
    <s v="Accepted"/>
    <n v="10"/>
    <n v="240"/>
    <n v="1.9999999999999996"/>
    <n v="4"/>
    <n v="4"/>
    <n v="10"/>
    <n v="2"/>
    <x v="1"/>
    <s v="Medium"/>
    <s v="Medium"/>
    <s v="Medium"/>
    <n v="1532"/>
  </r>
  <r>
    <n v="31859"/>
    <x v="2"/>
    <n v="1"/>
    <n v="0"/>
    <n v="77"/>
    <x v="2"/>
    <n v="3"/>
    <n v="1"/>
    <n v="3"/>
    <n v="8"/>
    <n v="0"/>
    <n v="5"/>
    <s v="Fish"/>
    <n v="1"/>
    <n v="1"/>
    <n v="0"/>
    <n v="2"/>
    <n v="7"/>
    <x v="0"/>
    <x v="0"/>
    <x v="0"/>
    <x v="0"/>
    <x v="0"/>
    <n v="0"/>
    <n v="3"/>
    <n v="11"/>
    <x v="1"/>
    <n v="44"/>
    <x v="2"/>
    <n v="2539"/>
    <n v="1"/>
    <n v="0"/>
    <n v="0"/>
    <n v="0"/>
    <n v="0"/>
    <s v="Divorced"/>
    <s v="Alone"/>
    <n v="0"/>
    <n v="0"/>
    <n v="1"/>
    <n v="0"/>
    <n v="0"/>
    <s v="Graduation"/>
    <s v="Graduate"/>
    <n v="15"/>
    <n v="10"/>
    <n v="0"/>
    <n v="1"/>
    <x v="1"/>
    <s v="NumStorePurchases"/>
    <x v="1"/>
    <n v="3"/>
    <s v="Not Accepted"/>
    <n v="3"/>
    <n v="20"/>
    <n v="3.0000000000000004"/>
    <n v="0"/>
    <n v="0"/>
    <n v="3.0000000000000004"/>
    <n v="0"/>
    <x v="1"/>
    <s v="Low"/>
    <s v="Low"/>
    <s v="Low"/>
    <n v="1533"/>
  </r>
  <r>
    <n v="27215"/>
    <x v="2"/>
    <n v="2"/>
    <n v="1"/>
    <n v="50"/>
    <x v="0"/>
    <n v="30"/>
    <n v="5"/>
    <n v="22"/>
    <n v="8"/>
    <n v="9"/>
    <n v="28"/>
    <s v="Wines"/>
    <n v="4"/>
    <n v="2"/>
    <n v="1"/>
    <n v="4"/>
    <n v="6"/>
    <x v="0"/>
    <x v="0"/>
    <x v="0"/>
    <x v="0"/>
    <x v="0"/>
    <n v="0"/>
    <n v="3"/>
    <n v="11"/>
    <x v="1"/>
    <n v="59"/>
    <x v="0"/>
    <n v="2681"/>
    <n v="1"/>
    <n v="0"/>
    <n v="0"/>
    <n v="0"/>
    <n v="0"/>
    <s v="Divorced"/>
    <s v="Alone"/>
    <n v="0"/>
    <n v="0"/>
    <n v="1"/>
    <n v="0"/>
    <n v="0"/>
    <s v="Graduation"/>
    <s v="Graduate"/>
    <n v="74"/>
    <n v="46"/>
    <n v="0"/>
    <n v="3"/>
    <x v="3"/>
    <s v="NumStorePurchases"/>
    <x v="1"/>
    <n v="7"/>
    <s v="Not Accepted"/>
    <n v="7"/>
    <n v="102"/>
    <n v="5"/>
    <n v="3"/>
    <n v="3"/>
    <n v="11"/>
    <n v="3"/>
    <x v="2"/>
    <s v="Medium"/>
    <s v="Medium"/>
    <s v="Medium"/>
    <n v="1534"/>
  </r>
  <r>
    <n v="70179"/>
    <x v="1"/>
    <n v="0"/>
    <n v="1"/>
    <n v="10"/>
    <x v="1"/>
    <n v="532"/>
    <n v="88"/>
    <n v="168"/>
    <n v="69"/>
    <n v="44"/>
    <n v="133"/>
    <s v="Wines"/>
    <n v="3"/>
    <n v="7"/>
    <n v="3"/>
    <n v="13"/>
    <n v="5"/>
    <x v="0"/>
    <x v="0"/>
    <x v="0"/>
    <x v="0"/>
    <x v="0"/>
    <n v="0"/>
    <n v="3"/>
    <n v="11"/>
    <x v="1"/>
    <n v="44"/>
    <x v="2"/>
    <n v="2502"/>
    <n v="1"/>
    <n v="0"/>
    <n v="0"/>
    <n v="0"/>
    <n v="0"/>
    <s v="Divorced"/>
    <s v="Alone"/>
    <n v="0"/>
    <n v="0"/>
    <n v="0"/>
    <n v="0"/>
    <n v="1"/>
    <s v="PhD"/>
    <s v="Postgraduate"/>
    <n v="901"/>
    <n v="768"/>
    <n v="0"/>
    <n v="1"/>
    <x v="2"/>
    <s v="NumStorePurchases"/>
    <x v="1"/>
    <n v="23"/>
    <s v="Not Accepted"/>
    <n v="23"/>
    <n v="1034"/>
    <n v="9"/>
    <n v="9"/>
    <n v="7"/>
    <n v="25"/>
    <n v="9"/>
    <x v="0"/>
    <s v="High"/>
    <s v="High"/>
    <s v="High"/>
    <n v="1535"/>
  </r>
  <r>
    <n v="39922"/>
    <x v="0"/>
    <n v="1"/>
    <n v="0"/>
    <n v="30"/>
    <x v="1"/>
    <n v="29"/>
    <n v="12"/>
    <n v="59"/>
    <n v="19"/>
    <n v="1"/>
    <n v="36"/>
    <s v="Meat"/>
    <n v="2"/>
    <n v="3"/>
    <n v="0"/>
    <n v="4"/>
    <n v="8"/>
    <x v="0"/>
    <x v="0"/>
    <x v="0"/>
    <x v="0"/>
    <x v="0"/>
    <n v="0"/>
    <n v="3"/>
    <n v="11"/>
    <x v="1"/>
    <n v="37"/>
    <x v="1"/>
    <n v="2659"/>
    <n v="0"/>
    <n v="1"/>
    <n v="0"/>
    <n v="0"/>
    <n v="0"/>
    <s v="Married"/>
    <s v="Partner"/>
    <n v="0"/>
    <n v="0"/>
    <n v="1"/>
    <n v="0"/>
    <n v="0"/>
    <s v="Graduation"/>
    <s v="Graduate"/>
    <n v="120"/>
    <n v="84"/>
    <n v="0"/>
    <n v="1"/>
    <x v="3"/>
    <s v="NumStorePurchases"/>
    <x v="1"/>
    <n v="7"/>
    <s v="Not Accepted"/>
    <n v="7"/>
    <n v="156"/>
    <n v="7"/>
    <n v="3"/>
    <n v="3"/>
    <n v="13"/>
    <n v="3"/>
    <x v="2"/>
    <s v="Medium"/>
    <s v="Low"/>
    <s v="Medium"/>
    <n v="1536"/>
  </r>
  <r>
    <n v="49681"/>
    <x v="0"/>
    <n v="0"/>
    <n v="2"/>
    <n v="66"/>
    <x v="2"/>
    <n v="411"/>
    <n v="0"/>
    <n v="26"/>
    <n v="0"/>
    <n v="0"/>
    <n v="21"/>
    <s v="Wines"/>
    <n v="6"/>
    <n v="7"/>
    <n v="1"/>
    <n v="7"/>
    <n v="7"/>
    <x v="0"/>
    <x v="0"/>
    <x v="0"/>
    <x v="0"/>
    <x v="0"/>
    <n v="0"/>
    <n v="3"/>
    <n v="11"/>
    <x v="1"/>
    <n v="44"/>
    <x v="2"/>
    <n v="2396"/>
    <n v="0"/>
    <n v="1"/>
    <n v="0"/>
    <n v="0"/>
    <n v="0"/>
    <s v="Married"/>
    <s v="Partner"/>
    <n v="0"/>
    <n v="0"/>
    <n v="0"/>
    <n v="1"/>
    <n v="0"/>
    <s v="Master"/>
    <s v="Postgraduate"/>
    <n v="437"/>
    <n v="416"/>
    <n v="0"/>
    <n v="2"/>
    <x v="2"/>
    <s v="NumWebPurchases"/>
    <x v="2"/>
    <n v="15"/>
    <s v="Not Accepted"/>
    <n v="15"/>
    <n v="458"/>
    <n v="4"/>
    <n v="5"/>
    <n v="5"/>
    <n v="14"/>
    <n v="4"/>
    <x v="2"/>
    <s v="Medium"/>
    <s v="Low"/>
    <s v="Medium"/>
    <n v="1537"/>
  </r>
  <r>
    <n v="24645"/>
    <x v="2"/>
    <n v="1"/>
    <n v="0"/>
    <n v="16"/>
    <x v="1"/>
    <n v="5"/>
    <n v="3"/>
    <n v="4"/>
    <n v="4"/>
    <n v="1"/>
    <n v="0"/>
    <s v="Wines"/>
    <n v="1"/>
    <n v="1"/>
    <n v="0"/>
    <n v="2"/>
    <n v="8"/>
    <x v="0"/>
    <x v="0"/>
    <x v="0"/>
    <x v="0"/>
    <x v="0"/>
    <n v="0"/>
    <n v="3"/>
    <n v="11"/>
    <x v="1"/>
    <n v="32"/>
    <x v="1"/>
    <n v="2764"/>
    <n v="0"/>
    <n v="1"/>
    <n v="0"/>
    <n v="0"/>
    <n v="0"/>
    <s v="Married"/>
    <s v="Partner"/>
    <n v="0"/>
    <n v="0"/>
    <n v="1"/>
    <n v="0"/>
    <n v="0"/>
    <s v="Graduation"/>
    <s v="Graduate"/>
    <n v="17"/>
    <n v="17"/>
    <n v="0"/>
    <n v="1"/>
    <x v="1"/>
    <s v="NumStorePurchases"/>
    <x v="1"/>
    <n v="3"/>
    <s v="Not Accepted"/>
    <n v="3"/>
    <n v="17"/>
    <n v="9"/>
    <n v="0"/>
    <n v="0"/>
    <n v="9"/>
    <n v="2"/>
    <x v="1"/>
    <s v="Low"/>
    <s v="Low"/>
    <s v="Low"/>
    <n v="1538"/>
  </r>
  <r>
    <n v="79865"/>
    <x v="1"/>
    <n v="0"/>
    <n v="1"/>
    <n v="12"/>
    <x v="1"/>
    <n v="71"/>
    <n v="99"/>
    <n v="278"/>
    <n v="185"/>
    <n v="121"/>
    <n v="38"/>
    <s v="Meat"/>
    <n v="1"/>
    <n v="5"/>
    <n v="10"/>
    <n v="5"/>
    <n v="1"/>
    <x v="0"/>
    <x v="0"/>
    <x v="0"/>
    <x v="0"/>
    <x v="0"/>
    <n v="0"/>
    <n v="3"/>
    <n v="11"/>
    <x v="1"/>
    <n v="66"/>
    <x v="0"/>
    <n v="2170"/>
    <n v="1"/>
    <n v="0"/>
    <n v="0"/>
    <n v="0"/>
    <n v="0"/>
    <s v="Divorced"/>
    <s v="Alone"/>
    <n v="0"/>
    <n v="0"/>
    <n v="1"/>
    <n v="0"/>
    <n v="0"/>
    <s v="Graduation"/>
    <s v="Graduate"/>
    <n v="754"/>
    <n v="716"/>
    <n v="0"/>
    <n v="1"/>
    <x v="2"/>
    <s v="NumCatalogPurchases"/>
    <x v="0"/>
    <n v="20"/>
    <s v="Not Accepted"/>
    <n v="20"/>
    <n v="792"/>
    <n v="9"/>
    <n v="7"/>
    <n v="6"/>
    <n v="22"/>
    <n v="8"/>
    <x v="0"/>
    <s v="Medium"/>
    <s v="High"/>
    <s v="Medium"/>
    <n v="1539"/>
  </r>
  <r>
    <n v="44322"/>
    <x v="0"/>
    <n v="1"/>
    <n v="0"/>
    <n v="30"/>
    <x v="1"/>
    <n v="46"/>
    <n v="0"/>
    <n v="40"/>
    <n v="3"/>
    <n v="0"/>
    <n v="3"/>
    <s v="Wines"/>
    <n v="2"/>
    <n v="3"/>
    <n v="0"/>
    <n v="3"/>
    <n v="8"/>
    <x v="0"/>
    <x v="0"/>
    <x v="0"/>
    <x v="0"/>
    <x v="0"/>
    <n v="0"/>
    <n v="3"/>
    <n v="11"/>
    <x v="1"/>
    <n v="35"/>
    <x v="1"/>
    <n v="2172"/>
    <n v="0"/>
    <n v="1"/>
    <n v="0"/>
    <n v="0"/>
    <n v="0"/>
    <s v="Married"/>
    <s v="Partner"/>
    <n v="0"/>
    <n v="0"/>
    <n v="1"/>
    <n v="0"/>
    <n v="0"/>
    <s v="Graduation"/>
    <s v="Graduate"/>
    <n v="89"/>
    <n v="86"/>
    <n v="0"/>
    <n v="1"/>
    <x v="3"/>
    <s v="NumWebPurchases"/>
    <x v="2"/>
    <n v="6"/>
    <s v="Not Accepted"/>
    <n v="6"/>
    <n v="92"/>
    <n v="7"/>
    <n v="2"/>
    <n v="3"/>
    <n v="12"/>
    <n v="3"/>
    <x v="2"/>
    <s v="Medium"/>
    <s v="Low"/>
    <s v="Low"/>
    <n v="1540"/>
  </r>
  <r>
    <n v="47958"/>
    <x v="0"/>
    <n v="0"/>
    <n v="1"/>
    <n v="8"/>
    <x v="1"/>
    <n v="268"/>
    <n v="11"/>
    <n v="88"/>
    <n v="15"/>
    <n v="3"/>
    <n v="22"/>
    <s v="Wines"/>
    <n v="2"/>
    <n v="6"/>
    <n v="3"/>
    <n v="5"/>
    <n v="5"/>
    <x v="0"/>
    <x v="0"/>
    <x v="0"/>
    <x v="0"/>
    <x v="0"/>
    <n v="0"/>
    <n v="3"/>
    <n v="11"/>
    <x v="1"/>
    <n v="68"/>
    <x v="0"/>
    <n v="2685"/>
    <n v="0"/>
    <n v="0"/>
    <n v="1"/>
    <n v="0"/>
    <n v="0"/>
    <s v="Single"/>
    <s v="Alone"/>
    <n v="0"/>
    <n v="0"/>
    <n v="1"/>
    <n v="0"/>
    <n v="0"/>
    <s v="Graduation"/>
    <s v="Graduate"/>
    <n v="385"/>
    <n v="363"/>
    <n v="0"/>
    <n v="1"/>
    <x v="2"/>
    <s v="NumWebPurchases"/>
    <x v="2"/>
    <n v="14"/>
    <s v="Not Accepted"/>
    <n v="14"/>
    <n v="407"/>
    <n v="10"/>
    <n v="5"/>
    <n v="5"/>
    <n v="20"/>
    <n v="7"/>
    <x v="3"/>
    <s v="Medium"/>
    <s v="Medium"/>
    <s v="Medium"/>
    <n v="1541"/>
  </r>
  <r>
    <n v="63972"/>
    <x v="0"/>
    <n v="0"/>
    <n v="1"/>
    <n v="93"/>
    <x v="2"/>
    <n v="928"/>
    <n v="63"/>
    <n v="254"/>
    <n v="0"/>
    <n v="12"/>
    <n v="12"/>
    <s v="Wines"/>
    <n v="4"/>
    <n v="5"/>
    <n v="4"/>
    <n v="10"/>
    <n v="4"/>
    <x v="0"/>
    <x v="1"/>
    <x v="0"/>
    <x v="0"/>
    <x v="0"/>
    <n v="0"/>
    <n v="3"/>
    <n v="11"/>
    <x v="1"/>
    <n v="56"/>
    <x v="0"/>
    <n v="2733"/>
    <n v="0"/>
    <n v="0"/>
    <n v="1"/>
    <n v="0"/>
    <n v="0"/>
    <s v="Single"/>
    <s v="Alone"/>
    <n v="0"/>
    <n v="0"/>
    <n v="0"/>
    <n v="1"/>
    <n v="0"/>
    <s v="Master"/>
    <s v="Postgraduate"/>
    <n v="1257"/>
    <n v="1245"/>
    <n v="1"/>
    <n v="1"/>
    <x v="0"/>
    <s v="NumStorePurchases"/>
    <x v="1"/>
    <n v="19"/>
    <s v="Accepted"/>
    <n v="19"/>
    <n v="1269"/>
    <n v="0.99999999999999978"/>
    <n v="7"/>
    <n v="8"/>
    <n v="16"/>
    <n v="5"/>
    <x v="3"/>
    <s v="High"/>
    <s v="Medium"/>
    <s v="Medium"/>
    <n v="1542"/>
  </r>
  <r>
    <n v="75315"/>
    <x v="1"/>
    <n v="0"/>
    <n v="1"/>
    <n v="14"/>
    <x v="1"/>
    <n v="459"/>
    <n v="15"/>
    <n v="171"/>
    <n v="142"/>
    <n v="23"/>
    <n v="31"/>
    <s v="Wines"/>
    <n v="2"/>
    <n v="5"/>
    <n v="4"/>
    <n v="12"/>
    <n v="2"/>
    <x v="0"/>
    <x v="0"/>
    <x v="0"/>
    <x v="0"/>
    <x v="0"/>
    <n v="0"/>
    <n v="3"/>
    <n v="11"/>
    <x v="1"/>
    <n v="66"/>
    <x v="0"/>
    <n v="2234"/>
    <n v="0"/>
    <n v="0"/>
    <n v="0"/>
    <n v="1"/>
    <n v="0"/>
    <s v="Together"/>
    <s v="Partner"/>
    <n v="0"/>
    <n v="0"/>
    <n v="1"/>
    <n v="0"/>
    <n v="0"/>
    <s v="Graduation"/>
    <s v="Graduate"/>
    <n v="810"/>
    <n v="779"/>
    <n v="0"/>
    <n v="1"/>
    <x v="2"/>
    <s v="NumStorePurchases"/>
    <x v="1"/>
    <n v="21"/>
    <s v="Not Accepted"/>
    <n v="21"/>
    <n v="841"/>
    <n v="9"/>
    <n v="8"/>
    <n v="6"/>
    <n v="23"/>
    <n v="8"/>
    <x v="0"/>
    <s v="Medium"/>
    <s v="Medium"/>
    <s v="Medium"/>
    <n v="1543"/>
  </r>
  <r>
    <n v="55517"/>
    <x v="0"/>
    <n v="1"/>
    <n v="1"/>
    <n v="53"/>
    <x v="0"/>
    <n v="483"/>
    <n v="0"/>
    <n v="108"/>
    <n v="0"/>
    <n v="6"/>
    <n v="36"/>
    <s v="Wines"/>
    <n v="5"/>
    <n v="11"/>
    <n v="1"/>
    <n v="6"/>
    <n v="9"/>
    <x v="0"/>
    <x v="0"/>
    <x v="0"/>
    <x v="0"/>
    <x v="0"/>
    <n v="0"/>
    <n v="3"/>
    <n v="11"/>
    <x v="0"/>
    <n v="70"/>
    <x v="0"/>
    <n v="2799"/>
    <n v="0"/>
    <n v="1"/>
    <n v="0"/>
    <n v="0"/>
    <n v="0"/>
    <s v="Married"/>
    <s v="Partner"/>
    <n v="0"/>
    <n v="0"/>
    <n v="0"/>
    <n v="0"/>
    <n v="1"/>
    <s v="PhD"/>
    <s v="Postgraduate"/>
    <n v="597"/>
    <n v="561"/>
    <n v="0"/>
    <n v="2"/>
    <x v="2"/>
    <s v="NumWebPurchases"/>
    <x v="2"/>
    <n v="18"/>
    <s v="Not Accepted"/>
    <n v="18"/>
    <n v="633"/>
    <n v="5"/>
    <n v="7"/>
    <n v="5"/>
    <n v="17"/>
    <n v="5"/>
    <x v="3"/>
    <s v="Medium"/>
    <s v="Medium"/>
    <s v="Medium"/>
    <n v="1544"/>
  </r>
  <r>
    <n v="75283"/>
    <x v="1"/>
    <n v="1"/>
    <n v="2"/>
    <n v="26"/>
    <x v="1"/>
    <n v="733"/>
    <n v="9"/>
    <n v="180"/>
    <n v="12"/>
    <n v="19"/>
    <n v="66"/>
    <s v="Wines"/>
    <n v="11"/>
    <n v="6"/>
    <n v="3"/>
    <n v="5"/>
    <n v="4"/>
    <x v="0"/>
    <x v="0"/>
    <x v="0"/>
    <x v="0"/>
    <x v="0"/>
    <n v="0"/>
    <n v="3"/>
    <n v="11"/>
    <x v="1"/>
    <n v="63"/>
    <x v="0"/>
    <n v="2618"/>
    <n v="0"/>
    <n v="1"/>
    <n v="0"/>
    <n v="0"/>
    <n v="0"/>
    <s v="Married"/>
    <s v="Partner"/>
    <n v="0"/>
    <n v="0"/>
    <n v="0"/>
    <n v="0"/>
    <n v="1"/>
    <s v="PhD"/>
    <s v="Postgraduate"/>
    <n v="953"/>
    <n v="887"/>
    <n v="0"/>
    <n v="3"/>
    <x v="2"/>
    <s v="NumWebPurchases"/>
    <x v="2"/>
    <n v="14"/>
    <s v="Not Accepted"/>
    <n v="14"/>
    <n v="1019"/>
    <n v="8"/>
    <n v="5"/>
    <n v="7"/>
    <n v="20"/>
    <n v="7"/>
    <x v="3"/>
    <s v="High"/>
    <s v="Medium"/>
    <s v="High"/>
    <n v="1545"/>
  </r>
  <r>
    <n v="82800"/>
    <x v="1"/>
    <n v="0"/>
    <n v="0"/>
    <n v="23"/>
    <x v="1"/>
    <n v="1006"/>
    <n v="22"/>
    <n v="115"/>
    <n v="59"/>
    <n v="68"/>
    <n v="45"/>
    <s v="Wines"/>
    <n v="1"/>
    <n v="7"/>
    <n v="6"/>
    <n v="12"/>
    <n v="3"/>
    <x v="0"/>
    <x v="0"/>
    <x v="1"/>
    <x v="1"/>
    <x v="0"/>
    <n v="0"/>
    <n v="3"/>
    <n v="11"/>
    <x v="0"/>
    <n v="74"/>
    <x v="0"/>
    <n v="2741"/>
    <n v="0"/>
    <n v="0"/>
    <n v="1"/>
    <n v="0"/>
    <n v="0"/>
    <s v="Single"/>
    <s v="Alone"/>
    <n v="0"/>
    <n v="0"/>
    <n v="0"/>
    <n v="0"/>
    <n v="1"/>
    <s v="PhD"/>
    <s v="Postgraduate"/>
    <n v="1270"/>
    <n v="1225"/>
    <n v="2"/>
    <n v="0"/>
    <x v="0"/>
    <s v="NumStorePurchases"/>
    <x v="1"/>
    <n v="25"/>
    <s v="Accepted"/>
    <n v="25"/>
    <n v="1315"/>
    <n v="8"/>
    <n v="9"/>
    <n v="8"/>
    <n v="25"/>
    <n v="9"/>
    <x v="0"/>
    <s v="High"/>
    <s v="High"/>
    <s v="Medium"/>
    <n v="1546"/>
  </r>
  <r>
    <n v="38998"/>
    <x v="0"/>
    <n v="1"/>
    <n v="1"/>
    <n v="92"/>
    <x v="2"/>
    <n v="34"/>
    <n v="1"/>
    <n v="14"/>
    <n v="0"/>
    <n v="0"/>
    <n v="5"/>
    <s v="Wines"/>
    <n v="3"/>
    <n v="2"/>
    <n v="0"/>
    <n v="3"/>
    <n v="8"/>
    <x v="0"/>
    <x v="0"/>
    <x v="0"/>
    <x v="0"/>
    <x v="0"/>
    <n v="1"/>
    <n v="3"/>
    <n v="11"/>
    <x v="1"/>
    <n v="66"/>
    <x v="0"/>
    <n v="2762"/>
    <n v="0"/>
    <n v="1"/>
    <n v="0"/>
    <n v="0"/>
    <n v="0"/>
    <s v="Married"/>
    <s v="Partner"/>
    <n v="0"/>
    <n v="0"/>
    <n v="1"/>
    <n v="0"/>
    <n v="0"/>
    <s v="Graduation"/>
    <s v="Graduate"/>
    <n v="49"/>
    <n v="44"/>
    <n v="0"/>
    <n v="2"/>
    <x v="1"/>
    <s v="NumStorePurchases"/>
    <x v="1"/>
    <n v="5"/>
    <s v="Not Accepted"/>
    <n v="5"/>
    <n v="54"/>
    <n v="0.99999999999999978"/>
    <n v="1"/>
    <n v="1"/>
    <n v="3"/>
    <n v="0"/>
    <x v="1"/>
    <s v="Medium"/>
    <s v="Low"/>
    <s v="Low"/>
    <n v="1547"/>
  </r>
  <r>
    <n v="90638"/>
    <x v="1"/>
    <n v="0"/>
    <n v="0"/>
    <n v="29"/>
    <x v="1"/>
    <n v="1156"/>
    <n v="120"/>
    <n v="915"/>
    <n v="94"/>
    <n v="144"/>
    <n v="96"/>
    <s v="Wines"/>
    <n v="1"/>
    <n v="3"/>
    <n v="4"/>
    <n v="10"/>
    <n v="1"/>
    <x v="0"/>
    <x v="0"/>
    <x v="1"/>
    <x v="0"/>
    <x v="0"/>
    <n v="0"/>
    <n v="3"/>
    <n v="11"/>
    <x v="0"/>
    <n v="29"/>
    <x v="3"/>
    <n v="2295"/>
    <n v="0"/>
    <n v="0"/>
    <n v="1"/>
    <n v="0"/>
    <n v="0"/>
    <s v="Single"/>
    <s v="Alone"/>
    <n v="0"/>
    <n v="0"/>
    <n v="0"/>
    <n v="1"/>
    <n v="0"/>
    <s v="Master"/>
    <s v="Postgraduate"/>
    <n v="2429"/>
    <n v="2333"/>
    <n v="1"/>
    <n v="0"/>
    <x v="0"/>
    <s v="NumStorePurchases"/>
    <x v="1"/>
    <n v="17"/>
    <s v="Accepted"/>
    <n v="17"/>
    <n v="2525"/>
    <n v="8"/>
    <n v="6"/>
    <n v="9"/>
    <n v="23"/>
    <n v="8"/>
    <x v="0"/>
    <s v="High"/>
    <s v="High"/>
    <s v="High"/>
    <n v="1548"/>
  </r>
  <r>
    <n v="27161"/>
    <x v="2"/>
    <n v="1"/>
    <n v="0"/>
    <n v="41"/>
    <x v="0"/>
    <n v="7"/>
    <n v="4"/>
    <n v="23"/>
    <n v="7"/>
    <n v="0"/>
    <n v="11"/>
    <s v="Meat"/>
    <n v="1"/>
    <n v="1"/>
    <n v="0"/>
    <n v="3"/>
    <n v="7"/>
    <x v="0"/>
    <x v="0"/>
    <x v="0"/>
    <x v="0"/>
    <x v="0"/>
    <n v="0"/>
    <n v="3"/>
    <n v="11"/>
    <x v="1"/>
    <n v="34"/>
    <x v="1"/>
    <n v="2403"/>
    <n v="0"/>
    <n v="1"/>
    <n v="0"/>
    <n v="0"/>
    <n v="0"/>
    <s v="Married"/>
    <s v="Partner"/>
    <n v="0"/>
    <n v="0"/>
    <n v="0"/>
    <n v="1"/>
    <n v="0"/>
    <s v="Master"/>
    <s v="Postgraduate"/>
    <n v="41"/>
    <n v="30"/>
    <n v="0"/>
    <n v="1"/>
    <x v="1"/>
    <s v="NumStorePurchases"/>
    <x v="1"/>
    <n v="4"/>
    <s v="Not Accepted"/>
    <n v="4"/>
    <n v="52"/>
    <n v="6"/>
    <n v="0"/>
    <n v="1"/>
    <n v="7"/>
    <n v="1"/>
    <x v="1"/>
    <s v="Low"/>
    <s v="Low"/>
    <s v="Medium"/>
    <n v="1549"/>
  </r>
  <r>
    <n v="42014"/>
    <x v="0"/>
    <n v="1"/>
    <n v="0"/>
    <n v="56"/>
    <x v="0"/>
    <n v="244"/>
    <n v="15"/>
    <n v="108"/>
    <n v="4"/>
    <n v="15"/>
    <n v="50"/>
    <s v="Wines"/>
    <n v="6"/>
    <n v="7"/>
    <n v="1"/>
    <n v="6"/>
    <n v="8"/>
    <x v="0"/>
    <x v="0"/>
    <x v="0"/>
    <x v="0"/>
    <x v="0"/>
    <n v="0"/>
    <n v="3"/>
    <n v="11"/>
    <x v="0"/>
    <n v="43"/>
    <x v="2"/>
    <n v="2840"/>
    <n v="0"/>
    <n v="1"/>
    <n v="0"/>
    <n v="0"/>
    <n v="0"/>
    <s v="Married"/>
    <s v="Partner"/>
    <n v="0"/>
    <n v="0"/>
    <n v="1"/>
    <n v="0"/>
    <n v="0"/>
    <s v="Graduation"/>
    <s v="Graduate"/>
    <n v="386"/>
    <n v="336"/>
    <n v="0"/>
    <n v="1"/>
    <x v="2"/>
    <s v="NumWebPurchases"/>
    <x v="2"/>
    <n v="14"/>
    <s v="Not Accepted"/>
    <n v="14"/>
    <n v="436"/>
    <n v="5"/>
    <n v="5"/>
    <n v="5"/>
    <n v="15"/>
    <n v="4"/>
    <x v="2"/>
    <s v="Medium"/>
    <s v="Medium"/>
    <s v="Medium"/>
    <n v="1550"/>
  </r>
  <r>
    <n v="38201"/>
    <x v="0"/>
    <n v="0"/>
    <n v="1"/>
    <n v="19"/>
    <x v="1"/>
    <n v="233"/>
    <n v="0"/>
    <n v="23"/>
    <n v="0"/>
    <n v="0"/>
    <n v="12"/>
    <s v="Wines"/>
    <n v="4"/>
    <n v="5"/>
    <n v="1"/>
    <n v="5"/>
    <n v="8"/>
    <x v="0"/>
    <x v="0"/>
    <x v="0"/>
    <x v="0"/>
    <x v="0"/>
    <n v="0"/>
    <n v="3"/>
    <n v="11"/>
    <x v="1"/>
    <n v="60"/>
    <x v="0"/>
    <n v="2616"/>
    <n v="0"/>
    <n v="0"/>
    <n v="0"/>
    <n v="1"/>
    <n v="0"/>
    <s v="Together"/>
    <s v="Partner"/>
    <n v="0"/>
    <n v="0"/>
    <n v="0"/>
    <n v="0"/>
    <n v="1"/>
    <s v="PhD"/>
    <s v="Postgraduate"/>
    <n v="256"/>
    <n v="244"/>
    <n v="0"/>
    <n v="1"/>
    <x v="3"/>
    <s v="NumWebPurchases"/>
    <x v="2"/>
    <n v="11"/>
    <s v="Not Accepted"/>
    <n v="11"/>
    <n v="268"/>
    <n v="9"/>
    <n v="4"/>
    <n v="4"/>
    <n v="17"/>
    <n v="5"/>
    <x v="3"/>
    <s v="Medium"/>
    <s v="Low"/>
    <s v="Medium"/>
    <n v="1551"/>
  </r>
  <r>
    <n v="45203"/>
    <x v="0"/>
    <n v="2"/>
    <n v="0"/>
    <n v="4"/>
    <x v="3"/>
    <n v="35"/>
    <n v="3"/>
    <n v="67"/>
    <n v="10"/>
    <n v="8"/>
    <n v="24"/>
    <s v="Meat"/>
    <n v="1"/>
    <n v="3"/>
    <n v="1"/>
    <n v="3"/>
    <n v="6"/>
    <x v="0"/>
    <x v="0"/>
    <x v="0"/>
    <x v="0"/>
    <x v="0"/>
    <n v="0"/>
    <n v="3"/>
    <n v="11"/>
    <x v="0"/>
    <n v="38"/>
    <x v="1"/>
    <n v="2257"/>
    <n v="0"/>
    <n v="0"/>
    <n v="0"/>
    <n v="1"/>
    <n v="0"/>
    <s v="Together"/>
    <s v="Partner"/>
    <n v="0"/>
    <n v="0"/>
    <n v="1"/>
    <n v="0"/>
    <n v="0"/>
    <s v="Graduation"/>
    <s v="Graduate"/>
    <n v="123"/>
    <n v="99"/>
    <n v="0"/>
    <n v="2"/>
    <x v="3"/>
    <s v="NumWebPurchases"/>
    <x v="2"/>
    <n v="7"/>
    <s v="Not Accepted"/>
    <n v="7"/>
    <n v="147"/>
    <n v="10"/>
    <n v="3"/>
    <n v="3"/>
    <n v="16"/>
    <n v="5"/>
    <x v="3"/>
    <s v="Medium"/>
    <s v="Medium"/>
    <s v="Medium"/>
    <n v="1552"/>
  </r>
  <r>
    <n v="81574"/>
    <x v="1"/>
    <n v="0"/>
    <n v="0"/>
    <n v="89"/>
    <x v="2"/>
    <n v="1252"/>
    <n v="0"/>
    <n v="465"/>
    <n v="46"/>
    <n v="35"/>
    <n v="0"/>
    <s v="Wines"/>
    <n v="1"/>
    <n v="4"/>
    <n v="5"/>
    <n v="8"/>
    <n v="1"/>
    <x v="0"/>
    <x v="1"/>
    <x v="1"/>
    <x v="0"/>
    <x v="0"/>
    <n v="0"/>
    <n v="3"/>
    <n v="11"/>
    <x v="1"/>
    <n v="73"/>
    <x v="0"/>
    <n v="2221"/>
    <n v="0"/>
    <n v="0"/>
    <n v="0"/>
    <n v="1"/>
    <n v="0"/>
    <s v="Together"/>
    <s v="Partner"/>
    <n v="0"/>
    <n v="0"/>
    <n v="0"/>
    <n v="0"/>
    <n v="1"/>
    <s v="PhD"/>
    <s v="Postgraduate"/>
    <n v="1798"/>
    <n v="1798"/>
    <n v="2"/>
    <n v="0"/>
    <x v="0"/>
    <s v="NumStorePurchases"/>
    <x v="1"/>
    <n v="17"/>
    <s v="Accepted"/>
    <n v="17"/>
    <n v="1798"/>
    <n v="1.9999999999999996"/>
    <n v="6"/>
    <n v="9"/>
    <n v="17"/>
    <n v="5"/>
    <x v="3"/>
    <s v="High"/>
    <s v="High"/>
    <s v="Low"/>
    <n v="1553"/>
  </r>
  <r>
    <n v="34935"/>
    <x v="2"/>
    <n v="0"/>
    <n v="0"/>
    <n v="71"/>
    <x v="2"/>
    <n v="34"/>
    <n v="4"/>
    <n v="66"/>
    <n v="3"/>
    <n v="10"/>
    <n v="20"/>
    <s v="Meat"/>
    <n v="1"/>
    <n v="2"/>
    <n v="1"/>
    <n v="4"/>
    <n v="7"/>
    <x v="0"/>
    <x v="0"/>
    <x v="0"/>
    <x v="0"/>
    <x v="0"/>
    <n v="0"/>
    <n v="3"/>
    <n v="11"/>
    <x v="1"/>
    <n v="28"/>
    <x v="3"/>
    <n v="2532"/>
    <n v="0"/>
    <n v="1"/>
    <n v="0"/>
    <n v="0"/>
    <n v="0"/>
    <s v="Married"/>
    <s v="Partner"/>
    <n v="0"/>
    <n v="0"/>
    <n v="1"/>
    <n v="0"/>
    <n v="0"/>
    <s v="Graduation"/>
    <s v="Graduate"/>
    <n v="117"/>
    <n v="97"/>
    <n v="0"/>
    <n v="0"/>
    <x v="3"/>
    <s v="NumStorePurchases"/>
    <x v="1"/>
    <n v="7"/>
    <s v="Not Accepted"/>
    <n v="7"/>
    <n v="137"/>
    <n v="3.0000000000000004"/>
    <n v="3"/>
    <n v="3"/>
    <n v="9"/>
    <n v="2"/>
    <x v="1"/>
    <s v="Medium"/>
    <s v="Medium"/>
    <s v="Medium"/>
    <n v="1554"/>
  </r>
  <r>
    <n v="60482"/>
    <x v="0"/>
    <n v="0"/>
    <n v="1"/>
    <n v="81"/>
    <x v="2"/>
    <n v="255"/>
    <n v="43"/>
    <n v="134"/>
    <n v="37"/>
    <n v="14"/>
    <n v="24"/>
    <s v="Wines"/>
    <n v="1"/>
    <n v="7"/>
    <n v="2"/>
    <n v="7"/>
    <n v="7"/>
    <x v="0"/>
    <x v="0"/>
    <x v="0"/>
    <x v="0"/>
    <x v="0"/>
    <n v="0"/>
    <n v="3"/>
    <n v="11"/>
    <x v="1"/>
    <n v="44"/>
    <x v="2"/>
    <n v="2681"/>
    <n v="0"/>
    <n v="0"/>
    <n v="1"/>
    <n v="0"/>
    <n v="0"/>
    <s v="Single"/>
    <s v="Alone"/>
    <n v="0"/>
    <n v="0"/>
    <n v="0"/>
    <n v="1"/>
    <n v="0"/>
    <s v="Master"/>
    <s v="Postgraduate"/>
    <n v="483"/>
    <n v="459"/>
    <n v="0"/>
    <n v="1"/>
    <x v="2"/>
    <s v="NumWebPurchases"/>
    <x v="2"/>
    <n v="16"/>
    <s v="Not Accepted"/>
    <n v="16"/>
    <n v="507"/>
    <n v="1.9999999999999996"/>
    <n v="6"/>
    <n v="5"/>
    <n v="13"/>
    <n v="3"/>
    <x v="2"/>
    <s v="Medium"/>
    <s v="Medium"/>
    <s v="Medium"/>
    <n v="1555"/>
  </r>
  <r>
    <n v="34633"/>
    <x v="2"/>
    <n v="2"/>
    <n v="1"/>
    <n v="31"/>
    <x v="0"/>
    <n v="8"/>
    <n v="1"/>
    <n v="5"/>
    <n v="0"/>
    <n v="0"/>
    <n v="1"/>
    <s v="Wines"/>
    <n v="1"/>
    <n v="1"/>
    <n v="0"/>
    <n v="2"/>
    <n v="6"/>
    <x v="0"/>
    <x v="0"/>
    <x v="0"/>
    <x v="0"/>
    <x v="0"/>
    <n v="0"/>
    <n v="3"/>
    <n v="11"/>
    <x v="1"/>
    <n v="64"/>
    <x v="0"/>
    <n v="2316"/>
    <n v="0"/>
    <n v="0"/>
    <n v="0"/>
    <n v="1"/>
    <n v="0"/>
    <s v="Together"/>
    <s v="Partner"/>
    <n v="0"/>
    <n v="0"/>
    <n v="1"/>
    <n v="0"/>
    <n v="0"/>
    <s v="Graduation"/>
    <s v="Graduate"/>
    <n v="14"/>
    <n v="13"/>
    <n v="0"/>
    <n v="3"/>
    <x v="1"/>
    <s v="NumStorePurchases"/>
    <x v="1"/>
    <n v="3"/>
    <s v="Not Accepted"/>
    <n v="3"/>
    <n v="15"/>
    <n v="7"/>
    <n v="0"/>
    <n v="0"/>
    <n v="7"/>
    <n v="1"/>
    <x v="1"/>
    <s v="Low"/>
    <s v="Low"/>
    <s v="Low"/>
    <n v="1556"/>
  </r>
  <r>
    <n v="78093"/>
    <x v="1"/>
    <n v="0"/>
    <n v="0"/>
    <n v="53"/>
    <x v="0"/>
    <n v="368"/>
    <n v="32"/>
    <n v="639"/>
    <n v="13"/>
    <n v="43"/>
    <n v="10"/>
    <s v="Meat"/>
    <n v="1"/>
    <n v="4"/>
    <n v="7"/>
    <n v="5"/>
    <n v="1"/>
    <x v="0"/>
    <x v="0"/>
    <x v="0"/>
    <x v="0"/>
    <x v="0"/>
    <n v="0"/>
    <n v="3"/>
    <n v="11"/>
    <x v="1"/>
    <n v="73"/>
    <x v="0"/>
    <n v="2359"/>
    <n v="0"/>
    <n v="0"/>
    <n v="0"/>
    <n v="1"/>
    <n v="0"/>
    <s v="Together"/>
    <s v="Partner"/>
    <n v="0"/>
    <n v="0"/>
    <n v="0"/>
    <n v="1"/>
    <n v="0"/>
    <s v="Master"/>
    <s v="Postgraduate"/>
    <n v="1095"/>
    <n v="1085"/>
    <n v="0"/>
    <n v="0"/>
    <x v="0"/>
    <s v="NumCatalogPurchases"/>
    <x v="0"/>
    <n v="16"/>
    <s v="Not Accepted"/>
    <n v="16"/>
    <n v="1105"/>
    <n v="5"/>
    <n v="6"/>
    <n v="7"/>
    <n v="18"/>
    <n v="6"/>
    <x v="3"/>
    <s v="Medium"/>
    <s v="High"/>
    <s v="Medium"/>
    <n v="1557"/>
  </r>
  <r>
    <n v="82460"/>
    <x v="1"/>
    <n v="0"/>
    <n v="0"/>
    <n v="78"/>
    <x v="2"/>
    <n v="255"/>
    <n v="47"/>
    <n v="573"/>
    <n v="52"/>
    <n v="32"/>
    <n v="15"/>
    <s v="Meat"/>
    <n v="1"/>
    <n v="5"/>
    <n v="3"/>
    <n v="6"/>
    <n v="1"/>
    <x v="0"/>
    <x v="0"/>
    <x v="0"/>
    <x v="0"/>
    <x v="0"/>
    <n v="0"/>
    <n v="3"/>
    <n v="11"/>
    <x v="1"/>
    <n v="70"/>
    <x v="0"/>
    <n v="2368"/>
    <n v="1"/>
    <n v="0"/>
    <n v="0"/>
    <n v="0"/>
    <n v="0"/>
    <s v="Divorced"/>
    <s v="Alone"/>
    <n v="0"/>
    <n v="0"/>
    <n v="1"/>
    <n v="0"/>
    <n v="0"/>
    <s v="Graduation"/>
    <s v="Graduate"/>
    <n v="959"/>
    <n v="944"/>
    <n v="0"/>
    <n v="0"/>
    <x v="2"/>
    <s v="NumStorePurchases"/>
    <x v="1"/>
    <n v="14"/>
    <s v="Not Accepted"/>
    <n v="14"/>
    <n v="974"/>
    <n v="3.0000000000000004"/>
    <n v="5"/>
    <n v="7"/>
    <n v="15"/>
    <n v="4"/>
    <x v="2"/>
    <s v="Medium"/>
    <s v="Medium"/>
    <s v="Medium"/>
    <n v="1558"/>
  </r>
  <r>
    <n v="45903"/>
    <x v="0"/>
    <n v="0"/>
    <n v="1"/>
    <n v="80"/>
    <x v="2"/>
    <n v="33"/>
    <n v="8"/>
    <n v="10"/>
    <n v="2"/>
    <n v="10"/>
    <n v="3"/>
    <s v="Wines"/>
    <n v="2"/>
    <n v="2"/>
    <n v="1"/>
    <n v="3"/>
    <n v="4"/>
    <x v="0"/>
    <x v="0"/>
    <x v="0"/>
    <x v="0"/>
    <x v="0"/>
    <n v="0"/>
    <n v="3"/>
    <n v="11"/>
    <x v="1"/>
    <n v="54"/>
    <x v="0"/>
    <n v="2226"/>
    <n v="0"/>
    <n v="0"/>
    <n v="0"/>
    <n v="1"/>
    <n v="0"/>
    <s v="Together"/>
    <s v="Partner"/>
    <n v="0"/>
    <n v="0"/>
    <n v="0"/>
    <n v="1"/>
    <n v="0"/>
    <s v="Master"/>
    <s v="Postgraduate"/>
    <n v="63"/>
    <n v="60"/>
    <n v="0"/>
    <n v="1"/>
    <x v="3"/>
    <s v="NumStorePurchases"/>
    <x v="1"/>
    <n v="6"/>
    <s v="Not Accepted"/>
    <n v="6"/>
    <n v="66"/>
    <n v="1.9999999999999996"/>
    <n v="2"/>
    <n v="2"/>
    <n v="6"/>
    <n v="0"/>
    <x v="1"/>
    <s v="Medium"/>
    <s v="Medium"/>
    <s v="Low"/>
    <n v="1559"/>
  </r>
  <r>
    <n v="81361"/>
    <x v="1"/>
    <n v="0"/>
    <n v="0"/>
    <n v="18"/>
    <x v="1"/>
    <n v="163"/>
    <n v="23"/>
    <n v="424"/>
    <n v="27"/>
    <n v="65"/>
    <n v="76"/>
    <s v="Meat"/>
    <n v="1"/>
    <n v="3"/>
    <n v="10"/>
    <n v="13"/>
    <n v="1"/>
    <x v="0"/>
    <x v="0"/>
    <x v="0"/>
    <x v="0"/>
    <x v="0"/>
    <n v="0"/>
    <n v="3"/>
    <n v="11"/>
    <x v="0"/>
    <n v="33"/>
    <x v="1"/>
    <n v="2283"/>
    <n v="1"/>
    <n v="0"/>
    <n v="0"/>
    <n v="0"/>
    <n v="0"/>
    <s v="Divorced"/>
    <s v="Alone"/>
    <n v="0"/>
    <n v="0"/>
    <n v="1"/>
    <n v="0"/>
    <n v="0"/>
    <s v="Graduation"/>
    <s v="Graduate"/>
    <n v="702"/>
    <n v="626"/>
    <n v="0"/>
    <n v="0"/>
    <x v="2"/>
    <s v="NumStorePurchases"/>
    <x v="1"/>
    <n v="26"/>
    <s v="Not Accepted"/>
    <n v="26"/>
    <n v="778"/>
    <n v="9"/>
    <n v="9"/>
    <n v="6"/>
    <n v="24"/>
    <n v="9"/>
    <x v="0"/>
    <s v="Medium"/>
    <s v="High"/>
    <s v="High"/>
    <n v="1560"/>
  </r>
  <r>
    <n v="35860"/>
    <x v="0"/>
    <n v="1"/>
    <n v="1"/>
    <n v="37"/>
    <x v="0"/>
    <n v="15"/>
    <n v="0"/>
    <n v="8"/>
    <n v="4"/>
    <n v="2"/>
    <n v="20"/>
    <s v="Gold"/>
    <n v="2"/>
    <n v="1"/>
    <n v="1"/>
    <n v="2"/>
    <n v="5"/>
    <x v="1"/>
    <x v="0"/>
    <x v="0"/>
    <x v="0"/>
    <x v="0"/>
    <n v="0"/>
    <n v="3"/>
    <n v="11"/>
    <x v="0"/>
    <n v="47"/>
    <x v="2"/>
    <n v="2200"/>
    <n v="1"/>
    <n v="0"/>
    <n v="0"/>
    <n v="0"/>
    <n v="0"/>
    <s v="Divorced"/>
    <s v="Alone"/>
    <n v="0"/>
    <n v="0"/>
    <n v="0"/>
    <n v="0"/>
    <n v="1"/>
    <s v="PhD"/>
    <s v="Postgraduate"/>
    <n v="29"/>
    <n v="9"/>
    <n v="1"/>
    <n v="2"/>
    <x v="1"/>
    <s v="NumStorePurchases"/>
    <x v="1"/>
    <n v="4"/>
    <s v="Accepted"/>
    <n v="4"/>
    <n v="49"/>
    <n v="7"/>
    <n v="0"/>
    <n v="1"/>
    <n v="8"/>
    <n v="1"/>
    <x v="1"/>
    <s v="Low"/>
    <s v="Medium"/>
    <s v="Medium"/>
    <n v="1561"/>
  </r>
  <r>
    <n v="40442"/>
    <x v="0"/>
    <n v="1"/>
    <n v="1"/>
    <n v="52"/>
    <x v="0"/>
    <n v="45"/>
    <n v="12"/>
    <n v="52"/>
    <n v="25"/>
    <n v="22"/>
    <n v="13"/>
    <s v="Meat"/>
    <n v="4"/>
    <n v="3"/>
    <n v="1"/>
    <n v="4"/>
    <n v="7"/>
    <x v="0"/>
    <x v="0"/>
    <x v="0"/>
    <x v="0"/>
    <x v="0"/>
    <n v="0"/>
    <n v="3"/>
    <n v="11"/>
    <x v="0"/>
    <n v="68"/>
    <x v="0"/>
    <n v="2838"/>
    <n v="0"/>
    <n v="0"/>
    <n v="0"/>
    <n v="1"/>
    <n v="0"/>
    <s v="Together"/>
    <s v="Partner"/>
    <n v="0"/>
    <n v="0"/>
    <n v="0"/>
    <n v="1"/>
    <n v="0"/>
    <s v="Master"/>
    <s v="Postgraduate"/>
    <n v="156"/>
    <n v="143"/>
    <n v="0"/>
    <n v="2"/>
    <x v="3"/>
    <s v="NumStorePurchases"/>
    <x v="1"/>
    <n v="8"/>
    <s v="Not Accepted"/>
    <n v="8"/>
    <n v="169"/>
    <n v="5"/>
    <n v="3"/>
    <n v="3"/>
    <n v="11"/>
    <n v="3"/>
    <x v="2"/>
    <s v="Medium"/>
    <s v="Medium"/>
    <s v="Medium"/>
    <n v="1562"/>
  </r>
  <r>
    <n v="61482"/>
    <x v="0"/>
    <n v="0"/>
    <n v="0"/>
    <n v="39"/>
    <x v="0"/>
    <n v="48"/>
    <n v="58"/>
    <n v="68"/>
    <n v="16"/>
    <n v="66"/>
    <n v="43"/>
    <s v="Meat"/>
    <n v="1"/>
    <n v="3"/>
    <n v="2"/>
    <n v="6"/>
    <n v="2"/>
    <x v="0"/>
    <x v="0"/>
    <x v="0"/>
    <x v="0"/>
    <x v="0"/>
    <n v="0"/>
    <n v="3"/>
    <n v="11"/>
    <x v="1"/>
    <n v="55"/>
    <x v="0"/>
    <n v="2161"/>
    <n v="0"/>
    <n v="1"/>
    <n v="0"/>
    <n v="0"/>
    <n v="0"/>
    <s v="Married"/>
    <s v="Partner"/>
    <n v="0"/>
    <n v="0"/>
    <n v="1"/>
    <n v="0"/>
    <n v="0"/>
    <s v="Graduation"/>
    <s v="Graduate"/>
    <n v="256"/>
    <n v="213"/>
    <n v="0"/>
    <n v="0"/>
    <x v="3"/>
    <s v="NumStorePurchases"/>
    <x v="1"/>
    <n v="11"/>
    <s v="Not Accepted"/>
    <n v="11"/>
    <n v="299"/>
    <n v="7"/>
    <n v="4"/>
    <n v="4"/>
    <n v="15"/>
    <n v="4"/>
    <x v="2"/>
    <s v="Medium"/>
    <s v="High"/>
    <s v="Medium"/>
    <n v="1563"/>
  </r>
  <r>
    <n v="34968"/>
    <x v="2"/>
    <n v="1"/>
    <n v="0"/>
    <n v="11"/>
    <x v="1"/>
    <n v="158"/>
    <n v="6"/>
    <n v="45"/>
    <n v="8"/>
    <n v="2"/>
    <n v="2"/>
    <s v="Wines"/>
    <n v="7"/>
    <n v="3"/>
    <n v="2"/>
    <n v="5"/>
    <n v="7"/>
    <x v="0"/>
    <x v="0"/>
    <x v="0"/>
    <x v="0"/>
    <x v="0"/>
    <n v="0"/>
    <n v="3"/>
    <n v="11"/>
    <x v="1"/>
    <n v="40"/>
    <x v="2"/>
    <n v="2604"/>
    <n v="0"/>
    <n v="1"/>
    <n v="0"/>
    <n v="0"/>
    <n v="0"/>
    <s v="Married"/>
    <s v="Partner"/>
    <n v="0"/>
    <n v="0"/>
    <n v="1"/>
    <n v="0"/>
    <n v="0"/>
    <s v="Graduation"/>
    <s v="Graduate"/>
    <n v="219"/>
    <n v="217"/>
    <n v="0"/>
    <n v="1"/>
    <x v="3"/>
    <s v="NumStorePurchases"/>
    <x v="1"/>
    <n v="10"/>
    <s v="Not Accepted"/>
    <n v="10"/>
    <n v="221"/>
    <n v="9"/>
    <n v="4"/>
    <n v="4"/>
    <n v="17"/>
    <n v="5"/>
    <x v="3"/>
    <s v="Medium"/>
    <s v="Medium"/>
    <s v="Low"/>
    <n v="1564"/>
  </r>
  <r>
    <n v="75794"/>
    <x v="1"/>
    <n v="0"/>
    <n v="0"/>
    <n v="33"/>
    <x v="0"/>
    <n v="754"/>
    <n v="160"/>
    <n v="625"/>
    <n v="63"/>
    <n v="32"/>
    <n v="48"/>
    <s v="Wines"/>
    <n v="1"/>
    <n v="7"/>
    <n v="5"/>
    <n v="12"/>
    <n v="3"/>
    <x v="0"/>
    <x v="0"/>
    <x v="0"/>
    <x v="1"/>
    <x v="0"/>
    <n v="0"/>
    <n v="3"/>
    <n v="11"/>
    <x v="1"/>
    <n v="33"/>
    <x v="1"/>
    <n v="2346"/>
    <n v="0"/>
    <n v="1"/>
    <n v="0"/>
    <n v="0"/>
    <n v="0"/>
    <s v="Married"/>
    <s v="Partner"/>
    <n v="0"/>
    <n v="0"/>
    <n v="1"/>
    <n v="0"/>
    <n v="0"/>
    <s v="Graduation"/>
    <s v="Graduate"/>
    <n v="1634"/>
    <n v="1586"/>
    <n v="1"/>
    <n v="0"/>
    <x v="0"/>
    <s v="NumStorePurchases"/>
    <x v="1"/>
    <n v="24"/>
    <s v="Accepted"/>
    <n v="24"/>
    <n v="1682"/>
    <n v="7"/>
    <n v="9"/>
    <n v="9"/>
    <n v="25"/>
    <n v="9"/>
    <x v="0"/>
    <s v="High"/>
    <s v="Medium"/>
    <s v="Medium"/>
    <n v="1565"/>
  </r>
  <r>
    <n v="31497"/>
    <x v="2"/>
    <n v="0"/>
    <n v="1"/>
    <n v="22"/>
    <x v="1"/>
    <n v="108"/>
    <n v="1"/>
    <n v="28"/>
    <n v="13"/>
    <n v="1"/>
    <n v="4"/>
    <s v="Wines"/>
    <n v="2"/>
    <n v="3"/>
    <n v="1"/>
    <n v="4"/>
    <n v="8"/>
    <x v="0"/>
    <x v="0"/>
    <x v="0"/>
    <x v="0"/>
    <x v="0"/>
    <n v="0"/>
    <n v="3"/>
    <n v="11"/>
    <x v="1"/>
    <n v="58"/>
    <x v="0"/>
    <n v="2729"/>
    <n v="0"/>
    <n v="0"/>
    <n v="0"/>
    <n v="1"/>
    <n v="0"/>
    <s v="Together"/>
    <s v="Partner"/>
    <n v="0"/>
    <n v="0"/>
    <n v="0"/>
    <n v="0"/>
    <n v="1"/>
    <s v="PhD"/>
    <s v="Postgraduate"/>
    <n v="151"/>
    <n v="147"/>
    <n v="0"/>
    <n v="1"/>
    <x v="3"/>
    <s v="NumStorePurchases"/>
    <x v="1"/>
    <n v="8"/>
    <s v="Not Accepted"/>
    <n v="8"/>
    <n v="155"/>
    <n v="8"/>
    <n v="3"/>
    <n v="3"/>
    <n v="14"/>
    <n v="4"/>
    <x v="2"/>
    <s v="Medium"/>
    <s v="Low"/>
    <s v="Low"/>
    <n v="1566"/>
  </r>
  <r>
    <n v="74268"/>
    <x v="1"/>
    <n v="0"/>
    <n v="0"/>
    <n v="83"/>
    <x v="2"/>
    <n v="199"/>
    <n v="66"/>
    <n v="315"/>
    <n v="97"/>
    <n v="174"/>
    <n v="41"/>
    <s v="Meat"/>
    <n v="1"/>
    <n v="4"/>
    <n v="3"/>
    <n v="5"/>
    <n v="2"/>
    <x v="0"/>
    <x v="0"/>
    <x v="0"/>
    <x v="0"/>
    <x v="0"/>
    <n v="0"/>
    <n v="3"/>
    <n v="11"/>
    <x v="1"/>
    <n v="65"/>
    <x v="0"/>
    <n v="2659"/>
    <n v="0"/>
    <n v="1"/>
    <n v="0"/>
    <n v="0"/>
    <n v="0"/>
    <s v="Married"/>
    <s v="Partner"/>
    <n v="0"/>
    <n v="0"/>
    <n v="1"/>
    <n v="0"/>
    <n v="0"/>
    <s v="Graduation"/>
    <s v="Graduate"/>
    <n v="851"/>
    <n v="810"/>
    <n v="0"/>
    <n v="0"/>
    <x v="2"/>
    <s v="NumStorePurchases"/>
    <x v="1"/>
    <n v="12"/>
    <s v="Not Accepted"/>
    <n v="12"/>
    <n v="892"/>
    <n v="1.9999999999999996"/>
    <n v="4"/>
    <n v="6"/>
    <n v="12"/>
    <n v="3"/>
    <x v="2"/>
    <s v="Medium"/>
    <s v="High"/>
    <s v="Medium"/>
    <n v="1567"/>
  </r>
  <r>
    <n v="13724"/>
    <x v="2"/>
    <n v="1"/>
    <n v="0"/>
    <n v="43"/>
    <x v="0"/>
    <n v="2"/>
    <n v="7"/>
    <n v="5"/>
    <n v="2"/>
    <n v="15"/>
    <n v="27"/>
    <s v="Gold"/>
    <n v="1"/>
    <n v="2"/>
    <n v="0"/>
    <n v="2"/>
    <n v="9"/>
    <x v="1"/>
    <x v="0"/>
    <x v="0"/>
    <x v="0"/>
    <x v="0"/>
    <n v="0"/>
    <n v="3"/>
    <n v="11"/>
    <x v="1"/>
    <n v="32"/>
    <x v="1"/>
    <n v="2826"/>
    <n v="0"/>
    <n v="0"/>
    <n v="0"/>
    <n v="1"/>
    <n v="0"/>
    <s v="Together"/>
    <s v="Partner"/>
    <n v="0"/>
    <n v="1"/>
    <n v="0"/>
    <n v="0"/>
    <n v="0"/>
    <s v="Basic"/>
    <s v="Undergraduate"/>
    <n v="31"/>
    <n v="4"/>
    <n v="1"/>
    <n v="1"/>
    <x v="1"/>
    <s v="NumWebPurchases"/>
    <x v="2"/>
    <n v="4"/>
    <s v="Accepted"/>
    <n v="4"/>
    <n v="58"/>
    <n v="6"/>
    <n v="0"/>
    <n v="2"/>
    <n v="8"/>
    <n v="1"/>
    <x v="1"/>
    <s v="Low"/>
    <s v="Medium"/>
    <s v="Medium"/>
    <n v="1568"/>
  </r>
  <r>
    <n v="45143"/>
    <x v="0"/>
    <n v="0"/>
    <n v="1"/>
    <n v="74"/>
    <x v="2"/>
    <n v="202"/>
    <n v="5"/>
    <n v="74"/>
    <n v="11"/>
    <n v="5"/>
    <n v="14"/>
    <s v="Wines"/>
    <n v="3"/>
    <n v="6"/>
    <n v="1"/>
    <n v="5"/>
    <n v="7"/>
    <x v="0"/>
    <x v="0"/>
    <x v="0"/>
    <x v="0"/>
    <x v="0"/>
    <n v="0"/>
    <n v="3"/>
    <n v="11"/>
    <x v="1"/>
    <n v="55"/>
    <x v="0"/>
    <n v="2466"/>
    <n v="0"/>
    <n v="0"/>
    <n v="0"/>
    <n v="1"/>
    <n v="0"/>
    <s v="Together"/>
    <s v="Partner"/>
    <n v="0"/>
    <n v="0"/>
    <n v="0"/>
    <n v="1"/>
    <n v="0"/>
    <s v="Master"/>
    <s v="Postgraduate"/>
    <n v="297"/>
    <n v="283"/>
    <n v="0"/>
    <n v="1"/>
    <x v="3"/>
    <s v="NumWebPurchases"/>
    <x v="2"/>
    <n v="12"/>
    <s v="Not Accepted"/>
    <n v="12"/>
    <n v="311"/>
    <n v="3.0000000000000004"/>
    <n v="4"/>
    <n v="4"/>
    <n v="11"/>
    <n v="3"/>
    <x v="2"/>
    <s v="Medium"/>
    <s v="Medium"/>
    <s v="Medium"/>
    <n v="1569"/>
  </r>
  <r>
    <n v="52569"/>
    <x v="0"/>
    <n v="0"/>
    <n v="1"/>
    <n v="54"/>
    <x v="0"/>
    <n v="85"/>
    <n v="0"/>
    <n v="3"/>
    <n v="0"/>
    <n v="0"/>
    <n v="7"/>
    <s v="Wines"/>
    <n v="1"/>
    <n v="2"/>
    <n v="0"/>
    <n v="4"/>
    <n v="3"/>
    <x v="0"/>
    <x v="0"/>
    <x v="0"/>
    <x v="0"/>
    <x v="0"/>
    <n v="0"/>
    <n v="3"/>
    <n v="11"/>
    <x v="1"/>
    <n v="53"/>
    <x v="0"/>
    <n v="2244"/>
    <n v="0"/>
    <n v="0"/>
    <n v="1"/>
    <n v="0"/>
    <n v="0"/>
    <s v="Single"/>
    <s v="Alone"/>
    <n v="0"/>
    <n v="0"/>
    <n v="0"/>
    <n v="0"/>
    <n v="1"/>
    <s v="PhD"/>
    <s v="Postgraduate"/>
    <n v="88"/>
    <n v="81"/>
    <n v="0"/>
    <n v="1"/>
    <x v="3"/>
    <s v="NumStorePurchases"/>
    <x v="1"/>
    <n v="6"/>
    <s v="Not Accepted"/>
    <n v="6"/>
    <n v="95"/>
    <n v="5"/>
    <n v="2"/>
    <n v="3"/>
    <n v="10"/>
    <n v="2"/>
    <x v="1"/>
    <s v="Medium"/>
    <s v="Low"/>
    <s v="Low"/>
    <n v="1570"/>
  </r>
  <r>
    <n v="48432"/>
    <x v="0"/>
    <n v="0"/>
    <n v="1"/>
    <n v="3"/>
    <x v="3"/>
    <n v="322"/>
    <n v="3"/>
    <n v="50"/>
    <n v="4"/>
    <n v="3"/>
    <n v="42"/>
    <s v="Wines"/>
    <n v="5"/>
    <n v="7"/>
    <n v="1"/>
    <n v="6"/>
    <n v="8"/>
    <x v="0"/>
    <x v="0"/>
    <x v="0"/>
    <x v="0"/>
    <x v="0"/>
    <n v="0"/>
    <n v="3"/>
    <n v="11"/>
    <x v="0"/>
    <n v="47"/>
    <x v="2"/>
    <n v="2778"/>
    <n v="0"/>
    <n v="0"/>
    <n v="1"/>
    <n v="0"/>
    <n v="0"/>
    <s v="Single"/>
    <s v="Alone"/>
    <n v="0"/>
    <n v="0"/>
    <n v="0"/>
    <n v="0"/>
    <n v="1"/>
    <s v="PhD"/>
    <s v="Postgraduate"/>
    <n v="382"/>
    <n v="340"/>
    <n v="0"/>
    <n v="1"/>
    <x v="2"/>
    <s v="NumWebPurchases"/>
    <x v="2"/>
    <n v="14"/>
    <s v="Not Accepted"/>
    <n v="14"/>
    <n v="424"/>
    <n v="10"/>
    <n v="5"/>
    <n v="5"/>
    <n v="20"/>
    <n v="7"/>
    <x v="3"/>
    <s v="Medium"/>
    <s v="Medium"/>
    <s v="Medium"/>
    <n v="1571"/>
  </r>
  <r>
    <n v="17144"/>
    <x v="2"/>
    <n v="1"/>
    <n v="1"/>
    <n v="96"/>
    <x v="2"/>
    <n v="18"/>
    <n v="2"/>
    <n v="19"/>
    <n v="0"/>
    <n v="2"/>
    <n v="6"/>
    <s v="Meat"/>
    <n v="5"/>
    <n v="3"/>
    <n v="0"/>
    <n v="4"/>
    <n v="7"/>
    <x v="0"/>
    <x v="0"/>
    <x v="0"/>
    <x v="0"/>
    <x v="0"/>
    <n v="0"/>
    <n v="3"/>
    <n v="11"/>
    <x v="1"/>
    <n v="60"/>
    <x v="0"/>
    <n v="2293"/>
    <n v="0"/>
    <n v="0"/>
    <n v="0"/>
    <n v="1"/>
    <n v="0"/>
    <s v="Together"/>
    <s v="Partner"/>
    <n v="0"/>
    <n v="0"/>
    <n v="0"/>
    <n v="1"/>
    <n v="0"/>
    <s v="Master"/>
    <s v="Postgraduate"/>
    <n v="41"/>
    <n v="35"/>
    <n v="0"/>
    <n v="2"/>
    <x v="1"/>
    <s v="NumStorePurchases"/>
    <x v="1"/>
    <n v="7"/>
    <s v="Not Accepted"/>
    <n v="7"/>
    <n v="47"/>
    <n v="0.99999999999999978"/>
    <n v="3"/>
    <n v="1"/>
    <n v="5"/>
    <n v="0"/>
    <x v="1"/>
    <s v="Low"/>
    <s v="Medium"/>
    <s v="Low"/>
    <n v="1572"/>
  </r>
  <r>
    <n v="36108"/>
    <x v="0"/>
    <n v="1"/>
    <n v="0"/>
    <n v="68"/>
    <x v="2"/>
    <n v="141"/>
    <n v="8"/>
    <n v="129"/>
    <n v="3"/>
    <n v="11"/>
    <n v="47"/>
    <s v="Wines"/>
    <n v="3"/>
    <n v="7"/>
    <n v="1"/>
    <n v="4"/>
    <n v="9"/>
    <x v="1"/>
    <x v="0"/>
    <x v="0"/>
    <x v="0"/>
    <x v="0"/>
    <n v="0"/>
    <n v="3"/>
    <n v="11"/>
    <x v="1"/>
    <n v="36"/>
    <x v="1"/>
    <n v="2416"/>
    <n v="0"/>
    <n v="0"/>
    <n v="1"/>
    <n v="0"/>
    <n v="0"/>
    <s v="Single"/>
    <s v="Alone"/>
    <n v="0"/>
    <n v="0"/>
    <n v="1"/>
    <n v="0"/>
    <n v="0"/>
    <s v="Graduation"/>
    <s v="Graduate"/>
    <n v="292"/>
    <n v="245"/>
    <n v="1"/>
    <n v="1"/>
    <x v="3"/>
    <s v="NumWebPurchases"/>
    <x v="2"/>
    <n v="12"/>
    <s v="Accepted"/>
    <n v="12"/>
    <n v="339"/>
    <n v="4"/>
    <n v="4"/>
    <n v="4"/>
    <n v="12"/>
    <n v="3"/>
    <x v="2"/>
    <s v="Medium"/>
    <s v="Medium"/>
    <s v="Medium"/>
    <n v="1573"/>
  </r>
  <r>
    <n v="76445"/>
    <x v="1"/>
    <n v="1"/>
    <n v="0"/>
    <n v="2"/>
    <x v="3"/>
    <n v="739"/>
    <n v="107"/>
    <n v="309"/>
    <n v="140"/>
    <n v="80"/>
    <n v="35"/>
    <s v="Wines"/>
    <n v="1"/>
    <n v="2"/>
    <n v="5"/>
    <n v="13"/>
    <n v="6"/>
    <x v="0"/>
    <x v="0"/>
    <x v="0"/>
    <x v="0"/>
    <x v="0"/>
    <n v="0"/>
    <n v="3"/>
    <n v="11"/>
    <x v="1"/>
    <n v="49"/>
    <x v="2"/>
    <n v="2798"/>
    <n v="0"/>
    <n v="1"/>
    <n v="0"/>
    <n v="0"/>
    <n v="0"/>
    <s v="Married"/>
    <s v="Partner"/>
    <n v="0"/>
    <n v="0"/>
    <n v="1"/>
    <n v="0"/>
    <n v="0"/>
    <s v="Graduation"/>
    <s v="Graduate"/>
    <n v="1375"/>
    <n v="1340"/>
    <n v="0"/>
    <n v="1"/>
    <x v="0"/>
    <s v="NumStorePurchases"/>
    <x v="1"/>
    <n v="20"/>
    <s v="Not Accepted"/>
    <n v="20"/>
    <n v="1410"/>
    <n v="10"/>
    <n v="7"/>
    <n v="8"/>
    <n v="25"/>
    <n v="9"/>
    <x v="0"/>
    <s v="High"/>
    <s v="High"/>
    <s v="Medium"/>
    <n v="1574"/>
  </r>
  <r>
    <n v="36663"/>
    <x v="0"/>
    <n v="1"/>
    <n v="0"/>
    <n v="40"/>
    <x v="0"/>
    <n v="18"/>
    <n v="0"/>
    <n v="6"/>
    <n v="3"/>
    <n v="3"/>
    <n v="5"/>
    <s v="Wines"/>
    <n v="1"/>
    <n v="1"/>
    <n v="1"/>
    <n v="3"/>
    <n v="2"/>
    <x v="0"/>
    <x v="0"/>
    <x v="0"/>
    <x v="0"/>
    <x v="0"/>
    <n v="0"/>
    <n v="3"/>
    <n v="11"/>
    <x v="1"/>
    <n v="45"/>
    <x v="2"/>
    <n v="2224"/>
    <n v="0"/>
    <n v="1"/>
    <n v="0"/>
    <n v="0"/>
    <n v="0"/>
    <s v="Married"/>
    <s v="Partner"/>
    <n v="0"/>
    <n v="0"/>
    <n v="0"/>
    <n v="0"/>
    <n v="1"/>
    <s v="PhD"/>
    <s v="Postgraduate"/>
    <n v="30"/>
    <n v="25"/>
    <n v="0"/>
    <n v="1"/>
    <x v="1"/>
    <s v="NumStorePurchases"/>
    <x v="1"/>
    <n v="5"/>
    <s v="Not Accepted"/>
    <n v="5"/>
    <n v="35"/>
    <n v="6"/>
    <n v="1"/>
    <n v="0"/>
    <n v="7"/>
    <n v="1"/>
    <x v="1"/>
    <s v="Low"/>
    <s v="Medium"/>
    <s v="Low"/>
    <n v="1575"/>
  </r>
  <r>
    <n v="53843"/>
    <x v="0"/>
    <n v="0"/>
    <n v="1"/>
    <n v="64"/>
    <x v="2"/>
    <n v="378"/>
    <n v="0"/>
    <n v="88"/>
    <n v="19"/>
    <n v="4"/>
    <n v="73"/>
    <s v="Wines"/>
    <n v="4"/>
    <n v="8"/>
    <n v="5"/>
    <n v="3"/>
    <n v="7"/>
    <x v="0"/>
    <x v="0"/>
    <x v="0"/>
    <x v="0"/>
    <x v="0"/>
    <n v="0"/>
    <n v="3"/>
    <n v="11"/>
    <x v="1"/>
    <n v="55"/>
    <x v="0"/>
    <n v="2526"/>
    <n v="0"/>
    <n v="1"/>
    <n v="0"/>
    <n v="0"/>
    <n v="0"/>
    <s v="Married"/>
    <s v="Partner"/>
    <n v="0"/>
    <n v="0"/>
    <n v="0"/>
    <n v="1"/>
    <n v="0"/>
    <s v="Master"/>
    <s v="Postgraduate"/>
    <n v="489"/>
    <n v="416"/>
    <n v="0"/>
    <n v="1"/>
    <x v="2"/>
    <s v="NumWebPurchases"/>
    <x v="2"/>
    <n v="16"/>
    <s v="Not Accepted"/>
    <n v="16"/>
    <n v="562"/>
    <n v="4"/>
    <n v="6"/>
    <n v="5"/>
    <n v="15"/>
    <n v="4"/>
    <x v="2"/>
    <s v="Medium"/>
    <s v="Medium"/>
    <s v="High"/>
    <n v="1576"/>
  </r>
  <r>
    <n v="90226"/>
    <x v="1"/>
    <n v="0"/>
    <n v="0"/>
    <n v="26"/>
    <x v="1"/>
    <n v="1083"/>
    <n v="108"/>
    <n v="649"/>
    <n v="253"/>
    <n v="151"/>
    <n v="108"/>
    <s v="Wines"/>
    <n v="1"/>
    <n v="4"/>
    <n v="7"/>
    <n v="12"/>
    <n v="2"/>
    <x v="0"/>
    <x v="0"/>
    <x v="0"/>
    <x v="1"/>
    <x v="0"/>
    <n v="0"/>
    <n v="3"/>
    <n v="11"/>
    <x v="1"/>
    <n v="64"/>
    <x v="0"/>
    <n v="2800"/>
    <n v="0"/>
    <n v="1"/>
    <n v="0"/>
    <n v="0"/>
    <n v="0"/>
    <s v="Married"/>
    <s v="Partner"/>
    <n v="0"/>
    <n v="0"/>
    <n v="0"/>
    <n v="1"/>
    <n v="0"/>
    <s v="Master"/>
    <s v="Postgraduate"/>
    <n v="2244"/>
    <n v="2136"/>
    <n v="1"/>
    <n v="0"/>
    <x v="0"/>
    <s v="NumStorePurchases"/>
    <x v="1"/>
    <n v="23"/>
    <s v="Accepted"/>
    <n v="23"/>
    <n v="2352"/>
    <n v="8"/>
    <n v="9"/>
    <n v="9"/>
    <n v="26"/>
    <n v="9"/>
    <x v="0"/>
    <s v="High"/>
    <s v="High"/>
    <s v="High"/>
    <n v="1577"/>
  </r>
  <r>
    <n v="70638"/>
    <x v="1"/>
    <n v="0"/>
    <n v="0"/>
    <n v="69"/>
    <x v="2"/>
    <n v="1016"/>
    <n v="12"/>
    <n v="215"/>
    <n v="16"/>
    <n v="12"/>
    <n v="63"/>
    <s v="Wines"/>
    <n v="1"/>
    <n v="4"/>
    <n v="5"/>
    <n v="10"/>
    <n v="3"/>
    <x v="0"/>
    <x v="1"/>
    <x v="0"/>
    <x v="0"/>
    <x v="0"/>
    <n v="0"/>
    <n v="3"/>
    <n v="11"/>
    <x v="1"/>
    <n v="65"/>
    <x v="0"/>
    <n v="2552"/>
    <n v="1"/>
    <n v="0"/>
    <n v="0"/>
    <n v="0"/>
    <n v="0"/>
    <s v="Divorced"/>
    <s v="Alone"/>
    <n v="0"/>
    <n v="0"/>
    <n v="0"/>
    <n v="1"/>
    <n v="0"/>
    <s v="Master"/>
    <s v="Postgraduate"/>
    <n v="1271"/>
    <n v="1208"/>
    <n v="1"/>
    <n v="0"/>
    <x v="0"/>
    <s v="NumStorePurchases"/>
    <x v="1"/>
    <n v="19"/>
    <s v="Accepted"/>
    <n v="19"/>
    <n v="1334"/>
    <n v="4"/>
    <n v="7"/>
    <n v="8"/>
    <n v="19"/>
    <n v="7"/>
    <x v="3"/>
    <s v="High"/>
    <s v="Medium"/>
    <s v="High"/>
    <n v="1578"/>
  </r>
  <r>
    <n v="44512"/>
    <x v="0"/>
    <n v="1"/>
    <n v="1"/>
    <n v="57"/>
    <x v="0"/>
    <n v="23"/>
    <n v="1"/>
    <n v="6"/>
    <n v="0"/>
    <n v="0"/>
    <n v="2"/>
    <s v="Wines"/>
    <n v="2"/>
    <n v="1"/>
    <n v="0"/>
    <n v="3"/>
    <n v="4"/>
    <x v="0"/>
    <x v="0"/>
    <x v="0"/>
    <x v="0"/>
    <x v="0"/>
    <n v="0"/>
    <n v="3"/>
    <n v="11"/>
    <x v="1"/>
    <n v="60"/>
    <x v="0"/>
    <n v="2462"/>
    <n v="0"/>
    <n v="0"/>
    <n v="0"/>
    <n v="1"/>
    <n v="0"/>
    <s v="Together"/>
    <s v="Partner"/>
    <n v="0"/>
    <n v="0"/>
    <n v="1"/>
    <n v="0"/>
    <n v="0"/>
    <s v="Graduation"/>
    <s v="Graduate"/>
    <n v="30"/>
    <n v="28"/>
    <n v="0"/>
    <n v="2"/>
    <x v="1"/>
    <s v="NumStorePurchases"/>
    <x v="1"/>
    <n v="4"/>
    <s v="Not Accepted"/>
    <n v="4"/>
    <n v="32"/>
    <n v="5"/>
    <n v="0"/>
    <n v="0"/>
    <n v="5"/>
    <n v="0"/>
    <x v="1"/>
    <s v="Low"/>
    <s v="Low"/>
    <s v="Low"/>
    <n v="1579"/>
  </r>
  <r>
    <n v="27116"/>
    <x v="2"/>
    <n v="1"/>
    <n v="1"/>
    <n v="78"/>
    <x v="2"/>
    <n v="12"/>
    <n v="1"/>
    <n v="21"/>
    <n v="2"/>
    <n v="2"/>
    <n v="3"/>
    <s v="Meat"/>
    <n v="2"/>
    <n v="2"/>
    <n v="0"/>
    <n v="3"/>
    <n v="7"/>
    <x v="0"/>
    <x v="0"/>
    <x v="0"/>
    <x v="0"/>
    <x v="0"/>
    <n v="0"/>
    <n v="3"/>
    <n v="11"/>
    <x v="1"/>
    <n v="59"/>
    <x v="0"/>
    <n v="2278"/>
    <n v="0"/>
    <n v="1"/>
    <n v="0"/>
    <n v="0"/>
    <n v="0"/>
    <s v="Married"/>
    <s v="Partner"/>
    <n v="0"/>
    <n v="0"/>
    <n v="1"/>
    <n v="0"/>
    <n v="0"/>
    <s v="Graduation"/>
    <s v="Graduate"/>
    <n v="38"/>
    <n v="35"/>
    <n v="0"/>
    <n v="2"/>
    <x v="1"/>
    <s v="NumStorePurchases"/>
    <x v="1"/>
    <n v="5"/>
    <s v="Not Accepted"/>
    <n v="5"/>
    <n v="41"/>
    <n v="3.0000000000000004"/>
    <n v="1"/>
    <n v="1"/>
    <n v="5"/>
    <n v="0"/>
    <x v="1"/>
    <s v="Low"/>
    <s v="Medium"/>
    <s v="Low"/>
    <n v="1580"/>
  </r>
  <r>
    <n v="54072"/>
    <x v="0"/>
    <n v="1"/>
    <n v="1"/>
    <n v="71"/>
    <x v="2"/>
    <n v="35"/>
    <n v="0"/>
    <n v="4"/>
    <n v="0"/>
    <n v="0"/>
    <n v="0"/>
    <s v="Wines"/>
    <n v="1"/>
    <n v="2"/>
    <n v="0"/>
    <n v="2"/>
    <n v="8"/>
    <x v="0"/>
    <x v="0"/>
    <x v="0"/>
    <x v="0"/>
    <x v="0"/>
    <n v="0"/>
    <n v="3"/>
    <n v="11"/>
    <x v="1"/>
    <n v="57"/>
    <x v="0"/>
    <n v="2496"/>
    <n v="0"/>
    <n v="1"/>
    <n v="0"/>
    <n v="0"/>
    <n v="0"/>
    <s v="Married"/>
    <s v="Partner"/>
    <n v="0"/>
    <n v="0"/>
    <n v="0"/>
    <n v="0"/>
    <n v="1"/>
    <s v="PhD"/>
    <s v="Postgraduate"/>
    <n v="39"/>
    <n v="39"/>
    <n v="0"/>
    <n v="2"/>
    <x v="1"/>
    <s v="NumWebPurchases"/>
    <x v="2"/>
    <n v="4"/>
    <s v="Not Accepted"/>
    <n v="4"/>
    <n v="39"/>
    <n v="3.0000000000000004"/>
    <n v="0"/>
    <n v="1"/>
    <n v="4"/>
    <n v="0"/>
    <x v="1"/>
    <s v="Medium"/>
    <s v="Low"/>
    <s v="Low"/>
    <n v="1581"/>
  </r>
  <r>
    <n v="71855"/>
    <x v="1"/>
    <n v="0"/>
    <n v="1"/>
    <n v="59"/>
    <x v="0"/>
    <n v="548"/>
    <n v="31"/>
    <n v="422"/>
    <n v="0"/>
    <n v="112"/>
    <n v="28"/>
    <s v="Wines"/>
    <n v="4"/>
    <n v="5"/>
    <n v="5"/>
    <n v="11"/>
    <n v="3"/>
    <x v="0"/>
    <x v="0"/>
    <x v="0"/>
    <x v="0"/>
    <x v="0"/>
    <n v="0"/>
    <n v="3"/>
    <n v="11"/>
    <x v="1"/>
    <n v="43"/>
    <x v="2"/>
    <n v="2688"/>
    <n v="0"/>
    <n v="1"/>
    <n v="0"/>
    <n v="0"/>
    <n v="0"/>
    <s v="Married"/>
    <s v="Partner"/>
    <n v="0"/>
    <n v="0"/>
    <n v="1"/>
    <n v="0"/>
    <n v="0"/>
    <s v="Graduation"/>
    <s v="Graduate"/>
    <n v="1113"/>
    <n v="1085"/>
    <n v="0"/>
    <n v="1"/>
    <x v="0"/>
    <s v="NumStorePurchases"/>
    <x v="1"/>
    <n v="21"/>
    <s v="Not Accepted"/>
    <n v="21"/>
    <n v="1141"/>
    <n v="4"/>
    <n v="8"/>
    <n v="7"/>
    <n v="19"/>
    <n v="7"/>
    <x v="3"/>
    <s v="High"/>
    <s v="High"/>
    <s v="Medium"/>
    <n v="1582"/>
  </r>
  <r>
    <n v="51250"/>
    <x v="0"/>
    <n v="1"/>
    <n v="0"/>
    <n v="28"/>
    <x v="1"/>
    <n v="342"/>
    <n v="32"/>
    <n v="230"/>
    <n v="34"/>
    <n v="32"/>
    <n v="40"/>
    <s v="Wines"/>
    <n v="5"/>
    <n v="10"/>
    <n v="5"/>
    <n v="4"/>
    <n v="9"/>
    <x v="1"/>
    <x v="0"/>
    <x v="0"/>
    <x v="0"/>
    <x v="0"/>
    <n v="0"/>
    <n v="3"/>
    <n v="11"/>
    <x v="1"/>
    <n v="30"/>
    <x v="1"/>
    <n v="2615"/>
    <n v="0"/>
    <n v="0"/>
    <n v="1"/>
    <n v="0"/>
    <n v="0"/>
    <s v="Single"/>
    <s v="Alone"/>
    <n v="1"/>
    <n v="0"/>
    <n v="0"/>
    <n v="0"/>
    <n v="0"/>
    <s v="2n Cycle"/>
    <s v="Undergraduate"/>
    <n v="670"/>
    <n v="630"/>
    <n v="1"/>
    <n v="1"/>
    <x v="2"/>
    <s v="NumWebPurchases"/>
    <x v="2"/>
    <n v="19"/>
    <s v="Accepted"/>
    <n v="19"/>
    <n v="710"/>
    <n v="8"/>
    <n v="7"/>
    <n v="6"/>
    <n v="21"/>
    <n v="8"/>
    <x v="0"/>
    <s v="Medium"/>
    <s v="Medium"/>
    <s v="Medium"/>
    <n v="1583"/>
  </r>
  <r>
    <n v="60432"/>
    <x v="0"/>
    <n v="0"/>
    <n v="1"/>
    <n v="61"/>
    <x v="2"/>
    <n v="365"/>
    <n v="3"/>
    <n v="15"/>
    <n v="4"/>
    <n v="3"/>
    <n v="11"/>
    <s v="Wines"/>
    <n v="5"/>
    <n v="7"/>
    <n v="2"/>
    <n v="5"/>
    <n v="6"/>
    <x v="0"/>
    <x v="0"/>
    <x v="0"/>
    <x v="0"/>
    <x v="0"/>
    <n v="0"/>
    <n v="3"/>
    <n v="11"/>
    <x v="1"/>
    <n v="47"/>
    <x v="2"/>
    <n v="2271"/>
    <n v="0"/>
    <n v="1"/>
    <n v="0"/>
    <n v="0"/>
    <n v="0"/>
    <s v="Married"/>
    <s v="Partner"/>
    <n v="0"/>
    <n v="0"/>
    <n v="0"/>
    <n v="1"/>
    <n v="0"/>
    <s v="Master"/>
    <s v="Postgraduate"/>
    <n v="390"/>
    <n v="379"/>
    <n v="0"/>
    <n v="1"/>
    <x v="2"/>
    <s v="NumWebPurchases"/>
    <x v="2"/>
    <n v="14"/>
    <s v="Not Accepted"/>
    <n v="14"/>
    <n v="401"/>
    <n v="4"/>
    <n v="5"/>
    <n v="5"/>
    <n v="14"/>
    <n v="4"/>
    <x v="2"/>
    <s v="Medium"/>
    <s v="Medium"/>
    <s v="Medium"/>
    <n v="1584"/>
  </r>
  <r>
    <n v="65526"/>
    <x v="0"/>
    <n v="0"/>
    <n v="1"/>
    <n v="22"/>
    <x v="1"/>
    <n v="397"/>
    <n v="19"/>
    <n v="69"/>
    <n v="12"/>
    <n v="0"/>
    <n v="9"/>
    <s v="Wines"/>
    <n v="1"/>
    <n v="4"/>
    <n v="4"/>
    <n v="8"/>
    <n v="2"/>
    <x v="0"/>
    <x v="0"/>
    <x v="0"/>
    <x v="0"/>
    <x v="0"/>
    <n v="0"/>
    <n v="3"/>
    <n v="11"/>
    <x v="1"/>
    <n v="56"/>
    <x v="0"/>
    <n v="2238"/>
    <n v="0"/>
    <n v="1"/>
    <n v="0"/>
    <n v="0"/>
    <n v="0"/>
    <s v="Married"/>
    <s v="Partner"/>
    <n v="0"/>
    <n v="0"/>
    <n v="0"/>
    <n v="0"/>
    <n v="1"/>
    <s v="PhD"/>
    <s v="Postgraduate"/>
    <n v="497"/>
    <n v="488"/>
    <n v="0"/>
    <n v="1"/>
    <x v="2"/>
    <s v="NumStorePurchases"/>
    <x v="1"/>
    <n v="16"/>
    <s v="Not Accepted"/>
    <n v="16"/>
    <n v="506"/>
    <n v="8"/>
    <n v="6"/>
    <n v="5"/>
    <n v="19"/>
    <n v="7"/>
    <x v="3"/>
    <s v="Medium"/>
    <s v="Low"/>
    <s v="Low"/>
    <n v="1585"/>
  </r>
  <r>
    <n v="68655"/>
    <x v="1"/>
    <n v="0"/>
    <n v="0"/>
    <n v="95"/>
    <x v="2"/>
    <n v="456"/>
    <n v="19"/>
    <n v="832"/>
    <n v="75"/>
    <n v="118"/>
    <n v="38"/>
    <s v="Meat"/>
    <n v="1"/>
    <n v="4"/>
    <n v="5"/>
    <n v="11"/>
    <n v="3"/>
    <x v="0"/>
    <x v="0"/>
    <x v="0"/>
    <x v="0"/>
    <x v="0"/>
    <n v="0"/>
    <n v="3"/>
    <n v="11"/>
    <x v="1"/>
    <n v="32"/>
    <x v="1"/>
    <n v="2847"/>
    <n v="0"/>
    <n v="0"/>
    <n v="1"/>
    <n v="0"/>
    <n v="0"/>
    <s v="Single"/>
    <s v="Alone"/>
    <n v="0"/>
    <n v="0"/>
    <n v="1"/>
    <n v="0"/>
    <n v="0"/>
    <s v="Graduation"/>
    <s v="Graduate"/>
    <n v="1500"/>
    <n v="1462"/>
    <n v="0"/>
    <n v="0"/>
    <x v="0"/>
    <s v="NumStorePurchases"/>
    <x v="1"/>
    <n v="20"/>
    <s v="Not Accepted"/>
    <n v="20"/>
    <n v="1538"/>
    <n v="0.99999999999999978"/>
    <n v="7"/>
    <n v="9"/>
    <n v="17"/>
    <n v="5"/>
    <x v="3"/>
    <s v="Medium"/>
    <s v="High"/>
    <s v="Medium"/>
    <n v="1586"/>
  </r>
  <r>
    <n v="12393"/>
    <x v="2"/>
    <n v="0"/>
    <n v="0"/>
    <n v="38"/>
    <x v="0"/>
    <n v="5"/>
    <n v="6"/>
    <n v="15"/>
    <n v="11"/>
    <n v="7"/>
    <n v="13"/>
    <s v="Meat"/>
    <n v="1"/>
    <n v="2"/>
    <n v="0"/>
    <n v="3"/>
    <n v="9"/>
    <x v="0"/>
    <x v="0"/>
    <x v="0"/>
    <x v="0"/>
    <x v="0"/>
    <n v="0"/>
    <n v="3"/>
    <n v="11"/>
    <x v="1"/>
    <n v="42"/>
    <x v="2"/>
    <n v="2731"/>
    <n v="0"/>
    <n v="1"/>
    <n v="0"/>
    <n v="0"/>
    <n v="0"/>
    <s v="Married"/>
    <s v="Partner"/>
    <n v="1"/>
    <n v="0"/>
    <n v="0"/>
    <n v="0"/>
    <n v="0"/>
    <s v="2n Cycle"/>
    <s v="Undergraduate"/>
    <n v="44"/>
    <n v="31"/>
    <n v="0"/>
    <n v="0"/>
    <x v="1"/>
    <s v="NumStorePurchases"/>
    <x v="1"/>
    <n v="5"/>
    <s v="Not Accepted"/>
    <n v="5"/>
    <n v="57"/>
    <n v="7"/>
    <n v="1"/>
    <n v="2"/>
    <n v="10"/>
    <n v="2"/>
    <x v="1"/>
    <s v="Low"/>
    <s v="Medium"/>
    <s v="Medium"/>
    <n v="1587"/>
  </r>
  <r>
    <n v="64509"/>
    <x v="0"/>
    <n v="0"/>
    <n v="0"/>
    <n v="19"/>
    <x v="1"/>
    <n v="836"/>
    <n v="185"/>
    <n v="575"/>
    <n v="24"/>
    <n v="25"/>
    <n v="77"/>
    <s v="Wines"/>
    <n v="1"/>
    <n v="6"/>
    <n v="3"/>
    <n v="9"/>
    <n v="4"/>
    <x v="1"/>
    <x v="0"/>
    <x v="0"/>
    <x v="0"/>
    <x v="0"/>
    <n v="0"/>
    <n v="3"/>
    <n v="11"/>
    <x v="0"/>
    <n v="30"/>
    <x v="1"/>
    <n v="2475"/>
    <n v="0"/>
    <n v="0"/>
    <n v="1"/>
    <n v="0"/>
    <n v="0"/>
    <s v="Single"/>
    <s v="Alone"/>
    <n v="0"/>
    <n v="0"/>
    <n v="1"/>
    <n v="0"/>
    <n v="0"/>
    <s v="Graduation"/>
    <s v="Graduate"/>
    <n v="1645"/>
    <n v="1568"/>
    <n v="1"/>
    <n v="0"/>
    <x v="0"/>
    <s v="NumStorePurchases"/>
    <x v="1"/>
    <n v="18"/>
    <s v="Accepted"/>
    <n v="18"/>
    <n v="1722"/>
    <n v="9"/>
    <n v="7"/>
    <n v="9"/>
    <n v="25"/>
    <n v="9"/>
    <x v="0"/>
    <s v="High"/>
    <s v="Medium"/>
    <s v="High"/>
    <n v="1588"/>
  </r>
  <r>
    <n v="33955"/>
    <x v="2"/>
    <n v="1"/>
    <n v="0"/>
    <n v="92"/>
    <x v="2"/>
    <n v="100"/>
    <n v="2"/>
    <n v="128"/>
    <n v="23"/>
    <n v="7"/>
    <n v="10"/>
    <s v="Meat"/>
    <n v="4"/>
    <n v="5"/>
    <n v="1"/>
    <n v="5"/>
    <n v="8"/>
    <x v="0"/>
    <x v="0"/>
    <x v="0"/>
    <x v="0"/>
    <x v="0"/>
    <n v="0"/>
    <n v="3"/>
    <n v="11"/>
    <x v="1"/>
    <n v="45"/>
    <x v="2"/>
    <n v="2483"/>
    <n v="0"/>
    <n v="0"/>
    <n v="1"/>
    <n v="0"/>
    <n v="0"/>
    <s v="Single"/>
    <s v="Alone"/>
    <n v="0"/>
    <n v="0"/>
    <n v="1"/>
    <n v="0"/>
    <n v="0"/>
    <s v="Graduation"/>
    <s v="Graduate"/>
    <n v="260"/>
    <n v="250"/>
    <n v="0"/>
    <n v="1"/>
    <x v="3"/>
    <s v="NumWebPurchases"/>
    <x v="2"/>
    <n v="11"/>
    <s v="Not Accepted"/>
    <n v="11"/>
    <n v="270"/>
    <n v="0.99999999999999978"/>
    <n v="4"/>
    <n v="4"/>
    <n v="9"/>
    <n v="2"/>
    <x v="1"/>
    <s v="Medium"/>
    <s v="Medium"/>
    <s v="Medium"/>
    <n v="1589"/>
  </r>
  <r>
    <n v="31353"/>
    <x v="2"/>
    <n v="1"/>
    <n v="1"/>
    <n v="24"/>
    <x v="1"/>
    <n v="10"/>
    <n v="0"/>
    <n v="10"/>
    <n v="3"/>
    <n v="1"/>
    <n v="7"/>
    <s v="Wines"/>
    <n v="2"/>
    <n v="1"/>
    <n v="1"/>
    <n v="2"/>
    <n v="8"/>
    <x v="0"/>
    <x v="0"/>
    <x v="0"/>
    <x v="0"/>
    <x v="0"/>
    <n v="0"/>
    <n v="3"/>
    <n v="11"/>
    <x v="0"/>
    <n v="43"/>
    <x v="2"/>
    <n v="2341"/>
    <n v="0"/>
    <n v="1"/>
    <n v="0"/>
    <n v="0"/>
    <n v="0"/>
    <s v="Married"/>
    <s v="Partner"/>
    <n v="0"/>
    <n v="0"/>
    <n v="1"/>
    <n v="0"/>
    <n v="0"/>
    <s v="Graduation"/>
    <s v="Graduate"/>
    <n v="24"/>
    <n v="17"/>
    <n v="0"/>
    <n v="2"/>
    <x v="1"/>
    <s v="NumStorePurchases"/>
    <x v="1"/>
    <n v="4"/>
    <s v="Not Accepted"/>
    <n v="4"/>
    <n v="31"/>
    <n v="8"/>
    <n v="0"/>
    <n v="0"/>
    <n v="8"/>
    <n v="1"/>
    <x v="1"/>
    <s v="Low"/>
    <s v="Low"/>
    <s v="Low"/>
    <n v="1590"/>
  </r>
  <r>
    <n v="55434"/>
    <x v="0"/>
    <n v="1"/>
    <n v="0"/>
    <n v="21"/>
    <x v="1"/>
    <n v="238"/>
    <n v="115"/>
    <n v="215"/>
    <n v="169"/>
    <n v="69"/>
    <n v="76"/>
    <s v="Wines"/>
    <n v="3"/>
    <n v="5"/>
    <n v="3"/>
    <n v="13"/>
    <n v="4"/>
    <x v="0"/>
    <x v="0"/>
    <x v="0"/>
    <x v="0"/>
    <x v="0"/>
    <n v="0"/>
    <n v="3"/>
    <n v="11"/>
    <x v="1"/>
    <n v="36"/>
    <x v="1"/>
    <n v="2426"/>
    <n v="0"/>
    <n v="1"/>
    <n v="0"/>
    <n v="0"/>
    <n v="0"/>
    <s v="Married"/>
    <s v="Partner"/>
    <n v="0"/>
    <n v="0"/>
    <n v="1"/>
    <n v="0"/>
    <n v="0"/>
    <s v="Graduation"/>
    <s v="Graduate"/>
    <n v="806"/>
    <n v="730"/>
    <n v="0"/>
    <n v="1"/>
    <x v="2"/>
    <s v="NumStorePurchases"/>
    <x v="1"/>
    <n v="21"/>
    <s v="Not Accepted"/>
    <n v="21"/>
    <n v="882"/>
    <n v="8"/>
    <n v="8"/>
    <n v="6"/>
    <n v="22"/>
    <n v="8"/>
    <x v="0"/>
    <s v="Medium"/>
    <s v="High"/>
    <s v="High"/>
    <n v="1591"/>
  </r>
  <r>
    <n v="28359"/>
    <x v="2"/>
    <n v="1"/>
    <n v="0"/>
    <n v="35"/>
    <x v="0"/>
    <n v="6"/>
    <n v="0"/>
    <n v="5"/>
    <n v="2"/>
    <n v="1"/>
    <n v="2"/>
    <s v="Wines"/>
    <n v="1"/>
    <n v="1"/>
    <n v="0"/>
    <n v="2"/>
    <n v="7"/>
    <x v="0"/>
    <x v="0"/>
    <x v="0"/>
    <x v="0"/>
    <x v="0"/>
    <n v="0"/>
    <n v="3"/>
    <n v="11"/>
    <x v="1"/>
    <n v="37"/>
    <x v="1"/>
    <n v="2404"/>
    <n v="0"/>
    <n v="0"/>
    <n v="0"/>
    <n v="1"/>
    <n v="0"/>
    <s v="Together"/>
    <s v="Partner"/>
    <n v="0"/>
    <n v="0"/>
    <n v="1"/>
    <n v="0"/>
    <n v="0"/>
    <s v="Graduation"/>
    <s v="Graduate"/>
    <n v="14"/>
    <n v="12"/>
    <n v="0"/>
    <n v="1"/>
    <x v="1"/>
    <s v="NumStorePurchases"/>
    <x v="1"/>
    <n v="3"/>
    <s v="Not Accepted"/>
    <n v="3"/>
    <n v="16"/>
    <n v="7"/>
    <n v="0"/>
    <n v="0"/>
    <n v="7"/>
    <n v="1"/>
    <x v="1"/>
    <s v="Low"/>
    <s v="Low"/>
    <s v="Low"/>
    <n v="1592"/>
  </r>
  <r>
    <n v="57100"/>
    <x v="0"/>
    <n v="1"/>
    <n v="0"/>
    <n v="9"/>
    <x v="1"/>
    <n v="158"/>
    <n v="11"/>
    <n v="99"/>
    <n v="15"/>
    <n v="11"/>
    <n v="17"/>
    <s v="Wines"/>
    <n v="2"/>
    <n v="3"/>
    <n v="2"/>
    <n v="7"/>
    <n v="3"/>
    <x v="0"/>
    <x v="0"/>
    <x v="0"/>
    <x v="0"/>
    <x v="0"/>
    <n v="0"/>
    <n v="3"/>
    <n v="11"/>
    <x v="1"/>
    <n v="33"/>
    <x v="1"/>
    <n v="2201"/>
    <n v="0"/>
    <n v="0"/>
    <n v="1"/>
    <n v="0"/>
    <n v="0"/>
    <s v="Single"/>
    <s v="Alone"/>
    <n v="0"/>
    <n v="0"/>
    <n v="1"/>
    <n v="0"/>
    <n v="0"/>
    <s v="Graduation"/>
    <s v="Graduate"/>
    <n v="294"/>
    <n v="277"/>
    <n v="0"/>
    <n v="1"/>
    <x v="3"/>
    <s v="NumStorePurchases"/>
    <x v="1"/>
    <n v="12"/>
    <s v="Not Accepted"/>
    <n v="12"/>
    <n v="311"/>
    <n v="10"/>
    <n v="4"/>
    <n v="4"/>
    <n v="18"/>
    <n v="6"/>
    <x v="3"/>
    <s v="Medium"/>
    <s v="Medium"/>
    <s v="Medium"/>
    <n v="1593"/>
  </r>
  <r>
    <n v="69139"/>
    <x v="1"/>
    <n v="0"/>
    <n v="1"/>
    <n v="23"/>
    <x v="1"/>
    <n v="86"/>
    <n v="12"/>
    <n v="75"/>
    <n v="33"/>
    <n v="15"/>
    <n v="6"/>
    <s v="Wines"/>
    <n v="1"/>
    <n v="4"/>
    <n v="1"/>
    <n v="5"/>
    <n v="4"/>
    <x v="0"/>
    <x v="0"/>
    <x v="0"/>
    <x v="0"/>
    <x v="0"/>
    <n v="0"/>
    <n v="3"/>
    <n v="11"/>
    <x v="1"/>
    <n v="55"/>
    <x v="0"/>
    <n v="2312"/>
    <n v="0"/>
    <n v="1"/>
    <n v="0"/>
    <n v="0"/>
    <n v="0"/>
    <s v="Married"/>
    <s v="Partner"/>
    <n v="0"/>
    <n v="0"/>
    <n v="1"/>
    <n v="0"/>
    <n v="0"/>
    <s v="Graduation"/>
    <s v="Graduate"/>
    <n v="221"/>
    <n v="215"/>
    <n v="0"/>
    <n v="1"/>
    <x v="3"/>
    <s v="NumStorePurchases"/>
    <x v="1"/>
    <n v="10"/>
    <s v="Not Accepted"/>
    <n v="10"/>
    <n v="227"/>
    <n v="8"/>
    <n v="4"/>
    <n v="4"/>
    <n v="16"/>
    <n v="5"/>
    <x v="3"/>
    <s v="Medium"/>
    <s v="Medium"/>
    <s v="Low"/>
    <n v="1594"/>
  </r>
  <r>
    <n v="52973"/>
    <x v="0"/>
    <n v="0"/>
    <n v="1"/>
    <n v="92"/>
    <x v="2"/>
    <n v="856"/>
    <n v="0"/>
    <n v="76"/>
    <n v="12"/>
    <n v="9"/>
    <n v="199"/>
    <s v="Wines"/>
    <n v="7"/>
    <n v="9"/>
    <n v="6"/>
    <n v="9"/>
    <n v="8"/>
    <x v="0"/>
    <x v="0"/>
    <x v="0"/>
    <x v="0"/>
    <x v="0"/>
    <n v="0"/>
    <n v="3"/>
    <n v="11"/>
    <x v="1"/>
    <n v="64"/>
    <x v="0"/>
    <n v="2757"/>
    <n v="0"/>
    <n v="1"/>
    <n v="0"/>
    <n v="0"/>
    <n v="0"/>
    <s v="Married"/>
    <s v="Partner"/>
    <n v="0"/>
    <n v="0"/>
    <n v="0"/>
    <n v="1"/>
    <n v="0"/>
    <s v="Master"/>
    <s v="Postgraduate"/>
    <n v="953"/>
    <n v="754"/>
    <n v="0"/>
    <n v="1"/>
    <x v="2"/>
    <s v="NumWebPurchases"/>
    <x v="2"/>
    <n v="24"/>
    <s v="Not Accepted"/>
    <n v="24"/>
    <n v="1152"/>
    <n v="0.99999999999999978"/>
    <n v="9"/>
    <n v="7"/>
    <n v="17"/>
    <n v="5"/>
    <x v="3"/>
    <s v="High"/>
    <s v="Medium"/>
    <s v="High"/>
    <n v="1595"/>
  </r>
  <r>
    <n v="51717"/>
    <x v="0"/>
    <n v="0"/>
    <n v="1"/>
    <n v="55"/>
    <x v="0"/>
    <n v="98"/>
    <n v="1"/>
    <n v="17"/>
    <n v="0"/>
    <n v="1"/>
    <n v="5"/>
    <s v="Wines"/>
    <n v="1"/>
    <n v="3"/>
    <n v="0"/>
    <n v="4"/>
    <n v="7"/>
    <x v="0"/>
    <x v="1"/>
    <x v="0"/>
    <x v="0"/>
    <x v="0"/>
    <n v="0"/>
    <n v="3"/>
    <n v="11"/>
    <x v="1"/>
    <n v="55"/>
    <x v="0"/>
    <n v="2472"/>
    <n v="0"/>
    <n v="0"/>
    <n v="0"/>
    <n v="1"/>
    <n v="0"/>
    <s v="Together"/>
    <s v="Partner"/>
    <n v="0"/>
    <n v="0"/>
    <n v="0"/>
    <n v="0"/>
    <n v="1"/>
    <s v="PhD"/>
    <s v="Postgraduate"/>
    <n v="117"/>
    <n v="112"/>
    <n v="1"/>
    <n v="1"/>
    <x v="3"/>
    <s v="NumStorePurchases"/>
    <x v="1"/>
    <n v="7"/>
    <s v="Accepted"/>
    <n v="7"/>
    <n v="122"/>
    <n v="5"/>
    <n v="3"/>
    <n v="3"/>
    <n v="11"/>
    <n v="3"/>
    <x v="2"/>
    <s v="Medium"/>
    <s v="Low"/>
    <s v="Low"/>
    <n v="1596"/>
  </r>
  <r>
    <n v="18793"/>
    <x v="2"/>
    <n v="1"/>
    <n v="0"/>
    <n v="14"/>
    <x v="1"/>
    <n v="4"/>
    <n v="16"/>
    <n v="20"/>
    <n v="0"/>
    <n v="17"/>
    <n v="20"/>
    <s v="Meat"/>
    <n v="3"/>
    <n v="2"/>
    <n v="0"/>
    <n v="4"/>
    <n v="8"/>
    <x v="0"/>
    <x v="0"/>
    <x v="0"/>
    <x v="0"/>
    <x v="0"/>
    <n v="0"/>
    <n v="3"/>
    <n v="11"/>
    <x v="1"/>
    <n v="49"/>
    <x v="2"/>
    <n v="2692"/>
    <n v="0"/>
    <n v="1"/>
    <n v="0"/>
    <n v="0"/>
    <n v="0"/>
    <s v="Married"/>
    <s v="Partner"/>
    <n v="0"/>
    <n v="0"/>
    <n v="1"/>
    <n v="0"/>
    <n v="0"/>
    <s v="Graduation"/>
    <s v="Graduate"/>
    <n v="57"/>
    <n v="37"/>
    <n v="0"/>
    <n v="1"/>
    <x v="3"/>
    <s v="NumStorePurchases"/>
    <x v="1"/>
    <n v="6"/>
    <s v="Not Accepted"/>
    <n v="6"/>
    <n v="77"/>
    <n v="9"/>
    <n v="2"/>
    <n v="2"/>
    <n v="13"/>
    <n v="3"/>
    <x v="2"/>
    <s v="Low"/>
    <s v="Medium"/>
    <s v="Medium"/>
    <n v="1597"/>
  </r>
  <r>
    <n v="66664"/>
    <x v="0"/>
    <n v="0"/>
    <n v="0"/>
    <n v="78"/>
    <x v="2"/>
    <n v="398"/>
    <n v="96"/>
    <n v="447"/>
    <n v="220"/>
    <n v="96"/>
    <n v="32"/>
    <s v="Meat"/>
    <n v="1"/>
    <n v="5"/>
    <n v="7"/>
    <n v="6"/>
    <n v="3"/>
    <x v="0"/>
    <x v="0"/>
    <x v="0"/>
    <x v="0"/>
    <x v="0"/>
    <n v="0"/>
    <n v="3"/>
    <n v="11"/>
    <x v="1"/>
    <n v="38"/>
    <x v="1"/>
    <n v="2801"/>
    <n v="0"/>
    <n v="0"/>
    <n v="0"/>
    <n v="1"/>
    <n v="0"/>
    <s v="Together"/>
    <s v="Partner"/>
    <n v="1"/>
    <n v="0"/>
    <n v="0"/>
    <n v="0"/>
    <n v="0"/>
    <s v="2n Cycle"/>
    <s v="Undergraduate"/>
    <n v="1257"/>
    <n v="1225"/>
    <n v="0"/>
    <n v="0"/>
    <x v="0"/>
    <s v="NumCatalogPurchases"/>
    <x v="0"/>
    <n v="18"/>
    <s v="Not Accepted"/>
    <n v="18"/>
    <n v="1289"/>
    <n v="3.0000000000000004"/>
    <n v="7"/>
    <n v="8"/>
    <n v="18"/>
    <n v="6"/>
    <x v="3"/>
    <s v="Medium"/>
    <s v="High"/>
    <s v="Medium"/>
    <n v="1598"/>
  </r>
  <r>
    <n v="50664"/>
    <x v="0"/>
    <n v="1"/>
    <n v="1"/>
    <n v="64"/>
    <x v="2"/>
    <n v="313"/>
    <n v="8"/>
    <n v="104"/>
    <n v="6"/>
    <n v="4"/>
    <n v="126"/>
    <s v="Wines"/>
    <n v="9"/>
    <n v="8"/>
    <n v="1"/>
    <n v="6"/>
    <n v="9"/>
    <x v="0"/>
    <x v="0"/>
    <x v="0"/>
    <x v="0"/>
    <x v="0"/>
    <n v="0"/>
    <n v="3"/>
    <n v="11"/>
    <x v="1"/>
    <n v="61"/>
    <x v="0"/>
    <n v="2688"/>
    <n v="0"/>
    <n v="0"/>
    <n v="1"/>
    <n v="0"/>
    <n v="0"/>
    <s v="Single"/>
    <s v="Alone"/>
    <n v="0"/>
    <n v="0"/>
    <n v="1"/>
    <n v="0"/>
    <n v="0"/>
    <s v="Graduation"/>
    <s v="Graduate"/>
    <n v="435"/>
    <n v="309"/>
    <n v="0"/>
    <n v="2"/>
    <x v="2"/>
    <s v="NumWebPurchases"/>
    <x v="2"/>
    <n v="15"/>
    <s v="Not Accepted"/>
    <n v="15"/>
    <n v="561"/>
    <n v="4"/>
    <n v="5"/>
    <n v="5"/>
    <n v="14"/>
    <n v="4"/>
    <x v="2"/>
    <s v="Medium"/>
    <s v="Medium"/>
    <s v="High"/>
    <n v="1599"/>
  </r>
  <r>
    <n v="54414"/>
    <x v="0"/>
    <n v="1"/>
    <n v="1"/>
    <n v="49"/>
    <x v="0"/>
    <n v="109"/>
    <n v="18"/>
    <n v="16"/>
    <n v="24"/>
    <n v="26"/>
    <n v="18"/>
    <s v="Wines"/>
    <n v="4"/>
    <n v="3"/>
    <n v="1"/>
    <n v="5"/>
    <n v="4"/>
    <x v="0"/>
    <x v="0"/>
    <x v="0"/>
    <x v="0"/>
    <x v="0"/>
    <n v="0"/>
    <n v="3"/>
    <n v="11"/>
    <x v="1"/>
    <n v="57"/>
    <x v="0"/>
    <n v="2681"/>
    <n v="0"/>
    <n v="0"/>
    <n v="0"/>
    <n v="1"/>
    <n v="0"/>
    <s v="Together"/>
    <s v="Partner"/>
    <n v="0"/>
    <n v="0"/>
    <n v="1"/>
    <n v="0"/>
    <n v="0"/>
    <s v="Graduation"/>
    <s v="Graduate"/>
    <n v="193"/>
    <n v="175"/>
    <n v="0"/>
    <n v="2"/>
    <x v="3"/>
    <s v="NumStorePurchases"/>
    <x v="1"/>
    <n v="9"/>
    <s v="Not Accepted"/>
    <n v="9"/>
    <n v="211"/>
    <n v="6"/>
    <n v="3"/>
    <n v="4"/>
    <n v="13"/>
    <n v="3"/>
    <x v="2"/>
    <s v="Medium"/>
    <s v="Medium"/>
    <s v="Medium"/>
    <n v="1600"/>
  </r>
  <r>
    <n v="54549"/>
    <x v="0"/>
    <n v="0"/>
    <n v="1"/>
    <n v="8"/>
    <x v="1"/>
    <n v="216"/>
    <n v="2"/>
    <n v="6"/>
    <n v="0"/>
    <n v="0"/>
    <n v="9"/>
    <s v="Wines"/>
    <n v="2"/>
    <n v="5"/>
    <n v="1"/>
    <n v="4"/>
    <n v="7"/>
    <x v="0"/>
    <x v="0"/>
    <x v="0"/>
    <x v="0"/>
    <x v="0"/>
    <n v="0"/>
    <n v="3"/>
    <n v="11"/>
    <x v="1"/>
    <n v="68"/>
    <x v="0"/>
    <n v="2277"/>
    <n v="0"/>
    <n v="1"/>
    <n v="0"/>
    <n v="0"/>
    <n v="0"/>
    <s v="Married"/>
    <s v="Partner"/>
    <n v="0"/>
    <n v="0"/>
    <n v="0"/>
    <n v="0"/>
    <n v="1"/>
    <s v="PhD"/>
    <s v="Postgraduate"/>
    <n v="224"/>
    <n v="215"/>
    <n v="0"/>
    <n v="1"/>
    <x v="3"/>
    <s v="NumWebPurchases"/>
    <x v="2"/>
    <n v="10"/>
    <s v="Not Accepted"/>
    <n v="10"/>
    <n v="233"/>
    <n v="10"/>
    <n v="4"/>
    <n v="4"/>
    <n v="18"/>
    <n v="6"/>
    <x v="3"/>
    <s v="Medium"/>
    <s v="Low"/>
    <s v="Low"/>
    <n v="1601"/>
  </r>
  <r>
    <n v="47111"/>
    <x v="0"/>
    <n v="0"/>
    <n v="1"/>
    <n v="35"/>
    <x v="0"/>
    <n v="595"/>
    <n v="71"/>
    <n v="153"/>
    <n v="120"/>
    <n v="112"/>
    <n v="41"/>
    <s v="Wines"/>
    <n v="6"/>
    <n v="3"/>
    <n v="2"/>
    <n v="10"/>
    <n v="9"/>
    <x v="0"/>
    <x v="0"/>
    <x v="0"/>
    <x v="0"/>
    <x v="0"/>
    <n v="0"/>
    <n v="3"/>
    <n v="11"/>
    <x v="1"/>
    <n v="49"/>
    <x v="2"/>
    <n v="2818"/>
    <n v="0"/>
    <n v="0"/>
    <n v="0"/>
    <n v="0"/>
    <n v="1"/>
    <s v="Widow"/>
    <s v="Alone"/>
    <n v="0"/>
    <n v="0"/>
    <n v="0"/>
    <n v="0"/>
    <n v="1"/>
    <s v="PhD"/>
    <s v="Postgraduate"/>
    <n v="1051"/>
    <n v="1010"/>
    <n v="0"/>
    <n v="1"/>
    <x v="0"/>
    <s v="NumStorePurchases"/>
    <x v="1"/>
    <n v="15"/>
    <s v="Not Accepted"/>
    <n v="15"/>
    <n v="1092"/>
    <n v="7"/>
    <n v="5"/>
    <n v="7"/>
    <n v="19"/>
    <n v="7"/>
    <x v="3"/>
    <s v="High"/>
    <s v="High"/>
    <s v="Medium"/>
    <n v="1602"/>
  </r>
  <r>
    <n v="41003"/>
    <x v="0"/>
    <n v="0"/>
    <n v="0"/>
    <n v="11"/>
    <x v="1"/>
    <n v="123"/>
    <n v="133"/>
    <n v="142"/>
    <n v="71"/>
    <n v="44"/>
    <n v="88"/>
    <s v="Meat"/>
    <n v="1"/>
    <n v="6"/>
    <n v="2"/>
    <n v="8"/>
    <n v="6"/>
    <x v="0"/>
    <x v="0"/>
    <x v="0"/>
    <x v="0"/>
    <x v="0"/>
    <n v="0"/>
    <n v="3"/>
    <n v="11"/>
    <x v="1"/>
    <n v="57"/>
    <x v="0"/>
    <n v="2628"/>
    <n v="1"/>
    <n v="0"/>
    <n v="0"/>
    <n v="0"/>
    <n v="0"/>
    <s v="Divorced"/>
    <s v="Alone"/>
    <n v="0"/>
    <n v="0"/>
    <n v="0"/>
    <n v="0"/>
    <n v="1"/>
    <s v="PhD"/>
    <s v="Postgraduate"/>
    <n v="513"/>
    <n v="425"/>
    <n v="0"/>
    <n v="0"/>
    <x v="2"/>
    <s v="NumStorePurchases"/>
    <x v="1"/>
    <n v="16"/>
    <s v="Not Accepted"/>
    <n v="16"/>
    <n v="601"/>
    <n v="9"/>
    <n v="6"/>
    <n v="5"/>
    <n v="20"/>
    <n v="7"/>
    <x v="3"/>
    <s v="Medium"/>
    <s v="High"/>
    <s v="High"/>
    <n v="1603"/>
  </r>
  <r>
    <n v="19444"/>
    <x v="2"/>
    <n v="1"/>
    <n v="0"/>
    <n v="8"/>
    <x v="1"/>
    <n v="16"/>
    <n v="0"/>
    <n v="23"/>
    <n v="3"/>
    <n v="2"/>
    <n v="10"/>
    <s v="Meat"/>
    <n v="3"/>
    <n v="4"/>
    <n v="1"/>
    <n v="2"/>
    <n v="7"/>
    <x v="0"/>
    <x v="0"/>
    <x v="0"/>
    <x v="0"/>
    <x v="0"/>
    <n v="0"/>
    <n v="3"/>
    <n v="11"/>
    <x v="0"/>
    <n v="38"/>
    <x v="1"/>
    <n v="2286"/>
    <n v="0"/>
    <n v="0"/>
    <n v="0"/>
    <n v="1"/>
    <n v="0"/>
    <s v="Together"/>
    <s v="Partner"/>
    <n v="0"/>
    <n v="0"/>
    <n v="1"/>
    <n v="0"/>
    <n v="0"/>
    <s v="Graduation"/>
    <s v="Graduate"/>
    <n v="44"/>
    <n v="34"/>
    <n v="0"/>
    <n v="1"/>
    <x v="1"/>
    <s v="NumWebPurchases"/>
    <x v="2"/>
    <n v="7"/>
    <s v="Not Accepted"/>
    <n v="7"/>
    <n v="54"/>
    <n v="10"/>
    <n v="3"/>
    <n v="1"/>
    <n v="14"/>
    <n v="4"/>
    <x v="2"/>
    <s v="Low"/>
    <s v="Medium"/>
    <s v="Medium"/>
    <n v="1604"/>
  </r>
  <r>
    <n v="36301"/>
    <x v="0"/>
    <n v="1"/>
    <n v="0"/>
    <n v="53"/>
    <x v="0"/>
    <n v="11"/>
    <n v="12"/>
    <n v="35"/>
    <n v="3"/>
    <n v="5"/>
    <n v="12"/>
    <s v="Meat"/>
    <n v="1"/>
    <n v="3"/>
    <n v="0"/>
    <n v="3"/>
    <n v="7"/>
    <x v="0"/>
    <x v="0"/>
    <x v="0"/>
    <x v="0"/>
    <x v="0"/>
    <n v="0"/>
    <n v="3"/>
    <n v="11"/>
    <x v="1"/>
    <n v="44"/>
    <x v="2"/>
    <n v="2406"/>
    <n v="0"/>
    <n v="0"/>
    <n v="0"/>
    <n v="1"/>
    <n v="0"/>
    <s v="Together"/>
    <s v="Partner"/>
    <n v="1"/>
    <n v="0"/>
    <n v="0"/>
    <n v="0"/>
    <n v="0"/>
    <s v="2n Cycle"/>
    <s v="Undergraduate"/>
    <n v="66"/>
    <n v="54"/>
    <n v="0"/>
    <n v="1"/>
    <x v="3"/>
    <s v="NumWebPurchases"/>
    <x v="2"/>
    <n v="6"/>
    <s v="Not Accepted"/>
    <n v="6"/>
    <n v="78"/>
    <n v="5"/>
    <n v="2"/>
    <n v="2"/>
    <n v="9"/>
    <n v="2"/>
    <x v="1"/>
    <s v="Low"/>
    <s v="Medium"/>
    <s v="Medium"/>
    <n v="1605"/>
  </r>
  <r>
    <n v="73059"/>
    <x v="1"/>
    <n v="0"/>
    <n v="1"/>
    <n v="36"/>
    <x v="0"/>
    <n v="410"/>
    <n v="112"/>
    <n v="420"/>
    <n v="0"/>
    <n v="82"/>
    <n v="71"/>
    <s v="Meat"/>
    <n v="1"/>
    <n v="9"/>
    <n v="3"/>
    <n v="13"/>
    <n v="4"/>
    <x v="0"/>
    <x v="0"/>
    <x v="0"/>
    <x v="0"/>
    <x v="0"/>
    <n v="0"/>
    <n v="3"/>
    <n v="11"/>
    <x v="1"/>
    <n v="73"/>
    <x v="0"/>
    <n v="2461"/>
    <n v="0"/>
    <n v="0"/>
    <n v="0"/>
    <n v="1"/>
    <n v="0"/>
    <s v="Together"/>
    <s v="Partner"/>
    <n v="0"/>
    <n v="0"/>
    <n v="0"/>
    <n v="0"/>
    <n v="1"/>
    <s v="PhD"/>
    <s v="Postgraduate"/>
    <n v="1024"/>
    <n v="953"/>
    <n v="0"/>
    <n v="1"/>
    <x v="0"/>
    <s v="NumStorePurchases"/>
    <x v="1"/>
    <n v="25"/>
    <s v="Not Accepted"/>
    <n v="25"/>
    <n v="1095"/>
    <n v="7"/>
    <n v="9"/>
    <n v="7"/>
    <n v="23"/>
    <n v="8"/>
    <x v="0"/>
    <s v="Medium"/>
    <s v="High"/>
    <s v="High"/>
    <n v="1606"/>
  </r>
  <r>
    <n v="42731"/>
    <x v="0"/>
    <n v="1"/>
    <n v="0"/>
    <n v="64"/>
    <x v="2"/>
    <n v="159"/>
    <n v="2"/>
    <n v="51"/>
    <n v="6"/>
    <n v="2"/>
    <n v="24"/>
    <s v="Wines"/>
    <n v="3"/>
    <n v="4"/>
    <n v="1"/>
    <n v="5"/>
    <n v="5"/>
    <x v="0"/>
    <x v="0"/>
    <x v="0"/>
    <x v="0"/>
    <x v="0"/>
    <n v="0"/>
    <n v="3"/>
    <n v="11"/>
    <x v="1"/>
    <n v="51"/>
    <x v="0"/>
    <n v="2410"/>
    <n v="0"/>
    <n v="0"/>
    <n v="0"/>
    <n v="1"/>
    <n v="0"/>
    <s v="Together"/>
    <s v="Partner"/>
    <n v="0"/>
    <n v="0"/>
    <n v="0"/>
    <n v="0"/>
    <n v="1"/>
    <s v="PhD"/>
    <s v="Postgraduate"/>
    <n v="220"/>
    <n v="196"/>
    <n v="0"/>
    <n v="1"/>
    <x v="3"/>
    <s v="NumStorePurchases"/>
    <x v="1"/>
    <n v="10"/>
    <s v="Not Accepted"/>
    <n v="10"/>
    <n v="244"/>
    <n v="4"/>
    <n v="4"/>
    <n v="4"/>
    <n v="12"/>
    <n v="3"/>
    <x v="2"/>
    <s v="Medium"/>
    <s v="Medium"/>
    <s v="Medium"/>
    <n v="1607"/>
  </r>
  <r>
    <n v="52854"/>
    <x v="0"/>
    <n v="1"/>
    <n v="1"/>
    <n v="43"/>
    <x v="0"/>
    <n v="105"/>
    <n v="0"/>
    <n v="10"/>
    <n v="0"/>
    <n v="1"/>
    <n v="0"/>
    <s v="Wines"/>
    <n v="2"/>
    <n v="2"/>
    <n v="1"/>
    <n v="4"/>
    <n v="5"/>
    <x v="0"/>
    <x v="0"/>
    <x v="0"/>
    <x v="0"/>
    <x v="0"/>
    <n v="0"/>
    <n v="3"/>
    <n v="11"/>
    <x v="1"/>
    <n v="61"/>
    <x v="0"/>
    <n v="2256"/>
    <n v="0"/>
    <n v="1"/>
    <n v="0"/>
    <n v="0"/>
    <n v="0"/>
    <s v="Married"/>
    <s v="Partner"/>
    <n v="0"/>
    <n v="0"/>
    <n v="0"/>
    <n v="0"/>
    <n v="1"/>
    <s v="PhD"/>
    <s v="Postgraduate"/>
    <n v="116"/>
    <n v="116"/>
    <n v="0"/>
    <n v="2"/>
    <x v="3"/>
    <s v="NumStorePurchases"/>
    <x v="1"/>
    <n v="7"/>
    <s v="Not Accepted"/>
    <n v="7"/>
    <n v="116"/>
    <n v="6"/>
    <n v="3"/>
    <n v="3"/>
    <n v="12"/>
    <n v="3"/>
    <x v="2"/>
    <s v="Medium"/>
    <s v="Low"/>
    <s v="Low"/>
    <n v="1608"/>
  </r>
  <r>
    <n v="22775"/>
    <x v="2"/>
    <n v="1"/>
    <n v="0"/>
    <n v="40"/>
    <x v="0"/>
    <n v="5"/>
    <n v="1"/>
    <n v="8"/>
    <n v="0"/>
    <n v="0"/>
    <n v="1"/>
    <s v="Meat"/>
    <n v="1"/>
    <n v="1"/>
    <n v="0"/>
    <n v="2"/>
    <n v="8"/>
    <x v="0"/>
    <x v="0"/>
    <x v="0"/>
    <x v="0"/>
    <x v="0"/>
    <n v="0"/>
    <n v="3"/>
    <n v="11"/>
    <x v="1"/>
    <n v="42"/>
    <x v="2"/>
    <n v="2534"/>
    <n v="0"/>
    <n v="0"/>
    <n v="0"/>
    <n v="1"/>
    <n v="0"/>
    <s v="Together"/>
    <s v="Partner"/>
    <n v="0"/>
    <n v="0"/>
    <n v="1"/>
    <n v="0"/>
    <n v="0"/>
    <s v="Graduation"/>
    <s v="Graduate"/>
    <n v="14"/>
    <n v="13"/>
    <n v="0"/>
    <n v="1"/>
    <x v="1"/>
    <s v="NumStorePurchases"/>
    <x v="1"/>
    <n v="3"/>
    <s v="Not Accepted"/>
    <n v="3"/>
    <n v="15"/>
    <n v="6"/>
    <n v="0"/>
    <n v="0"/>
    <n v="6"/>
    <n v="0"/>
    <x v="1"/>
    <s v="Low"/>
    <s v="Low"/>
    <s v="Low"/>
    <n v="1609"/>
  </r>
  <r>
    <n v="46681"/>
    <x v="0"/>
    <n v="0"/>
    <n v="2"/>
    <n v="52"/>
    <x v="0"/>
    <n v="269"/>
    <n v="15"/>
    <n v="69"/>
    <n v="15"/>
    <n v="19"/>
    <n v="38"/>
    <s v="Wines"/>
    <n v="2"/>
    <n v="4"/>
    <n v="6"/>
    <n v="4"/>
    <n v="5"/>
    <x v="0"/>
    <x v="0"/>
    <x v="0"/>
    <x v="0"/>
    <x v="0"/>
    <n v="0"/>
    <n v="3"/>
    <n v="11"/>
    <x v="1"/>
    <n v="72"/>
    <x v="0"/>
    <n v="2423"/>
    <n v="0"/>
    <n v="0"/>
    <n v="0"/>
    <n v="1"/>
    <n v="0"/>
    <s v="Together"/>
    <s v="Partner"/>
    <n v="0"/>
    <n v="0"/>
    <n v="0"/>
    <n v="0"/>
    <n v="1"/>
    <s v="PhD"/>
    <s v="Postgraduate"/>
    <n v="387"/>
    <n v="349"/>
    <n v="0"/>
    <n v="2"/>
    <x v="2"/>
    <s v="NumCatalogPurchases"/>
    <x v="0"/>
    <n v="14"/>
    <s v="Not Accepted"/>
    <n v="14"/>
    <n v="425"/>
    <n v="5"/>
    <n v="5"/>
    <n v="5"/>
    <n v="15"/>
    <n v="4"/>
    <x v="2"/>
    <s v="Medium"/>
    <s v="Medium"/>
    <s v="Medium"/>
    <n v="1610"/>
  </r>
  <r>
    <n v="59821"/>
    <x v="0"/>
    <n v="0"/>
    <n v="1"/>
    <n v="11"/>
    <x v="1"/>
    <n v="629"/>
    <n v="0"/>
    <n v="70"/>
    <n v="0"/>
    <n v="0"/>
    <n v="35"/>
    <s v="Wines"/>
    <n v="6"/>
    <n v="11"/>
    <n v="2"/>
    <n v="7"/>
    <n v="8"/>
    <x v="0"/>
    <x v="0"/>
    <x v="0"/>
    <x v="0"/>
    <x v="0"/>
    <n v="0"/>
    <n v="3"/>
    <n v="11"/>
    <x v="1"/>
    <n v="65"/>
    <x v="0"/>
    <n v="2602"/>
    <n v="0"/>
    <n v="1"/>
    <n v="0"/>
    <n v="0"/>
    <n v="0"/>
    <s v="Married"/>
    <s v="Partner"/>
    <n v="0"/>
    <n v="0"/>
    <n v="0"/>
    <n v="0"/>
    <n v="1"/>
    <s v="PhD"/>
    <s v="Postgraduate"/>
    <n v="699"/>
    <n v="664"/>
    <n v="0"/>
    <n v="1"/>
    <x v="2"/>
    <s v="NumWebPurchases"/>
    <x v="2"/>
    <n v="20"/>
    <s v="Not Accepted"/>
    <n v="20"/>
    <n v="734"/>
    <n v="9"/>
    <n v="7"/>
    <n v="6"/>
    <n v="22"/>
    <n v="8"/>
    <x v="0"/>
    <s v="High"/>
    <s v="Low"/>
    <s v="Medium"/>
    <n v="1611"/>
  </r>
  <r>
    <n v="50002"/>
    <x v="0"/>
    <n v="0"/>
    <n v="1"/>
    <n v="21"/>
    <x v="1"/>
    <n v="443"/>
    <n v="5"/>
    <n v="71"/>
    <n v="21"/>
    <n v="16"/>
    <n v="82"/>
    <s v="Wines"/>
    <n v="2"/>
    <n v="8"/>
    <n v="2"/>
    <n v="7"/>
    <n v="7"/>
    <x v="0"/>
    <x v="0"/>
    <x v="0"/>
    <x v="0"/>
    <x v="0"/>
    <n v="0"/>
    <n v="3"/>
    <n v="11"/>
    <x v="1"/>
    <n v="66"/>
    <x v="0"/>
    <n v="2536"/>
    <n v="1"/>
    <n v="0"/>
    <n v="0"/>
    <n v="0"/>
    <n v="0"/>
    <s v="Divorced"/>
    <s v="Alone"/>
    <n v="0"/>
    <n v="0"/>
    <n v="1"/>
    <n v="0"/>
    <n v="0"/>
    <s v="Graduation"/>
    <s v="Graduate"/>
    <n v="556"/>
    <n v="474"/>
    <n v="0"/>
    <n v="1"/>
    <x v="2"/>
    <s v="NumWebPurchases"/>
    <x v="2"/>
    <n v="17"/>
    <s v="Not Accepted"/>
    <n v="17"/>
    <n v="638"/>
    <n v="8"/>
    <n v="6"/>
    <n v="6"/>
    <n v="20"/>
    <n v="7"/>
    <x v="3"/>
    <s v="Medium"/>
    <s v="Medium"/>
    <s v="High"/>
    <n v="1612"/>
  </r>
  <r>
    <n v="69755"/>
    <x v="1"/>
    <n v="0"/>
    <n v="0"/>
    <n v="23"/>
    <x v="1"/>
    <n v="217"/>
    <n v="77"/>
    <n v="373"/>
    <n v="111"/>
    <n v="23"/>
    <n v="93"/>
    <s v="Meat"/>
    <n v="1"/>
    <n v="3"/>
    <n v="6"/>
    <n v="12"/>
    <n v="1"/>
    <x v="0"/>
    <x v="0"/>
    <x v="0"/>
    <x v="0"/>
    <x v="0"/>
    <n v="0"/>
    <n v="3"/>
    <n v="11"/>
    <x v="1"/>
    <n v="75"/>
    <x v="0"/>
    <n v="2429"/>
    <n v="0"/>
    <n v="1"/>
    <n v="0"/>
    <n v="0"/>
    <n v="0"/>
    <s v="Married"/>
    <s v="Partner"/>
    <n v="0"/>
    <n v="0"/>
    <n v="1"/>
    <n v="0"/>
    <n v="0"/>
    <s v="Graduation"/>
    <s v="Graduate"/>
    <n v="801"/>
    <n v="708"/>
    <n v="0"/>
    <n v="0"/>
    <x v="2"/>
    <s v="NumStorePurchases"/>
    <x v="1"/>
    <n v="21"/>
    <s v="Not Accepted"/>
    <n v="21"/>
    <n v="894"/>
    <n v="8"/>
    <n v="8"/>
    <n v="6"/>
    <n v="22"/>
    <n v="8"/>
    <x v="0"/>
    <s v="Medium"/>
    <s v="Medium"/>
    <s v="High"/>
    <n v="1613"/>
  </r>
  <r>
    <n v="44078"/>
    <x v="0"/>
    <n v="1"/>
    <n v="1"/>
    <n v="17"/>
    <x v="1"/>
    <n v="24"/>
    <n v="1"/>
    <n v="10"/>
    <n v="2"/>
    <n v="0"/>
    <n v="4"/>
    <s v="Wines"/>
    <n v="2"/>
    <n v="2"/>
    <n v="0"/>
    <n v="3"/>
    <n v="5"/>
    <x v="0"/>
    <x v="0"/>
    <x v="0"/>
    <x v="0"/>
    <x v="0"/>
    <n v="0"/>
    <n v="3"/>
    <n v="11"/>
    <x v="1"/>
    <n v="51"/>
    <x v="0"/>
    <n v="2169"/>
    <n v="0"/>
    <n v="1"/>
    <n v="0"/>
    <n v="0"/>
    <n v="0"/>
    <s v="Married"/>
    <s v="Partner"/>
    <n v="0"/>
    <n v="0"/>
    <n v="1"/>
    <n v="0"/>
    <n v="0"/>
    <s v="Graduation"/>
    <s v="Graduate"/>
    <n v="37"/>
    <n v="33"/>
    <n v="0"/>
    <n v="2"/>
    <x v="1"/>
    <s v="NumStorePurchases"/>
    <x v="1"/>
    <n v="5"/>
    <s v="Not Accepted"/>
    <n v="5"/>
    <n v="41"/>
    <n v="9"/>
    <n v="1"/>
    <n v="1"/>
    <n v="11"/>
    <n v="3"/>
    <x v="2"/>
    <s v="Low"/>
    <s v="Low"/>
    <s v="Low"/>
    <n v="1614"/>
  </r>
  <r>
    <n v="30560"/>
    <x v="2"/>
    <n v="1"/>
    <n v="0"/>
    <n v="6"/>
    <x v="3"/>
    <n v="9"/>
    <n v="1"/>
    <n v="5"/>
    <n v="4"/>
    <n v="5"/>
    <n v="7"/>
    <s v="Wines"/>
    <n v="1"/>
    <n v="1"/>
    <n v="0"/>
    <n v="3"/>
    <n v="7"/>
    <x v="0"/>
    <x v="0"/>
    <x v="0"/>
    <x v="0"/>
    <x v="0"/>
    <n v="0"/>
    <n v="3"/>
    <n v="11"/>
    <x v="1"/>
    <n v="44"/>
    <x v="2"/>
    <n v="2526"/>
    <n v="0"/>
    <n v="0"/>
    <n v="0"/>
    <n v="1"/>
    <n v="0"/>
    <s v="Together"/>
    <s v="Partner"/>
    <n v="0"/>
    <n v="0"/>
    <n v="0"/>
    <n v="1"/>
    <n v="0"/>
    <s v="Master"/>
    <s v="Postgraduate"/>
    <n v="24"/>
    <n v="17"/>
    <n v="0"/>
    <n v="1"/>
    <x v="1"/>
    <s v="NumStorePurchases"/>
    <x v="1"/>
    <n v="4"/>
    <s v="Not Accepted"/>
    <n v="4"/>
    <n v="31"/>
    <n v="10"/>
    <n v="0"/>
    <n v="0"/>
    <n v="10"/>
    <n v="2"/>
    <x v="1"/>
    <s v="Low"/>
    <s v="Medium"/>
    <s v="Low"/>
    <n v="1615"/>
  </r>
  <r>
    <n v="35924"/>
    <x v="0"/>
    <n v="1"/>
    <n v="1"/>
    <n v="56"/>
    <x v="0"/>
    <n v="8"/>
    <n v="0"/>
    <n v="14"/>
    <n v="2"/>
    <n v="3"/>
    <n v="7"/>
    <s v="Meat"/>
    <n v="1"/>
    <n v="1"/>
    <n v="0"/>
    <n v="3"/>
    <n v="5"/>
    <x v="0"/>
    <x v="0"/>
    <x v="0"/>
    <x v="0"/>
    <x v="0"/>
    <n v="0"/>
    <n v="3"/>
    <n v="11"/>
    <x v="1"/>
    <n v="51"/>
    <x v="0"/>
    <n v="2257"/>
    <n v="0"/>
    <n v="0"/>
    <n v="0"/>
    <n v="1"/>
    <n v="0"/>
    <s v="Together"/>
    <s v="Partner"/>
    <n v="0"/>
    <n v="0"/>
    <n v="0"/>
    <n v="1"/>
    <n v="0"/>
    <s v="Master"/>
    <s v="Postgraduate"/>
    <n v="27"/>
    <n v="20"/>
    <n v="0"/>
    <n v="2"/>
    <x v="1"/>
    <s v="NumStorePurchases"/>
    <x v="1"/>
    <n v="4"/>
    <s v="Not Accepted"/>
    <n v="4"/>
    <n v="34"/>
    <n v="5"/>
    <n v="0"/>
    <n v="0"/>
    <n v="5"/>
    <n v="0"/>
    <x v="1"/>
    <s v="Low"/>
    <s v="Medium"/>
    <s v="Low"/>
    <n v="1616"/>
  </r>
  <r>
    <n v="64140"/>
    <x v="0"/>
    <n v="0"/>
    <n v="2"/>
    <n v="71"/>
    <x v="2"/>
    <n v="1459"/>
    <n v="0"/>
    <n v="61"/>
    <n v="0"/>
    <n v="15"/>
    <n v="215"/>
    <s v="Wines"/>
    <n v="5"/>
    <n v="2"/>
    <n v="5"/>
    <n v="6"/>
    <n v="5"/>
    <x v="1"/>
    <x v="0"/>
    <x v="1"/>
    <x v="0"/>
    <x v="1"/>
    <n v="0"/>
    <n v="3"/>
    <n v="11"/>
    <x v="0"/>
    <n v="56"/>
    <x v="0"/>
    <n v="2438"/>
    <n v="1"/>
    <n v="0"/>
    <n v="0"/>
    <n v="0"/>
    <n v="0"/>
    <s v="Divorced"/>
    <s v="Alone"/>
    <n v="0"/>
    <n v="0"/>
    <n v="0"/>
    <n v="0"/>
    <n v="1"/>
    <s v="PhD"/>
    <s v="Postgraduate"/>
    <n v="1535"/>
    <n v="1320"/>
    <n v="3"/>
    <n v="2"/>
    <x v="0"/>
    <s v="NumStorePurchases"/>
    <x v="1"/>
    <n v="13"/>
    <s v="Accepted"/>
    <n v="13"/>
    <n v="1750"/>
    <n v="3.0000000000000004"/>
    <n v="5"/>
    <n v="9"/>
    <n v="17"/>
    <n v="5"/>
    <x v="3"/>
    <s v="High"/>
    <s v="Medium"/>
    <s v="High"/>
    <n v="1617"/>
  </r>
  <r>
    <n v="56386"/>
    <x v="0"/>
    <n v="1"/>
    <n v="1"/>
    <n v="51"/>
    <x v="0"/>
    <n v="230"/>
    <n v="48"/>
    <n v="214"/>
    <n v="13"/>
    <n v="32"/>
    <n v="75"/>
    <s v="Wines"/>
    <n v="8"/>
    <n v="9"/>
    <n v="1"/>
    <n v="7"/>
    <n v="9"/>
    <x v="0"/>
    <x v="0"/>
    <x v="0"/>
    <x v="0"/>
    <x v="0"/>
    <n v="0"/>
    <n v="3"/>
    <n v="11"/>
    <x v="1"/>
    <n v="39"/>
    <x v="1"/>
    <n v="2769"/>
    <n v="0"/>
    <n v="0"/>
    <n v="0"/>
    <n v="1"/>
    <n v="0"/>
    <s v="Together"/>
    <s v="Partner"/>
    <n v="0"/>
    <n v="0"/>
    <n v="1"/>
    <n v="0"/>
    <n v="0"/>
    <s v="Graduation"/>
    <s v="Graduate"/>
    <n v="537"/>
    <n v="462"/>
    <n v="0"/>
    <n v="2"/>
    <x v="2"/>
    <s v="NumWebPurchases"/>
    <x v="2"/>
    <n v="17"/>
    <s v="Not Accepted"/>
    <n v="17"/>
    <n v="612"/>
    <n v="5"/>
    <n v="6"/>
    <n v="5"/>
    <n v="16"/>
    <n v="5"/>
    <x v="3"/>
    <s v="Medium"/>
    <s v="Medium"/>
    <s v="High"/>
    <n v="1618"/>
  </r>
  <r>
    <n v="24594"/>
    <x v="2"/>
    <n v="1"/>
    <n v="0"/>
    <n v="94"/>
    <x v="2"/>
    <n v="1"/>
    <n v="3"/>
    <n v="6"/>
    <n v="10"/>
    <n v="0"/>
    <n v="9"/>
    <s v="Fish"/>
    <n v="1"/>
    <n v="1"/>
    <n v="0"/>
    <n v="3"/>
    <n v="5"/>
    <x v="0"/>
    <x v="0"/>
    <x v="0"/>
    <x v="0"/>
    <x v="0"/>
    <n v="0"/>
    <n v="3"/>
    <n v="11"/>
    <x v="1"/>
    <n v="41"/>
    <x v="2"/>
    <n v="2360"/>
    <n v="0"/>
    <n v="0"/>
    <n v="0"/>
    <n v="1"/>
    <n v="0"/>
    <s v="Together"/>
    <s v="Partner"/>
    <n v="0"/>
    <n v="1"/>
    <n v="0"/>
    <n v="0"/>
    <n v="0"/>
    <s v="Basic"/>
    <s v="Undergraduate"/>
    <n v="20"/>
    <n v="11"/>
    <n v="0"/>
    <n v="1"/>
    <x v="1"/>
    <s v="NumStorePurchases"/>
    <x v="1"/>
    <n v="4"/>
    <s v="Not Accepted"/>
    <n v="4"/>
    <n v="29"/>
    <n v="0.99999999999999978"/>
    <n v="0"/>
    <n v="0"/>
    <n v="0.99999999999999978"/>
    <n v="0"/>
    <x v="1"/>
    <s v="Low"/>
    <s v="Low"/>
    <s v="Low"/>
    <n v="1619"/>
  </r>
  <r>
    <n v="75774"/>
    <x v="1"/>
    <n v="1"/>
    <n v="0"/>
    <n v="27"/>
    <x v="1"/>
    <n v="340"/>
    <n v="21"/>
    <n v="134"/>
    <n v="258"/>
    <n v="14"/>
    <n v="56"/>
    <s v="Wines"/>
    <n v="1"/>
    <n v="7"/>
    <n v="5"/>
    <n v="8"/>
    <n v="4"/>
    <x v="0"/>
    <x v="0"/>
    <x v="0"/>
    <x v="0"/>
    <x v="0"/>
    <n v="0"/>
    <n v="3"/>
    <n v="11"/>
    <x v="1"/>
    <n v="39"/>
    <x v="1"/>
    <n v="2217"/>
    <n v="0"/>
    <n v="0"/>
    <n v="0"/>
    <n v="1"/>
    <n v="0"/>
    <s v="Together"/>
    <s v="Partner"/>
    <n v="1"/>
    <n v="0"/>
    <n v="0"/>
    <n v="0"/>
    <n v="0"/>
    <s v="2n Cycle"/>
    <s v="Undergraduate"/>
    <n v="767"/>
    <n v="711"/>
    <n v="0"/>
    <n v="1"/>
    <x v="2"/>
    <s v="NumStorePurchases"/>
    <x v="1"/>
    <n v="20"/>
    <s v="Not Accepted"/>
    <n v="20"/>
    <n v="823"/>
    <n v="8"/>
    <n v="7"/>
    <n v="6"/>
    <n v="21"/>
    <n v="8"/>
    <x v="0"/>
    <s v="Medium"/>
    <s v="Medium"/>
    <s v="Medium"/>
    <n v="1620"/>
  </r>
  <r>
    <n v="39228"/>
    <x v="0"/>
    <n v="0"/>
    <n v="0"/>
    <n v="1"/>
    <x v="3"/>
    <n v="7"/>
    <n v="1"/>
    <n v="6"/>
    <n v="0"/>
    <n v="3"/>
    <n v="3"/>
    <s v="Wines"/>
    <n v="1"/>
    <n v="0"/>
    <n v="0"/>
    <n v="3"/>
    <n v="4"/>
    <x v="0"/>
    <x v="0"/>
    <x v="0"/>
    <x v="0"/>
    <x v="0"/>
    <n v="0"/>
    <n v="3"/>
    <n v="11"/>
    <x v="1"/>
    <n v="60"/>
    <x v="0"/>
    <n v="2574"/>
    <n v="1"/>
    <n v="0"/>
    <n v="0"/>
    <n v="0"/>
    <n v="0"/>
    <s v="Divorced"/>
    <s v="Alone"/>
    <n v="0"/>
    <n v="0"/>
    <n v="0"/>
    <n v="1"/>
    <n v="0"/>
    <s v="Master"/>
    <s v="Postgraduate"/>
    <n v="17"/>
    <n v="14"/>
    <n v="0"/>
    <n v="0"/>
    <x v="1"/>
    <s v="NumStorePurchases"/>
    <x v="1"/>
    <n v="3"/>
    <s v="Not Accepted"/>
    <n v="3"/>
    <n v="20"/>
    <n v="10"/>
    <n v="0"/>
    <n v="0"/>
    <n v="10"/>
    <n v="2"/>
    <x v="1"/>
    <s v="Low"/>
    <s v="Medium"/>
    <s v="Low"/>
    <n v="1621"/>
  </r>
  <r>
    <n v="58494"/>
    <x v="0"/>
    <n v="0"/>
    <n v="1"/>
    <n v="56"/>
    <x v="0"/>
    <n v="298"/>
    <n v="7"/>
    <n v="68"/>
    <n v="4"/>
    <n v="0"/>
    <n v="19"/>
    <s v="Wines"/>
    <n v="2"/>
    <n v="6"/>
    <n v="2"/>
    <n v="6"/>
    <n v="6"/>
    <x v="0"/>
    <x v="0"/>
    <x v="0"/>
    <x v="0"/>
    <x v="0"/>
    <n v="0"/>
    <n v="3"/>
    <n v="11"/>
    <x v="1"/>
    <n v="46"/>
    <x v="2"/>
    <n v="2358"/>
    <n v="0"/>
    <n v="1"/>
    <n v="0"/>
    <n v="0"/>
    <n v="0"/>
    <s v="Married"/>
    <s v="Partner"/>
    <n v="0"/>
    <n v="0"/>
    <n v="0"/>
    <n v="1"/>
    <n v="0"/>
    <s v="Master"/>
    <s v="Postgraduate"/>
    <n v="377"/>
    <n v="358"/>
    <n v="0"/>
    <n v="1"/>
    <x v="2"/>
    <s v="NumWebPurchases"/>
    <x v="2"/>
    <n v="14"/>
    <s v="Not Accepted"/>
    <n v="14"/>
    <n v="396"/>
    <n v="5"/>
    <n v="5"/>
    <n v="4"/>
    <n v="14"/>
    <n v="4"/>
    <x v="2"/>
    <s v="Medium"/>
    <s v="Low"/>
    <s v="Medium"/>
    <n v="1622"/>
  </r>
  <r>
    <n v="58684"/>
    <x v="0"/>
    <n v="0"/>
    <n v="0"/>
    <n v="71"/>
    <x v="2"/>
    <n v="479"/>
    <n v="35"/>
    <n v="179"/>
    <n v="28"/>
    <n v="7"/>
    <n v="85"/>
    <s v="Wines"/>
    <n v="1"/>
    <n v="5"/>
    <n v="3"/>
    <n v="12"/>
    <n v="2"/>
    <x v="0"/>
    <x v="1"/>
    <x v="0"/>
    <x v="0"/>
    <x v="0"/>
    <n v="0"/>
    <n v="3"/>
    <n v="11"/>
    <x v="1"/>
    <n v="39"/>
    <x v="1"/>
    <n v="2172"/>
    <n v="0"/>
    <n v="0"/>
    <n v="1"/>
    <n v="0"/>
    <n v="0"/>
    <s v="Single"/>
    <s v="Alone"/>
    <n v="0"/>
    <n v="0"/>
    <n v="1"/>
    <n v="0"/>
    <n v="0"/>
    <s v="Graduation"/>
    <s v="Graduate"/>
    <n v="728"/>
    <n v="643"/>
    <n v="1"/>
    <n v="0"/>
    <x v="2"/>
    <s v="NumStorePurchases"/>
    <x v="1"/>
    <n v="20"/>
    <s v="Accepted"/>
    <n v="20"/>
    <n v="813"/>
    <n v="3.0000000000000004"/>
    <n v="7"/>
    <n v="6"/>
    <n v="16"/>
    <n v="5"/>
    <x v="3"/>
    <s v="Medium"/>
    <s v="Medium"/>
    <s v="High"/>
    <n v="1623"/>
  </r>
  <r>
    <n v="57136"/>
    <x v="0"/>
    <n v="0"/>
    <n v="0"/>
    <n v="18"/>
    <x v="1"/>
    <n v="267"/>
    <n v="140"/>
    <n v="599"/>
    <n v="34"/>
    <n v="12"/>
    <n v="127"/>
    <s v="Meat"/>
    <n v="1"/>
    <n v="7"/>
    <n v="5"/>
    <n v="7"/>
    <n v="6"/>
    <x v="0"/>
    <x v="0"/>
    <x v="0"/>
    <x v="0"/>
    <x v="0"/>
    <n v="0"/>
    <n v="3"/>
    <n v="11"/>
    <x v="0"/>
    <n v="53"/>
    <x v="0"/>
    <n v="2566"/>
    <n v="1"/>
    <n v="0"/>
    <n v="0"/>
    <n v="0"/>
    <n v="0"/>
    <s v="Divorced"/>
    <s v="Alone"/>
    <n v="0"/>
    <n v="0"/>
    <n v="1"/>
    <n v="0"/>
    <n v="0"/>
    <s v="Graduation"/>
    <s v="Graduate"/>
    <n v="1052"/>
    <n v="925"/>
    <n v="0"/>
    <n v="0"/>
    <x v="0"/>
    <s v="NumWebPurchases"/>
    <x v="2"/>
    <n v="19"/>
    <s v="Not Accepted"/>
    <n v="19"/>
    <n v="1179"/>
    <n v="9"/>
    <n v="7"/>
    <n v="8"/>
    <n v="24"/>
    <n v="9"/>
    <x v="0"/>
    <s v="Medium"/>
    <s v="Medium"/>
    <s v="High"/>
    <n v="1624"/>
  </r>
  <r>
    <n v="56551"/>
    <x v="0"/>
    <n v="1"/>
    <n v="1"/>
    <n v="48"/>
    <x v="0"/>
    <n v="67"/>
    <n v="4"/>
    <n v="32"/>
    <n v="17"/>
    <n v="2"/>
    <n v="16"/>
    <s v="Wines"/>
    <n v="3"/>
    <n v="2"/>
    <n v="1"/>
    <n v="4"/>
    <n v="4"/>
    <x v="0"/>
    <x v="0"/>
    <x v="0"/>
    <x v="0"/>
    <x v="0"/>
    <n v="0"/>
    <n v="3"/>
    <n v="11"/>
    <x v="1"/>
    <n v="70"/>
    <x v="0"/>
    <n v="2212"/>
    <n v="0"/>
    <n v="0"/>
    <n v="0"/>
    <n v="0"/>
    <n v="1"/>
    <s v="Widow"/>
    <s v="Alone"/>
    <n v="0"/>
    <n v="0"/>
    <n v="0"/>
    <n v="0"/>
    <n v="1"/>
    <s v="PhD"/>
    <s v="Postgraduate"/>
    <n v="122"/>
    <n v="106"/>
    <n v="0"/>
    <n v="2"/>
    <x v="3"/>
    <s v="NumStorePurchases"/>
    <x v="1"/>
    <n v="7"/>
    <s v="Not Accepted"/>
    <n v="7"/>
    <n v="138"/>
    <n v="6"/>
    <n v="3"/>
    <n v="3"/>
    <n v="12"/>
    <n v="3"/>
    <x v="2"/>
    <s v="Medium"/>
    <s v="Medium"/>
    <s v="Medium"/>
    <n v="1625"/>
  </r>
  <r>
    <n v="22448"/>
    <x v="2"/>
    <n v="1"/>
    <n v="0"/>
    <n v="86"/>
    <x v="2"/>
    <n v="3"/>
    <n v="1"/>
    <n v="8"/>
    <n v="23"/>
    <n v="2"/>
    <n v="18"/>
    <s v="Fish"/>
    <n v="3"/>
    <n v="2"/>
    <n v="1"/>
    <n v="3"/>
    <n v="3"/>
    <x v="0"/>
    <x v="0"/>
    <x v="0"/>
    <x v="0"/>
    <x v="0"/>
    <n v="0"/>
    <n v="3"/>
    <n v="11"/>
    <x v="1"/>
    <n v="38"/>
    <x v="1"/>
    <n v="2282"/>
    <n v="0"/>
    <n v="1"/>
    <n v="0"/>
    <n v="0"/>
    <n v="0"/>
    <s v="Married"/>
    <s v="Partner"/>
    <n v="0"/>
    <n v="0"/>
    <n v="1"/>
    <n v="0"/>
    <n v="0"/>
    <s v="Graduation"/>
    <s v="Graduate"/>
    <n v="37"/>
    <n v="19"/>
    <n v="0"/>
    <n v="1"/>
    <x v="1"/>
    <s v="NumStorePurchases"/>
    <x v="1"/>
    <n v="6"/>
    <s v="Not Accepted"/>
    <n v="6"/>
    <n v="55"/>
    <n v="1.9999999999999996"/>
    <n v="2"/>
    <n v="1"/>
    <n v="5"/>
    <n v="0"/>
    <x v="1"/>
    <s v="Low"/>
    <s v="Medium"/>
    <s v="Medium"/>
    <n v="1626"/>
  </r>
  <r>
    <n v="82014"/>
    <x v="1"/>
    <n v="0"/>
    <n v="0"/>
    <n v="48"/>
    <x v="0"/>
    <n v="980"/>
    <n v="37"/>
    <n v="265"/>
    <n v="35"/>
    <n v="163"/>
    <n v="31"/>
    <s v="Wines"/>
    <n v="1"/>
    <n v="3"/>
    <n v="6"/>
    <n v="12"/>
    <n v="6"/>
    <x v="0"/>
    <x v="0"/>
    <x v="0"/>
    <x v="0"/>
    <x v="0"/>
    <n v="0"/>
    <n v="3"/>
    <n v="11"/>
    <x v="0"/>
    <n v="59"/>
    <x v="0"/>
    <n v="2837"/>
    <n v="0"/>
    <n v="0"/>
    <n v="1"/>
    <n v="0"/>
    <n v="0"/>
    <s v="Single"/>
    <s v="Alone"/>
    <n v="0"/>
    <n v="0"/>
    <n v="1"/>
    <n v="0"/>
    <n v="0"/>
    <s v="Graduation"/>
    <s v="Graduate"/>
    <n v="1480"/>
    <n v="1449"/>
    <n v="0"/>
    <n v="0"/>
    <x v="0"/>
    <s v="NumStorePurchases"/>
    <x v="1"/>
    <n v="21"/>
    <s v="Not Accepted"/>
    <n v="21"/>
    <n v="1511"/>
    <n v="6"/>
    <n v="8"/>
    <n v="8"/>
    <n v="22"/>
    <n v="8"/>
    <x v="0"/>
    <s v="High"/>
    <s v="High"/>
    <s v="Medium"/>
    <n v="1627"/>
  </r>
  <r>
    <n v="34213"/>
    <x v="2"/>
    <n v="1"/>
    <n v="1"/>
    <n v="2"/>
    <x v="3"/>
    <n v="50"/>
    <n v="4"/>
    <n v="28"/>
    <n v="6"/>
    <n v="3"/>
    <n v="26"/>
    <s v="Wines"/>
    <n v="3"/>
    <n v="3"/>
    <n v="1"/>
    <n v="2"/>
    <n v="9"/>
    <x v="0"/>
    <x v="0"/>
    <x v="0"/>
    <x v="0"/>
    <x v="0"/>
    <n v="0"/>
    <n v="3"/>
    <n v="11"/>
    <x v="0"/>
    <n v="57"/>
    <x v="0"/>
    <n v="2819"/>
    <n v="0"/>
    <n v="0"/>
    <n v="0"/>
    <n v="0"/>
    <n v="1"/>
    <s v="Widow"/>
    <s v="Alone"/>
    <n v="0"/>
    <n v="0"/>
    <n v="1"/>
    <n v="0"/>
    <n v="0"/>
    <s v="Graduation"/>
    <s v="Graduate"/>
    <n v="91"/>
    <n v="65"/>
    <n v="0"/>
    <n v="2"/>
    <x v="3"/>
    <s v="NumWebPurchases"/>
    <x v="2"/>
    <n v="6"/>
    <s v="Not Accepted"/>
    <n v="6"/>
    <n v="117"/>
    <n v="10"/>
    <n v="2"/>
    <n v="3"/>
    <n v="15"/>
    <n v="4"/>
    <x v="2"/>
    <s v="Medium"/>
    <s v="Medium"/>
    <s v="Medium"/>
    <n v="1628"/>
  </r>
  <r>
    <n v="25358"/>
    <x v="2"/>
    <n v="0"/>
    <n v="1"/>
    <n v="57"/>
    <x v="0"/>
    <n v="19"/>
    <n v="0"/>
    <n v="5"/>
    <n v="0"/>
    <n v="0"/>
    <n v="8"/>
    <s v="Wines"/>
    <n v="2"/>
    <n v="1"/>
    <n v="0"/>
    <n v="3"/>
    <n v="6"/>
    <x v="0"/>
    <x v="0"/>
    <x v="0"/>
    <x v="0"/>
    <x v="0"/>
    <n v="0"/>
    <n v="3"/>
    <n v="11"/>
    <x v="1"/>
    <n v="73"/>
    <x v="0"/>
    <n v="2501"/>
    <n v="0"/>
    <n v="0"/>
    <n v="0"/>
    <n v="0"/>
    <n v="1"/>
    <s v="Widow"/>
    <s v="Alone"/>
    <n v="0"/>
    <n v="0"/>
    <n v="0"/>
    <n v="0"/>
    <n v="1"/>
    <s v="PhD"/>
    <s v="Postgraduate"/>
    <n v="24"/>
    <n v="16"/>
    <n v="0"/>
    <n v="1"/>
    <x v="1"/>
    <s v="NumStorePurchases"/>
    <x v="1"/>
    <n v="4"/>
    <s v="Not Accepted"/>
    <n v="4"/>
    <n v="32"/>
    <n v="5"/>
    <n v="0"/>
    <n v="0"/>
    <n v="5"/>
    <n v="0"/>
    <x v="1"/>
    <s v="Low"/>
    <s v="Low"/>
    <s v="Low"/>
    <n v="1629"/>
  </r>
  <r>
    <n v="35544"/>
    <x v="0"/>
    <n v="1"/>
    <n v="0"/>
    <n v="77"/>
    <x v="2"/>
    <n v="30"/>
    <n v="5"/>
    <n v="23"/>
    <n v="4"/>
    <n v="1"/>
    <n v="4"/>
    <s v="Wines"/>
    <n v="1"/>
    <n v="2"/>
    <n v="0"/>
    <n v="3"/>
    <n v="7"/>
    <x v="0"/>
    <x v="0"/>
    <x v="0"/>
    <x v="0"/>
    <x v="0"/>
    <n v="0"/>
    <n v="3"/>
    <n v="11"/>
    <x v="1"/>
    <n v="42"/>
    <x v="2"/>
    <n v="2272"/>
    <n v="0"/>
    <n v="0"/>
    <n v="1"/>
    <n v="0"/>
    <n v="0"/>
    <s v="Single"/>
    <s v="Alone"/>
    <n v="0"/>
    <n v="0"/>
    <n v="0"/>
    <n v="1"/>
    <n v="0"/>
    <s v="Master"/>
    <s v="Postgraduate"/>
    <n v="63"/>
    <n v="59"/>
    <n v="0"/>
    <n v="1"/>
    <x v="3"/>
    <s v="NumStorePurchases"/>
    <x v="1"/>
    <n v="5"/>
    <s v="Not Accepted"/>
    <n v="5"/>
    <n v="67"/>
    <n v="3.0000000000000004"/>
    <n v="1"/>
    <n v="2"/>
    <n v="6"/>
    <n v="0"/>
    <x v="1"/>
    <s v="Medium"/>
    <s v="Low"/>
    <s v="Low"/>
    <n v="1630"/>
  </r>
  <r>
    <n v="36634"/>
    <x v="0"/>
    <n v="0"/>
    <n v="1"/>
    <n v="0"/>
    <x v="3"/>
    <n v="213"/>
    <n v="9"/>
    <n v="76"/>
    <n v="4"/>
    <n v="3"/>
    <n v="30"/>
    <s v="Wines"/>
    <n v="3"/>
    <n v="5"/>
    <n v="2"/>
    <n v="5"/>
    <n v="7"/>
    <x v="0"/>
    <x v="0"/>
    <x v="0"/>
    <x v="0"/>
    <x v="0"/>
    <n v="0"/>
    <n v="3"/>
    <n v="11"/>
    <x v="1"/>
    <n v="66"/>
    <x v="0"/>
    <n v="2556"/>
    <n v="0"/>
    <n v="0"/>
    <n v="0"/>
    <n v="1"/>
    <n v="0"/>
    <s v="Together"/>
    <s v="Partner"/>
    <n v="0"/>
    <n v="0"/>
    <n v="0"/>
    <n v="1"/>
    <n v="0"/>
    <s v="Master"/>
    <s v="Postgraduate"/>
    <n v="305"/>
    <n v="275"/>
    <n v="0"/>
    <n v="1"/>
    <x v="3"/>
    <s v="NumWebPurchases"/>
    <x v="2"/>
    <n v="12"/>
    <s v="Not Accepted"/>
    <n v="12"/>
    <n v="335"/>
    <n v="10"/>
    <n v="4"/>
    <n v="4"/>
    <n v="18"/>
    <n v="6"/>
    <x v="3"/>
    <s v="Medium"/>
    <s v="Medium"/>
    <s v="Medium"/>
    <n v="1631"/>
  </r>
  <r>
    <n v="62670"/>
    <x v="0"/>
    <n v="0"/>
    <n v="1"/>
    <n v="57"/>
    <x v="0"/>
    <n v="539"/>
    <n v="30"/>
    <n v="92"/>
    <n v="80"/>
    <n v="46"/>
    <n v="38"/>
    <s v="Wines"/>
    <n v="1"/>
    <n v="5"/>
    <n v="3"/>
    <n v="13"/>
    <n v="3"/>
    <x v="0"/>
    <x v="0"/>
    <x v="0"/>
    <x v="0"/>
    <x v="0"/>
    <n v="0"/>
    <n v="3"/>
    <n v="11"/>
    <x v="1"/>
    <n v="66"/>
    <x v="0"/>
    <n v="2306"/>
    <n v="0"/>
    <n v="1"/>
    <n v="0"/>
    <n v="0"/>
    <n v="0"/>
    <s v="Married"/>
    <s v="Partner"/>
    <n v="0"/>
    <n v="0"/>
    <n v="0"/>
    <n v="0"/>
    <n v="1"/>
    <s v="PhD"/>
    <s v="Postgraduate"/>
    <n v="787"/>
    <n v="749"/>
    <n v="0"/>
    <n v="1"/>
    <x v="2"/>
    <s v="NumStorePurchases"/>
    <x v="1"/>
    <n v="21"/>
    <s v="Not Accepted"/>
    <n v="21"/>
    <n v="825"/>
    <n v="5"/>
    <n v="8"/>
    <n v="6"/>
    <n v="19"/>
    <n v="7"/>
    <x v="3"/>
    <s v="High"/>
    <s v="High"/>
    <s v="Medium"/>
    <n v="1632"/>
  </r>
  <r>
    <n v="50334"/>
    <x v="0"/>
    <n v="0"/>
    <n v="1"/>
    <n v="24"/>
    <x v="1"/>
    <n v="284"/>
    <n v="16"/>
    <n v="160"/>
    <n v="84"/>
    <n v="16"/>
    <n v="134"/>
    <s v="Wines"/>
    <n v="6"/>
    <n v="7"/>
    <n v="4"/>
    <n v="6"/>
    <n v="6"/>
    <x v="0"/>
    <x v="0"/>
    <x v="0"/>
    <x v="0"/>
    <x v="0"/>
    <n v="0"/>
    <n v="3"/>
    <n v="11"/>
    <x v="1"/>
    <n v="48"/>
    <x v="2"/>
    <n v="2499"/>
    <n v="0"/>
    <n v="0"/>
    <n v="0"/>
    <n v="1"/>
    <n v="0"/>
    <s v="Together"/>
    <s v="Partner"/>
    <n v="1"/>
    <n v="0"/>
    <n v="0"/>
    <n v="0"/>
    <n v="0"/>
    <s v="2n Cycle"/>
    <s v="Undergraduate"/>
    <n v="560"/>
    <n v="426"/>
    <n v="0"/>
    <n v="1"/>
    <x v="2"/>
    <s v="NumWebPurchases"/>
    <x v="2"/>
    <n v="17"/>
    <s v="Not Accepted"/>
    <n v="17"/>
    <n v="694"/>
    <n v="8"/>
    <n v="6"/>
    <n v="6"/>
    <n v="20"/>
    <n v="7"/>
    <x v="3"/>
    <s v="Medium"/>
    <s v="Medium"/>
    <s v="High"/>
    <n v="1633"/>
  </r>
  <r>
    <n v="72066"/>
    <x v="1"/>
    <n v="0"/>
    <n v="0"/>
    <n v="55"/>
    <x v="0"/>
    <n v="1003"/>
    <n v="34"/>
    <n v="536"/>
    <n v="134"/>
    <n v="51"/>
    <n v="34"/>
    <s v="Wines"/>
    <n v="1"/>
    <n v="4"/>
    <n v="6"/>
    <n v="6"/>
    <n v="2"/>
    <x v="0"/>
    <x v="0"/>
    <x v="1"/>
    <x v="1"/>
    <x v="0"/>
    <n v="0"/>
    <n v="3"/>
    <n v="11"/>
    <x v="0"/>
    <n v="39"/>
    <x v="1"/>
    <n v="2165"/>
    <n v="0"/>
    <n v="0"/>
    <n v="1"/>
    <n v="0"/>
    <n v="0"/>
    <s v="Single"/>
    <s v="Alone"/>
    <n v="0"/>
    <n v="0"/>
    <n v="1"/>
    <n v="0"/>
    <n v="0"/>
    <s v="Graduation"/>
    <s v="Graduate"/>
    <n v="1758"/>
    <n v="1724"/>
    <n v="2"/>
    <n v="0"/>
    <x v="0"/>
    <s v="NumCatalogPurchases"/>
    <x v="0"/>
    <n v="16"/>
    <s v="Accepted"/>
    <n v="16"/>
    <n v="1792"/>
    <n v="5"/>
    <n v="6"/>
    <n v="9"/>
    <n v="20"/>
    <n v="7"/>
    <x v="3"/>
    <s v="High"/>
    <s v="High"/>
    <s v="Medium"/>
    <n v="1634"/>
  </r>
  <r>
    <n v="50729"/>
    <x v="0"/>
    <n v="1"/>
    <n v="1"/>
    <n v="62"/>
    <x v="2"/>
    <n v="239"/>
    <n v="13"/>
    <n v="143"/>
    <n v="45"/>
    <n v="4"/>
    <n v="52"/>
    <s v="Wines"/>
    <n v="9"/>
    <n v="6"/>
    <n v="2"/>
    <n v="7"/>
    <n v="6"/>
    <x v="0"/>
    <x v="0"/>
    <x v="0"/>
    <x v="0"/>
    <x v="0"/>
    <n v="0"/>
    <n v="3"/>
    <n v="11"/>
    <x v="1"/>
    <n v="62"/>
    <x v="0"/>
    <n v="2582"/>
    <n v="0"/>
    <n v="0"/>
    <n v="1"/>
    <n v="0"/>
    <n v="0"/>
    <s v="Single"/>
    <s v="Alone"/>
    <n v="0"/>
    <n v="0"/>
    <n v="0"/>
    <n v="0"/>
    <n v="1"/>
    <s v="PhD"/>
    <s v="Postgraduate"/>
    <n v="444"/>
    <n v="392"/>
    <n v="0"/>
    <n v="2"/>
    <x v="2"/>
    <s v="NumStorePurchases"/>
    <x v="1"/>
    <n v="15"/>
    <s v="Not Accepted"/>
    <n v="15"/>
    <n v="496"/>
    <n v="4"/>
    <n v="5"/>
    <n v="5"/>
    <n v="14"/>
    <n v="4"/>
    <x v="2"/>
    <s v="Medium"/>
    <s v="Medium"/>
    <s v="Medium"/>
    <n v="1635"/>
  </r>
  <r>
    <n v="34916"/>
    <x v="2"/>
    <n v="2"/>
    <n v="0"/>
    <n v="89"/>
    <x v="2"/>
    <n v="51"/>
    <n v="23"/>
    <n v="82"/>
    <n v="33"/>
    <n v="0"/>
    <n v="42"/>
    <s v="Meat"/>
    <n v="4"/>
    <n v="5"/>
    <n v="1"/>
    <n v="3"/>
    <n v="9"/>
    <x v="0"/>
    <x v="0"/>
    <x v="0"/>
    <x v="0"/>
    <x v="0"/>
    <n v="0"/>
    <n v="3"/>
    <n v="11"/>
    <x v="1"/>
    <n v="52"/>
    <x v="0"/>
    <n v="2569"/>
    <n v="0"/>
    <n v="0"/>
    <n v="0"/>
    <n v="1"/>
    <n v="0"/>
    <s v="Together"/>
    <s v="Partner"/>
    <n v="0"/>
    <n v="0"/>
    <n v="1"/>
    <n v="0"/>
    <n v="0"/>
    <s v="Graduation"/>
    <s v="Graduate"/>
    <n v="189"/>
    <n v="147"/>
    <n v="0"/>
    <n v="2"/>
    <x v="3"/>
    <s v="NumWebPurchases"/>
    <x v="2"/>
    <n v="9"/>
    <s v="Not Accepted"/>
    <n v="9"/>
    <n v="231"/>
    <n v="1.9999999999999996"/>
    <n v="3"/>
    <n v="4"/>
    <n v="9"/>
    <n v="2"/>
    <x v="1"/>
    <s v="Medium"/>
    <s v="Low"/>
    <s v="Medium"/>
    <n v="1636"/>
  </r>
  <r>
    <n v="64892"/>
    <x v="0"/>
    <n v="0"/>
    <n v="1"/>
    <n v="77"/>
    <x v="2"/>
    <n v="527"/>
    <n v="24"/>
    <n v="230"/>
    <n v="32"/>
    <n v="24"/>
    <n v="65"/>
    <s v="Wines"/>
    <n v="2"/>
    <n v="6"/>
    <n v="4"/>
    <n v="12"/>
    <n v="4"/>
    <x v="0"/>
    <x v="0"/>
    <x v="0"/>
    <x v="0"/>
    <x v="0"/>
    <n v="0"/>
    <n v="3"/>
    <n v="11"/>
    <x v="1"/>
    <n v="44"/>
    <x v="2"/>
    <n v="2190"/>
    <n v="1"/>
    <n v="0"/>
    <n v="0"/>
    <n v="0"/>
    <n v="0"/>
    <s v="Divorced"/>
    <s v="Alone"/>
    <n v="0"/>
    <n v="0"/>
    <n v="1"/>
    <n v="0"/>
    <n v="0"/>
    <s v="Graduation"/>
    <s v="Graduate"/>
    <n v="837"/>
    <n v="772"/>
    <n v="0"/>
    <n v="1"/>
    <x v="2"/>
    <s v="NumStorePurchases"/>
    <x v="1"/>
    <n v="22"/>
    <s v="Not Accepted"/>
    <n v="22"/>
    <n v="902"/>
    <n v="3.0000000000000004"/>
    <n v="8"/>
    <n v="6"/>
    <n v="17"/>
    <n v="5"/>
    <x v="3"/>
    <s v="High"/>
    <s v="Medium"/>
    <s v="High"/>
    <n v="1637"/>
  </r>
  <r>
    <n v="43602"/>
    <x v="0"/>
    <n v="1"/>
    <n v="1"/>
    <n v="45"/>
    <x v="0"/>
    <n v="19"/>
    <n v="5"/>
    <n v="12"/>
    <n v="10"/>
    <n v="3"/>
    <n v="19"/>
    <s v="Wines"/>
    <n v="3"/>
    <n v="3"/>
    <n v="1"/>
    <n v="2"/>
    <n v="6"/>
    <x v="0"/>
    <x v="0"/>
    <x v="0"/>
    <x v="0"/>
    <x v="0"/>
    <n v="0"/>
    <n v="3"/>
    <n v="11"/>
    <x v="1"/>
    <n v="54"/>
    <x v="0"/>
    <n v="2329"/>
    <n v="0"/>
    <n v="0"/>
    <n v="1"/>
    <n v="0"/>
    <n v="0"/>
    <s v="Single"/>
    <s v="Alone"/>
    <n v="0"/>
    <n v="0"/>
    <n v="1"/>
    <n v="0"/>
    <n v="0"/>
    <s v="Graduation"/>
    <s v="Graduate"/>
    <n v="49"/>
    <n v="30"/>
    <n v="0"/>
    <n v="2"/>
    <x v="1"/>
    <s v="NumWebPurchases"/>
    <x v="2"/>
    <n v="6"/>
    <s v="Not Accepted"/>
    <n v="6"/>
    <n v="68"/>
    <n v="6"/>
    <n v="2"/>
    <n v="2"/>
    <n v="10"/>
    <n v="2"/>
    <x v="1"/>
    <s v="Low"/>
    <s v="Medium"/>
    <s v="Medium"/>
    <n v="1638"/>
  </r>
  <r>
    <n v="33996"/>
    <x v="2"/>
    <n v="0"/>
    <n v="0"/>
    <n v="46"/>
    <x v="0"/>
    <n v="40"/>
    <n v="2"/>
    <n v="15"/>
    <n v="8"/>
    <n v="0"/>
    <n v="6"/>
    <s v="Wines"/>
    <n v="1"/>
    <n v="1"/>
    <n v="1"/>
    <n v="3"/>
    <n v="4"/>
    <x v="0"/>
    <x v="0"/>
    <x v="0"/>
    <x v="0"/>
    <x v="0"/>
    <n v="0"/>
    <n v="3"/>
    <n v="11"/>
    <x v="1"/>
    <n v="31"/>
    <x v="1"/>
    <n v="2450"/>
    <n v="0"/>
    <n v="0"/>
    <n v="1"/>
    <n v="0"/>
    <n v="0"/>
    <s v="Single"/>
    <s v="Alone"/>
    <n v="0"/>
    <n v="0"/>
    <n v="0"/>
    <n v="0"/>
    <n v="1"/>
    <s v="PhD"/>
    <s v="Postgraduate"/>
    <n v="65"/>
    <n v="59"/>
    <n v="0"/>
    <n v="0"/>
    <x v="3"/>
    <s v="NumStorePurchases"/>
    <x v="1"/>
    <n v="5"/>
    <s v="Not Accepted"/>
    <n v="5"/>
    <n v="71"/>
    <n v="6"/>
    <n v="1"/>
    <n v="2"/>
    <n v="9"/>
    <n v="2"/>
    <x v="1"/>
    <s v="Medium"/>
    <s v="Low"/>
    <s v="Low"/>
    <n v="1639"/>
  </r>
  <r>
    <n v="41473"/>
    <x v="0"/>
    <n v="1"/>
    <n v="0"/>
    <n v="80"/>
    <x v="2"/>
    <n v="21"/>
    <n v="8"/>
    <n v="20"/>
    <n v="15"/>
    <n v="3"/>
    <n v="9"/>
    <s v="Wines"/>
    <n v="1"/>
    <n v="2"/>
    <n v="0"/>
    <n v="3"/>
    <n v="7"/>
    <x v="0"/>
    <x v="0"/>
    <x v="0"/>
    <x v="0"/>
    <x v="0"/>
    <n v="0"/>
    <n v="3"/>
    <n v="11"/>
    <x v="1"/>
    <n v="35"/>
    <x v="1"/>
    <n v="2534"/>
    <n v="0"/>
    <n v="0"/>
    <n v="1"/>
    <n v="0"/>
    <n v="0"/>
    <s v="Single"/>
    <s v="Alone"/>
    <n v="1"/>
    <n v="0"/>
    <n v="0"/>
    <n v="0"/>
    <n v="0"/>
    <s v="2n Cycle"/>
    <s v="Undergraduate"/>
    <n v="67"/>
    <n v="58"/>
    <n v="0"/>
    <n v="1"/>
    <x v="3"/>
    <s v="NumStorePurchases"/>
    <x v="1"/>
    <n v="5"/>
    <s v="Not Accepted"/>
    <n v="5"/>
    <n v="76"/>
    <n v="1.9999999999999996"/>
    <n v="1"/>
    <n v="2"/>
    <n v="5"/>
    <n v="0"/>
    <x v="1"/>
    <s v="Low"/>
    <s v="Medium"/>
    <s v="Low"/>
    <n v="1640"/>
  </r>
  <r>
    <n v="63246"/>
    <x v="0"/>
    <n v="0"/>
    <n v="2"/>
    <n v="60"/>
    <x v="0"/>
    <n v="593"/>
    <n v="30"/>
    <n v="91"/>
    <n v="29"/>
    <n v="22"/>
    <n v="7"/>
    <s v="Wines"/>
    <n v="1"/>
    <n v="6"/>
    <n v="3"/>
    <n v="12"/>
    <n v="4"/>
    <x v="0"/>
    <x v="0"/>
    <x v="0"/>
    <x v="0"/>
    <x v="0"/>
    <n v="0"/>
    <n v="3"/>
    <n v="11"/>
    <x v="1"/>
    <n v="53"/>
    <x v="0"/>
    <n v="2472"/>
    <n v="0"/>
    <n v="1"/>
    <n v="0"/>
    <n v="0"/>
    <n v="0"/>
    <s v="Married"/>
    <s v="Partner"/>
    <n v="0"/>
    <n v="0"/>
    <n v="0"/>
    <n v="0"/>
    <n v="1"/>
    <s v="PhD"/>
    <s v="Postgraduate"/>
    <n v="765"/>
    <n v="758"/>
    <n v="0"/>
    <n v="2"/>
    <x v="2"/>
    <s v="NumStorePurchases"/>
    <x v="1"/>
    <n v="21"/>
    <s v="Not Accepted"/>
    <n v="21"/>
    <n v="772"/>
    <n v="4"/>
    <n v="8"/>
    <n v="6"/>
    <n v="18"/>
    <n v="6"/>
    <x v="3"/>
    <s v="High"/>
    <s v="Medium"/>
    <s v="Low"/>
    <n v="1641"/>
  </r>
  <r>
    <n v="36732"/>
    <x v="0"/>
    <n v="1"/>
    <n v="1"/>
    <n v="71"/>
    <x v="2"/>
    <n v="21"/>
    <n v="5"/>
    <n v="3"/>
    <n v="10"/>
    <n v="1"/>
    <n v="7"/>
    <s v="Wines"/>
    <n v="3"/>
    <n v="1"/>
    <n v="1"/>
    <n v="4"/>
    <n v="2"/>
    <x v="0"/>
    <x v="0"/>
    <x v="0"/>
    <x v="0"/>
    <x v="0"/>
    <n v="0"/>
    <n v="3"/>
    <n v="11"/>
    <x v="1"/>
    <n v="61"/>
    <x v="0"/>
    <n v="2341"/>
    <n v="0"/>
    <n v="1"/>
    <n v="0"/>
    <n v="0"/>
    <n v="0"/>
    <s v="Married"/>
    <s v="Partner"/>
    <n v="0"/>
    <n v="0"/>
    <n v="0"/>
    <n v="0"/>
    <n v="1"/>
    <s v="PhD"/>
    <s v="Postgraduate"/>
    <n v="40"/>
    <n v="33"/>
    <n v="0"/>
    <n v="2"/>
    <x v="1"/>
    <s v="NumStorePurchases"/>
    <x v="1"/>
    <n v="6"/>
    <s v="Not Accepted"/>
    <n v="6"/>
    <n v="47"/>
    <n v="3.0000000000000004"/>
    <n v="2"/>
    <n v="1"/>
    <n v="6"/>
    <n v="0"/>
    <x v="1"/>
    <s v="Low"/>
    <s v="Low"/>
    <s v="Low"/>
    <n v="1642"/>
  </r>
  <r>
    <n v="69084"/>
    <x v="1"/>
    <n v="1"/>
    <n v="0"/>
    <n v="43"/>
    <x v="0"/>
    <n v="1181"/>
    <n v="107"/>
    <n v="199"/>
    <n v="39"/>
    <n v="30"/>
    <n v="30"/>
    <s v="Wines"/>
    <n v="2"/>
    <n v="7"/>
    <n v="3"/>
    <n v="13"/>
    <n v="8"/>
    <x v="0"/>
    <x v="0"/>
    <x v="0"/>
    <x v="0"/>
    <x v="0"/>
    <n v="0"/>
    <n v="3"/>
    <n v="11"/>
    <x v="1"/>
    <n v="50"/>
    <x v="0"/>
    <n v="2381"/>
    <n v="0"/>
    <n v="1"/>
    <n v="0"/>
    <n v="0"/>
    <n v="0"/>
    <s v="Married"/>
    <s v="Partner"/>
    <n v="0"/>
    <n v="0"/>
    <n v="0"/>
    <n v="0"/>
    <n v="1"/>
    <s v="PhD"/>
    <s v="Postgraduate"/>
    <n v="1556"/>
    <n v="1526"/>
    <n v="0"/>
    <n v="1"/>
    <x v="0"/>
    <s v="NumStorePurchases"/>
    <x v="1"/>
    <n v="23"/>
    <s v="Not Accepted"/>
    <n v="23"/>
    <n v="1586"/>
    <n v="6"/>
    <n v="9"/>
    <n v="9"/>
    <n v="24"/>
    <n v="9"/>
    <x v="0"/>
    <s v="High"/>
    <s v="Medium"/>
    <s v="Medium"/>
    <n v="1643"/>
  </r>
  <r>
    <n v="77766"/>
    <x v="1"/>
    <n v="0"/>
    <n v="1"/>
    <n v="97"/>
    <x v="2"/>
    <n v="1004"/>
    <n v="59"/>
    <n v="265"/>
    <n v="115"/>
    <n v="59"/>
    <n v="27"/>
    <s v="Wines"/>
    <n v="2"/>
    <n v="11"/>
    <n v="10"/>
    <n v="11"/>
    <n v="6"/>
    <x v="1"/>
    <x v="0"/>
    <x v="0"/>
    <x v="0"/>
    <x v="0"/>
    <n v="0"/>
    <n v="3"/>
    <n v="11"/>
    <x v="0"/>
    <n v="53"/>
    <x v="0"/>
    <n v="2651"/>
    <n v="0"/>
    <n v="1"/>
    <n v="0"/>
    <n v="0"/>
    <n v="0"/>
    <s v="Married"/>
    <s v="Partner"/>
    <n v="0"/>
    <n v="0"/>
    <n v="0"/>
    <n v="0"/>
    <n v="1"/>
    <s v="PhD"/>
    <s v="Postgraduate"/>
    <n v="1502"/>
    <n v="1475"/>
    <n v="1"/>
    <n v="1"/>
    <x v="0"/>
    <s v="NumWebPurchases"/>
    <x v="2"/>
    <n v="32"/>
    <s v="Accepted"/>
    <n v="32"/>
    <n v="1529"/>
    <n v="0.99999999999999978"/>
    <n v="9"/>
    <n v="8"/>
    <n v="18"/>
    <n v="6"/>
    <x v="3"/>
    <s v="High"/>
    <s v="High"/>
    <s v="Medium"/>
    <n v="1644"/>
  </r>
  <r>
    <n v="37929"/>
    <x v="0"/>
    <n v="0"/>
    <n v="0"/>
    <n v="49"/>
    <x v="0"/>
    <n v="202"/>
    <n v="2"/>
    <n v="46"/>
    <n v="3"/>
    <n v="2"/>
    <n v="10"/>
    <s v="Wines"/>
    <n v="2"/>
    <n v="4"/>
    <n v="2"/>
    <n v="5"/>
    <n v="7"/>
    <x v="0"/>
    <x v="1"/>
    <x v="0"/>
    <x v="1"/>
    <x v="0"/>
    <n v="0"/>
    <n v="3"/>
    <n v="11"/>
    <x v="0"/>
    <n v="35"/>
    <x v="1"/>
    <n v="2493"/>
    <n v="0"/>
    <n v="0"/>
    <n v="1"/>
    <n v="0"/>
    <n v="0"/>
    <s v="Single"/>
    <s v="Alone"/>
    <n v="0"/>
    <n v="0"/>
    <n v="0"/>
    <n v="0"/>
    <n v="1"/>
    <s v="PhD"/>
    <s v="Postgraduate"/>
    <n v="255"/>
    <n v="245"/>
    <n v="2"/>
    <n v="0"/>
    <x v="3"/>
    <s v="NumStorePurchases"/>
    <x v="1"/>
    <n v="11"/>
    <s v="Accepted"/>
    <n v="11"/>
    <n v="265"/>
    <n v="6"/>
    <n v="4"/>
    <n v="4"/>
    <n v="14"/>
    <n v="4"/>
    <x v="2"/>
    <s v="Medium"/>
    <s v="Medium"/>
    <s v="Medium"/>
    <n v="1645"/>
  </r>
  <r>
    <n v="86610"/>
    <x v="1"/>
    <n v="0"/>
    <n v="0"/>
    <n v="66"/>
    <x v="2"/>
    <n v="446"/>
    <n v="107"/>
    <n v="768"/>
    <n v="33"/>
    <n v="196"/>
    <n v="53"/>
    <s v="Meat"/>
    <n v="1"/>
    <n v="5"/>
    <n v="6"/>
    <n v="6"/>
    <n v="2"/>
    <x v="0"/>
    <x v="0"/>
    <x v="0"/>
    <x v="0"/>
    <x v="0"/>
    <n v="0"/>
    <n v="3"/>
    <n v="11"/>
    <x v="1"/>
    <n v="69"/>
    <x v="0"/>
    <n v="2456"/>
    <n v="0"/>
    <n v="0"/>
    <n v="0"/>
    <n v="1"/>
    <n v="0"/>
    <s v="Together"/>
    <s v="Partner"/>
    <n v="0"/>
    <n v="0"/>
    <n v="1"/>
    <n v="0"/>
    <n v="0"/>
    <s v="Graduation"/>
    <s v="Graduate"/>
    <n v="1550"/>
    <n v="1497"/>
    <n v="0"/>
    <n v="0"/>
    <x v="0"/>
    <s v="NumCatalogPurchases"/>
    <x v="0"/>
    <n v="17"/>
    <s v="Not Accepted"/>
    <n v="17"/>
    <n v="1603"/>
    <n v="4"/>
    <n v="6"/>
    <n v="9"/>
    <n v="19"/>
    <n v="7"/>
    <x v="3"/>
    <s v="Medium"/>
    <s v="High"/>
    <s v="Medium"/>
    <n v="1646"/>
  </r>
  <r>
    <n v="80141"/>
    <x v="1"/>
    <n v="0"/>
    <n v="0"/>
    <n v="20"/>
    <x v="1"/>
    <n v="1184"/>
    <n v="102"/>
    <n v="673"/>
    <n v="52"/>
    <n v="40"/>
    <n v="40"/>
    <s v="Wines"/>
    <n v="1"/>
    <n v="7"/>
    <n v="4"/>
    <n v="10"/>
    <n v="6"/>
    <x v="0"/>
    <x v="0"/>
    <x v="1"/>
    <x v="0"/>
    <x v="0"/>
    <n v="0"/>
    <n v="3"/>
    <n v="11"/>
    <x v="0"/>
    <n v="34"/>
    <x v="1"/>
    <n v="2693"/>
    <n v="0"/>
    <n v="1"/>
    <n v="0"/>
    <n v="0"/>
    <n v="0"/>
    <s v="Married"/>
    <s v="Partner"/>
    <n v="0"/>
    <n v="0"/>
    <n v="0"/>
    <n v="1"/>
    <n v="0"/>
    <s v="Master"/>
    <s v="Postgraduate"/>
    <n v="2051"/>
    <n v="2011"/>
    <n v="1"/>
    <n v="0"/>
    <x v="0"/>
    <s v="NumStorePurchases"/>
    <x v="1"/>
    <n v="21"/>
    <s v="Accepted"/>
    <n v="21"/>
    <n v="2091"/>
    <n v="8"/>
    <n v="8"/>
    <n v="9"/>
    <n v="25"/>
    <n v="9"/>
    <x v="0"/>
    <s v="High"/>
    <s v="High"/>
    <s v="Medium"/>
    <n v="1647"/>
  </r>
  <r>
    <n v="72635"/>
    <x v="1"/>
    <n v="0"/>
    <n v="0"/>
    <n v="54"/>
    <x v="0"/>
    <n v="390"/>
    <n v="22"/>
    <n v="323"/>
    <n v="104"/>
    <n v="35"/>
    <n v="107"/>
    <s v="Wines"/>
    <n v="1"/>
    <n v="6"/>
    <n v="8"/>
    <n v="6"/>
    <n v="3"/>
    <x v="0"/>
    <x v="0"/>
    <x v="0"/>
    <x v="1"/>
    <x v="0"/>
    <n v="0"/>
    <n v="3"/>
    <n v="11"/>
    <x v="1"/>
    <n v="65"/>
    <x v="0"/>
    <n v="2550"/>
    <n v="0"/>
    <n v="1"/>
    <n v="0"/>
    <n v="0"/>
    <n v="0"/>
    <s v="Married"/>
    <s v="Partner"/>
    <n v="1"/>
    <n v="0"/>
    <n v="0"/>
    <n v="0"/>
    <n v="0"/>
    <s v="2n Cycle"/>
    <s v="Undergraduate"/>
    <n v="874"/>
    <n v="767"/>
    <n v="1"/>
    <n v="0"/>
    <x v="2"/>
    <s v="NumCatalogPurchases"/>
    <x v="0"/>
    <n v="20"/>
    <s v="Accepted"/>
    <n v="20"/>
    <n v="981"/>
    <n v="5"/>
    <n v="7"/>
    <n v="7"/>
    <n v="19"/>
    <n v="7"/>
    <x v="3"/>
    <s v="Medium"/>
    <s v="High"/>
    <s v="High"/>
    <n v="1648"/>
  </r>
  <r>
    <n v="69016"/>
    <x v="1"/>
    <n v="0"/>
    <n v="1"/>
    <n v="61"/>
    <x v="2"/>
    <n v="726"/>
    <n v="53"/>
    <n v="363"/>
    <n v="123"/>
    <n v="107"/>
    <n v="161"/>
    <s v="Wines"/>
    <n v="4"/>
    <n v="8"/>
    <n v="9"/>
    <n v="13"/>
    <n v="5"/>
    <x v="0"/>
    <x v="0"/>
    <x v="0"/>
    <x v="0"/>
    <x v="0"/>
    <n v="0"/>
    <n v="3"/>
    <n v="11"/>
    <x v="1"/>
    <n v="50"/>
    <x v="0"/>
    <n v="2743"/>
    <n v="0"/>
    <n v="1"/>
    <n v="0"/>
    <n v="0"/>
    <n v="0"/>
    <s v="Married"/>
    <s v="Partner"/>
    <n v="0"/>
    <n v="0"/>
    <n v="1"/>
    <n v="0"/>
    <n v="0"/>
    <s v="Graduation"/>
    <s v="Graduate"/>
    <n v="1372"/>
    <n v="1211"/>
    <n v="0"/>
    <n v="1"/>
    <x v="0"/>
    <s v="NumStorePurchases"/>
    <x v="1"/>
    <n v="30"/>
    <s v="Not Accepted"/>
    <n v="30"/>
    <n v="1533"/>
    <n v="4"/>
    <n v="9"/>
    <n v="9"/>
    <n v="22"/>
    <n v="8"/>
    <x v="0"/>
    <s v="High"/>
    <s v="High"/>
    <s v="High"/>
    <n v="1649"/>
  </r>
  <r>
    <n v="20193"/>
    <x v="2"/>
    <n v="0"/>
    <n v="0"/>
    <n v="18"/>
    <x v="1"/>
    <n v="8"/>
    <n v="8"/>
    <n v="22"/>
    <n v="24"/>
    <n v="11"/>
    <n v="9"/>
    <s v="Fish"/>
    <n v="1"/>
    <n v="1"/>
    <n v="1"/>
    <n v="4"/>
    <n v="4"/>
    <x v="0"/>
    <x v="0"/>
    <x v="0"/>
    <x v="0"/>
    <x v="0"/>
    <n v="0"/>
    <n v="3"/>
    <n v="11"/>
    <x v="1"/>
    <n v="29"/>
    <x v="3"/>
    <n v="2737"/>
    <n v="0"/>
    <n v="0"/>
    <n v="0"/>
    <n v="1"/>
    <n v="0"/>
    <s v="Together"/>
    <s v="Partner"/>
    <n v="1"/>
    <n v="0"/>
    <n v="0"/>
    <n v="0"/>
    <n v="0"/>
    <s v="2n Cycle"/>
    <s v="Undergraduate"/>
    <n v="73"/>
    <n v="64"/>
    <n v="0"/>
    <n v="0"/>
    <x v="3"/>
    <s v="NumStorePurchases"/>
    <x v="1"/>
    <n v="6"/>
    <s v="Not Accepted"/>
    <n v="6"/>
    <n v="82"/>
    <n v="9"/>
    <n v="2"/>
    <n v="2"/>
    <n v="13"/>
    <n v="3"/>
    <x v="2"/>
    <s v="Low"/>
    <s v="Medium"/>
    <s v="Low"/>
    <n v="1650"/>
  </r>
  <r>
    <n v="27573"/>
    <x v="2"/>
    <n v="1"/>
    <n v="0"/>
    <n v="45"/>
    <x v="0"/>
    <n v="50"/>
    <n v="15"/>
    <n v="110"/>
    <n v="39"/>
    <n v="15"/>
    <n v="15"/>
    <s v="Meat"/>
    <n v="4"/>
    <n v="5"/>
    <n v="1"/>
    <n v="4"/>
    <n v="8"/>
    <x v="0"/>
    <x v="0"/>
    <x v="0"/>
    <x v="0"/>
    <x v="0"/>
    <n v="0"/>
    <n v="3"/>
    <n v="11"/>
    <x v="1"/>
    <n v="45"/>
    <x v="2"/>
    <n v="2620"/>
    <n v="0"/>
    <n v="1"/>
    <n v="0"/>
    <n v="0"/>
    <n v="0"/>
    <s v="Married"/>
    <s v="Partner"/>
    <n v="0"/>
    <n v="0"/>
    <n v="1"/>
    <n v="0"/>
    <n v="0"/>
    <s v="Graduation"/>
    <s v="Graduate"/>
    <n v="229"/>
    <n v="214"/>
    <n v="0"/>
    <n v="1"/>
    <x v="3"/>
    <s v="NumWebPurchases"/>
    <x v="2"/>
    <n v="10"/>
    <s v="Not Accepted"/>
    <n v="10"/>
    <n v="244"/>
    <n v="6"/>
    <n v="4"/>
    <n v="4"/>
    <n v="14"/>
    <n v="4"/>
    <x v="2"/>
    <s v="Medium"/>
    <s v="Medium"/>
    <s v="Medium"/>
    <n v="1651"/>
  </r>
  <r>
    <n v="15862"/>
    <x v="2"/>
    <n v="1"/>
    <n v="0"/>
    <n v="26"/>
    <x v="1"/>
    <n v="1"/>
    <n v="1"/>
    <n v="4"/>
    <n v="11"/>
    <n v="9"/>
    <n v="10"/>
    <s v="Fish"/>
    <n v="1"/>
    <n v="1"/>
    <n v="0"/>
    <n v="3"/>
    <n v="8"/>
    <x v="0"/>
    <x v="0"/>
    <x v="0"/>
    <x v="0"/>
    <x v="0"/>
    <n v="0"/>
    <n v="3"/>
    <n v="11"/>
    <x v="1"/>
    <n v="41"/>
    <x v="2"/>
    <n v="2526"/>
    <n v="0"/>
    <n v="0"/>
    <n v="1"/>
    <n v="0"/>
    <n v="0"/>
    <s v="Single"/>
    <s v="Alone"/>
    <n v="0"/>
    <n v="1"/>
    <n v="0"/>
    <n v="0"/>
    <n v="0"/>
    <s v="Basic"/>
    <s v="Undergraduate"/>
    <n v="26"/>
    <n v="16"/>
    <n v="0"/>
    <n v="1"/>
    <x v="1"/>
    <s v="NumStorePurchases"/>
    <x v="1"/>
    <n v="4"/>
    <s v="Not Accepted"/>
    <n v="4"/>
    <n v="36"/>
    <n v="8"/>
    <n v="0"/>
    <n v="1"/>
    <n v="9"/>
    <n v="2"/>
    <x v="1"/>
    <s v="Low"/>
    <s v="Medium"/>
    <s v="Medium"/>
    <n v="1652"/>
  </r>
  <r>
    <n v="49544"/>
    <x v="0"/>
    <n v="1"/>
    <n v="0"/>
    <n v="0"/>
    <x v="3"/>
    <n v="308"/>
    <n v="0"/>
    <n v="73"/>
    <n v="0"/>
    <n v="0"/>
    <n v="23"/>
    <s v="Wines"/>
    <n v="2"/>
    <n v="5"/>
    <n v="1"/>
    <n v="8"/>
    <n v="7"/>
    <x v="0"/>
    <x v="0"/>
    <x v="0"/>
    <x v="0"/>
    <x v="0"/>
    <n v="0"/>
    <n v="3"/>
    <n v="11"/>
    <x v="1"/>
    <n v="44"/>
    <x v="2"/>
    <n v="2661"/>
    <n v="0"/>
    <n v="1"/>
    <n v="0"/>
    <n v="0"/>
    <n v="0"/>
    <s v="Married"/>
    <s v="Partner"/>
    <n v="0"/>
    <n v="0"/>
    <n v="0"/>
    <n v="0"/>
    <n v="1"/>
    <s v="PhD"/>
    <s v="Postgraduate"/>
    <n v="381"/>
    <n v="358"/>
    <n v="0"/>
    <n v="1"/>
    <x v="2"/>
    <s v="NumStorePurchases"/>
    <x v="1"/>
    <n v="14"/>
    <s v="Not Accepted"/>
    <n v="14"/>
    <n v="404"/>
    <n v="10"/>
    <n v="5"/>
    <n v="5"/>
    <n v="20"/>
    <n v="7"/>
    <x v="3"/>
    <s v="Medium"/>
    <s v="Low"/>
    <s v="Medium"/>
    <n v="1653"/>
  </r>
  <r>
    <n v="33228"/>
    <x v="2"/>
    <n v="1"/>
    <n v="0"/>
    <n v="28"/>
    <x v="1"/>
    <n v="22"/>
    <n v="2"/>
    <n v="31"/>
    <n v="7"/>
    <n v="4"/>
    <n v="5"/>
    <s v="Meat"/>
    <n v="1"/>
    <n v="2"/>
    <n v="0"/>
    <n v="3"/>
    <n v="7"/>
    <x v="0"/>
    <x v="0"/>
    <x v="0"/>
    <x v="0"/>
    <x v="0"/>
    <n v="0"/>
    <n v="3"/>
    <n v="11"/>
    <x v="1"/>
    <n v="40"/>
    <x v="2"/>
    <n v="2316"/>
    <n v="0"/>
    <n v="1"/>
    <n v="0"/>
    <n v="0"/>
    <n v="0"/>
    <s v="Married"/>
    <s v="Partner"/>
    <n v="0"/>
    <n v="0"/>
    <n v="1"/>
    <n v="0"/>
    <n v="0"/>
    <s v="Graduation"/>
    <s v="Graduate"/>
    <n v="66"/>
    <n v="61"/>
    <n v="0"/>
    <n v="1"/>
    <x v="3"/>
    <s v="NumStorePurchases"/>
    <x v="1"/>
    <n v="5"/>
    <s v="Not Accepted"/>
    <n v="5"/>
    <n v="71"/>
    <n v="8"/>
    <n v="1"/>
    <n v="2"/>
    <n v="11"/>
    <n v="3"/>
    <x v="2"/>
    <s v="Low"/>
    <s v="Medium"/>
    <s v="Low"/>
    <n v="1654"/>
  </r>
  <r>
    <n v="70440"/>
    <x v="1"/>
    <n v="0"/>
    <n v="0"/>
    <n v="49"/>
    <x v="0"/>
    <n v="690"/>
    <n v="117"/>
    <n v="499"/>
    <n v="76"/>
    <n v="102"/>
    <n v="88"/>
    <s v="Wines"/>
    <n v="1"/>
    <n v="5"/>
    <n v="10"/>
    <n v="7"/>
    <n v="3"/>
    <x v="0"/>
    <x v="0"/>
    <x v="0"/>
    <x v="1"/>
    <x v="0"/>
    <n v="0"/>
    <n v="3"/>
    <n v="11"/>
    <x v="1"/>
    <n v="42"/>
    <x v="2"/>
    <n v="2423"/>
    <n v="0"/>
    <n v="0"/>
    <n v="0"/>
    <n v="1"/>
    <n v="0"/>
    <s v="Together"/>
    <s v="Partner"/>
    <n v="0"/>
    <n v="0"/>
    <n v="1"/>
    <n v="0"/>
    <n v="0"/>
    <s v="Graduation"/>
    <s v="Graduate"/>
    <n v="1484"/>
    <n v="1396"/>
    <n v="1"/>
    <n v="0"/>
    <x v="0"/>
    <s v="NumCatalogPurchases"/>
    <x v="0"/>
    <n v="22"/>
    <s v="Accepted"/>
    <n v="22"/>
    <n v="1572"/>
    <n v="6"/>
    <n v="8"/>
    <n v="9"/>
    <n v="23"/>
    <n v="8"/>
    <x v="0"/>
    <s v="High"/>
    <s v="High"/>
    <s v="High"/>
    <n v="1655"/>
  </r>
  <r>
    <n v="38232"/>
    <x v="0"/>
    <n v="1"/>
    <n v="1"/>
    <n v="84"/>
    <x v="2"/>
    <n v="43"/>
    <n v="5"/>
    <n v="28"/>
    <n v="7"/>
    <n v="6"/>
    <n v="33"/>
    <s v="Wines"/>
    <n v="4"/>
    <n v="3"/>
    <n v="1"/>
    <n v="3"/>
    <n v="5"/>
    <x v="0"/>
    <x v="0"/>
    <x v="0"/>
    <x v="0"/>
    <x v="0"/>
    <n v="0"/>
    <n v="3"/>
    <n v="11"/>
    <x v="1"/>
    <n v="49"/>
    <x v="2"/>
    <n v="2322"/>
    <n v="0"/>
    <n v="0"/>
    <n v="0"/>
    <n v="1"/>
    <n v="0"/>
    <s v="Together"/>
    <s v="Partner"/>
    <n v="0"/>
    <n v="0"/>
    <n v="1"/>
    <n v="0"/>
    <n v="0"/>
    <s v="Graduation"/>
    <s v="Graduate"/>
    <n v="89"/>
    <n v="56"/>
    <n v="0"/>
    <n v="2"/>
    <x v="3"/>
    <s v="NumWebPurchases"/>
    <x v="2"/>
    <n v="7"/>
    <s v="Not Accepted"/>
    <n v="7"/>
    <n v="122"/>
    <n v="1.9999999999999996"/>
    <n v="3"/>
    <n v="3"/>
    <n v="8"/>
    <n v="1"/>
    <x v="1"/>
    <s v="Medium"/>
    <s v="Medium"/>
    <s v="Medium"/>
    <n v="1656"/>
  </r>
  <r>
    <n v="22554"/>
    <x v="2"/>
    <n v="1"/>
    <n v="1"/>
    <n v="38"/>
    <x v="0"/>
    <n v="27"/>
    <n v="0"/>
    <n v="10"/>
    <n v="0"/>
    <n v="0"/>
    <n v="4"/>
    <s v="Wines"/>
    <n v="4"/>
    <n v="2"/>
    <n v="0"/>
    <n v="4"/>
    <n v="5"/>
    <x v="0"/>
    <x v="0"/>
    <x v="0"/>
    <x v="0"/>
    <x v="0"/>
    <n v="0"/>
    <n v="3"/>
    <n v="11"/>
    <x v="1"/>
    <n v="65"/>
    <x v="0"/>
    <n v="2762"/>
    <n v="0"/>
    <n v="1"/>
    <n v="0"/>
    <n v="0"/>
    <n v="0"/>
    <s v="Married"/>
    <s v="Partner"/>
    <n v="0"/>
    <n v="0"/>
    <n v="0"/>
    <n v="0"/>
    <n v="1"/>
    <s v="PhD"/>
    <s v="Postgraduate"/>
    <n v="37"/>
    <n v="33"/>
    <n v="0"/>
    <n v="2"/>
    <x v="1"/>
    <s v="NumStorePurchases"/>
    <x v="1"/>
    <n v="6"/>
    <s v="Not Accepted"/>
    <n v="6"/>
    <n v="41"/>
    <n v="7"/>
    <n v="2"/>
    <n v="1"/>
    <n v="10"/>
    <n v="2"/>
    <x v="1"/>
    <s v="Medium"/>
    <s v="Low"/>
    <s v="Low"/>
    <n v="1657"/>
  </r>
  <r>
    <n v="23536"/>
    <x v="2"/>
    <n v="1"/>
    <n v="0"/>
    <n v="53"/>
    <x v="0"/>
    <n v="6"/>
    <n v="0"/>
    <n v="3"/>
    <n v="0"/>
    <n v="0"/>
    <n v="1"/>
    <s v="Wines"/>
    <n v="1"/>
    <n v="0"/>
    <n v="0"/>
    <n v="3"/>
    <n v="3"/>
    <x v="0"/>
    <x v="0"/>
    <x v="0"/>
    <x v="0"/>
    <x v="0"/>
    <n v="0"/>
    <n v="3"/>
    <n v="11"/>
    <x v="1"/>
    <n v="37"/>
    <x v="1"/>
    <n v="2184"/>
    <n v="0"/>
    <n v="1"/>
    <n v="0"/>
    <n v="0"/>
    <n v="0"/>
    <s v="Married"/>
    <s v="Partner"/>
    <n v="0"/>
    <n v="0"/>
    <n v="0"/>
    <n v="0"/>
    <n v="1"/>
    <s v="PhD"/>
    <s v="Postgraduate"/>
    <n v="9"/>
    <n v="8"/>
    <n v="0"/>
    <n v="1"/>
    <x v="1"/>
    <s v="NumStorePurchases"/>
    <x v="1"/>
    <n v="3"/>
    <s v="Not Accepted"/>
    <n v="3"/>
    <n v="10"/>
    <n v="5"/>
    <n v="0"/>
    <n v="0"/>
    <n v="5"/>
    <n v="0"/>
    <x v="1"/>
    <s v="Low"/>
    <s v="Low"/>
    <s v="Low"/>
    <n v="1658"/>
  </r>
  <r>
    <n v="49413"/>
    <x v="0"/>
    <n v="0"/>
    <n v="1"/>
    <n v="88"/>
    <x v="2"/>
    <n v="205"/>
    <n v="7"/>
    <n v="41"/>
    <n v="3"/>
    <n v="2"/>
    <n v="46"/>
    <s v="Wines"/>
    <n v="2"/>
    <n v="4"/>
    <n v="2"/>
    <n v="5"/>
    <n v="5"/>
    <x v="0"/>
    <x v="0"/>
    <x v="0"/>
    <x v="0"/>
    <x v="0"/>
    <n v="0"/>
    <n v="3"/>
    <n v="11"/>
    <x v="1"/>
    <n v="68"/>
    <x v="0"/>
    <n v="2406"/>
    <n v="0"/>
    <n v="1"/>
    <n v="0"/>
    <n v="0"/>
    <n v="0"/>
    <s v="Married"/>
    <s v="Partner"/>
    <n v="0"/>
    <n v="0"/>
    <n v="1"/>
    <n v="0"/>
    <n v="0"/>
    <s v="Graduation"/>
    <s v="Graduate"/>
    <n v="258"/>
    <n v="212"/>
    <n v="0"/>
    <n v="1"/>
    <x v="3"/>
    <s v="NumStorePurchases"/>
    <x v="1"/>
    <n v="11"/>
    <s v="Not Accepted"/>
    <n v="11"/>
    <n v="304"/>
    <n v="1.9999999999999996"/>
    <n v="4"/>
    <n v="4"/>
    <n v="10"/>
    <n v="2"/>
    <x v="1"/>
    <s v="Medium"/>
    <s v="Medium"/>
    <s v="Medium"/>
    <n v="1659"/>
  </r>
  <r>
    <n v="42231"/>
    <x v="0"/>
    <n v="1"/>
    <n v="1"/>
    <n v="99"/>
    <x v="2"/>
    <n v="24"/>
    <n v="0"/>
    <n v="8"/>
    <n v="0"/>
    <n v="1"/>
    <n v="4"/>
    <s v="Wines"/>
    <n v="1"/>
    <n v="1"/>
    <n v="0"/>
    <n v="3"/>
    <n v="5"/>
    <x v="0"/>
    <x v="0"/>
    <x v="0"/>
    <x v="0"/>
    <x v="0"/>
    <n v="0"/>
    <n v="3"/>
    <n v="11"/>
    <x v="1"/>
    <n v="51"/>
    <x v="0"/>
    <n v="2255"/>
    <n v="0"/>
    <n v="1"/>
    <n v="0"/>
    <n v="0"/>
    <n v="0"/>
    <s v="Married"/>
    <s v="Partner"/>
    <n v="0"/>
    <n v="0"/>
    <n v="1"/>
    <n v="0"/>
    <n v="0"/>
    <s v="Graduation"/>
    <s v="Graduate"/>
    <n v="33"/>
    <n v="29"/>
    <n v="0"/>
    <n v="2"/>
    <x v="1"/>
    <s v="NumStorePurchases"/>
    <x v="1"/>
    <n v="4"/>
    <s v="Not Accepted"/>
    <n v="4"/>
    <n v="37"/>
    <n v="0.99999999999999978"/>
    <n v="0"/>
    <n v="1"/>
    <n v="1.9999999999999998"/>
    <n v="0"/>
    <x v="1"/>
    <s v="Low"/>
    <s v="Low"/>
    <s v="Low"/>
    <n v="1660"/>
  </r>
  <r>
    <n v="78789"/>
    <x v="1"/>
    <n v="0"/>
    <n v="0"/>
    <n v="12"/>
    <x v="1"/>
    <n v="667"/>
    <n v="50"/>
    <n v="850"/>
    <n v="21"/>
    <n v="83"/>
    <n v="83"/>
    <s v="Meat"/>
    <n v="1"/>
    <n v="4"/>
    <n v="6"/>
    <n v="5"/>
    <n v="2"/>
    <x v="0"/>
    <x v="0"/>
    <x v="0"/>
    <x v="0"/>
    <x v="0"/>
    <n v="0"/>
    <n v="3"/>
    <n v="11"/>
    <x v="0"/>
    <n v="40"/>
    <x v="2"/>
    <n v="2849"/>
    <n v="1"/>
    <n v="0"/>
    <n v="0"/>
    <n v="0"/>
    <n v="0"/>
    <s v="Divorced"/>
    <s v="Alone"/>
    <n v="0"/>
    <n v="0"/>
    <n v="0"/>
    <n v="1"/>
    <n v="0"/>
    <s v="Master"/>
    <s v="Postgraduate"/>
    <n v="1671"/>
    <n v="1588"/>
    <n v="0"/>
    <n v="0"/>
    <x v="0"/>
    <s v="NumCatalogPurchases"/>
    <x v="0"/>
    <n v="15"/>
    <s v="Not Accepted"/>
    <n v="15"/>
    <n v="1754"/>
    <n v="9"/>
    <n v="5"/>
    <n v="9"/>
    <n v="23"/>
    <n v="8"/>
    <x v="0"/>
    <s v="High"/>
    <s v="High"/>
    <s v="High"/>
    <n v="1661"/>
  </r>
  <r>
    <n v="56534"/>
    <x v="0"/>
    <n v="0"/>
    <n v="1"/>
    <n v="35"/>
    <x v="0"/>
    <n v="691"/>
    <n v="7"/>
    <n v="61"/>
    <n v="10"/>
    <n v="0"/>
    <n v="46"/>
    <s v="Wines"/>
    <n v="4"/>
    <n v="10"/>
    <n v="4"/>
    <n v="7"/>
    <n v="8"/>
    <x v="0"/>
    <x v="1"/>
    <x v="0"/>
    <x v="0"/>
    <x v="1"/>
    <n v="0"/>
    <n v="3"/>
    <n v="11"/>
    <x v="0"/>
    <n v="52"/>
    <x v="0"/>
    <n v="2500"/>
    <n v="0"/>
    <n v="0"/>
    <n v="0"/>
    <n v="1"/>
    <n v="0"/>
    <s v="Together"/>
    <s v="Partner"/>
    <n v="0"/>
    <n v="0"/>
    <n v="1"/>
    <n v="0"/>
    <n v="0"/>
    <s v="Graduation"/>
    <s v="Graduate"/>
    <n v="769"/>
    <n v="723"/>
    <n v="2"/>
    <n v="1"/>
    <x v="2"/>
    <s v="NumWebPurchases"/>
    <x v="2"/>
    <n v="21"/>
    <s v="Accepted"/>
    <n v="21"/>
    <n v="815"/>
    <n v="7"/>
    <n v="8"/>
    <n v="6"/>
    <n v="21"/>
    <n v="8"/>
    <x v="0"/>
    <s v="High"/>
    <s v="Low"/>
    <s v="Medium"/>
    <n v="1662"/>
  </r>
  <r>
    <n v="58350"/>
    <x v="0"/>
    <n v="0"/>
    <n v="1"/>
    <n v="5"/>
    <x v="3"/>
    <n v="493"/>
    <n v="26"/>
    <n v="206"/>
    <n v="116"/>
    <n v="80"/>
    <n v="80"/>
    <s v="Wines"/>
    <n v="4"/>
    <n v="8"/>
    <n v="3"/>
    <n v="12"/>
    <n v="6"/>
    <x v="0"/>
    <x v="0"/>
    <x v="0"/>
    <x v="0"/>
    <x v="0"/>
    <n v="0"/>
    <n v="3"/>
    <n v="11"/>
    <x v="1"/>
    <n v="49"/>
    <x v="2"/>
    <n v="2700"/>
    <n v="0"/>
    <n v="0"/>
    <n v="1"/>
    <n v="0"/>
    <n v="0"/>
    <s v="Single"/>
    <s v="Alone"/>
    <n v="0"/>
    <n v="0"/>
    <n v="1"/>
    <n v="0"/>
    <n v="0"/>
    <s v="Graduation"/>
    <s v="Graduate"/>
    <n v="921"/>
    <n v="841"/>
    <n v="0"/>
    <n v="1"/>
    <x v="2"/>
    <s v="NumStorePurchases"/>
    <x v="1"/>
    <n v="23"/>
    <s v="Not Accepted"/>
    <n v="23"/>
    <n v="1001"/>
    <n v="10"/>
    <n v="9"/>
    <n v="7"/>
    <n v="26"/>
    <n v="9"/>
    <x v="0"/>
    <s v="Medium"/>
    <s v="High"/>
    <s v="High"/>
    <n v="1663"/>
  </r>
  <r>
    <n v="81217"/>
    <x v="1"/>
    <n v="0"/>
    <n v="0"/>
    <n v="77"/>
    <x v="2"/>
    <n v="493"/>
    <n v="70"/>
    <n v="324"/>
    <n v="146"/>
    <n v="40"/>
    <n v="84"/>
    <s v="Wines"/>
    <n v="1"/>
    <n v="3"/>
    <n v="7"/>
    <n v="11"/>
    <n v="1"/>
    <x v="0"/>
    <x v="0"/>
    <x v="0"/>
    <x v="0"/>
    <x v="0"/>
    <n v="0"/>
    <n v="3"/>
    <n v="11"/>
    <x v="1"/>
    <n v="31"/>
    <x v="1"/>
    <n v="2504"/>
    <n v="0"/>
    <n v="0"/>
    <n v="1"/>
    <n v="0"/>
    <n v="0"/>
    <s v="Single"/>
    <s v="Alone"/>
    <n v="0"/>
    <n v="0"/>
    <n v="1"/>
    <n v="0"/>
    <n v="0"/>
    <s v="Graduation"/>
    <s v="Graduate"/>
    <n v="1073"/>
    <n v="989"/>
    <n v="0"/>
    <n v="0"/>
    <x v="0"/>
    <s v="NumStorePurchases"/>
    <x v="1"/>
    <n v="21"/>
    <s v="Not Accepted"/>
    <n v="21"/>
    <n v="1157"/>
    <n v="3.0000000000000004"/>
    <n v="8"/>
    <n v="7"/>
    <n v="18"/>
    <n v="6"/>
    <x v="3"/>
    <s v="Medium"/>
    <s v="High"/>
    <s v="High"/>
    <n v="1664"/>
  </r>
  <r>
    <n v="49090"/>
    <x v="0"/>
    <n v="0"/>
    <n v="1"/>
    <n v="45"/>
    <x v="0"/>
    <n v="494"/>
    <n v="5"/>
    <n v="82"/>
    <n v="7"/>
    <n v="0"/>
    <n v="100"/>
    <s v="Wines"/>
    <n v="3"/>
    <n v="7"/>
    <n v="2"/>
    <n v="9"/>
    <n v="7"/>
    <x v="0"/>
    <x v="0"/>
    <x v="0"/>
    <x v="0"/>
    <x v="0"/>
    <n v="0"/>
    <n v="3"/>
    <n v="11"/>
    <x v="1"/>
    <n v="69"/>
    <x v="0"/>
    <n v="2504"/>
    <n v="0"/>
    <n v="0"/>
    <n v="1"/>
    <n v="0"/>
    <n v="0"/>
    <s v="Single"/>
    <s v="Alone"/>
    <n v="0"/>
    <n v="0"/>
    <n v="1"/>
    <n v="0"/>
    <n v="0"/>
    <s v="Graduation"/>
    <s v="Graduate"/>
    <n v="588"/>
    <n v="488"/>
    <n v="0"/>
    <n v="1"/>
    <x v="2"/>
    <s v="NumStorePurchases"/>
    <x v="1"/>
    <n v="18"/>
    <s v="Not Accepted"/>
    <n v="18"/>
    <n v="688"/>
    <n v="6"/>
    <n v="7"/>
    <n v="6"/>
    <n v="19"/>
    <n v="7"/>
    <x v="3"/>
    <s v="Medium"/>
    <s v="Low"/>
    <s v="High"/>
    <n v="1665"/>
  </r>
  <r>
    <n v="61787"/>
    <x v="0"/>
    <n v="0"/>
    <n v="0"/>
    <n v="71"/>
    <x v="2"/>
    <n v="621"/>
    <n v="73"/>
    <n v="414"/>
    <n v="78"/>
    <n v="48"/>
    <n v="85"/>
    <s v="Wines"/>
    <n v="1"/>
    <n v="8"/>
    <n v="4"/>
    <n v="6"/>
    <n v="5"/>
    <x v="0"/>
    <x v="0"/>
    <x v="0"/>
    <x v="0"/>
    <x v="0"/>
    <n v="0"/>
    <n v="3"/>
    <n v="11"/>
    <x v="1"/>
    <n v="33"/>
    <x v="1"/>
    <n v="2517"/>
    <n v="1"/>
    <n v="0"/>
    <n v="0"/>
    <n v="0"/>
    <n v="0"/>
    <s v="Divorced"/>
    <s v="Alone"/>
    <n v="0"/>
    <n v="0"/>
    <n v="0"/>
    <n v="1"/>
    <n v="0"/>
    <s v="Master"/>
    <s v="Postgraduate"/>
    <n v="1234"/>
    <n v="1149"/>
    <n v="0"/>
    <n v="0"/>
    <x v="0"/>
    <s v="NumWebPurchases"/>
    <x v="2"/>
    <n v="18"/>
    <s v="Not Accepted"/>
    <n v="18"/>
    <n v="1319"/>
    <n v="3.0000000000000004"/>
    <n v="7"/>
    <n v="8"/>
    <n v="18"/>
    <n v="6"/>
    <x v="3"/>
    <s v="High"/>
    <s v="High"/>
    <s v="High"/>
    <n v="1666"/>
  </r>
  <r>
    <n v="18169"/>
    <x v="2"/>
    <n v="1"/>
    <n v="0"/>
    <n v="40"/>
    <x v="0"/>
    <n v="9"/>
    <n v="0"/>
    <n v="5"/>
    <n v="0"/>
    <n v="0"/>
    <n v="7"/>
    <s v="Wines"/>
    <n v="1"/>
    <n v="1"/>
    <n v="0"/>
    <n v="2"/>
    <n v="8"/>
    <x v="0"/>
    <x v="0"/>
    <x v="0"/>
    <x v="0"/>
    <x v="0"/>
    <n v="0"/>
    <n v="3"/>
    <n v="11"/>
    <x v="1"/>
    <n v="35"/>
    <x v="1"/>
    <n v="2654"/>
    <n v="0"/>
    <n v="1"/>
    <n v="0"/>
    <n v="0"/>
    <n v="0"/>
    <s v="Married"/>
    <s v="Partner"/>
    <n v="0"/>
    <n v="0"/>
    <n v="0"/>
    <n v="0"/>
    <n v="1"/>
    <s v="PhD"/>
    <s v="Postgraduate"/>
    <n v="14"/>
    <n v="7"/>
    <n v="0"/>
    <n v="1"/>
    <x v="1"/>
    <s v="NumStorePurchases"/>
    <x v="1"/>
    <n v="3"/>
    <s v="Not Accepted"/>
    <n v="3"/>
    <n v="21"/>
    <n v="6"/>
    <n v="0"/>
    <n v="0"/>
    <n v="6"/>
    <n v="0"/>
    <x v="1"/>
    <s v="Low"/>
    <s v="Low"/>
    <s v="Low"/>
    <n v="1667"/>
  </r>
  <r>
    <n v="24336"/>
    <x v="2"/>
    <n v="1"/>
    <n v="0"/>
    <n v="82"/>
    <x v="2"/>
    <n v="1"/>
    <n v="6"/>
    <n v="2"/>
    <n v="8"/>
    <n v="2"/>
    <n v="12"/>
    <s v="Gold"/>
    <n v="1"/>
    <n v="1"/>
    <n v="0"/>
    <n v="2"/>
    <n v="7"/>
    <x v="0"/>
    <x v="0"/>
    <x v="0"/>
    <x v="0"/>
    <x v="0"/>
    <n v="0"/>
    <n v="3"/>
    <n v="11"/>
    <x v="1"/>
    <n v="39"/>
    <x v="1"/>
    <n v="2830"/>
    <n v="0"/>
    <n v="0"/>
    <n v="1"/>
    <n v="0"/>
    <n v="0"/>
    <s v="Single"/>
    <s v="Alone"/>
    <n v="1"/>
    <n v="0"/>
    <n v="0"/>
    <n v="0"/>
    <n v="0"/>
    <s v="2n Cycle"/>
    <s v="Undergraduate"/>
    <n v="19"/>
    <n v="7"/>
    <n v="0"/>
    <n v="1"/>
    <x v="1"/>
    <s v="NumStorePurchases"/>
    <x v="1"/>
    <n v="3"/>
    <s v="Not Accepted"/>
    <n v="3"/>
    <n v="31"/>
    <n v="1.9999999999999996"/>
    <n v="0"/>
    <n v="0"/>
    <n v="1.9999999999999996"/>
    <n v="0"/>
    <x v="1"/>
    <s v="Low"/>
    <s v="Medium"/>
    <s v="Medium"/>
    <n v="1668"/>
  </r>
  <r>
    <n v="18222"/>
    <x v="2"/>
    <n v="0"/>
    <n v="0"/>
    <n v="70"/>
    <x v="2"/>
    <n v="12"/>
    <n v="4"/>
    <n v="19"/>
    <n v="12"/>
    <n v="6"/>
    <n v="14"/>
    <s v="Meat"/>
    <n v="1"/>
    <n v="2"/>
    <n v="0"/>
    <n v="3"/>
    <n v="8"/>
    <x v="0"/>
    <x v="0"/>
    <x v="0"/>
    <x v="0"/>
    <x v="0"/>
    <n v="0"/>
    <n v="3"/>
    <n v="11"/>
    <x v="1"/>
    <n v="30"/>
    <x v="1"/>
    <n v="2704"/>
    <n v="0"/>
    <n v="1"/>
    <n v="0"/>
    <n v="0"/>
    <n v="0"/>
    <s v="Married"/>
    <s v="Partner"/>
    <n v="0"/>
    <n v="0"/>
    <n v="1"/>
    <n v="0"/>
    <n v="0"/>
    <s v="Graduation"/>
    <s v="Graduate"/>
    <n v="53"/>
    <n v="39"/>
    <n v="0"/>
    <n v="0"/>
    <x v="1"/>
    <s v="NumStorePurchases"/>
    <x v="1"/>
    <n v="5"/>
    <s v="Not Accepted"/>
    <n v="5"/>
    <n v="67"/>
    <n v="3.0000000000000004"/>
    <n v="1"/>
    <n v="2"/>
    <n v="6"/>
    <n v="0"/>
    <x v="1"/>
    <s v="Low"/>
    <s v="Medium"/>
    <s v="Medium"/>
    <n v="1669"/>
  </r>
  <r>
    <n v="62335"/>
    <x v="0"/>
    <n v="0"/>
    <n v="1"/>
    <n v="87"/>
    <x v="2"/>
    <n v="243"/>
    <n v="131"/>
    <n v="217"/>
    <n v="85"/>
    <n v="6"/>
    <n v="26"/>
    <s v="Wines"/>
    <n v="2"/>
    <n v="3"/>
    <n v="3"/>
    <n v="13"/>
    <n v="2"/>
    <x v="0"/>
    <x v="0"/>
    <x v="0"/>
    <x v="0"/>
    <x v="0"/>
    <n v="0"/>
    <n v="3"/>
    <n v="11"/>
    <x v="1"/>
    <n v="68"/>
    <x v="0"/>
    <n v="2561"/>
    <n v="1"/>
    <n v="0"/>
    <n v="0"/>
    <n v="0"/>
    <n v="0"/>
    <s v="Divorced"/>
    <s v="Alone"/>
    <n v="0"/>
    <n v="0"/>
    <n v="1"/>
    <n v="0"/>
    <n v="0"/>
    <s v="Graduation"/>
    <s v="Graduate"/>
    <n v="682"/>
    <n v="656"/>
    <n v="0"/>
    <n v="1"/>
    <x v="2"/>
    <s v="NumStorePurchases"/>
    <x v="1"/>
    <n v="19"/>
    <s v="Not Accepted"/>
    <n v="19"/>
    <n v="708"/>
    <n v="1.9999999999999996"/>
    <n v="7"/>
    <n v="6"/>
    <n v="15"/>
    <n v="4"/>
    <x v="2"/>
    <s v="Medium"/>
    <s v="Medium"/>
    <s v="Medium"/>
    <n v="1670"/>
  </r>
  <r>
    <n v="42033"/>
    <x v="0"/>
    <n v="1"/>
    <n v="1"/>
    <n v="95"/>
    <x v="2"/>
    <n v="11"/>
    <n v="1"/>
    <n v="4"/>
    <n v="2"/>
    <n v="0"/>
    <n v="7"/>
    <s v="Wines"/>
    <n v="1"/>
    <n v="1"/>
    <n v="0"/>
    <n v="2"/>
    <n v="7"/>
    <x v="0"/>
    <x v="0"/>
    <x v="0"/>
    <x v="0"/>
    <x v="0"/>
    <n v="0"/>
    <n v="3"/>
    <n v="11"/>
    <x v="1"/>
    <n v="49"/>
    <x v="2"/>
    <n v="2807"/>
    <n v="0"/>
    <n v="0"/>
    <n v="0"/>
    <n v="1"/>
    <n v="0"/>
    <s v="Together"/>
    <s v="Partner"/>
    <n v="1"/>
    <n v="0"/>
    <n v="0"/>
    <n v="0"/>
    <n v="0"/>
    <s v="2n Cycle"/>
    <s v="Undergraduate"/>
    <n v="18"/>
    <n v="11"/>
    <n v="0"/>
    <n v="2"/>
    <x v="1"/>
    <s v="NumStorePurchases"/>
    <x v="1"/>
    <n v="3"/>
    <s v="Not Accepted"/>
    <n v="3"/>
    <n v="25"/>
    <n v="0.99999999999999978"/>
    <n v="0"/>
    <n v="0"/>
    <n v="0.99999999999999978"/>
    <n v="0"/>
    <x v="1"/>
    <s v="Low"/>
    <s v="Low"/>
    <s v="Low"/>
    <n v="1671"/>
  </r>
  <r>
    <n v="86580"/>
    <x v="1"/>
    <n v="0"/>
    <n v="0"/>
    <n v="72"/>
    <x v="2"/>
    <n v="532"/>
    <n v="21"/>
    <n v="127"/>
    <n v="26"/>
    <n v="20"/>
    <n v="20"/>
    <s v="Wines"/>
    <n v="0"/>
    <n v="4"/>
    <n v="2"/>
    <n v="5"/>
    <n v="1"/>
    <x v="0"/>
    <x v="0"/>
    <x v="1"/>
    <x v="0"/>
    <x v="0"/>
    <n v="0"/>
    <n v="3"/>
    <n v="11"/>
    <x v="1"/>
    <n v="37"/>
    <x v="1"/>
    <n v="2646"/>
    <n v="0"/>
    <n v="1"/>
    <n v="0"/>
    <n v="0"/>
    <n v="0"/>
    <s v="Married"/>
    <s v="Partner"/>
    <n v="0"/>
    <n v="0"/>
    <n v="0"/>
    <n v="0"/>
    <n v="1"/>
    <s v="PhD"/>
    <s v="Postgraduate"/>
    <n v="726"/>
    <n v="706"/>
    <n v="1"/>
    <n v="0"/>
    <x v="2"/>
    <s v="NumStorePurchases"/>
    <x v="1"/>
    <n v="11"/>
    <s v="Accepted"/>
    <n v="11"/>
    <n v="746"/>
    <n v="3.0000000000000004"/>
    <n v="4"/>
    <n v="6"/>
    <n v="13"/>
    <n v="3"/>
    <x v="2"/>
    <s v="High"/>
    <s v="Medium"/>
    <s v="Medium"/>
    <n v="1672"/>
  </r>
  <r>
    <n v="41437"/>
    <x v="0"/>
    <n v="1"/>
    <n v="1"/>
    <n v="5"/>
    <x v="3"/>
    <n v="29"/>
    <n v="0"/>
    <n v="2"/>
    <n v="0"/>
    <n v="0"/>
    <n v="1"/>
    <s v="Wines"/>
    <n v="1"/>
    <n v="1"/>
    <n v="0"/>
    <n v="3"/>
    <n v="7"/>
    <x v="0"/>
    <x v="0"/>
    <x v="0"/>
    <x v="0"/>
    <x v="0"/>
    <n v="0"/>
    <n v="3"/>
    <n v="11"/>
    <x v="1"/>
    <n v="63"/>
    <x v="0"/>
    <n v="2804"/>
    <n v="1"/>
    <n v="0"/>
    <n v="0"/>
    <n v="0"/>
    <n v="0"/>
    <s v="Divorced"/>
    <s v="Alone"/>
    <n v="0"/>
    <n v="0"/>
    <n v="0"/>
    <n v="0"/>
    <n v="1"/>
    <s v="PhD"/>
    <s v="Postgraduate"/>
    <n v="31"/>
    <n v="30"/>
    <n v="0"/>
    <n v="2"/>
    <x v="1"/>
    <s v="NumStorePurchases"/>
    <x v="1"/>
    <n v="4"/>
    <s v="Not Accepted"/>
    <n v="4"/>
    <n v="32"/>
    <n v="10"/>
    <n v="0"/>
    <n v="0"/>
    <n v="10"/>
    <n v="2"/>
    <x v="1"/>
    <s v="Medium"/>
    <s v="Low"/>
    <s v="Low"/>
    <n v="1673"/>
  </r>
  <r>
    <n v="73705"/>
    <x v="1"/>
    <n v="0"/>
    <n v="2"/>
    <n v="86"/>
    <x v="2"/>
    <n v="612"/>
    <n v="91"/>
    <n v="520"/>
    <n v="258"/>
    <n v="107"/>
    <n v="107"/>
    <s v="Wines"/>
    <n v="2"/>
    <n v="9"/>
    <n v="6"/>
    <n v="8"/>
    <n v="5"/>
    <x v="0"/>
    <x v="0"/>
    <x v="0"/>
    <x v="0"/>
    <x v="0"/>
    <n v="0"/>
    <n v="3"/>
    <n v="11"/>
    <x v="1"/>
    <n v="69"/>
    <x v="0"/>
    <n v="2275"/>
    <n v="0"/>
    <n v="0"/>
    <n v="0"/>
    <n v="0"/>
    <n v="1"/>
    <s v="Widow"/>
    <s v="Alone"/>
    <n v="0"/>
    <n v="0"/>
    <n v="0"/>
    <n v="1"/>
    <n v="0"/>
    <s v="Master"/>
    <s v="Postgraduate"/>
    <n v="1588"/>
    <n v="1481"/>
    <n v="0"/>
    <n v="2"/>
    <x v="0"/>
    <s v="NumWebPurchases"/>
    <x v="2"/>
    <n v="23"/>
    <s v="Not Accepted"/>
    <n v="23"/>
    <n v="1695"/>
    <n v="1.9999999999999996"/>
    <n v="9"/>
    <n v="9"/>
    <n v="20"/>
    <n v="7"/>
    <x v="3"/>
    <s v="High"/>
    <s v="High"/>
    <s v="High"/>
    <n v="1674"/>
  </r>
  <r>
    <n v="61064"/>
    <x v="0"/>
    <n v="0"/>
    <n v="1"/>
    <n v="80"/>
    <x v="2"/>
    <n v="387"/>
    <n v="126"/>
    <n v="342"/>
    <n v="0"/>
    <n v="45"/>
    <n v="180"/>
    <s v="Wines"/>
    <n v="5"/>
    <n v="8"/>
    <n v="4"/>
    <n v="11"/>
    <n v="6"/>
    <x v="0"/>
    <x v="0"/>
    <x v="0"/>
    <x v="0"/>
    <x v="0"/>
    <n v="0"/>
    <n v="3"/>
    <n v="11"/>
    <x v="1"/>
    <n v="44"/>
    <x v="2"/>
    <n v="2826"/>
    <n v="0"/>
    <n v="1"/>
    <n v="0"/>
    <n v="0"/>
    <n v="0"/>
    <s v="Married"/>
    <s v="Partner"/>
    <n v="0"/>
    <n v="0"/>
    <n v="1"/>
    <n v="0"/>
    <n v="0"/>
    <s v="Graduation"/>
    <s v="Graduate"/>
    <n v="900"/>
    <n v="720"/>
    <n v="0"/>
    <n v="1"/>
    <x v="2"/>
    <s v="NumStorePurchases"/>
    <x v="1"/>
    <n v="23"/>
    <s v="Not Accepted"/>
    <n v="23"/>
    <n v="1080"/>
    <n v="1.9999999999999996"/>
    <n v="9"/>
    <n v="7"/>
    <n v="18"/>
    <n v="6"/>
    <x v="3"/>
    <s v="Medium"/>
    <s v="High"/>
    <s v="High"/>
    <n v="1675"/>
  </r>
  <r>
    <n v="38452"/>
    <x v="0"/>
    <n v="1"/>
    <n v="1"/>
    <n v="62"/>
    <x v="2"/>
    <n v="56"/>
    <n v="0"/>
    <n v="14"/>
    <n v="0"/>
    <n v="0"/>
    <n v="2"/>
    <s v="Wines"/>
    <n v="3"/>
    <n v="3"/>
    <n v="0"/>
    <n v="3"/>
    <n v="7"/>
    <x v="0"/>
    <x v="0"/>
    <x v="0"/>
    <x v="0"/>
    <x v="0"/>
    <n v="0"/>
    <n v="3"/>
    <n v="11"/>
    <x v="1"/>
    <n v="65"/>
    <x v="0"/>
    <n v="2250"/>
    <n v="0"/>
    <n v="1"/>
    <n v="0"/>
    <n v="0"/>
    <n v="0"/>
    <s v="Married"/>
    <s v="Partner"/>
    <n v="0"/>
    <n v="0"/>
    <n v="0"/>
    <n v="1"/>
    <n v="0"/>
    <s v="Master"/>
    <s v="Postgraduate"/>
    <n v="70"/>
    <n v="68"/>
    <n v="0"/>
    <n v="2"/>
    <x v="3"/>
    <s v="NumWebPurchases"/>
    <x v="2"/>
    <n v="6"/>
    <s v="Not Accepted"/>
    <n v="6"/>
    <n v="72"/>
    <n v="4"/>
    <n v="2"/>
    <n v="2"/>
    <n v="8"/>
    <n v="1"/>
    <x v="1"/>
    <s v="Medium"/>
    <s v="Low"/>
    <s v="Low"/>
    <n v="1676"/>
  </r>
  <r>
    <n v="18358"/>
    <x v="2"/>
    <n v="1"/>
    <n v="0"/>
    <n v="49"/>
    <x v="0"/>
    <n v="6"/>
    <n v="8"/>
    <n v="19"/>
    <n v="16"/>
    <n v="4"/>
    <n v="4"/>
    <s v="Meat"/>
    <n v="3"/>
    <n v="3"/>
    <n v="0"/>
    <n v="4"/>
    <n v="7"/>
    <x v="0"/>
    <x v="0"/>
    <x v="0"/>
    <x v="0"/>
    <x v="0"/>
    <n v="0"/>
    <n v="3"/>
    <n v="11"/>
    <x v="1"/>
    <n v="31"/>
    <x v="1"/>
    <n v="2380"/>
    <n v="0"/>
    <n v="0"/>
    <n v="1"/>
    <n v="0"/>
    <n v="0"/>
    <s v="Single"/>
    <s v="Alone"/>
    <n v="0"/>
    <n v="0"/>
    <n v="1"/>
    <n v="0"/>
    <n v="0"/>
    <s v="Graduation"/>
    <s v="Graduate"/>
    <n v="53"/>
    <n v="49"/>
    <n v="0"/>
    <n v="1"/>
    <x v="1"/>
    <s v="NumStorePurchases"/>
    <x v="1"/>
    <n v="7"/>
    <s v="Not Accepted"/>
    <n v="7"/>
    <n v="57"/>
    <n v="6"/>
    <n v="3"/>
    <n v="2"/>
    <n v="11"/>
    <n v="3"/>
    <x v="2"/>
    <s v="Low"/>
    <s v="Medium"/>
    <s v="Low"/>
    <n v="1677"/>
  </r>
  <r>
    <n v="55012"/>
    <x v="0"/>
    <n v="0"/>
    <n v="1"/>
    <n v="85"/>
    <x v="2"/>
    <n v="582"/>
    <n v="0"/>
    <n v="65"/>
    <n v="0"/>
    <n v="0"/>
    <n v="13"/>
    <s v="Wines"/>
    <n v="6"/>
    <n v="8"/>
    <n v="2"/>
    <n v="9"/>
    <n v="5"/>
    <x v="0"/>
    <x v="0"/>
    <x v="0"/>
    <x v="0"/>
    <x v="0"/>
    <n v="0"/>
    <n v="3"/>
    <n v="11"/>
    <x v="1"/>
    <n v="47"/>
    <x v="2"/>
    <n v="2259"/>
    <n v="0"/>
    <n v="0"/>
    <n v="0"/>
    <n v="1"/>
    <n v="0"/>
    <s v="Together"/>
    <s v="Partner"/>
    <n v="0"/>
    <n v="0"/>
    <n v="0"/>
    <n v="0"/>
    <n v="1"/>
    <s v="PhD"/>
    <s v="Postgraduate"/>
    <n v="647"/>
    <n v="634"/>
    <n v="0"/>
    <n v="1"/>
    <x v="2"/>
    <s v="NumStorePurchases"/>
    <x v="1"/>
    <n v="19"/>
    <s v="Not Accepted"/>
    <n v="19"/>
    <n v="660"/>
    <n v="1.9999999999999996"/>
    <n v="7"/>
    <n v="6"/>
    <n v="15"/>
    <n v="4"/>
    <x v="2"/>
    <s v="High"/>
    <s v="Low"/>
    <s v="Medium"/>
    <n v="1678"/>
  </r>
  <r>
    <n v="9722"/>
    <x v="2"/>
    <n v="1"/>
    <n v="0"/>
    <n v="7"/>
    <x v="3"/>
    <n v="6"/>
    <n v="17"/>
    <n v="16"/>
    <n v="6"/>
    <n v="16"/>
    <n v="42"/>
    <s v="Gold"/>
    <n v="4"/>
    <n v="3"/>
    <n v="1"/>
    <n v="3"/>
    <n v="8"/>
    <x v="0"/>
    <x v="0"/>
    <x v="0"/>
    <x v="0"/>
    <x v="0"/>
    <n v="0"/>
    <n v="3"/>
    <n v="11"/>
    <x v="0"/>
    <n v="47"/>
    <x v="2"/>
    <n v="2794"/>
    <n v="0"/>
    <n v="0"/>
    <n v="0"/>
    <n v="1"/>
    <n v="0"/>
    <s v="Together"/>
    <s v="Partner"/>
    <n v="0"/>
    <n v="1"/>
    <n v="0"/>
    <n v="0"/>
    <n v="0"/>
    <s v="Basic"/>
    <s v="Undergraduate"/>
    <n v="61"/>
    <n v="19"/>
    <n v="0"/>
    <n v="1"/>
    <x v="3"/>
    <s v="NumWebPurchases"/>
    <x v="2"/>
    <n v="7"/>
    <s v="Not Accepted"/>
    <n v="7"/>
    <n v="103"/>
    <n v="10"/>
    <n v="3"/>
    <n v="3"/>
    <n v="16"/>
    <n v="5"/>
    <x v="3"/>
    <s v="Low"/>
    <s v="Medium"/>
    <s v="Medium"/>
    <n v="1679"/>
  </r>
  <r>
    <n v="38175"/>
    <x v="0"/>
    <n v="1"/>
    <n v="0"/>
    <n v="6"/>
    <x v="3"/>
    <n v="70"/>
    <n v="6"/>
    <n v="69"/>
    <n v="2"/>
    <n v="3"/>
    <n v="3"/>
    <s v="Wines"/>
    <n v="3"/>
    <n v="3"/>
    <n v="1"/>
    <n v="4"/>
    <n v="7"/>
    <x v="0"/>
    <x v="0"/>
    <x v="0"/>
    <x v="0"/>
    <x v="0"/>
    <n v="0"/>
    <n v="3"/>
    <n v="11"/>
    <x v="1"/>
    <n v="36"/>
    <x v="1"/>
    <n v="2438"/>
    <n v="0"/>
    <n v="1"/>
    <n v="0"/>
    <n v="0"/>
    <n v="0"/>
    <s v="Married"/>
    <s v="Partner"/>
    <n v="0"/>
    <n v="0"/>
    <n v="0"/>
    <n v="0"/>
    <n v="1"/>
    <s v="PhD"/>
    <s v="Postgraduate"/>
    <n v="150"/>
    <n v="147"/>
    <n v="0"/>
    <n v="1"/>
    <x v="3"/>
    <s v="NumStorePurchases"/>
    <x v="1"/>
    <n v="8"/>
    <s v="Not Accepted"/>
    <n v="8"/>
    <n v="153"/>
    <n v="10"/>
    <n v="3"/>
    <n v="3"/>
    <n v="16"/>
    <n v="5"/>
    <x v="3"/>
    <s v="Medium"/>
    <s v="Medium"/>
    <s v="Low"/>
    <n v="1680"/>
  </r>
  <r>
    <n v="58656"/>
    <x v="0"/>
    <n v="0"/>
    <n v="1"/>
    <n v="25"/>
    <x v="1"/>
    <n v="962"/>
    <n v="12"/>
    <n v="194"/>
    <n v="16"/>
    <n v="24"/>
    <n v="12"/>
    <s v="Wines"/>
    <n v="4"/>
    <n v="7"/>
    <n v="8"/>
    <n v="13"/>
    <n v="6"/>
    <x v="0"/>
    <x v="0"/>
    <x v="1"/>
    <x v="0"/>
    <x v="0"/>
    <n v="0"/>
    <n v="3"/>
    <n v="11"/>
    <x v="1"/>
    <n v="64"/>
    <x v="0"/>
    <n v="2806"/>
    <n v="0"/>
    <n v="0"/>
    <n v="0"/>
    <n v="1"/>
    <n v="0"/>
    <s v="Together"/>
    <s v="Partner"/>
    <n v="0"/>
    <n v="0"/>
    <n v="0"/>
    <n v="1"/>
    <n v="0"/>
    <s v="Master"/>
    <s v="Postgraduate"/>
    <n v="1208"/>
    <n v="1196"/>
    <n v="1"/>
    <n v="1"/>
    <x v="0"/>
    <s v="NumStorePurchases"/>
    <x v="1"/>
    <n v="28"/>
    <s v="Accepted"/>
    <n v="28"/>
    <n v="1220"/>
    <n v="8"/>
    <n v="9"/>
    <n v="8"/>
    <n v="25"/>
    <n v="9"/>
    <x v="0"/>
    <s v="High"/>
    <s v="Medium"/>
    <s v="Medium"/>
    <n v="1681"/>
  </r>
  <r>
    <n v="52117"/>
    <x v="0"/>
    <n v="0"/>
    <n v="1"/>
    <n v="55"/>
    <x v="0"/>
    <n v="112"/>
    <n v="10"/>
    <n v="107"/>
    <n v="30"/>
    <n v="0"/>
    <n v="20"/>
    <s v="Wines"/>
    <n v="2"/>
    <n v="5"/>
    <n v="2"/>
    <n v="4"/>
    <n v="7"/>
    <x v="0"/>
    <x v="0"/>
    <x v="0"/>
    <x v="0"/>
    <x v="0"/>
    <n v="0"/>
    <n v="3"/>
    <n v="11"/>
    <x v="1"/>
    <n v="55"/>
    <x v="0"/>
    <n v="2841"/>
    <n v="0"/>
    <n v="0"/>
    <n v="0"/>
    <n v="1"/>
    <n v="0"/>
    <s v="Together"/>
    <s v="Partner"/>
    <n v="0"/>
    <n v="0"/>
    <n v="1"/>
    <n v="0"/>
    <n v="0"/>
    <s v="Graduation"/>
    <s v="Graduate"/>
    <n v="259"/>
    <n v="239"/>
    <n v="0"/>
    <n v="1"/>
    <x v="3"/>
    <s v="NumWebPurchases"/>
    <x v="2"/>
    <n v="11"/>
    <s v="Not Accepted"/>
    <n v="11"/>
    <n v="279"/>
    <n v="5"/>
    <n v="4"/>
    <n v="4"/>
    <n v="13"/>
    <n v="3"/>
    <x v="2"/>
    <s v="Medium"/>
    <s v="Low"/>
    <s v="Medium"/>
    <n v="1682"/>
  </r>
  <r>
    <n v="64813"/>
    <x v="0"/>
    <n v="1"/>
    <n v="0"/>
    <n v="81"/>
    <x v="2"/>
    <n v="293"/>
    <n v="0"/>
    <n v="124"/>
    <n v="179"/>
    <n v="97"/>
    <n v="52"/>
    <s v="Wines"/>
    <n v="1"/>
    <n v="7"/>
    <n v="2"/>
    <n v="10"/>
    <n v="5"/>
    <x v="0"/>
    <x v="0"/>
    <x v="0"/>
    <x v="0"/>
    <x v="0"/>
    <n v="0"/>
    <n v="3"/>
    <n v="11"/>
    <x v="1"/>
    <n v="42"/>
    <x v="2"/>
    <n v="2337"/>
    <n v="0"/>
    <n v="1"/>
    <n v="0"/>
    <n v="0"/>
    <n v="0"/>
    <s v="Married"/>
    <s v="Partner"/>
    <n v="0"/>
    <n v="0"/>
    <n v="1"/>
    <n v="0"/>
    <n v="0"/>
    <s v="Graduation"/>
    <s v="Graduate"/>
    <n v="693"/>
    <n v="641"/>
    <n v="0"/>
    <n v="1"/>
    <x v="2"/>
    <s v="NumStorePurchases"/>
    <x v="1"/>
    <n v="19"/>
    <s v="Not Accepted"/>
    <n v="19"/>
    <n v="745"/>
    <n v="1.9999999999999996"/>
    <n v="7"/>
    <n v="6"/>
    <n v="15"/>
    <n v="4"/>
    <x v="2"/>
    <s v="Medium"/>
    <s v="High"/>
    <s v="Medium"/>
    <n v="1683"/>
  </r>
  <r>
    <n v="54222"/>
    <x v="0"/>
    <n v="0"/>
    <n v="1"/>
    <n v="98"/>
    <x v="2"/>
    <n v="199"/>
    <n v="12"/>
    <n v="31"/>
    <n v="3"/>
    <n v="12"/>
    <n v="7"/>
    <s v="Wines"/>
    <n v="1"/>
    <n v="3"/>
    <n v="3"/>
    <n v="5"/>
    <n v="3"/>
    <x v="0"/>
    <x v="0"/>
    <x v="0"/>
    <x v="0"/>
    <x v="0"/>
    <n v="0"/>
    <n v="3"/>
    <n v="11"/>
    <x v="1"/>
    <n v="47"/>
    <x v="2"/>
    <n v="2279"/>
    <n v="0"/>
    <n v="1"/>
    <n v="0"/>
    <n v="0"/>
    <n v="0"/>
    <s v="Married"/>
    <s v="Partner"/>
    <n v="0"/>
    <n v="0"/>
    <n v="0"/>
    <n v="0"/>
    <n v="1"/>
    <s v="PhD"/>
    <s v="Postgraduate"/>
    <n v="257"/>
    <n v="250"/>
    <n v="0"/>
    <n v="1"/>
    <x v="3"/>
    <s v="NumStorePurchases"/>
    <x v="1"/>
    <n v="11"/>
    <s v="Not Accepted"/>
    <n v="11"/>
    <n v="264"/>
    <n v="0.99999999999999978"/>
    <n v="4"/>
    <n v="4"/>
    <n v="9"/>
    <n v="2"/>
    <x v="1"/>
    <s v="Medium"/>
    <s v="Medium"/>
    <s v="Low"/>
    <n v="1684"/>
  </r>
  <r>
    <n v="83512"/>
    <x v="1"/>
    <n v="0"/>
    <n v="0"/>
    <n v="31"/>
    <x v="0"/>
    <n v="1060"/>
    <n v="61"/>
    <n v="835"/>
    <n v="80"/>
    <n v="20"/>
    <n v="101"/>
    <s v="Wines"/>
    <n v="1"/>
    <n v="4"/>
    <n v="7"/>
    <n v="10"/>
    <n v="1"/>
    <x v="1"/>
    <x v="0"/>
    <x v="1"/>
    <x v="1"/>
    <x v="1"/>
    <n v="0"/>
    <n v="3"/>
    <n v="11"/>
    <x v="0"/>
    <n v="34"/>
    <x v="1"/>
    <n v="2171"/>
    <n v="0"/>
    <n v="1"/>
    <n v="0"/>
    <n v="0"/>
    <n v="0"/>
    <s v="Married"/>
    <s v="Partner"/>
    <n v="0"/>
    <n v="0"/>
    <n v="1"/>
    <n v="0"/>
    <n v="0"/>
    <s v="Graduation"/>
    <s v="Graduate"/>
    <n v="2056"/>
    <n v="1955"/>
    <n v="4"/>
    <n v="0"/>
    <x v="0"/>
    <s v="NumStorePurchases"/>
    <x v="1"/>
    <n v="21"/>
    <s v="Accepted"/>
    <n v="21"/>
    <n v="2157"/>
    <n v="7"/>
    <n v="8"/>
    <n v="9"/>
    <n v="24"/>
    <n v="9"/>
    <x v="0"/>
    <s v="High"/>
    <s v="Medium"/>
    <s v="High"/>
    <n v="1685"/>
  </r>
  <r>
    <n v="77520"/>
    <x v="1"/>
    <n v="0"/>
    <n v="1"/>
    <n v="30"/>
    <x v="1"/>
    <n v="940"/>
    <n v="44"/>
    <n v="396"/>
    <n v="0"/>
    <n v="88"/>
    <n v="58"/>
    <s v="Wines"/>
    <n v="1"/>
    <n v="8"/>
    <n v="7"/>
    <n v="7"/>
    <n v="4"/>
    <x v="1"/>
    <x v="0"/>
    <x v="1"/>
    <x v="1"/>
    <x v="0"/>
    <n v="0"/>
    <n v="3"/>
    <n v="11"/>
    <x v="0"/>
    <n v="61"/>
    <x v="0"/>
    <n v="2464"/>
    <n v="0"/>
    <n v="1"/>
    <n v="0"/>
    <n v="0"/>
    <n v="0"/>
    <s v="Married"/>
    <s v="Partner"/>
    <n v="0"/>
    <n v="0"/>
    <n v="0"/>
    <n v="1"/>
    <n v="0"/>
    <s v="Master"/>
    <s v="Postgraduate"/>
    <n v="1468"/>
    <n v="1410"/>
    <n v="3"/>
    <n v="1"/>
    <x v="0"/>
    <s v="NumWebPurchases"/>
    <x v="2"/>
    <n v="22"/>
    <s v="Accepted"/>
    <n v="22"/>
    <n v="1526"/>
    <n v="7"/>
    <n v="8"/>
    <n v="8"/>
    <n v="23"/>
    <n v="8"/>
    <x v="0"/>
    <s v="High"/>
    <s v="High"/>
    <s v="High"/>
    <n v="1686"/>
  </r>
  <r>
    <n v="41154"/>
    <x v="0"/>
    <n v="0"/>
    <n v="1"/>
    <n v="98"/>
    <x v="2"/>
    <n v="44"/>
    <n v="2"/>
    <n v="11"/>
    <n v="2"/>
    <n v="3"/>
    <n v="7"/>
    <s v="Wines"/>
    <n v="1"/>
    <n v="1"/>
    <n v="0"/>
    <n v="4"/>
    <n v="5"/>
    <x v="0"/>
    <x v="0"/>
    <x v="0"/>
    <x v="0"/>
    <x v="0"/>
    <n v="0"/>
    <n v="3"/>
    <n v="11"/>
    <x v="1"/>
    <n v="42"/>
    <x v="2"/>
    <n v="2605"/>
    <n v="0"/>
    <n v="0"/>
    <n v="0"/>
    <n v="1"/>
    <n v="0"/>
    <s v="Together"/>
    <s v="Partner"/>
    <n v="0"/>
    <n v="0"/>
    <n v="1"/>
    <n v="0"/>
    <n v="0"/>
    <s v="Graduation"/>
    <s v="Graduate"/>
    <n v="62"/>
    <n v="55"/>
    <n v="0"/>
    <n v="1"/>
    <x v="3"/>
    <s v="NumStorePurchases"/>
    <x v="1"/>
    <n v="5"/>
    <s v="Not Accepted"/>
    <n v="5"/>
    <n v="69"/>
    <n v="0.99999999999999978"/>
    <n v="1"/>
    <n v="2"/>
    <n v="4"/>
    <n v="0"/>
    <x v="1"/>
    <s v="Medium"/>
    <s v="Medium"/>
    <s v="Low"/>
    <n v="1687"/>
  </r>
  <r>
    <n v="80398"/>
    <x v="1"/>
    <n v="0"/>
    <n v="0"/>
    <n v="92"/>
    <x v="2"/>
    <n v="342"/>
    <n v="51"/>
    <n v="936"/>
    <n v="207"/>
    <n v="35"/>
    <n v="26"/>
    <s v="Meat"/>
    <n v="1"/>
    <n v="5"/>
    <n v="8"/>
    <n v="12"/>
    <n v="3"/>
    <x v="0"/>
    <x v="0"/>
    <x v="1"/>
    <x v="0"/>
    <x v="0"/>
    <n v="0"/>
    <n v="3"/>
    <n v="11"/>
    <x v="1"/>
    <n v="54"/>
    <x v="0"/>
    <n v="2755"/>
    <n v="0"/>
    <n v="1"/>
    <n v="0"/>
    <n v="0"/>
    <n v="0"/>
    <s v="Married"/>
    <s v="Partner"/>
    <n v="0"/>
    <n v="0"/>
    <n v="1"/>
    <n v="0"/>
    <n v="0"/>
    <s v="Graduation"/>
    <s v="Graduate"/>
    <n v="1571"/>
    <n v="1545"/>
    <n v="1"/>
    <n v="0"/>
    <x v="0"/>
    <s v="NumStorePurchases"/>
    <x v="1"/>
    <n v="25"/>
    <s v="Accepted"/>
    <n v="25"/>
    <n v="1597"/>
    <n v="0.99999999999999978"/>
    <n v="9"/>
    <n v="9"/>
    <n v="19"/>
    <n v="7"/>
    <x v="3"/>
    <s v="Medium"/>
    <s v="High"/>
    <s v="Medium"/>
    <n v="1688"/>
  </r>
  <r>
    <n v="18746"/>
    <x v="2"/>
    <n v="1"/>
    <n v="0"/>
    <n v="41"/>
    <x v="0"/>
    <n v="2"/>
    <n v="10"/>
    <n v="11"/>
    <n v="12"/>
    <n v="9"/>
    <n v="20"/>
    <s v="Gold"/>
    <n v="2"/>
    <n v="3"/>
    <n v="0"/>
    <n v="3"/>
    <n v="6"/>
    <x v="0"/>
    <x v="0"/>
    <x v="0"/>
    <x v="0"/>
    <x v="0"/>
    <n v="0"/>
    <n v="3"/>
    <n v="11"/>
    <x v="1"/>
    <n v="28"/>
    <x v="3"/>
    <n v="2190"/>
    <n v="0"/>
    <n v="0"/>
    <n v="1"/>
    <n v="0"/>
    <n v="0"/>
    <s v="Single"/>
    <s v="Alone"/>
    <n v="0"/>
    <n v="1"/>
    <n v="0"/>
    <n v="0"/>
    <n v="0"/>
    <s v="Basic"/>
    <s v="Undergraduate"/>
    <n v="44"/>
    <n v="24"/>
    <n v="0"/>
    <n v="1"/>
    <x v="1"/>
    <s v="NumWebPurchases"/>
    <x v="2"/>
    <n v="6"/>
    <s v="Not Accepted"/>
    <n v="6"/>
    <n v="64"/>
    <n v="6"/>
    <n v="2"/>
    <n v="2"/>
    <n v="10"/>
    <n v="2"/>
    <x v="1"/>
    <s v="Low"/>
    <s v="Medium"/>
    <s v="Medium"/>
    <n v="1689"/>
  </r>
  <r>
    <n v="35196"/>
    <x v="2"/>
    <n v="1"/>
    <n v="0"/>
    <n v="68"/>
    <x v="2"/>
    <n v="75"/>
    <n v="12"/>
    <n v="141"/>
    <n v="43"/>
    <n v="39"/>
    <n v="187"/>
    <s v="Gold"/>
    <n v="6"/>
    <n v="6"/>
    <n v="1"/>
    <n v="5"/>
    <n v="8"/>
    <x v="0"/>
    <x v="0"/>
    <x v="0"/>
    <x v="0"/>
    <x v="0"/>
    <n v="0"/>
    <n v="3"/>
    <n v="11"/>
    <x v="1"/>
    <n v="36"/>
    <x v="1"/>
    <n v="2752"/>
    <n v="0"/>
    <n v="0"/>
    <n v="0"/>
    <n v="1"/>
    <n v="0"/>
    <s v="Together"/>
    <s v="Partner"/>
    <n v="0"/>
    <n v="0"/>
    <n v="1"/>
    <n v="0"/>
    <n v="0"/>
    <s v="Graduation"/>
    <s v="Graduate"/>
    <n v="310"/>
    <n v="123"/>
    <n v="0"/>
    <n v="1"/>
    <x v="3"/>
    <s v="NumWebPurchases"/>
    <x v="2"/>
    <n v="12"/>
    <s v="Not Accepted"/>
    <n v="12"/>
    <n v="497"/>
    <n v="4"/>
    <n v="4"/>
    <n v="5"/>
    <n v="13"/>
    <n v="3"/>
    <x v="2"/>
    <s v="Medium"/>
    <s v="High"/>
    <s v="High"/>
    <n v="1690"/>
  </r>
  <r>
    <n v="60230"/>
    <x v="0"/>
    <n v="0"/>
    <n v="1"/>
    <n v="78"/>
    <x v="2"/>
    <n v="520"/>
    <n v="20"/>
    <n v="367"/>
    <n v="39"/>
    <n v="81"/>
    <n v="40"/>
    <s v="Wines"/>
    <n v="2"/>
    <n v="6"/>
    <n v="3"/>
    <n v="6"/>
    <n v="5"/>
    <x v="0"/>
    <x v="0"/>
    <x v="0"/>
    <x v="0"/>
    <x v="0"/>
    <n v="0"/>
    <n v="3"/>
    <n v="11"/>
    <x v="1"/>
    <n v="64"/>
    <x v="0"/>
    <n v="2564"/>
    <n v="0"/>
    <n v="0"/>
    <n v="1"/>
    <n v="0"/>
    <n v="0"/>
    <s v="Single"/>
    <s v="Alone"/>
    <n v="0"/>
    <n v="0"/>
    <n v="1"/>
    <n v="0"/>
    <n v="0"/>
    <s v="Graduation"/>
    <s v="Graduate"/>
    <n v="1027"/>
    <n v="987"/>
    <n v="0"/>
    <n v="1"/>
    <x v="0"/>
    <s v="NumWebPurchases"/>
    <x v="2"/>
    <n v="15"/>
    <s v="Not Accepted"/>
    <n v="15"/>
    <n v="1067"/>
    <n v="3.0000000000000004"/>
    <n v="5"/>
    <n v="7"/>
    <n v="15"/>
    <n v="4"/>
    <x v="2"/>
    <s v="High"/>
    <s v="High"/>
    <s v="Medium"/>
    <n v="1691"/>
  </r>
  <r>
    <n v="22108"/>
    <x v="2"/>
    <n v="1"/>
    <n v="1"/>
    <n v="46"/>
    <x v="0"/>
    <n v="5"/>
    <n v="3"/>
    <n v="9"/>
    <n v="6"/>
    <n v="2"/>
    <n v="6"/>
    <s v="Meat"/>
    <n v="2"/>
    <n v="2"/>
    <n v="0"/>
    <n v="3"/>
    <n v="7"/>
    <x v="0"/>
    <x v="0"/>
    <x v="0"/>
    <x v="0"/>
    <x v="0"/>
    <n v="0"/>
    <n v="3"/>
    <n v="11"/>
    <x v="1"/>
    <n v="43"/>
    <x v="2"/>
    <n v="2211"/>
    <n v="0"/>
    <n v="1"/>
    <n v="0"/>
    <n v="0"/>
    <n v="0"/>
    <s v="Married"/>
    <s v="Partner"/>
    <n v="0"/>
    <n v="0"/>
    <n v="1"/>
    <n v="0"/>
    <n v="0"/>
    <s v="Graduation"/>
    <s v="Graduate"/>
    <n v="25"/>
    <n v="19"/>
    <n v="0"/>
    <n v="2"/>
    <x v="1"/>
    <s v="NumStorePurchases"/>
    <x v="1"/>
    <n v="5"/>
    <s v="Not Accepted"/>
    <n v="5"/>
    <n v="31"/>
    <n v="6"/>
    <n v="1"/>
    <n v="0"/>
    <n v="7"/>
    <n v="1"/>
    <x v="1"/>
    <s v="Low"/>
    <s v="Medium"/>
    <s v="Low"/>
    <n v="1692"/>
  </r>
  <r>
    <n v="44392"/>
    <x v="0"/>
    <n v="1"/>
    <n v="1"/>
    <n v="71"/>
    <x v="2"/>
    <n v="87"/>
    <n v="5"/>
    <n v="71"/>
    <n v="7"/>
    <n v="12"/>
    <n v="29"/>
    <s v="Wines"/>
    <n v="5"/>
    <n v="4"/>
    <n v="1"/>
    <n v="4"/>
    <n v="7"/>
    <x v="0"/>
    <x v="0"/>
    <x v="0"/>
    <x v="0"/>
    <x v="0"/>
    <n v="0"/>
    <n v="3"/>
    <n v="11"/>
    <x v="1"/>
    <n v="46"/>
    <x v="2"/>
    <n v="2456"/>
    <n v="0"/>
    <n v="0"/>
    <n v="0"/>
    <n v="1"/>
    <n v="0"/>
    <s v="Together"/>
    <s v="Partner"/>
    <n v="0"/>
    <n v="0"/>
    <n v="1"/>
    <n v="0"/>
    <n v="0"/>
    <s v="Graduation"/>
    <s v="Graduate"/>
    <n v="182"/>
    <n v="153"/>
    <n v="0"/>
    <n v="2"/>
    <x v="3"/>
    <s v="NumWebPurchases"/>
    <x v="2"/>
    <n v="9"/>
    <s v="Not Accepted"/>
    <n v="9"/>
    <n v="211"/>
    <n v="3.0000000000000004"/>
    <n v="3"/>
    <n v="4"/>
    <n v="10"/>
    <n v="2"/>
    <x v="1"/>
    <s v="Medium"/>
    <s v="Medium"/>
    <s v="Medium"/>
    <n v="1693"/>
  </r>
  <r>
    <n v="55424"/>
    <x v="0"/>
    <n v="0"/>
    <n v="1"/>
    <n v="6"/>
    <x v="3"/>
    <n v="462"/>
    <n v="61"/>
    <n v="184"/>
    <n v="10"/>
    <n v="53"/>
    <n v="107"/>
    <s v="Wines"/>
    <n v="4"/>
    <n v="7"/>
    <n v="5"/>
    <n v="9"/>
    <n v="6"/>
    <x v="1"/>
    <x v="0"/>
    <x v="0"/>
    <x v="0"/>
    <x v="0"/>
    <n v="0"/>
    <n v="3"/>
    <n v="11"/>
    <x v="0"/>
    <n v="44"/>
    <x v="2"/>
    <n v="2740"/>
    <n v="0"/>
    <n v="1"/>
    <n v="0"/>
    <n v="0"/>
    <n v="0"/>
    <s v="Married"/>
    <s v="Partner"/>
    <n v="0"/>
    <n v="0"/>
    <n v="0"/>
    <n v="0"/>
    <n v="1"/>
    <s v="PhD"/>
    <s v="Postgraduate"/>
    <n v="770"/>
    <n v="663"/>
    <n v="1"/>
    <n v="1"/>
    <x v="2"/>
    <s v="NumStorePurchases"/>
    <x v="1"/>
    <n v="21"/>
    <s v="Accepted"/>
    <n v="21"/>
    <n v="877"/>
    <n v="10"/>
    <n v="8"/>
    <n v="6"/>
    <n v="24"/>
    <n v="9"/>
    <x v="0"/>
    <s v="Medium"/>
    <s v="High"/>
    <s v="High"/>
    <n v="1694"/>
  </r>
  <r>
    <n v="17688"/>
    <x v="2"/>
    <n v="1"/>
    <n v="0"/>
    <n v="82"/>
    <x v="2"/>
    <n v="2"/>
    <n v="2"/>
    <n v="1"/>
    <n v="3"/>
    <n v="1"/>
    <n v="2"/>
    <s v="Fish"/>
    <n v="1"/>
    <n v="1"/>
    <n v="0"/>
    <n v="2"/>
    <n v="8"/>
    <x v="0"/>
    <x v="0"/>
    <x v="0"/>
    <x v="0"/>
    <x v="0"/>
    <n v="1"/>
    <n v="3"/>
    <n v="11"/>
    <x v="1"/>
    <n v="41"/>
    <x v="2"/>
    <n v="2691"/>
    <n v="0"/>
    <n v="1"/>
    <n v="0"/>
    <n v="0"/>
    <n v="0"/>
    <s v="Married"/>
    <s v="Partner"/>
    <n v="0"/>
    <n v="0"/>
    <n v="1"/>
    <n v="0"/>
    <n v="0"/>
    <s v="Graduation"/>
    <s v="Graduate"/>
    <n v="9"/>
    <n v="7"/>
    <n v="0"/>
    <n v="1"/>
    <x v="1"/>
    <s v="NumStorePurchases"/>
    <x v="1"/>
    <n v="3"/>
    <s v="Not Accepted"/>
    <n v="3"/>
    <n v="11"/>
    <n v="1.9999999999999996"/>
    <n v="0"/>
    <n v="0"/>
    <n v="1.9999999999999996"/>
    <n v="0"/>
    <x v="1"/>
    <s v="Low"/>
    <s v="Low"/>
    <s v="Low"/>
    <n v="1695"/>
  </r>
  <r>
    <n v="92491"/>
    <x v="1"/>
    <n v="0"/>
    <n v="0"/>
    <n v="71"/>
    <x v="2"/>
    <n v="979"/>
    <n v="44"/>
    <n v="935"/>
    <n v="29"/>
    <n v="25"/>
    <n v="22"/>
    <s v="Wines"/>
    <n v="1"/>
    <n v="7"/>
    <n v="5"/>
    <n v="12"/>
    <n v="3"/>
    <x v="0"/>
    <x v="1"/>
    <x v="1"/>
    <x v="1"/>
    <x v="0"/>
    <n v="0"/>
    <n v="3"/>
    <n v="11"/>
    <x v="0"/>
    <n v="37"/>
    <x v="1"/>
    <n v="2583"/>
    <n v="0"/>
    <n v="1"/>
    <n v="0"/>
    <n v="0"/>
    <n v="0"/>
    <s v="Married"/>
    <s v="Partner"/>
    <n v="0"/>
    <n v="0"/>
    <n v="0"/>
    <n v="0"/>
    <n v="1"/>
    <s v="PhD"/>
    <s v="Postgraduate"/>
    <n v="2012"/>
    <n v="1990"/>
    <n v="3"/>
    <n v="0"/>
    <x v="0"/>
    <s v="NumStorePurchases"/>
    <x v="1"/>
    <n v="24"/>
    <s v="Accepted"/>
    <n v="24"/>
    <n v="2034"/>
    <n v="3.0000000000000004"/>
    <n v="9"/>
    <n v="9"/>
    <n v="21"/>
    <n v="8"/>
    <x v="0"/>
    <s v="High"/>
    <s v="Medium"/>
    <s v="Medium"/>
    <n v="1696"/>
  </r>
  <r>
    <n v="90273"/>
    <x v="1"/>
    <n v="0"/>
    <n v="0"/>
    <n v="32"/>
    <x v="0"/>
    <n v="704"/>
    <n v="129"/>
    <n v="853"/>
    <n v="120"/>
    <n v="74"/>
    <n v="111"/>
    <s v="Meat"/>
    <n v="1"/>
    <n v="5"/>
    <n v="6"/>
    <n v="7"/>
    <n v="2"/>
    <x v="0"/>
    <x v="1"/>
    <x v="1"/>
    <x v="1"/>
    <x v="0"/>
    <n v="0"/>
    <n v="3"/>
    <n v="11"/>
    <x v="0"/>
    <n v="29"/>
    <x v="3"/>
    <n v="2356"/>
    <n v="0"/>
    <n v="0"/>
    <n v="1"/>
    <n v="0"/>
    <n v="0"/>
    <s v="Single"/>
    <s v="Alone"/>
    <n v="0"/>
    <n v="0"/>
    <n v="1"/>
    <n v="0"/>
    <n v="0"/>
    <s v="Graduation"/>
    <s v="Graduate"/>
    <n v="1880"/>
    <n v="1769"/>
    <n v="3"/>
    <n v="0"/>
    <x v="0"/>
    <s v="NumStorePurchases"/>
    <x v="1"/>
    <n v="18"/>
    <s v="Accepted"/>
    <n v="18"/>
    <n v="1991"/>
    <n v="7"/>
    <n v="7"/>
    <n v="9"/>
    <n v="23"/>
    <n v="8"/>
    <x v="0"/>
    <s v="High"/>
    <s v="High"/>
    <s v="High"/>
    <n v="1697"/>
  </r>
  <r>
    <n v="82571"/>
    <x v="1"/>
    <n v="0"/>
    <n v="0"/>
    <n v="28"/>
    <x v="1"/>
    <n v="861"/>
    <n v="31"/>
    <n v="558"/>
    <n v="62"/>
    <n v="95"/>
    <n v="79"/>
    <s v="Wines"/>
    <n v="0"/>
    <n v="6"/>
    <n v="5"/>
    <n v="13"/>
    <n v="2"/>
    <x v="0"/>
    <x v="0"/>
    <x v="1"/>
    <x v="0"/>
    <x v="0"/>
    <n v="0"/>
    <n v="3"/>
    <n v="11"/>
    <x v="1"/>
    <n v="58"/>
    <x v="0"/>
    <n v="2247"/>
    <n v="0"/>
    <n v="0"/>
    <n v="0"/>
    <n v="0"/>
    <n v="1"/>
    <s v="Widow"/>
    <s v="Alone"/>
    <n v="0"/>
    <n v="0"/>
    <n v="0"/>
    <n v="0"/>
    <n v="1"/>
    <s v="PhD"/>
    <s v="Postgraduate"/>
    <n v="1607"/>
    <n v="1528"/>
    <n v="1"/>
    <n v="0"/>
    <x v="0"/>
    <s v="NumStorePurchases"/>
    <x v="1"/>
    <n v="24"/>
    <s v="Accepted"/>
    <n v="24"/>
    <n v="1686"/>
    <n v="8"/>
    <n v="9"/>
    <n v="9"/>
    <n v="26"/>
    <n v="9"/>
    <x v="0"/>
    <s v="High"/>
    <s v="High"/>
    <s v="High"/>
    <n v="1698"/>
  </r>
  <r>
    <n v="38513"/>
    <x v="0"/>
    <n v="1"/>
    <n v="0"/>
    <n v="20"/>
    <x v="1"/>
    <n v="172"/>
    <n v="3"/>
    <n v="115"/>
    <n v="16"/>
    <n v="0"/>
    <n v="18"/>
    <s v="Wines"/>
    <n v="5"/>
    <n v="6"/>
    <n v="1"/>
    <n v="5"/>
    <n v="8"/>
    <x v="0"/>
    <x v="0"/>
    <x v="0"/>
    <x v="0"/>
    <x v="0"/>
    <n v="0"/>
    <n v="3"/>
    <n v="11"/>
    <x v="0"/>
    <n v="38"/>
    <x v="1"/>
    <n v="2311"/>
    <n v="0"/>
    <n v="0"/>
    <n v="1"/>
    <n v="0"/>
    <n v="0"/>
    <s v="Single"/>
    <s v="Alone"/>
    <n v="0"/>
    <n v="0"/>
    <n v="0"/>
    <n v="0"/>
    <n v="1"/>
    <s v="PhD"/>
    <s v="Postgraduate"/>
    <n v="306"/>
    <n v="288"/>
    <n v="0"/>
    <n v="1"/>
    <x v="3"/>
    <s v="NumWebPurchases"/>
    <x v="2"/>
    <n v="12"/>
    <s v="Not Accepted"/>
    <n v="12"/>
    <n v="324"/>
    <n v="8"/>
    <n v="4"/>
    <n v="4"/>
    <n v="16"/>
    <n v="5"/>
    <x v="3"/>
    <s v="Medium"/>
    <s v="Low"/>
    <s v="Medium"/>
    <n v="1699"/>
  </r>
  <r>
    <n v="16653"/>
    <x v="2"/>
    <n v="1"/>
    <n v="0"/>
    <n v="10"/>
    <x v="1"/>
    <n v="5"/>
    <n v="7"/>
    <n v="31"/>
    <n v="15"/>
    <n v="4"/>
    <n v="7"/>
    <s v="Meat"/>
    <n v="3"/>
    <n v="2"/>
    <n v="1"/>
    <n v="3"/>
    <n v="6"/>
    <x v="0"/>
    <x v="0"/>
    <x v="0"/>
    <x v="0"/>
    <x v="0"/>
    <n v="0"/>
    <n v="3"/>
    <n v="11"/>
    <x v="0"/>
    <n v="41"/>
    <x v="2"/>
    <n v="2231"/>
    <n v="0"/>
    <n v="0"/>
    <n v="1"/>
    <n v="0"/>
    <n v="0"/>
    <s v="Single"/>
    <s v="Alone"/>
    <n v="0"/>
    <n v="0"/>
    <n v="0"/>
    <n v="1"/>
    <n v="0"/>
    <s v="Master"/>
    <s v="Postgraduate"/>
    <n v="62"/>
    <n v="55"/>
    <n v="0"/>
    <n v="1"/>
    <x v="3"/>
    <s v="NumStorePurchases"/>
    <x v="1"/>
    <n v="6"/>
    <s v="Not Accepted"/>
    <n v="6"/>
    <n v="69"/>
    <n v="9"/>
    <n v="2"/>
    <n v="2"/>
    <n v="13"/>
    <n v="3"/>
    <x v="2"/>
    <s v="Low"/>
    <s v="Medium"/>
    <s v="Low"/>
    <n v="1700"/>
  </r>
  <r>
    <n v="42586"/>
    <x v="0"/>
    <n v="1"/>
    <n v="1"/>
    <n v="7"/>
    <x v="3"/>
    <n v="194"/>
    <n v="2"/>
    <n v="56"/>
    <n v="0"/>
    <n v="0"/>
    <n v="0"/>
    <s v="Wines"/>
    <n v="5"/>
    <n v="4"/>
    <n v="1"/>
    <n v="6"/>
    <n v="8"/>
    <x v="0"/>
    <x v="0"/>
    <x v="0"/>
    <x v="0"/>
    <x v="0"/>
    <n v="0"/>
    <n v="3"/>
    <n v="11"/>
    <x v="0"/>
    <n v="65"/>
    <x v="0"/>
    <n v="2767"/>
    <n v="0"/>
    <n v="0"/>
    <n v="0"/>
    <n v="1"/>
    <n v="0"/>
    <s v="Together"/>
    <s v="Partner"/>
    <n v="0"/>
    <n v="0"/>
    <n v="1"/>
    <n v="0"/>
    <n v="0"/>
    <s v="Graduation"/>
    <s v="Graduate"/>
    <n v="252"/>
    <n v="252"/>
    <n v="0"/>
    <n v="2"/>
    <x v="3"/>
    <s v="NumStorePurchases"/>
    <x v="1"/>
    <n v="11"/>
    <s v="Not Accepted"/>
    <n v="11"/>
    <n v="252"/>
    <n v="10"/>
    <n v="4"/>
    <n v="4"/>
    <n v="18"/>
    <n v="6"/>
    <x v="3"/>
    <s v="Medium"/>
    <s v="Low"/>
    <s v="Low"/>
    <n v="1701"/>
  </r>
  <r>
    <n v="23529"/>
    <x v="2"/>
    <n v="0"/>
    <n v="1"/>
    <n v="67"/>
    <x v="2"/>
    <n v="9"/>
    <n v="7"/>
    <n v="13"/>
    <n v="3"/>
    <n v="2"/>
    <n v="20"/>
    <s v="Gold"/>
    <n v="1"/>
    <n v="1"/>
    <n v="1"/>
    <n v="2"/>
    <n v="6"/>
    <x v="0"/>
    <x v="0"/>
    <x v="0"/>
    <x v="0"/>
    <x v="0"/>
    <n v="0"/>
    <n v="3"/>
    <n v="11"/>
    <x v="1"/>
    <n v="55"/>
    <x v="0"/>
    <n v="2697"/>
    <n v="0"/>
    <n v="0"/>
    <n v="1"/>
    <n v="0"/>
    <n v="0"/>
    <s v="Single"/>
    <s v="Alone"/>
    <n v="0"/>
    <n v="1"/>
    <n v="0"/>
    <n v="0"/>
    <n v="0"/>
    <s v="Basic"/>
    <s v="Undergraduate"/>
    <n v="34"/>
    <n v="14"/>
    <n v="0"/>
    <n v="1"/>
    <x v="1"/>
    <s v="NumStorePurchases"/>
    <x v="1"/>
    <n v="4"/>
    <s v="Not Accepted"/>
    <n v="4"/>
    <n v="54"/>
    <n v="4"/>
    <n v="0"/>
    <n v="1"/>
    <n v="5"/>
    <n v="0"/>
    <x v="1"/>
    <s v="Low"/>
    <s v="Medium"/>
    <s v="Medium"/>
    <n v="1702"/>
  </r>
  <r>
    <n v="74881"/>
    <x v="1"/>
    <n v="1"/>
    <n v="1"/>
    <n v="48"/>
    <x v="0"/>
    <n v="505"/>
    <n v="72"/>
    <n v="270"/>
    <n v="36"/>
    <n v="27"/>
    <n v="54"/>
    <s v="Wines"/>
    <n v="4"/>
    <n v="9"/>
    <n v="2"/>
    <n v="12"/>
    <n v="5"/>
    <x v="0"/>
    <x v="0"/>
    <x v="0"/>
    <x v="0"/>
    <x v="0"/>
    <n v="0"/>
    <n v="3"/>
    <n v="11"/>
    <x v="1"/>
    <n v="59"/>
    <x v="0"/>
    <n v="2637"/>
    <n v="0"/>
    <n v="0"/>
    <n v="0"/>
    <n v="1"/>
    <n v="0"/>
    <s v="Together"/>
    <s v="Partner"/>
    <n v="0"/>
    <n v="0"/>
    <n v="0"/>
    <n v="1"/>
    <n v="0"/>
    <s v="Master"/>
    <s v="Postgraduate"/>
    <n v="910"/>
    <n v="856"/>
    <n v="0"/>
    <n v="2"/>
    <x v="2"/>
    <s v="NumStorePurchases"/>
    <x v="1"/>
    <n v="23"/>
    <s v="Not Accepted"/>
    <n v="23"/>
    <n v="964"/>
    <n v="6"/>
    <n v="9"/>
    <n v="7"/>
    <n v="22"/>
    <n v="8"/>
    <x v="0"/>
    <s v="Medium"/>
    <s v="Medium"/>
    <s v="Medium"/>
    <n v="1703"/>
  </r>
  <r>
    <n v="71107"/>
    <x v="1"/>
    <n v="0"/>
    <n v="1"/>
    <n v="61"/>
    <x v="2"/>
    <n v="533"/>
    <n v="10"/>
    <n v="217"/>
    <n v="198"/>
    <n v="174"/>
    <n v="195"/>
    <s v="Wines"/>
    <n v="2"/>
    <n v="7"/>
    <n v="6"/>
    <n v="13"/>
    <n v="4"/>
    <x v="0"/>
    <x v="0"/>
    <x v="0"/>
    <x v="0"/>
    <x v="0"/>
    <n v="0"/>
    <n v="3"/>
    <n v="11"/>
    <x v="1"/>
    <n v="69"/>
    <x v="0"/>
    <n v="2656"/>
    <n v="0"/>
    <n v="1"/>
    <n v="0"/>
    <n v="0"/>
    <n v="0"/>
    <s v="Married"/>
    <s v="Partner"/>
    <n v="0"/>
    <n v="0"/>
    <n v="1"/>
    <n v="0"/>
    <n v="0"/>
    <s v="Graduation"/>
    <s v="Graduate"/>
    <n v="1132"/>
    <n v="937"/>
    <n v="0"/>
    <n v="1"/>
    <x v="0"/>
    <s v="NumStorePurchases"/>
    <x v="1"/>
    <n v="26"/>
    <s v="Not Accepted"/>
    <n v="26"/>
    <n v="1327"/>
    <n v="4"/>
    <n v="9"/>
    <n v="8"/>
    <n v="21"/>
    <n v="8"/>
    <x v="0"/>
    <s v="High"/>
    <s v="High"/>
    <s v="High"/>
    <n v="1704"/>
  </r>
  <r>
    <n v="46910"/>
    <x v="0"/>
    <n v="1"/>
    <n v="1"/>
    <n v="36"/>
    <x v="0"/>
    <n v="48"/>
    <n v="0"/>
    <n v="14"/>
    <n v="0"/>
    <n v="0"/>
    <n v="6"/>
    <s v="Wines"/>
    <n v="2"/>
    <n v="2"/>
    <n v="0"/>
    <n v="3"/>
    <n v="6"/>
    <x v="0"/>
    <x v="0"/>
    <x v="0"/>
    <x v="0"/>
    <x v="0"/>
    <n v="0"/>
    <n v="3"/>
    <n v="11"/>
    <x v="1"/>
    <n v="56"/>
    <x v="0"/>
    <n v="2257"/>
    <n v="0"/>
    <n v="0"/>
    <n v="0"/>
    <n v="1"/>
    <n v="0"/>
    <s v="Together"/>
    <s v="Partner"/>
    <n v="0"/>
    <n v="0"/>
    <n v="0"/>
    <n v="0"/>
    <n v="1"/>
    <s v="PhD"/>
    <s v="Postgraduate"/>
    <n v="62"/>
    <n v="56"/>
    <n v="0"/>
    <n v="2"/>
    <x v="3"/>
    <s v="NumStorePurchases"/>
    <x v="1"/>
    <n v="5"/>
    <s v="Not Accepted"/>
    <n v="5"/>
    <n v="68"/>
    <n v="7"/>
    <n v="1"/>
    <n v="2"/>
    <n v="10"/>
    <n v="2"/>
    <x v="1"/>
    <s v="Medium"/>
    <s v="Low"/>
    <s v="Low"/>
    <n v="1705"/>
  </r>
  <r>
    <n v="18690"/>
    <x v="2"/>
    <n v="0"/>
    <n v="0"/>
    <n v="77"/>
    <x v="2"/>
    <n v="6"/>
    <n v="1"/>
    <n v="7"/>
    <n v="23"/>
    <n v="4"/>
    <n v="19"/>
    <s v="Fish"/>
    <n v="1"/>
    <n v="1"/>
    <n v="1"/>
    <n v="2"/>
    <n v="8"/>
    <x v="0"/>
    <x v="0"/>
    <x v="0"/>
    <x v="0"/>
    <x v="0"/>
    <n v="0"/>
    <n v="3"/>
    <n v="11"/>
    <x v="1"/>
    <n v="61"/>
    <x v="0"/>
    <n v="2707"/>
    <n v="0"/>
    <n v="1"/>
    <n v="0"/>
    <n v="0"/>
    <n v="0"/>
    <s v="Married"/>
    <s v="Partner"/>
    <n v="0"/>
    <n v="0"/>
    <n v="1"/>
    <n v="0"/>
    <n v="0"/>
    <s v="Graduation"/>
    <s v="Graduate"/>
    <n v="41"/>
    <n v="22"/>
    <n v="0"/>
    <n v="0"/>
    <x v="1"/>
    <s v="NumStorePurchases"/>
    <x v="1"/>
    <n v="4"/>
    <s v="Not Accepted"/>
    <n v="4"/>
    <n v="60"/>
    <n v="3.0000000000000004"/>
    <n v="0"/>
    <n v="2"/>
    <n v="5"/>
    <n v="0"/>
    <x v="1"/>
    <s v="Low"/>
    <s v="Medium"/>
    <s v="Medium"/>
    <n v="1706"/>
  </r>
  <r>
    <n v="37244"/>
    <x v="0"/>
    <n v="1"/>
    <n v="1"/>
    <n v="90"/>
    <x v="2"/>
    <n v="18"/>
    <n v="2"/>
    <n v="10"/>
    <n v="0"/>
    <n v="0"/>
    <n v="25"/>
    <s v="Gold"/>
    <n v="1"/>
    <n v="1"/>
    <n v="1"/>
    <n v="2"/>
    <n v="7"/>
    <x v="1"/>
    <x v="0"/>
    <x v="0"/>
    <x v="0"/>
    <x v="0"/>
    <n v="0"/>
    <n v="3"/>
    <n v="11"/>
    <x v="1"/>
    <n v="65"/>
    <x v="0"/>
    <n v="2587"/>
    <n v="1"/>
    <n v="0"/>
    <n v="0"/>
    <n v="0"/>
    <n v="0"/>
    <s v="Divorced"/>
    <s v="Alone"/>
    <n v="0"/>
    <n v="0"/>
    <n v="1"/>
    <n v="0"/>
    <n v="0"/>
    <s v="Graduation"/>
    <s v="Graduate"/>
    <n v="30"/>
    <n v="5"/>
    <n v="1"/>
    <n v="2"/>
    <x v="1"/>
    <s v="NumStorePurchases"/>
    <x v="1"/>
    <n v="4"/>
    <s v="Accepted"/>
    <n v="4"/>
    <n v="55"/>
    <n v="0.99999999999999978"/>
    <n v="0"/>
    <n v="1"/>
    <n v="1.9999999999999998"/>
    <n v="0"/>
    <x v="1"/>
    <s v="Low"/>
    <s v="Low"/>
    <s v="Medium"/>
    <n v="1707"/>
  </r>
  <r>
    <n v="82427"/>
    <x v="1"/>
    <n v="0"/>
    <n v="0"/>
    <n v="35"/>
    <x v="0"/>
    <n v="482"/>
    <n v="147"/>
    <n v="509"/>
    <n v="104"/>
    <n v="107"/>
    <n v="107"/>
    <s v="Meat"/>
    <n v="1"/>
    <n v="3"/>
    <n v="5"/>
    <n v="12"/>
    <n v="1"/>
    <x v="0"/>
    <x v="0"/>
    <x v="1"/>
    <x v="0"/>
    <x v="0"/>
    <n v="0"/>
    <n v="3"/>
    <n v="11"/>
    <x v="1"/>
    <n v="54"/>
    <x v="0"/>
    <n v="2268"/>
    <n v="0"/>
    <n v="0"/>
    <n v="0"/>
    <n v="1"/>
    <n v="0"/>
    <s v="Together"/>
    <s v="Partner"/>
    <n v="0"/>
    <n v="0"/>
    <n v="1"/>
    <n v="0"/>
    <n v="0"/>
    <s v="Graduation"/>
    <s v="Graduate"/>
    <n v="1349"/>
    <n v="1242"/>
    <n v="1"/>
    <n v="0"/>
    <x v="0"/>
    <s v="NumStorePurchases"/>
    <x v="1"/>
    <n v="20"/>
    <s v="Accepted"/>
    <n v="20"/>
    <n v="1456"/>
    <n v="7"/>
    <n v="7"/>
    <n v="8"/>
    <n v="22"/>
    <n v="8"/>
    <x v="0"/>
    <s v="Medium"/>
    <s v="High"/>
    <s v="High"/>
    <n v="1708"/>
  </r>
  <r>
    <n v="75342"/>
    <x v="1"/>
    <n v="0"/>
    <n v="1"/>
    <n v="38"/>
    <x v="0"/>
    <n v="204"/>
    <n v="97"/>
    <n v="97"/>
    <n v="21"/>
    <n v="118"/>
    <n v="26"/>
    <s v="Wines"/>
    <n v="1"/>
    <n v="5"/>
    <n v="2"/>
    <n v="10"/>
    <n v="4"/>
    <x v="0"/>
    <x v="0"/>
    <x v="0"/>
    <x v="0"/>
    <x v="0"/>
    <n v="0"/>
    <n v="3"/>
    <n v="11"/>
    <x v="1"/>
    <n v="62"/>
    <x v="0"/>
    <n v="2578"/>
    <n v="0"/>
    <n v="0"/>
    <n v="1"/>
    <n v="0"/>
    <n v="0"/>
    <s v="Single"/>
    <s v="Alone"/>
    <n v="1"/>
    <n v="0"/>
    <n v="0"/>
    <n v="0"/>
    <n v="0"/>
    <s v="2n Cycle"/>
    <s v="Undergraduate"/>
    <n v="537"/>
    <n v="511"/>
    <n v="0"/>
    <n v="1"/>
    <x v="2"/>
    <s v="NumStorePurchases"/>
    <x v="1"/>
    <n v="17"/>
    <s v="Not Accepted"/>
    <n v="17"/>
    <n v="563"/>
    <n v="7"/>
    <n v="6"/>
    <n v="5"/>
    <n v="18"/>
    <n v="6"/>
    <x v="3"/>
    <s v="Medium"/>
    <s v="High"/>
    <s v="Medium"/>
    <n v="1709"/>
  </r>
  <r>
    <n v="70044"/>
    <x v="1"/>
    <n v="0"/>
    <n v="1"/>
    <n v="46"/>
    <x v="0"/>
    <n v="1073"/>
    <n v="0"/>
    <n v="250"/>
    <n v="153"/>
    <n v="14"/>
    <n v="14"/>
    <s v="Wines"/>
    <n v="4"/>
    <n v="7"/>
    <n v="10"/>
    <n v="5"/>
    <n v="5"/>
    <x v="0"/>
    <x v="0"/>
    <x v="0"/>
    <x v="0"/>
    <x v="0"/>
    <n v="0"/>
    <n v="3"/>
    <n v="11"/>
    <x v="1"/>
    <n v="66"/>
    <x v="0"/>
    <n v="2655"/>
    <n v="1"/>
    <n v="0"/>
    <n v="0"/>
    <n v="0"/>
    <n v="0"/>
    <s v="Divorced"/>
    <s v="Alone"/>
    <n v="0"/>
    <n v="0"/>
    <n v="1"/>
    <n v="0"/>
    <n v="0"/>
    <s v="Graduation"/>
    <s v="Graduate"/>
    <n v="1490"/>
    <n v="1476"/>
    <n v="0"/>
    <n v="1"/>
    <x v="0"/>
    <s v="NumCatalogPurchases"/>
    <x v="0"/>
    <n v="22"/>
    <s v="Not Accepted"/>
    <n v="22"/>
    <n v="1504"/>
    <n v="6"/>
    <n v="8"/>
    <n v="8"/>
    <n v="22"/>
    <n v="8"/>
    <x v="0"/>
    <s v="High"/>
    <s v="Medium"/>
    <s v="Medium"/>
    <n v="1710"/>
  </r>
  <r>
    <n v="79146"/>
    <x v="1"/>
    <n v="1"/>
    <n v="1"/>
    <n v="33"/>
    <x v="0"/>
    <n v="245"/>
    <n v="16"/>
    <n v="223"/>
    <n v="21"/>
    <n v="43"/>
    <n v="16"/>
    <s v="Wines"/>
    <n v="2"/>
    <n v="8"/>
    <n v="1"/>
    <n v="8"/>
    <n v="6"/>
    <x v="0"/>
    <x v="0"/>
    <x v="0"/>
    <x v="0"/>
    <x v="0"/>
    <n v="0"/>
    <n v="3"/>
    <n v="11"/>
    <x v="1"/>
    <n v="53"/>
    <x v="0"/>
    <n v="2225"/>
    <n v="0"/>
    <n v="0"/>
    <n v="1"/>
    <n v="0"/>
    <n v="0"/>
    <s v="Single"/>
    <s v="Alone"/>
    <n v="0"/>
    <n v="0"/>
    <n v="1"/>
    <n v="0"/>
    <n v="0"/>
    <s v="Graduation"/>
    <s v="Graduate"/>
    <n v="548"/>
    <n v="532"/>
    <n v="0"/>
    <n v="2"/>
    <x v="2"/>
    <s v="NumWebPurchases"/>
    <x v="2"/>
    <n v="17"/>
    <s v="Not Accepted"/>
    <n v="17"/>
    <n v="564"/>
    <n v="7"/>
    <n v="6"/>
    <n v="5"/>
    <n v="18"/>
    <n v="6"/>
    <x v="3"/>
    <s v="Medium"/>
    <s v="High"/>
    <s v="Medium"/>
    <n v="1711"/>
  </r>
  <r>
    <n v="77437"/>
    <x v="1"/>
    <n v="0"/>
    <n v="0"/>
    <n v="70"/>
    <x v="2"/>
    <n v="560"/>
    <n v="21"/>
    <n v="442"/>
    <n v="29"/>
    <n v="44"/>
    <n v="29"/>
    <s v="Wines"/>
    <n v="1"/>
    <n v="4"/>
    <n v="5"/>
    <n v="13"/>
    <n v="1"/>
    <x v="0"/>
    <x v="0"/>
    <x v="1"/>
    <x v="0"/>
    <x v="0"/>
    <n v="0"/>
    <n v="3"/>
    <n v="11"/>
    <x v="1"/>
    <n v="57"/>
    <x v="0"/>
    <n v="2374"/>
    <n v="0"/>
    <n v="1"/>
    <n v="0"/>
    <n v="0"/>
    <n v="0"/>
    <s v="Married"/>
    <s v="Partner"/>
    <n v="0"/>
    <n v="0"/>
    <n v="1"/>
    <n v="0"/>
    <n v="0"/>
    <s v="Graduation"/>
    <s v="Graduate"/>
    <n v="1096"/>
    <n v="1067"/>
    <n v="1"/>
    <n v="0"/>
    <x v="0"/>
    <s v="NumStorePurchases"/>
    <x v="1"/>
    <n v="22"/>
    <s v="Accepted"/>
    <n v="22"/>
    <n v="1125"/>
    <n v="3.0000000000000004"/>
    <n v="8"/>
    <n v="7"/>
    <n v="18"/>
    <n v="6"/>
    <x v="3"/>
    <s v="High"/>
    <s v="High"/>
    <s v="Medium"/>
    <n v="1712"/>
  </r>
  <r>
    <n v="54984"/>
    <x v="0"/>
    <n v="0"/>
    <n v="1"/>
    <n v="51"/>
    <x v="0"/>
    <n v="173"/>
    <n v="13"/>
    <n v="131"/>
    <n v="32"/>
    <n v="3"/>
    <n v="6"/>
    <s v="Wines"/>
    <n v="4"/>
    <n v="6"/>
    <n v="1"/>
    <n v="6"/>
    <n v="7"/>
    <x v="0"/>
    <x v="0"/>
    <x v="0"/>
    <x v="1"/>
    <x v="0"/>
    <n v="0"/>
    <n v="3"/>
    <n v="11"/>
    <x v="1"/>
    <n v="61"/>
    <x v="0"/>
    <n v="2195"/>
    <n v="0"/>
    <n v="1"/>
    <n v="0"/>
    <n v="0"/>
    <n v="0"/>
    <s v="Married"/>
    <s v="Partner"/>
    <n v="0"/>
    <n v="0"/>
    <n v="1"/>
    <n v="0"/>
    <n v="0"/>
    <s v="Graduation"/>
    <s v="Graduate"/>
    <n v="352"/>
    <n v="346"/>
    <n v="1"/>
    <n v="1"/>
    <x v="2"/>
    <s v="NumWebPurchases"/>
    <x v="2"/>
    <n v="13"/>
    <s v="Accepted"/>
    <n v="13"/>
    <n v="358"/>
    <n v="5"/>
    <n v="5"/>
    <n v="4"/>
    <n v="14"/>
    <n v="4"/>
    <x v="2"/>
    <s v="Medium"/>
    <s v="Medium"/>
    <s v="Low"/>
    <n v="1713"/>
  </r>
  <r>
    <n v="42403"/>
    <x v="0"/>
    <n v="1"/>
    <n v="0"/>
    <n v="18"/>
    <x v="1"/>
    <n v="22"/>
    <n v="1"/>
    <n v="11"/>
    <n v="0"/>
    <n v="5"/>
    <n v="3"/>
    <s v="Wines"/>
    <n v="1"/>
    <n v="1"/>
    <n v="0"/>
    <n v="3"/>
    <n v="8"/>
    <x v="0"/>
    <x v="0"/>
    <x v="0"/>
    <x v="0"/>
    <x v="0"/>
    <n v="0"/>
    <n v="3"/>
    <n v="11"/>
    <x v="1"/>
    <n v="49"/>
    <x v="2"/>
    <n v="2359"/>
    <n v="0"/>
    <n v="1"/>
    <n v="0"/>
    <n v="0"/>
    <n v="0"/>
    <s v="Married"/>
    <s v="Partner"/>
    <n v="0"/>
    <n v="0"/>
    <n v="0"/>
    <n v="0"/>
    <n v="1"/>
    <s v="PhD"/>
    <s v="Postgraduate"/>
    <n v="39"/>
    <n v="36"/>
    <n v="0"/>
    <n v="1"/>
    <x v="1"/>
    <s v="NumStorePurchases"/>
    <x v="1"/>
    <n v="4"/>
    <s v="Not Accepted"/>
    <n v="4"/>
    <n v="42"/>
    <n v="9"/>
    <n v="0"/>
    <n v="1"/>
    <n v="10"/>
    <n v="2"/>
    <x v="1"/>
    <s v="Low"/>
    <s v="Medium"/>
    <s v="Low"/>
    <n v="1714"/>
  </r>
  <r>
    <n v="55761"/>
    <x v="0"/>
    <n v="0"/>
    <n v="1"/>
    <n v="97"/>
    <x v="2"/>
    <n v="136"/>
    <n v="1"/>
    <n v="12"/>
    <n v="0"/>
    <n v="3"/>
    <n v="32"/>
    <s v="Wines"/>
    <n v="2"/>
    <n v="4"/>
    <n v="1"/>
    <n v="3"/>
    <n v="6"/>
    <x v="0"/>
    <x v="1"/>
    <x v="0"/>
    <x v="0"/>
    <x v="0"/>
    <n v="0"/>
    <n v="3"/>
    <n v="11"/>
    <x v="1"/>
    <n v="56"/>
    <x v="0"/>
    <n v="2225"/>
    <n v="0"/>
    <n v="0"/>
    <n v="0"/>
    <n v="1"/>
    <n v="0"/>
    <s v="Together"/>
    <s v="Partner"/>
    <n v="0"/>
    <n v="0"/>
    <n v="1"/>
    <n v="0"/>
    <n v="0"/>
    <s v="Graduation"/>
    <s v="Graduate"/>
    <n v="152"/>
    <n v="120"/>
    <n v="1"/>
    <n v="1"/>
    <x v="3"/>
    <s v="NumWebPurchases"/>
    <x v="2"/>
    <n v="8"/>
    <s v="Accepted"/>
    <n v="8"/>
    <n v="184"/>
    <n v="0.99999999999999978"/>
    <n v="3"/>
    <n v="3"/>
    <n v="7"/>
    <n v="1"/>
    <x v="1"/>
    <s v="Medium"/>
    <s v="Medium"/>
    <s v="Medium"/>
    <n v="1715"/>
  </r>
  <r>
    <n v="37292"/>
    <x v="0"/>
    <n v="1"/>
    <n v="0"/>
    <n v="32"/>
    <x v="0"/>
    <n v="275"/>
    <n v="0"/>
    <n v="86"/>
    <n v="10"/>
    <n v="23"/>
    <n v="66"/>
    <s v="Wines"/>
    <n v="5"/>
    <n v="6"/>
    <n v="3"/>
    <n v="5"/>
    <n v="8"/>
    <x v="0"/>
    <x v="0"/>
    <x v="0"/>
    <x v="0"/>
    <x v="0"/>
    <n v="0"/>
    <n v="3"/>
    <n v="11"/>
    <x v="1"/>
    <n v="37"/>
    <x v="1"/>
    <n v="2596"/>
    <n v="0"/>
    <n v="0"/>
    <n v="0"/>
    <n v="1"/>
    <n v="0"/>
    <s v="Together"/>
    <s v="Partner"/>
    <n v="0"/>
    <n v="0"/>
    <n v="1"/>
    <n v="0"/>
    <n v="0"/>
    <s v="Graduation"/>
    <s v="Graduate"/>
    <n v="394"/>
    <n v="328"/>
    <n v="0"/>
    <n v="1"/>
    <x v="2"/>
    <s v="NumWebPurchases"/>
    <x v="2"/>
    <n v="14"/>
    <s v="Not Accepted"/>
    <n v="14"/>
    <n v="460"/>
    <n v="7"/>
    <n v="5"/>
    <n v="5"/>
    <n v="17"/>
    <n v="5"/>
    <x v="3"/>
    <s v="Medium"/>
    <s v="Medium"/>
    <s v="High"/>
    <n v="1716"/>
  </r>
  <r>
    <n v="45576"/>
    <x v="0"/>
    <n v="0"/>
    <n v="0"/>
    <n v="9"/>
    <x v="1"/>
    <n v="56"/>
    <n v="19"/>
    <n v="29"/>
    <n v="2"/>
    <n v="14"/>
    <n v="25"/>
    <s v="Wines"/>
    <n v="1"/>
    <n v="3"/>
    <n v="1"/>
    <n v="3"/>
    <n v="8"/>
    <x v="0"/>
    <x v="0"/>
    <x v="0"/>
    <x v="0"/>
    <x v="0"/>
    <n v="0"/>
    <n v="3"/>
    <n v="11"/>
    <x v="0"/>
    <n v="75"/>
    <x v="0"/>
    <n v="2191"/>
    <n v="0"/>
    <n v="0"/>
    <n v="1"/>
    <n v="0"/>
    <n v="0"/>
    <s v="Single"/>
    <s v="Alone"/>
    <n v="0"/>
    <n v="0"/>
    <n v="0"/>
    <n v="0"/>
    <n v="1"/>
    <s v="PhD"/>
    <s v="Postgraduate"/>
    <n v="120"/>
    <n v="95"/>
    <n v="0"/>
    <n v="0"/>
    <x v="3"/>
    <s v="NumWebPurchases"/>
    <x v="2"/>
    <n v="7"/>
    <s v="Not Accepted"/>
    <n v="7"/>
    <n v="145"/>
    <n v="10"/>
    <n v="3"/>
    <n v="3"/>
    <n v="16"/>
    <n v="5"/>
    <x v="3"/>
    <s v="Medium"/>
    <s v="Medium"/>
    <s v="Medium"/>
    <n v="1717"/>
  </r>
  <r>
    <n v="70321"/>
    <x v="1"/>
    <n v="0"/>
    <n v="0"/>
    <n v="6"/>
    <x v="3"/>
    <n v="303"/>
    <n v="23"/>
    <n v="751"/>
    <n v="82"/>
    <n v="26"/>
    <n v="191"/>
    <s v="Meat"/>
    <n v="1"/>
    <n v="6"/>
    <n v="5"/>
    <n v="13"/>
    <n v="4"/>
    <x v="0"/>
    <x v="0"/>
    <x v="0"/>
    <x v="0"/>
    <x v="0"/>
    <n v="0"/>
    <n v="3"/>
    <n v="11"/>
    <x v="0"/>
    <n v="73"/>
    <x v="0"/>
    <n v="2688"/>
    <n v="0"/>
    <n v="0"/>
    <n v="0"/>
    <n v="1"/>
    <n v="0"/>
    <s v="Together"/>
    <s v="Partner"/>
    <n v="0"/>
    <n v="0"/>
    <n v="1"/>
    <n v="0"/>
    <n v="0"/>
    <s v="Graduation"/>
    <s v="Graduate"/>
    <n v="1185"/>
    <n v="994"/>
    <n v="0"/>
    <n v="0"/>
    <x v="0"/>
    <s v="NumStorePurchases"/>
    <x v="1"/>
    <n v="24"/>
    <s v="Not Accepted"/>
    <n v="24"/>
    <n v="1376"/>
    <n v="10"/>
    <n v="9"/>
    <n v="8"/>
    <n v="27"/>
    <n v="9"/>
    <x v="0"/>
    <s v="Medium"/>
    <s v="Medium"/>
    <s v="High"/>
    <n v="1718"/>
  </r>
  <r>
    <n v="58086"/>
    <x v="0"/>
    <n v="0"/>
    <n v="1"/>
    <n v="80"/>
    <x v="2"/>
    <n v="708"/>
    <n v="7"/>
    <n v="62"/>
    <n v="0"/>
    <n v="0"/>
    <n v="15"/>
    <s v="Wines"/>
    <n v="2"/>
    <n v="11"/>
    <n v="3"/>
    <n v="7"/>
    <n v="8"/>
    <x v="0"/>
    <x v="0"/>
    <x v="0"/>
    <x v="0"/>
    <x v="0"/>
    <n v="0"/>
    <n v="3"/>
    <n v="11"/>
    <x v="1"/>
    <n v="51"/>
    <x v="0"/>
    <n v="2684"/>
    <n v="1"/>
    <n v="0"/>
    <n v="0"/>
    <n v="0"/>
    <n v="0"/>
    <s v="Divorced"/>
    <s v="Alone"/>
    <n v="0"/>
    <n v="0"/>
    <n v="0"/>
    <n v="0"/>
    <n v="1"/>
    <s v="PhD"/>
    <s v="Postgraduate"/>
    <n v="777"/>
    <n v="762"/>
    <n v="0"/>
    <n v="1"/>
    <x v="2"/>
    <s v="NumWebPurchases"/>
    <x v="2"/>
    <n v="21"/>
    <s v="Not Accepted"/>
    <n v="21"/>
    <n v="792"/>
    <n v="1.9999999999999996"/>
    <n v="8"/>
    <n v="6"/>
    <n v="16"/>
    <n v="5"/>
    <x v="3"/>
    <s v="High"/>
    <s v="Low"/>
    <s v="Medium"/>
    <n v="1719"/>
  </r>
  <r>
    <n v="81795"/>
    <x v="1"/>
    <n v="0"/>
    <n v="0"/>
    <n v="74"/>
    <x v="2"/>
    <n v="324"/>
    <n v="132"/>
    <n v="693"/>
    <n v="27"/>
    <n v="118"/>
    <n v="88"/>
    <s v="Meat"/>
    <n v="1"/>
    <n v="4"/>
    <n v="11"/>
    <n v="7"/>
    <n v="2"/>
    <x v="0"/>
    <x v="0"/>
    <x v="0"/>
    <x v="0"/>
    <x v="0"/>
    <n v="0"/>
    <n v="3"/>
    <n v="11"/>
    <x v="1"/>
    <n v="68"/>
    <x v="0"/>
    <n v="2770"/>
    <n v="0"/>
    <n v="1"/>
    <n v="0"/>
    <n v="0"/>
    <n v="0"/>
    <s v="Married"/>
    <s v="Partner"/>
    <n v="0"/>
    <n v="0"/>
    <n v="1"/>
    <n v="0"/>
    <n v="0"/>
    <s v="Graduation"/>
    <s v="Graduate"/>
    <n v="1294"/>
    <n v="1206"/>
    <n v="0"/>
    <n v="0"/>
    <x v="0"/>
    <s v="NumCatalogPurchases"/>
    <x v="0"/>
    <n v="22"/>
    <s v="Not Accepted"/>
    <n v="22"/>
    <n v="1382"/>
    <n v="3.0000000000000004"/>
    <n v="8"/>
    <n v="8"/>
    <n v="19"/>
    <n v="7"/>
    <x v="3"/>
    <s v="Medium"/>
    <s v="High"/>
    <s v="High"/>
    <n v="1720"/>
  </r>
  <r>
    <n v="28389"/>
    <x v="2"/>
    <n v="0"/>
    <n v="0"/>
    <n v="49"/>
    <x v="0"/>
    <n v="1"/>
    <n v="5"/>
    <n v="3"/>
    <n v="7"/>
    <n v="4"/>
    <n v="8"/>
    <s v="Gold"/>
    <n v="1"/>
    <n v="1"/>
    <n v="0"/>
    <n v="2"/>
    <n v="7"/>
    <x v="0"/>
    <x v="0"/>
    <x v="0"/>
    <x v="0"/>
    <x v="0"/>
    <n v="0"/>
    <n v="3"/>
    <n v="11"/>
    <x v="1"/>
    <n v="73"/>
    <x v="0"/>
    <n v="2745"/>
    <n v="0"/>
    <n v="0"/>
    <n v="0"/>
    <n v="1"/>
    <n v="0"/>
    <s v="Together"/>
    <s v="Partner"/>
    <n v="0"/>
    <n v="1"/>
    <n v="0"/>
    <n v="0"/>
    <n v="0"/>
    <s v="Basic"/>
    <s v="Undergraduate"/>
    <n v="20"/>
    <n v="12"/>
    <n v="0"/>
    <n v="0"/>
    <x v="1"/>
    <s v="NumStorePurchases"/>
    <x v="1"/>
    <n v="3"/>
    <s v="Not Accepted"/>
    <n v="3"/>
    <n v="28"/>
    <n v="6"/>
    <n v="0"/>
    <n v="0"/>
    <n v="6"/>
    <n v="0"/>
    <x v="1"/>
    <s v="Low"/>
    <s v="Medium"/>
    <s v="Low"/>
    <n v="1721"/>
  </r>
  <r>
    <n v="66835"/>
    <x v="0"/>
    <n v="0"/>
    <n v="0"/>
    <n v="21"/>
    <x v="1"/>
    <n v="620"/>
    <n v="26"/>
    <n v="195"/>
    <n v="34"/>
    <n v="17"/>
    <n v="141"/>
    <s v="Wines"/>
    <n v="1"/>
    <n v="6"/>
    <n v="4"/>
    <n v="13"/>
    <n v="2"/>
    <x v="0"/>
    <x v="0"/>
    <x v="0"/>
    <x v="0"/>
    <x v="0"/>
    <n v="0"/>
    <n v="3"/>
    <n v="11"/>
    <x v="1"/>
    <n v="74"/>
    <x v="0"/>
    <n v="2433"/>
    <n v="0"/>
    <n v="1"/>
    <n v="0"/>
    <n v="0"/>
    <n v="0"/>
    <s v="Married"/>
    <s v="Partner"/>
    <n v="0"/>
    <n v="0"/>
    <n v="0"/>
    <n v="1"/>
    <n v="0"/>
    <s v="Master"/>
    <s v="Postgraduate"/>
    <n v="892"/>
    <n v="751"/>
    <n v="0"/>
    <n v="0"/>
    <x v="2"/>
    <s v="NumStorePurchases"/>
    <x v="1"/>
    <n v="23"/>
    <s v="Not Accepted"/>
    <n v="23"/>
    <n v="1033"/>
    <n v="8"/>
    <n v="9"/>
    <n v="7"/>
    <n v="24"/>
    <n v="9"/>
    <x v="0"/>
    <s v="High"/>
    <s v="Medium"/>
    <s v="High"/>
    <n v="1722"/>
  </r>
  <r>
    <n v="69901"/>
    <x v="1"/>
    <n v="0"/>
    <n v="1"/>
    <n v="95"/>
    <x v="2"/>
    <n v="312"/>
    <n v="21"/>
    <n v="206"/>
    <n v="102"/>
    <n v="92"/>
    <n v="149"/>
    <s v="Wines"/>
    <n v="3"/>
    <n v="7"/>
    <n v="3"/>
    <n v="10"/>
    <n v="5"/>
    <x v="0"/>
    <x v="0"/>
    <x v="0"/>
    <x v="0"/>
    <x v="0"/>
    <n v="0"/>
    <n v="3"/>
    <n v="11"/>
    <x v="1"/>
    <n v="51"/>
    <x v="0"/>
    <n v="2555"/>
    <n v="1"/>
    <n v="0"/>
    <n v="0"/>
    <n v="0"/>
    <n v="0"/>
    <s v="Divorced"/>
    <s v="Alone"/>
    <n v="0"/>
    <n v="0"/>
    <n v="1"/>
    <n v="0"/>
    <n v="0"/>
    <s v="Graduation"/>
    <s v="Graduate"/>
    <n v="733"/>
    <n v="584"/>
    <n v="0"/>
    <n v="1"/>
    <x v="2"/>
    <s v="NumStorePurchases"/>
    <x v="1"/>
    <n v="20"/>
    <s v="Not Accepted"/>
    <n v="20"/>
    <n v="882"/>
    <n v="0.99999999999999978"/>
    <n v="7"/>
    <n v="6"/>
    <n v="14"/>
    <n v="4"/>
    <x v="2"/>
    <s v="Medium"/>
    <s v="High"/>
    <s v="High"/>
    <n v="1723"/>
  </r>
  <r>
    <n v="80360"/>
    <x v="1"/>
    <n v="0"/>
    <n v="0"/>
    <n v="56"/>
    <x v="0"/>
    <n v="1493"/>
    <n v="86"/>
    <n v="454"/>
    <n v="112"/>
    <n v="43"/>
    <n v="43"/>
    <s v="Wines"/>
    <n v="2"/>
    <n v="4"/>
    <n v="4"/>
    <n v="5"/>
    <n v="2"/>
    <x v="0"/>
    <x v="1"/>
    <x v="1"/>
    <x v="1"/>
    <x v="0"/>
    <n v="0"/>
    <n v="3"/>
    <n v="11"/>
    <x v="1"/>
    <n v="71"/>
    <x v="0"/>
    <n v="2642"/>
    <n v="0"/>
    <n v="1"/>
    <n v="0"/>
    <n v="0"/>
    <n v="0"/>
    <s v="Married"/>
    <s v="Partner"/>
    <n v="0"/>
    <n v="0"/>
    <n v="0"/>
    <n v="0"/>
    <n v="1"/>
    <s v="PhD"/>
    <s v="Postgraduate"/>
    <n v="2188"/>
    <n v="2145"/>
    <n v="3"/>
    <n v="0"/>
    <x v="0"/>
    <s v="NumStorePurchases"/>
    <x v="1"/>
    <n v="13"/>
    <s v="Accepted"/>
    <n v="13"/>
    <n v="2231"/>
    <n v="5"/>
    <n v="5"/>
    <n v="9"/>
    <n v="19"/>
    <n v="7"/>
    <x v="3"/>
    <s v="High"/>
    <s v="High"/>
    <s v="Medium"/>
    <n v="1724"/>
  </r>
  <r>
    <n v="63342"/>
    <x v="0"/>
    <n v="0"/>
    <n v="1"/>
    <n v="48"/>
    <x v="0"/>
    <n v="918"/>
    <n v="21"/>
    <n v="118"/>
    <n v="13"/>
    <n v="10"/>
    <n v="21"/>
    <s v="Wines"/>
    <n v="3"/>
    <n v="8"/>
    <n v="3"/>
    <n v="5"/>
    <n v="6"/>
    <x v="0"/>
    <x v="1"/>
    <x v="0"/>
    <x v="0"/>
    <x v="0"/>
    <n v="0"/>
    <n v="3"/>
    <n v="11"/>
    <x v="0"/>
    <n v="59"/>
    <x v="0"/>
    <n v="2780"/>
    <n v="0"/>
    <n v="0"/>
    <n v="0"/>
    <n v="1"/>
    <n v="0"/>
    <s v="Together"/>
    <s v="Partner"/>
    <n v="0"/>
    <n v="0"/>
    <n v="0"/>
    <n v="0"/>
    <n v="1"/>
    <s v="PhD"/>
    <s v="Postgraduate"/>
    <n v="1080"/>
    <n v="1059"/>
    <n v="1"/>
    <n v="1"/>
    <x v="0"/>
    <s v="NumWebPurchases"/>
    <x v="2"/>
    <n v="16"/>
    <s v="Accepted"/>
    <n v="16"/>
    <n v="1101"/>
    <n v="6"/>
    <n v="6"/>
    <n v="7"/>
    <n v="19"/>
    <n v="7"/>
    <x v="3"/>
    <s v="High"/>
    <s v="Medium"/>
    <s v="Medium"/>
    <n v="1725"/>
  </r>
  <r>
    <n v="44989"/>
    <x v="0"/>
    <n v="0"/>
    <n v="1"/>
    <n v="26"/>
    <x v="1"/>
    <n v="98"/>
    <n v="0"/>
    <n v="106"/>
    <n v="49"/>
    <n v="10"/>
    <n v="106"/>
    <s v="Meat"/>
    <n v="5"/>
    <n v="5"/>
    <n v="1"/>
    <n v="5"/>
    <n v="6"/>
    <x v="0"/>
    <x v="0"/>
    <x v="0"/>
    <x v="0"/>
    <x v="0"/>
    <n v="0"/>
    <n v="3"/>
    <n v="11"/>
    <x v="1"/>
    <n v="46"/>
    <x v="2"/>
    <n v="2814"/>
    <n v="0"/>
    <n v="1"/>
    <n v="0"/>
    <n v="0"/>
    <n v="0"/>
    <s v="Married"/>
    <s v="Partner"/>
    <n v="0"/>
    <n v="0"/>
    <n v="1"/>
    <n v="0"/>
    <n v="0"/>
    <s v="Graduation"/>
    <s v="Graduate"/>
    <n v="263"/>
    <n v="157"/>
    <n v="0"/>
    <n v="1"/>
    <x v="3"/>
    <s v="NumWebPurchases"/>
    <x v="2"/>
    <n v="11"/>
    <s v="Not Accepted"/>
    <n v="11"/>
    <n v="369"/>
    <n v="8"/>
    <n v="4"/>
    <n v="4"/>
    <n v="16"/>
    <n v="5"/>
    <x v="3"/>
    <s v="Medium"/>
    <s v="Medium"/>
    <s v="High"/>
    <n v="1726"/>
  </r>
  <r>
    <n v="31859"/>
    <x v="2"/>
    <n v="1"/>
    <n v="0"/>
    <n v="3"/>
    <x v="3"/>
    <n v="3"/>
    <n v="4"/>
    <n v="7"/>
    <n v="15"/>
    <n v="8"/>
    <n v="11"/>
    <s v="Fish"/>
    <n v="1"/>
    <n v="1"/>
    <n v="0"/>
    <n v="3"/>
    <n v="7"/>
    <x v="0"/>
    <x v="0"/>
    <x v="0"/>
    <x v="0"/>
    <x v="0"/>
    <n v="0"/>
    <n v="3"/>
    <n v="11"/>
    <x v="1"/>
    <n v="40"/>
    <x v="2"/>
    <n v="2281"/>
    <n v="0"/>
    <n v="0"/>
    <n v="1"/>
    <n v="0"/>
    <n v="0"/>
    <s v="Single"/>
    <s v="Alone"/>
    <n v="1"/>
    <n v="0"/>
    <n v="0"/>
    <n v="0"/>
    <n v="0"/>
    <s v="2n Cycle"/>
    <s v="Undergraduate"/>
    <n v="37"/>
    <n v="26"/>
    <n v="0"/>
    <n v="1"/>
    <x v="1"/>
    <s v="NumStorePurchases"/>
    <x v="1"/>
    <n v="4"/>
    <s v="Not Accepted"/>
    <n v="4"/>
    <n v="48"/>
    <n v="10"/>
    <n v="0"/>
    <n v="1"/>
    <n v="11"/>
    <n v="3"/>
    <x v="2"/>
    <s v="Low"/>
    <s v="Medium"/>
    <s v="Medium"/>
    <n v="1727"/>
  </r>
  <r>
    <n v="51569"/>
    <x v="0"/>
    <n v="0"/>
    <n v="1"/>
    <n v="39"/>
    <x v="0"/>
    <n v="380"/>
    <n v="0"/>
    <n v="47"/>
    <n v="6"/>
    <n v="0"/>
    <n v="34"/>
    <s v="Wines"/>
    <n v="4"/>
    <n v="7"/>
    <n v="1"/>
    <n v="7"/>
    <n v="8"/>
    <x v="0"/>
    <x v="1"/>
    <x v="0"/>
    <x v="0"/>
    <x v="0"/>
    <n v="0"/>
    <n v="3"/>
    <n v="11"/>
    <x v="0"/>
    <n v="71"/>
    <x v="0"/>
    <n v="2661"/>
    <n v="0"/>
    <n v="0"/>
    <n v="0"/>
    <n v="0"/>
    <n v="1"/>
    <s v="Widow"/>
    <s v="Alone"/>
    <n v="0"/>
    <n v="0"/>
    <n v="0"/>
    <n v="0"/>
    <n v="1"/>
    <s v="PhD"/>
    <s v="Postgraduate"/>
    <n v="433"/>
    <n v="399"/>
    <n v="1"/>
    <n v="1"/>
    <x v="2"/>
    <s v="NumWebPurchases"/>
    <x v="2"/>
    <n v="15"/>
    <s v="Accepted"/>
    <n v="15"/>
    <n v="467"/>
    <n v="7"/>
    <n v="5"/>
    <n v="5"/>
    <n v="17"/>
    <n v="5"/>
    <x v="3"/>
    <s v="Medium"/>
    <s v="Low"/>
    <s v="Medium"/>
    <n v="1728"/>
  </r>
  <r>
    <n v="30372"/>
    <x v="2"/>
    <n v="1"/>
    <n v="1"/>
    <n v="33"/>
    <x v="0"/>
    <n v="15"/>
    <n v="0"/>
    <n v="12"/>
    <n v="7"/>
    <n v="3"/>
    <n v="7"/>
    <s v="Wines"/>
    <n v="3"/>
    <n v="2"/>
    <n v="0"/>
    <n v="3"/>
    <n v="7"/>
    <x v="0"/>
    <x v="0"/>
    <x v="0"/>
    <x v="0"/>
    <x v="0"/>
    <n v="0"/>
    <n v="3"/>
    <n v="11"/>
    <x v="1"/>
    <n v="49"/>
    <x v="2"/>
    <n v="2710"/>
    <n v="0"/>
    <n v="0"/>
    <n v="0"/>
    <n v="0"/>
    <n v="1"/>
    <s v="Widow"/>
    <s v="Alone"/>
    <n v="0"/>
    <n v="0"/>
    <n v="1"/>
    <n v="0"/>
    <n v="0"/>
    <s v="Graduation"/>
    <s v="Graduate"/>
    <n v="37"/>
    <n v="30"/>
    <n v="0"/>
    <n v="2"/>
    <x v="1"/>
    <s v="NumStorePurchases"/>
    <x v="1"/>
    <n v="5"/>
    <s v="Not Accepted"/>
    <n v="5"/>
    <n v="44"/>
    <n v="7"/>
    <n v="1"/>
    <n v="1"/>
    <n v="9"/>
    <n v="2"/>
    <x v="1"/>
    <s v="Low"/>
    <s v="Medium"/>
    <s v="Low"/>
    <n v="1729"/>
  </r>
  <r>
    <n v="16014"/>
    <x v="2"/>
    <n v="1"/>
    <n v="1"/>
    <n v="42"/>
    <x v="0"/>
    <n v="3"/>
    <n v="9"/>
    <n v="4"/>
    <n v="7"/>
    <n v="8"/>
    <n v="7"/>
    <s v="Fruits"/>
    <n v="4"/>
    <n v="1"/>
    <n v="1"/>
    <n v="4"/>
    <n v="3"/>
    <x v="0"/>
    <x v="0"/>
    <x v="0"/>
    <x v="0"/>
    <x v="0"/>
    <n v="0"/>
    <n v="3"/>
    <n v="11"/>
    <x v="1"/>
    <n v="41"/>
    <x v="2"/>
    <n v="2628"/>
    <n v="0"/>
    <n v="0"/>
    <n v="1"/>
    <n v="0"/>
    <n v="0"/>
    <s v="Single"/>
    <s v="Alone"/>
    <n v="0"/>
    <n v="1"/>
    <n v="0"/>
    <n v="0"/>
    <n v="0"/>
    <s v="Basic"/>
    <s v="Undergraduate"/>
    <n v="31"/>
    <n v="24"/>
    <n v="0"/>
    <n v="2"/>
    <x v="1"/>
    <s v="NumStorePurchases"/>
    <x v="1"/>
    <n v="6"/>
    <s v="Not Accepted"/>
    <n v="6"/>
    <n v="38"/>
    <n v="6"/>
    <n v="2"/>
    <n v="1"/>
    <n v="9"/>
    <n v="2"/>
    <x v="1"/>
    <s v="Low"/>
    <s v="Medium"/>
    <s v="Low"/>
    <n v="1730"/>
  </r>
  <r>
    <n v="41120"/>
    <x v="0"/>
    <n v="1"/>
    <n v="1"/>
    <n v="80"/>
    <x v="2"/>
    <n v="24"/>
    <n v="2"/>
    <n v="23"/>
    <n v="0"/>
    <n v="8"/>
    <n v="24"/>
    <s v="Wines"/>
    <n v="3"/>
    <n v="2"/>
    <n v="1"/>
    <n v="3"/>
    <n v="6"/>
    <x v="0"/>
    <x v="0"/>
    <x v="0"/>
    <x v="0"/>
    <x v="0"/>
    <n v="0"/>
    <n v="3"/>
    <n v="11"/>
    <x v="1"/>
    <n v="52"/>
    <x v="0"/>
    <n v="2394"/>
    <n v="0"/>
    <n v="1"/>
    <n v="0"/>
    <n v="0"/>
    <n v="0"/>
    <s v="Married"/>
    <s v="Partner"/>
    <n v="0"/>
    <n v="0"/>
    <n v="1"/>
    <n v="0"/>
    <n v="0"/>
    <s v="Graduation"/>
    <s v="Graduate"/>
    <n v="57"/>
    <n v="33"/>
    <n v="0"/>
    <n v="2"/>
    <x v="3"/>
    <s v="NumStorePurchases"/>
    <x v="1"/>
    <n v="6"/>
    <s v="Not Accepted"/>
    <n v="6"/>
    <n v="81"/>
    <n v="1.9999999999999996"/>
    <n v="2"/>
    <n v="2"/>
    <n v="6"/>
    <n v="0"/>
    <x v="1"/>
    <s v="Low"/>
    <s v="Medium"/>
    <s v="Medium"/>
    <n v="1731"/>
  </r>
  <r>
    <n v="39763"/>
    <x v="0"/>
    <n v="1"/>
    <n v="0"/>
    <n v="9"/>
    <x v="1"/>
    <n v="80"/>
    <n v="1"/>
    <n v="60"/>
    <n v="4"/>
    <n v="6"/>
    <n v="16"/>
    <s v="Wines"/>
    <n v="2"/>
    <n v="5"/>
    <n v="1"/>
    <n v="2"/>
    <n v="9"/>
    <x v="0"/>
    <x v="0"/>
    <x v="0"/>
    <x v="0"/>
    <x v="0"/>
    <n v="0"/>
    <n v="3"/>
    <n v="11"/>
    <x v="0"/>
    <n v="49"/>
    <x v="2"/>
    <n v="2488"/>
    <n v="0"/>
    <n v="0"/>
    <n v="1"/>
    <n v="0"/>
    <n v="0"/>
    <s v="Single"/>
    <s v="Alone"/>
    <n v="0"/>
    <n v="0"/>
    <n v="0"/>
    <n v="1"/>
    <n v="0"/>
    <s v="Master"/>
    <s v="Postgraduate"/>
    <n v="151"/>
    <n v="135"/>
    <n v="0"/>
    <n v="1"/>
    <x v="3"/>
    <s v="NumWebPurchases"/>
    <x v="2"/>
    <n v="8"/>
    <s v="Not Accepted"/>
    <n v="8"/>
    <n v="167"/>
    <n v="10"/>
    <n v="3"/>
    <n v="3"/>
    <n v="16"/>
    <n v="5"/>
    <x v="3"/>
    <s v="Medium"/>
    <s v="Medium"/>
    <s v="Medium"/>
    <n v="1732"/>
  </r>
  <r>
    <n v="38725"/>
    <x v="0"/>
    <n v="1"/>
    <n v="1"/>
    <n v="52"/>
    <x v="0"/>
    <n v="31"/>
    <n v="0"/>
    <n v="6"/>
    <n v="2"/>
    <n v="1"/>
    <n v="5"/>
    <s v="Wines"/>
    <n v="2"/>
    <n v="1"/>
    <n v="0"/>
    <n v="4"/>
    <n v="4"/>
    <x v="0"/>
    <x v="0"/>
    <x v="0"/>
    <x v="0"/>
    <x v="0"/>
    <n v="0"/>
    <n v="3"/>
    <n v="11"/>
    <x v="1"/>
    <n v="65"/>
    <x v="0"/>
    <n v="2209"/>
    <n v="0"/>
    <n v="1"/>
    <n v="0"/>
    <n v="0"/>
    <n v="0"/>
    <s v="Married"/>
    <s v="Partner"/>
    <n v="0"/>
    <n v="0"/>
    <n v="0"/>
    <n v="0"/>
    <n v="1"/>
    <s v="PhD"/>
    <s v="Postgraduate"/>
    <n v="40"/>
    <n v="35"/>
    <n v="0"/>
    <n v="2"/>
    <x v="1"/>
    <s v="NumStorePurchases"/>
    <x v="1"/>
    <n v="5"/>
    <s v="Not Accepted"/>
    <n v="5"/>
    <n v="45"/>
    <n v="5"/>
    <n v="1"/>
    <n v="1"/>
    <n v="7"/>
    <n v="1"/>
    <x v="1"/>
    <s v="Medium"/>
    <s v="Low"/>
    <s v="Low"/>
    <n v="1733"/>
  </r>
  <r>
    <n v="77981"/>
    <x v="1"/>
    <n v="1"/>
    <n v="0"/>
    <n v="78"/>
    <x v="2"/>
    <n v="138"/>
    <n v="120"/>
    <n v="204"/>
    <n v="16"/>
    <n v="126"/>
    <n v="60"/>
    <s v="Meat"/>
    <n v="3"/>
    <n v="7"/>
    <n v="4"/>
    <n v="7"/>
    <n v="5"/>
    <x v="0"/>
    <x v="0"/>
    <x v="0"/>
    <x v="0"/>
    <x v="0"/>
    <n v="0"/>
    <n v="3"/>
    <n v="11"/>
    <x v="1"/>
    <n v="48"/>
    <x v="2"/>
    <n v="2558"/>
    <n v="0"/>
    <n v="1"/>
    <n v="0"/>
    <n v="0"/>
    <n v="0"/>
    <s v="Married"/>
    <s v="Partner"/>
    <n v="0"/>
    <n v="0"/>
    <n v="1"/>
    <n v="0"/>
    <n v="0"/>
    <s v="Graduation"/>
    <s v="Graduate"/>
    <n v="604"/>
    <n v="544"/>
    <n v="0"/>
    <n v="1"/>
    <x v="2"/>
    <s v="NumWebPurchases"/>
    <x v="2"/>
    <n v="18"/>
    <s v="Not Accepted"/>
    <n v="18"/>
    <n v="664"/>
    <n v="3.0000000000000004"/>
    <n v="7"/>
    <n v="6"/>
    <n v="16"/>
    <n v="5"/>
    <x v="3"/>
    <s v="Medium"/>
    <s v="High"/>
    <s v="High"/>
    <n v="1734"/>
  </r>
  <r>
    <n v="62905"/>
    <x v="0"/>
    <n v="0"/>
    <n v="1"/>
    <n v="68"/>
    <x v="2"/>
    <n v="166"/>
    <n v="75"/>
    <n v="96"/>
    <n v="119"/>
    <n v="107"/>
    <n v="59"/>
    <s v="Wines"/>
    <n v="3"/>
    <n v="7"/>
    <n v="2"/>
    <n v="8"/>
    <n v="4"/>
    <x v="0"/>
    <x v="0"/>
    <x v="0"/>
    <x v="0"/>
    <x v="0"/>
    <n v="0"/>
    <n v="3"/>
    <n v="11"/>
    <x v="1"/>
    <n v="56"/>
    <x v="0"/>
    <n v="2451"/>
    <n v="0"/>
    <n v="1"/>
    <n v="0"/>
    <n v="0"/>
    <n v="0"/>
    <s v="Married"/>
    <s v="Partner"/>
    <n v="1"/>
    <n v="0"/>
    <n v="0"/>
    <n v="0"/>
    <n v="0"/>
    <s v="2n Cycle"/>
    <s v="Undergraduate"/>
    <n v="563"/>
    <n v="504"/>
    <n v="0"/>
    <n v="1"/>
    <x v="2"/>
    <s v="NumStorePurchases"/>
    <x v="1"/>
    <n v="17"/>
    <s v="Not Accepted"/>
    <n v="17"/>
    <n v="622"/>
    <n v="4"/>
    <n v="6"/>
    <n v="5"/>
    <n v="15"/>
    <n v="4"/>
    <x v="2"/>
    <s v="Medium"/>
    <s v="High"/>
    <s v="High"/>
    <n v="1735"/>
  </r>
  <r>
    <n v="13533"/>
    <x v="2"/>
    <n v="1"/>
    <n v="0"/>
    <n v="45"/>
    <x v="0"/>
    <n v="12"/>
    <n v="3"/>
    <n v="8"/>
    <n v="8"/>
    <n v="0"/>
    <n v="17"/>
    <s v="Gold"/>
    <n v="2"/>
    <n v="2"/>
    <n v="0"/>
    <n v="3"/>
    <n v="7"/>
    <x v="0"/>
    <x v="0"/>
    <x v="0"/>
    <x v="0"/>
    <x v="0"/>
    <n v="0"/>
    <n v="3"/>
    <n v="11"/>
    <x v="1"/>
    <n v="41"/>
    <x v="2"/>
    <n v="2635"/>
    <n v="1"/>
    <n v="0"/>
    <n v="0"/>
    <n v="0"/>
    <n v="0"/>
    <s v="Divorced"/>
    <s v="Alone"/>
    <n v="1"/>
    <n v="0"/>
    <n v="0"/>
    <n v="0"/>
    <n v="0"/>
    <s v="2n Cycle"/>
    <s v="Undergraduate"/>
    <n v="31"/>
    <n v="14"/>
    <n v="0"/>
    <n v="1"/>
    <x v="1"/>
    <s v="NumStorePurchases"/>
    <x v="1"/>
    <n v="5"/>
    <s v="Not Accepted"/>
    <n v="5"/>
    <n v="48"/>
    <n v="6"/>
    <n v="1"/>
    <n v="1"/>
    <n v="8"/>
    <n v="1"/>
    <x v="1"/>
    <s v="Low"/>
    <s v="Low"/>
    <s v="Medium"/>
    <n v="1736"/>
  </r>
  <r>
    <n v="59481"/>
    <x v="0"/>
    <n v="0"/>
    <n v="1"/>
    <n v="47"/>
    <x v="0"/>
    <n v="178"/>
    <n v="3"/>
    <n v="85"/>
    <n v="71"/>
    <n v="66"/>
    <n v="58"/>
    <s v="Wines"/>
    <n v="2"/>
    <n v="3"/>
    <n v="3"/>
    <n v="8"/>
    <n v="2"/>
    <x v="0"/>
    <x v="0"/>
    <x v="0"/>
    <x v="0"/>
    <x v="0"/>
    <n v="0"/>
    <n v="3"/>
    <n v="11"/>
    <x v="1"/>
    <n v="45"/>
    <x v="2"/>
    <n v="2408"/>
    <n v="0"/>
    <n v="0"/>
    <n v="0"/>
    <n v="1"/>
    <n v="0"/>
    <s v="Together"/>
    <s v="Partner"/>
    <n v="0"/>
    <n v="0"/>
    <n v="1"/>
    <n v="0"/>
    <n v="0"/>
    <s v="Graduation"/>
    <s v="Graduate"/>
    <n v="403"/>
    <n v="345"/>
    <n v="0"/>
    <n v="1"/>
    <x v="2"/>
    <s v="NumStorePurchases"/>
    <x v="1"/>
    <n v="14"/>
    <s v="Not Accepted"/>
    <n v="14"/>
    <n v="461"/>
    <n v="6"/>
    <n v="5"/>
    <n v="5"/>
    <n v="16"/>
    <n v="5"/>
    <x v="3"/>
    <s v="Medium"/>
    <s v="High"/>
    <s v="High"/>
    <n v="1737"/>
  </r>
  <r>
    <n v="72117"/>
    <x v="1"/>
    <n v="0"/>
    <n v="1"/>
    <n v="34"/>
    <x v="0"/>
    <n v="707"/>
    <n v="20"/>
    <n v="171"/>
    <n v="65"/>
    <n v="60"/>
    <n v="50"/>
    <s v="Wines"/>
    <n v="1"/>
    <n v="9"/>
    <n v="7"/>
    <n v="9"/>
    <n v="5"/>
    <x v="0"/>
    <x v="0"/>
    <x v="0"/>
    <x v="0"/>
    <x v="0"/>
    <n v="0"/>
    <n v="3"/>
    <n v="11"/>
    <x v="1"/>
    <n v="43"/>
    <x v="2"/>
    <n v="2472"/>
    <n v="0"/>
    <n v="1"/>
    <n v="0"/>
    <n v="0"/>
    <n v="0"/>
    <s v="Married"/>
    <s v="Partner"/>
    <n v="0"/>
    <n v="0"/>
    <n v="1"/>
    <n v="0"/>
    <n v="0"/>
    <s v="Graduation"/>
    <s v="Graduate"/>
    <n v="1023"/>
    <n v="973"/>
    <n v="0"/>
    <n v="1"/>
    <x v="0"/>
    <s v="NumWebPurchases"/>
    <x v="2"/>
    <n v="25"/>
    <s v="Not Accepted"/>
    <n v="25"/>
    <n v="1073"/>
    <n v="7"/>
    <n v="9"/>
    <n v="7"/>
    <n v="23"/>
    <n v="8"/>
    <x v="0"/>
    <s v="High"/>
    <s v="High"/>
    <s v="Medium"/>
    <n v="1738"/>
  </r>
  <r>
    <n v="21955"/>
    <x v="2"/>
    <n v="1"/>
    <n v="0"/>
    <n v="81"/>
    <x v="2"/>
    <n v="5"/>
    <n v="1"/>
    <n v="7"/>
    <n v="17"/>
    <n v="14"/>
    <n v="11"/>
    <s v="Fish"/>
    <n v="2"/>
    <n v="2"/>
    <n v="1"/>
    <n v="3"/>
    <n v="6"/>
    <x v="0"/>
    <x v="0"/>
    <x v="0"/>
    <x v="0"/>
    <x v="0"/>
    <n v="0"/>
    <n v="3"/>
    <n v="11"/>
    <x v="1"/>
    <n v="34"/>
    <x v="1"/>
    <n v="2454"/>
    <n v="0"/>
    <n v="1"/>
    <n v="0"/>
    <n v="0"/>
    <n v="0"/>
    <s v="Married"/>
    <s v="Partner"/>
    <n v="1"/>
    <n v="0"/>
    <n v="0"/>
    <n v="0"/>
    <n v="0"/>
    <s v="2n Cycle"/>
    <s v="Undergraduate"/>
    <n v="44"/>
    <n v="33"/>
    <n v="0"/>
    <n v="1"/>
    <x v="1"/>
    <s v="NumStorePurchases"/>
    <x v="1"/>
    <n v="6"/>
    <s v="Not Accepted"/>
    <n v="6"/>
    <n v="55"/>
    <n v="1.9999999999999996"/>
    <n v="2"/>
    <n v="1"/>
    <n v="5"/>
    <n v="0"/>
    <x v="1"/>
    <s v="Low"/>
    <s v="Medium"/>
    <s v="Medium"/>
    <n v="1739"/>
  </r>
  <r>
    <n v="67131"/>
    <x v="0"/>
    <n v="0"/>
    <n v="1"/>
    <n v="72"/>
    <x v="2"/>
    <n v="465"/>
    <n v="71"/>
    <n v="250"/>
    <n v="93"/>
    <n v="35"/>
    <n v="62"/>
    <s v="Wines"/>
    <n v="3"/>
    <n v="9"/>
    <n v="2"/>
    <n v="12"/>
    <n v="6"/>
    <x v="0"/>
    <x v="0"/>
    <x v="0"/>
    <x v="0"/>
    <x v="0"/>
    <n v="0"/>
    <n v="3"/>
    <n v="11"/>
    <x v="1"/>
    <n v="64"/>
    <x v="0"/>
    <n v="2619"/>
    <n v="0"/>
    <n v="1"/>
    <n v="0"/>
    <n v="0"/>
    <n v="0"/>
    <s v="Married"/>
    <s v="Partner"/>
    <n v="0"/>
    <n v="0"/>
    <n v="1"/>
    <n v="0"/>
    <n v="0"/>
    <s v="Graduation"/>
    <s v="Graduate"/>
    <n v="914"/>
    <n v="852"/>
    <n v="0"/>
    <n v="1"/>
    <x v="2"/>
    <s v="NumStorePurchases"/>
    <x v="1"/>
    <n v="23"/>
    <s v="Not Accepted"/>
    <n v="23"/>
    <n v="976"/>
    <n v="3.0000000000000004"/>
    <n v="9"/>
    <n v="7"/>
    <n v="19"/>
    <n v="7"/>
    <x v="3"/>
    <s v="Medium"/>
    <s v="High"/>
    <s v="High"/>
    <n v="1740"/>
  </r>
  <r>
    <n v="36802"/>
    <x v="0"/>
    <n v="1"/>
    <n v="0"/>
    <n v="23"/>
    <x v="1"/>
    <n v="16"/>
    <n v="1"/>
    <n v="2"/>
    <n v="0"/>
    <n v="0"/>
    <n v="1"/>
    <s v="Wines"/>
    <n v="1"/>
    <n v="1"/>
    <n v="0"/>
    <n v="3"/>
    <n v="5"/>
    <x v="0"/>
    <x v="0"/>
    <x v="0"/>
    <x v="0"/>
    <x v="0"/>
    <n v="0"/>
    <n v="3"/>
    <n v="11"/>
    <x v="1"/>
    <n v="40"/>
    <x v="2"/>
    <n v="2172"/>
    <n v="0"/>
    <n v="0"/>
    <n v="1"/>
    <n v="0"/>
    <n v="0"/>
    <s v="Single"/>
    <s v="Alone"/>
    <n v="0"/>
    <n v="0"/>
    <n v="0"/>
    <n v="0"/>
    <n v="1"/>
    <s v="PhD"/>
    <s v="Postgraduate"/>
    <n v="19"/>
    <n v="18"/>
    <n v="0"/>
    <n v="1"/>
    <x v="1"/>
    <s v="NumStorePurchases"/>
    <x v="1"/>
    <n v="4"/>
    <s v="Not Accepted"/>
    <n v="4"/>
    <n v="20"/>
    <n v="8"/>
    <n v="0"/>
    <n v="0"/>
    <n v="8"/>
    <n v="1"/>
    <x v="1"/>
    <s v="Low"/>
    <s v="Low"/>
    <s v="Low"/>
    <n v="1741"/>
  </r>
  <r>
    <n v="71853"/>
    <x v="1"/>
    <n v="0"/>
    <n v="0"/>
    <n v="29"/>
    <x v="1"/>
    <n v="358"/>
    <n v="108"/>
    <n v="413"/>
    <n v="141"/>
    <n v="97"/>
    <n v="32"/>
    <s v="Meat"/>
    <n v="1"/>
    <n v="2"/>
    <n v="8"/>
    <n v="6"/>
    <n v="1"/>
    <x v="0"/>
    <x v="0"/>
    <x v="0"/>
    <x v="0"/>
    <x v="0"/>
    <n v="0"/>
    <n v="3"/>
    <n v="11"/>
    <x v="1"/>
    <n v="38"/>
    <x v="1"/>
    <n v="2576"/>
    <n v="0"/>
    <n v="0"/>
    <n v="0"/>
    <n v="1"/>
    <n v="0"/>
    <s v="Together"/>
    <s v="Partner"/>
    <n v="0"/>
    <n v="0"/>
    <n v="1"/>
    <n v="0"/>
    <n v="0"/>
    <s v="Graduation"/>
    <s v="Graduate"/>
    <n v="1117"/>
    <n v="1085"/>
    <n v="0"/>
    <n v="0"/>
    <x v="0"/>
    <s v="NumCatalogPurchases"/>
    <x v="0"/>
    <n v="16"/>
    <s v="Not Accepted"/>
    <n v="16"/>
    <n v="1149"/>
    <n v="8"/>
    <n v="6"/>
    <n v="7"/>
    <n v="21"/>
    <n v="8"/>
    <x v="0"/>
    <s v="Medium"/>
    <s v="High"/>
    <s v="Medium"/>
    <n v="1742"/>
  </r>
  <r>
    <n v="28249"/>
    <x v="2"/>
    <n v="0"/>
    <n v="0"/>
    <n v="80"/>
    <x v="2"/>
    <n v="1"/>
    <n v="9"/>
    <n v="7"/>
    <n v="2"/>
    <n v="14"/>
    <n v="10"/>
    <s v="Sweet"/>
    <n v="1"/>
    <n v="2"/>
    <n v="0"/>
    <n v="3"/>
    <n v="6"/>
    <x v="0"/>
    <x v="0"/>
    <x v="0"/>
    <x v="0"/>
    <x v="0"/>
    <n v="0"/>
    <n v="3"/>
    <n v="11"/>
    <x v="1"/>
    <n v="59"/>
    <x v="0"/>
    <n v="2173"/>
    <n v="0"/>
    <n v="1"/>
    <n v="0"/>
    <n v="0"/>
    <n v="0"/>
    <s v="Married"/>
    <s v="Partner"/>
    <n v="0"/>
    <n v="1"/>
    <n v="0"/>
    <n v="0"/>
    <n v="0"/>
    <s v="Basic"/>
    <s v="Undergraduate"/>
    <n v="33"/>
    <n v="23"/>
    <n v="0"/>
    <n v="0"/>
    <x v="1"/>
    <s v="NumStorePurchases"/>
    <x v="1"/>
    <n v="5"/>
    <s v="Not Accepted"/>
    <n v="5"/>
    <n v="43"/>
    <n v="1.9999999999999996"/>
    <n v="1"/>
    <n v="1"/>
    <n v="3.9999999999999996"/>
    <n v="0"/>
    <x v="1"/>
    <s v="Low"/>
    <s v="Medium"/>
    <s v="Medium"/>
    <n v="1743"/>
  </r>
  <r>
    <n v="47808"/>
    <x v="0"/>
    <n v="0"/>
    <n v="1"/>
    <n v="30"/>
    <x v="1"/>
    <n v="123"/>
    <n v="1"/>
    <n v="26"/>
    <n v="2"/>
    <n v="0"/>
    <n v="72"/>
    <s v="Wines"/>
    <n v="2"/>
    <n v="3"/>
    <n v="2"/>
    <n v="3"/>
    <n v="7"/>
    <x v="1"/>
    <x v="0"/>
    <x v="0"/>
    <x v="0"/>
    <x v="0"/>
    <n v="0"/>
    <n v="3"/>
    <n v="11"/>
    <x v="1"/>
    <n v="45"/>
    <x v="2"/>
    <n v="2411"/>
    <n v="0"/>
    <n v="1"/>
    <n v="0"/>
    <n v="0"/>
    <n v="0"/>
    <s v="Married"/>
    <s v="Partner"/>
    <n v="0"/>
    <n v="0"/>
    <n v="0"/>
    <n v="1"/>
    <n v="0"/>
    <s v="Master"/>
    <s v="Postgraduate"/>
    <n v="152"/>
    <n v="80"/>
    <n v="1"/>
    <n v="1"/>
    <x v="3"/>
    <s v="NumWebPurchases"/>
    <x v="2"/>
    <n v="8"/>
    <s v="Accepted"/>
    <n v="8"/>
    <n v="224"/>
    <n v="7"/>
    <n v="3"/>
    <n v="4"/>
    <n v="14"/>
    <n v="4"/>
    <x v="2"/>
    <s v="Medium"/>
    <s v="Low"/>
    <s v="High"/>
    <n v="1744"/>
  </r>
  <r>
    <n v="25509"/>
    <x v="2"/>
    <n v="1"/>
    <n v="0"/>
    <n v="15"/>
    <x v="1"/>
    <n v="40"/>
    <n v="3"/>
    <n v="30"/>
    <n v="10"/>
    <n v="7"/>
    <n v="11"/>
    <s v="Wines"/>
    <n v="3"/>
    <n v="3"/>
    <n v="0"/>
    <n v="3"/>
    <n v="9"/>
    <x v="0"/>
    <x v="0"/>
    <x v="0"/>
    <x v="0"/>
    <x v="0"/>
    <n v="0"/>
    <n v="3"/>
    <n v="11"/>
    <x v="0"/>
    <n v="46"/>
    <x v="2"/>
    <n v="2808"/>
    <n v="1"/>
    <n v="0"/>
    <n v="0"/>
    <n v="0"/>
    <n v="0"/>
    <s v="Divorced"/>
    <s v="Alone"/>
    <n v="0"/>
    <n v="0"/>
    <n v="0"/>
    <n v="0"/>
    <n v="1"/>
    <s v="PhD"/>
    <s v="Postgraduate"/>
    <n v="90"/>
    <n v="79"/>
    <n v="0"/>
    <n v="1"/>
    <x v="3"/>
    <s v="NumWebPurchases"/>
    <x v="2"/>
    <n v="6"/>
    <s v="Not Accepted"/>
    <n v="6"/>
    <n v="101"/>
    <n v="9"/>
    <n v="2"/>
    <n v="3"/>
    <n v="14"/>
    <n v="4"/>
    <x v="2"/>
    <s v="Medium"/>
    <s v="Medium"/>
    <s v="Medium"/>
    <n v="1745"/>
  </r>
  <r>
    <n v="51012"/>
    <x v="0"/>
    <n v="0"/>
    <n v="0"/>
    <n v="86"/>
    <x v="2"/>
    <n v="102"/>
    <n v="9"/>
    <n v="63"/>
    <n v="2"/>
    <n v="9"/>
    <n v="24"/>
    <s v="Wines"/>
    <n v="1"/>
    <n v="4"/>
    <n v="1"/>
    <n v="4"/>
    <n v="6"/>
    <x v="0"/>
    <x v="0"/>
    <x v="0"/>
    <x v="0"/>
    <x v="0"/>
    <n v="0"/>
    <n v="3"/>
    <n v="11"/>
    <x v="1"/>
    <n v="74"/>
    <x v="0"/>
    <n v="2596"/>
    <n v="0"/>
    <n v="1"/>
    <n v="0"/>
    <n v="0"/>
    <n v="0"/>
    <s v="Married"/>
    <s v="Partner"/>
    <n v="0"/>
    <n v="0"/>
    <n v="0"/>
    <n v="0"/>
    <n v="1"/>
    <s v="PhD"/>
    <s v="Postgraduate"/>
    <n v="185"/>
    <n v="161"/>
    <n v="0"/>
    <n v="0"/>
    <x v="3"/>
    <s v="NumWebPurchases"/>
    <x v="2"/>
    <n v="9"/>
    <s v="Not Accepted"/>
    <n v="9"/>
    <n v="209"/>
    <n v="1.9999999999999996"/>
    <n v="3"/>
    <n v="4"/>
    <n v="9"/>
    <n v="2"/>
    <x v="1"/>
    <s v="Medium"/>
    <s v="Medium"/>
    <s v="Medium"/>
    <n v="1746"/>
  </r>
  <r>
    <n v="70596"/>
    <x v="1"/>
    <n v="0"/>
    <n v="0"/>
    <n v="68"/>
    <x v="2"/>
    <n v="347"/>
    <n v="44"/>
    <n v="534"/>
    <n v="17"/>
    <n v="0"/>
    <n v="26"/>
    <s v="Meat"/>
    <n v="1"/>
    <n v="3"/>
    <n v="5"/>
    <n v="12"/>
    <n v="2"/>
    <x v="0"/>
    <x v="0"/>
    <x v="0"/>
    <x v="0"/>
    <x v="0"/>
    <n v="0"/>
    <n v="3"/>
    <n v="11"/>
    <x v="1"/>
    <n v="35"/>
    <x v="1"/>
    <n v="2791"/>
    <n v="0"/>
    <n v="0"/>
    <n v="1"/>
    <n v="0"/>
    <n v="0"/>
    <s v="Single"/>
    <s v="Alone"/>
    <n v="0"/>
    <n v="0"/>
    <n v="1"/>
    <n v="0"/>
    <n v="0"/>
    <s v="Graduation"/>
    <s v="Graduate"/>
    <n v="942"/>
    <n v="916"/>
    <n v="0"/>
    <n v="0"/>
    <x v="2"/>
    <s v="NumStorePurchases"/>
    <x v="1"/>
    <n v="20"/>
    <s v="Not Accepted"/>
    <n v="20"/>
    <n v="968"/>
    <n v="4"/>
    <n v="7"/>
    <n v="7"/>
    <n v="18"/>
    <n v="6"/>
    <x v="3"/>
    <s v="Medium"/>
    <s v="Low"/>
    <s v="Medium"/>
    <n v="1747"/>
  </r>
  <r>
    <n v="85431"/>
    <x v="1"/>
    <n v="0"/>
    <n v="0"/>
    <n v="54"/>
    <x v="0"/>
    <n v="376"/>
    <n v="53"/>
    <n v="462"/>
    <n v="168"/>
    <n v="53"/>
    <n v="53"/>
    <s v="Meat"/>
    <n v="1"/>
    <n v="2"/>
    <n v="7"/>
    <n v="7"/>
    <n v="0"/>
    <x v="0"/>
    <x v="0"/>
    <x v="0"/>
    <x v="0"/>
    <x v="0"/>
    <n v="0"/>
    <n v="3"/>
    <n v="11"/>
    <x v="1"/>
    <n v="68"/>
    <x v="0"/>
    <n v="2545"/>
    <n v="0"/>
    <n v="0"/>
    <n v="0"/>
    <n v="1"/>
    <n v="0"/>
    <s v="Together"/>
    <s v="Partner"/>
    <n v="0"/>
    <n v="0"/>
    <n v="0"/>
    <n v="0"/>
    <n v="1"/>
    <s v="PhD"/>
    <s v="Postgraduate"/>
    <n v="1112"/>
    <n v="1059"/>
    <n v="0"/>
    <n v="0"/>
    <x v="0"/>
    <s v="NumCatalogPurchases"/>
    <x v="0"/>
    <n v="16"/>
    <s v="Not Accepted"/>
    <n v="16"/>
    <n v="1165"/>
    <n v="5"/>
    <n v="6"/>
    <n v="7"/>
    <n v="18"/>
    <n v="6"/>
    <x v="3"/>
    <s v="Medium"/>
    <s v="High"/>
    <s v="Medium"/>
    <n v="1748"/>
  </r>
  <r>
    <n v="42664"/>
    <x v="0"/>
    <n v="0"/>
    <n v="1"/>
    <n v="44"/>
    <x v="0"/>
    <n v="21"/>
    <n v="0"/>
    <n v="3"/>
    <n v="0"/>
    <n v="0"/>
    <n v="0"/>
    <s v="Wines"/>
    <n v="1"/>
    <n v="1"/>
    <n v="0"/>
    <n v="3"/>
    <n v="6"/>
    <x v="0"/>
    <x v="0"/>
    <x v="0"/>
    <x v="0"/>
    <x v="0"/>
    <n v="0"/>
    <n v="3"/>
    <n v="11"/>
    <x v="1"/>
    <n v="53"/>
    <x v="0"/>
    <n v="2262"/>
    <n v="0"/>
    <n v="1"/>
    <n v="0"/>
    <n v="0"/>
    <n v="0"/>
    <s v="Married"/>
    <s v="Partner"/>
    <n v="0"/>
    <n v="0"/>
    <n v="1"/>
    <n v="0"/>
    <n v="0"/>
    <s v="Graduation"/>
    <s v="Graduate"/>
    <n v="24"/>
    <n v="24"/>
    <n v="0"/>
    <n v="1"/>
    <x v="1"/>
    <s v="NumStorePurchases"/>
    <x v="1"/>
    <n v="4"/>
    <s v="Not Accepted"/>
    <n v="4"/>
    <n v="24"/>
    <n v="6"/>
    <n v="0"/>
    <n v="0"/>
    <n v="6"/>
    <n v="0"/>
    <x v="1"/>
    <s v="Low"/>
    <s v="Low"/>
    <s v="Low"/>
    <n v="1749"/>
  </r>
  <r>
    <n v="42586"/>
    <x v="0"/>
    <n v="1"/>
    <n v="1"/>
    <n v="7"/>
    <x v="3"/>
    <n v="194"/>
    <n v="2"/>
    <n v="56"/>
    <n v="0"/>
    <n v="0"/>
    <n v="0"/>
    <s v="Wines"/>
    <n v="5"/>
    <n v="4"/>
    <n v="1"/>
    <n v="6"/>
    <n v="8"/>
    <x v="0"/>
    <x v="0"/>
    <x v="0"/>
    <x v="0"/>
    <x v="0"/>
    <n v="0"/>
    <n v="3"/>
    <n v="11"/>
    <x v="0"/>
    <n v="65"/>
    <x v="0"/>
    <n v="2767"/>
    <n v="0"/>
    <n v="0"/>
    <n v="0"/>
    <n v="1"/>
    <n v="0"/>
    <s v="Together"/>
    <s v="Partner"/>
    <n v="0"/>
    <n v="0"/>
    <n v="1"/>
    <n v="0"/>
    <n v="0"/>
    <s v="Graduation"/>
    <s v="Graduate"/>
    <n v="252"/>
    <n v="252"/>
    <n v="0"/>
    <n v="2"/>
    <x v="3"/>
    <s v="NumStorePurchases"/>
    <x v="1"/>
    <n v="11"/>
    <s v="Not Accepted"/>
    <n v="11"/>
    <n v="252"/>
    <n v="10"/>
    <n v="4"/>
    <n v="4"/>
    <n v="18"/>
    <n v="6"/>
    <x v="3"/>
    <s v="Medium"/>
    <s v="Low"/>
    <s v="Low"/>
    <n v="1750"/>
  </r>
  <r>
    <n v="29760"/>
    <x v="2"/>
    <n v="1"/>
    <n v="0"/>
    <n v="87"/>
    <x v="2"/>
    <n v="64"/>
    <n v="4"/>
    <n v="68"/>
    <n v="7"/>
    <n v="5"/>
    <n v="17"/>
    <s v="Meat"/>
    <n v="4"/>
    <n v="3"/>
    <n v="1"/>
    <n v="4"/>
    <n v="8"/>
    <x v="0"/>
    <x v="0"/>
    <x v="0"/>
    <x v="0"/>
    <x v="0"/>
    <n v="0"/>
    <n v="3"/>
    <n v="11"/>
    <x v="1"/>
    <n v="35"/>
    <x v="1"/>
    <n v="2828"/>
    <n v="0"/>
    <n v="0"/>
    <n v="1"/>
    <n v="0"/>
    <n v="0"/>
    <s v="Single"/>
    <s v="Alone"/>
    <n v="0"/>
    <n v="0"/>
    <n v="1"/>
    <n v="0"/>
    <n v="0"/>
    <s v="Graduation"/>
    <s v="Graduate"/>
    <n v="148"/>
    <n v="131"/>
    <n v="0"/>
    <n v="1"/>
    <x v="3"/>
    <s v="NumStorePurchases"/>
    <x v="1"/>
    <n v="8"/>
    <s v="Not Accepted"/>
    <n v="8"/>
    <n v="165"/>
    <n v="1.9999999999999996"/>
    <n v="3"/>
    <n v="3"/>
    <n v="8"/>
    <n v="1"/>
    <x v="1"/>
    <s v="Medium"/>
    <s v="Medium"/>
    <s v="Medium"/>
    <n v="1751"/>
  </r>
  <r>
    <n v="28973"/>
    <x v="2"/>
    <n v="0"/>
    <n v="0"/>
    <n v="59"/>
    <x v="0"/>
    <n v="206"/>
    <n v="0"/>
    <n v="46"/>
    <n v="3"/>
    <n v="2"/>
    <n v="12"/>
    <s v="Wines"/>
    <n v="2"/>
    <n v="5"/>
    <n v="1"/>
    <n v="5"/>
    <n v="8"/>
    <x v="0"/>
    <x v="0"/>
    <x v="0"/>
    <x v="0"/>
    <x v="0"/>
    <n v="0"/>
    <n v="3"/>
    <n v="11"/>
    <x v="1"/>
    <n v="43"/>
    <x v="2"/>
    <n v="2783"/>
    <n v="0"/>
    <n v="1"/>
    <n v="0"/>
    <n v="0"/>
    <n v="0"/>
    <s v="Married"/>
    <s v="Partner"/>
    <n v="0"/>
    <n v="0"/>
    <n v="0"/>
    <n v="0"/>
    <n v="1"/>
    <s v="PhD"/>
    <s v="Postgraduate"/>
    <n v="257"/>
    <n v="245"/>
    <n v="0"/>
    <n v="0"/>
    <x v="3"/>
    <s v="NumWebPurchases"/>
    <x v="2"/>
    <n v="11"/>
    <s v="Not Accepted"/>
    <n v="11"/>
    <n v="269"/>
    <n v="4"/>
    <n v="4"/>
    <n v="4"/>
    <n v="12"/>
    <n v="3"/>
    <x v="2"/>
    <s v="Medium"/>
    <s v="Medium"/>
    <s v="Medium"/>
    <n v="1752"/>
  </r>
  <r>
    <n v="39435"/>
    <x v="0"/>
    <n v="1"/>
    <n v="0"/>
    <n v="16"/>
    <x v="1"/>
    <n v="71"/>
    <n v="0"/>
    <n v="18"/>
    <n v="0"/>
    <n v="0"/>
    <n v="13"/>
    <s v="Wines"/>
    <n v="1"/>
    <n v="3"/>
    <n v="1"/>
    <n v="2"/>
    <n v="7"/>
    <x v="0"/>
    <x v="0"/>
    <x v="0"/>
    <x v="0"/>
    <x v="0"/>
    <n v="0"/>
    <n v="3"/>
    <n v="11"/>
    <x v="1"/>
    <n v="47"/>
    <x v="2"/>
    <n v="2486"/>
    <n v="0"/>
    <n v="0"/>
    <n v="0"/>
    <n v="1"/>
    <n v="0"/>
    <s v="Together"/>
    <s v="Partner"/>
    <n v="0"/>
    <n v="0"/>
    <n v="0"/>
    <n v="0"/>
    <n v="1"/>
    <s v="PhD"/>
    <s v="Postgraduate"/>
    <n v="89"/>
    <n v="76"/>
    <n v="0"/>
    <n v="1"/>
    <x v="3"/>
    <s v="NumWebPurchases"/>
    <x v="2"/>
    <n v="6"/>
    <s v="Not Accepted"/>
    <n v="6"/>
    <n v="102"/>
    <n v="9"/>
    <n v="2"/>
    <n v="3"/>
    <n v="14"/>
    <n v="4"/>
    <x v="2"/>
    <s v="Medium"/>
    <s v="Low"/>
    <s v="Medium"/>
    <n v="1753"/>
  </r>
  <r>
    <n v="65370"/>
    <x v="0"/>
    <n v="0"/>
    <n v="0"/>
    <n v="1"/>
    <x v="3"/>
    <n v="71"/>
    <n v="22"/>
    <n v="112"/>
    <n v="138"/>
    <n v="89"/>
    <n v="29"/>
    <s v="Fish"/>
    <n v="1"/>
    <n v="2"/>
    <n v="3"/>
    <n v="13"/>
    <n v="1"/>
    <x v="0"/>
    <x v="0"/>
    <x v="0"/>
    <x v="0"/>
    <x v="0"/>
    <n v="0"/>
    <n v="3"/>
    <n v="11"/>
    <x v="1"/>
    <n v="36"/>
    <x v="1"/>
    <n v="2491"/>
    <n v="0"/>
    <n v="1"/>
    <n v="0"/>
    <n v="0"/>
    <n v="0"/>
    <s v="Married"/>
    <s v="Partner"/>
    <n v="1"/>
    <n v="0"/>
    <n v="0"/>
    <n v="0"/>
    <n v="0"/>
    <s v="2n Cycle"/>
    <s v="Undergraduate"/>
    <n v="432"/>
    <n v="403"/>
    <n v="0"/>
    <n v="0"/>
    <x v="2"/>
    <s v="NumStorePurchases"/>
    <x v="1"/>
    <n v="18"/>
    <s v="Not Accepted"/>
    <n v="18"/>
    <n v="461"/>
    <n v="10"/>
    <n v="7"/>
    <n v="5"/>
    <n v="22"/>
    <n v="8"/>
    <x v="0"/>
    <s v="Medium"/>
    <s v="High"/>
    <s v="Medium"/>
    <n v="1754"/>
  </r>
  <r>
    <n v="20194"/>
    <x v="2"/>
    <n v="1"/>
    <n v="0"/>
    <n v="64"/>
    <x v="2"/>
    <n v="0"/>
    <n v="4"/>
    <n v="7"/>
    <n v="11"/>
    <n v="10"/>
    <n v="15"/>
    <s v="Gold"/>
    <n v="2"/>
    <n v="2"/>
    <n v="0"/>
    <n v="3"/>
    <n v="6"/>
    <x v="0"/>
    <x v="0"/>
    <x v="0"/>
    <x v="0"/>
    <x v="0"/>
    <n v="0"/>
    <n v="3"/>
    <n v="11"/>
    <x v="1"/>
    <n v="41"/>
    <x v="2"/>
    <n v="2718"/>
    <n v="0"/>
    <n v="0"/>
    <n v="1"/>
    <n v="0"/>
    <n v="0"/>
    <s v="Single"/>
    <s v="Alone"/>
    <n v="0"/>
    <n v="1"/>
    <n v="0"/>
    <n v="0"/>
    <n v="0"/>
    <s v="Basic"/>
    <s v="Undergraduate"/>
    <n v="32"/>
    <n v="17"/>
    <n v="0"/>
    <n v="1"/>
    <x v="1"/>
    <s v="NumStorePurchases"/>
    <x v="1"/>
    <n v="5"/>
    <s v="Not Accepted"/>
    <n v="5"/>
    <n v="47"/>
    <n v="4"/>
    <n v="1"/>
    <n v="1"/>
    <n v="6"/>
    <n v="0"/>
    <x v="1"/>
    <s v="Low"/>
    <s v="Medium"/>
    <s v="Medium"/>
    <n v="1755"/>
  </r>
  <r>
    <n v="42473"/>
    <x v="0"/>
    <n v="1"/>
    <n v="1"/>
    <n v="72"/>
    <x v="2"/>
    <n v="93"/>
    <n v="1"/>
    <n v="21"/>
    <n v="0"/>
    <n v="4"/>
    <n v="25"/>
    <s v="Wines"/>
    <n v="3"/>
    <n v="2"/>
    <n v="1"/>
    <n v="4"/>
    <n v="5"/>
    <x v="0"/>
    <x v="0"/>
    <x v="0"/>
    <x v="0"/>
    <x v="0"/>
    <n v="0"/>
    <n v="3"/>
    <n v="11"/>
    <x v="1"/>
    <n v="44"/>
    <x v="2"/>
    <n v="2291"/>
    <n v="0"/>
    <n v="0"/>
    <n v="1"/>
    <n v="0"/>
    <n v="0"/>
    <s v="Single"/>
    <s v="Alone"/>
    <n v="0"/>
    <n v="0"/>
    <n v="0"/>
    <n v="0"/>
    <n v="1"/>
    <s v="PhD"/>
    <s v="Postgraduate"/>
    <n v="119"/>
    <n v="94"/>
    <n v="0"/>
    <n v="2"/>
    <x v="3"/>
    <s v="NumStorePurchases"/>
    <x v="1"/>
    <n v="7"/>
    <s v="Not Accepted"/>
    <n v="7"/>
    <n v="144"/>
    <n v="3.0000000000000004"/>
    <n v="3"/>
    <n v="3"/>
    <n v="9"/>
    <n v="2"/>
    <x v="1"/>
    <s v="Medium"/>
    <s v="Medium"/>
    <s v="Medium"/>
    <n v="1756"/>
  </r>
  <r>
    <n v="64590"/>
    <x v="0"/>
    <n v="0"/>
    <n v="0"/>
    <n v="98"/>
    <x v="2"/>
    <n v="920"/>
    <n v="138"/>
    <n v="168"/>
    <n v="36"/>
    <n v="46"/>
    <n v="30"/>
    <s v="Wines"/>
    <n v="1"/>
    <n v="9"/>
    <n v="4"/>
    <n v="10"/>
    <n v="6"/>
    <x v="0"/>
    <x v="0"/>
    <x v="0"/>
    <x v="0"/>
    <x v="0"/>
    <n v="0"/>
    <n v="3"/>
    <n v="11"/>
    <x v="1"/>
    <n v="52"/>
    <x v="0"/>
    <n v="2782"/>
    <n v="0"/>
    <n v="1"/>
    <n v="0"/>
    <n v="0"/>
    <n v="0"/>
    <s v="Married"/>
    <s v="Partner"/>
    <n v="0"/>
    <n v="0"/>
    <n v="1"/>
    <n v="0"/>
    <n v="0"/>
    <s v="Graduation"/>
    <s v="Graduate"/>
    <n v="1308"/>
    <n v="1278"/>
    <n v="0"/>
    <n v="0"/>
    <x v="0"/>
    <s v="NumStorePurchases"/>
    <x v="1"/>
    <n v="23"/>
    <s v="Not Accepted"/>
    <n v="23"/>
    <n v="1338"/>
    <n v="0.99999999999999978"/>
    <n v="9"/>
    <n v="8"/>
    <n v="18"/>
    <n v="6"/>
    <x v="3"/>
    <s v="High"/>
    <s v="High"/>
    <s v="Medium"/>
    <n v="1757"/>
  </r>
  <r>
    <n v="71232"/>
    <x v="1"/>
    <n v="0"/>
    <n v="1"/>
    <n v="91"/>
    <x v="2"/>
    <n v="653"/>
    <n v="17"/>
    <n v="170"/>
    <n v="34"/>
    <n v="26"/>
    <n v="17"/>
    <s v="Wines"/>
    <n v="2"/>
    <n v="11"/>
    <n v="2"/>
    <n v="10"/>
    <n v="7"/>
    <x v="0"/>
    <x v="0"/>
    <x v="0"/>
    <x v="0"/>
    <x v="0"/>
    <n v="0"/>
    <n v="3"/>
    <n v="11"/>
    <x v="1"/>
    <n v="61"/>
    <x v="0"/>
    <n v="2372"/>
    <n v="0"/>
    <n v="0"/>
    <n v="0"/>
    <n v="1"/>
    <n v="0"/>
    <s v="Together"/>
    <s v="Partner"/>
    <n v="0"/>
    <n v="0"/>
    <n v="1"/>
    <n v="0"/>
    <n v="0"/>
    <s v="Graduation"/>
    <s v="Graduate"/>
    <n v="900"/>
    <n v="883"/>
    <n v="0"/>
    <n v="1"/>
    <x v="2"/>
    <s v="NumWebPurchases"/>
    <x v="2"/>
    <n v="23"/>
    <s v="Not Accepted"/>
    <n v="23"/>
    <n v="917"/>
    <n v="0.99999999999999978"/>
    <n v="9"/>
    <n v="6"/>
    <n v="16"/>
    <n v="5"/>
    <x v="3"/>
    <s v="High"/>
    <s v="Medium"/>
    <s v="Medium"/>
    <n v="1758"/>
  </r>
  <r>
    <n v="34600"/>
    <x v="2"/>
    <n v="1"/>
    <n v="1"/>
    <n v="8"/>
    <x v="1"/>
    <n v="199"/>
    <n v="33"/>
    <n v="60"/>
    <n v="8"/>
    <n v="3"/>
    <n v="15"/>
    <s v="Wines"/>
    <n v="5"/>
    <n v="5"/>
    <n v="2"/>
    <n v="5"/>
    <n v="8"/>
    <x v="0"/>
    <x v="0"/>
    <x v="0"/>
    <x v="0"/>
    <x v="0"/>
    <n v="0"/>
    <n v="3"/>
    <n v="11"/>
    <x v="0"/>
    <n v="49"/>
    <x v="2"/>
    <n v="2703"/>
    <n v="0"/>
    <n v="0"/>
    <n v="0"/>
    <n v="1"/>
    <n v="0"/>
    <s v="Together"/>
    <s v="Partner"/>
    <n v="0"/>
    <n v="0"/>
    <n v="1"/>
    <n v="0"/>
    <n v="0"/>
    <s v="Graduation"/>
    <s v="Graduate"/>
    <n v="303"/>
    <n v="288"/>
    <n v="0"/>
    <n v="2"/>
    <x v="3"/>
    <s v="NumWebPurchases"/>
    <x v="2"/>
    <n v="12"/>
    <s v="Not Accepted"/>
    <n v="12"/>
    <n v="318"/>
    <n v="10"/>
    <n v="4"/>
    <n v="4"/>
    <n v="18"/>
    <n v="6"/>
    <x v="3"/>
    <s v="Medium"/>
    <s v="Medium"/>
    <s v="Medium"/>
    <n v="1759"/>
  </r>
  <r>
    <n v="46904"/>
    <x v="0"/>
    <n v="1"/>
    <n v="1"/>
    <n v="20"/>
    <x v="1"/>
    <n v="153"/>
    <n v="4"/>
    <n v="56"/>
    <n v="0"/>
    <n v="9"/>
    <n v="31"/>
    <s v="Wines"/>
    <n v="4"/>
    <n v="5"/>
    <n v="1"/>
    <n v="4"/>
    <n v="8"/>
    <x v="0"/>
    <x v="0"/>
    <x v="0"/>
    <x v="0"/>
    <x v="0"/>
    <n v="0"/>
    <n v="3"/>
    <n v="11"/>
    <x v="1"/>
    <n v="53"/>
    <x v="0"/>
    <n v="2762"/>
    <n v="0"/>
    <n v="0"/>
    <n v="1"/>
    <n v="0"/>
    <n v="0"/>
    <s v="Single"/>
    <s v="Alone"/>
    <n v="0"/>
    <n v="0"/>
    <n v="1"/>
    <n v="0"/>
    <n v="0"/>
    <s v="Graduation"/>
    <s v="Graduate"/>
    <n v="222"/>
    <n v="191"/>
    <n v="0"/>
    <n v="2"/>
    <x v="3"/>
    <s v="NumWebPurchases"/>
    <x v="2"/>
    <n v="10"/>
    <s v="Not Accepted"/>
    <n v="10"/>
    <n v="253"/>
    <n v="8"/>
    <n v="4"/>
    <n v="4"/>
    <n v="16"/>
    <n v="5"/>
    <x v="3"/>
    <s v="Medium"/>
    <s v="Medium"/>
    <s v="Medium"/>
    <n v="1760"/>
  </r>
  <r>
    <n v="49094"/>
    <x v="0"/>
    <n v="0"/>
    <n v="1"/>
    <n v="6"/>
    <x v="3"/>
    <n v="376"/>
    <n v="0"/>
    <n v="38"/>
    <n v="11"/>
    <n v="8"/>
    <n v="69"/>
    <s v="Wines"/>
    <n v="5"/>
    <n v="6"/>
    <n v="3"/>
    <n v="6"/>
    <n v="6"/>
    <x v="0"/>
    <x v="0"/>
    <x v="0"/>
    <x v="0"/>
    <x v="0"/>
    <n v="0"/>
    <n v="3"/>
    <n v="11"/>
    <x v="1"/>
    <n v="47"/>
    <x v="2"/>
    <n v="2805"/>
    <n v="0"/>
    <n v="1"/>
    <n v="0"/>
    <n v="0"/>
    <n v="0"/>
    <s v="Married"/>
    <s v="Partner"/>
    <n v="0"/>
    <n v="0"/>
    <n v="1"/>
    <n v="0"/>
    <n v="0"/>
    <s v="Graduation"/>
    <s v="Graduate"/>
    <n v="433"/>
    <n v="364"/>
    <n v="0"/>
    <n v="1"/>
    <x v="2"/>
    <s v="NumWebPurchases"/>
    <x v="2"/>
    <n v="15"/>
    <s v="Not Accepted"/>
    <n v="15"/>
    <n v="502"/>
    <n v="10"/>
    <n v="5"/>
    <n v="5"/>
    <n v="20"/>
    <n v="7"/>
    <x v="3"/>
    <s v="Medium"/>
    <s v="Medium"/>
    <s v="High"/>
    <n v="1761"/>
  </r>
  <r>
    <n v="36075"/>
    <x v="0"/>
    <n v="1"/>
    <n v="0"/>
    <n v="54"/>
    <x v="0"/>
    <n v="46"/>
    <n v="0"/>
    <n v="30"/>
    <n v="12"/>
    <n v="1"/>
    <n v="30"/>
    <s v="Wines"/>
    <n v="1"/>
    <n v="2"/>
    <n v="0"/>
    <n v="4"/>
    <n v="6"/>
    <x v="0"/>
    <x v="0"/>
    <x v="0"/>
    <x v="0"/>
    <x v="0"/>
    <n v="0"/>
    <n v="3"/>
    <n v="11"/>
    <x v="1"/>
    <n v="37"/>
    <x v="1"/>
    <n v="2361"/>
    <n v="0"/>
    <n v="0"/>
    <n v="0"/>
    <n v="1"/>
    <n v="0"/>
    <s v="Together"/>
    <s v="Partner"/>
    <n v="0"/>
    <n v="0"/>
    <n v="1"/>
    <n v="0"/>
    <n v="0"/>
    <s v="Graduation"/>
    <s v="Graduate"/>
    <n v="89"/>
    <n v="59"/>
    <n v="0"/>
    <n v="1"/>
    <x v="3"/>
    <s v="NumStorePurchases"/>
    <x v="1"/>
    <n v="6"/>
    <s v="Not Accepted"/>
    <n v="6"/>
    <n v="119"/>
    <n v="5"/>
    <n v="2"/>
    <n v="3"/>
    <n v="10"/>
    <n v="2"/>
    <x v="1"/>
    <s v="Medium"/>
    <s v="Low"/>
    <s v="Medium"/>
    <n v="1762"/>
  </r>
  <r>
    <n v="60839"/>
    <x v="0"/>
    <n v="1"/>
    <n v="1"/>
    <n v="72"/>
    <x v="2"/>
    <n v="600"/>
    <n v="21"/>
    <n v="128"/>
    <n v="223"/>
    <n v="150"/>
    <n v="128"/>
    <s v="Wines"/>
    <n v="13"/>
    <n v="2"/>
    <n v="2"/>
    <n v="12"/>
    <n v="8"/>
    <x v="0"/>
    <x v="0"/>
    <x v="0"/>
    <x v="0"/>
    <x v="0"/>
    <n v="0"/>
    <n v="3"/>
    <n v="11"/>
    <x v="1"/>
    <n v="41"/>
    <x v="2"/>
    <n v="2829"/>
    <n v="0"/>
    <n v="0"/>
    <n v="0"/>
    <n v="1"/>
    <n v="0"/>
    <s v="Together"/>
    <s v="Partner"/>
    <n v="1"/>
    <n v="0"/>
    <n v="0"/>
    <n v="0"/>
    <n v="0"/>
    <s v="2n Cycle"/>
    <s v="Undergraduate"/>
    <n v="1122"/>
    <n v="994"/>
    <n v="0"/>
    <n v="2"/>
    <x v="0"/>
    <s v="NumStorePurchases"/>
    <x v="1"/>
    <n v="16"/>
    <s v="Not Accepted"/>
    <n v="16"/>
    <n v="1250"/>
    <n v="3.0000000000000004"/>
    <n v="6"/>
    <n v="8"/>
    <n v="17"/>
    <n v="5"/>
    <x v="3"/>
    <s v="High"/>
    <s v="High"/>
    <s v="High"/>
    <n v="1763"/>
  </r>
  <r>
    <n v="77298"/>
    <x v="1"/>
    <n v="0"/>
    <n v="1"/>
    <n v="46"/>
    <x v="0"/>
    <n v="425"/>
    <n v="115"/>
    <n v="292"/>
    <n v="23"/>
    <n v="35"/>
    <n v="79"/>
    <s v="Wines"/>
    <n v="1"/>
    <n v="6"/>
    <n v="6"/>
    <n v="11"/>
    <n v="3"/>
    <x v="0"/>
    <x v="0"/>
    <x v="0"/>
    <x v="0"/>
    <x v="0"/>
    <n v="0"/>
    <n v="3"/>
    <n v="11"/>
    <x v="1"/>
    <n v="41"/>
    <x v="2"/>
    <n v="2398"/>
    <n v="0"/>
    <n v="0"/>
    <n v="0"/>
    <n v="1"/>
    <n v="0"/>
    <s v="Together"/>
    <s v="Partner"/>
    <n v="0"/>
    <n v="0"/>
    <n v="1"/>
    <n v="0"/>
    <n v="0"/>
    <s v="Graduation"/>
    <s v="Graduate"/>
    <n v="890"/>
    <n v="811"/>
    <n v="0"/>
    <n v="1"/>
    <x v="2"/>
    <s v="NumStorePurchases"/>
    <x v="1"/>
    <n v="23"/>
    <s v="Not Accepted"/>
    <n v="23"/>
    <n v="969"/>
    <n v="6"/>
    <n v="9"/>
    <n v="7"/>
    <n v="22"/>
    <n v="8"/>
    <x v="0"/>
    <s v="Medium"/>
    <s v="High"/>
    <s v="High"/>
    <n v="1764"/>
  </r>
  <r>
    <n v="34026"/>
    <x v="2"/>
    <n v="1"/>
    <n v="1"/>
    <n v="11"/>
    <x v="1"/>
    <n v="18"/>
    <n v="6"/>
    <n v="15"/>
    <n v="12"/>
    <n v="8"/>
    <n v="17"/>
    <s v="Wines"/>
    <n v="3"/>
    <n v="2"/>
    <n v="1"/>
    <n v="3"/>
    <n v="5"/>
    <x v="0"/>
    <x v="0"/>
    <x v="0"/>
    <x v="0"/>
    <x v="0"/>
    <n v="0"/>
    <n v="3"/>
    <n v="11"/>
    <x v="1"/>
    <n v="70"/>
    <x v="0"/>
    <n v="2487"/>
    <n v="0"/>
    <n v="0"/>
    <n v="0"/>
    <n v="1"/>
    <n v="0"/>
    <s v="Together"/>
    <s v="Partner"/>
    <n v="0"/>
    <n v="0"/>
    <n v="1"/>
    <n v="0"/>
    <n v="0"/>
    <s v="Graduation"/>
    <s v="Graduate"/>
    <n v="59"/>
    <n v="42"/>
    <n v="0"/>
    <n v="2"/>
    <x v="3"/>
    <s v="NumStorePurchases"/>
    <x v="1"/>
    <n v="6"/>
    <s v="Not Accepted"/>
    <n v="6"/>
    <n v="76"/>
    <n v="9"/>
    <n v="2"/>
    <n v="2"/>
    <n v="13"/>
    <n v="3"/>
    <x v="2"/>
    <s v="Low"/>
    <s v="Medium"/>
    <s v="Medium"/>
    <n v="1765"/>
  </r>
  <r>
    <n v="48918"/>
    <x v="0"/>
    <n v="1"/>
    <n v="1"/>
    <n v="21"/>
    <x v="1"/>
    <n v="52"/>
    <n v="0"/>
    <n v="9"/>
    <n v="0"/>
    <n v="0"/>
    <n v="1"/>
    <s v="Wines"/>
    <n v="2"/>
    <n v="1"/>
    <n v="0"/>
    <n v="4"/>
    <n v="4"/>
    <x v="0"/>
    <x v="0"/>
    <x v="0"/>
    <x v="0"/>
    <x v="0"/>
    <n v="0"/>
    <n v="3"/>
    <n v="11"/>
    <x v="1"/>
    <n v="57"/>
    <x v="0"/>
    <n v="2237"/>
    <n v="0"/>
    <n v="0"/>
    <n v="1"/>
    <n v="0"/>
    <n v="0"/>
    <s v="Single"/>
    <s v="Alone"/>
    <n v="0"/>
    <n v="0"/>
    <n v="0"/>
    <n v="0"/>
    <n v="1"/>
    <s v="PhD"/>
    <s v="Postgraduate"/>
    <n v="61"/>
    <n v="60"/>
    <n v="0"/>
    <n v="2"/>
    <x v="3"/>
    <s v="NumStorePurchases"/>
    <x v="1"/>
    <n v="5"/>
    <s v="Not Accepted"/>
    <n v="5"/>
    <n v="62"/>
    <n v="8"/>
    <n v="1"/>
    <n v="2"/>
    <n v="11"/>
    <n v="3"/>
    <x v="2"/>
    <s v="Medium"/>
    <s v="Low"/>
    <s v="Low"/>
    <n v="1766"/>
  </r>
  <r>
    <n v="82122"/>
    <x v="1"/>
    <n v="0"/>
    <n v="0"/>
    <n v="89"/>
    <x v="2"/>
    <n v="734"/>
    <n v="22"/>
    <n v="350"/>
    <n v="151"/>
    <n v="25"/>
    <n v="100"/>
    <s v="Wines"/>
    <n v="1"/>
    <n v="3"/>
    <n v="9"/>
    <n v="13"/>
    <n v="1"/>
    <x v="0"/>
    <x v="0"/>
    <x v="1"/>
    <x v="0"/>
    <x v="0"/>
    <n v="0"/>
    <n v="3"/>
    <n v="11"/>
    <x v="1"/>
    <n v="58"/>
    <x v="0"/>
    <n v="2477"/>
    <n v="0"/>
    <n v="0"/>
    <n v="0"/>
    <n v="1"/>
    <n v="0"/>
    <s v="Together"/>
    <s v="Partner"/>
    <n v="1"/>
    <n v="0"/>
    <n v="0"/>
    <n v="0"/>
    <n v="0"/>
    <s v="2n Cycle"/>
    <s v="Undergraduate"/>
    <n v="1282"/>
    <n v="1182"/>
    <n v="1"/>
    <n v="0"/>
    <x v="0"/>
    <s v="NumStorePurchases"/>
    <x v="1"/>
    <n v="25"/>
    <s v="Accepted"/>
    <n v="25"/>
    <n v="1382"/>
    <n v="1.9999999999999996"/>
    <n v="9"/>
    <n v="8"/>
    <n v="19"/>
    <n v="7"/>
    <x v="3"/>
    <s v="High"/>
    <s v="Medium"/>
    <s v="High"/>
    <n v="1767"/>
  </r>
  <r>
    <n v="37697"/>
    <x v="0"/>
    <n v="1"/>
    <n v="0"/>
    <n v="82"/>
    <x v="2"/>
    <n v="34"/>
    <n v="6"/>
    <n v="21"/>
    <n v="11"/>
    <n v="4"/>
    <n v="8"/>
    <s v="Wines"/>
    <n v="1"/>
    <n v="2"/>
    <n v="1"/>
    <n v="3"/>
    <n v="6"/>
    <x v="0"/>
    <x v="0"/>
    <x v="0"/>
    <x v="0"/>
    <x v="0"/>
    <n v="0"/>
    <n v="3"/>
    <n v="11"/>
    <x v="1"/>
    <n v="44"/>
    <x v="2"/>
    <n v="2301"/>
    <n v="0"/>
    <n v="0"/>
    <n v="1"/>
    <n v="0"/>
    <n v="0"/>
    <s v="Single"/>
    <s v="Alone"/>
    <n v="0"/>
    <n v="0"/>
    <n v="1"/>
    <n v="0"/>
    <n v="0"/>
    <s v="Graduation"/>
    <s v="Graduate"/>
    <n v="76"/>
    <n v="68"/>
    <n v="0"/>
    <n v="1"/>
    <x v="3"/>
    <s v="NumStorePurchases"/>
    <x v="1"/>
    <n v="6"/>
    <s v="Not Accepted"/>
    <n v="6"/>
    <n v="84"/>
    <n v="1.9999999999999996"/>
    <n v="2"/>
    <n v="2"/>
    <n v="6"/>
    <n v="0"/>
    <x v="1"/>
    <s v="Medium"/>
    <s v="Medium"/>
    <s v="Low"/>
    <n v="1768"/>
  </r>
  <r>
    <n v="34074"/>
    <x v="2"/>
    <n v="1"/>
    <n v="1"/>
    <n v="69"/>
    <x v="2"/>
    <n v="135"/>
    <n v="1"/>
    <n v="41"/>
    <n v="10"/>
    <n v="1"/>
    <n v="67"/>
    <s v="Wines"/>
    <n v="5"/>
    <n v="3"/>
    <n v="3"/>
    <n v="3"/>
    <n v="6"/>
    <x v="1"/>
    <x v="0"/>
    <x v="0"/>
    <x v="0"/>
    <x v="0"/>
    <n v="0"/>
    <n v="3"/>
    <n v="11"/>
    <x v="1"/>
    <n v="68"/>
    <x v="0"/>
    <n v="2510"/>
    <n v="0"/>
    <n v="0"/>
    <n v="0"/>
    <n v="1"/>
    <n v="0"/>
    <s v="Together"/>
    <s v="Partner"/>
    <n v="0"/>
    <n v="0"/>
    <n v="1"/>
    <n v="0"/>
    <n v="0"/>
    <s v="Graduation"/>
    <s v="Graduate"/>
    <n v="188"/>
    <n v="121"/>
    <n v="1"/>
    <n v="2"/>
    <x v="3"/>
    <s v="NumWebPurchases"/>
    <x v="2"/>
    <n v="9"/>
    <s v="Accepted"/>
    <n v="9"/>
    <n v="255"/>
    <n v="4"/>
    <n v="3"/>
    <n v="4"/>
    <n v="11"/>
    <n v="3"/>
    <x v="2"/>
    <s v="Medium"/>
    <s v="Low"/>
    <s v="High"/>
    <n v="1769"/>
  </r>
  <r>
    <n v="28520"/>
    <x v="2"/>
    <n v="1"/>
    <n v="1"/>
    <n v="55"/>
    <x v="0"/>
    <n v="11"/>
    <n v="0"/>
    <n v="10"/>
    <n v="0"/>
    <n v="2"/>
    <n v="20"/>
    <s v="Gold"/>
    <n v="1"/>
    <n v="1"/>
    <n v="1"/>
    <n v="2"/>
    <n v="6"/>
    <x v="0"/>
    <x v="0"/>
    <x v="0"/>
    <x v="0"/>
    <x v="0"/>
    <n v="0"/>
    <n v="3"/>
    <n v="11"/>
    <x v="1"/>
    <n v="60"/>
    <x v="0"/>
    <n v="2539"/>
    <n v="0"/>
    <n v="1"/>
    <n v="0"/>
    <n v="0"/>
    <n v="0"/>
    <s v="Married"/>
    <s v="Partner"/>
    <n v="0"/>
    <n v="0"/>
    <n v="0"/>
    <n v="1"/>
    <n v="0"/>
    <s v="Master"/>
    <s v="Postgraduate"/>
    <n v="23"/>
    <n v="3"/>
    <n v="0"/>
    <n v="2"/>
    <x v="1"/>
    <s v="NumStorePurchases"/>
    <x v="1"/>
    <n v="4"/>
    <s v="Not Accepted"/>
    <n v="4"/>
    <n v="43"/>
    <n v="5"/>
    <n v="0"/>
    <n v="1"/>
    <n v="6"/>
    <n v="0"/>
    <x v="1"/>
    <s v="Low"/>
    <s v="Medium"/>
    <s v="Medium"/>
    <n v="1770"/>
  </r>
  <r>
    <n v="62535"/>
    <x v="0"/>
    <n v="0"/>
    <n v="1"/>
    <n v="13"/>
    <x v="1"/>
    <n v="163"/>
    <n v="48"/>
    <n v="90"/>
    <n v="0"/>
    <n v="45"/>
    <n v="52"/>
    <s v="Wines"/>
    <n v="1"/>
    <n v="3"/>
    <n v="2"/>
    <n v="8"/>
    <n v="3"/>
    <x v="0"/>
    <x v="0"/>
    <x v="0"/>
    <x v="0"/>
    <x v="0"/>
    <n v="0"/>
    <n v="3"/>
    <n v="11"/>
    <x v="1"/>
    <n v="65"/>
    <x v="0"/>
    <n v="2428"/>
    <n v="0"/>
    <n v="0"/>
    <n v="1"/>
    <n v="0"/>
    <n v="0"/>
    <s v="Single"/>
    <s v="Alone"/>
    <n v="0"/>
    <n v="0"/>
    <n v="1"/>
    <n v="0"/>
    <n v="0"/>
    <s v="Graduation"/>
    <s v="Graduate"/>
    <n v="346"/>
    <n v="294"/>
    <n v="0"/>
    <n v="1"/>
    <x v="2"/>
    <s v="NumStorePurchases"/>
    <x v="1"/>
    <n v="13"/>
    <s v="Not Accepted"/>
    <n v="13"/>
    <n v="398"/>
    <n v="9"/>
    <n v="5"/>
    <n v="5"/>
    <n v="19"/>
    <n v="7"/>
    <x v="3"/>
    <s v="Medium"/>
    <s v="High"/>
    <s v="Medium"/>
    <n v="1771"/>
  </r>
  <r>
    <n v="36273"/>
    <x v="0"/>
    <n v="1"/>
    <n v="0"/>
    <n v="80"/>
    <x v="2"/>
    <n v="29"/>
    <n v="3"/>
    <n v="30"/>
    <n v="3"/>
    <n v="2"/>
    <n v="9"/>
    <s v="Meat"/>
    <n v="2"/>
    <n v="3"/>
    <n v="0"/>
    <n v="3"/>
    <n v="6"/>
    <x v="0"/>
    <x v="0"/>
    <x v="0"/>
    <x v="0"/>
    <x v="0"/>
    <n v="0"/>
    <n v="3"/>
    <n v="11"/>
    <x v="1"/>
    <n v="43"/>
    <x v="2"/>
    <n v="2233"/>
    <n v="0"/>
    <n v="0"/>
    <n v="1"/>
    <n v="0"/>
    <n v="0"/>
    <s v="Single"/>
    <s v="Alone"/>
    <n v="0"/>
    <n v="0"/>
    <n v="0"/>
    <n v="1"/>
    <n v="0"/>
    <s v="Master"/>
    <s v="Postgraduate"/>
    <n v="67"/>
    <n v="58"/>
    <n v="0"/>
    <n v="1"/>
    <x v="3"/>
    <s v="NumWebPurchases"/>
    <x v="2"/>
    <n v="6"/>
    <s v="Not Accepted"/>
    <n v="6"/>
    <n v="76"/>
    <n v="1.9999999999999996"/>
    <n v="2"/>
    <n v="2"/>
    <n v="6"/>
    <n v="0"/>
    <x v="1"/>
    <s v="Medium"/>
    <s v="Medium"/>
    <s v="Low"/>
    <n v="1772"/>
  </r>
  <r>
    <n v="63404"/>
    <x v="0"/>
    <n v="0"/>
    <n v="2"/>
    <n v="97"/>
    <x v="2"/>
    <n v="734"/>
    <n v="26"/>
    <n v="70"/>
    <n v="11"/>
    <n v="44"/>
    <n v="17"/>
    <s v="Wines"/>
    <n v="2"/>
    <n v="6"/>
    <n v="3"/>
    <n v="4"/>
    <n v="4"/>
    <x v="0"/>
    <x v="0"/>
    <x v="0"/>
    <x v="1"/>
    <x v="0"/>
    <n v="0"/>
    <n v="3"/>
    <n v="11"/>
    <x v="1"/>
    <n v="56"/>
    <x v="0"/>
    <n v="2182"/>
    <n v="0"/>
    <n v="0"/>
    <n v="0"/>
    <n v="1"/>
    <n v="0"/>
    <s v="Together"/>
    <s v="Partner"/>
    <n v="0"/>
    <n v="0"/>
    <n v="1"/>
    <n v="0"/>
    <n v="0"/>
    <s v="Graduation"/>
    <s v="Graduate"/>
    <n v="885"/>
    <n v="868"/>
    <n v="1"/>
    <n v="2"/>
    <x v="2"/>
    <s v="NumWebPurchases"/>
    <x v="2"/>
    <n v="13"/>
    <s v="Accepted"/>
    <n v="13"/>
    <n v="902"/>
    <n v="0.99999999999999978"/>
    <n v="5"/>
    <n v="6"/>
    <n v="12"/>
    <n v="3"/>
    <x v="2"/>
    <s v="High"/>
    <s v="High"/>
    <s v="Medium"/>
    <n v="1773"/>
  </r>
  <r>
    <n v="75774"/>
    <x v="1"/>
    <n v="1"/>
    <n v="0"/>
    <n v="27"/>
    <x v="1"/>
    <n v="340"/>
    <n v="21"/>
    <n v="134"/>
    <n v="258"/>
    <n v="14"/>
    <n v="56"/>
    <s v="Wines"/>
    <n v="1"/>
    <n v="7"/>
    <n v="5"/>
    <n v="8"/>
    <n v="4"/>
    <x v="0"/>
    <x v="0"/>
    <x v="0"/>
    <x v="0"/>
    <x v="0"/>
    <n v="0"/>
    <n v="3"/>
    <n v="11"/>
    <x v="1"/>
    <n v="39"/>
    <x v="1"/>
    <n v="2217"/>
    <n v="0"/>
    <n v="0"/>
    <n v="0"/>
    <n v="1"/>
    <n v="0"/>
    <s v="Together"/>
    <s v="Partner"/>
    <n v="1"/>
    <n v="0"/>
    <n v="0"/>
    <n v="0"/>
    <n v="0"/>
    <s v="2n Cycle"/>
    <s v="Undergraduate"/>
    <n v="767"/>
    <n v="711"/>
    <n v="0"/>
    <n v="1"/>
    <x v="2"/>
    <s v="NumStorePurchases"/>
    <x v="1"/>
    <n v="20"/>
    <s v="Not Accepted"/>
    <n v="20"/>
    <n v="823"/>
    <n v="8"/>
    <n v="7"/>
    <n v="6"/>
    <n v="21"/>
    <n v="8"/>
    <x v="0"/>
    <s v="Medium"/>
    <s v="Medium"/>
    <s v="Medium"/>
    <n v="1774"/>
  </r>
  <r>
    <n v="78416"/>
    <x v="1"/>
    <n v="0"/>
    <n v="1"/>
    <n v="99"/>
    <x v="2"/>
    <n v="453"/>
    <n v="38"/>
    <n v="279"/>
    <n v="188"/>
    <n v="38"/>
    <n v="183"/>
    <s v="Wines"/>
    <n v="2"/>
    <n v="7"/>
    <n v="7"/>
    <n v="10"/>
    <n v="3"/>
    <x v="0"/>
    <x v="0"/>
    <x v="0"/>
    <x v="0"/>
    <x v="0"/>
    <n v="0"/>
    <n v="3"/>
    <n v="11"/>
    <x v="1"/>
    <n v="44"/>
    <x v="2"/>
    <n v="2161"/>
    <n v="0"/>
    <n v="0"/>
    <n v="0"/>
    <n v="1"/>
    <n v="0"/>
    <s v="Together"/>
    <s v="Partner"/>
    <n v="0"/>
    <n v="0"/>
    <n v="1"/>
    <n v="0"/>
    <n v="0"/>
    <s v="Graduation"/>
    <s v="Graduate"/>
    <n v="996"/>
    <n v="813"/>
    <n v="0"/>
    <n v="1"/>
    <x v="0"/>
    <s v="NumStorePurchases"/>
    <x v="1"/>
    <n v="24"/>
    <s v="Not Accepted"/>
    <n v="24"/>
    <n v="1179"/>
    <n v="0.99999999999999978"/>
    <n v="9"/>
    <n v="8"/>
    <n v="18"/>
    <n v="6"/>
    <x v="3"/>
    <s v="Medium"/>
    <s v="High"/>
    <s v="High"/>
    <n v="1775"/>
  </r>
  <r>
    <n v="75702"/>
    <x v="1"/>
    <n v="0"/>
    <n v="1"/>
    <n v="87"/>
    <x v="2"/>
    <n v="1073"/>
    <n v="0"/>
    <n v="629"/>
    <n v="145"/>
    <n v="37"/>
    <n v="37"/>
    <s v="Wines"/>
    <n v="1"/>
    <n v="10"/>
    <n v="5"/>
    <n v="13"/>
    <n v="6"/>
    <x v="0"/>
    <x v="0"/>
    <x v="1"/>
    <x v="0"/>
    <x v="0"/>
    <n v="0"/>
    <n v="3"/>
    <n v="11"/>
    <x v="1"/>
    <n v="46"/>
    <x v="2"/>
    <n v="2782"/>
    <n v="0"/>
    <n v="0"/>
    <n v="0"/>
    <n v="1"/>
    <n v="0"/>
    <s v="Together"/>
    <s v="Partner"/>
    <n v="0"/>
    <n v="0"/>
    <n v="1"/>
    <n v="0"/>
    <n v="0"/>
    <s v="Graduation"/>
    <s v="Graduate"/>
    <n v="1884"/>
    <n v="1847"/>
    <n v="1"/>
    <n v="1"/>
    <x v="0"/>
    <s v="NumStorePurchases"/>
    <x v="1"/>
    <n v="28"/>
    <s v="Accepted"/>
    <n v="28"/>
    <n v="1921"/>
    <n v="1.9999999999999996"/>
    <n v="9"/>
    <n v="9"/>
    <n v="20"/>
    <n v="7"/>
    <x v="3"/>
    <s v="High"/>
    <s v="High"/>
    <s v="Medium"/>
    <n v="1776"/>
  </r>
  <r>
    <n v="59385"/>
    <x v="0"/>
    <n v="1"/>
    <n v="1"/>
    <n v="85"/>
    <x v="2"/>
    <n v="135"/>
    <n v="0"/>
    <n v="10"/>
    <n v="0"/>
    <n v="4"/>
    <n v="36"/>
    <s v="Wines"/>
    <n v="2"/>
    <n v="3"/>
    <n v="1"/>
    <n v="4"/>
    <n v="5"/>
    <x v="0"/>
    <x v="0"/>
    <x v="0"/>
    <x v="0"/>
    <x v="0"/>
    <n v="0"/>
    <n v="3"/>
    <n v="11"/>
    <x v="1"/>
    <n v="69"/>
    <x v="0"/>
    <n v="2586"/>
    <n v="0"/>
    <n v="0"/>
    <n v="0"/>
    <n v="1"/>
    <n v="0"/>
    <s v="Together"/>
    <s v="Partner"/>
    <n v="0"/>
    <n v="0"/>
    <n v="0"/>
    <n v="1"/>
    <n v="0"/>
    <s v="Master"/>
    <s v="Postgraduate"/>
    <n v="149"/>
    <n v="113"/>
    <n v="0"/>
    <n v="2"/>
    <x v="3"/>
    <s v="NumStorePurchases"/>
    <x v="1"/>
    <n v="8"/>
    <s v="Not Accepted"/>
    <n v="8"/>
    <n v="185"/>
    <n v="1.9999999999999996"/>
    <n v="3"/>
    <n v="3"/>
    <n v="8"/>
    <n v="1"/>
    <x v="1"/>
    <s v="Medium"/>
    <s v="Medium"/>
    <s v="Medium"/>
    <n v="1777"/>
  </r>
  <r>
    <n v="37070"/>
    <x v="0"/>
    <n v="1"/>
    <n v="1"/>
    <n v="30"/>
    <x v="1"/>
    <n v="231"/>
    <n v="7"/>
    <n v="137"/>
    <n v="4"/>
    <n v="15"/>
    <n v="39"/>
    <s v="Wines"/>
    <n v="9"/>
    <n v="5"/>
    <n v="1"/>
    <n v="8"/>
    <n v="7"/>
    <x v="0"/>
    <x v="0"/>
    <x v="0"/>
    <x v="0"/>
    <x v="0"/>
    <n v="0"/>
    <n v="3"/>
    <n v="11"/>
    <x v="0"/>
    <n v="54"/>
    <x v="0"/>
    <n v="2625"/>
    <n v="0"/>
    <n v="0"/>
    <n v="1"/>
    <n v="0"/>
    <n v="0"/>
    <s v="Single"/>
    <s v="Alone"/>
    <n v="0"/>
    <n v="0"/>
    <n v="1"/>
    <n v="0"/>
    <n v="0"/>
    <s v="Graduation"/>
    <s v="Graduate"/>
    <n v="394"/>
    <n v="355"/>
    <n v="0"/>
    <n v="2"/>
    <x v="2"/>
    <s v="NumStorePurchases"/>
    <x v="1"/>
    <n v="14"/>
    <s v="Not Accepted"/>
    <n v="14"/>
    <n v="433"/>
    <n v="7"/>
    <n v="5"/>
    <n v="5"/>
    <n v="17"/>
    <n v="5"/>
    <x v="3"/>
    <s v="Medium"/>
    <s v="Medium"/>
    <s v="Medium"/>
    <n v="1778"/>
  </r>
  <r>
    <n v="44689"/>
    <x v="0"/>
    <n v="1"/>
    <n v="1"/>
    <n v="82"/>
    <x v="2"/>
    <n v="18"/>
    <n v="0"/>
    <n v="5"/>
    <n v="0"/>
    <n v="0"/>
    <n v="11"/>
    <s v="Wines"/>
    <n v="2"/>
    <n v="1"/>
    <n v="1"/>
    <n v="2"/>
    <n v="7"/>
    <x v="1"/>
    <x v="0"/>
    <x v="0"/>
    <x v="0"/>
    <x v="0"/>
    <n v="0"/>
    <n v="3"/>
    <n v="11"/>
    <x v="1"/>
    <n v="69"/>
    <x v="0"/>
    <n v="2329"/>
    <n v="0"/>
    <n v="1"/>
    <n v="0"/>
    <n v="0"/>
    <n v="0"/>
    <s v="Married"/>
    <s v="Partner"/>
    <n v="0"/>
    <n v="0"/>
    <n v="1"/>
    <n v="0"/>
    <n v="0"/>
    <s v="Graduation"/>
    <s v="Graduate"/>
    <n v="23"/>
    <n v="12"/>
    <n v="1"/>
    <n v="2"/>
    <x v="1"/>
    <s v="NumStorePurchases"/>
    <x v="1"/>
    <n v="4"/>
    <s v="Accepted"/>
    <n v="4"/>
    <n v="34"/>
    <n v="1.9999999999999996"/>
    <n v="0"/>
    <n v="0"/>
    <n v="1.9999999999999996"/>
    <n v="0"/>
    <x v="1"/>
    <s v="Low"/>
    <s v="Low"/>
    <s v="Medium"/>
    <n v="1779"/>
  </r>
  <r>
    <n v="53977"/>
    <x v="0"/>
    <n v="0"/>
    <n v="1"/>
    <n v="21"/>
    <x v="1"/>
    <n v="620"/>
    <n v="16"/>
    <n v="165"/>
    <n v="0"/>
    <n v="24"/>
    <n v="82"/>
    <s v="Wines"/>
    <n v="5"/>
    <n v="5"/>
    <n v="5"/>
    <n v="12"/>
    <n v="5"/>
    <x v="0"/>
    <x v="0"/>
    <x v="0"/>
    <x v="0"/>
    <x v="0"/>
    <n v="0"/>
    <n v="3"/>
    <n v="11"/>
    <x v="1"/>
    <n v="62"/>
    <x v="0"/>
    <n v="2545"/>
    <n v="0"/>
    <n v="0"/>
    <n v="0"/>
    <n v="1"/>
    <n v="0"/>
    <s v="Together"/>
    <s v="Partner"/>
    <n v="0"/>
    <n v="0"/>
    <n v="1"/>
    <n v="0"/>
    <n v="0"/>
    <s v="Graduation"/>
    <s v="Graduate"/>
    <n v="825"/>
    <n v="743"/>
    <n v="0"/>
    <n v="1"/>
    <x v="2"/>
    <s v="NumStorePurchases"/>
    <x v="1"/>
    <n v="22"/>
    <s v="Not Accepted"/>
    <n v="22"/>
    <n v="907"/>
    <n v="8"/>
    <n v="8"/>
    <n v="6"/>
    <n v="22"/>
    <n v="8"/>
    <x v="0"/>
    <s v="High"/>
    <s v="Medium"/>
    <s v="High"/>
    <n v="1780"/>
  </r>
  <r>
    <n v="7144"/>
    <x v="2"/>
    <n v="0"/>
    <n v="2"/>
    <n v="92"/>
    <x v="2"/>
    <n v="81"/>
    <n v="4"/>
    <n v="33"/>
    <n v="5"/>
    <n v="2"/>
    <n v="291"/>
    <s v="Gold"/>
    <n v="0"/>
    <n v="23"/>
    <n v="1"/>
    <n v="1"/>
    <n v="0"/>
    <x v="0"/>
    <x v="0"/>
    <x v="0"/>
    <x v="0"/>
    <x v="0"/>
    <n v="0"/>
    <n v="3"/>
    <n v="11"/>
    <x v="1"/>
    <n v="54"/>
    <x v="0"/>
    <n v="2363"/>
    <n v="0"/>
    <n v="0"/>
    <n v="1"/>
    <n v="0"/>
    <n v="0"/>
    <s v="Single"/>
    <s v="Alone"/>
    <n v="0"/>
    <n v="0"/>
    <n v="0"/>
    <n v="0"/>
    <n v="1"/>
    <s v="PhD"/>
    <s v="Postgraduate"/>
    <n v="125"/>
    <n v="-166"/>
    <n v="0"/>
    <n v="2"/>
    <x v="3"/>
    <s v="NumWebPurchases"/>
    <x v="2"/>
    <n v="25"/>
    <s v="Not Accepted"/>
    <n v="25"/>
    <n v="416"/>
    <n v="0.99999999999999978"/>
    <n v="9"/>
    <n v="5"/>
    <n v="15"/>
    <n v="4"/>
    <x v="2"/>
    <s v="Medium"/>
    <s v="Medium"/>
    <s v="High"/>
    <n v="1781"/>
  </r>
  <r>
    <n v="18701"/>
    <x v="2"/>
    <n v="1"/>
    <n v="1"/>
    <n v="95"/>
    <x v="2"/>
    <n v="12"/>
    <n v="4"/>
    <n v="2"/>
    <n v="10"/>
    <n v="6"/>
    <n v="10"/>
    <s v="Wines"/>
    <n v="4"/>
    <n v="2"/>
    <n v="0"/>
    <n v="4"/>
    <n v="5"/>
    <x v="0"/>
    <x v="0"/>
    <x v="0"/>
    <x v="0"/>
    <x v="0"/>
    <n v="0"/>
    <n v="3"/>
    <n v="11"/>
    <x v="1"/>
    <n v="56"/>
    <x v="0"/>
    <n v="2549"/>
    <n v="0"/>
    <n v="0"/>
    <n v="1"/>
    <n v="0"/>
    <n v="0"/>
    <s v="Single"/>
    <s v="Alone"/>
    <n v="0"/>
    <n v="0"/>
    <n v="1"/>
    <n v="0"/>
    <n v="0"/>
    <s v="Graduation"/>
    <s v="Graduate"/>
    <n v="34"/>
    <n v="24"/>
    <n v="0"/>
    <n v="2"/>
    <x v="1"/>
    <s v="NumStorePurchases"/>
    <x v="1"/>
    <n v="6"/>
    <s v="Not Accepted"/>
    <n v="6"/>
    <n v="44"/>
    <n v="0.99999999999999978"/>
    <n v="2"/>
    <n v="1"/>
    <n v="4"/>
    <n v="0"/>
    <x v="1"/>
    <s v="Low"/>
    <s v="Medium"/>
    <s v="Medium"/>
    <n v="1782"/>
  </r>
  <r>
    <n v="90369"/>
    <x v="1"/>
    <n v="0"/>
    <n v="0"/>
    <n v="2"/>
    <x v="3"/>
    <n v="292"/>
    <n v="51"/>
    <n v="981"/>
    <n v="224"/>
    <n v="23"/>
    <n v="17"/>
    <s v="Meat"/>
    <n v="1"/>
    <n v="4"/>
    <n v="6"/>
    <n v="6"/>
    <n v="1"/>
    <x v="0"/>
    <x v="0"/>
    <x v="0"/>
    <x v="0"/>
    <x v="0"/>
    <n v="0"/>
    <n v="3"/>
    <n v="11"/>
    <x v="0"/>
    <n v="64"/>
    <x v="0"/>
    <n v="2221"/>
    <n v="0"/>
    <n v="1"/>
    <n v="0"/>
    <n v="0"/>
    <n v="0"/>
    <s v="Married"/>
    <s v="Partner"/>
    <n v="0"/>
    <n v="0"/>
    <n v="1"/>
    <n v="0"/>
    <n v="0"/>
    <s v="Graduation"/>
    <s v="Graduate"/>
    <n v="1571"/>
    <n v="1554"/>
    <n v="0"/>
    <n v="0"/>
    <x v="0"/>
    <s v="NumCatalogPurchases"/>
    <x v="0"/>
    <n v="16"/>
    <s v="Not Accepted"/>
    <n v="16"/>
    <n v="1588"/>
    <n v="10"/>
    <n v="6"/>
    <n v="9"/>
    <n v="25"/>
    <n v="9"/>
    <x v="0"/>
    <s v="Medium"/>
    <s v="Medium"/>
    <s v="Medium"/>
    <n v="1783"/>
  </r>
  <r>
    <n v="63159"/>
    <x v="0"/>
    <n v="0"/>
    <n v="0"/>
    <n v="74"/>
    <x v="2"/>
    <n v="965"/>
    <n v="34"/>
    <n v="586"/>
    <n v="89"/>
    <n v="86"/>
    <n v="37"/>
    <s v="Wines"/>
    <n v="1"/>
    <n v="3"/>
    <n v="5"/>
    <n v="8"/>
    <n v="3"/>
    <x v="1"/>
    <x v="0"/>
    <x v="0"/>
    <x v="0"/>
    <x v="0"/>
    <n v="0"/>
    <n v="3"/>
    <n v="11"/>
    <x v="1"/>
    <n v="46"/>
    <x v="2"/>
    <n v="2760"/>
    <n v="0"/>
    <n v="0"/>
    <n v="1"/>
    <n v="0"/>
    <n v="0"/>
    <s v="Single"/>
    <s v="Alone"/>
    <n v="0"/>
    <n v="0"/>
    <n v="0"/>
    <n v="0"/>
    <n v="1"/>
    <s v="PhD"/>
    <s v="Postgraduate"/>
    <n v="1760"/>
    <n v="1723"/>
    <n v="1"/>
    <n v="0"/>
    <x v="0"/>
    <s v="NumStorePurchases"/>
    <x v="1"/>
    <n v="16"/>
    <s v="Accepted"/>
    <n v="16"/>
    <n v="1797"/>
    <n v="3.0000000000000004"/>
    <n v="6"/>
    <n v="9"/>
    <n v="18"/>
    <n v="6"/>
    <x v="3"/>
    <s v="High"/>
    <s v="High"/>
    <s v="Medium"/>
    <n v="1784"/>
  </r>
  <r>
    <n v="37758"/>
    <x v="0"/>
    <n v="1"/>
    <n v="1"/>
    <n v="49"/>
    <x v="0"/>
    <n v="27"/>
    <n v="2"/>
    <n v="10"/>
    <n v="0"/>
    <n v="0"/>
    <n v="1"/>
    <s v="Wines"/>
    <n v="2"/>
    <n v="1"/>
    <n v="0"/>
    <n v="3"/>
    <n v="8"/>
    <x v="0"/>
    <x v="0"/>
    <x v="0"/>
    <x v="0"/>
    <x v="0"/>
    <n v="0"/>
    <n v="3"/>
    <n v="11"/>
    <x v="1"/>
    <n v="54"/>
    <x v="0"/>
    <n v="2792"/>
    <n v="0"/>
    <n v="0"/>
    <n v="0"/>
    <n v="1"/>
    <n v="0"/>
    <s v="Together"/>
    <s v="Partner"/>
    <n v="0"/>
    <n v="0"/>
    <n v="1"/>
    <n v="0"/>
    <n v="0"/>
    <s v="Graduation"/>
    <s v="Graduate"/>
    <n v="39"/>
    <n v="38"/>
    <n v="0"/>
    <n v="2"/>
    <x v="1"/>
    <s v="NumStorePurchases"/>
    <x v="1"/>
    <n v="4"/>
    <s v="Not Accepted"/>
    <n v="4"/>
    <n v="40"/>
    <n v="6"/>
    <n v="0"/>
    <n v="1"/>
    <n v="7"/>
    <n v="1"/>
    <x v="1"/>
    <s v="Medium"/>
    <s v="Low"/>
    <s v="Low"/>
    <n v="1785"/>
  </r>
  <r>
    <n v="46757"/>
    <x v="0"/>
    <n v="0"/>
    <n v="1"/>
    <n v="71"/>
    <x v="2"/>
    <n v="777"/>
    <n v="30"/>
    <n v="163"/>
    <n v="0"/>
    <n v="51"/>
    <n v="122"/>
    <s v="Wines"/>
    <n v="6"/>
    <n v="4"/>
    <n v="4"/>
    <n v="7"/>
    <n v="9"/>
    <x v="0"/>
    <x v="0"/>
    <x v="0"/>
    <x v="0"/>
    <x v="0"/>
    <n v="0"/>
    <n v="3"/>
    <n v="11"/>
    <x v="1"/>
    <n v="57"/>
    <x v="0"/>
    <n v="2749"/>
    <n v="0"/>
    <n v="0"/>
    <n v="1"/>
    <n v="0"/>
    <n v="0"/>
    <s v="Single"/>
    <s v="Alone"/>
    <n v="0"/>
    <n v="0"/>
    <n v="0"/>
    <n v="0"/>
    <n v="1"/>
    <s v="PhD"/>
    <s v="Postgraduate"/>
    <n v="1021"/>
    <n v="899"/>
    <n v="0"/>
    <n v="1"/>
    <x v="0"/>
    <s v="NumStorePurchases"/>
    <x v="1"/>
    <n v="15"/>
    <s v="Not Accepted"/>
    <n v="15"/>
    <n v="1143"/>
    <n v="3.0000000000000004"/>
    <n v="5"/>
    <n v="7"/>
    <n v="15"/>
    <n v="4"/>
    <x v="2"/>
    <s v="High"/>
    <s v="High"/>
    <s v="High"/>
    <n v="1786"/>
  </r>
  <r>
    <n v="79734"/>
    <x v="1"/>
    <n v="0"/>
    <n v="0"/>
    <n v="72"/>
    <x v="2"/>
    <n v="572"/>
    <n v="8"/>
    <n v="232"/>
    <n v="23"/>
    <n v="62"/>
    <n v="17"/>
    <s v="Wines"/>
    <n v="1"/>
    <n v="4"/>
    <n v="3"/>
    <n v="6"/>
    <n v="1"/>
    <x v="0"/>
    <x v="0"/>
    <x v="0"/>
    <x v="1"/>
    <x v="0"/>
    <n v="0"/>
    <n v="3"/>
    <n v="11"/>
    <x v="1"/>
    <n v="51"/>
    <x v="0"/>
    <n v="2160"/>
    <n v="0"/>
    <n v="1"/>
    <n v="0"/>
    <n v="0"/>
    <n v="0"/>
    <s v="Married"/>
    <s v="Partner"/>
    <n v="0"/>
    <n v="0"/>
    <n v="0"/>
    <n v="1"/>
    <n v="0"/>
    <s v="Master"/>
    <s v="Postgraduate"/>
    <n v="897"/>
    <n v="880"/>
    <n v="1"/>
    <n v="0"/>
    <x v="2"/>
    <s v="NumStorePurchases"/>
    <x v="1"/>
    <n v="13"/>
    <s v="Accepted"/>
    <n v="13"/>
    <n v="914"/>
    <n v="3.0000000000000004"/>
    <n v="5"/>
    <n v="6"/>
    <n v="14"/>
    <n v="4"/>
    <x v="2"/>
    <s v="High"/>
    <s v="High"/>
    <s v="Medium"/>
    <n v="1787"/>
  </r>
  <r>
    <n v="63207"/>
    <x v="0"/>
    <n v="0"/>
    <n v="0"/>
    <n v="68"/>
    <x v="2"/>
    <n v="438"/>
    <n v="169"/>
    <n v="565"/>
    <n v="91"/>
    <n v="169"/>
    <n v="70"/>
    <s v="Meat"/>
    <n v="1"/>
    <n v="2"/>
    <n v="3"/>
    <n v="6"/>
    <n v="7"/>
    <x v="0"/>
    <x v="0"/>
    <x v="0"/>
    <x v="1"/>
    <x v="0"/>
    <n v="0"/>
    <n v="3"/>
    <n v="11"/>
    <x v="1"/>
    <n v="28"/>
    <x v="3"/>
    <n v="2684"/>
    <n v="0"/>
    <n v="0"/>
    <n v="0"/>
    <n v="1"/>
    <n v="0"/>
    <s v="Together"/>
    <s v="Partner"/>
    <n v="0"/>
    <n v="0"/>
    <n v="1"/>
    <n v="0"/>
    <n v="0"/>
    <s v="Graduation"/>
    <s v="Graduate"/>
    <n v="1432"/>
    <n v="1362"/>
    <n v="1"/>
    <n v="0"/>
    <x v="0"/>
    <s v="NumStorePurchases"/>
    <x v="1"/>
    <n v="11"/>
    <s v="Accepted"/>
    <n v="11"/>
    <n v="1502"/>
    <n v="4"/>
    <n v="4"/>
    <n v="8"/>
    <n v="16"/>
    <n v="5"/>
    <x v="3"/>
    <s v="Medium"/>
    <s v="High"/>
    <s v="High"/>
    <n v="1788"/>
  </r>
  <r>
    <n v="72071"/>
    <x v="1"/>
    <n v="0"/>
    <n v="1"/>
    <n v="4"/>
    <x v="3"/>
    <n v="531"/>
    <n v="69"/>
    <n v="300"/>
    <n v="150"/>
    <n v="138"/>
    <n v="150"/>
    <s v="Wines"/>
    <n v="3"/>
    <n v="5"/>
    <n v="4"/>
    <n v="8"/>
    <n v="2"/>
    <x v="0"/>
    <x v="0"/>
    <x v="0"/>
    <x v="0"/>
    <x v="0"/>
    <n v="0"/>
    <n v="3"/>
    <n v="11"/>
    <x v="1"/>
    <n v="66"/>
    <x v="0"/>
    <n v="2659"/>
    <n v="1"/>
    <n v="0"/>
    <n v="0"/>
    <n v="0"/>
    <n v="0"/>
    <s v="Divorced"/>
    <s v="Alone"/>
    <n v="0"/>
    <n v="0"/>
    <n v="1"/>
    <n v="0"/>
    <n v="0"/>
    <s v="Graduation"/>
    <s v="Graduate"/>
    <n v="1188"/>
    <n v="1038"/>
    <n v="0"/>
    <n v="1"/>
    <x v="0"/>
    <s v="NumStorePurchases"/>
    <x v="1"/>
    <n v="17"/>
    <s v="Not Accepted"/>
    <n v="17"/>
    <n v="1338"/>
    <n v="10"/>
    <n v="6"/>
    <n v="8"/>
    <n v="24"/>
    <n v="9"/>
    <x v="0"/>
    <s v="High"/>
    <s v="High"/>
    <s v="High"/>
    <n v="1789"/>
  </r>
  <r>
    <n v="21840"/>
    <x v="2"/>
    <n v="1"/>
    <n v="0"/>
    <n v="80"/>
    <x v="2"/>
    <n v="17"/>
    <n v="0"/>
    <n v="9"/>
    <n v="0"/>
    <n v="0"/>
    <n v="1"/>
    <s v="Wines"/>
    <n v="1"/>
    <n v="1"/>
    <n v="0"/>
    <n v="3"/>
    <n v="9"/>
    <x v="0"/>
    <x v="0"/>
    <x v="0"/>
    <x v="0"/>
    <x v="0"/>
    <n v="0"/>
    <n v="3"/>
    <n v="11"/>
    <x v="1"/>
    <n v="37"/>
    <x v="1"/>
    <n v="2502"/>
    <n v="0"/>
    <n v="0"/>
    <n v="0"/>
    <n v="1"/>
    <n v="0"/>
    <s v="Together"/>
    <s v="Partner"/>
    <n v="0"/>
    <n v="0"/>
    <n v="0"/>
    <n v="0"/>
    <n v="1"/>
    <s v="PhD"/>
    <s v="Postgraduate"/>
    <n v="26"/>
    <n v="25"/>
    <n v="0"/>
    <n v="1"/>
    <x v="1"/>
    <s v="NumStorePurchases"/>
    <x v="1"/>
    <n v="4"/>
    <s v="Not Accepted"/>
    <n v="4"/>
    <n v="27"/>
    <n v="1.9999999999999996"/>
    <n v="0"/>
    <n v="0"/>
    <n v="1.9999999999999996"/>
    <n v="0"/>
    <x v="1"/>
    <s v="Low"/>
    <s v="Low"/>
    <s v="Low"/>
    <n v="1790"/>
  </r>
  <r>
    <n v="58582"/>
    <x v="0"/>
    <n v="0"/>
    <n v="1"/>
    <n v="15"/>
    <x v="1"/>
    <n v="402"/>
    <n v="35"/>
    <n v="106"/>
    <n v="101"/>
    <n v="77"/>
    <n v="42"/>
    <s v="Wines"/>
    <n v="2"/>
    <n v="9"/>
    <n v="2"/>
    <n v="9"/>
    <n v="5"/>
    <x v="0"/>
    <x v="1"/>
    <x v="0"/>
    <x v="0"/>
    <x v="0"/>
    <n v="0"/>
    <n v="3"/>
    <n v="11"/>
    <x v="1"/>
    <n v="38"/>
    <x v="1"/>
    <n v="2433"/>
    <n v="0"/>
    <n v="0"/>
    <n v="0"/>
    <n v="1"/>
    <n v="0"/>
    <s v="Together"/>
    <s v="Partner"/>
    <n v="1"/>
    <n v="0"/>
    <n v="0"/>
    <n v="0"/>
    <n v="0"/>
    <s v="2n Cycle"/>
    <s v="Undergraduate"/>
    <n v="721"/>
    <n v="679"/>
    <n v="1"/>
    <n v="1"/>
    <x v="2"/>
    <s v="NumWebPurchases"/>
    <x v="2"/>
    <n v="20"/>
    <s v="Accepted"/>
    <n v="20"/>
    <n v="763"/>
    <n v="9"/>
    <n v="7"/>
    <n v="6"/>
    <n v="22"/>
    <n v="8"/>
    <x v="0"/>
    <s v="Medium"/>
    <s v="High"/>
    <s v="Medium"/>
    <n v="1791"/>
  </r>
  <r>
    <n v="72282"/>
    <x v="1"/>
    <n v="0"/>
    <n v="0"/>
    <n v="70"/>
    <x v="2"/>
    <n v="503"/>
    <n v="27"/>
    <n v="419"/>
    <n v="90"/>
    <n v="139"/>
    <n v="153"/>
    <s v="Wines"/>
    <n v="1"/>
    <n v="5"/>
    <n v="7"/>
    <n v="9"/>
    <n v="7"/>
    <x v="0"/>
    <x v="0"/>
    <x v="0"/>
    <x v="0"/>
    <x v="0"/>
    <n v="0"/>
    <n v="3"/>
    <n v="11"/>
    <x v="0"/>
    <n v="69"/>
    <x v="0"/>
    <n v="2504"/>
    <n v="0"/>
    <n v="0"/>
    <n v="1"/>
    <n v="0"/>
    <n v="0"/>
    <s v="Single"/>
    <s v="Alone"/>
    <n v="0"/>
    <n v="0"/>
    <n v="1"/>
    <n v="0"/>
    <n v="0"/>
    <s v="Graduation"/>
    <s v="Graduate"/>
    <n v="1178"/>
    <n v="1025"/>
    <n v="0"/>
    <n v="0"/>
    <x v="0"/>
    <s v="NumStorePurchases"/>
    <x v="1"/>
    <n v="21"/>
    <s v="Not Accepted"/>
    <n v="21"/>
    <n v="1331"/>
    <n v="3.0000000000000004"/>
    <n v="8"/>
    <n v="8"/>
    <n v="19"/>
    <n v="7"/>
    <x v="3"/>
    <s v="Medium"/>
    <s v="High"/>
    <s v="High"/>
    <n v="1792"/>
  </r>
  <r>
    <n v="50387"/>
    <x v="0"/>
    <n v="0"/>
    <n v="2"/>
    <n v="91"/>
    <x v="2"/>
    <n v="369"/>
    <n v="9"/>
    <n v="87"/>
    <n v="12"/>
    <n v="14"/>
    <n v="34"/>
    <s v="Wines"/>
    <n v="3"/>
    <n v="6"/>
    <n v="2"/>
    <n v="8"/>
    <n v="5"/>
    <x v="0"/>
    <x v="0"/>
    <x v="0"/>
    <x v="0"/>
    <x v="0"/>
    <n v="0"/>
    <n v="3"/>
    <n v="11"/>
    <x v="1"/>
    <n v="64"/>
    <x v="0"/>
    <n v="2461"/>
    <n v="0"/>
    <n v="1"/>
    <n v="0"/>
    <n v="0"/>
    <n v="0"/>
    <s v="Married"/>
    <s v="Partner"/>
    <n v="0"/>
    <n v="0"/>
    <n v="1"/>
    <n v="0"/>
    <n v="0"/>
    <s v="Graduation"/>
    <s v="Graduate"/>
    <n v="491"/>
    <n v="457"/>
    <n v="0"/>
    <n v="2"/>
    <x v="2"/>
    <s v="NumStorePurchases"/>
    <x v="1"/>
    <n v="16"/>
    <s v="Not Accepted"/>
    <n v="16"/>
    <n v="525"/>
    <n v="0.99999999999999978"/>
    <n v="6"/>
    <n v="5"/>
    <n v="12"/>
    <n v="3"/>
    <x v="2"/>
    <s v="Medium"/>
    <s v="Medium"/>
    <s v="Medium"/>
    <n v="1793"/>
  </r>
  <r>
    <n v="32583"/>
    <x v="2"/>
    <n v="1"/>
    <n v="1"/>
    <n v="10"/>
    <x v="1"/>
    <n v="5"/>
    <n v="0"/>
    <n v="3"/>
    <n v="0"/>
    <n v="0"/>
    <n v="1"/>
    <s v="Wines"/>
    <n v="1"/>
    <n v="1"/>
    <n v="0"/>
    <n v="2"/>
    <n v="7"/>
    <x v="0"/>
    <x v="0"/>
    <x v="0"/>
    <x v="0"/>
    <x v="0"/>
    <n v="0"/>
    <n v="3"/>
    <n v="11"/>
    <x v="1"/>
    <n v="59"/>
    <x v="0"/>
    <n v="2173"/>
    <n v="0"/>
    <n v="0"/>
    <n v="0"/>
    <n v="1"/>
    <n v="0"/>
    <s v="Together"/>
    <s v="Partner"/>
    <n v="0"/>
    <n v="0"/>
    <n v="0"/>
    <n v="0"/>
    <n v="1"/>
    <s v="PhD"/>
    <s v="Postgraduate"/>
    <n v="8"/>
    <n v="7"/>
    <n v="0"/>
    <n v="2"/>
    <x v="1"/>
    <s v="NumStorePurchases"/>
    <x v="1"/>
    <n v="3"/>
    <s v="Not Accepted"/>
    <n v="3"/>
    <n v="9"/>
    <n v="9"/>
    <n v="0"/>
    <n v="0"/>
    <n v="9"/>
    <n v="2"/>
    <x v="1"/>
    <s v="Low"/>
    <s v="Low"/>
    <s v="Low"/>
    <n v="1794"/>
  </r>
  <r>
    <n v="62568"/>
    <x v="0"/>
    <n v="0"/>
    <n v="1"/>
    <n v="99"/>
    <x v="2"/>
    <n v="362"/>
    <n v="17"/>
    <n v="398"/>
    <n v="80"/>
    <n v="35"/>
    <n v="61"/>
    <s v="Meat"/>
    <n v="3"/>
    <n v="5"/>
    <n v="3"/>
    <n v="5"/>
    <n v="4"/>
    <x v="0"/>
    <x v="0"/>
    <x v="0"/>
    <x v="1"/>
    <x v="0"/>
    <n v="0"/>
    <n v="3"/>
    <n v="11"/>
    <x v="1"/>
    <n v="58"/>
    <x v="0"/>
    <n v="2242"/>
    <n v="0"/>
    <n v="0"/>
    <n v="0"/>
    <n v="1"/>
    <n v="0"/>
    <s v="Together"/>
    <s v="Partner"/>
    <n v="0"/>
    <n v="0"/>
    <n v="1"/>
    <n v="0"/>
    <n v="0"/>
    <s v="Graduation"/>
    <s v="Graduate"/>
    <n v="892"/>
    <n v="831"/>
    <n v="1"/>
    <n v="1"/>
    <x v="2"/>
    <s v="NumWebPurchases"/>
    <x v="2"/>
    <n v="13"/>
    <s v="Accepted"/>
    <n v="13"/>
    <n v="953"/>
    <n v="0.99999999999999978"/>
    <n v="5"/>
    <n v="7"/>
    <n v="13"/>
    <n v="3"/>
    <x v="2"/>
    <s v="Medium"/>
    <s v="High"/>
    <s v="High"/>
    <n v="1795"/>
  </r>
  <r>
    <n v="44635"/>
    <x v="0"/>
    <n v="1"/>
    <n v="1"/>
    <n v="25"/>
    <x v="1"/>
    <n v="56"/>
    <n v="0"/>
    <n v="9"/>
    <n v="0"/>
    <n v="0"/>
    <n v="3"/>
    <s v="Wines"/>
    <n v="2"/>
    <n v="2"/>
    <n v="0"/>
    <n v="3"/>
    <n v="7"/>
    <x v="0"/>
    <x v="0"/>
    <x v="0"/>
    <x v="0"/>
    <x v="0"/>
    <n v="0"/>
    <n v="3"/>
    <n v="11"/>
    <x v="1"/>
    <n v="49"/>
    <x v="2"/>
    <n v="2420"/>
    <n v="1"/>
    <n v="0"/>
    <n v="0"/>
    <n v="0"/>
    <n v="0"/>
    <s v="Divorced"/>
    <s v="Alone"/>
    <n v="0"/>
    <n v="0"/>
    <n v="0"/>
    <n v="1"/>
    <n v="0"/>
    <s v="Master"/>
    <s v="Postgraduate"/>
    <n v="65"/>
    <n v="62"/>
    <n v="0"/>
    <n v="2"/>
    <x v="3"/>
    <s v="NumStorePurchases"/>
    <x v="1"/>
    <n v="5"/>
    <s v="Not Accepted"/>
    <n v="5"/>
    <n v="68"/>
    <n v="8"/>
    <n v="1"/>
    <n v="2"/>
    <n v="11"/>
    <n v="3"/>
    <x v="2"/>
    <s v="Medium"/>
    <s v="Low"/>
    <s v="Low"/>
    <n v="1796"/>
  </r>
  <r>
    <n v="33316"/>
    <x v="2"/>
    <n v="1"/>
    <n v="1"/>
    <n v="34"/>
    <x v="0"/>
    <n v="79"/>
    <n v="1"/>
    <n v="31"/>
    <n v="4"/>
    <n v="4"/>
    <n v="12"/>
    <s v="Wines"/>
    <n v="3"/>
    <n v="2"/>
    <n v="1"/>
    <n v="4"/>
    <n v="6"/>
    <x v="0"/>
    <x v="0"/>
    <x v="0"/>
    <x v="0"/>
    <x v="0"/>
    <n v="0"/>
    <n v="3"/>
    <n v="11"/>
    <x v="1"/>
    <n v="49"/>
    <x v="2"/>
    <n v="2427"/>
    <n v="0"/>
    <n v="0"/>
    <n v="1"/>
    <n v="0"/>
    <n v="0"/>
    <s v="Single"/>
    <s v="Alone"/>
    <n v="0"/>
    <n v="0"/>
    <n v="0"/>
    <n v="1"/>
    <n v="0"/>
    <s v="Master"/>
    <s v="Postgraduate"/>
    <n v="119"/>
    <n v="107"/>
    <n v="0"/>
    <n v="2"/>
    <x v="3"/>
    <s v="NumStorePurchases"/>
    <x v="1"/>
    <n v="7"/>
    <s v="Not Accepted"/>
    <n v="7"/>
    <n v="131"/>
    <n v="7"/>
    <n v="3"/>
    <n v="3"/>
    <n v="13"/>
    <n v="3"/>
    <x v="2"/>
    <s v="Medium"/>
    <s v="Medium"/>
    <s v="Medium"/>
    <n v="1797"/>
  </r>
  <r>
    <n v="63967"/>
    <x v="0"/>
    <n v="0"/>
    <n v="1"/>
    <n v="57"/>
    <x v="0"/>
    <n v="387"/>
    <n v="84"/>
    <n v="141"/>
    <n v="73"/>
    <n v="35"/>
    <n v="162"/>
    <s v="Wines"/>
    <n v="3"/>
    <n v="4"/>
    <n v="4"/>
    <n v="12"/>
    <n v="2"/>
    <x v="0"/>
    <x v="0"/>
    <x v="0"/>
    <x v="0"/>
    <x v="0"/>
    <n v="0"/>
    <n v="3"/>
    <n v="11"/>
    <x v="1"/>
    <n v="52"/>
    <x v="0"/>
    <n v="2483"/>
    <n v="0"/>
    <n v="1"/>
    <n v="0"/>
    <n v="0"/>
    <n v="0"/>
    <s v="Married"/>
    <s v="Partner"/>
    <n v="0"/>
    <n v="0"/>
    <n v="1"/>
    <n v="0"/>
    <n v="0"/>
    <s v="Graduation"/>
    <s v="Graduate"/>
    <n v="720"/>
    <n v="558"/>
    <n v="0"/>
    <n v="1"/>
    <x v="2"/>
    <s v="NumStorePurchases"/>
    <x v="1"/>
    <n v="20"/>
    <s v="Not Accepted"/>
    <n v="20"/>
    <n v="882"/>
    <n v="5"/>
    <n v="7"/>
    <n v="6"/>
    <n v="18"/>
    <n v="6"/>
    <x v="3"/>
    <s v="Medium"/>
    <s v="High"/>
    <s v="High"/>
    <n v="1798"/>
  </r>
  <r>
    <n v="52513"/>
    <x v="0"/>
    <n v="0"/>
    <n v="0"/>
    <n v="84"/>
    <x v="2"/>
    <n v="367"/>
    <n v="17"/>
    <n v="241"/>
    <n v="104"/>
    <n v="188"/>
    <n v="232"/>
    <s v="Wines"/>
    <n v="2"/>
    <n v="9"/>
    <n v="5"/>
    <n v="9"/>
    <n v="7"/>
    <x v="0"/>
    <x v="0"/>
    <x v="0"/>
    <x v="0"/>
    <x v="0"/>
    <n v="0"/>
    <n v="3"/>
    <n v="11"/>
    <x v="1"/>
    <n v="42"/>
    <x v="2"/>
    <n v="2822"/>
    <n v="0"/>
    <n v="0"/>
    <n v="0"/>
    <n v="1"/>
    <n v="0"/>
    <s v="Together"/>
    <s v="Partner"/>
    <n v="1"/>
    <n v="0"/>
    <n v="0"/>
    <n v="0"/>
    <n v="0"/>
    <s v="2n Cycle"/>
    <s v="Undergraduate"/>
    <n v="917"/>
    <n v="685"/>
    <n v="0"/>
    <n v="0"/>
    <x v="2"/>
    <s v="NumWebPurchases"/>
    <x v="2"/>
    <n v="23"/>
    <s v="Not Accepted"/>
    <n v="23"/>
    <n v="1149"/>
    <n v="1.9999999999999996"/>
    <n v="9"/>
    <n v="7"/>
    <n v="18"/>
    <n v="6"/>
    <x v="3"/>
    <s v="Medium"/>
    <s v="High"/>
    <s v="High"/>
    <n v="1799"/>
  </r>
  <r>
    <n v="25293"/>
    <x v="2"/>
    <n v="1"/>
    <n v="0"/>
    <n v="51"/>
    <x v="0"/>
    <n v="15"/>
    <n v="0"/>
    <n v="11"/>
    <n v="0"/>
    <n v="2"/>
    <n v="9"/>
    <s v="Wines"/>
    <n v="1"/>
    <n v="1"/>
    <n v="1"/>
    <n v="2"/>
    <n v="8"/>
    <x v="0"/>
    <x v="0"/>
    <x v="0"/>
    <x v="0"/>
    <x v="0"/>
    <n v="0"/>
    <n v="3"/>
    <n v="11"/>
    <x v="1"/>
    <n v="51"/>
    <x v="0"/>
    <n v="2446"/>
    <n v="0"/>
    <n v="1"/>
    <n v="0"/>
    <n v="0"/>
    <n v="0"/>
    <s v="Married"/>
    <s v="Partner"/>
    <n v="0"/>
    <n v="0"/>
    <n v="1"/>
    <n v="0"/>
    <n v="0"/>
    <s v="Graduation"/>
    <s v="Graduate"/>
    <n v="28"/>
    <n v="19"/>
    <n v="0"/>
    <n v="1"/>
    <x v="1"/>
    <s v="NumStorePurchases"/>
    <x v="1"/>
    <n v="4"/>
    <s v="Not Accepted"/>
    <n v="4"/>
    <n v="37"/>
    <n v="5"/>
    <n v="0"/>
    <n v="1"/>
    <n v="6"/>
    <n v="0"/>
    <x v="1"/>
    <s v="Low"/>
    <s v="Medium"/>
    <s v="Low"/>
    <n v="1800"/>
  </r>
  <r>
    <n v="54111"/>
    <x v="0"/>
    <n v="0"/>
    <n v="1"/>
    <n v="97"/>
    <x v="2"/>
    <n v="267"/>
    <n v="6"/>
    <n v="54"/>
    <n v="8"/>
    <n v="3"/>
    <n v="50"/>
    <s v="Wines"/>
    <n v="2"/>
    <n v="5"/>
    <n v="2"/>
    <n v="6"/>
    <n v="5"/>
    <x v="0"/>
    <x v="0"/>
    <x v="0"/>
    <x v="0"/>
    <x v="0"/>
    <n v="0"/>
    <n v="3"/>
    <n v="11"/>
    <x v="1"/>
    <n v="55"/>
    <x v="0"/>
    <n v="2467"/>
    <n v="0"/>
    <n v="0"/>
    <n v="0"/>
    <n v="0"/>
    <n v="1"/>
    <s v="Widow"/>
    <s v="Alone"/>
    <n v="0"/>
    <n v="0"/>
    <n v="0"/>
    <n v="0"/>
    <n v="1"/>
    <s v="PhD"/>
    <s v="Postgraduate"/>
    <n v="338"/>
    <n v="288"/>
    <n v="0"/>
    <n v="1"/>
    <x v="3"/>
    <s v="NumStorePurchases"/>
    <x v="1"/>
    <n v="13"/>
    <s v="Not Accepted"/>
    <n v="13"/>
    <n v="388"/>
    <n v="0.99999999999999978"/>
    <n v="5"/>
    <n v="4"/>
    <n v="10"/>
    <n v="2"/>
    <x v="1"/>
    <s v="Medium"/>
    <s v="Medium"/>
    <s v="Medium"/>
    <n v="1801"/>
  </r>
  <r>
    <n v="78394"/>
    <x v="1"/>
    <n v="0"/>
    <n v="0"/>
    <n v="13"/>
    <x v="1"/>
    <n v="298"/>
    <n v="27"/>
    <n v="697"/>
    <n v="216"/>
    <n v="24"/>
    <n v="166"/>
    <s v="Meat"/>
    <n v="1"/>
    <n v="4"/>
    <n v="6"/>
    <n v="5"/>
    <n v="2"/>
    <x v="0"/>
    <x v="0"/>
    <x v="0"/>
    <x v="0"/>
    <x v="0"/>
    <n v="0"/>
    <n v="3"/>
    <n v="11"/>
    <x v="0"/>
    <n v="34"/>
    <x v="1"/>
    <n v="2658"/>
    <n v="0"/>
    <n v="0"/>
    <n v="0"/>
    <n v="1"/>
    <n v="0"/>
    <s v="Together"/>
    <s v="Partner"/>
    <n v="0"/>
    <n v="0"/>
    <n v="1"/>
    <n v="0"/>
    <n v="0"/>
    <s v="Graduation"/>
    <s v="Graduate"/>
    <n v="1262"/>
    <n v="1096"/>
    <n v="0"/>
    <n v="0"/>
    <x v="0"/>
    <s v="NumCatalogPurchases"/>
    <x v="0"/>
    <n v="15"/>
    <s v="Not Accepted"/>
    <n v="15"/>
    <n v="1428"/>
    <n v="9"/>
    <n v="5"/>
    <n v="8"/>
    <n v="22"/>
    <n v="8"/>
    <x v="0"/>
    <s v="Medium"/>
    <s v="Medium"/>
    <s v="High"/>
    <n v="1802"/>
  </r>
  <r>
    <n v="80739"/>
    <x v="1"/>
    <n v="0"/>
    <n v="0"/>
    <n v="92"/>
    <x v="2"/>
    <n v="674"/>
    <n v="92"/>
    <n v="736"/>
    <n v="39"/>
    <n v="0"/>
    <n v="92"/>
    <s v="Meat"/>
    <n v="1"/>
    <n v="3"/>
    <n v="11"/>
    <n v="9"/>
    <n v="1"/>
    <x v="0"/>
    <x v="0"/>
    <x v="0"/>
    <x v="0"/>
    <x v="0"/>
    <n v="0"/>
    <n v="3"/>
    <n v="11"/>
    <x v="1"/>
    <n v="62"/>
    <x v="0"/>
    <n v="2561"/>
    <n v="0"/>
    <n v="1"/>
    <n v="0"/>
    <n v="0"/>
    <n v="0"/>
    <s v="Married"/>
    <s v="Partner"/>
    <n v="0"/>
    <n v="0"/>
    <n v="0"/>
    <n v="1"/>
    <n v="0"/>
    <s v="Master"/>
    <s v="Postgraduate"/>
    <n v="1541"/>
    <n v="1449"/>
    <n v="0"/>
    <n v="0"/>
    <x v="0"/>
    <s v="NumCatalogPurchases"/>
    <x v="0"/>
    <n v="23"/>
    <s v="Not Accepted"/>
    <n v="23"/>
    <n v="1633"/>
    <n v="0.99999999999999978"/>
    <n v="9"/>
    <n v="9"/>
    <n v="19"/>
    <n v="7"/>
    <x v="3"/>
    <s v="High"/>
    <s v="Low"/>
    <s v="High"/>
    <n v="1803"/>
  </r>
  <r>
    <n v="22669"/>
    <x v="2"/>
    <n v="1"/>
    <n v="0"/>
    <n v="30"/>
    <x v="1"/>
    <n v="16"/>
    <n v="14"/>
    <n v="36"/>
    <n v="37"/>
    <n v="22"/>
    <n v="48"/>
    <s v="Gold"/>
    <n v="3"/>
    <n v="4"/>
    <n v="1"/>
    <n v="2"/>
    <n v="9"/>
    <x v="0"/>
    <x v="0"/>
    <x v="0"/>
    <x v="0"/>
    <x v="0"/>
    <n v="0"/>
    <n v="3"/>
    <n v="11"/>
    <x v="0"/>
    <n v="45"/>
    <x v="2"/>
    <n v="2562"/>
    <n v="0"/>
    <n v="0"/>
    <n v="0"/>
    <n v="1"/>
    <n v="0"/>
    <s v="Together"/>
    <s v="Partner"/>
    <n v="0"/>
    <n v="0"/>
    <n v="0"/>
    <n v="1"/>
    <n v="0"/>
    <s v="Master"/>
    <s v="Postgraduate"/>
    <n v="125"/>
    <n v="77"/>
    <n v="0"/>
    <n v="1"/>
    <x v="3"/>
    <s v="NumWebPurchases"/>
    <x v="2"/>
    <n v="7"/>
    <s v="Not Accepted"/>
    <n v="7"/>
    <n v="173"/>
    <n v="7"/>
    <n v="3"/>
    <n v="3"/>
    <n v="13"/>
    <n v="3"/>
    <x v="2"/>
    <s v="Low"/>
    <s v="Medium"/>
    <s v="Medium"/>
    <n v="1804"/>
  </r>
  <r>
    <n v="29236"/>
    <x v="2"/>
    <n v="1"/>
    <n v="0"/>
    <n v="30"/>
    <x v="1"/>
    <n v="37"/>
    <n v="4"/>
    <n v="24"/>
    <n v="16"/>
    <n v="9"/>
    <n v="9"/>
    <s v="Wines"/>
    <n v="2"/>
    <n v="4"/>
    <n v="0"/>
    <n v="3"/>
    <n v="9"/>
    <x v="0"/>
    <x v="0"/>
    <x v="0"/>
    <x v="0"/>
    <x v="0"/>
    <n v="0"/>
    <n v="3"/>
    <n v="11"/>
    <x v="1"/>
    <n v="33"/>
    <x v="1"/>
    <n v="2423"/>
    <n v="0"/>
    <n v="0"/>
    <n v="1"/>
    <n v="0"/>
    <n v="0"/>
    <s v="Single"/>
    <s v="Alone"/>
    <n v="0"/>
    <n v="0"/>
    <n v="1"/>
    <n v="0"/>
    <n v="0"/>
    <s v="Graduation"/>
    <s v="Graduate"/>
    <n v="90"/>
    <n v="81"/>
    <n v="0"/>
    <n v="1"/>
    <x v="3"/>
    <s v="NumWebPurchases"/>
    <x v="2"/>
    <n v="7"/>
    <s v="Not Accepted"/>
    <n v="7"/>
    <n v="99"/>
    <n v="7"/>
    <n v="3"/>
    <n v="3"/>
    <n v="13"/>
    <n v="3"/>
    <x v="2"/>
    <s v="Medium"/>
    <s v="Medium"/>
    <s v="Low"/>
    <n v="1805"/>
  </r>
  <r>
    <n v="44911"/>
    <x v="0"/>
    <n v="0"/>
    <n v="1"/>
    <n v="11"/>
    <x v="1"/>
    <n v="159"/>
    <n v="0"/>
    <n v="22"/>
    <n v="2"/>
    <n v="1"/>
    <n v="31"/>
    <s v="Wines"/>
    <n v="3"/>
    <n v="4"/>
    <n v="1"/>
    <n v="4"/>
    <n v="7"/>
    <x v="0"/>
    <x v="0"/>
    <x v="0"/>
    <x v="0"/>
    <x v="0"/>
    <n v="0"/>
    <n v="3"/>
    <n v="11"/>
    <x v="1"/>
    <n v="61"/>
    <x v="0"/>
    <n v="2630"/>
    <n v="0"/>
    <n v="0"/>
    <n v="0"/>
    <n v="1"/>
    <n v="0"/>
    <s v="Together"/>
    <s v="Partner"/>
    <n v="0"/>
    <n v="0"/>
    <n v="1"/>
    <n v="0"/>
    <n v="0"/>
    <s v="Graduation"/>
    <s v="Graduate"/>
    <n v="184"/>
    <n v="153"/>
    <n v="0"/>
    <n v="1"/>
    <x v="3"/>
    <s v="NumWebPurchases"/>
    <x v="2"/>
    <n v="9"/>
    <s v="Not Accepted"/>
    <n v="9"/>
    <n v="215"/>
    <n v="9"/>
    <n v="3"/>
    <n v="4"/>
    <n v="16"/>
    <n v="5"/>
    <x v="3"/>
    <s v="Medium"/>
    <s v="Low"/>
    <s v="Medium"/>
    <n v="1806"/>
  </r>
  <r>
    <n v="54693"/>
    <x v="0"/>
    <n v="0"/>
    <n v="1"/>
    <n v="72"/>
    <x v="2"/>
    <n v="686"/>
    <n v="17"/>
    <n v="142"/>
    <n v="23"/>
    <n v="26"/>
    <n v="35"/>
    <s v="Wines"/>
    <n v="8"/>
    <n v="6"/>
    <n v="4"/>
    <n v="13"/>
    <n v="6"/>
    <x v="0"/>
    <x v="0"/>
    <x v="0"/>
    <x v="0"/>
    <x v="0"/>
    <n v="0"/>
    <n v="3"/>
    <n v="11"/>
    <x v="1"/>
    <n v="58"/>
    <x v="0"/>
    <n v="2656"/>
    <n v="0"/>
    <n v="1"/>
    <n v="0"/>
    <n v="0"/>
    <n v="0"/>
    <s v="Married"/>
    <s v="Partner"/>
    <n v="0"/>
    <n v="0"/>
    <n v="0"/>
    <n v="0"/>
    <n v="1"/>
    <s v="PhD"/>
    <s v="Postgraduate"/>
    <n v="894"/>
    <n v="859"/>
    <n v="0"/>
    <n v="1"/>
    <x v="2"/>
    <s v="NumStorePurchases"/>
    <x v="1"/>
    <n v="23"/>
    <s v="Not Accepted"/>
    <n v="23"/>
    <n v="929"/>
    <n v="3.0000000000000004"/>
    <n v="9"/>
    <n v="7"/>
    <n v="19"/>
    <n v="7"/>
    <x v="3"/>
    <s v="High"/>
    <s v="Medium"/>
    <s v="Medium"/>
    <n v="1807"/>
  </r>
  <r>
    <n v="48186"/>
    <x v="0"/>
    <n v="1"/>
    <n v="0"/>
    <n v="39"/>
    <x v="0"/>
    <n v="97"/>
    <n v="3"/>
    <n v="66"/>
    <n v="12"/>
    <n v="7"/>
    <n v="34"/>
    <s v="Wines"/>
    <n v="3"/>
    <n v="4"/>
    <n v="1"/>
    <n v="4"/>
    <n v="7"/>
    <x v="0"/>
    <x v="0"/>
    <x v="0"/>
    <x v="0"/>
    <x v="0"/>
    <n v="0"/>
    <n v="3"/>
    <n v="11"/>
    <x v="1"/>
    <n v="46"/>
    <x v="2"/>
    <n v="2260"/>
    <n v="0"/>
    <n v="0"/>
    <n v="0"/>
    <n v="1"/>
    <n v="0"/>
    <s v="Together"/>
    <s v="Partner"/>
    <n v="0"/>
    <n v="0"/>
    <n v="1"/>
    <n v="0"/>
    <n v="0"/>
    <s v="Graduation"/>
    <s v="Graduate"/>
    <n v="185"/>
    <n v="151"/>
    <n v="0"/>
    <n v="1"/>
    <x v="3"/>
    <s v="NumWebPurchases"/>
    <x v="2"/>
    <n v="9"/>
    <s v="Not Accepted"/>
    <n v="9"/>
    <n v="219"/>
    <n v="7"/>
    <n v="3"/>
    <n v="4"/>
    <n v="14"/>
    <n v="4"/>
    <x v="2"/>
    <s v="Medium"/>
    <s v="Medium"/>
    <s v="Medium"/>
    <n v="1808"/>
  </r>
  <r>
    <n v="54809"/>
    <x v="0"/>
    <n v="1"/>
    <n v="1"/>
    <n v="0"/>
    <x v="3"/>
    <n v="63"/>
    <n v="6"/>
    <n v="57"/>
    <n v="13"/>
    <n v="13"/>
    <n v="22"/>
    <s v="Wines"/>
    <n v="4"/>
    <n v="2"/>
    <n v="1"/>
    <n v="5"/>
    <n v="4"/>
    <x v="0"/>
    <x v="0"/>
    <x v="0"/>
    <x v="0"/>
    <x v="0"/>
    <n v="0"/>
    <n v="3"/>
    <n v="11"/>
    <x v="0"/>
    <n v="43"/>
    <x v="2"/>
    <n v="2450"/>
    <n v="0"/>
    <n v="1"/>
    <n v="0"/>
    <n v="0"/>
    <n v="0"/>
    <s v="Married"/>
    <s v="Partner"/>
    <n v="0"/>
    <n v="0"/>
    <n v="1"/>
    <n v="0"/>
    <n v="0"/>
    <s v="Graduation"/>
    <s v="Graduate"/>
    <n v="152"/>
    <n v="130"/>
    <n v="0"/>
    <n v="2"/>
    <x v="3"/>
    <s v="NumStorePurchases"/>
    <x v="1"/>
    <n v="8"/>
    <s v="Not Accepted"/>
    <n v="8"/>
    <n v="174"/>
    <n v="10"/>
    <n v="3"/>
    <n v="3"/>
    <n v="16"/>
    <n v="5"/>
    <x v="3"/>
    <s v="Medium"/>
    <s v="Medium"/>
    <s v="Medium"/>
    <n v="1809"/>
  </r>
  <r>
    <n v="41580"/>
    <x v="0"/>
    <n v="1"/>
    <n v="1"/>
    <n v="15"/>
    <x v="1"/>
    <n v="56"/>
    <n v="5"/>
    <n v="24"/>
    <n v="4"/>
    <n v="0"/>
    <n v="3"/>
    <s v="Wines"/>
    <n v="3"/>
    <n v="2"/>
    <n v="1"/>
    <n v="3"/>
    <n v="5"/>
    <x v="0"/>
    <x v="0"/>
    <x v="0"/>
    <x v="0"/>
    <x v="0"/>
    <n v="0"/>
    <n v="3"/>
    <n v="11"/>
    <x v="1"/>
    <n v="42"/>
    <x v="2"/>
    <n v="2725"/>
    <n v="0"/>
    <n v="0"/>
    <n v="0"/>
    <n v="1"/>
    <n v="0"/>
    <s v="Together"/>
    <s v="Partner"/>
    <n v="0"/>
    <n v="0"/>
    <n v="1"/>
    <n v="0"/>
    <n v="0"/>
    <s v="Graduation"/>
    <s v="Graduate"/>
    <n v="89"/>
    <n v="86"/>
    <n v="0"/>
    <n v="2"/>
    <x v="3"/>
    <s v="NumStorePurchases"/>
    <x v="1"/>
    <n v="6"/>
    <s v="Not Accepted"/>
    <n v="6"/>
    <n v="92"/>
    <n v="9"/>
    <n v="2"/>
    <n v="3"/>
    <n v="14"/>
    <n v="4"/>
    <x v="2"/>
    <s v="Medium"/>
    <s v="Low"/>
    <s v="Low"/>
    <n v="1810"/>
  </r>
  <r>
    <n v="80336"/>
    <x v="1"/>
    <n v="0"/>
    <n v="0"/>
    <n v="12"/>
    <x v="1"/>
    <n v="209"/>
    <n v="19"/>
    <n v="456"/>
    <n v="160"/>
    <n v="142"/>
    <n v="66"/>
    <s v="Meat"/>
    <n v="1"/>
    <n v="2"/>
    <n v="9"/>
    <n v="13"/>
    <n v="1"/>
    <x v="0"/>
    <x v="0"/>
    <x v="0"/>
    <x v="0"/>
    <x v="0"/>
    <n v="0"/>
    <n v="3"/>
    <n v="11"/>
    <x v="1"/>
    <n v="50"/>
    <x v="0"/>
    <n v="2452"/>
    <n v="0"/>
    <n v="1"/>
    <n v="0"/>
    <n v="0"/>
    <n v="0"/>
    <s v="Married"/>
    <s v="Partner"/>
    <n v="0"/>
    <n v="0"/>
    <n v="0"/>
    <n v="0"/>
    <n v="1"/>
    <s v="PhD"/>
    <s v="Postgraduate"/>
    <n v="986"/>
    <n v="920"/>
    <n v="0"/>
    <n v="0"/>
    <x v="0"/>
    <s v="NumStorePurchases"/>
    <x v="1"/>
    <n v="24"/>
    <s v="Not Accepted"/>
    <n v="24"/>
    <n v="1052"/>
    <n v="9"/>
    <n v="9"/>
    <n v="7"/>
    <n v="25"/>
    <n v="9"/>
    <x v="0"/>
    <s v="Medium"/>
    <s v="High"/>
    <s v="High"/>
    <n v="1811"/>
  </r>
  <r>
    <n v="47743"/>
    <x v="0"/>
    <n v="0"/>
    <n v="1"/>
    <n v="56"/>
    <x v="0"/>
    <n v="198"/>
    <n v="2"/>
    <n v="43"/>
    <n v="0"/>
    <n v="12"/>
    <n v="20"/>
    <s v="Wines"/>
    <n v="3"/>
    <n v="4"/>
    <n v="1"/>
    <n v="6"/>
    <n v="6"/>
    <x v="0"/>
    <x v="1"/>
    <x v="0"/>
    <x v="0"/>
    <x v="0"/>
    <n v="0"/>
    <n v="3"/>
    <n v="11"/>
    <x v="1"/>
    <n v="63"/>
    <x v="0"/>
    <n v="2623"/>
    <n v="0"/>
    <n v="1"/>
    <n v="0"/>
    <n v="0"/>
    <n v="0"/>
    <s v="Married"/>
    <s v="Partner"/>
    <n v="0"/>
    <n v="0"/>
    <n v="1"/>
    <n v="0"/>
    <n v="0"/>
    <s v="Graduation"/>
    <s v="Graduate"/>
    <n v="255"/>
    <n v="235"/>
    <n v="1"/>
    <n v="1"/>
    <x v="3"/>
    <s v="NumStorePurchases"/>
    <x v="1"/>
    <n v="11"/>
    <s v="Accepted"/>
    <n v="11"/>
    <n v="275"/>
    <n v="5"/>
    <n v="4"/>
    <n v="4"/>
    <n v="13"/>
    <n v="3"/>
    <x v="2"/>
    <s v="Medium"/>
    <s v="Medium"/>
    <s v="Medium"/>
    <n v="1812"/>
  </r>
  <r>
    <n v="62972"/>
    <x v="0"/>
    <n v="0"/>
    <n v="1"/>
    <n v="39"/>
    <x v="0"/>
    <n v="313"/>
    <n v="15"/>
    <n v="47"/>
    <n v="20"/>
    <n v="0"/>
    <n v="192"/>
    <s v="Wines"/>
    <n v="2"/>
    <n v="7"/>
    <n v="4"/>
    <n v="3"/>
    <n v="6"/>
    <x v="0"/>
    <x v="0"/>
    <x v="0"/>
    <x v="0"/>
    <x v="0"/>
    <n v="0"/>
    <n v="3"/>
    <n v="11"/>
    <x v="1"/>
    <n v="65"/>
    <x v="0"/>
    <n v="2854"/>
    <n v="0"/>
    <n v="1"/>
    <n v="0"/>
    <n v="0"/>
    <n v="0"/>
    <s v="Married"/>
    <s v="Partner"/>
    <n v="1"/>
    <n v="0"/>
    <n v="0"/>
    <n v="0"/>
    <n v="0"/>
    <s v="2n Cycle"/>
    <s v="Undergraduate"/>
    <n v="395"/>
    <n v="203"/>
    <n v="0"/>
    <n v="1"/>
    <x v="2"/>
    <s v="NumWebPurchases"/>
    <x v="2"/>
    <n v="14"/>
    <s v="Not Accepted"/>
    <n v="14"/>
    <n v="587"/>
    <n v="7"/>
    <n v="5"/>
    <n v="5"/>
    <n v="17"/>
    <n v="5"/>
    <x v="3"/>
    <s v="Medium"/>
    <s v="Low"/>
    <s v="High"/>
    <n v="1813"/>
  </r>
  <r>
    <n v="57333"/>
    <x v="0"/>
    <n v="0"/>
    <n v="1"/>
    <n v="55"/>
    <x v="0"/>
    <n v="941"/>
    <n v="14"/>
    <n v="397"/>
    <n v="76"/>
    <n v="58"/>
    <n v="176"/>
    <s v="Wines"/>
    <n v="11"/>
    <n v="8"/>
    <n v="5"/>
    <n v="9"/>
    <n v="6"/>
    <x v="0"/>
    <x v="0"/>
    <x v="0"/>
    <x v="0"/>
    <x v="0"/>
    <n v="0"/>
    <n v="3"/>
    <n v="11"/>
    <x v="0"/>
    <n v="66"/>
    <x v="0"/>
    <n v="2804"/>
    <n v="1"/>
    <n v="0"/>
    <n v="0"/>
    <n v="0"/>
    <n v="0"/>
    <s v="Divorced"/>
    <s v="Alone"/>
    <n v="0"/>
    <n v="0"/>
    <n v="0"/>
    <n v="0"/>
    <n v="1"/>
    <s v="PhD"/>
    <s v="Postgraduate"/>
    <n v="1486"/>
    <n v="1310"/>
    <n v="0"/>
    <n v="1"/>
    <x v="0"/>
    <s v="NumStorePurchases"/>
    <x v="1"/>
    <n v="22"/>
    <s v="Not Accepted"/>
    <n v="22"/>
    <n v="1662"/>
    <n v="5"/>
    <n v="8"/>
    <n v="9"/>
    <n v="22"/>
    <n v="8"/>
    <x v="0"/>
    <s v="High"/>
    <s v="High"/>
    <s v="High"/>
    <n v="1814"/>
  </r>
  <r>
    <n v="32313"/>
    <x v="2"/>
    <n v="1"/>
    <n v="0"/>
    <n v="60"/>
    <x v="0"/>
    <n v="86"/>
    <n v="4"/>
    <n v="56"/>
    <n v="2"/>
    <n v="4"/>
    <n v="7"/>
    <s v="Wines"/>
    <n v="3"/>
    <n v="4"/>
    <n v="0"/>
    <n v="4"/>
    <n v="9"/>
    <x v="0"/>
    <x v="0"/>
    <x v="0"/>
    <x v="0"/>
    <x v="0"/>
    <n v="0"/>
    <n v="3"/>
    <n v="11"/>
    <x v="1"/>
    <n v="38"/>
    <x v="1"/>
    <n v="2662"/>
    <n v="0"/>
    <n v="0"/>
    <n v="0"/>
    <n v="1"/>
    <n v="0"/>
    <s v="Together"/>
    <s v="Partner"/>
    <n v="0"/>
    <n v="0"/>
    <n v="0"/>
    <n v="0"/>
    <n v="1"/>
    <s v="PhD"/>
    <s v="Postgraduate"/>
    <n v="152"/>
    <n v="145"/>
    <n v="0"/>
    <n v="1"/>
    <x v="3"/>
    <s v="NumWebPurchases"/>
    <x v="2"/>
    <n v="8"/>
    <s v="Not Accepted"/>
    <n v="8"/>
    <n v="159"/>
    <n v="4"/>
    <n v="3"/>
    <n v="3"/>
    <n v="10"/>
    <n v="2"/>
    <x v="1"/>
    <s v="Medium"/>
    <s v="Medium"/>
    <s v="Low"/>
    <n v="1815"/>
  </r>
  <r>
    <n v="84953"/>
    <x v="1"/>
    <n v="0"/>
    <n v="0"/>
    <n v="73"/>
    <x v="2"/>
    <n v="167"/>
    <n v="48"/>
    <n v="602"/>
    <n v="63"/>
    <n v="72"/>
    <n v="72"/>
    <s v="Meat"/>
    <n v="1"/>
    <n v="3"/>
    <n v="10"/>
    <n v="4"/>
    <n v="2"/>
    <x v="0"/>
    <x v="1"/>
    <x v="1"/>
    <x v="1"/>
    <x v="0"/>
    <n v="0"/>
    <n v="3"/>
    <n v="11"/>
    <x v="0"/>
    <n v="67"/>
    <x v="0"/>
    <n v="2550"/>
    <n v="0"/>
    <n v="0"/>
    <n v="0"/>
    <n v="0"/>
    <n v="1"/>
    <s v="Widow"/>
    <s v="Alone"/>
    <n v="0"/>
    <n v="0"/>
    <n v="0"/>
    <n v="1"/>
    <n v="0"/>
    <s v="Master"/>
    <s v="Postgraduate"/>
    <n v="952"/>
    <n v="880"/>
    <n v="3"/>
    <n v="0"/>
    <x v="2"/>
    <s v="NumCatalogPurchases"/>
    <x v="0"/>
    <n v="17"/>
    <s v="Accepted"/>
    <n v="17"/>
    <n v="1024"/>
    <n v="3.0000000000000004"/>
    <n v="6"/>
    <n v="7"/>
    <n v="16"/>
    <n v="5"/>
    <x v="3"/>
    <s v="Medium"/>
    <s v="High"/>
    <s v="High"/>
    <n v="1816"/>
  </r>
  <r>
    <n v="27071"/>
    <x v="2"/>
    <n v="1"/>
    <n v="0"/>
    <n v="90"/>
    <x v="2"/>
    <n v="8"/>
    <n v="3"/>
    <n v="19"/>
    <n v="0"/>
    <n v="2"/>
    <n v="3"/>
    <s v="Meat"/>
    <n v="2"/>
    <n v="2"/>
    <n v="0"/>
    <n v="3"/>
    <n v="6"/>
    <x v="0"/>
    <x v="0"/>
    <x v="0"/>
    <x v="0"/>
    <x v="0"/>
    <n v="0"/>
    <n v="3"/>
    <n v="11"/>
    <x v="1"/>
    <n v="52"/>
    <x v="0"/>
    <n v="2226"/>
    <n v="1"/>
    <n v="0"/>
    <n v="0"/>
    <n v="0"/>
    <n v="0"/>
    <s v="Divorced"/>
    <s v="Alone"/>
    <n v="0"/>
    <n v="0"/>
    <n v="0"/>
    <n v="1"/>
    <n v="0"/>
    <s v="Master"/>
    <s v="Postgraduate"/>
    <n v="32"/>
    <n v="29"/>
    <n v="0"/>
    <n v="1"/>
    <x v="1"/>
    <s v="NumStorePurchases"/>
    <x v="1"/>
    <n v="5"/>
    <s v="Not Accepted"/>
    <n v="5"/>
    <n v="35"/>
    <n v="0.99999999999999978"/>
    <n v="1"/>
    <n v="0"/>
    <n v="1.9999999999999998"/>
    <n v="0"/>
    <x v="1"/>
    <s v="Low"/>
    <s v="Medium"/>
    <s v="Low"/>
    <n v="1817"/>
  </r>
  <r>
    <n v="68148"/>
    <x v="0"/>
    <n v="0"/>
    <n v="0"/>
    <n v="86"/>
    <x v="2"/>
    <n v="389"/>
    <n v="66"/>
    <n v="408"/>
    <n v="37"/>
    <n v="57"/>
    <n v="85"/>
    <s v="Meat"/>
    <n v="1"/>
    <n v="4"/>
    <n v="4"/>
    <n v="6"/>
    <n v="2"/>
    <x v="0"/>
    <x v="0"/>
    <x v="0"/>
    <x v="0"/>
    <x v="0"/>
    <n v="0"/>
    <n v="3"/>
    <n v="11"/>
    <x v="1"/>
    <n v="63"/>
    <x v="0"/>
    <n v="2461"/>
    <n v="0"/>
    <n v="0"/>
    <n v="0"/>
    <n v="1"/>
    <n v="0"/>
    <s v="Together"/>
    <s v="Partner"/>
    <n v="0"/>
    <n v="0"/>
    <n v="0"/>
    <n v="1"/>
    <n v="0"/>
    <s v="Master"/>
    <s v="Postgraduate"/>
    <n v="957"/>
    <n v="872"/>
    <n v="0"/>
    <n v="0"/>
    <x v="2"/>
    <s v="NumStorePurchases"/>
    <x v="1"/>
    <n v="14"/>
    <s v="Not Accepted"/>
    <n v="14"/>
    <n v="1042"/>
    <n v="1.9999999999999996"/>
    <n v="5"/>
    <n v="7"/>
    <n v="14"/>
    <n v="4"/>
    <x v="2"/>
    <s v="Medium"/>
    <s v="High"/>
    <s v="High"/>
    <n v="1818"/>
  </r>
  <r>
    <n v="65735"/>
    <x v="0"/>
    <n v="1"/>
    <n v="1"/>
    <n v="37"/>
    <x v="0"/>
    <n v="239"/>
    <n v="7"/>
    <n v="119"/>
    <n v="4"/>
    <n v="15"/>
    <n v="11"/>
    <s v="Wines"/>
    <n v="5"/>
    <n v="6"/>
    <n v="2"/>
    <n v="6"/>
    <n v="7"/>
    <x v="0"/>
    <x v="0"/>
    <x v="0"/>
    <x v="0"/>
    <x v="0"/>
    <n v="0"/>
    <n v="3"/>
    <n v="11"/>
    <x v="1"/>
    <n v="55"/>
    <x v="0"/>
    <n v="2363"/>
    <n v="0"/>
    <n v="0"/>
    <n v="0"/>
    <n v="1"/>
    <n v="0"/>
    <s v="Together"/>
    <s v="Partner"/>
    <n v="0"/>
    <n v="0"/>
    <n v="0"/>
    <n v="1"/>
    <n v="0"/>
    <s v="Master"/>
    <s v="Postgraduate"/>
    <n v="384"/>
    <n v="373"/>
    <n v="0"/>
    <n v="2"/>
    <x v="2"/>
    <s v="NumWebPurchases"/>
    <x v="2"/>
    <n v="14"/>
    <s v="Not Accepted"/>
    <n v="14"/>
    <n v="395"/>
    <n v="7"/>
    <n v="5"/>
    <n v="4"/>
    <n v="16"/>
    <n v="5"/>
    <x v="3"/>
    <s v="Medium"/>
    <s v="Medium"/>
    <s v="Medium"/>
    <n v="1819"/>
  </r>
  <r>
    <n v="86836"/>
    <x v="1"/>
    <n v="0"/>
    <n v="0"/>
    <n v="7"/>
    <x v="3"/>
    <n v="179"/>
    <n v="21"/>
    <n v="273"/>
    <n v="0"/>
    <n v="21"/>
    <n v="63"/>
    <s v="Meat"/>
    <n v="1"/>
    <n v="6"/>
    <n v="10"/>
    <n v="6"/>
    <n v="5"/>
    <x v="1"/>
    <x v="0"/>
    <x v="1"/>
    <x v="1"/>
    <x v="0"/>
    <n v="0"/>
    <n v="3"/>
    <n v="11"/>
    <x v="0"/>
    <n v="45"/>
    <x v="2"/>
    <n v="2814"/>
    <n v="0"/>
    <n v="1"/>
    <n v="0"/>
    <n v="0"/>
    <n v="0"/>
    <s v="Married"/>
    <s v="Partner"/>
    <n v="0"/>
    <n v="0"/>
    <n v="0"/>
    <n v="0"/>
    <n v="1"/>
    <s v="PhD"/>
    <s v="Postgraduate"/>
    <n v="494"/>
    <n v="431"/>
    <n v="3"/>
    <n v="0"/>
    <x v="2"/>
    <s v="NumCatalogPurchases"/>
    <x v="0"/>
    <n v="22"/>
    <s v="Accepted"/>
    <n v="22"/>
    <n v="557"/>
    <n v="10"/>
    <n v="8"/>
    <n v="5"/>
    <n v="23"/>
    <n v="8"/>
    <x v="0"/>
    <s v="Medium"/>
    <s v="Medium"/>
    <s v="High"/>
    <n v="1820"/>
  </r>
  <r>
    <n v="4023"/>
    <x v="2"/>
    <n v="1"/>
    <n v="1"/>
    <n v="29"/>
    <x v="1"/>
    <n v="5"/>
    <n v="0"/>
    <n v="1"/>
    <n v="1"/>
    <n v="1"/>
    <n v="1"/>
    <s v="Wines"/>
    <n v="15"/>
    <n v="0"/>
    <n v="0"/>
    <n v="0"/>
    <n v="19"/>
    <x v="0"/>
    <x v="0"/>
    <x v="0"/>
    <x v="0"/>
    <x v="0"/>
    <n v="0"/>
    <n v="3"/>
    <n v="11"/>
    <x v="1"/>
    <n v="57"/>
    <x v="0"/>
    <n v="2165"/>
    <n v="0"/>
    <n v="1"/>
    <n v="0"/>
    <n v="0"/>
    <n v="0"/>
    <s v="Married"/>
    <s v="Partner"/>
    <n v="0"/>
    <n v="0"/>
    <n v="0"/>
    <n v="0"/>
    <n v="1"/>
    <s v="PhD"/>
    <s v="Postgraduate"/>
    <n v="8"/>
    <n v="7"/>
    <n v="0"/>
    <n v="2"/>
    <x v="1"/>
    <s v="NumWebPurchases"/>
    <x v="2"/>
    <n v="0"/>
    <s v="Not Accepted"/>
    <n v="0"/>
    <n v="9"/>
    <n v="8"/>
    <n v="0"/>
    <n v="0"/>
    <n v="8"/>
    <n v="1"/>
    <x v="1"/>
    <s v="Low"/>
    <s v="Low"/>
    <s v="Low"/>
    <n v="1821"/>
  </r>
  <r>
    <n v="30093"/>
    <x v="2"/>
    <n v="0"/>
    <n v="0"/>
    <n v="19"/>
    <x v="1"/>
    <n v="2"/>
    <n v="6"/>
    <n v="28"/>
    <n v="13"/>
    <n v="4"/>
    <n v="16"/>
    <s v="Meat"/>
    <n v="1"/>
    <n v="2"/>
    <n v="0"/>
    <n v="3"/>
    <n v="7"/>
    <x v="0"/>
    <x v="0"/>
    <x v="0"/>
    <x v="0"/>
    <x v="0"/>
    <n v="0"/>
    <n v="3"/>
    <n v="11"/>
    <x v="1"/>
    <n v="30"/>
    <x v="1"/>
    <n v="2515"/>
    <n v="0"/>
    <n v="1"/>
    <n v="0"/>
    <n v="0"/>
    <n v="0"/>
    <s v="Married"/>
    <s v="Partner"/>
    <n v="0"/>
    <n v="0"/>
    <n v="1"/>
    <n v="0"/>
    <n v="0"/>
    <s v="Graduation"/>
    <s v="Graduate"/>
    <n v="53"/>
    <n v="37"/>
    <n v="0"/>
    <n v="0"/>
    <x v="1"/>
    <s v="NumStorePurchases"/>
    <x v="1"/>
    <n v="5"/>
    <s v="Not Accepted"/>
    <n v="5"/>
    <n v="69"/>
    <n v="9"/>
    <n v="1"/>
    <n v="2"/>
    <n v="12"/>
    <n v="3"/>
    <x v="2"/>
    <s v="Low"/>
    <s v="Medium"/>
    <s v="Medium"/>
    <n v="1822"/>
  </r>
  <r>
    <n v="57705"/>
    <x v="0"/>
    <n v="0"/>
    <n v="1"/>
    <n v="14"/>
    <x v="1"/>
    <n v="383"/>
    <n v="0"/>
    <n v="53"/>
    <n v="6"/>
    <n v="4"/>
    <n v="40"/>
    <s v="Wines"/>
    <n v="3"/>
    <n v="8"/>
    <n v="1"/>
    <n v="6"/>
    <n v="6"/>
    <x v="0"/>
    <x v="0"/>
    <x v="0"/>
    <x v="0"/>
    <x v="0"/>
    <n v="0"/>
    <n v="3"/>
    <n v="11"/>
    <x v="1"/>
    <n v="54"/>
    <x v="0"/>
    <n v="2328"/>
    <n v="0"/>
    <n v="1"/>
    <n v="0"/>
    <n v="0"/>
    <n v="0"/>
    <s v="Married"/>
    <s v="Partner"/>
    <n v="0"/>
    <n v="0"/>
    <n v="0"/>
    <n v="0"/>
    <n v="1"/>
    <s v="PhD"/>
    <s v="Postgraduate"/>
    <n v="446"/>
    <n v="406"/>
    <n v="0"/>
    <n v="1"/>
    <x v="2"/>
    <s v="NumWebPurchases"/>
    <x v="2"/>
    <n v="15"/>
    <s v="Not Accepted"/>
    <n v="15"/>
    <n v="486"/>
    <n v="9"/>
    <n v="5"/>
    <n v="5"/>
    <n v="19"/>
    <n v="7"/>
    <x v="3"/>
    <s v="Medium"/>
    <s v="Medium"/>
    <s v="Medium"/>
    <n v="1823"/>
  </r>
  <r>
    <n v="25008"/>
    <x v="2"/>
    <n v="1"/>
    <n v="0"/>
    <n v="72"/>
    <x v="2"/>
    <n v="2"/>
    <n v="8"/>
    <n v="8"/>
    <n v="6"/>
    <n v="1"/>
    <n v="9"/>
    <s v="Gold"/>
    <n v="2"/>
    <n v="1"/>
    <n v="0"/>
    <n v="3"/>
    <n v="8"/>
    <x v="0"/>
    <x v="0"/>
    <x v="0"/>
    <x v="0"/>
    <x v="0"/>
    <n v="0"/>
    <n v="3"/>
    <n v="11"/>
    <x v="1"/>
    <n v="32"/>
    <x v="1"/>
    <n v="2306"/>
    <n v="0"/>
    <n v="0"/>
    <n v="1"/>
    <n v="0"/>
    <n v="0"/>
    <s v="Single"/>
    <s v="Alone"/>
    <n v="0"/>
    <n v="0"/>
    <n v="1"/>
    <n v="0"/>
    <n v="0"/>
    <s v="Graduation"/>
    <s v="Graduate"/>
    <n v="25"/>
    <n v="16"/>
    <n v="0"/>
    <n v="1"/>
    <x v="1"/>
    <s v="NumStorePurchases"/>
    <x v="1"/>
    <n v="4"/>
    <s v="Not Accepted"/>
    <n v="4"/>
    <n v="34"/>
    <n v="3.0000000000000004"/>
    <n v="0"/>
    <n v="0"/>
    <n v="3.0000000000000004"/>
    <n v="0"/>
    <x v="1"/>
    <s v="Low"/>
    <s v="Low"/>
    <s v="Low"/>
    <n v="1824"/>
  </r>
  <r>
    <n v="83257"/>
    <x v="1"/>
    <n v="0"/>
    <n v="0"/>
    <n v="56"/>
    <x v="0"/>
    <n v="536"/>
    <n v="27"/>
    <n v="590"/>
    <n v="38"/>
    <n v="107"/>
    <n v="67"/>
    <s v="Meat"/>
    <n v="1"/>
    <n v="5"/>
    <n v="10"/>
    <n v="12"/>
    <n v="6"/>
    <x v="1"/>
    <x v="0"/>
    <x v="1"/>
    <x v="0"/>
    <x v="0"/>
    <n v="1"/>
    <n v="3"/>
    <n v="11"/>
    <x v="0"/>
    <n v="25"/>
    <x v="3"/>
    <n v="2808"/>
    <n v="0"/>
    <n v="0"/>
    <n v="1"/>
    <n v="0"/>
    <n v="0"/>
    <s v="Single"/>
    <s v="Alone"/>
    <n v="1"/>
    <n v="0"/>
    <n v="0"/>
    <n v="0"/>
    <n v="0"/>
    <s v="2n Cycle"/>
    <s v="Undergraduate"/>
    <n v="1298"/>
    <n v="1231"/>
    <n v="2"/>
    <n v="0"/>
    <x v="0"/>
    <s v="NumStorePurchases"/>
    <x v="1"/>
    <n v="27"/>
    <s v="Accepted"/>
    <n v="27"/>
    <n v="1365"/>
    <n v="5"/>
    <n v="9"/>
    <n v="8"/>
    <n v="22"/>
    <n v="8"/>
    <x v="0"/>
    <s v="High"/>
    <s v="High"/>
    <s v="High"/>
    <n v="1825"/>
  </r>
  <r>
    <n v="22280"/>
    <x v="2"/>
    <n v="1"/>
    <n v="0"/>
    <n v="85"/>
    <x v="2"/>
    <n v="2"/>
    <n v="1"/>
    <n v="4"/>
    <n v="3"/>
    <n v="1"/>
    <n v="2"/>
    <s v="Meat"/>
    <n v="1"/>
    <n v="1"/>
    <n v="0"/>
    <n v="2"/>
    <n v="8"/>
    <x v="0"/>
    <x v="0"/>
    <x v="0"/>
    <x v="0"/>
    <x v="0"/>
    <n v="0"/>
    <n v="3"/>
    <n v="11"/>
    <x v="1"/>
    <n v="45"/>
    <x v="2"/>
    <n v="2565"/>
    <n v="0"/>
    <n v="0"/>
    <n v="0"/>
    <n v="1"/>
    <n v="0"/>
    <s v="Together"/>
    <s v="Partner"/>
    <n v="0"/>
    <n v="0"/>
    <n v="1"/>
    <n v="0"/>
    <n v="0"/>
    <s v="Graduation"/>
    <s v="Graduate"/>
    <n v="11"/>
    <n v="9"/>
    <n v="0"/>
    <n v="1"/>
    <x v="1"/>
    <s v="NumStorePurchases"/>
    <x v="1"/>
    <n v="3"/>
    <s v="Not Accepted"/>
    <n v="3"/>
    <n v="13"/>
    <n v="1.9999999999999996"/>
    <n v="0"/>
    <n v="0"/>
    <n v="1.9999999999999996"/>
    <n v="0"/>
    <x v="1"/>
    <s v="Low"/>
    <s v="Low"/>
    <s v="Low"/>
    <n v="1826"/>
  </r>
  <r>
    <n v="72159"/>
    <x v="1"/>
    <n v="0"/>
    <n v="0"/>
    <n v="62"/>
    <x v="2"/>
    <n v="322"/>
    <n v="53"/>
    <n v="899"/>
    <n v="34"/>
    <n v="40"/>
    <n v="53"/>
    <s v="Meat"/>
    <n v="1"/>
    <n v="4"/>
    <n v="6"/>
    <n v="10"/>
    <n v="2"/>
    <x v="0"/>
    <x v="0"/>
    <x v="0"/>
    <x v="0"/>
    <x v="0"/>
    <n v="0"/>
    <n v="3"/>
    <n v="11"/>
    <x v="1"/>
    <n v="42"/>
    <x v="2"/>
    <n v="2767"/>
    <n v="0"/>
    <n v="1"/>
    <n v="0"/>
    <n v="0"/>
    <n v="0"/>
    <s v="Married"/>
    <s v="Partner"/>
    <n v="0"/>
    <n v="0"/>
    <n v="0"/>
    <n v="0"/>
    <n v="1"/>
    <s v="PhD"/>
    <s v="Postgraduate"/>
    <n v="1348"/>
    <n v="1295"/>
    <n v="0"/>
    <n v="0"/>
    <x v="0"/>
    <s v="NumStorePurchases"/>
    <x v="1"/>
    <n v="20"/>
    <s v="Not Accepted"/>
    <n v="20"/>
    <n v="1401"/>
    <n v="4"/>
    <n v="7"/>
    <n v="8"/>
    <n v="19"/>
    <n v="7"/>
    <x v="3"/>
    <s v="Medium"/>
    <s v="High"/>
    <s v="Medium"/>
    <n v="1827"/>
  </r>
  <r>
    <n v="64260"/>
    <x v="0"/>
    <n v="0"/>
    <n v="0"/>
    <n v="1"/>
    <x v="3"/>
    <n v="539"/>
    <n v="169"/>
    <n v="816"/>
    <n v="20"/>
    <n v="0"/>
    <n v="30"/>
    <s v="Meat"/>
    <n v="1"/>
    <n v="4"/>
    <n v="5"/>
    <n v="4"/>
    <n v="3"/>
    <x v="0"/>
    <x v="0"/>
    <x v="0"/>
    <x v="0"/>
    <x v="0"/>
    <n v="0"/>
    <n v="3"/>
    <n v="11"/>
    <x v="0"/>
    <n v="59"/>
    <x v="0"/>
    <n v="2693"/>
    <n v="0"/>
    <n v="0"/>
    <n v="0"/>
    <n v="1"/>
    <n v="0"/>
    <s v="Together"/>
    <s v="Partner"/>
    <n v="0"/>
    <n v="0"/>
    <n v="1"/>
    <n v="0"/>
    <n v="0"/>
    <s v="Graduation"/>
    <s v="Graduate"/>
    <n v="1544"/>
    <n v="1514"/>
    <n v="0"/>
    <n v="0"/>
    <x v="0"/>
    <s v="NumCatalogPurchases"/>
    <x v="0"/>
    <n v="13"/>
    <s v="Not Accepted"/>
    <n v="13"/>
    <n v="1574"/>
    <n v="10"/>
    <n v="5"/>
    <n v="9"/>
    <n v="24"/>
    <n v="9"/>
    <x v="0"/>
    <s v="High"/>
    <s v="Low"/>
    <s v="Medium"/>
    <n v="1828"/>
  </r>
  <r>
    <n v="82733"/>
    <x v="1"/>
    <n v="0"/>
    <n v="0"/>
    <n v="28"/>
    <x v="1"/>
    <n v="712"/>
    <n v="50"/>
    <n v="420"/>
    <n v="65"/>
    <n v="38"/>
    <n v="38"/>
    <s v="Wines"/>
    <n v="1"/>
    <n v="8"/>
    <n v="4"/>
    <n v="7"/>
    <n v="4"/>
    <x v="0"/>
    <x v="0"/>
    <x v="0"/>
    <x v="0"/>
    <x v="0"/>
    <n v="0"/>
    <n v="3"/>
    <n v="11"/>
    <x v="0"/>
    <n v="36"/>
    <x v="1"/>
    <n v="2451"/>
    <n v="0"/>
    <n v="0"/>
    <n v="1"/>
    <n v="0"/>
    <n v="0"/>
    <s v="Single"/>
    <s v="Alone"/>
    <n v="0"/>
    <n v="0"/>
    <n v="0"/>
    <n v="0"/>
    <n v="1"/>
    <s v="PhD"/>
    <s v="Postgraduate"/>
    <n v="1285"/>
    <n v="1247"/>
    <n v="0"/>
    <n v="0"/>
    <x v="0"/>
    <s v="NumWebPurchases"/>
    <x v="2"/>
    <n v="19"/>
    <s v="Not Accepted"/>
    <n v="19"/>
    <n v="1323"/>
    <n v="8"/>
    <n v="7"/>
    <n v="8"/>
    <n v="23"/>
    <n v="8"/>
    <x v="0"/>
    <s v="High"/>
    <s v="High"/>
    <s v="Medium"/>
    <n v="1829"/>
  </r>
  <r>
    <n v="74290"/>
    <x v="1"/>
    <n v="0"/>
    <n v="1"/>
    <n v="70"/>
    <x v="2"/>
    <n v="1121"/>
    <n v="0"/>
    <n v="72"/>
    <n v="0"/>
    <n v="12"/>
    <n v="12"/>
    <s v="Wines"/>
    <n v="4"/>
    <n v="10"/>
    <n v="8"/>
    <n v="10"/>
    <n v="6"/>
    <x v="0"/>
    <x v="1"/>
    <x v="0"/>
    <x v="1"/>
    <x v="0"/>
    <n v="0"/>
    <n v="3"/>
    <n v="11"/>
    <x v="1"/>
    <n v="49"/>
    <x v="2"/>
    <n v="2480"/>
    <n v="1"/>
    <n v="0"/>
    <n v="0"/>
    <n v="0"/>
    <n v="0"/>
    <s v="Divorced"/>
    <s v="Alone"/>
    <n v="0"/>
    <n v="0"/>
    <n v="0"/>
    <n v="1"/>
    <n v="0"/>
    <s v="Master"/>
    <s v="Postgraduate"/>
    <n v="1205"/>
    <n v="1193"/>
    <n v="2"/>
    <n v="1"/>
    <x v="0"/>
    <s v="NumWebPurchases"/>
    <x v="2"/>
    <n v="28"/>
    <s v="Accepted"/>
    <n v="28"/>
    <n v="1217"/>
    <n v="3.0000000000000004"/>
    <n v="9"/>
    <n v="8"/>
    <n v="20"/>
    <n v="7"/>
    <x v="3"/>
    <s v="High"/>
    <s v="Medium"/>
    <s v="Medium"/>
    <n v="1830"/>
  </r>
  <r>
    <n v="58217"/>
    <x v="0"/>
    <n v="2"/>
    <n v="1"/>
    <n v="84"/>
    <x v="2"/>
    <n v="68"/>
    <n v="1"/>
    <n v="13"/>
    <n v="3"/>
    <n v="5"/>
    <n v="13"/>
    <s v="Wines"/>
    <n v="1"/>
    <n v="2"/>
    <n v="0"/>
    <n v="4"/>
    <n v="6"/>
    <x v="0"/>
    <x v="0"/>
    <x v="0"/>
    <x v="0"/>
    <x v="0"/>
    <n v="0"/>
    <n v="3"/>
    <n v="11"/>
    <x v="1"/>
    <n v="69"/>
    <x v="0"/>
    <n v="2748"/>
    <n v="0"/>
    <n v="0"/>
    <n v="1"/>
    <n v="0"/>
    <n v="0"/>
    <s v="Single"/>
    <s v="Alone"/>
    <n v="0"/>
    <n v="0"/>
    <n v="0"/>
    <n v="1"/>
    <n v="0"/>
    <s v="Master"/>
    <s v="Postgraduate"/>
    <n v="90"/>
    <n v="77"/>
    <n v="0"/>
    <n v="3"/>
    <x v="3"/>
    <s v="NumStorePurchases"/>
    <x v="1"/>
    <n v="6"/>
    <s v="Not Accepted"/>
    <n v="6"/>
    <n v="103"/>
    <n v="1.9999999999999996"/>
    <n v="2"/>
    <n v="3"/>
    <n v="7"/>
    <n v="1"/>
    <x v="1"/>
    <s v="Medium"/>
    <s v="Medium"/>
    <s v="Medium"/>
    <n v="1831"/>
  </r>
  <r>
    <n v="21024"/>
    <x v="2"/>
    <n v="0"/>
    <n v="0"/>
    <n v="89"/>
    <x v="2"/>
    <n v="36"/>
    <n v="4"/>
    <n v="18"/>
    <n v="6"/>
    <n v="2"/>
    <n v="18"/>
    <s v="Wines"/>
    <n v="1"/>
    <n v="2"/>
    <n v="0"/>
    <n v="4"/>
    <n v="7"/>
    <x v="0"/>
    <x v="0"/>
    <x v="0"/>
    <x v="0"/>
    <x v="0"/>
    <n v="0"/>
    <n v="3"/>
    <n v="11"/>
    <x v="1"/>
    <n v="44"/>
    <x v="2"/>
    <n v="2519"/>
    <n v="0"/>
    <n v="0"/>
    <n v="0"/>
    <n v="1"/>
    <n v="0"/>
    <s v="Together"/>
    <s v="Partner"/>
    <n v="0"/>
    <n v="0"/>
    <n v="0"/>
    <n v="1"/>
    <n v="0"/>
    <s v="Master"/>
    <s v="Postgraduate"/>
    <n v="66"/>
    <n v="48"/>
    <n v="0"/>
    <n v="0"/>
    <x v="3"/>
    <s v="NumStorePurchases"/>
    <x v="1"/>
    <n v="6"/>
    <s v="Not Accepted"/>
    <n v="6"/>
    <n v="84"/>
    <n v="1.9999999999999996"/>
    <n v="2"/>
    <n v="2"/>
    <n v="6"/>
    <n v="0"/>
    <x v="1"/>
    <s v="Medium"/>
    <s v="Medium"/>
    <s v="Medium"/>
    <n v="1832"/>
  </r>
  <r>
    <n v="70116"/>
    <x v="1"/>
    <n v="0"/>
    <n v="0"/>
    <n v="73"/>
    <x v="2"/>
    <n v="707"/>
    <n v="44"/>
    <n v="603"/>
    <n v="95"/>
    <n v="58"/>
    <n v="29"/>
    <s v="Wines"/>
    <n v="1"/>
    <n v="2"/>
    <n v="8"/>
    <n v="12"/>
    <n v="1"/>
    <x v="0"/>
    <x v="0"/>
    <x v="0"/>
    <x v="0"/>
    <x v="0"/>
    <n v="0"/>
    <n v="3"/>
    <n v="11"/>
    <x v="1"/>
    <n v="48"/>
    <x v="2"/>
    <n v="2678"/>
    <n v="0"/>
    <n v="1"/>
    <n v="0"/>
    <n v="0"/>
    <n v="0"/>
    <s v="Married"/>
    <s v="Partner"/>
    <n v="0"/>
    <n v="0"/>
    <n v="0"/>
    <n v="0"/>
    <n v="1"/>
    <s v="PhD"/>
    <s v="Postgraduate"/>
    <n v="1507"/>
    <n v="1478"/>
    <n v="0"/>
    <n v="0"/>
    <x v="0"/>
    <s v="NumStorePurchases"/>
    <x v="1"/>
    <n v="22"/>
    <s v="Not Accepted"/>
    <n v="22"/>
    <n v="1536"/>
    <n v="3.0000000000000004"/>
    <n v="8"/>
    <n v="9"/>
    <n v="20"/>
    <n v="7"/>
    <x v="3"/>
    <s v="High"/>
    <s v="High"/>
    <s v="Medium"/>
    <n v="1833"/>
  </r>
  <r>
    <n v="54006"/>
    <x v="0"/>
    <n v="1"/>
    <n v="0"/>
    <n v="42"/>
    <x v="0"/>
    <n v="174"/>
    <n v="77"/>
    <n v="203"/>
    <n v="6"/>
    <n v="24"/>
    <n v="97"/>
    <s v="Meat"/>
    <n v="2"/>
    <n v="8"/>
    <n v="1"/>
    <n v="7"/>
    <n v="7"/>
    <x v="0"/>
    <x v="0"/>
    <x v="0"/>
    <x v="0"/>
    <x v="0"/>
    <n v="0"/>
    <n v="3"/>
    <n v="11"/>
    <x v="1"/>
    <n v="35"/>
    <x v="1"/>
    <n v="2808"/>
    <n v="0"/>
    <n v="0"/>
    <n v="0"/>
    <n v="1"/>
    <n v="0"/>
    <s v="Together"/>
    <s v="Partner"/>
    <n v="0"/>
    <n v="0"/>
    <n v="1"/>
    <n v="0"/>
    <n v="0"/>
    <s v="Graduation"/>
    <s v="Graduate"/>
    <n v="484"/>
    <n v="387"/>
    <n v="0"/>
    <n v="1"/>
    <x v="2"/>
    <s v="NumWebPurchases"/>
    <x v="2"/>
    <n v="16"/>
    <s v="Not Accepted"/>
    <n v="16"/>
    <n v="581"/>
    <n v="6"/>
    <n v="6"/>
    <n v="5"/>
    <n v="17"/>
    <n v="5"/>
    <x v="3"/>
    <s v="Medium"/>
    <s v="Medium"/>
    <s v="High"/>
    <n v="1834"/>
  </r>
  <r>
    <n v="69063"/>
    <x v="1"/>
    <n v="0"/>
    <n v="1"/>
    <n v="16"/>
    <x v="1"/>
    <n v="666"/>
    <n v="35"/>
    <n v="124"/>
    <n v="69"/>
    <n v="8"/>
    <n v="26"/>
    <s v="Wines"/>
    <n v="1"/>
    <n v="5"/>
    <n v="3"/>
    <n v="5"/>
    <n v="3"/>
    <x v="0"/>
    <x v="0"/>
    <x v="0"/>
    <x v="0"/>
    <x v="0"/>
    <n v="0"/>
    <n v="3"/>
    <n v="11"/>
    <x v="1"/>
    <n v="54"/>
    <x v="0"/>
    <n v="2758"/>
    <n v="0"/>
    <n v="1"/>
    <n v="0"/>
    <n v="0"/>
    <n v="0"/>
    <s v="Married"/>
    <s v="Partner"/>
    <n v="0"/>
    <n v="0"/>
    <n v="0"/>
    <n v="0"/>
    <n v="1"/>
    <s v="PhD"/>
    <s v="Postgraduate"/>
    <n v="902"/>
    <n v="876"/>
    <n v="0"/>
    <n v="1"/>
    <x v="2"/>
    <s v="NumWebPurchases"/>
    <x v="2"/>
    <n v="13"/>
    <s v="Not Accepted"/>
    <n v="13"/>
    <n v="928"/>
    <n v="9"/>
    <n v="5"/>
    <n v="7"/>
    <n v="21"/>
    <n v="8"/>
    <x v="0"/>
    <s v="High"/>
    <s v="Medium"/>
    <s v="Medium"/>
    <n v="1835"/>
  </r>
  <r>
    <n v="11448"/>
    <x v="2"/>
    <n v="0"/>
    <n v="0"/>
    <n v="16"/>
    <x v="1"/>
    <n v="0"/>
    <n v="0"/>
    <n v="0"/>
    <n v="6"/>
    <n v="2"/>
    <n v="6"/>
    <s v="Fish"/>
    <n v="1"/>
    <n v="1"/>
    <n v="0"/>
    <n v="2"/>
    <n v="6"/>
    <x v="0"/>
    <x v="0"/>
    <x v="0"/>
    <x v="0"/>
    <x v="0"/>
    <n v="0"/>
    <n v="3"/>
    <n v="11"/>
    <x v="1"/>
    <n v="45"/>
    <x v="2"/>
    <n v="2355"/>
    <n v="1"/>
    <n v="0"/>
    <n v="0"/>
    <n v="0"/>
    <n v="0"/>
    <s v="Divorced"/>
    <s v="Alone"/>
    <n v="1"/>
    <n v="0"/>
    <n v="0"/>
    <n v="0"/>
    <n v="0"/>
    <s v="2n Cycle"/>
    <s v="Undergraduate"/>
    <n v="8"/>
    <n v="2"/>
    <n v="0"/>
    <n v="0"/>
    <x v="1"/>
    <s v="NumStorePurchases"/>
    <x v="1"/>
    <n v="3"/>
    <s v="Not Accepted"/>
    <n v="3"/>
    <n v="14"/>
    <n v="9"/>
    <n v="0"/>
    <n v="0"/>
    <n v="9"/>
    <n v="2"/>
    <x v="1"/>
    <s v="Low"/>
    <s v="Medium"/>
    <s v="Low"/>
    <n v="1836"/>
  </r>
  <r>
    <n v="61825"/>
    <x v="0"/>
    <n v="0"/>
    <n v="1"/>
    <n v="56"/>
    <x v="0"/>
    <n v="162"/>
    <n v="50"/>
    <n v="100"/>
    <n v="55"/>
    <n v="30"/>
    <n v="27"/>
    <s v="Wines"/>
    <n v="1"/>
    <n v="4"/>
    <n v="2"/>
    <n v="8"/>
    <n v="4"/>
    <x v="0"/>
    <x v="0"/>
    <x v="0"/>
    <x v="0"/>
    <x v="0"/>
    <n v="0"/>
    <n v="3"/>
    <n v="11"/>
    <x v="1"/>
    <n v="41"/>
    <x v="2"/>
    <n v="2485"/>
    <n v="0"/>
    <n v="0"/>
    <n v="1"/>
    <n v="0"/>
    <n v="0"/>
    <s v="Single"/>
    <s v="Alone"/>
    <n v="0"/>
    <n v="0"/>
    <n v="1"/>
    <n v="0"/>
    <n v="0"/>
    <s v="Graduation"/>
    <s v="Graduate"/>
    <n v="397"/>
    <n v="370"/>
    <n v="0"/>
    <n v="1"/>
    <x v="2"/>
    <s v="NumStorePurchases"/>
    <x v="1"/>
    <n v="14"/>
    <s v="Not Accepted"/>
    <n v="14"/>
    <n v="424"/>
    <n v="5"/>
    <n v="5"/>
    <n v="5"/>
    <n v="15"/>
    <n v="4"/>
    <x v="2"/>
    <s v="Medium"/>
    <s v="Medium"/>
    <s v="Medium"/>
    <n v="1837"/>
  </r>
  <r>
    <n v="70886"/>
    <x v="1"/>
    <n v="1"/>
    <n v="0"/>
    <n v="65"/>
    <x v="2"/>
    <n v="407"/>
    <n v="70"/>
    <n v="239"/>
    <n v="103"/>
    <n v="88"/>
    <n v="53"/>
    <s v="Wines"/>
    <n v="1"/>
    <n v="5"/>
    <n v="4"/>
    <n v="4"/>
    <n v="2"/>
    <x v="0"/>
    <x v="0"/>
    <x v="0"/>
    <x v="0"/>
    <x v="0"/>
    <n v="0"/>
    <n v="3"/>
    <n v="11"/>
    <x v="1"/>
    <n v="49"/>
    <x v="2"/>
    <n v="2417"/>
    <n v="0"/>
    <n v="1"/>
    <n v="0"/>
    <n v="0"/>
    <n v="0"/>
    <s v="Married"/>
    <s v="Partner"/>
    <n v="0"/>
    <n v="0"/>
    <n v="1"/>
    <n v="0"/>
    <n v="0"/>
    <s v="Graduation"/>
    <s v="Graduate"/>
    <n v="907"/>
    <n v="854"/>
    <n v="0"/>
    <n v="1"/>
    <x v="2"/>
    <s v="NumWebPurchases"/>
    <x v="2"/>
    <n v="13"/>
    <s v="Not Accepted"/>
    <n v="13"/>
    <n v="960"/>
    <n v="4"/>
    <n v="5"/>
    <n v="7"/>
    <n v="16"/>
    <n v="5"/>
    <x v="3"/>
    <s v="Medium"/>
    <s v="High"/>
    <s v="Medium"/>
    <n v="1838"/>
  </r>
  <r>
    <n v="69109"/>
    <x v="1"/>
    <n v="0"/>
    <n v="0"/>
    <n v="10"/>
    <x v="1"/>
    <n v="823"/>
    <n v="25"/>
    <n v="459"/>
    <n v="124"/>
    <n v="29"/>
    <n v="95"/>
    <s v="Wines"/>
    <n v="1"/>
    <n v="6"/>
    <n v="6"/>
    <n v="7"/>
    <n v="4"/>
    <x v="0"/>
    <x v="0"/>
    <x v="1"/>
    <x v="0"/>
    <x v="0"/>
    <n v="0"/>
    <n v="3"/>
    <n v="11"/>
    <x v="0"/>
    <n v="38"/>
    <x v="1"/>
    <n v="2756"/>
    <n v="0"/>
    <n v="1"/>
    <n v="0"/>
    <n v="0"/>
    <n v="0"/>
    <s v="Married"/>
    <s v="Partner"/>
    <n v="0"/>
    <n v="0"/>
    <n v="1"/>
    <n v="0"/>
    <n v="0"/>
    <s v="Graduation"/>
    <s v="Graduate"/>
    <n v="1460"/>
    <n v="1365"/>
    <n v="1"/>
    <n v="0"/>
    <x v="0"/>
    <s v="NumStorePurchases"/>
    <x v="1"/>
    <n v="19"/>
    <s v="Accepted"/>
    <n v="19"/>
    <n v="1555"/>
    <n v="9"/>
    <n v="7"/>
    <n v="9"/>
    <n v="25"/>
    <n v="9"/>
    <x v="0"/>
    <s v="High"/>
    <s v="Medium"/>
    <s v="High"/>
    <n v="1839"/>
  </r>
  <r>
    <n v="60208"/>
    <x v="0"/>
    <n v="1"/>
    <n v="1"/>
    <n v="13"/>
    <x v="1"/>
    <n v="488"/>
    <n v="23"/>
    <n v="71"/>
    <n v="15"/>
    <n v="0"/>
    <n v="59"/>
    <s v="Wines"/>
    <n v="11"/>
    <n v="8"/>
    <n v="3"/>
    <n v="7"/>
    <n v="7"/>
    <x v="0"/>
    <x v="1"/>
    <x v="0"/>
    <x v="0"/>
    <x v="0"/>
    <n v="0"/>
    <n v="3"/>
    <n v="11"/>
    <x v="0"/>
    <n v="47"/>
    <x v="2"/>
    <n v="2789"/>
    <n v="0"/>
    <n v="0"/>
    <n v="0"/>
    <n v="0"/>
    <n v="1"/>
    <s v="Widow"/>
    <s v="Alone"/>
    <n v="0"/>
    <n v="0"/>
    <n v="1"/>
    <n v="0"/>
    <n v="0"/>
    <s v="Graduation"/>
    <s v="Graduate"/>
    <n v="597"/>
    <n v="538"/>
    <n v="1"/>
    <n v="2"/>
    <x v="2"/>
    <s v="NumWebPurchases"/>
    <x v="2"/>
    <n v="18"/>
    <s v="Accepted"/>
    <n v="18"/>
    <n v="656"/>
    <n v="9"/>
    <n v="7"/>
    <n v="6"/>
    <n v="22"/>
    <n v="8"/>
    <x v="0"/>
    <s v="Medium"/>
    <s v="Low"/>
    <s v="High"/>
    <n v="1840"/>
  </r>
  <r>
    <n v="32889"/>
    <x v="2"/>
    <n v="1"/>
    <n v="1"/>
    <n v="78"/>
    <x v="2"/>
    <n v="28"/>
    <n v="0"/>
    <n v="13"/>
    <n v="4"/>
    <n v="2"/>
    <n v="8"/>
    <s v="Wines"/>
    <n v="3"/>
    <n v="2"/>
    <n v="1"/>
    <n v="3"/>
    <n v="5"/>
    <x v="0"/>
    <x v="0"/>
    <x v="0"/>
    <x v="0"/>
    <x v="0"/>
    <n v="0"/>
    <n v="3"/>
    <n v="11"/>
    <x v="1"/>
    <n v="52"/>
    <x v="0"/>
    <n v="2455"/>
    <n v="0"/>
    <n v="0"/>
    <n v="0"/>
    <n v="1"/>
    <n v="0"/>
    <s v="Together"/>
    <s v="Partner"/>
    <n v="0"/>
    <n v="0"/>
    <n v="0"/>
    <n v="1"/>
    <n v="0"/>
    <s v="Master"/>
    <s v="Postgraduate"/>
    <n v="47"/>
    <n v="39"/>
    <n v="0"/>
    <n v="2"/>
    <x v="1"/>
    <s v="NumStorePurchases"/>
    <x v="1"/>
    <n v="6"/>
    <s v="Not Accepted"/>
    <n v="6"/>
    <n v="55"/>
    <n v="3.0000000000000004"/>
    <n v="2"/>
    <n v="1"/>
    <n v="6"/>
    <n v="0"/>
    <x v="1"/>
    <s v="Medium"/>
    <s v="Medium"/>
    <s v="Low"/>
    <n v="1841"/>
  </r>
  <r>
    <n v="34738"/>
    <x v="2"/>
    <n v="1"/>
    <n v="0"/>
    <n v="51"/>
    <x v="0"/>
    <n v="3"/>
    <n v="2"/>
    <n v="10"/>
    <n v="3"/>
    <n v="0"/>
    <n v="2"/>
    <s v="Meat"/>
    <n v="1"/>
    <n v="1"/>
    <n v="0"/>
    <n v="3"/>
    <n v="6"/>
    <x v="0"/>
    <x v="0"/>
    <x v="0"/>
    <x v="0"/>
    <x v="0"/>
    <n v="0"/>
    <n v="3"/>
    <n v="11"/>
    <x v="1"/>
    <n v="36"/>
    <x v="1"/>
    <n v="2208"/>
    <n v="0"/>
    <n v="0"/>
    <n v="1"/>
    <n v="0"/>
    <n v="0"/>
    <s v="Single"/>
    <s v="Alone"/>
    <n v="0"/>
    <n v="0"/>
    <n v="1"/>
    <n v="0"/>
    <n v="0"/>
    <s v="Graduation"/>
    <s v="Graduate"/>
    <n v="18"/>
    <n v="16"/>
    <n v="0"/>
    <n v="1"/>
    <x v="1"/>
    <s v="NumStorePurchases"/>
    <x v="1"/>
    <n v="4"/>
    <s v="Not Accepted"/>
    <n v="4"/>
    <n v="20"/>
    <n v="5"/>
    <n v="0"/>
    <n v="0"/>
    <n v="5"/>
    <n v="0"/>
    <x v="1"/>
    <s v="Low"/>
    <s v="Low"/>
    <s v="Low"/>
    <n v="1842"/>
  </r>
  <r>
    <n v="30538"/>
    <x v="2"/>
    <n v="1"/>
    <n v="0"/>
    <n v="27"/>
    <x v="1"/>
    <n v="284"/>
    <n v="0"/>
    <n v="52"/>
    <n v="8"/>
    <n v="3"/>
    <n v="20"/>
    <s v="Wines"/>
    <n v="4"/>
    <n v="9"/>
    <n v="0"/>
    <n v="4"/>
    <n v="10"/>
    <x v="0"/>
    <x v="0"/>
    <x v="0"/>
    <x v="0"/>
    <x v="0"/>
    <n v="0"/>
    <n v="3"/>
    <n v="11"/>
    <x v="1"/>
    <n v="49"/>
    <x v="2"/>
    <n v="2795"/>
    <n v="0"/>
    <n v="0"/>
    <n v="0"/>
    <n v="1"/>
    <n v="0"/>
    <s v="Together"/>
    <s v="Partner"/>
    <n v="0"/>
    <n v="0"/>
    <n v="0"/>
    <n v="1"/>
    <n v="0"/>
    <s v="Master"/>
    <s v="Postgraduate"/>
    <n v="347"/>
    <n v="327"/>
    <n v="0"/>
    <n v="1"/>
    <x v="2"/>
    <s v="NumWebPurchases"/>
    <x v="2"/>
    <n v="13"/>
    <s v="Not Accepted"/>
    <n v="13"/>
    <n v="367"/>
    <n v="8"/>
    <n v="5"/>
    <n v="4"/>
    <n v="17"/>
    <n v="5"/>
    <x v="3"/>
    <s v="Medium"/>
    <s v="Medium"/>
    <s v="Medium"/>
    <n v="1843"/>
  </r>
  <r>
    <n v="82326"/>
    <x v="1"/>
    <n v="0"/>
    <n v="0"/>
    <n v="30"/>
    <x v="1"/>
    <n v="938"/>
    <n v="142"/>
    <n v="754"/>
    <n v="159"/>
    <n v="81"/>
    <n v="183"/>
    <s v="Wines"/>
    <n v="1"/>
    <n v="5"/>
    <n v="10"/>
    <n v="6"/>
    <n v="2"/>
    <x v="0"/>
    <x v="1"/>
    <x v="1"/>
    <x v="1"/>
    <x v="0"/>
    <n v="0"/>
    <n v="3"/>
    <n v="11"/>
    <x v="0"/>
    <n v="43"/>
    <x v="2"/>
    <n v="2270"/>
    <n v="0"/>
    <n v="0"/>
    <n v="0"/>
    <n v="1"/>
    <n v="0"/>
    <s v="Together"/>
    <s v="Partner"/>
    <n v="1"/>
    <n v="0"/>
    <n v="0"/>
    <n v="0"/>
    <n v="0"/>
    <s v="2n Cycle"/>
    <s v="Undergraduate"/>
    <n v="2074"/>
    <n v="1891"/>
    <n v="3"/>
    <n v="0"/>
    <x v="0"/>
    <s v="NumCatalogPurchases"/>
    <x v="0"/>
    <n v="21"/>
    <s v="Accepted"/>
    <n v="21"/>
    <n v="2257"/>
    <n v="7"/>
    <n v="8"/>
    <n v="9"/>
    <n v="24"/>
    <n v="9"/>
    <x v="0"/>
    <s v="High"/>
    <s v="High"/>
    <s v="High"/>
    <n v="1844"/>
  </r>
  <r>
    <n v="26642"/>
    <x v="2"/>
    <n v="1"/>
    <n v="0"/>
    <n v="71"/>
    <x v="2"/>
    <n v="13"/>
    <n v="2"/>
    <n v="15"/>
    <n v="2"/>
    <n v="2"/>
    <n v="8"/>
    <s v="Meat"/>
    <n v="2"/>
    <n v="2"/>
    <n v="0"/>
    <n v="3"/>
    <n v="6"/>
    <x v="0"/>
    <x v="0"/>
    <x v="0"/>
    <x v="0"/>
    <x v="0"/>
    <n v="0"/>
    <n v="3"/>
    <n v="11"/>
    <x v="1"/>
    <n v="53"/>
    <x v="0"/>
    <n v="2279"/>
    <n v="1"/>
    <n v="0"/>
    <n v="0"/>
    <n v="0"/>
    <n v="0"/>
    <s v="Divorced"/>
    <s v="Alone"/>
    <n v="0"/>
    <n v="0"/>
    <n v="0"/>
    <n v="0"/>
    <n v="1"/>
    <s v="PhD"/>
    <s v="Postgraduate"/>
    <n v="34"/>
    <n v="26"/>
    <n v="0"/>
    <n v="1"/>
    <x v="1"/>
    <s v="NumStorePurchases"/>
    <x v="1"/>
    <n v="5"/>
    <s v="Not Accepted"/>
    <n v="5"/>
    <n v="42"/>
    <n v="3.0000000000000004"/>
    <n v="1"/>
    <n v="1"/>
    <n v="5"/>
    <n v="0"/>
    <x v="1"/>
    <s v="Low"/>
    <s v="Medium"/>
    <s v="Low"/>
    <n v="1845"/>
  </r>
  <r>
    <n v="69932"/>
    <x v="1"/>
    <n v="0"/>
    <n v="1"/>
    <n v="97"/>
    <x v="2"/>
    <n v="412"/>
    <n v="172"/>
    <n v="153"/>
    <n v="150"/>
    <n v="105"/>
    <n v="57"/>
    <s v="Wines"/>
    <n v="2"/>
    <n v="7"/>
    <n v="6"/>
    <n v="11"/>
    <n v="4"/>
    <x v="0"/>
    <x v="0"/>
    <x v="0"/>
    <x v="0"/>
    <x v="0"/>
    <n v="0"/>
    <n v="3"/>
    <n v="11"/>
    <x v="1"/>
    <n v="56"/>
    <x v="0"/>
    <n v="2541"/>
    <n v="1"/>
    <n v="0"/>
    <n v="0"/>
    <n v="0"/>
    <n v="0"/>
    <s v="Divorced"/>
    <s v="Alone"/>
    <n v="0"/>
    <n v="0"/>
    <n v="1"/>
    <n v="0"/>
    <n v="0"/>
    <s v="Graduation"/>
    <s v="Graduate"/>
    <n v="992"/>
    <n v="935"/>
    <n v="0"/>
    <n v="1"/>
    <x v="0"/>
    <s v="NumStorePurchases"/>
    <x v="1"/>
    <n v="24"/>
    <s v="Not Accepted"/>
    <n v="24"/>
    <n v="1049"/>
    <n v="0.99999999999999978"/>
    <n v="9"/>
    <n v="7"/>
    <n v="17"/>
    <n v="5"/>
    <x v="3"/>
    <s v="Medium"/>
    <s v="High"/>
    <s v="High"/>
    <n v="1846"/>
  </r>
  <r>
    <n v="44503"/>
    <x v="0"/>
    <n v="1"/>
    <n v="1"/>
    <n v="83"/>
    <x v="2"/>
    <n v="31"/>
    <n v="1"/>
    <n v="8"/>
    <n v="0"/>
    <n v="0"/>
    <n v="8"/>
    <s v="Wines"/>
    <n v="2"/>
    <n v="2"/>
    <n v="0"/>
    <n v="3"/>
    <n v="6"/>
    <x v="0"/>
    <x v="0"/>
    <x v="0"/>
    <x v="0"/>
    <x v="0"/>
    <n v="0"/>
    <n v="3"/>
    <n v="11"/>
    <x v="1"/>
    <n v="48"/>
    <x v="2"/>
    <n v="2233"/>
    <n v="0"/>
    <n v="0"/>
    <n v="1"/>
    <n v="0"/>
    <n v="0"/>
    <s v="Single"/>
    <s v="Alone"/>
    <n v="0"/>
    <n v="0"/>
    <n v="1"/>
    <n v="0"/>
    <n v="0"/>
    <s v="Graduation"/>
    <s v="Graduate"/>
    <n v="40"/>
    <n v="32"/>
    <n v="0"/>
    <n v="2"/>
    <x v="1"/>
    <s v="NumStorePurchases"/>
    <x v="1"/>
    <n v="5"/>
    <s v="Not Accepted"/>
    <n v="5"/>
    <n v="48"/>
    <n v="1.9999999999999996"/>
    <n v="1"/>
    <n v="1"/>
    <n v="3.9999999999999996"/>
    <n v="0"/>
    <x v="1"/>
    <s v="Medium"/>
    <s v="Low"/>
    <s v="Low"/>
    <n v="1847"/>
  </r>
  <r>
    <n v="60200"/>
    <x v="0"/>
    <n v="0"/>
    <n v="1"/>
    <n v="3"/>
    <x v="3"/>
    <n v="502"/>
    <n v="19"/>
    <n v="132"/>
    <n v="0"/>
    <n v="6"/>
    <n v="26"/>
    <s v="Wines"/>
    <n v="6"/>
    <n v="6"/>
    <n v="2"/>
    <n v="11"/>
    <n v="6"/>
    <x v="0"/>
    <x v="0"/>
    <x v="0"/>
    <x v="0"/>
    <x v="0"/>
    <n v="0"/>
    <n v="3"/>
    <n v="11"/>
    <x v="1"/>
    <n v="72"/>
    <x v="0"/>
    <n v="2702"/>
    <n v="0"/>
    <n v="0"/>
    <n v="1"/>
    <n v="0"/>
    <n v="0"/>
    <s v="Single"/>
    <s v="Alone"/>
    <n v="0"/>
    <n v="0"/>
    <n v="0"/>
    <n v="0"/>
    <n v="1"/>
    <s v="PhD"/>
    <s v="Postgraduate"/>
    <n v="659"/>
    <n v="633"/>
    <n v="0"/>
    <n v="1"/>
    <x v="2"/>
    <s v="NumStorePurchases"/>
    <x v="1"/>
    <n v="19"/>
    <s v="Not Accepted"/>
    <n v="19"/>
    <n v="685"/>
    <n v="10"/>
    <n v="7"/>
    <n v="6"/>
    <n v="23"/>
    <n v="8"/>
    <x v="0"/>
    <s v="Medium"/>
    <s v="Medium"/>
    <s v="Medium"/>
    <n v="1848"/>
  </r>
  <r>
    <n v="49638"/>
    <x v="0"/>
    <n v="0"/>
    <n v="1"/>
    <n v="71"/>
    <x v="2"/>
    <n v="18"/>
    <n v="10"/>
    <n v="3"/>
    <n v="3"/>
    <n v="5"/>
    <n v="0"/>
    <s v="Wines"/>
    <n v="1"/>
    <n v="1"/>
    <n v="0"/>
    <n v="3"/>
    <n v="2"/>
    <x v="0"/>
    <x v="0"/>
    <x v="0"/>
    <x v="0"/>
    <x v="0"/>
    <n v="0"/>
    <n v="3"/>
    <n v="11"/>
    <x v="1"/>
    <n v="68"/>
    <x v="0"/>
    <n v="2230"/>
    <n v="1"/>
    <n v="0"/>
    <n v="0"/>
    <n v="0"/>
    <n v="0"/>
    <s v="Divorced"/>
    <s v="Alone"/>
    <n v="0"/>
    <n v="0"/>
    <n v="1"/>
    <n v="0"/>
    <n v="0"/>
    <s v="Graduation"/>
    <s v="Graduate"/>
    <n v="39"/>
    <n v="39"/>
    <n v="0"/>
    <n v="1"/>
    <x v="1"/>
    <s v="NumStorePurchases"/>
    <x v="1"/>
    <n v="4"/>
    <s v="Not Accepted"/>
    <n v="4"/>
    <n v="39"/>
    <n v="3.0000000000000004"/>
    <n v="0"/>
    <n v="1"/>
    <n v="4"/>
    <n v="0"/>
    <x v="1"/>
    <s v="Low"/>
    <s v="Medium"/>
    <s v="Low"/>
    <n v="1849"/>
  </r>
  <r>
    <n v="23830"/>
    <x v="2"/>
    <n v="0"/>
    <n v="0"/>
    <n v="3"/>
    <x v="3"/>
    <n v="1"/>
    <n v="8"/>
    <n v="6"/>
    <n v="4"/>
    <n v="8"/>
    <n v="16"/>
    <s v="Gold"/>
    <n v="1"/>
    <n v="1"/>
    <n v="0"/>
    <n v="3"/>
    <n v="7"/>
    <x v="0"/>
    <x v="0"/>
    <x v="0"/>
    <x v="0"/>
    <x v="0"/>
    <n v="0"/>
    <n v="3"/>
    <n v="11"/>
    <x v="1"/>
    <n v="33"/>
    <x v="1"/>
    <n v="2301"/>
    <n v="0"/>
    <n v="0"/>
    <n v="1"/>
    <n v="0"/>
    <n v="0"/>
    <s v="Single"/>
    <s v="Alone"/>
    <n v="1"/>
    <n v="0"/>
    <n v="0"/>
    <n v="0"/>
    <n v="0"/>
    <s v="2n Cycle"/>
    <s v="Undergraduate"/>
    <n v="27"/>
    <n v="11"/>
    <n v="0"/>
    <n v="0"/>
    <x v="1"/>
    <s v="NumStorePurchases"/>
    <x v="1"/>
    <n v="4"/>
    <s v="Not Accepted"/>
    <n v="4"/>
    <n v="43"/>
    <n v="10"/>
    <n v="0"/>
    <n v="1"/>
    <n v="11"/>
    <n v="3"/>
    <x v="2"/>
    <s v="Low"/>
    <s v="Medium"/>
    <s v="Medium"/>
    <n v="1850"/>
  </r>
  <r>
    <n v="33051"/>
    <x v="2"/>
    <n v="0"/>
    <n v="0"/>
    <n v="15"/>
    <x v="1"/>
    <n v="100"/>
    <n v="71"/>
    <n v="243"/>
    <n v="108"/>
    <n v="94"/>
    <n v="219"/>
    <s v="Meat"/>
    <n v="3"/>
    <n v="9"/>
    <n v="1"/>
    <n v="8"/>
    <n v="9"/>
    <x v="0"/>
    <x v="0"/>
    <x v="0"/>
    <x v="0"/>
    <x v="0"/>
    <n v="0"/>
    <n v="3"/>
    <n v="11"/>
    <x v="0"/>
    <n v="61"/>
    <x v="0"/>
    <n v="2841"/>
    <n v="0"/>
    <n v="0"/>
    <n v="0"/>
    <n v="0"/>
    <n v="1"/>
    <s v="Widow"/>
    <s v="Alone"/>
    <n v="0"/>
    <n v="0"/>
    <n v="0"/>
    <n v="1"/>
    <n v="0"/>
    <s v="Master"/>
    <s v="Postgraduate"/>
    <n v="616"/>
    <n v="397"/>
    <n v="0"/>
    <n v="0"/>
    <x v="2"/>
    <s v="NumWebPurchases"/>
    <x v="2"/>
    <n v="18"/>
    <s v="Not Accepted"/>
    <n v="18"/>
    <n v="835"/>
    <n v="9"/>
    <n v="7"/>
    <n v="6"/>
    <n v="22"/>
    <n v="8"/>
    <x v="0"/>
    <s v="Medium"/>
    <s v="High"/>
    <s v="High"/>
    <n v="1851"/>
  </r>
  <r>
    <n v="72905"/>
    <x v="1"/>
    <n v="0"/>
    <n v="0"/>
    <n v="52"/>
    <x v="0"/>
    <n v="407"/>
    <n v="114"/>
    <n v="445"/>
    <n v="181"/>
    <n v="165"/>
    <n v="203"/>
    <s v="Meat"/>
    <n v="1"/>
    <n v="3"/>
    <n v="7"/>
    <n v="9"/>
    <n v="1"/>
    <x v="0"/>
    <x v="0"/>
    <x v="0"/>
    <x v="1"/>
    <x v="0"/>
    <n v="0"/>
    <n v="3"/>
    <n v="11"/>
    <x v="1"/>
    <n v="62"/>
    <x v="0"/>
    <n v="2318"/>
    <n v="0"/>
    <n v="1"/>
    <n v="0"/>
    <n v="0"/>
    <n v="0"/>
    <s v="Married"/>
    <s v="Partner"/>
    <n v="0"/>
    <n v="0"/>
    <n v="1"/>
    <n v="0"/>
    <n v="0"/>
    <s v="Graduation"/>
    <s v="Graduate"/>
    <n v="1312"/>
    <n v="1109"/>
    <n v="1"/>
    <n v="0"/>
    <x v="0"/>
    <s v="NumStorePurchases"/>
    <x v="1"/>
    <n v="19"/>
    <s v="Accepted"/>
    <n v="19"/>
    <n v="1515"/>
    <n v="5"/>
    <n v="7"/>
    <n v="8"/>
    <n v="20"/>
    <n v="7"/>
    <x v="3"/>
    <s v="Medium"/>
    <s v="High"/>
    <s v="High"/>
    <n v="1852"/>
  </r>
  <r>
    <n v="69702"/>
    <x v="1"/>
    <n v="0"/>
    <n v="1"/>
    <n v="8"/>
    <x v="1"/>
    <n v="664"/>
    <n v="9"/>
    <n v="240"/>
    <n v="50"/>
    <n v="19"/>
    <n v="57"/>
    <s v="Wines"/>
    <n v="2"/>
    <n v="7"/>
    <n v="7"/>
    <n v="10"/>
    <n v="4"/>
    <x v="0"/>
    <x v="0"/>
    <x v="0"/>
    <x v="0"/>
    <x v="0"/>
    <n v="0"/>
    <n v="3"/>
    <n v="11"/>
    <x v="1"/>
    <n v="69"/>
    <x v="0"/>
    <n v="2654"/>
    <n v="0"/>
    <n v="0"/>
    <n v="0"/>
    <n v="1"/>
    <n v="0"/>
    <s v="Together"/>
    <s v="Partner"/>
    <n v="0"/>
    <n v="0"/>
    <n v="0"/>
    <n v="0"/>
    <n v="1"/>
    <s v="PhD"/>
    <s v="Postgraduate"/>
    <n v="982"/>
    <n v="925"/>
    <n v="0"/>
    <n v="1"/>
    <x v="0"/>
    <s v="NumStorePurchases"/>
    <x v="1"/>
    <n v="24"/>
    <s v="Not Accepted"/>
    <n v="24"/>
    <n v="1039"/>
    <n v="10"/>
    <n v="9"/>
    <n v="7"/>
    <n v="26"/>
    <n v="9"/>
    <x v="0"/>
    <s v="High"/>
    <s v="Medium"/>
    <s v="High"/>
    <n v="1853"/>
  </r>
  <r>
    <n v="70300"/>
    <x v="1"/>
    <n v="1"/>
    <n v="0"/>
    <n v="89"/>
    <x v="2"/>
    <n v="1045"/>
    <n v="61"/>
    <n v="338"/>
    <n v="60"/>
    <n v="46"/>
    <n v="46"/>
    <s v="Wines"/>
    <n v="3"/>
    <n v="5"/>
    <n v="5"/>
    <n v="13"/>
    <n v="8"/>
    <x v="0"/>
    <x v="0"/>
    <x v="0"/>
    <x v="0"/>
    <x v="0"/>
    <n v="0"/>
    <n v="3"/>
    <n v="11"/>
    <x v="1"/>
    <n v="45"/>
    <x v="2"/>
    <n v="2508"/>
    <n v="1"/>
    <n v="0"/>
    <n v="0"/>
    <n v="0"/>
    <n v="0"/>
    <s v="Divorced"/>
    <s v="Alone"/>
    <n v="0"/>
    <n v="0"/>
    <n v="1"/>
    <n v="0"/>
    <n v="0"/>
    <s v="Graduation"/>
    <s v="Graduate"/>
    <n v="1550"/>
    <n v="1504"/>
    <n v="0"/>
    <n v="1"/>
    <x v="0"/>
    <s v="NumStorePurchases"/>
    <x v="1"/>
    <n v="23"/>
    <s v="Not Accepted"/>
    <n v="23"/>
    <n v="1596"/>
    <n v="1.9999999999999996"/>
    <n v="9"/>
    <n v="9"/>
    <n v="20"/>
    <n v="7"/>
    <x v="3"/>
    <s v="High"/>
    <s v="High"/>
    <s v="Medium"/>
    <n v="1854"/>
  </r>
  <r>
    <n v="70643"/>
    <x v="1"/>
    <n v="0"/>
    <n v="0"/>
    <n v="66"/>
    <x v="2"/>
    <n v="1218"/>
    <n v="107"/>
    <n v="304"/>
    <n v="23"/>
    <n v="143"/>
    <n v="33"/>
    <s v="Wines"/>
    <n v="1"/>
    <n v="5"/>
    <n v="8"/>
    <n v="4"/>
    <n v="6"/>
    <x v="0"/>
    <x v="0"/>
    <x v="0"/>
    <x v="0"/>
    <x v="0"/>
    <n v="0"/>
    <n v="3"/>
    <n v="11"/>
    <x v="0"/>
    <n v="36"/>
    <x v="1"/>
    <n v="2781"/>
    <n v="0"/>
    <n v="1"/>
    <n v="0"/>
    <n v="0"/>
    <n v="0"/>
    <s v="Married"/>
    <s v="Partner"/>
    <n v="0"/>
    <n v="0"/>
    <n v="0"/>
    <n v="0"/>
    <n v="1"/>
    <s v="PhD"/>
    <s v="Postgraduate"/>
    <n v="1795"/>
    <n v="1762"/>
    <n v="0"/>
    <n v="0"/>
    <x v="0"/>
    <s v="NumCatalogPurchases"/>
    <x v="0"/>
    <n v="17"/>
    <s v="Not Accepted"/>
    <n v="17"/>
    <n v="1828"/>
    <n v="4"/>
    <n v="6"/>
    <n v="9"/>
    <n v="19"/>
    <n v="7"/>
    <x v="3"/>
    <s v="High"/>
    <s v="High"/>
    <s v="Medium"/>
    <n v="1855"/>
  </r>
  <r>
    <n v="30396"/>
    <x v="2"/>
    <n v="1"/>
    <n v="0"/>
    <n v="22"/>
    <x v="1"/>
    <n v="15"/>
    <n v="0"/>
    <n v="6"/>
    <n v="0"/>
    <n v="1"/>
    <n v="12"/>
    <s v="Wines"/>
    <n v="2"/>
    <n v="1"/>
    <n v="1"/>
    <n v="2"/>
    <n v="7"/>
    <x v="1"/>
    <x v="0"/>
    <x v="0"/>
    <x v="0"/>
    <x v="0"/>
    <n v="0"/>
    <n v="3"/>
    <n v="11"/>
    <x v="0"/>
    <n v="51"/>
    <x v="0"/>
    <n v="2219"/>
    <n v="0"/>
    <n v="1"/>
    <n v="0"/>
    <n v="0"/>
    <n v="0"/>
    <s v="Married"/>
    <s v="Partner"/>
    <n v="0"/>
    <n v="0"/>
    <n v="0"/>
    <n v="0"/>
    <n v="1"/>
    <s v="PhD"/>
    <s v="Postgraduate"/>
    <n v="22"/>
    <n v="10"/>
    <n v="1"/>
    <n v="1"/>
    <x v="1"/>
    <s v="NumStorePurchases"/>
    <x v="1"/>
    <n v="4"/>
    <s v="Accepted"/>
    <n v="4"/>
    <n v="34"/>
    <n v="8"/>
    <n v="0"/>
    <n v="0"/>
    <n v="8"/>
    <n v="1"/>
    <x v="1"/>
    <s v="Low"/>
    <s v="Low"/>
    <s v="Medium"/>
    <n v="1856"/>
  </r>
  <r>
    <n v="50616"/>
    <x v="0"/>
    <n v="0"/>
    <n v="1"/>
    <n v="56"/>
    <x v="0"/>
    <n v="128"/>
    <n v="0"/>
    <n v="16"/>
    <n v="0"/>
    <n v="1"/>
    <n v="4"/>
    <s v="Wines"/>
    <n v="2"/>
    <n v="4"/>
    <n v="0"/>
    <n v="4"/>
    <n v="7"/>
    <x v="0"/>
    <x v="0"/>
    <x v="0"/>
    <x v="0"/>
    <x v="0"/>
    <n v="0"/>
    <n v="3"/>
    <n v="11"/>
    <x v="1"/>
    <n v="52"/>
    <x v="0"/>
    <n v="2231"/>
    <n v="1"/>
    <n v="0"/>
    <n v="0"/>
    <n v="0"/>
    <n v="0"/>
    <s v="Divorced"/>
    <s v="Alone"/>
    <n v="0"/>
    <n v="0"/>
    <n v="0"/>
    <n v="0"/>
    <n v="1"/>
    <s v="PhD"/>
    <s v="Postgraduate"/>
    <n v="145"/>
    <n v="141"/>
    <n v="0"/>
    <n v="1"/>
    <x v="3"/>
    <s v="NumWebPurchases"/>
    <x v="2"/>
    <n v="8"/>
    <s v="Not Accepted"/>
    <n v="8"/>
    <n v="149"/>
    <n v="5"/>
    <n v="3"/>
    <n v="3"/>
    <n v="11"/>
    <n v="3"/>
    <x v="2"/>
    <s v="Medium"/>
    <s v="Low"/>
    <s v="Low"/>
    <n v="1857"/>
  </r>
  <r>
    <n v="62772"/>
    <x v="0"/>
    <n v="0"/>
    <n v="1"/>
    <n v="74"/>
    <x v="2"/>
    <n v="581"/>
    <n v="49"/>
    <n v="157"/>
    <n v="43"/>
    <n v="8"/>
    <n v="108"/>
    <s v="Wines"/>
    <n v="1"/>
    <n v="5"/>
    <n v="6"/>
    <n v="11"/>
    <n v="2"/>
    <x v="0"/>
    <x v="1"/>
    <x v="0"/>
    <x v="0"/>
    <x v="0"/>
    <n v="0"/>
    <n v="3"/>
    <n v="11"/>
    <x v="1"/>
    <n v="51"/>
    <x v="0"/>
    <n v="2565"/>
    <n v="0"/>
    <n v="0"/>
    <n v="1"/>
    <n v="0"/>
    <n v="0"/>
    <s v="Single"/>
    <s v="Alone"/>
    <n v="0"/>
    <n v="0"/>
    <n v="0"/>
    <n v="1"/>
    <n v="0"/>
    <s v="Master"/>
    <s v="Postgraduate"/>
    <n v="838"/>
    <n v="730"/>
    <n v="1"/>
    <n v="1"/>
    <x v="2"/>
    <s v="NumStorePurchases"/>
    <x v="1"/>
    <n v="22"/>
    <s v="Accepted"/>
    <n v="22"/>
    <n v="946"/>
    <n v="3.0000000000000004"/>
    <n v="8"/>
    <n v="7"/>
    <n v="18"/>
    <n v="6"/>
    <x v="3"/>
    <s v="High"/>
    <s v="Medium"/>
    <s v="High"/>
    <n v="1858"/>
  </r>
  <r>
    <n v="30298"/>
    <x v="2"/>
    <n v="0"/>
    <n v="0"/>
    <n v="48"/>
    <x v="0"/>
    <n v="6"/>
    <n v="3"/>
    <n v="12"/>
    <n v="6"/>
    <n v="1"/>
    <n v="0"/>
    <s v="Meat"/>
    <n v="1"/>
    <n v="1"/>
    <n v="1"/>
    <n v="3"/>
    <n v="3"/>
    <x v="0"/>
    <x v="0"/>
    <x v="0"/>
    <x v="0"/>
    <x v="0"/>
    <n v="0"/>
    <n v="3"/>
    <n v="11"/>
    <x v="1"/>
    <n v="35"/>
    <x v="1"/>
    <n v="2200"/>
    <n v="0"/>
    <n v="0"/>
    <n v="1"/>
    <n v="0"/>
    <n v="0"/>
    <s v="Single"/>
    <s v="Alone"/>
    <n v="0"/>
    <n v="0"/>
    <n v="0"/>
    <n v="0"/>
    <n v="1"/>
    <s v="PhD"/>
    <s v="Postgraduate"/>
    <n v="28"/>
    <n v="28"/>
    <n v="0"/>
    <n v="0"/>
    <x v="1"/>
    <s v="NumStorePurchases"/>
    <x v="1"/>
    <n v="5"/>
    <s v="Not Accepted"/>
    <n v="5"/>
    <n v="28"/>
    <n v="6"/>
    <n v="1"/>
    <n v="0"/>
    <n v="7"/>
    <n v="1"/>
    <x v="1"/>
    <s v="Low"/>
    <s v="Low"/>
    <s v="Low"/>
    <n v="1859"/>
  </r>
  <r>
    <n v="52413"/>
    <x v="0"/>
    <n v="1"/>
    <n v="0"/>
    <n v="67"/>
    <x v="2"/>
    <n v="185"/>
    <n v="8"/>
    <n v="133"/>
    <n v="56"/>
    <n v="56"/>
    <n v="12"/>
    <s v="Wines"/>
    <n v="2"/>
    <n v="7"/>
    <n v="1"/>
    <n v="7"/>
    <n v="7"/>
    <x v="0"/>
    <x v="0"/>
    <x v="0"/>
    <x v="0"/>
    <x v="0"/>
    <n v="0"/>
    <n v="3"/>
    <n v="11"/>
    <x v="1"/>
    <n v="36"/>
    <x v="1"/>
    <n v="2762"/>
    <n v="0"/>
    <n v="0"/>
    <n v="1"/>
    <n v="0"/>
    <n v="0"/>
    <s v="Single"/>
    <s v="Alone"/>
    <n v="0"/>
    <n v="0"/>
    <n v="1"/>
    <n v="0"/>
    <n v="0"/>
    <s v="Graduation"/>
    <s v="Graduate"/>
    <n v="438"/>
    <n v="426"/>
    <n v="0"/>
    <n v="1"/>
    <x v="2"/>
    <s v="NumWebPurchases"/>
    <x v="2"/>
    <n v="15"/>
    <s v="Not Accepted"/>
    <n v="15"/>
    <n v="450"/>
    <n v="4"/>
    <n v="5"/>
    <n v="5"/>
    <n v="14"/>
    <n v="4"/>
    <x v="2"/>
    <s v="Medium"/>
    <s v="High"/>
    <s v="Medium"/>
    <n v="1860"/>
  </r>
  <r>
    <n v="44155"/>
    <x v="0"/>
    <n v="1"/>
    <n v="1"/>
    <n v="24"/>
    <x v="1"/>
    <n v="22"/>
    <n v="1"/>
    <n v="9"/>
    <n v="0"/>
    <n v="0"/>
    <n v="14"/>
    <s v="Wines"/>
    <n v="1"/>
    <n v="1"/>
    <n v="1"/>
    <n v="2"/>
    <n v="4"/>
    <x v="0"/>
    <x v="0"/>
    <x v="0"/>
    <x v="0"/>
    <x v="0"/>
    <n v="0"/>
    <n v="3"/>
    <n v="11"/>
    <x v="1"/>
    <n v="63"/>
    <x v="0"/>
    <n v="2320"/>
    <n v="0"/>
    <n v="1"/>
    <n v="0"/>
    <n v="0"/>
    <n v="0"/>
    <s v="Married"/>
    <s v="Partner"/>
    <n v="0"/>
    <n v="0"/>
    <n v="0"/>
    <n v="0"/>
    <n v="1"/>
    <s v="PhD"/>
    <s v="Postgraduate"/>
    <n v="32"/>
    <n v="18"/>
    <n v="0"/>
    <n v="2"/>
    <x v="1"/>
    <s v="NumStorePurchases"/>
    <x v="1"/>
    <n v="4"/>
    <s v="Not Accepted"/>
    <n v="4"/>
    <n v="46"/>
    <n v="8"/>
    <n v="0"/>
    <n v="1"/>
    <n v="9"/>
    <n v="2"/>
    <x v="1"/>
    <s v="Low"/>
    <s v="Low"/>
    <s v="Medium"/>
    <n v="1861"/>
  </r>
  <r>
    <n v="86979"/>
    <x v="1"/>
    <n v="0"/>
    <n v="0"/>
    <n v="67"/>
    <x v="2"/>
    <n v="584"/>
    <n v="100"/>
    <n v="835"/>
    <n v="65"/>
    <n v="83"/>
    <n v="35"/>
    <s v="Meat"/>
    <n v="1"/>
    <n v="5"/>
    <n v="5"/>
    <n v="5"/>
    <n v="2"/>
    <x v="1"/>
    <x v="0"/>
    <x v="0"/>
    <x v="0"/>
    <x v="0"/>
    <n v="0"/>
    <n v="3"/>
    <n v="11"/>
    <x v="0"/>
    <n v="49"/>
    <x v="2"/>
    <n v="2393"/>
    <n v="1"/>
    <n v="0"/>
    <n v="0"/>
    <n v="0"/>
    <n v="0"/>
    <s v="Divorced"/>
    <s v="Alone"/>
    <n v="0"/>
    <n v="0"/>
    <n v="0"/>
    <n v="0"/>
    <n v="1"/>
    <s v="PhD"/>
    <s v="Postgraduate"/>
    <n v="1667"/>
    <n v="1632"/>
    <n v="1"/>
    <n v="0"/>
    <x v="0"/>
    <s v="NumWebPurchases"/>
    <x v="2"/>
    <n v="15"/>
    <s v="Accepted"/>
    <n v="15"/>
    <n v="1702"/>
    <n v="4"/>
    <n v="5"/>
    <n v="9"/>
    <n v="18"/>
    <n v="6"/>
    <x v="3"/>
    <s v="High"/>
    <s v="High"/>
    <s v="Medium"/>
    <n v="1862"/>
  </r>
  <r>
    <n v="76532"/>
    <x v="1"/>
    <n v="1"/>
    <n v="1"/>
    <n v="38"/>
    <x v="0"/>
    <n v="355"/>
    <n v="30"/>
    <n v="177"/>
    <n v="90"/>
    <n v="138"/>
    <n v="30"/>
    <s v="Wines"/>
    <n v="4"/>
    <n v="9"/>
    <n v="5"/>
    <n v="7"/>
    <n v="5"/>
    <x v="0"/>
    <x v="0"/>
    <x v="0"/>
    <x v="0"/>
    <x v="0"/>
    <n v="0"/>
    <n v="3"/>
    <n v="11"/>
    <x v="1"/>
    <n v="45"/>
    <x v="2"/>
    <n v="2452"/>
    <n v="0"/>
    <n v="0"/>
    <n v="0"/>
    <n v="1"/>
    <n v="0"/>
    <s v="Together"/>
    <s v="Partner"/>
    <n v="0"/>
    <n v="0"/>
    <n v="1"/>
    <n v="0"/>
    <n v="0"/>
    <s v="Graduation"/>
    <s v="Graduate"/>
    <n v="790"/>
    <n v="760"/>
    <n v="0"/>
    <n v="2"/>
    <x v="2"/>
    <s v="NumWebPurchases"/>
    <x v="2"/>
    <n v="21"/>
    <s v="Not Accepted"/>
    <n v="21"/>
    <n v="820"/>
    <n v="7"/>
    <n v="8"/>
    <n v="6"/>
    <n v="21"/>
    <n v="8"/>
    <x v="0"/>
    <s v="Medium"/>
    <s v="High"/>
    <s v="Medium"/>
    <n v="1863"/>
  </r>
  <r>
    <n v="42081"/>
    <x v="0"/>
    <n v="1"/>
    <n v="0"/>
    <n v="86"/>
    <x v="2"/>
    <n v="175"/>
    <n v="10"/>
    <n v="110"/>
    <n v="54"/>
    <n v="6"/>
    <n v="27"/>
    <s v="Wines"/>
    <n v="2"/>
    <n v="6"/>
    <n v="3"/>
    <n v="4"/>
    <n v="6"/>
    <x v="1"/>
    <x v="0"/>
    <x v="0"/>
    <x v="0"/>
    <x v="0"/>
    <n v="0"/>
    <n v="3"/>
    <n v="11"/>
    <x v="1"/>
    <n v="38"/>
    <x v="1"/>
    <n v="2647"/>
    <n v="0"/>
    <n v="1"/>
    <n v="0"/>
    <n v="0"/>
    <n v="0"/>
    <s v="Married"/>
    <s v="Partner"/>
    <n v="0"/>
    <n v="0"/>
    <n v="1"/>
    <n v="0"/>
    <n v="0"/>
    <s v="Graduation"/>
    <s v="Graduate"/>
    <n v="355"/>
    <n v="328"/>
    <n v="1"/>
    <n v="1"/>
    <x v="2"/>
    <s v="NumWebPurchases"/>
    <x v="2"/>
    <n v="13"/>
    <s v="Accepted"/>
    <n v="13"/>
    <n v="382"/>
    <n v="1.9999999999999996"/>
    <n v="5"/>
    <n v="4"/>
    <n v="11"/>
    <n v="3"/>
    <x v="2"/>
    <s v="Medium"/>
    <s v="Medium"/>
    <s v="Medium"/>
    <n v="1864"/>
  </r>
  <r>
    <n v="67546"/>
    <x v="0"/>
    <n v="0"/>
    <n v="0"/>
    <n v="90"/>
    <x v="2"/>
    <n v="864"/>
    <n v="134"/>
    <n v="768"/>
    <n v="150"/>
    <n v="38"/>
    <n v="172"/>
    <s v="Wines"/>
    <n v="1"/>
    <n v="4"/>
    <n v="10"/>
    <n v="5"/>
    <n v="3"/>
    <x v="0"/>
    <x v="0"/>
    <x v="0"/>
    <x v="0"/>
    <x v="0"/>
    <n v="0"/>
    <n v="3"/>
    <n v="11"/>
    <x v="1"/>
    <n v="32"/>
    <x v="1"/>
    <n v="2826"/>
    <n v="0"/>
    <n v="1"/>
    <n v="0"/>
    <n v="0"/>
    <n v="0"/>
    <s v="Married"/>
    <s v="Partner"/>
    <n v="0"/>
    <n v="0"/>
    <n v="0"/>
    <n v="0"/>
    <n v="1"/>
    <s v="PhD"/>
    <s v="Postgraduate"/>
    <n v="1954"/>
    <n v="1782"/>
    <n v="0"/>
    <n v="0"/>
    <x v="0"/>
    <s v="NumCatalogPurchases"/>
    <x v="0"/>
    <n v="19"/>
    <s v="Not Accepted"/>
    <n v="19"/>
    <n v="2126"/>
    <n v="0.99999999999999978"/>
    <n v="7"/>
    <n v="9"/>
    <n v="17"/>
    <n v="5"/>
    <x v="3"/>
    <s v="High"/>
    <s v="High"/>
    <s v="High"/>
    <n v="1865"/>
  </r>
  <r>
    <n v="88420"/>
    <x v="1"/>
    <n v="0"/>
    <n v="0"/>
    <n v="87"/>
    <x v="2"/>
    <n v="957"/>
    <n v="153"/>
    <n v="612"/>
    <n v="99"/>
    <n v="95"/>
    <n v="153"/>
    <s v="Wines"/>
    <n v="1"/>
    <n v="4"/>
    <n v="7"/>
    <n v="8"/>
    <n v="1"/>
    <x v="1"/>
    <x v="0"/>
    <x v="1"/>
    <x v="1"/>
    <x v="0"/>
    <n v="0"/>
    <n v="3"/>
    <n v="11"/>
    <x v="1"/>
    <n v="31"/>
    <x v="1"/>
    <n v="2217"/>
    <n v="0"/>
    <n v="0"/>
    <n v="0"/>
    <n v="1"/>
    <n v="0"/>
    <s v="Together"/>
    <s v="Partner"/>
    <n v="0"/>
    <n v="0"/>
    <n v="0"/>
    <n v="1"/>
    <n v="0"/>
    <s v="Master"/>
    <s v="Postgraduate"/>
    <n v="1916"/>
    <n v="1763"/>
    <n v="3"/>
    <n v="0"/>
    <x v="0"/>
    <s v="NumStorePurchases"/>
    <x v="1"/>
    <n v="19"/>
    <s v="Accepted"/>
    <n v="19"/>
    <n v="2069"/>
    <n v="1.9999999999999996"/>
    <n v="7"/>
    <n v="9"/>
    <n v="18"/>
    <n v="6"/>
    <x v="3"/>
    <s v="High"/>
    <s v="High"/>
    <s v="High"/>
    <n v="1866"/>
  </r>
  <r>
    <n v="31158"/>
    <x v="2"/>
    <n v="1"/>
    <n v="0"/>
    <n v="62"/>
    <x v="2"/>
    <n v="25"/>
    <n v="6"/>
    <n v="16"/>
    <n v="20"/>
    <n v="0"/>
    <n v="5"/>
    <s v="Wines"/>
    <n v="2"/>
    <n v="2"/>
    <n v="0"/>
    <n v="3"/>
    <n v="8"/>
    <x v="0"/>
    <x v="0"/>
    <x v="0"/>
    <x v="0"/>
    <x v="0"/>
    <n v="0"/>
    <n v="3"/>
    <n v="11"/>
    <x v="1"/>
    <n v="35"/>
    <x v="1"/>
    <n v="2677"/>
    <n v="0"/>
    <n v="1"/>
    <n v="0"/>
    <n v="0"/>
    <n v="0"/>
    <s v="Married"/>
    <s v="Partner"/>
    <n v="0"/>
    <n v="0"/>
    <n v="1"/>
    <n v="0"/>
    <n v="0"/>
    <s v="Graduation"/>
    <s v="Graduate"/>
    <n v="67"/>
    <n v="62"/>
    <n v="0"/>
    <n v="1"/>
    <x v="3"/>
    <s v="NumStorePurchases"/>
    <x v="1"/>
    <n v="5"/>
    <s v="Not Accepted"/>
    <n v="5"/>
    <n v="72"/>
    <n v="4"/>
    <n v="1"/>
    <n v="2"/>
    <n v="7"/>
    <n v="1"/>
    <x v="1"/>
    <s v="Medium"/>
    <s v="Low"/>
    <s v="Low"/>
    <n v="1867"/>
  </r>
  <r>
    <n v="61671"/>
    <x v="0"/>
    <n v="0"/>
    <n v="1"/>
    <n v="23"/>
    <x v="1"/>
    <n v="641"/>
    <n v="7"/>
    <n v="56"/>
    <n v="0"/>
    <n v="0"/>
    <n v="28"/>
    <s v="Wines"/>
    <n v="8"/>
    <n v="10"/>
    <n v="4"/>
    <n v="6"/>
    <n v="8"/>
    <x v="0"/>
    <x v="1"/>
    <x v="0"/>
    <x v="1"/>
    <x v="0"/>
    <n v="0"/>
    <n v="3"/>
    <n v="11"/>
    <x v="1"/>
    <n v="52"/>
    <x v="0"/>
    <n v="2185"/>
    <n v="1"/>
    <n v="0"/>
    <n v="0"/>
    <n v="0"/>
    <n v="0"/>
    <s v="Divorced"/>
    <s v="Alone"/>
    <n v="0"/>
    <n v="0"/>
    <n v="1"/>
    <n v="0"/>
    <n v="0"/>
    <s v="Graduation"/>
    <s v="Graduate"/>
    <n v="704"/>
    <n v="676"/>
    <n v="2"/>
    <n v="1"/>
    <x v="2"/>
    <s v="NumWebPurchases"/>
    <x v="2"/>
    <n v="20"/>
    <s v="Accepted"/>
    <n v="20"/>
    <n v="732"/>
    <n v="8"/>
    <n v="7"/>
    <n v="6"/>
    <n v="21"/>
    <n v="8"/>
    <x v="0"/>
    <s v="High"/>
    <s v="Low"/>
    <s v="Medium"/>
    <n v="1868"/>
  </r>
  <r>
    <n v="69719"/>
    <x v="1"/>
    <n v="0"/>
    <n v="0"/>
    <n v="99"/>
    <x v="2"/>
    <n v="273"/>
    <n v="86"/>
    <n v="208"/>
    <n v="177"/>
    <n v="14"/>
    <n v="43"/>
    <s v="Wines"/>
    <n v="1"/>
    <n v="2"/>
    <n v="3"/>
    <n v="5"/>
    <n v="1"/>
    <x v="0"/>
    <x v="0"/>
    <x v="0"/>
    <x v="0"/>
    <x v="0"/>
    <n v="0"/>
    <n v="3"/>
    <n v="11"/>
    <x v="1"/>
    <n v="46"/>
    <x v="2"/>
    <n v="2193"/>
    <n v="0"/>
    <n v="0"/>
    <n v="1"/>
    <n v="0"/>
    <n v="0"/>
    <s v="Single"/>
    <s v="Alone"/>
    <n v="0"/>
    <n v="0"/>
    <n v="1"/>
    <n v="0"/>
    <n v="0"/>
    <s v="Graduation"/>
    <s v="Graduate"/>
    <n v="758"/>
    <n v="715"/>
    <n v="0"/>
    <n v="0"/>
    <x v="2"/>
    <s v="NumStorePurchases"/>
    <x v="1"/>
    <n v="10"/>
    <s v="Not Accepted"/>
    <n v="10"/>
    <n v="801"/>
    <n v="0.99999999999999978"/>
    <n v="4"/>
    <n v="6"/>
    <n v="11"/>
    <n v="3"/>
    <x v="2"/>
    <s v="Medium"/>
    <s v="Medium"/>
    <s v="Medium"/>
    <n v="1869"/>
  </r>
  <r>
    <n v="49160"/>
    <x v="0"/>
    <n v="0"/>
    <n v="1"/>
    <n v="29"/>
    <x v="1"/>
    <n v="122"/>
    <n v="21"/>
    <n v="43"/>
    <n v="25"/>
    <n v="10"/>
    <n v="15"/>
    <s v="Wines"/>
    <n v="2"/>
    <n v="3"/>
    <n v="1"/>
    <n v="6"/>
    <n v="6"/>
    <x v="0"/>
    <x v="0"/>
    <x v="0"/>
    <x v="0"/>
    <x v="0"/>
    <n v="0"/>
    <n v="3"/>
    <n v="11"/>
    <x v="1"/>
    <n v="71"/>
    <x v="0"/>
    <n v="2411"/>
    <n v="1"/>
    <n v="0"/>
    <n v="0"/>
    <n v="0"/>
    <n v="0"/>
    <s v="Divorced"/>
    <s v="Alone"/>
    <n v="0"/>
    <n v="0"/>
    <n v="1"/>
    <n v="0"/>
    <n v="0"/>
    <s v="Graduation"/>
    <s v="Graduate"/>
    <n v="221"/>
    <n v="206"/>
    <n v="0"/>
    <n v="1"/>
    <x v="3"/>
    <s v="NumStorePurchases"/>
    <x v="1"/>
    <n v="10"/>
    <s v="Not Accepted"/>
    <n v="10"/>
    <n v="236"/>
    <n v="8"/>
    <n v="4"/>
    <n v="4"/>
    <n v="16"/>
    <n v="5"/>
    <x v="3"/>
    <s v="Medium"/>
    <s v="Medium"/>
    <s v="Medium"/>
    <n v="1870"/>
  </r>
  <r>
    <n v="24882"/>
    <x v="2"/>
    <n v="1"/>
    <n v="0"/>
    <n v="52"/>
    <x v="0"/>
    <n v="1"/>
    <n v="4"/>
    <n v="10"/>
    <n v="29"/>
    <n v="0"/>
    <n v="36"/>
    <s v="Gold"/>
    <n v="1"/>
    <n v="1"/>
    <n v="1"/>
    <n v="2"/>
    <n v="6"/>
    <x v="1"/>
    <x v="0"/>
    <x v="0"/>
    <x v="0"/>
    <x v="0"/>
    <n v="0"/>
    <n v="3"/>
    <n v="11"/>
    <x v="1"/>
    <n v="42"/>
    <x v="2"/>
    <n v="2817"/>
    <n v="0"/>
    <n v="0"/>
    <n v="0"/>
    <n v="1"/>
    <n v="0"/>
    <s v="Together"/>
    <s v="Partner"/>
    <n v="0"/>
    <n v="1"/>
    <n v="0"/>
    <n v="0"/>
    <n v="0"/>
    <s v="Basic"/>
    <s v="Undergraduate"/>
    <n v="44"/>
    <n v="8"/>
    <n v="1"/>
    <n v="1"/>
    <x v="1"/>
    <s v="NumStorePurchases"/>
    <x v="1"/>
    <n v="4"/>
    <s v="Accepted"/>
    <n v="4"/>
    <n v="80"/>
    <n v="5"/>
    <n v="0"/>
    <n v="2"/>
    <n v="7"/>
    <n v="1"/>
    <x v="1"/>
    <s v="Low"/>
    <s v="Low"/>
    <s v="Medium"/>
    <n v="1871"/>
  </r>
  <r>
    <n v="90933"/>
    <x v="1"/>
    <n v="0"/>
    <n v="0"/>
    <n v="90"/>
    <x v="2"/>
    <n v="1020"/>
    <n v="31"/>
    <n v="430"/>
    <n v="62"/>
    <n v="63"/>
    <n v="79"/>
    <s v="Wines"/>
    <n v="1"/>
    <n v="4"/>
    <n v="6"/>
    <n v="4"/>
    <n v="1"/>
    <x v="0"/>
    <x v="0"/>
    <x v="1"/>
    <x v="0"/>
    <x v="0"/>
    <n v="0"/>
    <n v="3"/>
    <n v="11"/>
    <x v="1"/>
    <n v="66"/>
    <x v="0"/>
    <n v="2249"/>
    <n v="0"/>
    <n v="0"/>
    <n v="1"/>
    <n v="0"/>
    <n v="0"/>
    <s v="Single"/>
    <s v="Alone"/>
    <n v="0"/>
    <n v="0"/>
    <n v="0"/>
    <n v="0"/>
    <n v="1"/>
    <s v="PhD"/>
    <s v="Postgraduate"/>
    <n v="1606"/>
    <n v="1527"/>
    <n v="1"/>
    <n v="0"/>
    <x v="0"/>
    <s v="NumCatalogPurchases"/>
    <x v="0"/>
    <n v="14"/>
    <s v="Accepted"/>
    <n v="14"/>
    <n v="1685"/>
    <n v="0.99999999999999978"/>
    <n v="5"/>
    <n v="9"/>
    <n v="15"/>
    <n v="4"/>
    <x v="2"/>
    <s v="High"/>
    <s v="High"/>
    <s v="High"/>
    <n v="1872"/>
  </r>
  <r>
    <n v="113734"/>
    <x v="1"/>
    <n v="0"/>
    <n v="0"/>
    <n v="9"/>
    <x v="1"/>
    <n v="6"/>
    <n v="2"/>
    <n v="3"/>
    <n v="1"/>
    <n v="262"/>
    <n v="3"/>
    <s v="Sweet"/>
    <n v="0"/>
    <n v="27"/>
    <n v="0"/>
    <n v="0"/>
    <n v="1"/>
    <x v="0"/>
    <x v="0"/>
    <x v="0"/>
    <x v="0"/>
    <x v="0"/>
    <n v="0"/>
    <n v="3"/>
    <n v="11"/>
    <x v="1"/>
    <n v="75"/>
    <x v="0"/>
    <n v="2191"/>
    <n v="0"/>
    <n v="0"/>
    <n v="1"/>
    <n v="0"/>
    <n v="0"/>
    <s v="Single"/>
    <s v="Alone"/>
    <n v="0"/>
    <n v="0"/>
    <n v="0"/>
    <n v="0"/>
    <n v="1"/>
    <s v="PhD"/>
    <s v="Postgraduate"/>
    <n v="274"/>
    <n v="271"/>
    <n v="0"/>
    <n v="0"/>
    <x v="3"/>
    <s v="NumWebPurchases"/>
    <x v="2"/>
    <n v="27"/>
    <s v="Not Accepted"/>
    <n v="27"/>
    <n v="277"/>
    <n v="10"/>
    <n v="9"/>
    <n v="4"/>
    <n v="23"/>
    <n v="8"/>
    <x v="0"/>
    <s v="Low"/>
    <s v="High"/>
    <s v="Low"/>
    <n v="1873"/>
  </r>
  <r>
    <n v="59292"/>
    <x v="0"/>
    <n v="0"/>
    <n v="1"/>
    <n v="71"/>
    <x v="2"/>
    <n v="378"/>
    <n v="14"/>
    <n v="68"/>
    <n v="19"/>
    <n v="14"/>
    <n v="14"/>
    <s v="Wines"/>
    <n v="2"/>
    <n v="3"/>
    <n v="5"/>
    <n v="8"/>
    <n v="3"/>
    <x v="0"/>
    <x v="0"/>
    <x v="0"/>
    <x v="0"/>
    <x v="0"/>
    <n v="0"/>
    <n v="3"/>
    <n v="11"/>
    <x v="1"/>
    <n v="70"/>
    <x v="0"/>
    <n v="2540"/>
    <n v="0"/>
    <n v="0"/>
    <n v="0"/>
    <n v="1"/>
    <n v="0"/>
    <s v="Together"/>
    <s v="Partner"/>
    <n v="0"/>
    <n v="0"/>
    <n v="0"/>
    <n v="0"/>
    <n v="1"/>
    <s v="PhD"/>
    <s v="Postgraduate"/>
    <n v="493"/>
    <n v="479"/>
    <n v="0"/>
    <n v="1"/>
    <x v="2"/>
    <s v="NumStorePurchases"/>
    <x v="1"/>
    <n v="16"/>
    <s v="Not Accepted"/>
    <n v="16"/>
    <n v="507"/>
    <n v="3.0000000000000004"/>
    <n v="6"/>
    <n v="5"/>
    <n v="14"/>
    <n v="4"/>
    <x v="2"/>
    <s v="Medium"/>
    <s v="Medium"/>
    <s v="Medium"/>
    <n v="1874"/>
  </r>
  <r>
    <n v="45759"/>
    <x v="0"/>
    <n v="1"/>
    <n v="1"/>
    <n v="13"/>
    <x v="1"/>
    <n v="42"/>
    <n v="1"/>
    <n v="18"/>
    <n v="3"/>
    <n v="0"/>
    <n v="4"/>
    <s v="Wines"/>
    <n v="2"/>
    <n v="2"/>
    <n v="0"/>
    <n v="3"/>
    <n v="7"/>
    <x v="0"/>
    <x v="0"/>
    <x v="0"/>
    <x v="0"/>
    <x v="0"/>
    <n v="0"/>
    <n v="3"/>
    <n v="11"/>
    <x v="1"/>
    <n v="56"/>
    <x v="0"/>
    <n v="2650"/>
    <n v="0"/>
    <n v="1"/>
    <n v="0"/>
    <n v="0"/>
    <n v="0"/>
    <s v="Married"/>
    <s v="Partner"/>
    <n v="0"/>
    <n v="0"/>
    <n v="0"/>
    <n v="0"/>
    <n v="1"/>
    <s v="PhD"/>
    <s v="Postgraduate"/>
    <n v="64"/>
    <n v="60"/>
    <n v="0"/>
    <n v="2"/>
    <x v="3"/>
    <s v="NumStorePurchases"/>
    <x v="1"/>
    <n v="5"/>
    <s v="Not Accepted"/>
    <n v="5"/>
    <n v="68"/>
    <n v="9"/>
    <n v="1"/>
    <n v="2"/>
    <n v="12"/>
    <n v="3"/>
    <x v="2"/>
    <s v="Medium"/>
    <s v="Low"/>
    <s v="Low"/>
    <n v="1875"/>
  </r>
  <r>
    <n v="22148"/>
    <x v="2"/>
    <n v="0"/>
    <n v="0"/>
    <n v="16"/>
    <x v="1"/>
    <n v="15"/>
    <n v="5"/>
    <n v="14"/>
    <n v="0"/>
    <n v="4"/>
    <n v="11"/>
    <s v="Wines"/>
    <n v="1"/>
    <n v="1"/>
    <n v="0"/>
    <n v="3"/>
    <n v="7"/>
    <x v="0"/>
    <x v="0"/>
    <x v="0"/>
    <x v="0"/>
    <x v="0"/>
    <n v="0"/>
    <n v="3"/>
    <n v="11"/>
    <x v="1"/>
    <n v="37"/>
    <x v="1"/>
    <n v="2236"/>
    <n v="0"/>
    <n v="0"/>
    <n v="1"/>
    <n v="0"/>
    <n v="0"/>
    <s v="Single"/>
    <s v="Alone"/>
    <n v="0"/>
    <n v="0"/>
    <n v="1"/>
    <n v="0"/>
    <n v="0"/>
    <s v="Graduation"/>
    <s v="Graduate"/>
    <n v="38"/>
    <n v="27"/>
    <n v="0"/>
    <n v="0"/>
    <x v="1"/>
    <s v="NumStorePurchases"/>
    <x v="1"/>
    <n v="4"/>
    <s v="Not Accepted"/>
    <n v="4"/>
    <n v="49"/>
    <n v="9"/>
    <n v="0"/>
    <n v="1"/>
    <n v="10"/>
    <n v="2"/>
    <x v="1"/>
    <s v="Low"/>
    <s v="Medium"/>
    <s v="Medium"/>
    <n v="1876"/>
  </r>
  <r>
    <n v="73395"/>
    <x v="1"/>
    <n v="0"/>
    <n v="0"/>
    <n v="94"/>
    <x v="2"/>
    <n v="272"/>
    <n v="7"/>
    <n v="80"/>
    <n v="20"/>
    <n v="7"/>
    <n v="11"/>
    <s v="Wines"/>
    <n v="1"/>
    <n v="4"/>
    <n v="4"/>
    <n v="6"/>
    <n v="2"/>
    <x v="0"/>
    <x v="0"/>
    <x v="0"/>
    <x v="0"/>
    <x v="0"/>
    <n v="0"/>
    <n v="3"/>
    <n v="11"/>
    <x v="1"/>
    <n v="33"/>
    <x v="1"/>
    <n v="2262"/>
    <n v="0"/>
    <n v="1"/>
    <n v="0"/>
    <n v="0"/>
    <n v="0"/>
    <s v="Married"/>
    <s v="Partner"/>
    <n v="0"/>
    <n v="0"/>
    <n v="0"/>
    <n v="1"/>
    <n v="0"/>
    <s v="Master"/>
    <s v="Postgraduate"/>
    <n v="386"/>
    <n v="375"/>
    <n v="0"/>
    <n v="0"/>
    <x v="2"/>
    <s v="NumStorePurchases"/>
    <x v="1"/>
    <n v="14"/>
    <s v="Not Accepted"/>
    <n v="14"/>
    <n v="397"/>
    <n v="0.99999999999999978"/>
    <n v="5"/>
    <n v="4"/>
    <n v="10"/>
    <n v="2"/>
    <x v="1"/>
    <s v="Medium"/>
    <s v="Medium"/>
    <s v="Medium"/>
    <n v="1877"/>
  </r>
  <r>
    <n v="29819"/>
    <x v="2"/>
    <n v="1"/>
    <n v="0"/>
    <n v="77"/>
    <x v="2"/>
    <n v="9"/>
    <n v="1"/>
    <n v="24"/>
    <n v="2"/>
    <n v="1"/>
    <n v="2"/>
    <s v="Meat"/>
    <n v="3"/>
    <n v="3"/>
    <n v="0"/>
    <n v="3"/>
    <n v="6"/>
    <x v="0"/>
    <x v="0"/>
    <x v="0"/>
    <x v="0"/>
    <x v="0"/>
    <n v="0"/>
    <n v="3"/>
    <n v="11"/>
    <x v="1"/>
    <n v="49"/>
    <x v="2"/>
    <n v="2407"/>
    <n v="1"/>
    <n v="0"/>
    <n v="0"/>
    <n v="0"/>
    <n v="0"/>
    <s v="Divorced"/>
    <s v="Alone"/>
    <n v="0"/>
    <n v="0"/>
    <n v="1"/>
    <n v="0"/>
    <n v="0"/>
    <s v="Graduation"/>
    <s v="Graduate"/>
    <n v="37"/>
    <n v="35"/>
    <n v="0"/>
    <n v="1"/>
    <x v="1"/>
    <s v="NumWebPurchases"/>
    <x v="2"/>
    <n v="6"/>
    <s v="Not Accepted"/>
    <n v="6"/>
    <n v="39"/>
    <n v="3.0000000000000004"/>
    <n v="2"/>
    <n v="1"/>
    <n v="6"/>
    <n v="0"/>
    <x v="1"/>
    <s v="Low"/>
    <s v="Low"/>
    <s v="Low"/>
    <n v="1878"/>
  </r>
  <r>
    <n v="45688"/>
    <x v="0"/>
    <n v="0"/>
    <n v="1"/>
    <n v="20"/>
    <x v="1"/>
    <n v="279"/>
    <n v="0"/>
    <n v="18"/>
    <n v="0"/>
    <n v="0"/>
    <n v="9"/>
    <s v="Wines"/>
    <n v="2"/>
    <n v="3"/>
    <n v="1"/>
    <n v="8"/>
    <n v="4"/>
    <x v="0"/>
    <x v="1"/>
    <x v="0"/>
    <x v="0"/>
    <x v="0"/>
    <n v="0"/>
    <n v="3"/>
    <n v="11"/>
    <x v="1"/>
    <n v="52"/>
    <x v="0"/>
    <n v="2314"/>
    <n v="0"/>
    <n v="1"/>
    <n v="0"/>
    <n v="0"/>
    <n v="0"/>
    <s v="Married"/>
    <s v="Partner"/>
    <n v="0"/>
    <n v="0"/>
    <n v="1"/>
    <n v="0"/>
    <n v="0"/>
    <s v="Graduation"/>
    <s v="Graduate"/>
    <n v="297"/>
    <n v="288"/>
    <n v="1"/>
    <n v="1"/>
    <x v="3"/>
    <s v="NumStorePurchases"/>
    <x v="1"/>
    <n v="12"/>
    <s v="Accepted"/>
    <n v="12"/>
    <n v="306"/>
    <n v="8"/>
    <n v="4"/>
    <n v="4"/>
    <n v="16"/>
    <n v="5"/>
    <x v="3"/>
    <s v="Medium"/>
    <s v="Low"/>
    <s v="Low"/>
    <n v="1879"/>
  </r>
  <r>
    <n v="62820"/>
    <x v="0"/>
    <n v="0"/>
    <n v="0"/>
    <n v="51"/>
    <x v="0"/>
    <n v="398"/>
    <n v="61"/>
    <n v="265"/>
    <n v="138"/>
    <n v="61"/>
    <n v="53"/>
    <s v="Wines"/>
    <n v="1"/>
    <n v="3"/>
    <n v="4"/>
    <n v="6"/>
    <n v="1"/>
    <x v="0"/>
    <x v="0"/>
    <x v="0"/>
    <x v="0"/>
    <x v="0"/>
    <n v="0"/>
    <n v="3"/>
    <n v="11"/>
    <x v="1"/>
    <n v="66"/>
    <x v="0"/>
    <n v="2573"/>
    <n v="0"/>
    <n v="1"/>
    <n v="0"/>
    <n v="0"/>
    <n v="0"/>
    <s v="Married"/>
    <s v="Partner"/>
    <n v="0"/>
    <n v="0"/>
    <n v="1"/>
    <n v="0"/>
    <n v="0"/>
    <s v="Graduation"/>
    <s v="Graduate"/>
    <n v="923"/>
    <n v="870"/>
    <n v="0"/>
    <n v="0"/>
    <x v="2"/>
    <s v="NumStorePurchases"/>
    <x v="1"/>
    <n v="13"/>
    <s v="Not Accepted"/>
    <n v="13"/>
    <n v="976"/>
    <n v="5"/>
    <n v="5"/>
    <n v="7"/>
    <n v="17"/>
    <n v="5"/>
    <x v="3"/>
    <s v="Medium"/>
    <s v="High"/>
    <s v="Medium"/>
    <n v="1880"/>
  </r>
  <r>
    <n v="60491"/>
    <x v="0"/>
    <n v="0"/>
    <n v="1"/>
    <n v="81"/>
    <x v="2"/>
    <n v="637"/>
    <n v="47"/>
    <n v="237"/>
    <n v="12"/>
    <n v="19"/>
    <n v="76"/>
    <s v="Wines"/>
    <n v="4"/>
    <n v="6"/>
    <n v="11"/>
    <n v="7"/>
    <n v="5"/>
    <x v="0"/>
    <x v="0"/>
    <x v="0"/>
    <x v="0"/>
    <x v="0"/>
    <n v="0"/>
    <n v="3"/>
    <n v="11"/>
    <x v="1"/>
    <n v="49"/>
    <x v="2"/>
    <n v="2455"/>
    <n v="0"/>
    <n v="1"/>
    <n v="0"/>
    <n v="0"/>
    <n v="0"/>
    <s v="Married"/>
    <s v="Partner"/>
    <n v="0"/>
    <n v="0"/>
    <n v="0"/>
    <n v="0"/>
    <n v="1"/>
    <s v="PhD"/>
    <s v="Postgraduate"/>
    <n v="952"/>
    <n v="876"/>
    <n v="0"/>
    <n v="1"/>
    <x v="2"/>
    <s v="NumCatalogPurchases"/>
    <x v="0"/>
    <n v="24"/>
    <s v="Not Accepted"/>
    <n v="24"/>
    <n v="1028"/>
    <n v="1.9999999999999996"/>
    <n v="9"/>
    <n v="7"/>
    <n v="18"/>
    <n v="6"/>
    <x v="3"/>
    <s v="High"/>
    <s v="Medium"/>
    <s v="High"/>
    <n v="1881"/>
  </r>
  <r>
    <n v="33235"/>
    <x v="2"/>
    <n v="1"/>
    <n v="0"/>
    <n v="71"/>
    <x v="2"/>
    <n v="45"/>
    <n v="0"/>
    <n v="16"/>
    <n v="2"/>
    <n v="1"/>
    <n v="6"/>
    <s v="Wines"/>
    <n v="1"/>
    <n v="3"/>
    <n v="0"/>
    <n v="3"/>
    <n v="7"/>
    <x v="0"/>
    <x v="0"/>
    <x v="0"/>
    <x v="0"/>
    <x v="0"/>
    <n v="0"/>
    <n v="3"/>
    <n v="11"/>
    <x v="1"/>
    <n v="34"/>
    <x v="1"/>
    <n v="2303"/>
    <n v="0"/>
    <n v="0"/>
    <n v="0"/>
    <n v="1"/>
    <n v="0"/>
    <s v="Together"/>
    <s v="Partner"/>
    <n v="0"/>
    <n v="0"/>
    <n v="1"/>
    <n v="0"/>
    <n v="0"/>
    <s v="Graduation"/>
    <s v="Graduate"/>
    <n v="64"/>
    <n v="58"/>
    <n v="0"/>
    <n v="1"/>
    <x v="3"/>
    <s v="NumWebPurchases"/>
    <x v="2"/>
    <n v="6"/>
    <s v="Not Accepted"/>
    <n v="6"/>
    <n v="70"/>
    <n v="3.0000000000000004"/>
    <n v="2"/>
    <n v="2"/>
    <n v="7"/>
    <n v="1"/>
    <x v="1"/>
    <s v="Medium"/>
    <s v="Low"/>
    <s v="Low"/>
    <n v="1882"/>
  </r>
  <r>
    <n v="35701"/>
    <x v="0"/>
    <n v="0"/>
    <n v="0"/>
    <n v="36"/>
    <x v="0"/>
    <n v="21"/>
    <n v="1"/>
    <n v="9"/>
    <n v="7"/>
    <n v="3"/>
    <n v="5"/>
    <s v="Wines"/>
    <n v="1"/>
    <n v="1"/>
    <n v="0"/>
    <n v="3"/>
    <n v="6"/>
    <x v="0"/>
    <x v="0"/>
    <x v="0"/>
    <x v="0"/>
    <x v="0"/>
    <n v="0"/>
    <n v="3"/>
    <n v="11"/>
    <x v="1"/>
    <n v="61"/>
    <x v="0"/>
    <n v="2626"/>
    <n v="0"/>
    <n v="1"/>
    <n v="0"/>
    <n v="0"/>
    <n v="0"/>
    <s v="Married"/>
    <s v="Partner"/>
    <n v="0"/>
    <n v="0"/>
    <n v="1"/>
    <n v="0"/>
    <n v="0"/>
    <s v="Graduation"/>
    <s v="Graduate"/>
    <n v="41"/>
    <n v="36"/>
    <n v="0"/>
    <n v="0"/>
    <x v="1"/>
    <s v="NumStorePurchases"/>
    <x v="1"/>
    <n v="4"/>
    <s v="Not Accepted"/>
    <n v="4"/>
    <n v="46"/>
    <n v="7"/>
    <n v="0"/>
    <n v="1"/>
    <n v="8"/>
    <n v="1"/>
    <x v="1"/>
    <s v="Low"/>
    <s v="Medium"/>
    <s v="Low"/>
    <n v="1883"/>
  </r>
  <r>
    <n v="31535"/>
    <x v="2"/>
    <n v="1"/>
    <n v="0"/>
    <n v="95"/>
    <x v="2"/>
    <n v="15"/>
    <n v="4"/>
    <n v="13"/>
    <n v="0"/>
    <n v="0"/>
    <n v="19"/>
    <s v="Gold"/>
    <n v="1"/>
    <n v="1"/>
    <n v="1"/>
    <n v="2"/>
    <n v="7"/>
    <x v="1"/>
    <x v="0"/>
    <x v="0"/>
    <x v="0"/>
    <x v="0"/>
    <n v="0"/>
    <n v="3"/>
    <n v="11"/>
    <x v="1"/>
    <n v="40"/>
    <x v="2"/>
    <n v="2435"/>
    <n v="0"/>
    <n v="1"/>
    <n v="0"/>
    <n v="0"/>
    <n v="0"/>
    <s v="Married"/>
    <s v="Partner"/>
    <n v="0"/>
    <n v="0"/>
    <n v="0"/>
    <n v="1"/>
    <n v="0"/>
    <s v="Master"/>
    <s v="Postgraduate"/>
    <n v="32"/>
    <n v="13"/>
    <n v="1"/>
    <n v="1"/>
    <x v="1"/>
    <s v="NumStorePurchases"/>
    <x v="1"/>
    <n v="4"/>
    <s v="Accepted"/>
    <n v="4"/>
    <n v="51"/>
    <n v="0.99999999999999978"/>
    <n v="0"/>
    <n v="1"/>
    <n v="1.9999999999999998"/>
    <n v="0"/>
    <x v="1"/>
    <s v="Low"/>
    <s v="Low"/>
    <s v="Medium"/>
    <n v="1884"/>
  </r>
  <r>
    <n v="92556"/>
    <x v="1"/>
    <n v="0"/>
    <n v="0"/>
    <n v="32"/>
    <x v="0"/>
    <n v="493"/>
    <n v="183"/>
    <n v="352"/>
    <n v="184"/>
    <n v="23"/>
    <n v="28"/>
    <s v="Wines"/>
    <n v="0"/>
    <n v="3"/>
    <n v="5"/>
    <n v="13"/>
    <n v="0"/>
    <x v="0"/>
    <x v="0"/>
    <x v="0"/>
    <x v="0"/>
    <x v="0"/>
    <n v="0"/>
    <n v="3"/>
    <n v="11"/>
    <x v="1"/>
    <n v="60"/>
    <x v="0"/>
    <n v="2229"/>
    <n v="0"/>
    <n v="0"/>
    <n v="0"/>
    <n v="1"/>
    <n v="0"/>
    <s v="Together"/>
    <s v="Partner"/>
    <n v="1"/>
    <n v="0"/>
    <n v="0"/>
    <n v="0"/>
    <n v="0"/>
    <s v="2n Cycle"/>
    <s v="Undergraduate"/>
    <n v="1235"/>
    <n v="1207"/>
    <n v="0"/>
    <n v="0"/>
    <x v="0"/>
    <s v="NumStorePurchases"/>
    <x v="1"/>
    <n v="21"/>
    <s v="Not Accepted"/>
    <n v="21"/>
    <n v="1263"/>
    <n v="7"/>
    <n v="8"/>
    <n v="8"/>
    <n v="23"/>
    <n v="8"/>
    <x v="0"/>
    <s v="Medium"/>
    <s v="Medium"/>
    <s v="Medium"/>
    <n v="1885"/>
  </r>
  <r>
    <n v="67384"/>
    <x v="0"/>
    <n v="0"/>
    <n v="1"/>
    <n v="32"/>
    <x v="0"/>
    <n v="957"/>
    <n v="40"/>
    <n v="175"/>
    <n v="158"/>
    <n v="53"/>
    <n v="107"/>
    <s v="Wines"/>
    <n v="2"/>
    <n v="7"/>
    <n v="8"/>
    <n v="5"/>
    <n v="5"/>
    <x v="0"/>
    <x v="1"/>
    <x v="0"/>
    <x v="0"/>
    <x v="0"/>
    <n v="0"/>
    <n v="3"/>
    <n v="11"/>
    <x v="1"/>
    <n v="50"/>
    <x v="0"/>
    <n v="2755"/>
    <n v="0"/>
    <n v="0"/>
    <n v="1"/>
    <n v="0"/>
    <n v="0"/>
    <s v="Single"/>
    <s v="Alone"/>
    <n v="0"/>
    <n v="0"/>
    <n v="1"/>
    <n v="0"/>
    <n v="0"/>
    <s v="Graduation"/>
    <s v="Graduate"/>
    <n v="1383"/>
    <n v="1276"/>
    <n v="1"/>
    <n v="1"/>
    <x v="0"/>
    <s v="NumCatalogPurchases"/>
    <x v="0"/>
    <n v="20"/>
    <s v="Accepted"/>
    <n v="20"/>
    <n v="1490"/>
    <n v="7"/>
    <n v="7"/>
    <n v="8"/>
    <n v="22"/>
    <n v="8"/>
    <x v="0"/>
    <s v="High"/>
    <s v="High"/>
    <s v="High"/>
    <n v="1886"/>
  </r>
  <r>
    <n v="80573"/>
    <x v="1"/>
    <n v="0"/>
    <n v="0"/>
    <n v="85"/>
    <x v="2"/>
    <n v="829"/>
    <n v="138"/>
    <n v="430"/>
    <n v="60"/>
    <n v="92"/>
    <n v="15"/>
    <s v="Wines"/>
    <n v="1"/>
    <n v="4"/>
    <n v="6"/>
    <n v="13"/>
    <n v="2"/>
    <x v="0"/>
    <x v="0"/>
    <x v="0"/>
    <x v="0"/>
    <x v="0"/>
    <n v="0"/>
    <n v="3"/>
    <n v="11"/>
    <x v="1"/>
    <n v="49"/>
    <x v="2"/>
    <n v="2782"/>
    <n v="0"/>
    <n v="0"/>
    <n v="0"/>
    <n v="1"/>
    <n v="0"/>
    <s v="Together"/>
    <s v="Partner"/>
    <n v="0"/>
    <n v="0"/>
    <n v="0"/>
    <n v="1"/>
    <n v="0"/>
    <s v="Master"/>
    <s v="Postgraduate"/>
    <n v="1549"/>
    <n v="1534"/>
    <n v="0"/>
    <n v="0"/>
    <x v="0"/>
    <s v="NumStorePurchases"/>
    <x v="1"/>
    <n v="23"/>
    <s v="Not Accepted"/>
    <n v="23"/>
    <n v="1564"/>
    <n v="1.9999999999999996"/>
    <n v="9"/>
    <n v="9"/>
    <n v="20"/>
    <n v="7"/>
    <x v="3"/>
    <s v="High"/>
    <s v="High"/>
    <s v="Medium"/>
    <n v="1887"/>
  </r>
  <r>
    <n v="77870"/>
    <x v="1"/>
    <n v="0"/>
    <n v="1"/>
    <n v="93"/>
    <x v="2"/>
    <n v="1017"/>
    <n v="50"/>
    <n v="500"/>
    <n v="65"/>
    <n v="50"/>
    <n v="133"/>
    <s v="Wines"/>
    <n v="3"/>
    <n v="5"/>
    <n v="5"/>
    <n v="5"/>
    <n v="8"/>
    <x v="0"/>
    <x v="1"/>
    <x v="0"/>
    <x v="1"/>
    <x v="0"/>
    <n v="0"/>
    <n v="3"/>
    <n v="11"/>
    <x v="0"/>
    <n v="53"/>
    <x v="0"/>
    <n v="2835"/>
    <n v="0"/>
    <n v="1"/>
    <n v="0"/>
    <n v="0"/>
    <n v="0"/>
    <s v="Married"/>
    <s v="Partner"/>
    <n v="0"/>
    <n v="0"/>
    <n v="1"/>
    <n v="0"/>
    <n v="0"/>
    <s v="Graduation"/>
    <s v="Graduate"/>
    <n v="1682"/>
    <n v="1549"/>
    <n v="2"/>
    <n v="1"/>
    <x v="0"/>
    <s v="NumWebPurchases"/>
    <x v="2"/>
    <n v="15"/>
    <s v="Accepted"/>
    <n v="15"/>
    <n v="1815"/>
    <n v="0.99999999999999978"/>
    <n v="5"/>
    <n v="9"/>
    <n v="15"/>
    <n v="4"/>
    <x v="2"/>
    <s v="High"/>
    <s v="High"/>
    <s v="High"/>
    <n v="1888"/>
  </r>
  <r>
    <n v="52278"/>
    <x v="0"/>
    <n v="0"/>
    <n v="1"/>
    <n v="24"/>
    <x v="1"/>
    <n v="953"/>
    <n v="0"/>
    <n v="71"/>
    <n v="0"/>
    <n v="0"/>
    <n v="174"/>
    <s v="Wines"/>
    <n v="6"/>
    <n v="10"/>
    <n v="5"/>
    <n v="10"/>
    <n v="8"/>
    <x v="0"/>
    <x v="0"/>
    <x v="0"/>
    <x v="0"/>
    <x v="0"/>
    <n v="0"/>
    <n v="3"/>
    <n v="11"/>
    <x v="1"/>
    <n v="57"/>
    <x v="0"/>
    <n v="2679"/>
    <n v="0"/>
    <n v="0"/>
    <n v="0"/>
    <n v="0"/>
    <n v="1"/>
    <s v="Widow"/>
    <s v="Alone"/>
    <n v="0"/>
    <n v="0"/>
    <n v="0"/>
    <n v="0"/>
    <n v="1"/>
    <s v="PhD"/>
    <s v="Postgraduate"/>
    <n v="1024"/>
    <n v="850"/>
    <n v="0"/>
    <n v="1"/>
    <x v="0"/>
    <s v="NumWebPurchases"/>
    <x v="2"/>
    <n v="25"/>
    <s v="Not Accepted"/>
    <n v="25"/>
    <n v="1198"/>
    <n v="8"/>
    <n v="9"/>
    <n v="8"/>
    <n v="25"/>
    <n v="9"/>
    <x v="0"/>
    <s v="High"/>
    <s v="Low"/>
    <s v="High"/>
    <n v="1889"/>
  </r>
  <r>
    <n v="57107"/>
    <x v="0"/>
    <n v="0"/>
    <n v="1"/>
    <n v="44"/>
    <x v="0"/>
    <n v="159"/>
    <n v="0"/>
    <n v="120"/>
    <n v="0"/>
    <n v="0"/>
    <n v="137"/>
    <s v="Wines"/>
    <n v="7"/>
    <n v="4"/>
    <n v="4"/>
    <n v="8"/>
    <n v="8"/>
    <x v="0"/>
    <x v="1"/>
    <x v="0"/>
    <x v="0"/>
    <x v="1"/>
    <n v="0"/>
    <n v="3"/>
    <n v="11"/>
    <x v="0"/>
    <n v="52"/>
    <x v="0"/>
    <n v="2833"/>
    <n v="0"/>
    <n v="0"/>
    <n v="1"/>
    <n v="0"/>
    <n v="0"/>
    <s v="Single"/>
    <s v="Alone"/>
    <n v="0"/>
    <n v="0"/>
    <n v="1"/>
    <n v="0"/>
    <n v="0"/>
    <s v="Graduation"/>
    <s v="Graduate"/>
    <n v="279"/>
    <n v="142"/>
    <n v="2"/>
    <n v="1"/>
    <x v="3"/>
    <s v="NumStorePurchases"/>
    <x v="1"/>
    <n v="16"/>
    <s v="Accepted"/>
    <n v="16"/>
    <n v="416"/>
    <n v="6"/>
    <n v="6"/>
    <n v="5"/>
    <n v="17"/>
    <n v="5"/>
    <x v="3"/>
    <s v="Medium"/>
    <s v="Low"/>
    <s v="High"/>
    <n v="1890"/>
  </r>
  <r>
    <n v="18929"/>
    <x v="2"/>
    <n v="0"/>
    <n v="0"/>
    <n v="15"/>
    <x v="1"/>
    <n v="32"/>
    <n v="0"/>
    <n v="8"/>
    <n v="23"/>
    <n v="4"/>
    <n v="18"/>
    <s v="Wines"/>
    <n v="1"/>
    <n v="1"/>
    <n v="0"/>
    <n v="4"/>
    <n v="6"/>
    <x v="0"/>
    <x v="0"/>
    <x v="0"/>
    <x v="0"/>
    <x v="0"/>
    <n v="0"/>
    <n v="3"/>
    <n v="11"/>
    <x v="1"/>
    <n v="30"/>
    <x v="1"/>
    <n v="2657"/>
    <n v="0"/>
    <n v="1"/>
    <n v="0"/>
    <n v="0"/>
    <n v="0"/>
    <s v="Married"/>
    <s v="Partner"/>
    <n v="0"/>
    <n v="0"/>
    <n v="1"/>
    <n v="0"/>
    <n v="0"/>
    <s v="Graduation"/>
    <s v="Graduate"/>
    <n v="67"/>
    <n v="49"/>
    <n v="0"/>
    <n v="0"/>
    <x v="3"/>
    <s v="NumStorePurchases"/>
    <x v="1"/>
    <n v="5"/>
    <s v="Not Accepted"/>
    <n v="5"/>
    <n v="85"/>
    <n v="9"/>
    <n v="1"/>
    <n v="2"/>
    <n v="12"/>
    <n v="3"/>
    <x v="2"/>
    <s v="Medium"/>
    <s v="Medium"/>
    <s v="Medium"/>
    <n v="1891"/>
  </r>
  <r>
    <n v="36038"/>
    <x v="0"/>
    <n v="1"/>
    <n v="0"/>
    <n v="82"/>
    <x v="2"/>
    <n v="23"/>
    <n v="0"/>
    <n v="15"/>
    <n v="0"/>
    <n v="2"/>
    <n v="7"/>
    <s v="Wines"/>
    <n v="2"/>
    <n v="3"/>
    <n v="0"/>
    <n v="3"/>
    <n v="6"/>
    <x v="0"/>
    <x v="0"/>
    <x v="0"/>
    <x v="0"/>
    <x v="0"/>
    <n v="0"/>
    <n v="3"/>
    <n v="11"/>
    <x v="1"/>
    <n v="39"/>
    <x v="1"/>
    <n v="2553"/>
    <n v="0"/>
    <n v="0"/>
    <n v="1"/>
    <n v="0"/>
    <n v="0"/>
    <s v="Single"/>
    <s v="Alone"/>
    <n v="0"/>
    <n v="0"/>
    <n v="0"/>
    <n v="0"/>
    <n v="1"/>
    <s v="PhD"/>
    <s v="Postgraduate"/>
    <n v="40"/>
    <n v="33"/>
    <n v="0"/>
    <n v="1"/>
    <x v="1"/>
    <s v="NumWebPurchases"/>
    <x v="2"/>
    <n v="6"/>
    <s v="Not Accepted"/>
    <n v="6"/>
    <n v="47"/>
    <n v="1.9999999999999996"/>
    <n v="2"/>
    <n v="1"/>
    <n v="5"/>
    <n v="0"/>
    <x v="1"/>
    <s v="Low"/>
    <s v="Medium"/>
    <s v="Low"/>
    <n v="1892"/>
  </r>
  <r>
    <n v="20180"/>
    <x v="2"/>
    <n v="0"/>
    <n v="0"/>
    <n v="27"/>
    <x v="1"/>
    <n v="18"/>
    <n v="42"/>
    <n v="24"/>
    <n v="15"/>
    <n v="20"/>
    <n v="18"/>
    <s v="Fruits"/>
    <n v="1"/>
    <n v="2"/>
    <n v="1"/>
    <n v="4"/>
    <n v="7"/>
    <x v="0"/>
    <x v="0"/>
    <x v="0"/>
    <x v="0"/>
    <x v="0"/>
    <n v="0"/>
    <n v="3"/>
    <n v="11"/>
    <x v="1"/>
    <n v="44"/>
    <x v="2"/>
    <n v="2653"/>
    <n v="0"/>
    <n v="0"/>
    <n v="1"/>
    <n v="0"/>
    <n v="0"/>
    <s v="Single"/>
    <s v="Alone"/>
    <n v="0"/>
    <n v="0"/>
    <n v="1"/>
    <n v="0"/>
    <n v="0"/>
    <s v="Graduation"/>
    <s v="Graduate"/>
    <n v="119"/>
    <n v="101"/>
    <n v="0"/>
    <n v="0"/>
    <x v="3"/>
    <s v="NumStorePurchases"/>
    <x v="1"/>
    <n v="7"/>
    <s v="Not Accepted"/>
    <n v="7"/>
    <n v="137"/>
    <n v="8"/>
    <n v="3"/>
    <n v="3"/>
    <n v="14"/>
    <n v="4"/>
    <x v="2"/>
    <s v="Low"/>
    <s v="Medium"/>
    <s v="Medium"/>
    <n v="1893"/>
  </r>
  <r>
    <n v="34230"/>
    <x v="2"/>
    <n v="1"/>
    <n v="1"/>
    <n v="72"/>
    <x v="2"/>
    <n v="15"/>
    <n v="0"/>
    <n v="4"/>
    <n v="0"/>
    <n v="0"/>
    <n v="2"/>
    <s v="Wines"/>
    <n v="1"/>
    <n v="1"/>
    <n v="0"/>
    <n v="2"/>
    <n v="7"/>
    <x v="0"/>
    <x v="0"/>
    <x v="0"/>
    <x v="0"/>
    <x v="0"/>
    <n v="0"/>
    <n v="3"/>
    <n v="11"/>
    <x v="1"/>
    <n v="55"/>
    <x v="0"/>
    <n v="2709"/>
    <n v="0"/>
    <n v="0"/>
    <n v="0"/>
    <n v="1"/>
    <n v="0"/>
    <s v="Together"/>
    <s v="Partner"/>
    <n v="0"/>
    <n v="0"/>
    <n v="0"/>
    <n v="0"/>
    <n v="1"/>
    <s v="PhD"/>
    <s v="Postgraduate"/>
    <n v="19"/>
    <n v="17"/>
    <n v="0"/>
    <n v="2"/>
    <x v="1"/>
    <s v="NumStorePurchases"/>
    <x v="1"/>
    <n v="3"/>
    <s v="Not Accepted"/>
    <n v="3"/>
    <n v="21"/>
    <n v="3.0000000000000004"/>
    <n v="0"/>
    <n v="0"/>
    <n v="3.0000000000000004"/>
    <n v="0"/>
    <x v="1"/>
    <s v="Low"/>
    <s v="Low"/>
    <s v="Low"/>
    <n v="1894"/>
  </r>
  <r>
    <n v="31878"/>
    <x v="2"/>
    <n v="0"/>
    <n v="1"/>
    <n v="7"/>
    <x v="3"/>
    <n v="23"/>
    <n v="4"/>
    <n v="5"/>
    <n v="10"/>
    <n v="5"/>
    <n v="23"/>
    <s v="Wines"/>
    <n v="1"/>
    <n v="1"/>
    <n v="0"/>
    <n v="4"/>
    <n v="3"/>
    <x v="0"/>
    <x v="0"/>
    <x v="0"/>
    <x v="0"/>
    <x v="0"/>
    <n v="0"/>
    <n v="3"/>
    <n v="11"/>
    <x v="1"/>
    <n v="43"/>
    <x v="2"/>
    <n v="2166"/>
    <n v="0"/>
    <n v="0"/>
    <n v="1"/>
    <n v="0"/>
    <n v="0"/>
    <s v="Single"/>
    <s v="Alone"/>
    <n v="1"/>
    <n v="0"/>
    <n v="0"/>
    <n v="0"/>
    <n v="0"/>
    <s v="2n Cycle"/>
    <s v="Undergraduate"/>
    <n v="47"/>
    <n v="24"/>
    <n v="0"/>
    <n v="1"/>
    <x v="1"/>
    <s v="NumStorePurchases"/>
    <x v="1"/>
    <n v="5"/>
    <s v="Not Accepted"/>
    <n v="5"/>
    <n v="70"/>
    <n v="10"/>
    <n v="1"/>
    <n v="2"/>
    <n v="13"/>
    <n v="3"/>
    <x v="2"/>
    <s v="Low"/>
    <s v="Medium"/>
    <s v="Medium"/>
    <n v="1895"/>
  </r>
  <r>
    <n v="70932"/>
    <x v="1"/>
    <n v="0"/>
    <n v="1"/>
    <n v="57"/>
    <x v="0"/>
    <n v="200"/>
    <n v="193"/>
    <n v="100"/>
    <n v="46"/>
    <n v="185"/>
    <n v="185"/>
    <s v="Wines"/>
    <n v="2"/>
    <n v="6"/>
    <n v="2"/>
    <n v="12"/>
    <n v="3"/>
    <x v="0"/>
    <x v="0"/>
    <x v="0"/>
    <x v="0"/>
    <x v="0"/>
    <n v="0"/>
    <n v="3"/>
    <n v="11"/>
    <x v="1"/>
    <n v="48"/>
    <x v="2"/>
    <n v="2320"/>
    <n v="0"/>
    <n v="1"/>
    <n v="0"/>
    <n v="0"/>
    <n v="0"/>
    <s v="Married"/>
    <s v="Partner"/>
    <n v="1"/>
    <n v="0"/>
    <n v="0"/>
    <n v="0"/>
    <n v="0"/>
    <s v="2n Cycle"/>
    <s v="Undergraduate"/>
    <n v="724"/>
    <n v="539"/>
    <n v="0"/>
    <n v="1"/>
    <x v="2"/>
    <s v="NumStorePurchases"/>
    <x v="1"/>
    <n v="20"/>
    <s v="Not Accepted"/>
    <n v="20"/>
    <n v="909"/>
    <n v="5"/>
    <n v="7"/>
    <n v="6"/>
    <n v="18"/>
    <n v="6"/>
    <x v="3"/>
    <s v="Medium"/>
    <s v="High"/>
    <s v="High"/>
    <n v="1896"/>
  </r>
  <r>
    <n v="91249"/>
    <x v="1"/>
    <n v="0"/>
    <n v="0"/>
    <n v="84"/>
    <x v="2"/>
    <n v="1324"/>
    <n v="27"/>
    <n v="119"/>
    <n v="71"/>
    <n v="108"/>
    <n v="27"/>
    <s v="Wines"/>
    <n v="0"/>
    <n v="7"/>
    <n v="9"/>
    <n v="6"/>
    <n v="4"/>
    <x v="0"/>
    <x v="1"/>
    <x v="1"/>
    <x v="1"/>
    <x v="1"/>
    <n v="0"/>
    <n v="3"/>
    <n v="11"/>
    <x v="0"/>
    <n v="64"/>
    <x v="0"/>
    <n v="2776"/>
    <n v="0"/>
    <n v="0"/>
    <n v="1"/>
    <n v="0"/>
    <n v="0"/>
    <s v="Single"/>
    <s v="Alone"/>
    <n v="0"/>
    <n v="0"/>
    <n v="1"/>
    <n v="0"/>
    <n v="0"/>
    <s v="Graduation"/>
    <s v="Graduate"/>
    <n v="1649"/>
    <n v="1622"/>
    <n v="4"/>
    <n v="0"/>
    <x v="0"/>
    <s v="NumCatalogPurchases"/>
    <x v="0"/>
    <n v="22"/>
    <s v="Accepted"/>
    <n v="22"/>
    <n v="1676"/>
    <n v="1.9999999999999996"/>
    <n v="8"/>
    <n v="9"/>
    <n v="19"/>
    <n v="7"/>
    <x v="3"/>
    <s v="High"/>
    <s v="High"/>
    <s v="Medium"/>
    <n v="1897"/>
  </r>
  <r>
    <n v="77598"/>
    <x v="1"/>
    <n v="0"/>
    <n v="0"/>
    <n v="53"/>
    <x v="0"/>
    <n v="1193"/>
    <n v="33"/>
    <n v="281"/>
    <n v="129"/>
    <n v="66"/>
    <n v="33"/>
    <s v="Wines"/>
    <n v="1"/>
    <n v="7"/>
    <n v="5"/>
    <n v="13"/>
    <n v="3"/>
    <x v="0"/>
    <x v="0"/>
    <x v="1"/>
    <x v="0"/>
    <x v="0"/>
    <n v="0"/>
    <n v="3"/>
    <n v="11"/>
    <x v="1"/>
    <n v="77"/>
    <x v="0"/>
    <n v="2430"/>
    <n v="0"/>
    <n v="0"/>
    <n v="1"/>
    <n v="0"/>
    <n v="0"/>
    <s v="Single"/>
    <s v="Alone"/>
    <n v="0"/>
    <n v="0"/>
    <n v="0"/>
    <n v="1"/>
    <n v="0"/>
    <s v="Master"/>
    <s v="Postgraduate"/>
    <n v="1702"/>
    <n v="1669"/>
    <n v="1"/>
    <n v="0"/>
    <x v="0"/>
    <s v="NumStorePurchases"/>
    <x v="1"/>
    <n v="25"/>
    <s v="Accepted"/>
    <n v="25"/>
    <n v="1735"/>
    <n v="5"/>
    <n v="9"/>
    <n v="9"/>
    <n v="23"/>
    <n v="8"/>
    <x v="0"/>
    <s v="High"/>
    <s v="High"/>
    <s v="Medium"/>
    <n v="1898"/>
  </r>
  <r>
    <n v="80982"/>
    <x v="1"/>
    <n v="1"/>
    <n v="1"/>
    <n v="48"/>
    <x v="0"/>
    <n v="505"/>
    <n v="137"/>
    <n v="401"/>
    <n v="104"/>
    <n v="22"/>
    <n v="22"/>
    <s v="Wines"/>
    <n v="3"/>
    <n v="11"/>
    <n v="5"/>
    <n v="11"/>
    <n v="5"/>
    <x v="0"/>
    <x v="0"/>
    <x v="0"/>
    <x v="0"/>
    <x v="0"/>
    <n v="1"/>
    <n v="3"/>
    <n v="11"/>
    <x v="1"/>
    <n v="61"/>
    <x v="0"/>
    <n v="2696"/>
    <n v="0"/>
    <n v="0"/>
    <n v="1"/>
    <n v="0"/>
    <n v="0"/>
    <s v="Single"/>
    <s v="Alone"/>
    <n v="0"/>
    <n v="0"/>
    <n v="1"/>
    <n v="0"/>
    <n v="0"/>
    <s v="Graduation"/>
    <s v="Graduate"/>
    <n v="1169"/>
    <n v="1147"/>
    <n v="0"/>
    <n v="2"/>
    <x v="0"/>
    <s v="NumWebPurchases"/>
    <x v="2"/>
    <n v="27"/>
    <s v="Not Accepted"/>
    <n v="27"/>
    <n v="1191"/>
    <n v="6"/>
    <n v="9"/>
    <n v="8"/>
    <n v="23"/>
    <n v="8"/>
    <x v="0"/>
    <s v="Medium"/>
    <s v="Medium"/>
    <s v="Medium"/>
    <n v="1899"/>
  </r>
  <r>
    <n v="22701"/>
    <x v="2"/>
    <n v="1"/>
    <n v="0"/>
    <n v="2"/>
    <x v="3"/>
    <n v="2"/>
    <n v="4"/>
    <n v="9"/>
    <n v="0"/>
    <n v="4"/>
    <n v="5"/>
    <s v="Meat"/>
    <n v="1"/>
    <n v="1"/>
    <n v="0"/>
    <n v="3"/>
    <n v="5"/>
    <x v="0"/>
    <x v="0"/>
    <x v="0"/>
    <x v="0"/>
    <x v="0"/>
    <n v="0"/>
    <n v="3"/>
    <n v="11"/>
    <x v="1"/>
    <n v="43"/>
    <x v="2"/>
    <n v="2456"/>
    <n v="0"/>
    <n v="1"/>
    <n v="0"/>
    <n v="0"/>
    <n v="0"/>
    <s v="Married"/>
    <s v="Partner"/>
    <n v="0"/>
    <n v="0"/>
    <n v="0"/>
    <n v="1"/>
    <n v="0"/>
    <s v="Master"/>
    <s v="Postgraduate"/>
    <n v="19"/>
    <n v="14"/>
    <n v="0"/>
    <n v="1"/>
    <x v="1"/>
    <s v="NumStorePurchases"/>
    <x v="1"/>
    <n v="4"/>
    <s v="Not Accepted"/>
    <n v="4"/>
    <n v="24"/>
    <n v="10"/>
    <n v="0"/>
    <n v="0"/>
    <n v="10"/>
    <n v="2"/>
    <x v="1"/>
    <s v="Low"/>
    <s v="Medium"/>
    <s v="Low"/>
    <n v="1900"/>
  </r>
  <r>
    <n v="55212"/>
    <x v="0"/>
    <n v="0"/>
    <n v="1"/>
    <n v="65"/>
    <x v="2"/>
    <n v="1103"/>
    <n v="0"/>
    <n v="45"/>
    <n v="0"/>
    <n v="0"/>
    <n v="34"/>
    <s v="Wines"/>
    <n v="3"/>
    <n v="4"/>
    <n v="2"/>
    <n v="11"/>
    <n v="8"/>
    <x v="0"/>
    <x v="1"/>
    <x v="0"/>
    <x v="0"/>
    <x v="1"/>
    <n v="0"/>
    <n v="3"/>
    <n v="11"/>
    <x v="1"/>
    <n v="51"/>
    <x v="0"/>
    <n v="2742"/>
    <n v="0"/>
    <n v="1"/>
    <n v="0"/>
    <n v="0"/>
    <n v="0"/>
    <s v="Married"/>
    <s v="Partner"/>
    <n v="0"/>
    <n v="0"/>
    <n v="0"/>
    <n v="0"/>
    <n v="1"/>
    <s v="PhD"/>
    <s v="Postgraduate"/>
    <n v="1148"/>
    <n v="1114"/>
    <n v="2"/>
    <n v="1"/>
    <x v="0"/>
    <s v="NumStorePurchases"/>
    <x v="1"/>
    <n v="17"/>
    <s v="Accepted"/>
    <n v="17"/>
    <n v="1182"/>
    <n v="4"/>
    <n v="6"/>
    <n v="8"/>
    <n v="18"/>
    <n v="6"/>
    <x v="3"/>
    <s v="High"/>
    <s v="Low"/>
    <s v="Medium"/>
    <n v="1901"/>
  </r>
  <r>
    <n v="70617"/>
    <x v="1"/>
    <n v="0"/>
    <n v="0"/>
    <n v="45"/>
    <x v="0"/>
    <n v="353"/>
    <n v="61"/>
    <n v="753"/>
    <n v="40"/>
    <n v="46"/>
    <n v="27"/>
    <s v="Meat"/>
    <n v="1"/>
    <n v="3"/>
    <n v="3"/>
    <n v="7"/>
    <n v="2"/>
    <x v="0"/>
    <x v="0"/>
    <x v="0"/>
    <x v="0"/>
    <x v="0"/>
    <n v="0"/>
    <n v="3"/>
    <n v="11"/>
    <x v="1"/>
    <n v="50"/>
    <x v="0"/>
    <n v="2530"/>
    <n v="0"/>
    <n v="1"/>
    <n v="0"/>
    <n v="0"/>
    <n v="0"/>
    <s v="Married"/>
    <s v="Partner"/>
    <n v="0"/>
    <n v="0"/>
    <n v="1"/>
    <n v="0"/>
    <n v="0"/>
    <s v="Graduation"/>
    <s v="Graduate"/>
    <n v="1253"/>
    <n v="1226"/>
    <n v="0"/>
    <n v="0"/>
    <x v="0"/>
    <s v="NumStorePurchases"/>
    <x v="1"/>
    <n v="13"/>
    <s v="Not Accepted"/>
    <n v="13"/>
    <n v="1280"/>
    <n v="6"/>
    <n v="5"/>
    <n v="8"/>
    <n v="19"/>
    <n v="7"/>
    <x v="3"/>
    <s v="Medium"/>
    <s v="High"/>
    <s v="Medium"/>
    <n v="1902"/>
  </r>
  <r>
    <n v="64849"/>
    <x v="0"/>
    <n v="0"/>
    <n v="0"/>
    <n v="42"/>
    <x v="0"/>
    <n v="652"/>
    <n v="48"/>
    <n v="350"/>
    <n v="94"/>
    <n v="84"/>
    <n v="108"/>
    <s v="Wines"/>
    <n v="1"/>
    <n v="9"/>
    <n v="3"/>
    <n v="6"/>
    <n v="5"/>
    <x v="0"/>
    <x v="0"/>
    <x v="0"/>
    <x v="0"/>
    <x v="0"/>
    <n v="0"/>
    <n v="3"/>
    <n v="11"/>
    <x v="0"/>
    <n v="63"/>
    <x v="0"/>
    <n v="2752"/>
    <n v="0"/>
    <n v="0"/>
    <n v="1"/>
    <n v="0"/>
    <n v="0"/>
    <s v="Single"/>
    <s v="Alone"/>
    <n v="0"/>
    <n v="0"/>
    <n v="1"/>
    <n v="0"/>
    <n v="0"/>
    <s v="Graduation"/>
    <s v="Graduate"/>
    <n v="1228"/>
    <n v="1120"/>
    <n v="0"/>
    <n v="0"/>
    <x v="0"/>
    <s v="NumWebPurchases"/>
    <x v="2"/>
    <n v="18"/>
    <s v="Not Accepted"/>
    <n v="18"/>
    <n v="1336"/>
    <n v="6"/>
    <n v="7"/>
    <n v="8"/>
    <n v="21"/>
    <n v="8"/>
    <x v="0"/>
    <s v="High"/>
    <s v="High"/>
    <s v="High"/>
    <n v="1903"/>
  </r>
  <r>
    <n v="62694"/>
    <x v="0"/>
    <n v="1"/>
    <n v="1"/>
    <n v="29"/>
    <x v="1"/>
    <n v="379"/>
    <n v="6"/>
    <n v="157"/>
    <n v="25"/>
    <n v="91"/>
    <n v="91"/>
    <s v="Wines"/>
    <n v="5"/>
    <n v="9"/>
    <n v="3"/>
    <n v="7"/>
    <n v="7"/>
    <x v="0"/>
    <x v="0"/>
    <x v="0"/>
    <x v="0"/>
    <x v="0"/>
    <n v="0"/>
    <n v="3"/>
    <n v="11"/>
    <x v="1"/>
    <n v="55"/>
    <x v="0"/>
    <n v="2536"/>
    <n v="0"/>
    <n v="1"/>
    <n v="0"/>
    <n v="0"/>
    <n v="0"/>
    <s v="Married"/>
    <s v="Partner"/>
    <n v="0"/>
    <n v="0"/>
    <n v="0"/>
    <n v="1"/>
    <n v="0"/>
    <s v="Master"/>
    <s v="Postgraduate"/>
    <n v="658"/>
    <n v="567"/>
    <n v="0"/>
    <n v="2"/>
    <x v="2"/>
    <s v="NumWebPurchases"/>
    <x v="2"/>
    <n v="19"/>
    <s v="Not Accepted"/>
    <n v="19"/>
    <n v="749"/>
    <n v="8"/>
    <n v="7"/>
    <n v="6"/>
    <n v="21"/>
    <n v="8"/>
    <x v="0"/>
    <s v="Medium"/>
    <s v="High"/>
    <s v="High"/>
    <n v="1904"/>
  </r>
  <r>
    <n v="61917"/>
    <x v="0"/>
    <n v="1"/>
    <n v="1"/>
    <n v="83"/>
    <x v="2"/>
    <n v="46"/>
    <n v="4"/>
    <n v="36"/>
    <n v="2"/>
    <n v="2"/>
    <n v="1"/>
    <s v="Wines"/>
    <n v="1"/>
    <n v="2"/>
    <n v="0"/>
    <n v="4"/>
    <n v="5"/>
    <x v="0"/>
    <x v="0"/>
    <x v="0"/>
    <x v="0"/>
    <x v="0"/>
    <n v="0"/>
    <n v="3"/>
    <n v="11"/>
    <x v="1"/>
    <n v="46"/>
    <x v="2"/>
    <n v="2380"/>
    <n v="0"/>
    <n v="1"/>
    <n v="0"/>
    <n v="0"/>
    <n v="0"/>
    <s v="Married"/>
    <s v="Partner"/>
    <n v="0"/>
    <n v="0"/>
    <n v="0"/>
    <n v="0"/>
    <n v="1"/>
    <s v="PhD"/>
    <s v="Postgraduate"/>
    <n v="90"/>
    <n v="89"/>
    <n v="0"/>
    <n v="2"/>
    <x v="3"/>
    <s v="NumStorePurchases"/>
    <x v="1"/>
    <n v="6"/>
    <s v="Not Accepted"/>
    <n v="6"/>
    <n v="91"/>
    <n v="1.9999999999999996"/>
    <n v="2"/>
    <n v="2"/>
    <n v="6"/>
    <n v="0"/>
    <x v="1"/>
    <s v="Medium"/>
    <s v="Medium"/>
    <s v="Low"/>
    <n v="1905"/>
  </r>
  <r>
    <n v="67472"/>
    <x v="0"/>
    <n v="0"/>
    <n v="1"/>
    <n v="93"/>
    <x v="2"/>
    <n v="162"/>
    <n v="31"/>
    <n v="127"/>
    <n v="8"/>
    <n v="17"/>
    <n v="69"/>
    <s v="Wines"/>
    <n v="2"/>
    <n v="4"/>
    <n v="2"/>
    <n v="7"/>
    <n v="3"/>
    <x v="0"/>
    <x v="0"/>
    <x v="0"/>
    <x v="0"/>
    <x v="0"/>
    <n v="0"/>
    <n v="3"/>
    <n v="11"/>
    <x v="1"/>
    <n v="73"/>
    <x v="0"/>
    <n v="2433"/>
    <n v="0"/>
    <n v="1"/>
    <n v="0"/>
    <n v="0"/>
    <n v="0"/>
    <s v="Married"/>
    <s v="Partner"/>
    <n v="0"/>
    <n v="0"/>
    <n v="0"/>
    <n v="0"/>
    <n v="1"/>
    <s v="PhD"/>
    <s v="Postgraduate"/>
    <n v="345"/>
    <n v="276"/>
    <n v="0"/>
    <n v="1"/>
    <x v="2"/>
    <s v="NumStorePurchases"/>
    <x v="1"/>
    <n v="13"/>
    <s v="Not Accepted"/>
    <n v="13"/>
    <n v="414"/>
    <n v="0.99999999999999978"/>
    <n v="5"/>
    <n v="5"/>
    <n v="11"/>
    <n v="3"/>
    <x v="2"/>
    <s v="Medium"/>
    <s v="Medium"/>
    <s v="High"/>
    <n v="1906"/>
  </r>
  <r>
    <n v="21059"/>
    <x v="2"/>
    <n v="1"/>
    <n v="0"/>
    <n v="40"/>
    <x v="0"/>
    <n v="8"/>
    <n v="3"/>
    <n v="19"/>
    <n v="3"/>
    <n v="3"/>
    <n v="8"/>
    <s v="Meat"/>
    <n v="3"/>
    <n v="3"/>
    <n v="0"/>
    <n v="3"/>
    <n v="6"/>
    <x v="0"/>
    <x v="0"/>
    <x v="0"/>
    <x v="0"/>
    <x v="0"/>
    <n v="0"/>
    <n v="3"/>
    <n v="11"/>
    <x v="1"/>
    <n v="38"/>
    <x v="1"/>
    <n v="2332"/>
    <n v="0"/>
    <n v="1"/>
    <n v="0"/>
    <n v="0"/>
    <n v="0"/>
    <s v="Married"/>
    <s v="Partner"/>
    <n v="0"/>
    <n v="0"/>
    <n v="0"/>
    <n v="1"/>
    <n v="0"/>
    <s v="Master"/>
    <s v="Postgraduate"/>
    <n v="36"/>
    <n v="28"/>
    <n v="0"/>
    <n v="1"/>
    <x v="1"/>
    <s v="NumWebPurchases"/>
    <x v="2"/>
    <n v="6"/>
    <s v="Not Accepted"/>
    <n v="6"/>
    <n v="44"/>
    <n v="6"/>
    <n v="2"/>
    <n v="1"/>
    <n v="9"/>
    <n v="2"/>
    <x v="1"/>
    <s v="Low"/>
    <s v="Medium"/>
    <s v="Low"/>
    <n v="1907"/>
  </r>
  <r>
    <n v="29543"/>
    <x v="2"/>
    <n v="2"/>
    <n v="0"/>
    <n v="47"/>
    <x v="0"/>
    <n v="17"/>
    <n v="3"/>
    <n v="18"/>
    <n v="3"/>
    <n v="4"/>
    <n v="18"/>
    <s v="Meat"/>
    <n v="2"/>
    <n v="3"/>
    <n v="1"/>
    <n v="2"/>
    <n v="7"/>
    <x v="0"/>
    <x v="0"/>
    <x v="0"/>
    <x v="0"/>
    <x v="0"/>
    <n v="0"/>
    <n v="3"/>
    <n v="11"/>
    <x v="1"/>
    <n v="52"/>
    <x v="0"/>
    <n v="2248"/>
    <n v="0"/>
    <n v="1"/>
    <n v="0"/>
    <n v="0"/>
    <n v="0"/>
    <s v="Married"/>
    <s v="Partner"/>
    <n v="0"/>
    <n v="0"/>
    <n v="0"/>
    <n v="1"/>
    <n v="0"/>
    <s v="Master"/>
    <s v="Postgraduate"/>
    <n v="45"/>
    <n v="27"/>
    <n v="0"/>
    <n v="2"/>
    <x v="1"/>
    <s v="NumWebPurchases"/>
    <x v="2"/>
    <n v="6"/>
    <s v="Not Accepted"/>
    <n v="6"/>
    <n v="63"/>
    <n v="6"/>
    <n v="2"/>
    <n v="2"/>
    <n v="10"/>
    <n v="2"/>
    <x v="1"/>
    <s v="Low"/>
    <s v="Medium"/>
    <s v="Medium"/>
    <n v="1908"/>
  </r>
  <r>
    <n v="75903"/>
    <x v="1"/>
    <n v="0"/>
    <n v="1"/>
    <n v="50"/>
    <x v="0"/>
    <n v="340"/>
    <n v="108"/>
    <n v="185"/>
    <n v="130"/>
    <n v="38"/>
    <n v="100"/>
    <s v="Wines"/>
    <n v="2"/>
    <n v="6"/>
    <n v="6"/>
    <n v="9"/>
    <n v="3"/>
    <x v="0"/>
    <x v="0"/>
    <x v="0"/>
    <x v="0"/>
    <x v="0"/>
    <n v="0"/>
    <n v="3"/>
    <n v="11"/>
    <x v="1"/>
    <n v="69"/>
    <x v="0"/>
    <n v="2606"/>
    <n v="0"/>
    <n v="1"/>
    <n v="0"/>
    <n v="0"/>
    <n v="0"/>
    <s v="Married"/>
    <s v="Partner"/>
    <n v="0"/>
    <n v="0"/>
    <n v="1"/>
    <n v="0"/>
    <n v="0"/>
    <s v="Graduation"/>
    <s v="Graduate"/>
    <n v="801"/>
    <n v="701"/>
    <n v="0"/>
    <n v="1"/>
    <x v="2"/>
    <s v="NumStorePurchases"/>
    <x v="1"/>
    <n v="21"/>
    <s v="Not Accepted"/>
    <n v="21"/>
    <n v="901"/>
    <n v="5"/>
    <n v="8"/>
    <n v="6"/>
    <n v="19"/>
    <n v="7"/>
    <x v="3"/>
    <s v="Medium"/>
    <s v="High"/>
    <s v="High"/>
    <n v="1909"/>
  </r>
  <r>
    <n v="34984"/>
    <x v="2"/>
    <n v="1"/>
    <n v="1"/>
    <n v="40"/>
    <x v="0"/>
    <n v="8"/>
    <n v="4"/>
    <n v="15"/>
    <n v="3"/>
    <n v="5"/>
    <n v="3"/>
    <s v="Meat"/>
    <n v="2"/>
    <n v="1"/>
    <n v="0"/>
    <n v="3"/>
    <n v="7"/>
    <x v="0"/>
    <x v="0"/>
    <x v="0"/>
    <x v="0"/>
    <x v="0"/>
    <n v="0"/>
    <n v="3"/>
    <n v="11"/>
    <x v="1"/>
    <n v="45"/>
    <x v="2"/>
    <n v="2820"/>
    <n v="0"/>
    <n v="0"/>
    <n v="0"/>
    <n v="1"/>
    <n v="0"/>
    <s v="Together"/>
    <s v="Partner"/>
    <n v="1"/>
    <n v="0"/>
    <n v="0"/>
    <n v="0"/>
    <n v="0"/>
    <s v="2n Cycle"/>
    <s v="Undergraduate"/>
    <n v="35"/>
    <n v="32"/>
    <n v="0"/>
    <n v="2"/>
    <x v="1"/>
    <s v="NumStorePurchases"/>
    <x v="1"/>
    <n v="4"/>
    <s v="Not Accepted"/>
    <n v="4"/>
    <n v="38"/>
    <n v="6"/>
    <n v="0"/>
    <n v="1"/>
    <n v="7"/>
    <n v="1"/>
    <x v="1"/>
    <s v="Low"/>
    <s v="Medium"/>
    <s v="Low"/>
    <n v="1910"/>
  </r>
  <r>
    <n v="54998"/>
    <x v="0"/>
    <n v="0"/>
    <n v="1"/>
    <n v="3"/>
    <x v="3"/>
    <n v="154"/>
    <n v="22"/>
    <n v="202"/>
    <n v="39"/>
    <n v="30"/>
    <n v="8"/>
    <s v="Meat"/>
    <n v="5"/>
    <n v="4"/>
    <n v="2"/>
    <n v="9"/>
    <n v="4"/>
    <x v="0"/>
    <x v="0"/>
    <x v="0"/>
    <x v="0"/>
    <x v="0"/>
    <n v="0"/>
    <n v="3"/>
    <n v="11"/>
    <x v="0"/>
    <n v="64"/>
    <x v="0"/>
    <n v="2635"/>
    <n v="0"/>
    <n v="0"/>
    <n v="1"/>
    <n v="0"/>
    <n v="0"/>
    <s v="Single"/>
    <s v="Alone"/>
    <n v="0"/>
    <n v="0"/>
    <n v="0"/>
    <n v="0"/>
    <n v="1"/>
    <s v="PhD"/>
    <s v="Postgraduate"/>
    <n v="447"/>
    <n v="439"/>
    <n v="0"/>
    <n v="1"/>
    <x v="2"/>
    <s v="NumStorePurchases"/>
    <x v="1"/>
    <n v="15"/>
    <s v="Not Accepted"/>
    <n v="15"/>
    <n v="455"/>
    <n v="10"/>
    <n v="5"/>
    <n v="5"/>
    <n v="20"/>
    <n v="7"/>
    <x v="3"/>
    <s v="Medium"/>
    <s v="Medium"/>
    <s v="Low"/>
    <n v="1911"/>
  </r>
  <r>
    <n v="54356"/>
    <x v="0"/>
    <n v="0"/>
    <n v="1"/>
    <n v="62"/>
    <x v="2"/>
    <n v="710"/>
    <n v="15"/>
    <n v="30"/>
    <n v="20"/>
    <n v="0"/>
    <n v="0"/>
    <s v="Wines"/>
    <n v="3"/>
    <n v="11"/>
    <n v="2"/>
    <n v="8"/>
    <n v="8"/>
    <x v="0"/>
    <x v="0"/>
    <x v="0"/>
    <x v="0"/>
    <x v="0"/>
    <n v="0"/>
    <n v="3"/>
    <n v="11"/>
    <x v="0"/>
    <n v="71"/>
    <x v="0"/>
    <n v="2746"/>
    <n v="0"/>
    <n v="0"/>
    <n v="0"/>
    <n v="0"/>
    <n v="1"/>
    <s v="Widow"/>
    <s v="Alone"/>
    <n v="0"/>
    <n v="0"/>
    <n v="0"/>
    <n v="0"/>
    <n v="1"/>
    <s v="PhD"/>
    <s v="Postgraduate"/>
    <n v="775"/>
    <n v="775"/>
    <n v="0"/>
    <n v="1"/>
    <x v="2"/>
    <s v="NumWebPurchases"/>
    <x v="2"/>
    <n v="21"/>
    <s v="Not Accepted"/>
    <n v="21"/>
    <n v="775"/>
    <n v="4"/>
    <n v="8"/>
    <n v="6"/>
    <n v="18"/>
    <n v="6"/>
    <x v="3"/>
    <s v="High"/>
    <s v="Low"/>
    <s v="Low"/>
    <n v="1912"/>
  </r>
  <r>
    <n v="34242"/>
    <x v="2"/>
    <n v="0"/>
    <n v="1"/>
    <n v="25"/>
    <x v="1"/>
    <n v="8"/>
    <n v="2"/>
    <n v="4"/>
    <n v="0"/>
    <n v="0"/>
    <n v="1"/>
    <s v="Wines"/>
    <n v="1"/>
    <n v="0"/>
    <n v="0"/>
    <n v="3"/>
    <n v="5"/>
    <x v="0"/>
    <x v="0"/>
    <x v="0"/>
    <x v="0"/>
    <x v="0"/>
    <n v="0"/>
    <n v="3"/>
    <n v="11"/>
    <x v="1"/>
    <n v="61"/>
    <x v="0"/>
    <n v="2257"/>
    <n v="0"/>
    <n v="1"/>
    <n v="0"/>
    <n v="0"/>
    <n v="0"/>
    <s v="Married"/>
    <s v="Partner"/>
    <n v="0"/>
    <n v="0"/>
    <n v="0"/>
    <n v="1"/>
    <n v="0"/>
    <s v="Master"/>
    <s v="Postgraduate"/>
    <n v="14"/>
    <n v="13"/>
    <n v="0"/>
    <n v="1"/>
    <x v="1"/>
    <s v="NumStorePurchases"/>
    <x v="1"/>
    <n v="3"/>
    <s v="Not Accepted"/>
    <n v="3"/>
    <n v="15"/>
    <n v="8"/>
    <n v="0"/>
    <n v="0"/>
    <n v="8"/>
    <n v="1"/>
    <x v="1"/>
    <s v="Low"/>
    <s v="Low"/>
    <s v="Low"/>
    <n v="1913"/>
  </r>
  <r>
    <n v="25410"/>
    <x v="2"/>
    <n v="1"/>
    <n v="0"/>
    <n v="48"/>
    <x v="0"/>
    <n v="2"/>
    <n v="2"/>
    <n v="4"/>
    <n v="13"/>
    <n v="13"/>
    <n v="4"/>
    <s v="Fish"/>
    <n v="1"/>
    <n v="1"/>
    <n v="0"/>
    <n v="4"/>
    <n v="4"/>
    <x v="0"/>
    <x v="0"/>
    <x v="0"/>
    <x v="0"/>
    <x v="0"/>
    <n v="0"/>
    <n v="3"/>
    <n v="11"/>
    <x v="1"/>
    <n v="47"/>
    <x v="2"/>
    <n v="2461"/>
    <n v="0"/>
    <n v="1"/>
    <n v="0"/>
    <n v="0"/>
    <n v="0"/>
    <s v="Married"/>
    <s v="Partner"/>
    <n v="0"/>
    <n v="0"/>
    <n v="1"/>
    <n v="0"/>
    <n v="0"/>
    <s v="Graduation"/>
    <s v="Graduate"/>
    <n v="34"/>
    <n v="30"/>
    <n v="0"/>
    <n v="1"/>
    <x v="1"/>
    <s v="NumStorePurchases"/>
    <x v="1"/>
    <n v="5"/>
    <s v="Not Accepted"/>
    <n v="5"/>
    <n v="38"/>
    <n v="6"/>
    <n v="1"/>
    <n v="1"/>
    <n v="8"/>
    <n v="1"/>
    <x v="1"/>
    <s v="Low"/>
    <s v="Medium"/>
    <s v="Low"/>
    <n v="1914"/>
  </r>
  <r>
    <n v="73356"/>
    <x v="1"/>
    <n v="0"/>
    <n v="0"/>
    <n v="56"/>
    <x v="0"/>
    <n v="1050"/>
    <n v="14"/>
    <n v="322"/>
    <n v="0"/>
    <n v="14"/>
    <n v="112"/>
    <s v="Wines"/>
    <n v="1"/>
    <n v="5"/>
    <n v="11"/>
    <n v="5"/>
    <n v="2"/>
    <x v="1"/>
    <x v="0"/>
    <x v="1"/>
    <x v="1"/>
    <x v="0"/>
    <n v="0"/>
    <n v="3"/>
    <n v="11"/>
    <x v="0"/>
    <n v="36"/>
    <x v="1"/>
    <n v="2302"/>
    <n v="0"/>
    <n v="1"/>
    <n v="0"/>
    <n v="0"/>
    <n v="0"/>
    <s v="Married"/>
    <s v="Partner"/>
    <n v="0"/>
    <n v="0"/>
    <n v="0"/>
    <n v="0"/>
    <n v="1"/>
    <s v="PhD"/>
    <s v="Postgraduate"/>
    <n v="1400"/>
    <n v="1288"/>
    <n v="3"/>
    <n v="0"/>
    <x v="0"/>
    <s v="NumCatalogPurchases"/>
    <x v="0"/>
    <n v="21"/>
    <s v="Accepted"/>
    <n v="21"/>
    <n v="1512"/>
    <n v="5"/>
    <n v="8"/>
    <n v="8"/>
    <n v="21"/>
    <n v="8"/>
    <x v="0"/>
    <s v="High"/>
    <s v="Medium"/>
    <s v="High"/>
    <n v="1915"/>
  </r>
  <r>
    <n v="28320"/>
    <x v="2"/>
    <n v="0"/>
    <n v="1"/>
    <n v="68"/>
    <x v="2"/>
    <n v="19"/>
    <n v="1"/>
    <n v="14"/>
    <n v="3"/>
    <n v="2"/>
    <n v="4"/>
    <s v="Wines"/>
    <n v="1"/>
    <n v="1"/>
    <n v="0"/>
    <n v="3"/>
    <n v="8"/>
    <x v="0"/>
    <x v="0"/>
    <x v="0"/>
    <x v="0"/>
    <x v="0"/>
    <n v="0"/>
    <n v="3"/>
    <n v="11"/>
    <x v="1"/>
    <n v="70"/>
    <x v="0"/>
    <n v="2690"/>
    <n v="0"/>
    <n v="0"/>
    <n v="0"/>
    <n v="1"/>
    <n v="0"/>
    <s v="Together"/>
    <s v="Partner"/>
    <n v="0"/>
    <n v="0"/>
    <n v="1"/>
    <n v="0"/>
    <n v="0"/>
    <s v="Graduation"/>
    <s v="Graduate"/>
    <n v="39"/>
    <n v="35"/>
    <n v="0"/>
    <n v="1"/>
    <x v="1"/>
    <s v="NumStorePurchases"/>
    <x v="1"/>
    <n v="4"/>
    <s v="Not Accepted"/>
    <n v="4"/>
    <n v="43"/>
    <n v="4"/>
    <n v="0"/>
    <n v="1"/>
    <n v="5"/>
    <n v="0"/>
    <x v="1"/>
    <s v="Low"/>
    <s v="Medium"/>
    <s v="Low"/>
    <n v="1916"/>
  </r>
  <r>
    <n v="23763"/>
    <x v="2"/>
    <n v="1"/>
    <n v="0"/>
    <n v="64"/>
    <x v="2"/>
    <n v="22"/>
    <n v="0"/>
    <n v="6"/>
    <n v="6"/>
    <n v="2"/>
    <n v="6"/>
    <s v="Wines"/>
    <n v="1"/>
    <n v="1"/>
    <n v="0"/>
    <n v="3"/>
    <n v="7"/>
    <x v="0"/>
    <x v="0"/>
    <x v="0"/>
    <x v="0"/>
    <x v="0"/>
    <n v="0"/>
    <n v="3"/>
    <n v="11"/>
    <x v="1"/>
    <n v="43"/>
    <x v="2"/>
    <n v="2850"/>
    <n v="0"/>
    <n v="0"/>
    <n v="1"/>
    <n v="0"/>
    <n v="0"/>
    <s v="Single"/>
    <s v="Alone"/>
    <n v="0"/>
    <n v="0"/>
    <n v="1"/>
    <n v="0"/>
    <n v="0"/>
    <s v="Graduation"/>
    <s v="Graduate"/>
    <n v="36"/>
    <n v="30"/>
    <n v="0"/>
    <n v="1"/>
    <x v="1"/>
    <s v="NumStorePurchases"/>
    <x v="1"/>
    <n v="4"/>
    <s v="Not Accepted"/>
    <n v="4"/>
    <n v="42"/>
    <n v="4"/>
    <n v="0"/>
    <n v="1"/>
    <n v="5"/>
    <n v="0"/>
    <x v="1"/>
    <s v="Low"/>
    <s v="Medium"/>
    <s v="Low"/>
    <n v="1917"/>
  </r>
  <r>
    <n v="72570"/>
    <x v="1"/>
    <n v="0"/>
    <n v="0"/>
    <n v="67"/>
    <x v="2"/>
    <n v="274"/>
    <n v="83"/>
    <n v="216"/>
    <n v="151"/>
    <n v="141"/>
    <n v="224"/>
    <s v="Wines"/>
    <n v="1"/>
    <n v="4"/>
    <n v="6"/>
    <n v="12"/>
    <n v="1"/>
    <x v="0"/>
    <x v="0"/>
    <x v="0"/>
    <x v="0"/>
    <x v="0"/>
    <n v="0"/>
    <n v="3"/>
    <n v="11"/>
    <x v="1"/>
    <n v="36"/>
    <x v="1"/>
    <n v="2224"/>
    <n v="0"/>
    <n v="1"/>
    <n v="0"/>
    <n v="0"/>
    <n v="0"/>
    <s v="Married"/>
    <s v="Partner"/>
    <n v="0"/>
    <n v="0"/>
    <n v="1"/>
    <n v="0"/>
    <n v="0"/>
    <s v="Graduation"/>
    <s v="Graduate"/>
    <n v="865"/>
    <n v="641"/>
    <n v="0"/>
    <n v="0"/>
    <x v="2"/>
    <s v="NumStorePurchases"/>
    <x v="1"/>
    <n v="22"/>
    <s v="Not Accepted"/>
    <n v="22"/>
    <n v="1089"/>
    <n v="4"/>
    <n v="8"/>
    <n v="7"/>
    <n v="19"/>
    <n v="7"/>
    <x v="3"/>
    <s v="Medium"/>
    <s v="High"/>
    <s v="High"/>
    <n v="1918"/>
  </r>
  <r>
    <n v="34529"/>
    <x v="2"/>
    <n v="1"/>
    <n v="0"/>
    <n v="94"/>
    <x v="2"/>
    <n v="68"/>
    <n v="6"/>
    <n v="38"/>
    <n v="3"/>
    <n v="6"/>
    <n v="41"/>
    <s v="Wines"/>
    <n v="2"/>
    <n v="2"/>
    <n v="2"/>
    <n v="3"/>
    <n v="7"/>
    <x v="0"/>
    <x v="0"/>
    <x v="0"/>
    <x v="0"/>
    <x v="0"/>
    <n v="0"/>
    <n v="3"/>
    <n v="11"/>
    <x v="1"/>
    <n v="44"/>
    <x v="2"/>
    <n v="2812"/>
    <n v="0"/>
    <n v="1"/>
    <n v="0"/>
    <n v="0"/>
    <n v="0"/>
    <s v="Married"/>
    <s v="Partner"/>
    <n v="0"/>
    <n v="0"/>
    <n v="0"/>
    <n v="1"/>
    <n v="0"/>
    <s v="Master"/>
    <s v="Postgraduate"/>
    <n v="121"/>
    <n v="80"/>
    <n v="0"/>
    <n v="1"/>
    <x v="3"/>
    <s v="NumStorePurchases"/>
    <x v="1"/>
    <n v="7"/>
    <s v="Not Accepted"/>
    <n v="7"/>
    <n v="162"/>
    <n v="0.99999999999999978"/>
    <n v="3"/>
    <n v="3"/>
    <n v="7"/>
    <n v="1"/>
    <x v="1"/>
    <s v="Medium"/>
    <s v="Medium"/>
    <s v="Medium"/>
    <n v="1919"/>
  </r>
  <r>
    <n v="70792"/>
    <x v="1"/>
    <n v="0"/>
    <n v="0"/>
    <n v="82"/>
    <x v="2"/>
    <n v="344"/>
    <n v="45"/>
    <n v="654"/>
    <n v="104"/>
    <n v="11"/>
    <n v="114"/>
    <s v="Meat"/>
    <n v="2"/>
    <n v="3"/>
    <n v="4"/>
    <n v="10"/>
    <n v="3"/>
    <x v="0"/>
    <x v="0"/>
    <x v="0"/>
    <x v="0"/>
    <x v="0"/>
    <n v="0"/>
    <n v="3"/>
    <n v="11"/>
    <x v="1"/>
    <n v="69"/>
    <x v="0"/>
    <n v="2667"/>
    <n v="0"/>
    <n v="0"/>
    <n v="0"/>
    <n v="0"/>
    <n v="1"/>
    <s v="Widow"/>
    <s v="Alone"/>
    <n v="0"/>
    <n v="0"/>
    <n v="1"/>
    <n v="0"/>
    <n v="0"/>
    <s v="Graduation"/>
    <s v="Graduate"/>
    <n v="1158"/>
    <n v="1044"/>
    <n v="0"/>
    <n v="0"/>
    <x v="0"/>
    <s v="NumStorePurchases"/>
    <x v="1"/>
    <n v="17"/>
    <s v="Not Accepted"/>
    <n v="17"/>
    <n v="1272"/>
    <n v="1.9999999999999996"/>
    <n v="6"/>
    <n v="8"/>
    <n v="16"/>
    <n v="5"/>
    <x v="3"/>
    <s v="Medium"/>
    <s v="Medium"/>
    <s v="High"/>
    <n v="1920"/>
  </r>
  <r>
    <n v="63211"/>
    <x v="0"/>
    <n v="0"/>
    <n v="0"/>
    <n v="3"/>
    <x v="3"/>
    <n v="145"/>
    <n v="193"/>
    <n v="459"/>
    <n v="205"/>
    <n v="26"/>
    <n v="145"/>
    <s v="Meat"/>
    <n v="2"/>
    <n v="3"/>
    <n v="8"/>
    <n v="7"/>
    <n v="2"/>
    <x v="0"/>
    <x v="0"/>
    <x v="0"/>
    <x v="0"/>
    <x v="0"/>
    <n v="0"/>
    <n v="3"/>
    <n v="11"/>
    <x v="0"/>
    <n v="38"/>
    <x v="1"/>
    <n v="2763"/>
    <n v="0"/>
    <n v="1"/>
    <n v="0"/>
    <n v="0"/>
    <n v="0"/>
    <s v="Married"/>
    <s v="Partner"/>
    <n v="0"/>
    <n v="0"/>
    <n v="1"/>
    <n v="0"/>
    <n v="0"/>
    <s v="Graduation"/>
    <s v="Graduate"/>
    <n v="1028"/>
    <n v="883"/>
    <n v="0"/>
    <n v="0"/>
    <x v="0"/>
    <s v="NumCatalogPurchases"/>
    <x v="0"/>
    <n v="18"/>
    <s v="Not Accepted"/>
    <n v="18"/>
    <n v="1173"/>
    <n v="10"/>
    <n v="7"/>
    <n v="7"/>
    <n v="24"/>
    <n v="9"/>
    <x v="0"/>
    <s v="Medium"/>
    <s v="Medium"/>
    <s v="High"/>
    <n v="1921"/>
  </r>
  <r>
    <n v="83891"/>
    <x v="1"/>
    <n v="0"/>
    <n v="1"/>
    <n v="24"/>
    <x v="1"/>
    <n v="217"/>
    <n v="38"/>
    <n v="350"/>
    <n v="111"/>
    <n v="85"/>
    <n v="15"/>
    <s v="Meat"/>
    <n v="1"/>
    <n v="4"/>
    <n v="7"/>
    <n v="10"/>
    <n v="1"/>
    <x v="0"/>
    <x v="0"/>
    <x v="0"/>
    <x v="0"/>
    <x v="0"/>
    <n v="0"/>
    <n v="3"/>
    <n v="11"/>
    <x v="1"/>
    <n v="46"/>
    <x v="2"/>
    <n v="2168"/>
    <n v="0"/>
    <n v="1"/>
    <n v="0"/>
    <n v="0"/>
    <n v="0"/>
    <s v="Married"/>
    <s v="Partner"/>
    <n v="0"/>
    <n v="0"/>
    <n v="0"/>
    <n v="1"/>
    <n v="0"/>
    <s v="Master"/>
    <s v="Postgraduate"/>
    <n v="801"/>
    <n v="786"/>
    <n v="0"/>
    <n v="1"/>
    <x v="2"/>
    <s v="NumStorePurchases"/>
    <x v="1"/>
    <n v="21"/>
    <s v="Not Accepted"/>
    <n v="21"/>
    <n v="816"/>
    <n v="8"/>
    <n v="8"/>
    <n v="6"/>
    <n v="22"/>
    <n v="8"/>
    <x v="0"/>
    <s v="Medium"/>
    <s v="High"/>
    <s v="Medium"/>
    <n v="1922"/>
  </r>
  <r>
    <n v="36065"/>
    <x v="0"/>
    <n v="1"/>
    <n v="1"/>
    <n v="54"/>
    <x v="0"/>
    <n v="18"/>
    <n v="7"/>
    <n v="34"/>
    <n v="10"/>
    <n v="2"/>
    <n v="3"/>
    <s v="Meat"/>
    <n v="3"/>
    <n v="3"/>
    <n v="0"/>
    <n v="3"/>
    <n v="8"/>
    <x v="0"/>
    <x v="0"/>
    <x v="0"/>
    <x v="0"/>
    <x v="0"/>
    <n v="0"/>
    <n v="3"/>
    <n v="11"/>
    <x v="1"/>
    <n v="52"/>
    <x v="0"/>
    <n v="2614"/>
    <n v="0"/>
    <n v="0"/>
    <n v="1"/>
    <n v="0"/>
    <n v="0"/>
    <s v="Single"/>
    <s v="Alone"/>
    <n v="0"/>
    <n v="0"/>
    <n v="1"/>
    <n v="0"/>
    <n v="0"/>
    <s v="Graduation"/>
    <s v="Graduate"/>
    <n v="71"/>
    <n v="68"/>
    <n v="0"/>
    <n v="2"/>
    <x v="3"/>
    <s v="NumWebPurchases"/>
    <x v="2"/>
    <n v="6"/>
    <s v="Not Accepted"/>
    <n v="6"/>
    <n v="74"/>
    <n v="5"/>
    <n v="2"/>
    <n v="2"/>
    <n v="9"/>
    <n v="2"/>
    <x v="1"/>
    <s v="Low"/>
    <s v="Medium"/>
    <s v="Low"/>
    <n v="1923"/>
  </r>
  <r>
    <n v="39898"/>
    <x v="0"/>
    <n v="0"/>
    <n v="1"/>
    <n v="20"/>
    <x v="1"/>
    <n v="69"/>
    <n v="8"/>
    <n v="26"/>
    <n v="12"/>
    <n v="7"/>
    <n v="12"/>
    <s v="Wines"/>
    <n v="2"/>
    <n v="3"/>
    <n v="0"/>
    <n v="4"/>
    <n v="7"/>
    <x v="0"/>
    <x v="0"/>
    <x v="0"/>
    <x v="0"/>
    <x v="0"/>
    <n v="0"/>
    <n v="3"/>
    <n v="11"/>
    <x v="1"/>
    <n v="66"/>
    <x v="0"/>
    <n v="2661"/>
    <n v="0"/>
    <n v="0"/>
    <n v="0"/>
    <n v="1"/>
    <n v="0"/>
    <s v="Together"/>
    <s v="Partner"/>
    <n v="0"/>
    <n v="0"/>
    <n v="1"/>
    <n v="0"/>
    <n v="0"/>
    <s v="Graduation"/>
    <s v="Graduate"/>
    <n v="122"/>
    <n v="110"/>
    <n v="0"/>
    <n v="1"/>
    <x v="3"/>
    <s v="NumStorePurchases"/>
    <x v="1"/>
    <n v="7"/>
    <s v="Not Accepted"/>
    <n v="7"/>
    <n v="134"/>
    <n v="8"/>
    <n v="3"/>
    <n v="3"/>
    <n v="14"/>
    <n v="4"/>
    <x v="2"/>
    <s v="Medium"/>
    <s v="Medium"/>
    <s v="Medium"/>
    <n v="1924"/>
  </r>
  <r>
    <n v="51141"/>
    <x v="0"/>
    <n v="0"/>
    <n v="0"/>
    <n v="96"/>
    <x v="2"/>
    <n v="144"/>
    <n v="0"/>
    <n v="7"/>
    <n v="0"/>
    <n v="0"/>
    <n v="6"/>
    <s v="Wines"/>
    <n v="1"/>
    <n v="3"/>
    <n v="1"/>
    <n v="4"/>
    <n v="5"/>
    <x v="0"/>
    <x v="0"/>
    <x v="0"/>
    <x v="0"/>
    <x v="0"/>
    <n v="0"/>
    <n v="3"/>
    <n v="11"/>
    <x v="1"/>
    <n v="80"/>
    <x v="0"/>
    <n v="2515"/>
    <n v="0"/>
    <n v="0"/>
    <n v="1"/>
    <n v="0"/>
    <n v="0"/>
    <s v="Single"/>
    <s v="Alone"/>
    <n v="0"/>
    <n v="0"/>
    <n v="0"/>
    <n v="0"/>
    <n v="1"/>
    <s v="PhD"/>
    <s v="Postgraduate"/>
    <n v="151"/>
    <n v="145"/>
    <n v="0"/>
    <n v="0"/>
    <x v="3"/>
    <s v="NumStorePurchases"/>
    <x v="1"/>
    <n v="8"/>
    <s v="Not Accepted"/>
    <n v="8"/>
    <n v="157"/>
    <n v="0.99999999999999978"/>
    <n v="3"/>
    <n v="3"/>
    <n v="7"/>
    <n v="1"/>
    <x v="1"/>
    <s v="Medium"/>
    <s v="Low"/>
    <s v="Low"/>
    <n v="1925"/>
  </r>
  <r>
    <n v="56939"/>
    <x v="0"/>
    <n v="0"/>
    <n v="1"/>
    <n v="19"/>
    <x v="1"/>
    <n v="256"/>
    <n v="34"/>
    <n v="103"/>
    <n v="90"/>
    <n v="29"/>
    <n v="49"/>
    <s v="Wines"/>
    <n v="2"/>
    <n v="3"/>
    <n v="3"/>
    <n v="10"/>
    <n v="3"/>
    <x v="0"/>
    <x v="0"/>
    <x v="0"/>
    <x v="0"/>
    <x v="0"/>
    <n v="0"/>
    <n v="3"/>
    <n v="11"/>
    <x v="1"/>
    <n v="44"/>
    <x v="2"/>
    <n v="2443"/>
    <n v="0"/>
    <n v="1"/>
    <n v="0"/>
    <n v="0"/>
    <n v="0"/>
    <s v="Married"/>
    <s v="Partner"/>
    <n v="0"/>
    <n v="0"/>
    <n v="1"/>
    <n v="0"/>
    <n v="0"/>
    <s v="Graduation"/>
    <s v="Graduate"/>
    <n v="512"/>
    <n v="463"/>
    <n v="0"/>
    <n v="1"/>
    <x v="2"/>
    <s v="NumStorePurchases"/>
    <x v="1"/>
    <n v="16"/>
    <s v="Not Accepted"/>
    <n v="16"/>
    <n v="561"/>
    <n v="9"/>
    <n v="6"/>
    <n v="5"/>
    <n v="20"/>
    <n v="7"/>
    <x v="3"/>
    <s v="Medium"/>
    <s v="Medium"/>
    <s v="Medium"/>
    <n v="1926"/>
  </r>
  <r>
    <n v="80872"/>
    <x v="1"/>
    <n v="0"/>
    <n v="0"/>
    <n v="60"/>
    <x v="0"/>
    <n v="483"/>
    <n v="72"/>
    <n v="567"/>
    <n v="94"/>
    <n v="12"/>
    <n v="108"/>
    <s v="Meat"/>
    <n v="1"/>
    <n v="4"/>
    <n v="4"/>
    <n v="10"/>
    <n v="1"/>
    <x v="0"/>
    <x v="0"/>
    <x v="0"/>
    <x v="0"/>
    <x v="0"/>
    <n v="0"/>
    <n v="3"/>
    <n v="11"/>
    <x v="1"/>
    <n v="69"/>
    <x v="0"/>
    <n v="2207"/>
    <n v="0"/>
    <n v="0"/>
    <n v="1"/>
    <n v="0"/>
    <n v="0"/>
    <s v="Single"/>
    <s v="Alone"/>
    <n v="0"/>
    <n v="0"/>
    <n v="1"/>
    <n v="0"/>
    <n v="0"/>
    <s v="Graduation"/>
    <s v="Graduate"/>
    <n v="1228"/>
    <n v="1120"/>
    <n v="0"/>
    <n v="0"/>
    <x v="0"/>
    <s v="NumStorePurchases"/>
    <x v="1"/>
    <n v="18"/>
    <s v="Not Accepted"/>
    <n v="18"/>
    <n v="1336"/>
    <n v="4"/>
    <n v="7"/>
    <n v="8"/>
    <n v="19"/>
    <n v="7"/>
    <x v="3"/>
    <s v="Medium"/>
    <s v="Medium"/>
    <s v="High"/>
    <n v="1927"/>
  </r>
  <r>
    <n v="72335"/>
    <x v="1"/>
    <n v="0"/>
    <n v="0"/>
    <n v="2"/>
    <x v="3"/>
    <n v="1285"/>
    <n v="105"/>
    <n v="653"/>
    <n v="28"/>
    <n v="21"/>
    <n v="0"/>
    <s v="Wines"/>
    <n v="1"/>
    <n v="10"/>
    <n v="4"/>
    <n v="8"/>
    <n v="8"/>
    <x v="0"/>
    <x v="0"/>
    <x v="0"/>
    <x v="0"/>
    <x v="0"/>
    <n v="0"/>
    <n v="3"/>
    <n v="11"/>
    <x v="0"/>
    <n v="44"/>
    <x v="2"/>
    <n v="2844"/>
    <n v="0"/>
    <n v="0"/>
    <n v="0"/>
    <n v="1"/>
    <n v="0"/>
    <s v="Together"/>
    <s v="Partner"/>
    <n v="0"/>
    <n v="0"/>
    <n v="0"/>
    <n v="0"/>
    <n v="1"/>
    <s v="PhD"/>
    <s v="Postgraduate"/>
    <n v="2092"/>
    <n v="2092"/>
    <n v="0"/>
    <n v="0"/>
    <x v="0"/>
    <s v="NumWebPurchases"/>
    <x v="2"/>
    <n v="22"/>
    <s v="Not Accepted"/>
    <n v="22"/>
    <n v="2092"/>
    <n v="10"/>
    <n v="8"/>
    <n v="9"/>
    <n v="27"/>
    <n v="9"/>
    <x v="0"/>
    <s v="High"/>
    <s v="Medium"/>
    <s v="Low"/>
    <n v="1928"/>
  </r>
  <r>
    <n v="61798"/>
    <x v="0"/>
    <n v="0"/>
    <n v="0"/>
    <n v="13"/>
    <x v="1"/>
    <n v="338"/>
    <n v="4"/>
    <n v="89"/>
    <n v="11"/>
    <n v="8"/>
    <n v="13"/>
    <s v="Wines"/>
    <n v="1"/>
    <n v="4"/>
    <n v="2"/>
    <n v="9"/>
    <n v="4"/>
    <x v="0"/>
    <x v="0"/>
    <x v="0"/>
    <x v="0"/>
    <x v="0"/>
    <n v="0"/>
    <n v="3"/>
    <n v="11"/>
    <x v="1"/>
    <n v="56"/>
    <x v="0"/>
    <n v="2377"/>
    <n v="0"/>
    <n v="0"/>
    <n v="1"/>
    <n v="0"/>
    <n v="0"/>
    <s v="Single"/>
    <s v="Alone"/>
    <n v="0"/>
    <n v="0"/>
    <n v="0"/>
    <n v="0"/>
    <n v="1"/>
    <s v="PhD"/>
    <s v="Postgraduate"/>
    <n v="450"/>
    <n v="437"/>
    <n v="0"/>
    <n v="0"/>
    <x v="2"/>
    <s v="NumStorePurchases"/>
    <x v="1"/>
    <n v="15"/>
    <s v="Not Accepted"/>
    <n v="15"/>
    <n v="463"/>
    <n v="9"/>
    <n v="5"/>
    <n v="5"/>
    <n v="19"/>
    <n v="7"/>
    <x v="3"/>
    <s v="Medium"/>
    <s v="Medium"/>
    <s v="Medium"/>
    <n v="1929"/>
  </r>
  <r>
    <n v="76842"/>
    <x v="1"/>
    <n v="0"/>
    <n v="0"/>
    <n v="37"/>
    <x v="0"/>
    <n v="605"/>
    <n v="10"/>
    <n v="345"/>
    <n v="84"/>
    <n v="54"/>
    <n v="32"/>
    <s v="Wines"/>
    <n v="1"/>
    <n v="1"/>
    <n v="8"/>
    <n v="7"/>
    <n v="0"/>
    <x v="0"/>
    <x v="0"/>
    <x v="0"/>
    <x v="0"/>
    <x v="0"/>
    <n v="0"/>
    <n v="3"/>
    <n v="11"/>
    <x v="1"/>
    <n v="70"/>
    <x v="0"/>
    <n v="2216"/>
    <n v="0"/>
    <n v="0"/>
    <n v="0"/>
    <n v="0"/>
    <n v="1"/>
    <s v="Widow"/>
    <s v="Alone"/>
    <n v="0"/>
    <n v="0"/>
    <n v="0"/>
    <n v="0"/>
    <n v="1"/>
    <s v="PhD"/>
    <s v="Postgraduate"/>
    <n v="1098"/>
    <n v="1066"/>
    <n v="0"/>
    <n v="0"/>
    <x v="0"/>
    <s v="NumCatalogPurchases"/>
    <x v="0"/>
    <n v="16"/>
    <s v="Not Accepted"/>
    <n v="16"/>
    <n v="1130"/>
    <n v="7"/>
    <n v="6"/>
    <n v="7"/>
    <n v="20"/>
    <n v="7"/>
    <x v="3"/>
    <s v="High"/>
    <s v="High"/>
    <s v="Medium"/>
    <n v="1930"/>
  </r>
  <r>
    <n v="29478"/>
    <x v="2"/>
    <n v="1"/>
    <n v="0"/>
    <n v="59"/>
    <x v="0"/>
    <n v="8"/>
    <n v="0"/>
    <n v="7"/>
    <n v="3"/>
    <n v="1"/>
    <n v="1"/>
    <s v="Wines"/>
    <n v="1"/>
    <n v="1"/>
    <n v="0"/>
    <n v="3"/>
    <n v="6"/>
    <x v="0"/>
    <x v="0"/>
    <x v="0"/>
    <x v="0"/>
    <x v="0"/>
    <n v="0"/>
    <n v="3"/>
    <n v="11"/>
    <x v="1"/>
    <n v="44"/>
    <x v="2"/>
    <n v="2322"/>
    <n v="0"/>
    <n v="0"/>
    <n v="0"/>
    <n v="1"/>
    <n v="0"/>
    <s v="Together"/>
    <s v="Partner"/>
    <n v="0"/>
    <n v="0"/>
    <n v="1"/>
    <n v="0"/>
    <n v="0"/>
    <s v="Graduation"/>
    <s v="Graduate"/>
    <n v="19"/>
    <n v="18"/>
    <n v="0"/>
    <n v="1"/>
    <x v="1"/>
    <s v="NumStorePurchases"/>
    <x v="1"/>
    <n v="4"/>
    <s v="Not Accepted"/>
    <n v="4"/>
    <n v="20"/>
    <n v="4"/>
    <n v="0"/>
    <n v="0"/>
    <n v="4"/>
    <n v="0"/>
    <x v="1"/>
    <s v="Low"/>
    <s v="Low"/>
    <s v="Low"/>
    <n v="1931"/>
  </r>
  <r>
    <n v="46998"/>
    <x v="0"/>
    <n v="0"/>
    <n v="1"/>
    <n v="55"/>
    <x v="0"/>
    <n v="172"/>
    <n v="41"/>
    <n v="86"/>
    <n v="45"/>
    <n v="6"/>
    <n v="27"/>
    <s v="Wines"/>
    <n v="5"/>
    <n v="5"/>
    <n v="3"/>
    <n v="5"/>
    <n v="7"/>
    <x v="1"/>
    <x v="0"/>
    <x v="0"/>
    <x v="0"/>
    <x v="0"/>
    <n v="0"/>
    <n v="3"/>
    <n v="11"/>
    <x v="1"/>
    <n v="64"/>
    <x v="0"/>
    <n v="2774"/>
    <n v="0"/>
    <n v="0"/>
    <n v="1"/>
    <n v="0"/>
    <n v="0"/>
    <s v="Single"/>
    <s v="Alone"/>
    <n v="0"/>
    <n v="0"/>
    <n v="1"/>
    <n v="0"/>
    <n v="0"/>
    <s v="Graduation"/>
    <s v="Graduate"/>
    <n v="350"/>
    <n v="323"/>
    <n v="1"/>
    <n v="1"/>
    <x v="2"/>
    <s v="NumWebPurchases"/>
    <x v="2"/>
    <n v="13"/>
    <s v="Accepted"/>
    <n v="13"/>
    <n v="377"/>
    <n v="5"/>
    <n v="5"/>
    <n v="4"/>
    <n v="14"/>
    <n v="4"/>
    <x v="2"/>
    <s v="Medium"/>
    <s v="Medium"/>
    <s v="Medium"/>
    <n v="1932"/>
  </r>
  <r>
    <n v="96843"/>
    <x v="1"/>
    <n v="0"/>
    <n v="0"/>
    <n v="60"/>
    <x v="0"/>
    <n v="448"/>
    <n v="71"/>
    <n v="951"/>
    <n v="40"/>
    <n v="17"/>
    <n v="17"/>
    <s v="Meat"/>
    <n v="1"/>
    <n v="6"/>
    <n v="11"/>
    <n v="10"/>
    <n v="2"/>
    <x v="0"/>
    <x v="0"/>
    <x v="1"/>
    <x v="0"/>
    <x v="0"/>
    <n v="0"/>
    <n v="3"/>
    <n v="11"/>
    <x v="0"/>
    <n v="30"/>
    <x v="1"/>
    <n v="2591"/>
    <n v="0"/>
    <n v="0"/>
    <n v="1"/>
    <n v="0"/>
    <n v="0"/>
    <s v="Single"/>
    <s v="Alone"/>
    <n v="0"/>
    <n v="0"/>
    <n v="1"/>
    <n v="0"/>
    <n v="0"/>
    <s v="Graduation"/>
    <s v="Graduate"/>
    <n v="1527"/>
    <n v="1510"/>
    <n v="1"/>
    <n v="0"/>
    <x v="0"/>
    <s v="NumCatalogPurchases"/>
    <x v="0"/>
    <n v="27"/>
    <s v="Accepted"/>
    <n v="27"/>
    <n v="1544"/>
    <n v="4"/>
    <n v="9"/>
    <n v="9"/>
    <n v="22"/>
    <n v="8"/>
    <x v="0"/>
    <s v="Medium"/>
    <s v="Medium"/>
    <s v="Medium"/>
    <n v="1933"/>
  </r>
  <r>
    <n v="56551"/>
    <x v="0"/>
    <n v="1"/>
    <n v="1"/>
    <n v="48"/>
    <x v="0"/>
    <n v="67"/>
    <n v="4"/>
    <n v="32"/>
    <n v="17"/>
    <n v="2"/>
    <n v="16"/>
    <s v="Wines"/>
    <n v="3"/>
    <n v="2"/>
    <n v="1"/>
    <n v="4"/>
    <n v="4"/>
    <x v="0"/>
    <x v="0"/>
    <x v="0"/>
    <x v="0"/>
    <x v="0"/>
    <n v="0"/>
    <n v="3"/>
    <n v="11"/>
    <x v="1"/>
    <n v="70"/>
    <x v="0"/>
    <n v="2212"/>
    <n v="0"/>
    <n v="0"/>
    <n v="0"/>
    <n v="0"/>
    <n v="1"/>
    <s v="Widow"/>
    <s v="Alone"/>
    <n v="0"/>
    <n v="0"/>
    <n v="0"/>
    <n v="0"/>
    <n v="1"/>
    <s v="PhD"/>
    <s v="Postgraduate"/>
    <n v="122"/>
    <n v="106"/>
    <n v="0"/>
    <n v="2"/>
    <x v="3"/>
    <s v="NumStorePurchases"/>
    <x v="1"/>
    <n v="7"/>
    <s v="Not Accepted"/>
    <n v="7"/>
    <n v="138"/>
    <n v="6"/>
    <n v="3"/>
    <n v="3"/>
    <n v="12"/>
    <n v="3"/>
    <x v="2"/>
    <s v="Medium"/>
    <s v="Medium"/>
    <s v="Medium"/>
    <n v="1934"/>
  </r>
  <r>
    <n v="70053"/>
    <x v="1"/>
    <n v="0"/>
    <n v="1"/>
    <n v="38"/>
    <x v="0"/>
    <n v="512"/>
    <n v="53"/>
    <n v="98"/>
    <n v="81"/>
    <n v="179"/>
    <n v="89"/>
    <s v="Wines"/>
    <n v="3"/>
    <n v="8"/>
    <n v="5"/>
    <n v="10"/>
    <n v="5"/>
    <x v="0"/>
    <x v="0"/>
    <x v="0"/>
    <x v="0"/>
    <x v="0"/>
    <n v="0"/>
    <n v="3"/>
    <n v="11"/>
    <x v="1"/>
    <n v="55"/>
    <x v="0"/>
    <n v="2520"/>
    <n v="0"/>
    <n v="1"/>
    <n v="0"/>
    <n v="0"/>
    <n v="0"/>
    <s v="Married"/>
    <s v="Partner"/>
    <n v="0"/>
    <n v="0"/>
    <n v="0"/>
    <n v="1"/>
    <n v="0"/>
    <s v="Master"/>
    <s v="Postgraduate"/>
    <n v="923"/>
    <n v="834"/>
    <n v="0"/>
    <n v="1"/>
    <x v="2"/>
    <s v="NumStorePurchases"/>
    <x v="1"/>
    <n v="23"/>
    <s v="Not Accepted"/>
    <n v="23"/>
    <n v="1012"/>
    <n v="7"/>
    <n v="9"/>
    <n v="7"/>
    <n v="23"/>
    <n v="8"/>
    <x v="0"/>
    <s v="High"/>
    <s v="High"/>
    <s v="High"/>
    <n v="1935"/>
  </r>
  <r>
    <n v="71670"/>
    <x v="1"/>
    <n v="0"/>
    <n v="0"/>
    <n v="8"/>
    <x v="1"/>
    <n v="1462"/>
    <n v="16"/>
    <n v="128"/>
    <n v="0"/>
    <n v="0"/>
    <n v="160"/>
    <s v="Wines"/>
    <n v="1"/>
    <n v="5"/>
    <n v="3"/>
    <n v="6"/>
    <n v="6"/>
    <x v="0"/>
    <x v="1"/>
    <x v="1"/>
    <x v="0"/>
    <x v="1"/>
    <n v="0"/>
    <n v="3"/>
    <n v="11"/>
    <x v="0"/>
    <n v="58"/>
    <x v="0"/>
    <n v="2514"/>
    <n v="0"/>
    <n v="0"/>
    <n v="0"/>
    <n v="0"/>
    <n v="1"/>
    <s v="Widow"/>
    <s v="Alone"/>
    <n v="0"/>
    <n v="0"/>
    <n v="0"/>
    <n v="0"/>
    <n v="1"/>
    <s v="PhD"/>
    <s v="Postgraduate"/>
    <n v="1606"/>
    <n v="1446"/>
    <n v="3"/>
    <n v="0"/>
    <x v="0"/>
    <s v="NumStorePurchases"/>
    <x v="1"/>
    <n v="14"/>
    <s v="Accepted"/>
    <n v="14"/>
    <n v="1766"/>
    <n v="10"/>
    <n v="5"/>
    <n v="9"/>
    <n v="24"/>
    <n v="9"/>
    <x v="0"/>
    <s v="High"/>
    <s v="Low"/>
    <s v="High"/>
    <n v="1936"/>
  </r>
  <r>
    <n v="44359"/>
    <x v="0"/>
    <n v="1"/>
    <n v="1"/>
    <n v="19"/>
    <x v="1"/>
    <n v="20"/>
    <n v="0"/>
    <n v="14"/>
    <n v="7"/>
    <n v="3"/>
    <n v="1"/>
    <s v="Wines"/>
    <n v="3"/>
    <n v="2"/>
    <n v="0"/>
    <n v="4"/>
    <n v="3"/>
    <x v="0"/>
    <x v="0"/>
    <x v="0"/>
    <x v="0"/>
    <x v="0"/>
    <n v="0"/>
    <n v="3"/>
    <n v="11"/>
    <x v="1"/>
    <n v="42"/>
    <x v="2"/>
    <n v="2171"/>
    <n v="0"/>
    <n v="1"/>
    <n v="0"/>
    <n v="0"/>
    <n v="0"/>
    <s v="Married"/>
    <s v="Partner"/>
    <n v="0"/>
    <n v="0"/>
    <n v="1"/>
    <n v="0"/>
    <n v="0"/>
    <s v="Graduation"/>
    <s v="Graduate"/>
    <n v="44"/>
    <n v="43"/>
    <n v="0"/>
    <n v="2"/>
    <x v="1"/>
    <s v="NumStorePurchases"/>
    <x v="1"/>
    <n v="6"/>
    <s v="Not Accepted"/>
    <n v="6"/>
    <n v="45"/>
    <n v="9"/>
    <n v="2"/>
    <n v="1"/>
    <n v="12"/>
    <n v="3"/>
    <x v="2"/>
    <s v="Low"/>
    <s v="Medium"/>
    <s v="Low"/>
    <n v="1937"/>
  </r>
  <r>
    <n v="40887"/>
    <x v="0"/>
    <n v="1"/>
    <n v="1"/>
    <n v="32"/>
    <x v="0"/>
    <n v="50"/>
    <n v="4"/>
    <n v="44"/>
    <n v="10"/>
    <n v="10"/>
    <n v="43"/>
    <s v="Wines"/>
    <n v="3"/>
    <n v="3"/>
    <n v="1"/>
    <n v="3"/>
    <n v="9"/>
    <x v="0"/>
    <x v="0"/>
    <x v="0"/>
    <x v="0"/>
    <x v="0"/>
    <n v="0"/>
    <n v="3"/>
    <n v="11"/>
    <x v="0"/>
    <n v="68"/>
    <x v="0"/>
    <n v="2578"/>
    <n v="0"/>
    <n v="0"/>
    <n v="1"/>
    <n v="0"/>
    <n v="0"/>
    <s v="Single"/>
    <s v="Alone"/>
    <n v="0"/>
    <n v="0"/>
    <n v="1"/>
    <n v="0"/>
    <n v="0"/>
    <s v="Graduation"/>
    <s v="Graduate"/>
    <n v="118"/>
    <n v="75"/>
    <n v="0"/>
    <n v="2"/>
    <x v="3"/>
    <s v="NumWebPurchases"/>
    <x v="2"/>
    <n v="7"/>
    <s v="Not Accepted"/>
    <n v="7"/>
    <n v="161"/>
    <n v="7"/>
    <n v="3"/>
    <n v="3"/>
    <n v="13"/>
    <n v="3"/>
    <x v="2"/>
    <s v="Medium"/>
    <s v="Medium"/>
    <s v="Medium"/>
    <n v="1938"/>
  </r>
  <r>
    <n v="48877"/>
    <x v="0"/>
    <n v="0"/>
    <n v="1"/>
    <n v="27"/>
    <x v="1"/>
    <n v="102"/>
    <n v="1"/>
    <n v="15"/>
    <n v="2"/>
    <n v="0"/>
    <n v="24"/>
    <s v="Wines"/>
    <n v="1"/>
    <n v="3"/>
    <n v="0"/>
    <n v="4"/>
    <n v="7"/>
    <x v="0"/>
    <x v="0"/>
    <x v="0"/>
    <x v="0"/>
    <x v="0"/>
    <n v="0"/>
    <n v="3"/>
    <n v="11"/>
    <x v="1"/>
    <n v="54"/>
    <x v="0"/>
    <n v="2334"/>
    <n v="1"/>
    <n v="0"/>
    <n v="0"/>
    <n v="0"/>
    <n v="0"/>
    <s v="Divorced"/>
    <s v="Alone"/>
    <n v="0"/>
    <n v="0"/>
    <n v="1"/>
    <n v="0"/>
    <n v="0"/>
    <s v="Graduation"/>
    <s v="Graduate"/>
    <n v="120"/>
    <n v="96"/>
    <n v="0"/>
    <n v="1"/>
    <x v="3"/>
    <s v="NumStorePurchases"/>
    <x v="1"/>
    <n v="7"/>
    <s v="Not Accepted"/>
    <n v="7"/>
    <n v="144"/>
    <n v="8"/>
    <n v="3"/>
    <n v="3"/>
    <n v="14"/>
    <n v="4"/>
    <x v="2"/>
    <s v="Medium"/>
    <s v="Low"/>
    <s v="Medium"/>
    <n v="1939"/>
  </r>
  <r>
    <n v="74485"/>
    <x v="1"/>
    <n v="0"/>
    <n v="0"/>
    <n v="58"/>
    <x v="0"/>
    <n v="499"/>
    <n v="149"/>
    <n v="815"/>
    <n v="173"/>
    <n v="49"/>
    <n v="49"/>
    <s v="Meat"/>
    <n v="1"/>
    <n v="6"/>
    <n v="7"/>
    <n v="12"/>
    <n v="3"/>
    <x v="0"/>
    <x v="0"/>
    <x v="0"/>
    <x v="0"/>
    <x v="0"/>
    <n v="0"/>
    <n v="3"/>
    <n v="11"/>
    <x v="1"/>
    <n v="73"/>
    <x v="0"/>
    <n v="2468"/>
    <n v="0"/>
    <n v="0"/>
    <n v="0"/>
    <n v="1"/>
    <n v="0"/>
    <s v="Together"/>
    <s v="Partner"/>
    <n v="0"/>
    <n v="0"/>
    <n v="1"/>
    <n v="0"/>
    <n v="0"/>
    <s v="Graduation"/>
    <s v="Graduate"/>
    <n v="1685"/>
    <n v="1636"/>
    <n v="0"/>
    <n v="0"/>
    <x v="0"/>
    <s v="NumStorePurchases"/>
    <x v="1"/>
    <n v="25"/>
    <s v="Not Accepted"/>
    <n v="25"/>
    <n v="1734"/>
    <n v="5"/>
    <n v="9"/>
    <n v="9"/>
    <n v="23"/>
    <n v="8"/>
    <x v="0"/>
    <s v="Medium"/>
    <s v="High"/>
    <s v="Medium"/>
    <n v="1940"/>
  </r>
  <r>
    <n v="64474"/>
    <x v="0"/>
    <n v="0"/>
    <n v="1"/>
    <n v="59"/>
    <x v="0"/>
    <n v="381"/>
    <n v="35"/>
    <n v="172"/>
    <n v="56"/>
    <n v="86"/>
    <n v="93"/>
    <s v="Wines"/>
    <n v="2"/>
    <n v="8"/>
    <n v="2"/>
    <n v="10"/>
    <n v="5"/>
    <x v="0"/>
    <x v="0"/>
    <x v="0"/>
    <x v="0"/>
    <x v="0"/>
    <n v="0"/>
    <n v="3"/>
    <n v="11"/>
    <x v="1"/>
    <n v="48"/>
    <x v="2"/>
    <n v="2409"/>
    <n v="0"/>
    <n v="0"/>
    <n v="0"/>
    <n v="1"/>
    <n v="0"/>
    <s v="Together"/>
    <s v="Partner"/>
    <n v="0"/>
    <n v="0"/>
    <n v="1"/>
    <n v="0"/>
    <n v="0"/>
    <s v="Graduation"/>
    <s v="Graduate"/>
    <n v="730"/>
    <n v="637"/>
    <n v="0"/>
    <n v="1"/>
    <x v="2"/>
    <s v="NumStorePurchases"/>
    <x v="1"/>
    <n v="20"/>
    <s v="Not Accepted"/>
    <n v="20"/>
    <n v="823"/>
    <n v="4"/>
    <n v="7"/>
    <n v="6"/>
    <n v="17"/>
    <n v="5"/>
    <x v="3"/>
    <s v="Medium"/>
    <s v="High"/>
    <s v="High"/>
    <n v="1941"/>
  </r>
  <r>
    <n v="77226"/>
    <x v="1"/>
    <n v="0"/>
    <n v="1"/>
    <n v="29"/>
    <x v="1"/>
    <n v="631"/>
    <n v="43"/>
    <n v="239"/>
    <n v="128"/>
    <n v="76"/>
    <n v="21"/>
    <s v="Wines"/>
    <n v="2"/>
    <n v="6"/>
    <n v="8"/>
    <n v="12"/>
    <n v="3"/>
    <x v="0"/>
    <x v="0"/>
    <x v="0"/>
    <x v="0"/>
    <x v="0"/>
    <n v="0"/>
    <n v="3"/>
    <n v="11"/>
    <x v="1"/>
    <n v="57"/>
    <x v="0"/>
    <n v="2280"/>
    <n v="0"/>
    <n v="0"/>
    <n v="0"/>
    <n v="1"/>
    <n v="0"/>
    <s v="Together"/>
    <s v="Partner"/>
    <n v="0"/>
    <n v="0"/>
    <n v="1"/>
    <n v="0"/>
    <n v="0"/>
    <s v="Graduation"/>
    <s v="Graduate"/>
    <n v="1117"/>
    <n v="1096"/>
    <n v="0"/>
    <n v="1"/>
    <x v="0"/>
    <s v="NumStorePurchases"/>
    <x v="1"/>
    <n v="26"/>
    <s v="Not Accepted"/>
    <n v="26"/>
    <n v="1138"/>
    <n v="8"/>
    <n v="9"/>
    <n v="7"/>
    <n v="24"/>
    <n v="9"/>
    <x v="0"/>
    <s v="High"/>
    <s v="High"/>
    <s v="Medium"/>
    <n v="1942"/>
  </r>
  <r>
    <n v="72643"/>
    <x v="1"/>
    <n v="0"/>
    <n v="0"/>
    <n v="60"/>
    <x v="0"/>
    <n v="526"/>
    <n v="80"/>
    <n v="553"/>
    <n v="123"/>
    <n v="94"/>
    <n v="53"/>
    <s v="Meat"/>
    <n v="1"/>
    <n v="3"/>
    <n v="10"/>
    <n v="7"/>
    <n v="2"/>
    <x v="0"/>
    <x v="0"/>
    <x v="0"/>
    <x v="1"/>
    <x v="0"/>
    <n v="0"/>
    <n v="3"/>
    <n v="11"/>
    <x v="0"/>
    <n v="71"/>
    <x v="0"/>
    <n v="2646"/>
    <n v="0"/>
    <n v="0"/>
    <n v="0"/>
    <n v="0"/>
    <n v="1"/>
    <s v="Widow"/>
    <s v="Alone"/>
    <n v="0"/>
    <n v="0"/>
    <n v="1"/>
    <n v="0"/>
    <n v="0"/>
    <s v="Graduation"/>
    <s v="Graduate"/>
    <n v="1376"/>
    <n v="1323"/>
    <n v="1"/>
    <n v="0"/>
    <x v="0"/>
    <s v="NumCatalogPurchases"/>
    <x v="0"/>
    <n v="20"/>
    <s v="Accepted"/>
    <n v="20"/>
    <n v="1429"/>
    <n v="4"/>
    <n v="7"/>
    <n v="8"/>
    <n v="19"/>
    <n v="7"/>
    <x v="3"/>
    <s v="High"/>
    <s v="High"/>
    <s v="Medium"/>
    <n v="1943"/>
  </r>
  <r>
    <n v="85738"/>
    <x v="1"/>
    <n v="0"/>
    <n v="0"/>
    <n v="41"/>
    <x v="0"/>
    <n v="913"/>
    <n v="26"/>
    <n v="376"/>
    <n v="17"/>
    <n v="26"/>
    <n v="13"/>
    <s v="Wines"/>
    <n v="1"/>
    <n v="3"/>
    <n v="6"/>
    <n v="11"/>
    <n v="1"/>
    <x v="0"/>
    <x v="1"/>
    <x v="1"/>
    <x v="0"/>
    <x v="0"/>
    <n v="0"/>
    <n v="3"/>
    <n v="11"/>
    <x v="1"/>
    <n v="42"/>
    <x v="2"/>
    <n v="2316"/>
    <n v="0"/>
    <n v="0"/>
    <n v="0"/>
    <n v="1"/>
    <n v="0"/>
    <s v="Together"/>
    <s v="Partner"/>
    <n v="0"/>
    <n v="0"/>
    <n v="0"/>
    <n v="1"/>
    <n v="0"/>
    <s v="Master"/>
    <s v="Postgraduate"/>
    <n v="1358"/>
    <n v="1345"/>
    <n v="2"/>
    <n v="0"/>
    <x v="0"/>
    <s v="NumStorePurchases"/>
    <x v="1"/>
    <n v="20"/>
    <s v="Accepted"/>
    <n v="20"/>
    <n v="1371"/>
    <n v="6"/>
    <n v="7"/>
    <n v="8"/>
    <n v="21"/>
    <n v="8"/>
    <x v="0"/>
    <s v="High"/>
    <s v="Medium"/>
    <s v="Medium"/>
    <n v="1944"/>
  </r>
  <r>
    <n v="55686"/>
    <x v="0"/>
    <n v="0"/>
    <n v="1"/>
    <n v="27"/>
    <x v="1"/>
    <n v="673"/>
    <n v="0"/>
    <n v="199"/>
    <n v="37"/>
    <n v="47"/>
    <n v="26"/>
    <s v="Wines"/>
    <n v="2"/>
    <n v="6"/>
    <n v="3"/>
    <n v="5"/>
    <n v="4"/>
    <x v="1"/>
    <x v="0"/>
    <x v="0"/>
    <x v="0"/>
    <x v="0"/>
    <n v="0"/>
    <n v="3"/>
    <n v="11"/>
    <x v="1"/>
    <n v="54"/>
    <x v="0"/>
    <n v="2659"/>
    <n v="1"/>
    <n v="0"/>
    <n v="0"/>
    <n v="0"/>
    <n v="0"/>
    <s v="Divorced"/>
    <s v="Alone"/>
    <n v="0"/>
    <n v="0"/>
    <n v="1"/>
    <n v="0"/>
    <n v="0"/>
    <s v="Graduation"/>
    <s v="Graduate"/>
    <n v="956"/>
    <n v="930"/>
    <n v="1"/>
    <n v="1"/>
    <x v="2"/>
    <s v="NumWebPurchases"/>
    <x v="2"/>
    <n v="14"/>
    <s v="Accepted"/>
    <n v="14"/>
    <n v="982"/>
    <n v="8"/>
    <n v="5"/>
    <n v="7"/>
    <n v="20"/>
    <n v="7"/>
    <x v="3"/>
    <s v="High"/>
    <s v="High"/>
    <s v="Medium"/>
    <n v="1945"/>
  </r>
  <r>
    <n v="39062"/>
    <x v="0"/>
    <n v="1"/>
    <n v="0"/>
    <n v="28"/>
    <x v="1"/>
    <n v="23"/>
    <n v="0"/>
    <n v="9"/>
    <n v="0"/>
    <n v="0"/>
    <n v="12"/>
    <s v="Wines"/>
    <n v="1"/>
    <n v="1"/>
    <n v="0"/>
    <n v="3"/>
    <n v="4"/>
    <x v="1"/>
    <x v="0"/>
    <x v="0"/>
    <x v="0"/>
    <x v="0"/>
    <n v="0"/>
    <n v="3"/>
    <n v="11"/>
    <x v="1"/>
    <n v="37"/>
    <x v="1"/>
    <n v="2255"/>
    <n v="0"/>
    <n v="0"/>
    <n v="1"/>
    <n v="0"/>
    <n v="0"/>
    <s v="Single"/>
    <s v="Alone"/>
    <n v="0"/>
    <n v="0"/>
    <n v="1"/>
    <n v="0"/>
    <n v="0"/>
    <s v="Graduation"/>
    <s v="Graduate"/>
    <n v="32"/>
    <n v="20"/>
    <n v="1"/>
    <n v="1"/>
    <x v="1"/>
    <s v="NumStorePurchases"/>
    <x v="1"/>
    <n v="4"/>
    <s v="Accepted"/>
    <n v="4"/>
    <n v="44"/>
    <n v="8"/>
    <n v="0"/>
    <n v="1"/>
    <n v="9"/>
    <n v="2"/>
    <x v="1"/>
    <s v="Low"/>
    <s v="Low"/>
    <s v="Medium"/>
    <n v="1946"/>
  </r>
  <r>
    <n v="34600"/>
    <x v="2"/>
    <n v="1"/>
    <n v="1"/>
    <n v="8"/>
    <x v="1"/>
    <n v="199"/>
    <n v="33"/>
    <n v="60"/>
    <n v="8"/>
    <n v="3"/>
    <n v="15"/>
    <s v="Wines"/>
    <n v="5"/>
    <n v="5"/>
    <n v="2"/>
    <n v="5"/>
    <n v="8"/>
    <x v="0"/>
    <x v="0"/>
    <x v="0"/>
    <x v="0"/>
    <x v="0"/>
    <n v="0"/>
    <n v="3"/>
    <n v="11"/>
    <x v="0"/>
    <n v="49"/>
    <x v="2"/>
    <n v="2703"/>
    <n v="0"/>
    <n v="0"/>
    <n v="0"/>
    <n v="1"/>
    <n v="0"/>
    <s v="Together"/>
    <s v="Partner"/>
    <n v="0"/>
    <n v="0"/>
    <n v="1"/>
    <n v="0"/>
    <n v="0"/>
    <s v="Graduation"/>
    <s v="Graduate"/>
    <n v="303"/>
    <n v="288"/>
    <n v="0"/>
    <n v="2"/>
    <x v="3"/>
    <s v="NumWebPurchases"/>
    <x v="2"/>
    <n v="12"/>
    <s v="Not Accepted"/>
    <n v="12"/>
    <n v="318"/>
    <n v="10"/>
    <n v="4"/>
    <n v="4"/>
    <n v="18"/>
    <n v="6"/>
    <x v="3"/>
    <s v="Medium"/>
    <s v="Medium"/>
    <s v="Medium"/>
    <n v="1947"/>
  </r>
  <r>
    <n v="40794"/>
    <x v="0"/>
    <n v="0"/>
    <n v="1"/>
    <n v="18"/>
    <x v="1"/>
    <n v="261"/>
    <n v="23"/>
    <n v="73"/>
    <n v="4"/>
    <n v="23"/>
    <n v="50"/>
    <s v="Wines"/>
    <n v="2"/>
    <n v="6"/>
    <n v="3"/>
    <n v="5"/>
    <n v="7"/>
    <x v="0"/>
    <x v="0"/>
    <x v="0"/>
    <x v="0"/>
    <x v="0"/>
    <n v="0"/>
    <n v="3"/>
    <n v="11"/>
    <x v="1"/>
    <n v="45"/>
    <x v="2"/>
    <n v="2607"/>
    <n v="0"/>
    <n v="1"/>
    <n v="0"/>
    <n v="0"/>
    <n v="0"/>
    <s v="Married"/>
    <s v="Partner"/>
    <n v="0"/>
    <n v="0"/>
    <n v="1"/>
    <n v="0"/>
    <n v="0"/>
    <s v="Graduation"/>
    <s v="Graduate"/>
    <n v="384"/>
    <n v="334"/>
    <n v="0"/>
    <n v="1"/>
    <x v="2"/>
    <s v="NumWebPurchases"/>
    <x v="2"/>
    <n v="14"/>
    <s v="Not Accepted"/>
    <n v="14"/>
    <n v="434"/>
    <n v="9"/>
    <n v="5"/>
    <n v="5"/>
    <n v="19"/>
    <n v="7"/>
    <x v="3"/>
    <s v="Medium"/>
    <s v="Medium"/>
    <s v="Medium"/>
    <n v="1948"/>
  </r>
  <r>
    <n v="54690"/>
    <x v="0"/>
    <n v="1"/>
    <n v="1"/>
    <n v="76"/>
    <x v="2"/>
    <n v="111"/>
    <n v="16"/>
    <n v="37"/>
    <n v="7"/>
    <n v="9"/>
    <n v="18"/>
    <s v="Wines"/>
    <n v="3"/>
    <n v="3"/>
    <n v="1"/>
    <n v="5"/>
    <n v="3"/>
    <x v="0"/>
    <x v="0"/>
    <x v="0"/>
    <x v="0"/>
    <x v="0"/>
    <n v="0"/>
    <n v="3"/>
    <n v="11"/>
    <x v="1"/>
    <n v="49"/>
    <x v="2"/>
    <n v="2393"/>
    <n v="0"/>
    <n v="1"/>
    <n v="0"/>
    <n v="0"/>
    <n v="0"/>
    <s v="Married"/>
    <s v="Partner"/>
    <n v="1"/>
    <n v="0"/>
    <n v="0"/>
    <n v="0"/>
    <n v="0"/>
    <s v="2n Cycle"/>
    <s v="Undergraduate"/>
    <n v="180"/>
    <n v="162"/>
    <n v="0"/>
    <n v="2"/>
    <x v="3"/>
    <s v="NumStorePurchases"/>
    <x v="1"/>
    <n v="9"/>
    <s v="Not Accepted"/>
    <n v="9"/>
    <n v="198"/>
    <n v="3.0000000000000004"/>
    <n v="3"/>
    <n v="3"/>
    <n v="9"/>
    <n v="2"/>
    <x v="1"/>
    <s v="Medium"/>
    <s v="Medium"/>
    <s v="Medium"/>
    <n v="1949"/>
  </r>
  <r>
    <n v="4428"/>
    <x v="2"/>
    <n v="0"/>
    <n v="1"/>
    <n v="0"/>
    <x v="3"/>
    <n v="16"/>
    <n v="4"/>
    <n v="12"/>
    <n v="2"/>
    <n v="4"/>
    <n v="321"/>
    <s v="Gold"/>
    <n v="0"/>
    <n v="25"/>
    <n v="0"/>
    <n v="0"/>
    <n v="1"/>
    <x v="0"/>
    <x v="0"/>
    <x v="0"/>
    <x v="0"/>
    <x v="0"/>
    <n v="0"/>
    <n v="3"/>
    <n v="11"/>
    <x v="1"/>
    <n v="51"/>
    <x v="0"/>
    <n v="2426"/>
    <n v="0"/>
    <n v="1"/>
    <n v="0"/>
    <n v="0"/>
    <n v="0"/>
    <s v="Married"/>
    <s v="Partner"/>
    <n v="0"/>
    <n v="0"/>
    <n v="1"/>
    <n v="0"/>
    <n v="0"/>
    <s v="Graduation"/>
    <s v="Graduate"/>
    <n v="38"/>
    <n v="-283"/>
    <n v="0"/>
    <n v="1"/>
    <x v="1"/>
    <s v="NumWebPurchases"/>
    <x v="2"/>
    <n v="25"/>
    <s v="Not Accepted"/>
    <n v="25"/>
    <n v="359"/>
    <n v="10"/>
    <n v="9"/>
    <n v="4"/>
    <n v="23"/>
    <n v="8"/>
    <x v="0"/>
    <s v="Low"/>
    <s v="Medium"/>
    <s v="High"/>
    <n v="1950"/>
  </r>
  <r>
    <n v="32632"/>
    <x v="2"/>
    <n v="0"/>
    <n v="0"/>
    <n v="32"/>
    <x v="0"/>
    <n v="63"/>
    <n v="151"/>
    <n v="137"/>
    <n v="153"/>
    <n v="19"/>
    <n v="53"/>
    <s v="Fish"/>
    <n v="2"/>
    <n v="4"/>
    <n v="4"/>
    <n v="8"/>
    <n v="5"/>
    <x v="0"/>
    <x v="0"/>
    <x v="0"/>
    <x v="0"/>
    <x v="0"/>
    <n v="0"/>
    <n v="3"/>
    <n v="11"/>
    <x v="1"/>
    <n v="57"/>
    <x v="0"/>
    <n v="2855"/>
    <n v="0"/>
    <n v="1"/>
    <n v="0"/>
    <n v="0"/>
    <n v="0"/>
    <s v="Married"/>
    <s v="Partner"/>
    <n v="1"/>
    <n v="0"/>
    <n v="0"/>
    <n v="0"/>
    <n v="0"/>
    <s v="2n Cycle"/>
    <s v="Undergraduate"/>
    <n v="523"/>
    <n v="470"/>
    <n v="0"/>
    <n v="0"/>
    <x v="2"/>
    <s v="NumStorePurchases"/>
    <x v="1"/>
    <n v="16"/>
    <s v="Not Accepted"/>
    <n v="16"/>
    <n v="576"/>
    <n v="7"/>
    <n v="6"/>
    <n v="5"/>
    <n v="18"/>
    <n v="6"/>
    <x v="3"/>
    <s v="Medium"/>
    <s v="Medium"/>
    <s v="Medium"/>
    <n v="1951"/>
  </r>
  <r>
    <n v="38236"/>
    <x v="0"/>
    <n v="1"/>
    <n v="1"/>
    <n v="2"/>
    <x v="3"/>
    <n v="58"/>
    <n v="0"/>
    <n v="18"/>
    <n v="2"/>
    <n v="0"/>
    <n v="10"/>
    <s v="Wines"/>
    <n v="4"/>
    <n v="3"/>
    <n v="0"/>
    <n v="4"/>
    <n v="7"/>
    <x v="0"/>
    <x v="0"/>
    <x v="0"/>
    <x v="0"/>
    <x v="0"/>
    <n v="0"/>
    <n v="3"/>
    <n v="11"/>
    <x v="1"/>
    <n v="52"/>
    <x v="0"/>
    <n v="2441"/>
    <n v="0"/>
    <n v="0"/>
    <n v="1"/>
    <n v="0"/>
    <n v="0"/>
    <s v="Single"/>
    <s v="Alone"/>
    <n v="0"/>
    <n v="0"/>
    <n v="0"/>
    <n v="0"/>
    <n v="1"/>
    <s v="PhD"/>
    <s v="Postgraduate"/>
    <n v="78"/>
    <n v="68"/>
    <n v="0"/>
    <n v="2"/>
    <x v="3"/>
    <s v="NumStorePurchases"/>
    <x v="1"/>
    <n v="7"/>
    <s v="Not Accepted"/>
    <n v="7"/>
    <n v="88"/>
    <n v="10"/>
    <n v="3"/>
    <n v="2"/>
    <n v="15"/>
    <n v="4"/>
    <x v="2"/>
    <s v="Medium"/>
    <s v="Low"/>
    <s v="Medium"/>
    <n v="1952"/>
  </r>
  <r>
    <n v="36781"/>
    <x v="0"/>
    <n v="1"/>
    <n v="0"/>
    <n v="16"/>
    <x v="1"/>
    <n v="29"/>
    <n v="1"/>
    <n v="17"/>
    <n v="0"/>
    <n v="3"/>
    <n v="13"/>
    <s v="Wines"/>
    <n v="1"/>
    <n v="2"/>
    <n v="1"/>
    <n v="2"/>
    <n v="8"/>
    <x v="0"/>
    <x v="0"/>
    <x v="0"/>
    <x v="0"/>
    <x v="0"/>
    <n v="0"/>
    <n v="3"/>
    <n v="11"/>
    <x v="0"/>
    <n v="41"/>
    <x v="2"/>
    <n v="2239"/>
    <n v="0"/>
    <n v="1"/>
    <n v="0"/>
    <n v="0"/>
    <n v="0"/>
    <s v="Married"/>
    <s v="Partner"/>
    <n v="0"/>
    <n v="0"/>
    <n v="1"/>
    <n v="0"/>
    <n v="0"/>
    <s v="Graduation"/>
    <s v="Graduate"/>
    <n v="50"/>
    <n v="37"/>
    <n v="0"/>
    <n v="1"/>
    <x v="1"/>
    <s v="NumWebPurchases"/>
    <x v="2"/>
    <n v="5"/>
    <s v="Not Accepted"/>
    <n v="5"/>
    <n v="63"/>
    <n v="9"/>
    <n v="1"/>
    <n v="2"/>
    <n v="12"/>
    <n v="3"/>
    <x v="2"/>
    <s v="Medium"/>
    <s v="Medium"/>
    <s v="Medium"/>
    <n v="1953"/>
  </r>
  <r>
    <n v="31385"/>
    <x v="2"/>
    <n v="1"/>
    <n v="0"/>
    <n v="56"/>
    <x v="0"/>
    <n v="3"/>
    <n v="2"/>
    <n v="12"/>
    <n v="0"/>
    <n v="1"/>
    <n v="9"/>
    <s v="Meat"/>
    <n v="1"/>
    <n v="1"/>
    <n v="0"/>
    <n v="2"/>
    <n v="8"/>
    <x v="1"/>
    <x v="0"/>
    <x v="0"/>
    <x v="0"/>
    <x v="0"/>
    <n v="0"/>
    <n v="3"/>
    <n v="11"/>
    <x v="0"/>
    <n v="36"/>
    <x v="1"/>
    <n v="2730"/>
    <n v="0"/>
    <n v="0"/>
    <n v="1"/>
    <n v="0"/>
    <n v="0"/>
    <s v="Single"/>
    <s v="Alone"/>
    <n v="0"/>
    <n v="0"/>
    <n v="0"/>
    <n v="1"/>
    <n v="0"/>
    <s v="Master"/>
    <s v="Postgraduate"/>
    <n v="18"/>
    <n v="9"/>
    <n v="1"/>
    <n v="1"/>
    <x v="1"/>
    <s v="NumStorePurchases"/>
    <x v="1"/>
    <n v="3"/>
    <s v="Accepted"/>
    <n v="3"/>
    <n v="27"/>
    <n v="5"/>
    <n v="0"/>
    <n v="0"/>
    <n v="5"/>
    <n v="0"/>
    <x v="1"/>
    <s v="Low"/>
    <s v="Low"/>
    <s v="Low"/>
    <n v="1954"/>
  </r>
  <r>
    <n v="24570"/>
    <x v="2"/>
    <n v="1"/>
    <n v="0"/>
    <n v="97"/>
    <x v="2"/>
    <n v="28"/>
    <n v="34"/>
    <n v="62"/>
    <n v="11"/>
    <n v="14"/>
    <n v="44"/>
    <s v="Meat"/>
    <n v="3"/>
    <n v="4"/>
    <n v="0"/>
    <n v="4"/>
    <n v="9"/>
    <x v="0"/>
    <x v="0"/>
    <x v="0"/>
    <x v="0"/>
    <x v="0"/>
    <n v="0"/>
    <n v="3"/>
    <n v="11"/>
    <x v="1"/>
    <n v="36"/>
    <x v="1"/>
    <n v="2646"/>
    <n v="0"/>
    <n v="1"/>
    <n v="0"/>
    <n v="0"/>
    <n v="0"/>
    <s v="Married"/>
    <s v="Partner"/>
    <n v="0"/>
    <n v="0"/>
    <n v="1"/>
    <n v="0"/>
    <n v="0"/>
    <s v="Graduation"/>
    <s v="Graduate"/>
    <n v="149"/>
    <n v="105"/>
    <n v="0"/>
    <n v="1"/>
    <x v="3"/>
    <s v="NumWebPurchases"/>
    <x v="2"/>
    <n v="8"/>
    <s v="Not Accepted"/>
    <n v="8"/>
    <n v="193"/>
    <n v="0.99999999999999978"/>
    <n v="3"/>
    <n v="3"/>
    <n v="7"/>
    <n v="1"/>
    <x v="1"/>
    <s v="Medium"/>
    <s v="Medium"/>
    <s v="Medium"/>
    <n v="1955"/>
  </r>
  <r>
    <n v="25509"/>
    <x v="2"/>
    <n v="1"/>
    <n v="0"/>
    <n v="15"/>
    <x v="1"/>
    <n v="40"/>
    <n v="3"/>
    <n v="30"/>
    <n v="10"/>
    <n v="7"/>
    <n v="11"/>
    <s v="Wines"/>
    <n v="3"/>
    <n v="3"/>
    <n v="0"/>
    <n v="3"/>
    <n v="9"/>
    <x v="0"/>
    <x v="0"/>
    <x v="0"/>
    <x v="0"/>
    <x v="0"/>
    <n v="0"/>
    <n v="3"/>
    <n v="11"/>
    <x v="0"/>
    <n v="46"/>
    <x v="2"/>
    <n v="2808"/>
    <n v="1"/>
    <n v="0"/>
    <n v="0"/>
    <n v="0"/>
    <n v="0"/>
    <s v="Divorced"/>
    <s v="Alone"/>
    <n v="0"/>
    <n v="0"/>
    <n v="0"/>
    <n v="0"/>
    <n v="1"/>
    <s v="PhD"/>
    <s v="Postgraduate"/>
    <n v="90"/>
    <n v="79"/>
    <n v="0"/>
    <n v="1"/>
    <x v="3"/>
    <s v="NumWebPurchases"/>
    <x v="2"/>
    <n v="6"/>
    <s v="Not Accepted"/>
    <n v="6"/>
    <n v="101"/>
    <n v="9"/>
    <n v="2"/>
    <n v="3"/>
    <n v="14"/>
    <n v="4"/>
    <x v="2"/>
    <s v="Medium"/>
    <s v="Medium"/>
    <s v="Medium"/>
    <n v="1956"/>
  </r>
  <r>
    <n v="94642"/>
    <x v="1"/>
    <n v="0"/>
    <n v="0"/>
    <n v="35"/>
    <x v="0"/>
    <n v="879"/>
    <n v="143"/>
    <n v="797"/>
    <n v="106"/>
    <n v="143"/>
    <n v="143"/>
    <s v="Wines"/>
    <n v="0"/>
    <n v="5"/>
    <n v="7"/>
    <n v="9"/>
    <n v="1"/>
    <x v="0"/>
    <x v="0"/>
    <x v="1"/>
    <x v="1"/>
    <x v="0"/>
    <n v="0"/>
    <n v="3"/>
    <n v="11"/>
    <x v="1"/>
    <n v="69"/>
    <x v="0"/>
    <n v="2296"/>
    <n v="0"/>
    <n v="1"/>
    <n v="0"/>
    <n v="0"/>
    <n v="0"/>
    <s v="Married"/>
    <s v="Partner"/>
    <n v="0"/>
    <n v="0"/>
    <n v="1"/>
    <n v="0"/>
    <n v="0"/>
    <s v="Graduation"/>
    <s v="Graduate"/>
    <n v="2068"/>
    <n v="1925"/>
    <n v="2"/>
    <n v="0"/>
    <x v="0"/>
    <s v="NumStorePurchases"/>
    <x v="1"/>
    <n v="21"/>
    <s v="Accepted"/>
    <n v="21"/>
    <n v="2211"/>
    <n v="7"/>
    <n v="8"/>
    <n v="9"/>
    <n v="24"/>
    <n v="9"/>
    <x v="0"/>
    <s v="High"/>
    <s v="High"/>
    <s v="High"/>
    <n v="1957"/>
  </r>
  <r>
    <n v="58646"/>
    <x v="0"/>
    <n v="0"/>
    <n v="1"/>
    <n v="3"/>
    <x v="3"/>
    <n v="62"/>
    <n v="1"/>
    <n v="44"/>
    <n v="6"/>
    <n v="5"/>
    <n v="22"/>
    <s v="Wines"/>
    <n v="1"/>
    <n v="2"/>
    <n v="1"/>
    <n v="4"/>
    <n v="4"/>
    <x v="0"/>
    <x v="0"/>
    <x v="0"/>
    <x v="0"/>
    <x v="0"/>
    <n v="0"/>
    <n v="3"/>
    <n v="11"/>
    <x v="1"/>
    <n v="58"/>
    <x v="0"/>
    <n v="2543"/>
    <n v="0"/>
    <n v="1"/>
    <n v="0"/>
    <n v="0"/>
    <n v="0"/>
    <s v="Married"/>
    <s v="Partner"/>
    <n v="0"/>
    <n v="0"/>
    <n v="0"/>
    <n v="1"/>
    <n v="0"/>
    <s v="Master"/>
    <s v="Postgraduate"/>
    <n v="118"/>
    <n v="96"/>
    <n v="0"/>
    <n v="1"/>
    <x v="3"/>
    <s v="NumStorePurchases"/>
    <x v="1"/>
    <n v="7"/>
    <s v="Not Accepted"/>
    <n v="7"/>
    <n v="140"/>
    <n v="10"/>
    <n v="3"/>
    <n v="3"/>
    <n v="16"/>
    <n v="5"/>
    <x v="3"/>
    <s v="Medium"/>
    <s v="Medium"/>
    <s v="Medium"/>
    <n v="1958"/>
  </r>
  <r>
    <n v="53201"/>
    <x v="0"/>
    <n v="1"/>
    <n v="1"/>
    <n v="49"/>
    <x v="0"/>
    <n v="280"/>
    <n v="7"/>
    <n v="81"/>
    <n v="20"/>
    <n v="0"/>
    <n v="27"/>
    <s v="Wines"/>
    <n v="8"/>
    <n v="6"/>
    <n v="3"/>
    <n v="5"/>
    <n v="7"/>
    <x v="0"/>
    <x v="0"/>
    <x v="0"/>
    <x v="0"/>
    <x v="0"/>
    <n v="0"/>
    <n v="3"/>
    <n v="11"/>
    <x v="1"/>
    <n v="45"/>
    <x v="2"/>
    <n v="2661"/>
    <n v="0"/>
    <n v="0"/>
    <n v="1"/>
    <n v="0"/>
    <n v="0"/>
    <s v="Single"/>
    <s v="Alone"/>
    <n v="0"/>
    <n v="0"/>
    <n v="1"/>
    <n v="0"/>
    <n v="0"/>
    <s v="Graduation"/>
    <s v="Graduate"/>
    <n v="388"/>
    <n v="361"/>
    <n v="0"/>
    <n v="2"/>
    <x v="2"/>
    <s v="NumWebPurchases"/>
    <x v="2"/>
    <n v="14"/>
    <s v="Not Accepted"/>
    <n v="14"/>
    <n v="415"/>
    <n v="6"/>
    <n v="5"/>
    <n v="5"/>
    <n v="16"/>
    <n v="5"/>
    <x v="3"/>
    <s v="Medium"/>
    <s v="Low"/>
    <s v="Medium"/>
    <n v="1959"/>
  </r>
  <r>
    <n v="21994"/>
    <x v="2"/>
    <n v="0"/>
    <n v="1"/>
    <n v="4"/>
    <x v="3"/>
    <n v="9"/>
    <n v="0"/>
    <n v="6"/>
    <n v="3"/>
    <n v="1"/>
    <n v="3"/>
    <s v="Wines"/>
    <n v="1"/>
    <n v="0"/>
    <n v="0"/>
    <n v="3"/>
    <n v="5"/>
    <x v="0"/>
    <x v="0"/>
    <x v="0"/>
    <x v="0"/>
    <x v="0"/>
    <n v="0"/>
    <n v="3"/>
    <n v="11"/>
    <x v="1"/>
    <n v="63"/>
    <x v="0"/>
    <n v="2711"/>
    <n v="0"/>
    <n v="0"/>
    <n v="0"/>
    <n v="1"/>
    <n v="0"/>
    <s v="Together"/>
    <s v="Partner"/>
    <n v="0"/>
    <n v="0"/>
    <n v="1"/>
    <n v="0"/>
    <n v="0"/>
    <s v="Graduation"/>
    <s v="Graduate"/>
    <n v="19"/>
    <n v="16"/>
    <n v="0"/>
    <n v="1"/>
    <x v="1"/>
    <s v="NumStorePurchases"/>
    <x v="1"/>
    <n v="3"/>
    <s v="Not Accepted"/>
    <n v="3"/>
    <n v="22"/>
    <n v="10"/>
    <n v="0"/>
    <n v="0"/>
    <n v="10"/>
    <n v="2"/>
    <x v="1"/>
    <s v="Low"/>
    <s v="Low"/>
    <s v="Low"/>
    <n v="1960"/>
  </r>
  <r>
    <n v="57113"/>
    <x v="0"/>
    <n v="1"/>
    <n v="1"/>
    <n v="45"/>
    <x v="0"/>
    <n v="182"/>
    <n v="4"/>
    <n v="33"/>
    <n v="0"/>
    <n v="2"/>
    <n v="42"/>
    <s v="Wines"/>
    <n v="6"/>
    <n v="4"/>
    <n v="1"/>
    <n v="5"/>
    <n v="7"/>
    <x v="0"/>
    <x v="0"/>
    <x v="0"/>
    <x v="0"/>
    <x v="0"/>
    <n v="0"/>
    <n v="3"/>
    <n v="11"/>
    <x v="1"/>
    <n v="42"/>
    <x v="2"/>
    <n v="2667"/>
    <n v="0"/>
    <n v="1"/>
    <n v="0"/>
    <n v="0"/>
    <n v="0"/>
    <s v="Married"/>
    <s v="Partner"/>
    <n v="0"/>
    <n v="0"/>
    <n v="1"/>
    <n v="0"/>
    <n v="0"/>
    <s v="Graduation"/>
    <s v="Graduate"/>
    <n v="221"/>
    <n v="179"/>
    <n v="0"/>
    <n v="2"/>
    <x v="3"/>
    <s v="NumStorePurchases"/>
    <x v="1"/>
    <n v="10"/>
    <s v="Not Accepted"/>
    <n v="10"/>
    <n v="263"/>
    <n v="6"/>
    <n v="4"/>
    <n v="4"/>
    <n v="14"/>
    <n v="4"/>
    <x v="2"/>
    <s v="Medium"/>
    <s v="Medium"/>
    <s v="Medium"/>
    <n v="1961"/>
  </r>
  <r>
    <n v="51373"/>
    <x v="0"/>
    <n v="0"/>
    <n v="0"/>
    <n v="37"/>
    <x v="0"/>
    <n v="83"/>
    <n v="2"/>
    <n v="101"/>
    <n v="64"/>
    <n v="26"/>
    <n v="117"/>
    <s v="Gold"/>
    <n v="1"/>
    <n v="3"/>
    <n v="5"/>
    <n v="3"/>
    <n v="4"/>
    <x v="0"/>
    <x v="0"/>
    <x v="0"/>
    <x v="0"/>
    <x v="0"/>
    <n v="0"/>
    <n v="3"/>
    <n v="11"/>
    <x v="1"/>
    <n v="29"/>
    <x v="3"/>
    <n v="2531"/>
    <n v="0"/>
    <n v="1"/>
    <n v="0"/>
    <n v="0"/>
    <n v="0"/>
    <s v="Married"/>
    <s v="Partner"/>
    <n v="0"/>
    <n v="0"/>
    <n v="1"/>
    <n v="0"/>
    <n v="0"/>
    <s v="Graduation"/>
    <s v="Graduate"/>
    <n v="276"/>
    <n v="159"/>
    <n v="0"/>
    <n v="0"/>
    <x v="3"/>
    <s v="NumCatalogPurchases"/>
    <x v="0"/>
    <n v="11"/>
    <s v="Not Accepted"/>
    <n v="11"/>
    <n v="393"/>
    <n v="7"/>
    <n v="4"/>
    <n v="4"/>
    <n v="15"/>
    <n v="4"/>
    <x v="2"/>
    <s v="Medium"/>
    <s v="Medium"/>
    <s v="High"/>
    <n v="1962"/>
  </r>
  <r>
    <n v="23477"/>
    <x v="2"/>
    <n v="1"/>
    <n v="0"/>
    <n v="39"/>
    <x v="0"/>
    <n v="38"/>
    <n v="15"/>
    <n v="54"/>
    <n v="3"/>
    <n v="8"/>
    <n v="29"/>
    <s v="Meat"/>
    <n v="3"/>
    <n v="3"/>
    <n v="0"/>
    <n v="4"/>
    <n v="8"/>
    <x v="0"/>
    <x v="0"/>
    <x v="0"/>
    <x v="0"/>
    <x v="0"/>
    <n v="0"/>
    <n v="3"/>
    <n v="11"/>
    <x v="1"/>
    <n v="34"/>
    <x v="1"/>
    <n v="2410"/>
    <n v="0"/>
    <n v="1"/>
    <n v="0"/>
    <n v="0"/>
    <n v="0"/>
    <s v="Married"/>
    <s v="Partner"/>
    <n v="0"/>
    <n v="0"/>
    <n v="1"/>
    <n v="0"/>
    <n v="0"/>
    <s v="Graduation"/>
    <s v="Graduate"/>
    <n v="118"/>
    <n v="89"/>
    <n v="0"/>
    <n v="1"/>
    <x v="3"/>
    <s v="NumStorePurchases"/>
    <x v="1"/>
    <n v="7"/>
    <s v="Not Accepted"/>
    <n v="7"/>
    <n v="147"/>
    <n v="7"/>
    <n v="3"/>
    <n v="3"/>
    <n v="13"/>
    <n v="3"/>
    <x v="2"/>
    <s v="Medium"/>
    <s v="Medium"/>
    <s v="Medium"/>
    <n v="1963"/>
  </r>
  <r>
    <n v="58116"/>
    <x v="0"/>
    <n v="0"/>
    <n v="1"/>
    <n v="38"/>
    <x v="0"/>
    <n v="228"/>
    <n v="19"/>
    <n v="130"/>
    <n v="4"/>
    <n v="11"/>
    <n v="51"/>
    <s v="Wines"/>
    <n v="2"/>
    <n v="3"/>
    <n v="3"/>
    <n v="8"/>
    <n v="2"/>
    <x v="0"/>
    <x v="0"/>
    <x v="0"/>
    <x v="0"/>
    <x v="0"/>
    <n v="0"/>
    <n v="3"/>
    <n v="11"/>
    <x v="1"/>
    <n v="64"/>
    <x v="0"/>
    <n v="2236"/>
    <n v="0"/>
    <n v="1"/>
    <n v="0"/>
    <n v="0"/>
    <n v="0"/>
    <s v="Married"/>
    <s v="Partner"/>
    <n v="0"/>
    <n v="0"/>
    <n v="1"/>
    <n v="0"/>
    <n v="0"/>
    <s v="Graduation"/>
    <s v="Graduate"/>
    <n v="392"/>
    <n v="341"/>
    <n v="0"/>
    <n v="1"/>
    <x v="2"/>
    <s v="NumStorePurchases"/>
    <x v="1"/>
    <n v="14"/>
    <s v="Not Accepted"/>
    <n v="14"/>
    <n v="443"/>
    <n v="7"/>
    <n v="5"/>
    <n v="5"/>
    <n v="17"/>
    <n v="5"/>
    <x v="3"/>
    <s v="Medium"/>
    <s v="Medium"/>
    <s v="Medium"/>
    <n v="1964"/>
  </r>
  <r>
    <n v="72968"/>
    <x v="1"/>
    <n v="0"/>
    <n v="0"/>
    <n v="8"/>
    <x v="1"/>
    <n v="1092"/>
    <n v="37"/>
    <n v="592"/>
    <n v="145"/>
    <n v="37"/>
    <n v="55"/>
    <s v="Wines"/>
    <n v="1"/>
    <n v="5"/>
    <n v="5"/>
    <n v="8"/>
    <n v="3"/>
    <x v="0"/>
    <x v="0"/>
    <x v="0"/>
    <x v="1"/>
    <x v="0"/>
    <n v="0"/>
    <n v="3"/>
    <n v="11"/>
    <x v="0"/>
    <n v="57"/>
    <x v="0"/>
    <n v="2354"/>
    <n v="1"/>
    <n v="0"/>
    <n v="0"/>
    <n v="0"/>
    <n v="0"/>
    <s v="Divorced"/>
    <s v="Alone"/>
    <n v="0"/>
    <n v="0"/>
    <n v="0"/>
    <n v="0"/>
    <n v="1"/>
    <s v="PhD"/>
    <s v="Postgraduate"/>
    <n v="1903"/>
    <n v="1848"/>
    <n v="1"/>
    <n v="0"/>
    <x v="0"/>
    <s v="NumStorePurchases"/>
    <x v="1"/>
    <n v="18"/>
    <s v="Accepted"/>
    <n v="18"/>
    <n v="1958"/>
    <n v="10"/>
    <n v="7"/>
    <n v="9"/>
    <n v="26"/>
    <n v="9"/>
    <x v="0"/>
    <s v="High"/>
    <s v="High"/>
    <s v="Medium"/>
    <n v="1965"/>
  </r>
  <r>
    <n v="39791"/>
    <x v="0"/>
    <n v="0"/>
    <n v="1"/>
    <n v="89"/>
    <x v="2"/>
    <n v="85"/>
    <n v="15"/>
    <n v="27"/>
    <n v="13"/>
    <n v="13"/>
    <n v="21"/>
    <s v="Wines"/>
    <n v="2"/>
    <n v="3"/>
    <n v="1"/>
    <n v="4"/>
    <n v="7"/>
    <x v="0"/>
    <x v="0"/>
    <x v="0"/>
    <x v="0"/>
    <x v="0"/>
    <n v="0"/>
    <n v="3"/>
    <n v="11"/>
    <x v="1"/>
    <n v="49"/>
    <x v="2"/>
    <n v="2617"/>
    <n v="0"/>
    <n v="1"/>
    <n v="0"/>
    <n v="0"/>
    <n v="0"/>
    <s v="Married"/>
    <s v="Partner"/>
    <n v="0"/>
    <n v="0"/>
    <n v="0"/>
    <n v="1"/>
    <n v="0"/>
    <s v="Master"/>
    <s v="Postgraduate"/>
    <n v="153"/>
    <n v="132"/>
    <n v="0"/>
    <n v="1"/>
    <x v="3"/>
    <s v="NumStorePurchases"/>
    <x v="1"/>
    <n v="8"/>
    <s v="Not Accepted"/>
    <n v="8"/>
    <n v="174"/>
    <n v="1.9999999999999996"/>
    <n v="3"/>
    <n v="3"/>
    <n v="8"/>
    <n v="1"/>
    <x v="1"/>
    <s v="Medium"/>
    <s v="Medium"/>
    <s v="Medium"/>
    <n v="1966"/>
  </r>
  <r>
    <n v="91712"/>
    <x v="1"/>
    <n v="0"/>
    <n v="0"/>
    <n v="47"/>
    <x v="0"/>
    <n v="1276"/>
    <n v="24"/>
    <n v="746"/>
    <n v="94"/>
    <n v="29"/>
    <n v="48"/>
    <s v="Wines"/>
    <n v="0"/>
    <n v="9"/>
    <n v="7"/>
    <n v="11"/>
    <n v="3"/>
    <x v="0"/>
    <x v="0"/>
    <x v="1"/>
    <x v="0"/>
    <x v="0"/>
    <n v="0"/>
    <n v="3"/>
    <n v="11"/>
    <x v="0"/>
    <n v="73"/>
    <x v="0"/>
    <n v="2414"/>
    <n v="0"/>
    <n v="0"/>
    <n v="1"/>
    <n v="0"/>
    <n v="0"/>
    <s v="Single"/>
    <s v="Alone"/>
    <n v="0"/>
    <n v="0"/>
    <n v="0"/>
    <n v="1"/>
    <n v="0"/>
    <s v="Master"/>
    <s v="Postgraduate"/>
    <n v="2169"/>
    <n v="2121"/>
    <n v="1"/>
    <n v="0"/>
    <x v="0"/>
    <s v="NumStorePurchases"/>
    <x v="1"/>
    <n v="27"/>
    <s v="Accepted"/>
    <n v="27"/>
    <n v="2217"/>
    <n v="6"/>
    <n v="9"/>
    <n v="9"/>
    <n v="24"/>
    <n v="9"/>
    <x v="0"/>
    <s v="High"/>
    <s v="Medium"/>
    <s v="Medium"/>
    <n v="1967"/>
  </r>
  <r>
    <n v="94472"/>
    <x v="1"/>
    <n v="0"/>
    <n v="1"/>
    <n v="75"/>
    <x v="2"/>
    <n v="1017"/>
    <n v="33"/>
    <n v="417"/>
    <n v="108"/>
    <n v="100"/>
    <n v="16"/>
    <s v="Wines"/>
    <n v="1"/>
    <n v="5"/>
    <n v="5"/>
    <n v="5"/>
    <n v="5"/>
    <x v="0"/>
    <x v="1"/>
    <x v="1"/>
    <x v="0"/>
    <x v="0"/>
    <n v="0"/>
    <n v="3"/>
    <n v="11"/>
    <x v="1"/>
    <n v="62"/>
    <x v="0"/>
    <n v="2246"/>
    <n v="0"/>
    <n v="0"/>
    <n v="1"/>
    <n v="0"/>
    <n v="0"/>
    <s v="Single"/>
    <s v="Alone"/>
    <n v="0"/>
    <n v="0"/>
    <n v="1"/>
    <n v="0"/>
    <n v="0"/>
    <s v="Graduation"/>
    <s v="Graduate"/>
    <n v="1675"/>
    <n v="1659"/>
    <n v="2"/>
    <n v="1"/>
    <x v="0"/>
    <s v="NumWebPurchases"/>
    <x v="2"/>
    <n v="15"/>
    <s v="Accepted"/>
    <n v="15"/>
    <n v="1691"/>
    <n v="3.0000000000000004"/>
    <n v="5"/>
    <n v="9"/>
    <n v="17"/>
    <n v="5"/>
    <x v="3"/>
    <s v="High"/>
    <s v="High"/>
    <s v="Medium"/>
    <n v="1968"/>
  </r>
  <r>
    <n v="13672"/>
    <x v="2"/>
    <n v="1"/>
    <n v="1"/>
    <n v="86"/>
    <x v="2"/>
    <n v="6"/>
    <n v="2"/>
    <n v="9"/>
    <n v="2"/>
    <n v="1"/>
    <n v="5"/>
    <s v="Meat"/>
    <n v="2"/>
    <n v="1"/>
    <n v="0"/>
    <n v="3"/>
    <n v="8"/>
    <x v="0"/>
    <x v="0"/>
    <x v="0"/>
    <x v="0"/>
    <x v="0"/>
    <n v="0"/>
    <n v="3"/>
    <n v="11"/>
    <x v="1"/>
    <n v="60"/>
    <x v="0"/>
    <n v="2597"/>
    <n v="0"/>
    <n v="0"/>
    <n v="0"/>
    <n v="1"/>
    <n v="0"/>
    <s v="Together"/>
    <s v="Partner"/>
    <n v="0"/>
    <n v="0"/>
    <n v="1"/>
    <n v="0"/>
    <n v="0"/>
    <s v="Graduation"/>
    <s v="Graduate"/>
    <n v="20"/>
    <n v="15"/>
    <n v="0"/>
    <n v="2"/>
    <x v="1"/>
    <s v="NumStorePurchases"/>
    <x v="1"/>
    <n v="4"/>
    <s v="Not Accepted"/>
    <n v="4"/>
    <n v="25"/>
    <n v="1.9999999999999996"/>
    <n v="0"/>
    <n v="0"/>
    <n v="1.9999999999999996"/>
    <n v="0"/>
    <x v="1"/>
    <s v="Low"/>
    <s v="Low"/>
    <s v="Low"/>
    <n v="1969"/>
  </r>
  <r>
    <n v="96547"/>
    <x v="1"/>
    <n v="0"/>
    <n v="0"/>
    <n v="4"/>
    <x v="3"/>
    <n v="448"/>
    <n v="21"/>
    <n v="125"/>
    <n v="52"/>
    <n v="101"/>
    <n v="62"/>
    <s v="Wines"/>
    <n v="0"/>
    <n v="7"/>
    <n v="6"/>
    <n v="8"/>
    <n v="2"/>
    <x v="1"/>
    <x v="0"/>
    <x v="1"/>
    <x v="1"/>
    <x v="0"/>
    <n v="0"/>
    <n v="3"/>
    <n v="11"/>
    <x v="0"/>
    <n v="40"/>
    <x v="2"/>
    <n v="2196"/>
    <n v="0"/>
    <n v="1"/>
    <n v="0"/>
    <n v="0"/>
    <n v="0"/>
    <s v="Married"/>
    <s v="Partner"/>
    <n v="1"/>
    <n v="0"/>
    <n v="0"/>
    <n v="0"/>
    <n v="0"/>
    <s v="2n Cycle"/>
    <s v="Undergraduate"/>
    <n v="747"/>
    <n v="685"/>
    <n v="3"/>
    <n v="0"/>
    <x v="2"/>
    <s v="NumStorePurchases"/>
    <x v="1"/>
    <n v="21"/>
    <s v="Accepted"/>
    <n v="21"/>
    <n v="809"/>
    <n v="10"/>
    <n v="8"/>
    <n v="6"/>
    <n v="24"/>
    <n v="9"/>
    <x v="0"/>
    <s v="Medium"/>
    <s v="High"/>
    <s v="High"/>
    <n v="1970"/>
  </r>
  <r>
    <n v="79205"/>
    <x v="1"/>
    <n v="0"/>
    <n v="0"/>
    <n v="73"/>
    <x v="2"/>
    <n v="504"/>
    <n v="23"/>
    <n v="117"/>
    <n v="179"/>
    <n v="28"/>
    <n v="44"/>
    <s v="Wines"/>
    <n v="1"/>
    <n v="6"/>
    <n v="5"/>
    <n v="4"/>
    <n v="4"/>
    <x v="0"/>
    <x v="0"/>
    <x v="0"/>
    <x v="1"/>
    <x v="0"/>
    <n v="0"/>
    <n v="3"/>
    <n v="11"/>
    <x v="0"/>
    <n v="45"/>
    <x v="2"/>
    <n v="2828"/>
    <n v="0"/>
    <n v="1"/>
    <n v="0"/>
    <n v="0"/>
    <n v="0"/>
    <s v="Married"/>
    <s v="Partner"/>
    <n v="0"/>
    <n v="0"/>
    <n v="1"/>
    <n v="0"/>
    <n v="0"/>
    <s v="Graduation"/>
    <s v="Graduate"/>
    <n v="851"/>
    <n v="807"/>
    <n v="1"/>
    <n v="0"/>
    <x v="2"/>
    <s v="NumWebPurchases"/>
    <x v="2"/>
    <n v="15"/>
    <s v="Accepted"/>
    <n v="15"/>
    <n v="895"/>
    <n v="3.0000000000000004"/>
    <n v="5"/>
    <n v="6"/>
    <n v="14"/>
    <n v="4"/>
    <x v="2"/>
    <s v="Medium"/>
    <s v="Medium"/>
    <s v="Medium"/>
    <n v="1971"/>
  </r>
  <r>
    <n v="56559"/>
    <x v="0"/>
    <n v="0"/>
    <n v="1"/>
    <n v="46"/>
    <x v="0"/>
    <n v="226"/>
    <n v="22"/>
    <n v="133"/>
    <n v="41"/>
    <n v="31"/>
    <n v="31"/>
    <s v="Wines"/>
    <n v="3"/>
    <n v="4"/>
    <n v="3"/>
    <n v="8"/>
    <n v="4"/>
    <x v="0"/>
    <x v="0"/>
    <x v="0"/>
    <x v="0"/>
    <x v="0"/>
    <n v="0"/>
    <n v="3"/>
    <n v="11"/>
    <x v="1"/>
    <n v="45"/>
    <x v="2"/>
    <n v="2710"/>
    <n v="0"/>
    <n v="0"/>
    <n v="0"/>
    <n v="1"/>
    <n v="0"/>
    <s v="Together"/>
    <s v="Partner"/>
    <n v="0"/>
    <n v="0"/>
    <n v="0"/>
    <n v="0"/>
    <n v="1"/>
    <s v="PhD"/>
    <s v="Postgraduate"/>
    <n v="453"/>
    <n v="422"/>
    <n v="0"/>
    <n v="1"/>
    <x v="2"/>
    <s v="NumStorePurchases"/>
    <x v="1"/>
    <n v="15"/>
    <s v="Not Accepted"/>
    <n v="15"/>
    <n v="484"/>
    <n v="6"/>
    <n v="5"/>
    <n v="5"/>
    <n v="16"/>
    <n v="5"/>
    <x v="3"/>
    <s v="Medium"/>
    <s v="Medium"/>
    <s v="Medium"/>
    <n v="1972"/>
  </r>
  <r>
    <n v="32644"/>
    <x v="2"/>
    <n v="1"/>
    <n v="0"/>
    <n v="38"/>
    <x v="0"/>
    <n v="239"/>
    <n v="3"/>
    <n v="141"/>
    <n v="0"/>
    <n v="7"/>
    <n v="23"/>
    <s v="Wines"/>
    <n v="4"/>
    <n v="7"/>
    <n v="1"/>
    <n v="6"/>
    <n v="8"/>
    <x v="1"/>
    <x v="0"/>
    <x v="0"/>
    <x v="0"/>
    <x v="0"/>
    <n v="0"/>
    <n v="3"/>
    <n v="11"/>
    <x v="1"/>
    <n v="47"/>
    <x v="2"/>
    <n v="2688"/>
    <n v="0"/>
    <n v="1"/>
    <n v="0"/>
    <n v="0"/>
    <n v="0"/>
    <s v="Married"/>
    <s v="Partner"/>
    <n v="0"/>
    <n v="0"/>
    <n v="0"/>
    <n v="0"/>
    <n v="1"/>
    <s v="PhD"/>
    <s v="Postgraduate"/>
    <n v="390"/>
    <n v="367"/>
    <n v="1"/>
    <n v="1"/>
    <x v="2"/>
    <s v="NumWebPurchases"/>
    <x v="2"/>
    <n v="14"/>
    <s v="Accepted"/>
    <n v="14"/>
    <n v="413"/>
    <n v="7"/>
    <n v="5"/>
    <n v="5"/>
    <n v="17"/>
    <n v="5"/>
    <x v="3"/>
    <s v="Medium"/>
    <s v="Medium"/>
    <s v="Medium"/>
    <n v="1973"/>
  </r>
  <r>
    <n v="67506"/>
    <x v="0"/>
    <n v="0"/>
    <n v="1"/>
    <n v="73"/>
    <x v="2"/>
    <n v="90"/>
    <n v="38"/>
    <n v="67"/>
    <n v="33"/>
    <n v="36"/>
    <n v="67"/>
    <s v="Wines"/>
    <n v="1"/>
    <n v="4"/>
    <n v="1"/>
    <n v="6"/>
    <n v="3"/>
    <x v="0"/>
    <x v="0"/>
    <x v="0"/>
    <x v="0"/>
    <x v="0"/>
    <n v="0"/>
    <n v="3"/>
    <n v="11"/>
    <x v="1"/>
    <n v="40"/>
    <x v="2"/>
    <n v="2337"/>
    <n v="0"/>
    <n v="0"/>
    <n v="1"/>
    <n v="0"/>
    <n v="0"/>
    <s v="Single"/>
    <s v="Alone"/>
    <n v="1"/>
    <n v="0"/>
    <n v="0"/>
    <n v="0"/>
    <n v="0"/>
    <s v="2n Cycle"/>
    <s v="Undergraduate"/>
    <n v="264"/>
    <n v="197"/>
    <n v="0"/>
    <n v="1"/>
    <x v="3"/>
    <s v="NumStorePurchases"/>
    <x v="1"/>
    <n v="11"/>
    <s v="Not Accepted"/>
    <n v="11"/>
    <n v="331"/>
    <n v="3.0000000000000004"/>
    <n v="4"/>
    <n v="4"/>
    <n v="11"/>
    <n v="3"/>
    <x v="2"/>
    <s v="Medium"/>
    <s v="High"/>
    <s v="High"/>
    <n v="1974"/>
  </r>
  <r>
    <n v="24206"/>
    <x v="2"/>
    <n v="1"/>
    <n v="0"/>
    <n v="66"/>
    <x v="2"/>
    <n v="7"/>
    <n v="2"/>
    <n v="8"/>
    <n v="3"/>
    <n v="2"/>
    <n v="3"/>
    <s v="Meat"/>
    <n v="1"/>
    <n v="1"/>
    <n v="0"/>
    <n v="3"/>
    <n v="6"/>
    <x v="0"/>
    <x v="0"/>
    <x v="0"/>
    <x v="0"/>
    <x v="0"/>
    <n v="0"/>
    <n v="3"/>
    <n v="11"/>
    <x v="1"/>
    <n v="50"/>
    <x v="0"/>
    <n v="2637"/>
    <n v="0"/>
    <n v="0"/>
    <n v="1"/>
    <n v="0"/>
    <n v="0"/>
    <s v="Single"/>
    <s v="Alone"/>
    <n v="0"/>
    <n v="0"/>
    <n v="1"/>
    <n v="0"/>
    <n v="0"/>
    <s v="Graduation"/>
    <s v="Graduate"/>
    <n v="22"/>
    <n v="19"/>
    <n v="0"/>
    <n v="1"/>
    <x v="1"/>
    <s v="NumStorePurchases"/>
    <x v="1"/>
    <n v="4"/>
    <s v="Not Accepted"/>
    <n v="4"/>
    <n v="25"/>
    <n v="4"/>
    <n v="0"/>
    <n v="0"/>
    <n v="4"/>
    <n v="0"/>
    <x v="1"/>
    <s v="Low"/>
    <s v="Medium"/>
    <s v="Low"/>
    <n v="1975"/>
  </r>
  <r>
    <n v="28420"/>
    <x v="2"/>
    <n v="1"/>
    <n v="0"/>
    <n v="36"/>
    <x v="0"/>
    <n v="4"/>
    <n v="2"/>
    <n v="5"/>
    <n v="2"/>
    <n v="0"/>
    <n v="0"/>
    <s v="Meat"/>
    <n v="1"/>
    <n v="1"/>
    <n v="0"/>
    <n v="2"/>
    <n v="6"/>
    <x v="0"/>
    <x v="0"/>
    <x v="0"/>
    <x v="0"/>
    <x v="0"/>
    <n v="0"/>
    <n v="3"/>
    <n v="11"/>
    <x v="1"/>
    <n v="53"/>
    <x v="0"/>
    <n v="2346"/>
    <n v="1"/>
    <n v="0"/>
    <n v="0"/>
    <n v="0"/>
    <n v="0"/>
    <s v="Divorced"/>
    <s v="Alone"/>
    <n v="0"/>
    <n v="0"/>
    <n v="0"/>
    <n v="0"/>
    <n v="1"/>
    <s v="PhD"/>
    <s v="Postgraduate"/>
    <n v="13"/>
    <n v="13"/>
    <n v="0"/>
    <n v="1"/>
    <x v="1"/>
    <s v="NumStorePurchases"/>
    <x v="1"/>
    <n v="3"/>
    <s v="Not Accepted"/>
    <n v="3"/>
    <n v="13"/>
    <n v="7"/>
    <n v="0"/>
    <n v="0"/>
    <n v="7"/>
    <n v="1"/>
    <x v="1"/>
    <s v="Low"/>
    <s v="Low"/>
    <s v="Low"/>
    <n v="1976"/>
  </r>
  <r>
    <n v="22979"/>
    <x v="2"/>
    <n v="1"/>
    <n v="0"/>
    <n v="29"/>
    <x v="1"/>
    <n v="16"/>
    <n v="17"/>
    <n v="19"/>
    <n v="20"/>
    <n v="21"/>
    <n v="22"/>
    <s v="Gold"/>
    <n v="3"/>
    <n v="3"/>
    <n v="2"/>
    <n v="2"/>
    <n v="8"/>
    <x v="0"/>
    <x v="0"/>
    <x v="0"/>
    <x v="0"/>
    <x v="0"/>
    <n v="0"/>
    <n v="3"/>
    <n v="11"/>
    <x v="0"/>
    <n v="50"/>
    <x v="0"/>
    <n v="2820"/>
    <n v="0"/>
    <n v="1"/>
    <n v="0"/>
    <n v="0"/>
    <n v="0"/>
    <s v="Married"/>
    <s v="Partner"/>
    <n v="0"/>
    <n v="0"/>
    <n v="1"/>
    <n v="0"/>
    <n v="0"/>
    <s v="Graduation"/>
    <s v="Graduate"/>
    <n v="93"/>
    <n v="71"/>
    <n v="0"/>
    <n v="1"/>
    <x v="3"/>
    <s v="NumWebPurchases"/>
    <x v="2"/>
    <n v="7"/>
    <s v="Not Accepted"/>
    <n v="7"/>
    <n v="115"/>
    <n v="8"/>
    <n v="3"/>
    <n v="3"/>
    <n v="14"/>
    <n v="4"/>
    <x v="2"/>
    <s v="Low"/>
    <s v="Medium"/>
    <s v="Medium"/>
    <n v="1977"/>
  </r>
  <r>
    <n v="33279"/>
    <x v="2"/>
    <n v="0"/>
    <n v="0"/>
    <n v="29"/>
    <x v="1"/>
    <n v="10"/>
    <n v="3"/>
    <n v="3"/>
    <n v="0"/>
    <n v="0"/>
    <n v="0"/>
    <s v="Wines"/>
    <n v="1"/>
    <n v="0"/>
    <n v="0"/>
    <n v="3"/>
    <n v="3"/>
    <x v="0"/>
    <x v="0"/>
    <x v="0"/>
    <x v="0"/>
    <x v="0"/>
    <n v="0"/>
    <n v="3"/>
    <n v="11"/>
    <x v="1"/>
    <n v="54"/>
    <x v="0"/>
    <n v="2176"/>
    <n v="0"/>
    <n v="0"/>
    <n v="1"/>
    <n v="0"/>
    <n v="0"/>
    <s v="Single"/>
    <s v="Alone"/>
    <n v="0"/>
    <n v="0"/>
    <n v="1"/>
    <n v="0"/>
    <n v="0"/>
    <s v="Graduation"/>
    <s v="Graduate"/>
    <n v="16"/>
    <n v="16"/>
    <n v="0"/>
    <n v="0"/>
    <x v="1"/>
    <s v="NumStorePurchases"/>
    <x v="1"/>
    <n v="3"/>
    <s v="Not Accepted"/>
    <n v="3"/>
    <n v="16"/>
    <n v="8"/>
    <n v="0"/>
    <n v="0"/>
    <n v="8"/>
    <n v="1"/>
    <x v="1"/>
    <s v="Low"/>
    <s v="Low"/>
    <s v="Low"/>
    <n v="1978"/>
  </r>
  <r>
    <n v="46423"/>
    <x v="0"/>
    <n v="1"/>
    <n v="1"/>
    <n v="6"/>
    <x v="3"/>
    <n v="68"/>
    <n v="0"/>
    <n v="16"/>
    <n v="0"/>
    <n v="0"/>
    <n v="8"/>
    <s v="Wines"/>
    <n v="3"/>
    <n v="2"/>
    <n v="0"/>
    <n v="4"/>
    <n v="7"/>
    <x v="0"/>
    <x v="0"/>
    <x v="0"/>
    <x v="0"/>
    <x v="0"/>
    <n v="0"/>
    <n v="3"/>
    <n v="11"/>
    <x v="1"/>
    <n v="48"/>
    <x v="2"/>
    <n v="2443"/>
    <n v="0"/>
    <n v="0"/>
    <n v="1"/>
    <n v="0"/>
    <n v="0"/>
    <s v="Single"/>
    <s v="Alone"/>
    <n v="0"/>
    <n v="0"/>
    <n v="0"/>
    <n v="1"/>
    <n v="0"/>
    <s v="Master"/>
    <s v="Postgraduate"/>
    <n v="84"/>
    <n v="76"/>
    <n v="0"/>
    <n v="2"/>
    <x v="3"/>
    <s v="NumStorePurchases"/>
    <x v="1"/>
    <n v="6"/>
    <s v="Not Accepted"/>
    <n v="6"/>
    <n v="92"/>
    <n v="10"/>
    <n v="2"/>
    <n v="3"/>
    <n v="15"/>
    <n v="4"/>
    <x v="2"/>
    <s v="Medium"/>
    <s v="Low"/>
    <s v="Low"/>
    <n v="1979"/>
  </r>
  <r>
    <n v="30368"/>
    <x v="2"/>
    <n v="0"/>
    <n v="1"/>
    <n v="97"/>
    <x v="2"/>
    <n v="35"/>
    <n v="0"/>
    <n v="13"/>
    <n v="2"/>
    <n v="0"/>
    <n v="2"/>
    <s v="Wines"/>
    <n v="2"/>
    <n v="2"/>
    <n v="0"/>
    <n v="3"/>
    <n v="8"/>
    <x v="0"/>
    <x v="0"/>
    <x v="0"/>
    <x v="0"/>
    <x v="0"/>
    <n v="0"/>
    <n v="3"/>
    <n v="11"/>
    <x v="1"/>
    <n v="43"/>
    <x v="2"/>
    <n v="2393"/>
    <n v="0"/>
    <n v="1"/>
    <n v="0"/>
    <n v="0"/>
    <n v="0"/>
    <s v="Married"/>
    <s v="Partner"/>
    <n v="0"/>
    <n v="0"/>
    <n v="1"/>
    <n v="0"/>
    <n v="0"/>
    <s v="Graduation"/>
    <s v="Graduate"/>
    <n v="50"/>
    <n v="48"/>
    <n v="0"/>
    <n v="1"/>
    <x v="1"/>
    <s v="NumStorePurchases"/>
    <x v="1"/>
    <n v="5"/>
    <s v="Not Accepted"/>
    <n v="5"/>
    <n v="52"/>
    <n v="0.99999999999999978"/>
    <n v="1"/>
    <n v="1"/>
    <n v="3"/>
    <n v="0"/>
    <x v="1"/>
    <s v="Medium"/>
    <s v="Low"/>
    <s v="Low"/>
    <n v="1980"/>
  </r>
  <r>
    <n v="63684"/>
    <x v="0"/>
    <n v="0"/>
    <n v="1"/>
    <n v="61"/>
    <x v="2"/>
    <n v="575"/>
    <n v="80"/>
    <n v="428"/>
    <n v="208"/>
    <n v="93"/>
    <n v="80"/>
    <s v="Wines"/>
    <n v="3"/>
    <n v="8"/>
    <n v="4"/>
    <n v="8"/>
    <n v="5"/>
    <x v="0"/>
    <x v="0"/>
    <x v="0"/>
    <x v="0"/>
    <x v="0"/>
    <n v="0"/>
    <n v="3"/>
    <n v="11"/>
    <x v="1"/>
    <n v="50"/>
    <x v="0"/>
    <n v="2739"/>
    <n v="0"/>
    <n v="1"/>
    <n v="0"/>
    <n v="0"/>
    <n v="0"/>
    <s v="Married"/>
    <s v="Partner"/>
    <n v="0"/>
    <n v="0"/>
    <n v="1"/>
    <n v="0"/>
    <n v="0"/>
    <s v="Graduation"/>
    <s v="Graduate"/>
    <n v="1384"/>
    <n v="1304"/>
    <n v="0"/>
    <n v="1"/>
    <x v="0"/>
    <s v="NumWebPurchases"/>
    <x v="2"/>
    <n v="20"/>
    <s v="Not Accepted"/>
    <n v="20"/>
    <n v="1464"/>
    <n v="4"/>
    <n v="7"/>
    <n v="8"/>
    <n v="19"/>
    <n v="7"/>
    <x v="3"/>
    <s v="High"/>
    <s v="High"/>
    <s v="High"/>
    <n v="1981"/>
  </r>
  <r>
    <n v="41638"/>
    <x v="0"/>
    <n v="0"/>
    <n v="1"/>
    <n v="68"/>
    <x v="2"/>
    <n v="315"/>
    <n v="0"/>
    <n v="31"/>
    <n v="4"/>
    <n v="0"/>
    <n v="91"/>
    <s v="Wines"/>
    <n v="4"/>
    <n v="5"/>
    <n v="5"/>
    <n v="3"/>
    <n v="8"/>
    <x v="1"/>
    <x v="0"/>
    <x v="0"/>
    <x v="0"/>
    <x v="0"/>
    <n v="0"/>
    <n v="3"/>
    <n v="11"/>
    <x v="1"/>
    <n v="56"/>
    <x v="0"/>
    <n v="2660"/>
    <n v="1"/>
    <n v="0"/>
    <n v="0"/>
    <n v="0"/>
    <n v="0"/>
    <s v="Divorced"/>
    <s v="Alone"/>
    <n v="0"/>
    <n v="0"/>
    <n v="1"/>
    <n v="0"/>
    <n v="0"/>
    <s v="Graduation"/>
    <s v="Graduate"/>
    <n v="350"/>
    <n v="259"/>
    <n v="1"/>
    <n v="1"/>
    <x v="2"/>
    <s v="NumWebPurchases"/>
    <x v="2"/>
    <n v="13"/>
    <s v="Accepted"/>
    <n v="13"/>
    <n v="441"/>
    <n v="4"/>
    <n v="5"/>
    <n v="5"/>
    <n v="14"/>
    <n v="4"/>
    <x v="2"/>
    <s v="Medium"/>
    <s v="Low"/>
    <s v="High"/>
    <n v="1982"/>
  </r>
  <r>
    <n v="68805"/>
    <x v="1"/>
    <n v="0"/>
    <n v="1"/>
    <n v="73"/>
    <x v="2"/>
    <n v="182"/>
    <n v="2"/>
    <n v="49"/>
    <n v="17"/>
    <n v="13"/>
    <n v="20"/>
    <s v="Wines"/>
    <n v="1"/>
    <n v="3"/>
    <n v="1"/>
    <n v="7"/>
    <n v="2"/>
    <x v="0"/>
    <x v="0"/>
    <x v="0"/>
    <x v="0"/>
    <x v="0"/>
    <n v="0"/>
    <n v="3"/>
    <n v="11"/>
    <x v="1"/>
    <n v="61"/>
    <x v="0"/>
    <n v="2444"/>
    <n v="1"/>
    <n v="0"/>
    <n v="0"/>
    <n v="0"/>
    <n v="0"/>
    <s v="Divorced"/>
    <s v="Alone"/>
    <n v="0"/>
    <n v="0"/>
    <n v="0"/>
    <n v="0"/>
    <n v="1"/>
    <s v="PhD"/>
    <s v="Postgraduate"/>
    <n v="263"/>
    <n v="243"/>
    <n v="0"/>
    <n v="1"/>
    <x v="3"/>
    <s v="NumStorePurchases"/>
    <x v="1"/>
    <n v="11"/>
    <s v="Not Accepted"/>
    <n v="11"/>
    <n v="283"/>
    <n v="3.0000000000000004"/>
    <n v="4"/>
    <n v="4"/>
    <n v="11"/>
    <n v="3"/>
    <x v="2"/>
    <s v="Medium"/>
    <s v="Medium"/>
    <s v="Medium"/>
    <n v="1983"/>
  </r>
  <r>
    <n v="65814"/>
    <x v="0"/>
    <n v="0"/>
    <n v="1"/>
    <n v="90"/>
    <x v="2"/>
    <n v="561"/>
    <n v="14"/>
    <n v="113"/>
    <n v="10"/>
    <n v="14"/>
    <n v="35"/>
    <s v="Wines"/>
    <n v="3"/>
    <n v="8"/>
    <n v="2"/>
    <n v="10"/>
    <n v="5"/>
    <x v="0"/>
    <x v="0"/>
    <x v="0"/>
    <x v="0"/>
    <x v="0"/>
    <n v="0"/>
    <n v="3"/>
    <n v="11"/>
    <x v="1"/>
    <n v="54"/>
    <x v="0"/>
    <n v="2278"/>
    <n v="0"/>
    <n v="0"/>
    <n v="0"/>
    <n v="1"/>
    <n v="0"/>
    <s v="Together"/>
    <s v="Partner"/>
    <n v="0"/>
    <n v="0"/>
    <n v="0"/>
    <n v="0"/>
    <n v="1"/>
    <s v="PhD"/>
    <s v="Postgraduate"/>
    <n v="712"/>
    <n v="677"/>
    <n v="0"/>
    <n v="1"/>
    <x v="2"/>
    <s v="NumStorePurchases"/>
    <x v="1"/>
    <n v="20"/>
    <s v="Not Accepted"/>
    <n v="20"/>
    <n v="747"/>
    <n v="0.99999999999999978"/>
    <n v="7"/>
    <n v="6"/>
    <n v="14"/>
    <n v="4"/>
    <x v="2"/>
    <s v="High"/>
    <s v="Medium"/>
    <s v="Medium"/>
    <n v="1984"/>
  </r>
  <r>
    <n v="71964"/>
    <x v="1"/>
    <n v="0"/>
    <n v="0"/>
    <n v="81"/>
    <x v="2"/>
    <n v="587"/>
    <n v="51"/>
    <n v="932"/>
    <n v="180"/>
    <n v="34"/>
    <n v="86"/>
    <s v="Meat"/>
    <n v="1"/>
    <n v="5"/>
    <n v="6"/>
    <n v="5"/>
    <n v="3"/>
    <x v="0"/>
    <x v="0"/>
    <x v="0"/>
    <x v="0"/>
    <x v="0"/>
    <n v="0"/>
    <n v="3"/>
    <n v="11"/>
    <x v="1"/>
    <n v="62"/>
    <x v="0"/>
    <n v="2564"/>
    <n v="1"/>
    <n v="0"/>
    <n v="0"/>
    <n v="0"/>
    <n v="0"/>
    <s v="Divorced"/>
    <s v="Alone"/>
    <n v="0"/>
    <n v="0"/>
    <n v="1"/>
    <n v="0"/>
    <n v="0"/>
    <s v="Graduation"/>
    <s v="Graduate"/>
    <n v="1784"/>
    <n v="1698"/>
    <n v="0"/>
    <n v="0"/>
    <x v="0"/>
    <s v="NumCatalogPurchases"/>
    <x v="0"/>
    <n v="16"/>
    <s v="Not Accepted"/>
    <n v="16"/>
    <n v="1870"/>
    <n v="1.9999999999999996"/>
    <n v="6"/>
    <n v="9"/>
    <n v="17"/>
    <n v="5"/>
    <x v="3"/>
    <s v="High"/>
    <s v="Medium"/>
    <s v="High"/>
    <n v="1985"/>
  </r>
  <r>
    <n v="39146"/>
    <x v="0"/>
    <n v="1"/>
    <n v="0"/>
    <n v="1"/>
    <x v="3"/>
    <n v="94"/>
    <n v="1"/>
    <n v="33"/>
    <n v="13"/>
    <n v="12"/>
    <n v="12"/>
    <s v="Wines"/>
    <n v="3"/>
    <n v="4"/>
    <n v="0"/>
    <n v="4"/>
    <n v="8"/>
    <x v="0"/>
    <x v="0"/>
    <x v="0"/>
    <x v="0"/>
    <x v="0"/>
    <n v="0"/>
    <n v="3"/>
    <n v="11"/>
    <x v="1"/>
    <n v="34"/>
    <x v="1"/>
    <n v="2659"/>
    <n v="0"/>
    <n v="0"/>
    <n v="1"/>
    <n v="0"/>
    <n v="0"/>
    <s v="Single"/>
    <s v="Alone"/>
    <n v="0"/>
    <n v="0"/>
    <n v="1"/>
    <n v="0"/>
    <n v="0"/>
    <s v="Graduation"/>
    <s v="Graduate"/>
    <n v="153"/>
    <n v="141"/>
    <n v="0"/>
    <n v="1"/>
    <x v="3"/>
    <s v="NumWebPurchases"/>
    <x v="2"/>
    <n v="8"/>
    <s v="Not Accepted"/>
    <n v="8"/>
    <n v="165"/>
    <n v="10"/>
    <n v="3"/>
    <n v="3"/>
    <n v="16"/>
    <n v="5"/>
    <x v="3"/>
    <s v="Medium"/>
    <s v="Medium"/>
    <s v="Medium"/>
    <n v="1986"/>
  </r>
  <r>
    <n v="96876"/>
    <x v="1"/>
    <n v="0"/>
    <n v="0"/>
    <n v="79"/>
    <x v="2"/>
    <n v="908"/>
    <n v="43"/>
    <n v="735"/>
    <n v="40"/>
    <n v="194"/>
    <n v="21"/>
    <s v="Wines"/>
    <n v="1"/>
    <n v="7"/>
    <n v="7"/>
    <n v="9"/>
    <n v="2"/>
    <x v="0"/>
    <x v="1"/>
    <x v="1"/>
    <x v="1"/>
    <x v="0"/>
    <n v="0"/>
    <n v="3"/>
    <n v="11"/>
    <x v="0"/>
    <n v="43"/>
    <x v="2"/>
    <n v="2486"/>
    <n v="0"/>
    <n v="0"/>
    <n v="0"/>
    <n v="1"/>
    <n v="0"/>
    <s v="Together"/>
    <s v="Partner"/>
    <n v="0"/>
    <n v="0"/>
    <n v="1"/>
    <n v="0"/>
    <n v="0"/>
    <s v="Graduation"/>
    <s v="Graduate"/>
    <n v="1920"/>
    <n v="1899"/>
    <n v="3"/>
    <n v="0"/>
    <x v="0"/>
    <s v="NumStorePurchases"/>
    <x v="1"/>
    <n v="23"/>
    <s v="Accepted"/>
    <n v="23"/>
    <n v="1941"/>
    <n v="3.0000000000000004"/>
    <n v="9"/>
    <n v="9"/>
    <n v="21"/>
    <n v="8"/>
    <x v="0"/>
    <s v="High"/>
    <s v="High"/>
    <s v="Medium"/>
    <n v="1987"/>
  </r>
  <r>
    <n v="34445"/>
    <x v="2"/>
    <n v="0"/>
    <n v="0"/>
    <n v="92"/>
    <x v="2"/>
    <n v="228"/>
    <n v="122"/>
    <n v="122"/>
    <n v="208"/>
    <n v="129"/>
    <n v="30"/>
    <s v="Wines"/>
    <n v="6"/>
    <n v="11"/>
    <n v="2"/>
    <n v="8"/>
    <n v="9"/>
    <x v="0"/>
    <x v="0"/>
    <x v="0"/>
    <x v="0"/>
    <x v="0"/>
    <n v="0"/>
    <n v="3"/>
    <n v="11"/>
    <x v="1"/>
    <n v="39"/>
    <x v="1"/>
    <n v="2677"/>
    <n v="0"/>
    <n v="1"/>
    <n v="0"/>
    <n v="0"/>
    <n v="0"/>
    <s v="Married"/>
    <s v="Partner"/>
    <n v="0"/>
    <n v="1"/>
    <n v="0"/>
    <n v="0"/>
    <n v="0"/>
    <s v="Basic"/>
    <s v="Undergraduate"/>
    <n v="809"/>
    <n v="779"/>
    <n v="0"/>
    <n v="0"/>
    <x v="2"/>
    <s v="NumWebPurchases"/>
    <x v="2"/>
    <n v="21"/>
    <s v="Not Accepted"/>
    <n v="21"/>
    <n v="839"/>
    <n v="0.99999999999999978"/>
    <n v="8"/>
    <n v="6"/>
    <n v="15"/>
    <n v="4"/>
    <x v="2"/>
    <s v="Medium"/>
    <s v="High"/>
    <s v="Medium"/>
    <n v="1988"/>
  </r>
  <r>
    <n v="68281"/>
    <x v="0"/>
    <n v="0"/>
    <n v="0"/>
    <n v="31"/>
    <x v="0"/>
    <n v="995"/>
    <n v="112"/>
    <n v="417"/>
    <n v="42"/>
    <n v="48"/>
    <n v="41"/>
    <s v="Wines"/>
    <n v="1"/>
    <n v="2"/>
    <n v="9"/>
    <n v="13"/>
    <n v="5"/>
    <x v="0"/>
    <x v="0"/>
    <x v="0"/>
    <x v="0"/>
    <x v="0"/>
    <n v="0"/>
    <n v="3"/>
    <n v="11"/>
    <x v="0"/>
    <n v="62"/>
    <x v="0"/>
    <n v="2850"/>
    <n v="0"/>
    <n v="0"/>
    <n v="1"/>
    <n v="0"/>
    <n v="0"/>
    <s v="Single"/>
    <s v="Alone"/>
    <n v="0"/>
    <n v="0"/>
    <n v="1"/>
    <n v="0"/>
    <n v="0"/>
    <s v="Graduation"/>
    <s v="Graduate"/>
    <n v="1614"/>
    <n v="1573"/>
    <n v="0"/>
    <n v="0"/>
    <x v="0"/>
    <s v="NumStorePurchases"/>
    <x v="1"/>
    <n v="24"/>
    <s v="Not Accepted"/>
    <n v="24"/>
    <n v="1655"/>
    <n v="7"/>
    <n v="9"/>
    <n v="9"/>
    <n v="25"/>
    <n v="9"/>
    <x v="0"/>
    <s v="High"/>
    <s v="High"/>
    <s v="Medium"/>
    <n v="1989"/>
  </r>
  <r>
    <n v="37284"/>
    <x v="0"/>
    <n v="1"/>
    <n v="1"/>
    <n v="46"/>
    <x v="0"/>
    <n v="11"/>
    <n v="1"/>
    <n v="2"/>
    <n v="2"/>
    <n v="1"/>
    <n v="6"/>
    <s v="Wines"/>
    <n v="1"/>
    <n v="0"/>
    <n v="0"/>
    <n v="3"/>
    <n v="6"/>
    <x v="0"/>
    <x v="0"/>
    <x v="0"/>
    <x v="0"/>
    <x v="0"/>
    <n v="0"/>
    <n v="3"/>
    <n v="11"/>
    <x v="1"/>
    <n v="45"/>
    <x v="2"/>
    <n v="2616"/>
    <n v="0"/>
    <n v="1"/>
    <n v="0"/>
    <n v="0"/>
    <n v="0"/>
    <s v="Married"/>
    <s v="Partner"/>
    <n v="1"/>
    <n v="0"/>
    <n v="0"/>
    <n v="0"/>
    <n v="0"/>
    <s v="2n Cycle"/>
    <s v="Undergraduate"/>
    <n v="17"/>
    <n v="11"/>
    <n v="0"/>
    <n v="2"/>
    <x v="1"/>
    <s v="NumStorePurchases"/>
    <x v="1"/>
    <n v="3"/>
    <s v="Not Accepted"/>
    <n v="3"/>
    <n v="23"/>
    <n v="6"/>
    <n v="0"/>
    <n v="0"/>
    <n v="6"/>
    <n v="0"/>
    <x v="1"/>
    <s v="Low"/>
    <s v="Low"/>
    <s v="Low"/>
    <n v="1990"/>
  </r>
  <r>
    <n v="36790"/>
    <x v="0"/>
    <n v="0"/>
    <n v="0"/>
    <n v="14"/>
    <x v="1"/>
    <n v="3"/>
    <n v="3"/>
    <n v="14"/>
    <n v="15"/>
    <n v="21"/>
    <n v="10"/>
    <s v="Sweet"/>
    <n v="1"/>
    <n v="2"/>
    <n v="1"/>
    <n v="2"/>
    <n v="9"/>
    <x v="0"/>
    <x v="0"/>
    <x v="0"/>
    <x v="0"/>
    <x v="0"/>
    <n v="0"/>
    <n v="3"/>
    <n v="11"/>
    <x v="0"/>
    <n v="37"/>
    <x v="1"/>
    <n v="2644"/>
    <n v="0"/>
    <n v="1"/>
    <n v="0"/>
    <n v="0"/>
    <n v="0"/>
    <s v="Married"/>
    <s v="Partner"/>
    <n v="0"/>
    <n v="0"/>
    <n v="1"/>
    <n v="0"/>
    <n v="0"/>
    <s v="Graduation"/>
    <s v="Graduate"/>
    <n v="56"/>
    <n v="46"/>
    <n v="0"/>
    <n v="0"/>
    <x v="1"/>
    <s v="NumWebPurchases"/>
    <x v="2"/>
    <n v="5"/>
    <s v="Not Accepted"/>
    <n v="5"/>
    <n v="66"/>
    <n v="9"/>
    <n v="1"/>
    <n v="2"/>
    <n v="12"/>
    <n v="3"/>
    <x v="2"/>
    <s v="Low"/>
    <s v="Medium"/>
    <s v="Medium"/>
    <n v="1991"/>
  </r>
  <r>
    <n v="27943"/>
    <x v="2"/>
    <n v="1"/>
    <n v="1"/>
    <n v="89"/>
    <x v="2"/>
    <n v="12"/>
    <n v="1"/>
    <n v="16"/>
    <n v="4"/>
    <n v="1"/>
    <n v="3"/>
    <s v="Meat"/>
    <n v="3"/>
    <n v="2"/>
    <n v="0"/>
    <n v="3"/>
    <n v="8"/>
    <x v="0"/>
    <x v="0"/>
    <x v="0"/>
    <x v="0"/>
    <x v="0"/>
    <n v="0"/>
    <n v="3"/>
    <n v="11"/>
    <x v="1"/>
    <n v="53"/>
    <x v="0"/>
    <n v="2599"/>
    <n v="0"/>
    <n v="0"/>
    <n v="0"/>
    <n v="1"/>
    <n v="0"/>
    <s v="Together"/>
    <s v="Partner"/>
    <n v="0"/>
    <n v="0"/>
    <n v="1"/>
    <n v="0"/>
    <n v="0"/>
    <s v="Graduation"/>
    <s v="Graduate"/>
    <n v="34"/>
    <n v="31"/>
    <n v="0"/>
    <n v="2"/>
    <x v="1"/>
    <s v="NumStorePurchases"/>
    <x v="1"/>
    <n v="5"/>
    <s v="Not Accepted"/>
    <n v="5"/>
    <n v="37"/>
    <n v="1.9999999999999996"/>
    <n v="1"/>
    <n v="1"/>
    <n v="3.9999999999999996"/>
    <n v="0"/>
    <x v="1"/>
    <s v="Low"/>
    <s v="Low"/>
    <s v="Low"/>
    <n v="1992"/>
  </r>
  <r>
    <n v="22263"/>
    <x v="2"/>
    <n v="1"/>
    <n v="1"/>
    <n v="31"/>
    <x v="0"/>
    <n v="17"/>
    <n v="0"/>
    <n v="2"/>
    <n v="0"/>
    <n v="0"/>
    <n v="2"/>
    <s v="Wines"/>
    <n v="2"/>
    <n v="1"/>
    <n v="0"/>
    <n v="3"/>
    <n v="6"/>
    <x v="0"/>
    <x v="0"/>
    <x v="0"/>
    <x v="0"/>
    <x v="0"/>
    <n v="1"/>
    <n v="3"/>
    <n v="11"/>
    <x v="1"/>
    <n v="69"/>
    <x v="0"/>
    <n v="2250"/>
    <n v="1"/>
    <n v="0"/>
    <n v="0"/>
    <n v="0"/>
    <n v="0"/>
    <s v="Divorced"/>
    <s v="Alone"/>
    <n v="0"/>
    <n v="0"/>
    <n v="1"/>
    <n v="0"/>
    <n v="0"/>
    <s v="Graduation"/>
    <s v="Graduate"/>
    <n v="19"/>
    <n v="17"/>
    <n v="0"/>
    <n v="2"/>
    <x v="1"/>
    <s v="NumStorePurchases"/>
    <x v="1"/>
    <n v="4"/>
    <s v="Not Accepted"/>
    <n v="4"/>
    <n v="21"/>
    <n v="7"/>
    <n v="0"/>
    <n v="0"/>
    <n v="7"/>
    <n v="1"/>
    <x v="1"/>
    <s v="Low"/>
    <s v="Low"/>
    <s v="Low"/>
    <n v="1993"/>
  </r>
  <r>
    <n v="30261"/>
    <x v="2"/>
    <n v="1"/>
    <n v="2"/>
    <n v="75"/>
    <x v="2"/>
    <n v="8"/>
    <n v="0"/>
    <n v="5"/>
    <n v="0"/>
    <n v="3"/>
    <n v="6"/>
    <s v="Wines"/>
    <n v="1"/>
    <n v="0"/>
    <n v="0"/>
    <n v="3"/>
    <n v="8"/>
    <x v="0"/>
    <x v="0"/>
    <x v="0"/>
    <x v="0"/>
    <x v="0"/>
    <n v="0"/>
    <n v="3"/>
    <n v="11"/>
    <x v="1"/>
    <n v="48"/>
    <x v="2"/>
    <n v="2801"/>
    <n v="0"/>
    <n v="0"/>
    <n v="0"/>
    <n v="1"/>
    <n v="0"/>
    <s v="Together"/>
    <s v="Partner"/>
    <n v="0"/>
    <n v="0"/>
    <n v="1"/>
    <n v="0"/>
    <n v="0"/>
    <s v="Graduation"/>
    <s v="Graduate"/>
    <n v="16"/>
    <n v="10"/>
    <n v="0"/>
    <n v="3"/>
    <x v="1"/>
    <s v="NumStorePurchases"/>
    <x v="1"/>
    <n v="3"/>
    <s v="Not Accepted"/>
    <n v="3"/>
    <n v="22"/>
    <n v="3.0000000000000004"/>
    <n v="0"/>
    <n v="0"/>
    <n v="3.0000000000000004"/>
    <n v="0"/>
    <x v="1"/>
    <s v="Low"/>
    <s v="Medium"/>
    <s v="Low"/>
    <n v="1994"/>
  </r>
  <r>
    <n v="28587"/>
    <x v="2"/>
    <n v="1"/>
    <n v="0"/>
    <n v="42"/>
    <x v="0"/>
    <n v="22"/>
    <n v="4"/>
    <n v="17"/>
    <n v="12"/>
    <n v="10"/>
    <n v="13"/>
    <s v="Wines"/>
    <n v="3"/>
    <n v="2"/>
    <n v="0"/>
    <n v="4"/>
    <n v="6"/>
    <x v="0"/>
    <x v="0"/>
    <x v="0"/>
    <x v="0"/>
    <x v="0"/>
    <n v="0"/>
    <n v="3"/>
    <n v="11"/>
    <x v="1"/>
    <n v="42"/>
    <x v="2"/>
    <n v="2296"/>
    <n v="0"/>
    <n v="0"/>
    <n v="0"/>
    <n v="1"/>
    <n v="0"/>
    <s v="Together"/>
    <s v="Partner"/>
    <n v="0"/>
    <n v="0"/>
    <n v="1"/>
    <n v="0"/>
    <n v="0"/>
    <s v="Graduation"/>
    <s v="Graduate"/>
    <n v="65"/>
    <n v="52"/>
    <n v="0"/>
    <n v="1"/>
    <x v="3"/>
    <s v="NumStorePurchases"/>
    <x v="1"/>
    <n v="6"/>
    <s v="Not Accepted"/>
    <n v="6"/>
    <n v="78"/>
    <n v="6"/>
    <n v="2"/>
    <n v="2"/>
    <n v="10"/>
    <n v="2"/>
    <x v="1"/>
    <s v="Low"/>
    <s v="Medium"/>
    <s v="Medium"/>
    <n v="1995"/>
  </r>
  <r>
    <n v="43815"/>
    <x v="0"/>
    <n v="1"/>
    <n v="0"/>
    <n v="53"/>
    <x v="0"/>
    <n v="14"/>
    <n v="10"/>
    <n v="29"/>
    <n v="4"/>
    <n v="7"/>
    <n v="15"/>
    <s v="Meat"/>
    <n v="1"/>
    <n v="2"/>
    <n v="0"/>
    <n v="3"/>
    <n v="6"/>
    <x v="0"/>
    <x v="0"/>
    <x v="0"/>
    <x v="0"/>
    <x v="0"/>
    <n v="0"/>
    <n v="3"/>
    <n v="11"/>
    <x v="1"/>
    <n v="38"/>
    <x v="1"/>
    <n v="2609"/>
    <n v="0"/>
    <n v="1"/>
    <n v="0"/>
    <n v="0"/>
    <n v="0"/>
    <s v="Married"/>
    <s v="Partner"/>
    <n v="0"/>
    <n v="0"/>
    <n v="0"/>
    <n v="1"/>
    <n v="0"/>
    <s v="Master"/>
    <s v="Postgraduate"/>
    <n v="64"/>
    <n v="49"/>
    <n v="0"/>
    <n v="1"/>
    <x v="3"/>
    <s v="NumStorePurchases"/>
    <x v="1"/>
    <n v="5"/>
    <s v="Not Accepted"/>
    <n v="5"/>
    <n v="79"/>
    <n v="5"/>
    <n v="1"/>
    <n v="2"/>
    <n v="8"/>
    <n v="1"/>
    <x v="1"/>
    <s v="Low"/>
    <s v="Medium"/>
    <s v="Medium"/>
    <n v="1996"/>
  </r>
  <r>
    <n v="48195"/>
    <x v="0"/>
    <n v="1"/>
    <n v="1"/>
    <n v="53"/>
    <x v="0"/>
    <n v="106"/>
    <n v="27"/>
    <n v="68"/>
    <n v="52"/>
    <n v="7"/>
    <n v="5"/>
    <s v="Wines"/>
    <n v="6"/>
    <n v="4"/>
    <n v="2"/>
    <n v="5"/>
    <n v="6"/>
    <x v="0"/>
    <x v="0"/>
    <x v="0"/>
    <x v="0"/>
    <x v="0"/>
    <n v="0"/>
    <n v="3"/>
    <n v="11"/>
    <x v="1"/>
    <n v="64"/>
    <x v="0"/>
    <n v="2318"/>
    <n v="0"/>
    <n v="1"/>
    <n v="0"/>
    <n v="0"/>
    <n v="0"/>
    <s v="Married"/>
    <s v="Partner"/>
    <n v="0"/>
    <n v="0"/>
    <n v="1"/>
    <n v="0"/>
    <n v="0"/>
    <s v="Graduation"/>
    <s v="Graduate"/>
    <n v="260"/>
    <n v="255"/>
    <n v="0"/>
    <n v="2"/>
    <x v="3"/>
    <s v="NumStorePurchases"/>
    <x v="1"/>
    <n v="11"/>
    <s v="Not Accepted"/>
    <n v="11"/>
    <n v="265"/>
    <n v="5"/>
    <n v="4"/>
    <n v="4"/>
    <n v="13"/>
    <n v="3"/>
    <x v="2"/>
    <s v="Medium"/>
    <s v="Medium"/>
    <s v="Low"/>
    <n v="1997"/>
  </r>
  <r>
    <n v="77027"/>
    <x v="1"/>
    <n v="0"/>
    <n v="1"/>
    <n v="23"/>
    <x v="1"/>
    <n v="820"/>
    <n v="57"/>
    <n v="242"/>
    <n v="45"/>
    <n v="0"/>
    <n v="11"/>
    <s v="Wines"/>
    <n v="2"/>
    <n v="8"/>
    <n v="3"/>
    <n v="6"/>
    <n v="4"/>
    <x v="0"/>
    <x v="0"/>
    <x v="0"/>
    <x v="0"/>
    <x v="0"/>
    <n v="0"/>
    <n v="3"/>
    <n v="11"/>
    <x v="1"/>
    <n v="68"/>
    <x v="0"/>
    <n v="2303"/>
    <n v="0"/>
    <n v="1"/>
    <n v="0"/>
    <n v="0"/>
    <n v="0"/>
    <s v="Married"/>
    <s v="Partner"/>
    <n v="0"/>
    <n v="0"/>
    <n v="0"/>
    <n v="1"/>
    <n v="0"/>
    <s v="Master"/>
    <s v="Postgraduate"/>
    <n v="1164"/>
    <n v="1153"/>
    <n v="0"/>
    <n v="1"/>
    <x v="0"/>
    <s v="NumWebPurchases"/>
    <x v="2"/>
    <n v="17"/>
    <s v="Not Accepted"/>
    <n v="17"/>
    <n v="1175"/>
    <n v="8"/>
    <n v="6"/>
    <n v="8"/>
    <n v="22"/>
    <n v="8"/>
    <x v="0"/>
    <s v="High"/>
    <s v="Low"/>
    <s v="Medium"/>
    <n v="1998"/>
  </r>
  <r>
    <n v="71322"/>
    <x v="1"/>
    <n v="0"/>
    <n v="1"/>
    <n v="57"/>
    <x v="0"/>
    <n v="753"/>
    <n v="43"/>
    <n v="226"/>
    <n v="69"/>
    <n v="10"/>
    <n v="204"/>
    <s v="Wines"/>
    <n v="2"/>
    <n v="8"/>
    <n v="5"/>
    <n v="13"/>
    <n v="4"/>
    <x v="0"/>
    <x v="0"/>
    <x v="0"/>
    <x v="0"/>
    <x v="0"/>
    <n v="0"/>
    <n v="3"/>
    <n v="11"/>
    <x v="1"/>
    <n v="55"/>
    <x v="0"/>
    <n v="2657"/>
    <n v="0"/>
    <n v="1"/>
    <n v="0"/>
    <n v="0"/>
    <n v="0"/>
    <s v="Married"/>
    <s v="Partner"/>
    <n v="0"/>
    <n v="0"/>
    <n v="0"/>
    <n v="0"/>
    <n v="1"/>
    <s v="PhD"/>
    <s v="Postgraduate"/>
    <n v="1101"/>
    <n v="897"/>
    <n v="0"/>
    <n v="1"/>
    <x v="0"/>
    <s v="NumStorePurchases"/>
    <x v="1"/>
    <n v="26"/>
    <s v="Not Accepted"/>
    <n v="26"/>
    <n v="1305"/>
    <n v="5"/>
    <n v="9"/>
    <n v="8"/>
    <n v="22"/>
    <n v="8"/>
    <x v="0"/>
    <s v="High"/>
    <s v="Medium"/>
    <s v="High"/>
    <n v="1999"/>
  </r>
  <r>
    <n v="32765"/>
    <x v="2"/>
    <n v="1"/>
    <n v="0"/>
    <n v="49"/>
    <x v="0"/>
    <n v="13"/>
    <n v="3"/>
    <n v="17"/>
    <n v="7"/>
    <n v="3"/>
    <n v="3"/>
    <s v="Meat"/>
    <n v="2"/>
    <n v="2"/>
    <n v="0"/>
    <n v="4"/>
    <n v="5"/>
    <x v="0"/>
    <x v="0"/>
    <x v="0"/>
    <x v="0"/>
    <x v="0"/>
    <n v="0"/>
    <n v="3"/>
    <n v="11"/>
    <x v="1"/>
    <n v="41"/>
    <x v="2"/>
    <n v="2285"/>
    <n v="0"/>
    <n v="1"/>
    <n v="0"/>
    <n v="0"/>
    <n v="0"/>
    <s v="Married"/>
    <s v="Partner"/>
    <n v="0"/>
    <n v="0"/>
    <n v="0"/>
    <n v="1"/>
    <n v="0"/>
    <s v="Master"/>
    <s v="Postgraduate"/>
    <n v="43"/>
    <n v="40"/>
    <n v="0"/>
    <n v="1"/>
    <x v="1"/>
    <s v="NumStorePurchases"/>
    <x v="1"/>
    <n v="6"/>
    <s v="Not Accepted"/>
    <n v="6"/>
    <n v="46"/>
    <n v="6"/>
    <n v="2"/>
    <n v="1"/>
    <n v="9"/>
    <n v="2"/>
    <x v="1"/>
    <s v="Low"/>
    <s v="Medium"/>
    <s v="Low"/>
    <n v="2000"/>
  </r>
  <r>
    <n v="29672"/>
    <x v="2"/>
    <n v="1"/>
    <n v="1"/>
    <n v="6"/>
    <x v="3"/>
    <n v="9"/>
    <n v="1"/>
    <n v="3"/>
    <n v="0"/>
    <n v="4"/>
    <n v="8"/>
    <s v="Wines"/>
    <n v="1"/>
    <n v="0"/>
    <n v="0"/>
    <n v="3"/>
    <n v="6"/>
    <x v="0"/>
    <x v="0"/>
    <x v="0"/>
    <x v="0"/>
    <x v="0"/>
    <n v="0"/>
    <n v="3"/>
    <n v="11"/>
    <x v="1"/>
    <n v="55"/>
    <x v="0"/>
    <n v="2633"/>
    <n v="0"/>
    <n v="0"/>
    <n v="0"/>
    <n v="1"/>
    <n v="0"/>
    <s v="Together"/>
    <s v="Partner"/>
    <n v="0"/>
    <n v="0"/>
    <n v="1"/>
    <n v="0"/>
    <n v="0"/>
    <s v="Graduation"/>
    <s v="Graduate"/>
    <n v="17"/>
    <n v="9"/>
    <n v="0"/>
    <n v="2"/>
    <x v="1"/>
    <s v="NumStorePurchases"/>
    <x v="1"/>
    <n v="3"/>
    <s v="Not Accepted"/>
    <n v="3"/>
    <n v="25"/>
    <n v="10"/>
    <n v="0"/>
    <n v="0"/>
    <n v="10"/>
    <n v="2"/>
    <x v="1"/>
    <s v="Low"/>
    <s v="Medium"/>
    <s v="Low"/>
    <n v="2001"/>
  </r>
  <r>
    <n v="23272"/>
    <x v="2"/>
    <n v="0"/>
    <n v="0"/>
    <n v="29"/>
    <x v="1"/>
    <n v="19"/>
    <n v="3"/>
    <n v="6"/>
    <n v="4"/>
    <n v="2"/>
    <n v="12"/>
    <s v="Wines"/>
    <n v="1"/>
    <n v="1"/>
    <n v="0"/>
    <n v="3"/>
    <n v="4"/>
    <x v="0"/>
    <x v="0"/>
    <x v="0"/>
    <x v="0"/>
    <x v="0"/>
    <n v="0"/>
    <n v="3"/>
    <n v="11"/>
    <x v="1"/>
    <n v="67"/>
    <x v="0"/>
    <n v="2414"/>
    <n v="1"/>
    <n v="0"/>
    <n v="0"/>
    <n v="0"/>
    <n v="0"/>
    <s v="Divorced"/>
    <s v="Alone"/>
    <n v="0"/>
    <n v="0"/>
    <n v="1"/>
    <n v="0"/>
    <n v="0"/>
    <s v="Graduation"/>
    <s v="Graduate"/>
    <n v="34"/>
    <n v="22"/>
    <n v="0"/>
    <n v="0"/>
    <x v="1"/>
    <s v="NumStorePurchases"/>
    <x v="1"/>
    <n v="4"/>
    <s v="Not Accepted"/>
    <n v="4"/>
    <n v="46"/>
    <n v="8"/>
    <n v="0"/>
    <n v="1"/>
    <n v="9"/>
    <n v="2"/>
    <x v="1"/>
    <s v="Low"/>
    <s v="Medium"/>
    <s v="Medium"/>
    <n v="2002"/>
  </r>
  <r>
    <n v="49912"/>
    <x v="0"/>
    <n v="0"/>
    <n v="1"/>
    <n v="5"/>
    <x v="3"/>
    <n v="520"/>
    <n v="8"/>
    <n v="223"/>
    <n v="32"/>
    <n v="49"/>
    <n v="42"/>
    <s v="Wines"/>
    <n v="4"/>
    <n v="10"/>
    <n v="5"/>
    <n v="7"/>
    <n v="8"/>
    <x v="1"/>
    <x v="0"/>
    <x v="0"/>
    <x v="0"/>
    <x v="0"/>
    <n v="0"/>
    <n v="3"/>
    <n v="11"/>
    <x v="0"/>
    <n v="71"/>
    <x v="0"/>
    <n v="2819"/>
    <n v="0"/>
    <n v="0"/>
    <n v="0"/>
    <n v="1"/>
    <n v="0"/>
    <s v="Together"/>
    <s v="Partner"/>
    <n v="0"/>
    <n v="0"/>
    <n v="0"/>
    <n v="1"/>
    <n v="0"/>
    <s v="Master"/>
    <s v="Postgraduate"/>
    <n v="832"/>
    <n v="790"/>
    <n v="1"/>
    <n v="1"/>
    <x v="2"/>
    <s v="NumWebPurchases"/>
    <x v="2"/>
    <n v="22"/>
    <s v="Accepted"/>
    <n v="22"/>
    <n v="874"/>
    <n v="10"/>
    <n v="8"/>
    <n v="6"/>
    <n v="24"/>
    <n v="9"/>
    <x v="0"/>
    <s v="High"/>
    <s v="High"/>
    <s v="Medium"/>
    <n v="2003"/>
  </r>
  <r>
    <n v="7500"/>
    <x v="2"/>
    <n v="1"/>
    <n v="0"/>
    <n v="98"/>
    <x v="2"/>
    <n v="5"/>
    <n v="17"/>
    <n v="17"/>
    <n v="13"/>
    <n v="14"/>
    <n v="34"/>
    <s v="Gold"/>
    <n v="4"/>
    <n v="2"/>
    <n v="1"/>
    <n v="3"/>
    <n v="9"/>
    <x v="0"/>
    <x v="0"/>
    <x v="0"/>
    <x v="0"/>
    <x v="0"/>
    <n v="0"/>
    <n v="3"/>
    <n v="11"/>
    <x v="1"/>
    <n v="35"/>
    <x v="1"/>
    <n v="2856"/>
    <n v="0"/>
    <n v="0"/>
    <n v="0"/>
    <n v="1"/>
    <n v="0"/>
    <s v="Together"/>
    <s v="Partner"/>
    <n v="1"/>
    <n v="0"/>
    <n v="0"/>
    <n v="0"/>
    <n v="0"/>
    <s v="2n Cycle"/>
    <s v="Undergraduate"/>
    <n v="66"/>
    <n v="32"/>
    <n v="0"/>
    <n v="1"/>
    <x v="3"/>
    <s v="NumStorePurchases"/>
    <x v="1"/>
    <n v="6"/>
    <s v="Not Accepted"/>
    <n v="6"/>
    <n v="100"/>
    <n v="0.99999999999999978"/>
    <n v="2"/>
    <n v="3"/>
    <n v="6"/>
    <n v="0"/>
    <x v="1"/>
    <s v="Low"/>
    <s v="Medium"/>
    <s v="Medium"/>
    <n v="2004"/>
  </r>
  <r>
    <n v="68117"/>
    <x v="0"/>
    <n v="0"/>
    <n v="1"/>
    <n v="80"/>
    <x v="2"/>
    <n v="618"/>
    <n v="44"/>
    <n v="215"/>
    <n v="0"/>
    <n v="17"/>
    <n v="36"/>
    <s v="Wines"/>
    <n v="2"/>
    <n v="11"/>
    <n v="8"/>
    <n v="4"/>
    <n v="6"/>
    <x v="1"/>
    <x v="0"/>
    <x v="0"/>
    <x v="0"/>
    <x v="0"/>
    <n v="0"/>
    <n v="3"/>
    <n v="11"/>
    <x v="0"/>
    <n v="73"/>
    <x v="0"/>
    <n v="2635"/>
    <n v="0"/>
    <n v="0"/>
    <n v="0"/>
    <n v="0"/>
    <n v="1"/>
    <s v="Widow"/>
    <s v="Alone"/>
    <n v="0"/>
    <n v="0"/>
    <n v="0"/>
    <n v="0"/>
    <n v="1"/>
    <s v="PhD"/>
    <s v="Postgraduate"/>
    <n v="894"/>
    <n v="858"/>
    <n v="1"/>
    <n v="1"/>
    <x v="2"/>
    <s v="NumWebPurchases"/>
    <x v="2"/>
    <n v="23"/>
    <s v="Accepted"/>
    <n v="23"/>
    <n v="930"/>
    <n v="1.9999999999999996"/>
    <n v="9"/>
    <n v="7"/>
    <n v="18"/>
    <n v="6"/>
    <x v="3"/>
    <s v="High"/>
    <s v="Medium"/>
    <s v="Medium"/>
    <n v="2005"/>
  </r>
  <r>
    <n v="67225"/>
    <x v="0"/>
    <n v="0"/>
    <n v="1"/>
    <n v="4"/>
    <x v="3"/>
    <n v="315"/>
    <n v="35"/>
    <n v="322"/>
    <n v="46"/>
    <n v="7"/>
    <n v="143"/>
    <s v="Meat"/>
    <n v="3"/>
    <n v="7"/>
    <n v="2"/>
    <n v="11"/>
    <n v="5"/>
    <x v="0"/>
    <x v="0"/>
    <x v="0"/>
    <x v="0"/>
    <x v="0"/>
    <n v="0"/>
    <n v="3"/>
    <n v="11"/>
    <x v="1"/>
    <n v="65"/>
    <x v="0"/>
    <n v="2374"/>
    <n v="0"/>
    <n v="1"/>
    <n v="0"/>
    <n v="0"/>
    <n v="0"/>
    <s v="Married"/>
    <s v="Partner"/>
    <n v="0"/>
    <n v="0"/>
    <n v="1"/>
    <n v="0"/>
    <n v="0"/>
    <s v="Graduation"/>
    <s v="Graduate"/>
    <n v="725"/>
    <n v="582"/>
    <n v="0"/>
    <n v="1"/>
    <x v="2"/>
    <s v="NumStorePurchases"/>
    <x v="1"/>
    <n v="20"/>
    <s v="Not Accepted"/>
    <n v="20"/>
    <n v="868"/>
    <n v="10"/>
    <n v="7"/>
    <n v="6"/>
    <n v="23"/>
    <n v="8"/>
    <x v="0"/>
    <s v="Medium"/>
    <s v="Medium"/>
    <s v="High"/>
    <n v="2006"/>
  </r>
  <r>
    <n v="17649"/>
    <x v="2"/>
    <n v="1"/>
    <n v="0"/>
    <n v="70"/>
    <x v="2"/>
    <n v="15"/>
    <n v="1"/>
    <n v="23"/>
    <n v="0"/>
    <n v="5"/>
    <n v="1"/>
    <s v="Meat"/>
    <n v="3"/>
    <n v="3"/>
    <n v="0"/>
    <n v="3"/>
    <n v="8"/>
    <x v="0"/>
    <x v="0"/>
    <x v="0"/>
    <x v="0"/>
    <x v="0"/>
    <n v="0"/>
    <n v="3"/>
    <n v="11"/>
    <x v="1"/>
    <n v="44"/>
    <x v="2"/>
    <n v="2388"/>
    <n v="0"/>
    <n v="1"/>
    <n v="0"/>
    <n v="0"/>
    <n v="0"/>
    <s v="Married"/>
    <s v="Partner"/>
    <n v="0"/>
    <n v="0"/>
    <n v="1"/>
    <n v="0"/>
    <n v="0"/>
    <s v="Graduation"/>
    <s v="Graduate"/>
    <n v="44"/>
    <n v="43"/>
    <n v="0"/>
    <n v="1"/>
    <x v="1"/>
    <s v="NumWebPurchases"/>
    <x v="2"/>
    <n v="6"/>
    <s v="Not Accepted"/>
    <n v="6"/>
    <n v="45"/>
    <n v="3.0000000000000004"/>
    <n v="2"/>
    <n v="1"/>
    <n v="6"/>
    <n v="0"/>
    <x v="1"/>
    <s v="Low"/>
    <s v="Medium"/>
    <s v="Low"/>
    <n v="2007"/>
  </r>
  <r>
    <n v="55914"/>
    <x v="0"/>
    <n v="0"/>
    <n v="1"/>
    <n v="32"/>
    <x v="0"/>
    <n v="384"/>
    <n v="60"/>
    <n v="364"/>
    <n v="119"/>
    <n v="101"/>
    <n v="232"/>
    <s v="Wines"/>
    <n v="4"/>
    <n v="11"/>
    <n v="6"/>
    <n v="8"/>
    <n v="7"/>
    <x v="0"/>
    <x v="0"/>
    <x v="0"/>
    <x v="0"/>
    <x v="0"/>
    <n v="0"/>
    <n v="3"/>
    <n v="11"/>
    <x v="1"/>
    <n v="45"/>
    <x v="2"/>
    <n v="2585"/>
    <n v="0"/>
    <n v="0"/>
    <n v="0"/>
    <n v="1"/>
    <n v="0"/>
    <s v="Together"/>
    <s v="Partner"/>
    <n v="0"/>
    <n v="0"/>
    <n v="1"/>
    <n v="0"/>
    <n v="0"/>
    <s v="Graduation"/>
    <s v="Graduate"/>
    <n v="1028"/>
    <n v="796"/>
    <n v="0"/>
    <n v="1"/>
    <x v="0"/>
    <s v="NumWebPurchases"/>
    <x v="2"/>
    <n v="25"/>
    <s v="Not Accepted"/>
    <n v="25"/>
    <n v="1260"/>
    <n v="7"/>
    <n v="9"/>
    <n v="8"/>
    <n v="24"/>
    <n v="9"/>
    <x v="0"/>
    <s v="Medium"/>
    <s v="High"/>
    <s v="High"/>
    <n v="2008"/>
  </r>
  <r>
    <n v="40059"/>
    <x v="0"/>
    <n v="1"/>
    <n v="0"/>
    <n v="82"/>
    <x v="2"/>
    <n v="110"/>
    <n v="29"/>
    <n v="92"/>
    <n v="28"/>
    <n v="10"/>
    <n v="145"/>
    <s v="Gold"/>
    <n v="1"/>
    <n v="6"/>
    <n v="2"/>
    <n v="3"/>
    <n v="8"/>
    <x v="1"/>
    <x v="0"/>
    <x v="0"/>
    <x v="0"/>
    <x v="0"/>
    <n v="0"/>
    <n v="3"/>
    <n v="11"/>
    <x v="1"/>
    <n v="36"/>
    <x v="1"/>
    <n v="2433"/>
    <n v="0"/>
    <n v="1"/>
    <n v="0"/>
    <n v="0"/>
    <n v="0"/>
    <s v="Married"/>
    <s v="Partner"/>
    <n v="0"/>
    <n v="0"/>
    <n v="1"/>
    <n v="0"/>
    <n v="0"/>
    <s v="Graduation"/>
    <s v="Graduate"/>
    <n v="269"/>
    <n v="124"/>
    <n v="1"/>
    <n v="1"/>
    <x v="3"/>
    <s v="NumWebPurchases"/>
    <x v="2"/>
    <n v="11"/>
    <s v="Accepted"/>
    <n v="11"/>
    <n v="414"/>
    <n v="1.9999999999999996"/>
    <n v="4"/>
    <n v="5"/>
    <n v="11"/>
    <n v="3"/>
    <x v="2"/>
    <s v="Medium"/>
    <s v="Medium"/>
    <s v="High"/>
    <n v="2009"/>
  </r>
  <r>
    <n v="60905"/>
    <x v="0"/>
    <n v="0"/>
    <n v="1"/>
    <n v="27"/>
    <x v="1"/>
    <n v="208"/>
    <n v="17"/>
    <n v="76"/>
    <n v="36"/>
    <n v="17"/>
    <n v="38"/>
    <s v="Wines"/>
    <n v="2"/>
    <n v="3"/>
    <n v="3"/>
    <n v="7"/>
    <n v="2"/>
    <x v="0"/>
    <x v="0"/>
    <x v="0"/>
    <x v="0"/>
    <x v="0"/>
    <n v="0"/>
    <n v="3"/>
    <n v="11"/>
    <x v="1"/>
    <n v="70"/>
    <x v="0"/>
    <n v="2365"/>
    <n v="0"/>
    <n v="0"/>
    <n v="0"/>
    <n v="1"/>
    <n v="0"/>
    <s v="Together"/>
    <s v="Partner"/>
    <n v="0"/>
    <n v="0"/>
    <n v="1"/>
    <n v="0"/>
    <n v="0"/>
    <s v="Graduation"/>
    <s v="Graduate"/>
    <n v="354"/>
    <n v="316"/>
    <n v="0"/>
    <n v="1"/>
    <x v="2"/>
    <s v="NumStorePurchases"/>
    <x v="1"/>
    <n v="13"/>
    <s v="Not Accepted"/>
    <n v="13"/>
    <n v="392"/>
    <n v="8"/>
    <n v="5"/>
    <n v="4"/>
    <n v="17"/>
    <n v="5"/>
    <x v="3"/>
    <s v="Medium"/>
    <s v="Medium"/>
    <s v="Medium"/>
    <n v="2010"/>
  </r>
  <r>
    <n v="75330"/>
    <x v="1"/>
    <n v="1"/>
    <n v="1"/>
    <n v="94"/>
    <x v="2"/>
    <n v="555"/>
    <n v="82"/>
    <n v="257"/>
    <n v="93"/>
    <n v="61"/>
    <n v="61"/>
    <s v="Wines"/>
    <n v="4"/>
    <n v="10"/>
    <n v="3"/>
    <n v="12"/>
    <n v="6"/>
    <x v="0"/>
    <x v="0"/>
    <x v="0"/>
    <x v="0"/>
    <x v="0"/>
    <n v="0"/>
    <n v="3"/>
    <n v="11"/>
    <x v="1"/>
    <n v="43"/>
    <x v="2"/>
    <n v="2792"/>
    <n v="0"/>
    <n v="1"/>
    <n v="0"/>
    <n v="0"/>
    <n v="0"/>
    <s v="Married"/>
    <s v="Partner"/>
    <n v="0"/>
    <n v="0"/>
    <n v="1"/>
    <n v="0"/>
    <n v="0"/>
    <s v="Graduation"/>
    <s v="Graduate"/>
    <n v="1048"/>
    <n v="987"/>
    <n v="0"/>
    <n v="2"/>
    <x v="0"/>
    <s v="NumStorePurchases"/>
    <x v="1"/>
    <n v="25"/>
    <s v="Not Accepted"/>
    <n v="25"/>
    <n v="1109"/>
    <n v="0.99999999999999978"/>
    <n v="9"/>
    <n v="7"/>
    <n v="17"/>
    <n v="5"/>
    <x v="3"/>
    <s v="High"/>
    <s v="High"/>
    <s v="High"/>
    <n v="2011"/>
  </r>
  <r>
    <n v="60689"/>
    <x v="0"/>
    <n v="0"/>
    <n v="1"/>
    <n v="23"/>
    <x v="1"/>
    <n v="240"/>
    <n v="90"/>
    <n v="216"/>
    <n v="63"/>
    <n v="6"/>
    <n v="24"/>
    <s v="Wines"/>
    <n v="4"/>
    <n v="4"/>
    <n v="4"/>
    <n v="10"/>
    <n v="3"/>
    <x v="0"/>
    <x v="0"/>
    <x v="0"/>
    <x v="0"/>
    <x v="0"/>
    <n v="0"/>
    <n v="3"/>
    <n v="11"/>
    <x v="1"/>
    <n v="69"/>
    <x v="0"/>
    <n v="2552"/>
    <n v="0"/>
    <n v="0"/>
    <n v="1"/>
    <n v="0"/>
    <n v="0"/>
    <s v="Single"/>
    <s v="Alone"/>
    <n v="0"/>
    <n v="0"/>
    <n v="1"/>
    <n v="0"/>
    <n v="0"/>
    <s v="Graduation"/>
    <s v="Graduate"/>
    <n v="615"/>
    <n v="591"/>
    <n v="0"/>
    <n v="1"/>
    <x v="2"/>
    <s v="NumStorePurchases"/>
    <x v="1"/>
    <n v="18"/>
    <s v="Not Accepted"/>
    <n v="18"/>
    <n v="639"/>
    <n v="8"/>
    <n v="7"/>
    <n v="6"/>
    <n v="21"/>
    <n v="8"/>
    <x v="0"/>
    <s v="Medium"/>
    <s v="Medium"/>
    <s v="Medium"/>
    <n v="2012"/>
  </r>
  <r>
    <n v="38680"/>
    <x v="0"/>
    <n v="1"/>
    <n v="0"/>
    <n v="97"/>
    <x v="2"/>
    <n v="11"/>
    <n v="0"/>
    <n v="36"/>
    <n v="15"/>
    <n v="5"/>
    <n v="12"/>
    <s v="Meat"/>
    <n v="1"/>
    <n v="2"/>
    <n v="0"/>
    <n v="3"/>
    <n v="7"/>
    <x v="0"/>
    <x v="0"/>
    <x v="0"/>
    <x v="0"/>
    <x v="0"/>
    <n v="0"/>
    <n v="3"/>
    <n v="11"/>
    <x v="1"/>
    <n v="36"/>
    <x v="1"/>
    <n v="2617"/>
    <n v="0"/>
    <n v="1"/>
    <n v="0"/>
    <n v="0"/>
    <n v="0"/>
    <s v="Married"/>
    <s v="Partner"/>
    <n v="0"/>
    <n v="0"/>
    <n v="1"/>
    <n v="0"/>
    <n v="0"/>
    <s v="Graduation"/>
    <s v="Graduate"/>
    <n v="67"/>
    <n v="55"/>
    <n v="0"/>
    <n v="1"/>
    <x v="3"/>
    <s v="NumStorePurchases"/>
    <x v="1"/>
    <n v="5"/>
    <s v="Not Accepted"/>
    <n v="5"/>
    <n v="79"/>
    <n v="0.99999999999999978"/>
    <n v="1"/>
    <n v="2"/>
    <n v="4"/>
    <n v="0"/>
    <x v="1"/>
    <s v="Low"/>
    <s v="Medium"/>
    <s v="Medium"/>
    <n v="2013"/>
  </r>
  <r>
    <n v="61416"/>
    <x v="0"/>
    <n v="0"/>
    <n v="0"/>
    <n v="25"/>
    <x v="1"/>
    <n v="848"/>
    <n v="154"/>
    <n v="323"/>
    <n v="201"/>
    <n v="61"/>
    <n v="78"/>
    <s v="Wines"/>
    <n v="1"/>
    <n v="10"/>
    <n v="3"/>
    <n v="10"/>
    <n v="6"/>
    <x v="1"/>
    <x v="0"/>
    <x v="0"/>
    <x v="0"/>
    <x v="0"/>
    <n v="0"/>
    <n v="3"/>
    <n v="11"/>
    <x v="1"/>
    <n v="38"/>
    <x v="1"/>
    <n v="2665"/>
    <n v="0"/>
    <n v="0"/>
    <n v="0"/>
    <n v="1"/>
    <n v="0"/>
    <s v="Together"/>
    <s v="Partner"/>
    <n v="0"/>
    <n v="0"/>
    <n v="1"/>
    <n v="0"/>
    <n v="0"/>
    <s v="Graduation"/>
    <s v="Graduate"/>
    <n v="1587"/>
    <n v="1509"/>
    <n v="1"/>
    <n v="0"/>
    <x v="0"/>
    <s v="NumWebPurchases"/>
    <x v="2"/>
    <n v="23"/>
    <s v="Accepted"/>
    <n v="23"/>
    <n v="1665"/>
    <n v="8"/>
    <n v="9"/>
    <n v="9"/>
    <n v="26"/>
    <n v="9"/>
    <x v="0"/>
    <s v="High"/>
    <s v="High"/>
    <s v="High"/>
    <n v="2014"/>
  </r>
  <r>
    <n v="49767"/>
    <x v="0"/>
    <n v="0"/>
    <n v="0"/>
    <n v="92"/>
    <x v="2"/>
    <n v="202"/>
    <n v="47"/>
    <n v="197"/>
    <n v="55"/>
    <n v="42"/>
    <n v="149"/>
    <s v="Wines"/>
    <n v="1"/>
    <n v="5"/>
    <n v="4"/>
    <n v="8"/>
    <n v="4"/>
    <x v="0"/>
    <x v="0"/>
    <x v="0"/>
    <x v="0"/>
    <x v="0"/>
    <n v="0"/>
    <n v="3"/>
    <n v="11"/>
    <x v="1"/>
    <n v="29"/>
    <x v="3"/>
    <n v="2582"/>
    <n v="0"/>
    <n v="0"/>
    <n v="1"/>
    <n v="0"/>
    <n v="0"/>
    <s v="Single"/>
    <s v="Alone"/>
    <n v="0"/>
    <n v="0"/>
    <n v="1"/>
    <n v="0"/>
    <n v="0"/>
    <s v="Graduation"/>
    <s v="Graduate"/>
    <n v="543"/>
    <n v="394"/>
    <n v="0"/>
    <n v="0"/>
    <x v="2"/>
    <s v="NumStorePurchases"/>
    <x v="1"/>
    <n v="17"/>
    <s v="Not Accepted"/>
    <n v="17"/>
    <n v="692"/>
    <n v="0.99999999999999978"/>
    <n v="6"/>
    <n v="6"/>
    <n v="13"/>
    <n v="3"/>
    <x v="2"/>
    <s v="Medium"/>
    <s v="High"/>
    <s v="High"/>
    <n v="2015"/>
  </r>
  <r>
    <n v="83273"/>
    <x v="1"/>
    <n v="1"/>
    <n v="2"/>
    <n v="98"/>
    <x v="2"/>
    <n v="433"/>
    <n v="89"/>
    <n v="650"/>
    <n v="16"/>
    <n v="102"/>
    <n v="102"/>
    <s v="Meat"/>
    <n v="10"/>
    <n v="4"/>
    <n v="6"/>
    <n v="9"/>
    <n v="7"/>
    <x v="0"/>
    <x v="0"/>
    <x v="0"/>
    <x v="0"/>
    <x v="0"/>
    <n v="0"/>
    <n v="3"/>
    <n v="11"/>
    <x v="1"/>
    <n v="50"/>
    <x v="0"/>
    <n v="2801"/>
    <n v="0"/>
    <n v="0"/>
    <n v="1"/>
    <n v="0"/>
    <n v="0"/>
    <s v="Single"/>
    <s v="Alone"/>
    <n v="0"/>
    <n v="0"/>
    <n v="1"/>
    <n v="0"/>
    <n v="0"/>
    <s v="Graduation"/>
    <s v="Graduate"/>
    <n v="1290"/>
    <n v="1188"/>
    <n v="0"/>
    <n v="3"/>
    <x v="0"/>
    <s v="NumStorePurchases"/>
    <x v="1"/>
    <n v="19"/>
    <s v="Not Accepted"/>
    <n v="19"/>
    <n v="1392"/>
    <n v="0.99999999999999978"/>
    <n v="7"/>
    <n v="8"/>
    <n v="16"/>
    <n v="5"/>
    <x v="3"/>
    <s v="Medium"/>
    <s v="High"/>
    <s v="High"/>
    <n v="2016"/>
  </r>
  <r>
    <n v="29009"/>
    <x v="2"/>
    <n v="1"/>
    <n v="0"/>
    <n v="19"/>
    <x v="1"/>
    <n v="6"/>
    <n v="6"/>
    <n v="15"/>
    <n v="10"/>
    <n v="5"/>
    <n v="2"/>
    <s v="Meat"/>
    <n v="2"/>
    <n v="2"/>
    <n v="0"/>
    <n v="3"/>
    <n v="6"/>
    <x v="0"/>
    <x v="0"/>
    <x v="0"/>
    <x v="0"/>
    <x v="0"/>
    <n v="0"/>
    <n v="3"/>
    <n v="11"/>
    <x v="1"/>
    <n v="39"/>
    <x v="1"/>
    <n v="2371"/>
    <n v="0"/>
    <n v="1"/>
    <n v="0"/>
    <n v="0"/>
    <n v="0"/>
    <s v="Married"/>
    <s v="Partner"/>
    <n v="0"/>
    <n v="0"/>
    <n v="1"/>
    <n v="0"/>
    <n v="0"/>
    <s v="Graduation"/>
    <s v="Graduate"/>
    <n v="42"/>
    <n v="40"/>
    <n v="0"/>
    <n v="1"/>
    <x v="1"/>
    <s v="NumStorePurchases"/>
    <x v="1"/>
    <n v="5"/>
    <s v="Not Accepted"/>
    <n v="5"/>
    <n v="44"/>
    <n v="9"/>
    <n v="1"/>
    <n v="1"/>
    <n v="11"/>
    <n v="3"/>
    <x v="2"/>
    <s v="Low"/>
    <s v="Medium"/>
    <s v="Low"/>
    <n v="2017"/>
  </r>
  <r>
    <n v="45057"/>
    <x v="0"/>
    <n v="1"/>
    <n v="0"/>
    <n v="80"/>
    <x v="2"/>
    <n v="37"/>
    <n v="0"/>
    <n v="7"/>
    <n v="3"/>
    <n v="0"/>
    <n v="3"/>
    <s v="Wines"/>
    <n v="1"/>
    <n v="2"/>
    <n v="0"/>
    <n v="3"/>
    <n v="5"/>
    <x v="0"/>
    <x v="0"/>
    <x v="0"/>
    <x v="0"/>
    <x v="0"/>
    <n v="0"/>
    <n v="3"/>
    <n v="11"/>
    <x v="1"/>
    <n v="41"/>
    <x v="2"/>
    <n v="2369"/>
    <n v="0"/>
    <n v="1"/>
    <n v="0"/>
    <n v="0"/>
    <n v="0"/>
    <s v="Married"/>
    <s v="Partner"/>
    <n v="0"/>
    <n v="0"/>
    <n v="0"/>
    <n v="1"/>
    <n v="0"/>
    <s v="Master"/>
    <s v="Postgraduate"/>
    <n v="47"/>
    <n v="44"/>
    <n v="0"/>
    <n v="1"/>
    <x v="1"/>
    <s v="NumStorePurchases"/>
    <x v="1"/>
    <n v="5"/>
    <s v="Not Accepted"/>
    <n v="5"/>
    <n v="50"/>
    <n v="1.9999999999999996"/>
    <n v="1"/>
    <n v="1"/>
    <n v="3.9999999999999996"/>
    <n v="0"/>
    <x v="1"/>
    <s v="Medium"/>
    <s v="Low"/>
    <s v="Low"/>
    <n v="2018"/>
  </r>
  <r>
    <n v="37150"/>
    <x v="0"/>
    <n v="1"/>
    <n v="0"/>
    <n v="80"/>
    <x v="2"/>
    <n v="167"/>
    <n v="37"/>
    <n v="64"/>
    <n v="49"/>
    <n v="34"/>
    <n v="116"/>
    <s v="Wines"/>
    <n v="8"/>
    <n v="4"/>
    <n v="3"/>
    <n v="6"/>
    <n v="7"/>
    <x v="0"/>
    <x v="0"/>
    <x v="0"/>
    <x v="0"/>
    <x v="0"/>
    <n v="0"/>
    <n v="3"/>
    <n v="11"/>
    <x v="1"/>
    <n v="49"/>
    <x v="2"/>
    <n v="2815"/>
    <n v="0"/>
    <n v="1"/>
    <n v="0"/>
    <n v="0"/>
    <n v="0"/>
    <s v="Married"/>
    <s v="Partner"/>
    <n v="0"/>
    <n v="0"/>
    <n v="1"/>
    <n v="0"/>
    <n v="0"/>
    <s v="Graduation"/>
    <s v="Graduate"/>
    <n v="351"/>
    <n v="235"/>
    <n v="0"/>
    <n v="1"/>
    <x v="2"/>
    <s v="NumStorePurchases"/>
    <x v="1"/>
    <n v="13"/>
    <s v="Not Accepted"/>
    <n v="13"/>
    <n v="467"/>
    <n v="1.9999999999999996"/>
    <n v="5"/>
    <n v="5"/>
    <n v="12"/>
    <n v="3"/>
    <x v="2"/>
    <s v="Medium"/>
    <s v="Medium"/>
    <s v="High"/>
    <n v="2019"/>
  </r>
  <r>
    <n v="43020"/>
    <x v="0"/>
    <n v="1"/>
    <n v="0"/>
    <n v="79"/>
    <x v="2"/>
    <n v="45"/>
    <n v="7"/>
    <n v="99"/>
    <n v="4"/>
    <n v="25"/>
    <n v="43"/>
    <s v="Meat"/>
    <n v="3"/>
    <n v="4"/>
    <n v="1"/>
    <n v="4"/>
    <n v="6"/>
    <x v="0"/>
    <x v="0"/>
    <x v="0"/>
    <x v="0"/>
    <x v="0"/>
    <n v="0"/>
    <n v="3"/>
    <n v="11"/>
    <x v="1"/>
    <n v="50"/>
    <x v="0"/>
    <n v="2370"/>
    <n v="0"/>
    <n v="0"/>
    <n v="1"/>
    <n v="0"/>
    <n v="0"/>
    <s v="Single"/>
    <s v="Alone"/>
    <n v="0"/>
    <n v="0"/>
    <n v="1"/>
    <n v="0"/>
    <n v="0"/>
    <s v="Graduation"/>
    <s v="Graduate"/>
    <n v="180"/>
    <n v="137"/>
    <n v="0"/>
    <n v="1"/>
    <x v="3"/>
    <s v="NumWebPurchases"/>
    <x v="2"/>
    <n v="9"/>
    <s v="Not Accepted"/>
    <n v="9"/>
    <n v="223"/>
    <n v="3.0000000000000004"/>
    <n v="3"/>
    <n v="4"/>
    <n v="10"/>
    <n v="2"/>
    <x v="1"/>
    <s v="Medium"/>
    <s v="Medium"/>
    <s v="Medium"/>
    <n v="2020"/>
  </r>
  <r>
    <n v="53154"/>
    <x v="0"/>
    <n v="0"/>
    <n v="1"/>
    <n v="50"/>
    <x v="0"/>
    <n v="129"/>
    <n v="0"/>
    <n v="21"/>
    <n v="0"/>
    <n v="1"/>
    <n v="7"/>
    <s v="Wines"/>
    <n v="1"/>
    <n v="3"/>
    <n v="1"/>
    <n v="4"/>
    <n v="4"/>
    <x v="0"/>
    <x v="0"/>
    <x v="0"/>
    <x v="0"/>
    <x v="0"/>
    <n v="0"/>
    <n v="3"/>
    <n v="11"/>
    <x v="1"/>
    <n v="61"/>
    <x v="0"/>
    <n v="2179"/>
    <n v="0"/>
    <n v="1"/>
    <n v="0"/>
    <n v="0"/>
    <n v="0"/>
    <s v="Married"/>
    <s v="Partner"/>
    <n v="0"/>
    <n v="0"/>
    <n v="1"/>
    <n v="0"/>
    <n v="0"/>
    <s v="Graduation"/>
    <s v="Graduate"/>
    <n v="151"/>
    <n v="144"/>
    <n v="0"/>
    <n v="1"/>
    <x v="3"/>
    <s v="NumStorePurchases"/>
    <x v="1"/>
    <n v="8"/>
    <s v="Not Accepted"/>
    <n v="8"/>
    <n v="158"/>
    <n v="5"/>
    <n v="3"/>
    <n v="3"/>
    <n v="11"/>
    <n v="3"/>
    <x v="2"/>
    <s v="Medium"/>
    <s v="Low"/>
    <s v="Low"/>
    <n v="2021"/>
  </r>
  <r>
    <n v="65308"/>
    <x v="0"/>
    <n v="0"/>
    <n v="0"/>
    <n v="60"/>
    <x v="0"/>
    <n v="713"/>
    <n v="0"/>
    <n v="264"/>
    <n v="120"/>
    <n v="80"/>
    <n v="34"/>
    <s v="Wines"/>
    <n v="1"/>
    <n v="7"/>
    <n v="8"/>
    <n v="12"/>
    <n v="4"/>
    <x v="0"/>
    <x v="0"/>
    <x v="1"/>
    <x v="1"/>
    <x v="0"/>
    <n v="0"/>
    <n v="3"/>
    <n v="11"/>
    <x v="1"/>
    <n v="47"/>
    <x v="2"/>
    <n v="2450"/>
    <n v="0"/>
    <n v="1"/>
    <n v="0"/>
    <n v="0"/>
    <n v="0"/>
    <s v="Married"/>
    <s v="Partner"/>
    <n v="0"/>
    <n v="0"/>
    <n v="1"/>
    <n v="0"/>
    <n v="0"/>
    <s v="Graduation"/>
    <s v="Graduate"/>
    <n v="1177"/>
    <n v="1143"/>
    <n v="2"/>
    <n v="0"/>
    <x v="0"/>
    <s v="NumStorePurchases"/>
    <x v="1"/>
    <n v="27"/>
    <s v="Accepted"/>
    <n v="27"/>
    <n v="1211"/>
    <n v="4"/>
    <n v="9"/>
    <n v="8"/>
    <n v="21"/>
    <n v="8"/>
    <x v="0"/>
    <s v="High"/>
    <s v="High"/>
    <s v="Medium"/>
    <n v="2022"/>
  </r>
  <r>
    <n v="76467"/>
    <x v="1"/>
    <n v="1"/>
    <n v="0"/>
    <n v="44"/>
    <x v="0"/>
    <n v="676"/>
    <n v="161"/>
    <n v="426"/>
    <n v="210"/>
    <n v="44"/>
    <n v="58"/>
    <s v="Wines"/>
    <n v="2"/>
    <n v="2"/>
    <n v="5"/>
    <n v="5"/>
    <n v="6"/>
    <x v="0"/>
    <x v="0"/>
    <x v="0"/>
    <x v="0"/>
    <x v="0"/>
    <n v="0"/>
    <n v="3"/>
    <n v="11"/>
    <x v="0"/>
    <n v="50"/>
    <x v="0"/>
    <n v="2840"/>
    <n v="0"/>
    <n v="0"/>
    <n v="1"/>
    <n v="0"/>
    <n v="0"/>
    <s v="Single"/>
    <s v="Alone"/>
    <n v="0"/>
    <n v="0"/>
    <n v="1"/>
    <n v="0"/>
    <n v="0"/>
    <s v="Graduation"/>
    <s v="Graduate"/>
    <n v="1517"/>
    <n v="1459"/>
    <n v="0"/>
    <n v="1"/>
    <x v="0"/>
    <s v="NumCatalogPurchases"/>
    <x v="0"/>
    <n v="12"/>
    <s v="Not Accepted"/>
    <n v="12"/>
    <n v="1575"/>
    <n v="6"/>
    <n v="4"/>
    <n v="9"/>
    <n v="19"/>
    <n v="7"/>
    <x v="3"/>
    <s v="High"/>
    <s v="High"/>
    <s v="High"/>
    <n v="2023"/>
  </r>
  <r>
    <n v="81044"/>
    <x v="1"/>
    <n v="0"/>
    <n v="0"/>
    <n v="0"/>
    <x v="3"/>
    <n v="450"/>
    <n v="26"/>
    <n v="535"/>
    <n v="73"/>
    <n v="98"/>
    <n v="26"/>
    <s v="Meat"/>
    <n v="1"/>
    <n v="5"/>
    <n v="6"/>
    <n v="10"/>
    <n v="1"/>
    <x v="0"/>
    <x v="0"/>
    <x v="0"/>
    <x v="0"/>
    <x v="0"/>
    <n v="0"/>
    <n v="3"/>
    <n v="11"/>
    <x v="1"/>
    <n v="73"/>
    <x v="0"/>
    <n v="2343"/>
    <n v="0"/>
    <n v="1"/>
    <n v="0"/>
    <n v="0"/>
    <n v="0"/>
    <s v="Married"/>
    <s v="Partner"/>
    <n v="1"/>
    <n v="0"/>
    <n v="0"/>
    <n v="0"/>
    <n v="0"/>
    <s v="2n Cycle"/>
    <s v="Undergraduate"/>
    <n v="1182"/>
    <n v="1156"/>
    <n v="0"/>
    <n v="0"/>
    <x v="0"/>
    <s v="NumStorePurchases"/>
    <x v="1"/>
    <n v="21"/>
    <s v="Not Accepted"/>
    <n v="21"/>
    <n v="1208"/>
    <n v="10"/>
    <n v="8"/>
    <n v="8"/>
    <n v="26"/>
    <n v="9"/>
    <x v="0"/>
    <s v="Medium"/>
    <s v="High"/>
    <s v="Medium"/>
    <n v="2024"/>
  </r>
  <r>
    <n v="32871"/>
    <x v="2"/>
    <n v="1"/>
    <n v="1"/>
    <n v="28"/>
    <x v="1"/>
    <n v="22"/>
    <n v="2"/>
    <n v="12"/>
    <n v="0"/>
    <n v="2"/>
    <n v="5"/>
    <s v="Wines"/>
    <n v="1"/>
    <n v="1"/>
    <n v="0"/>
    <n v="3"/>
    <n v="4"/>
    <x v="0"/>
    <x v="0"/>
    <x v="0"/>
    <x v="0"/>
    <x v="0"/>
    <n v="0"/>
    <n v="3"/>
    <n v="11"/>
    <x v="1"/>
    <n v="69"/>
    <x v="0"/>
    <n v="2636"/>
    <n v="0"/>
    <n v="1"/>
    <n v="0"/>
    <n v="0"/>
    <n v="0"/>
    <s v="Married"/>
    <s v="Partner"/>
    <n v="0"/>
    <n v="0"/>
    <n v="1"/>
    <n v="0"/>
    <n v="0"/>
    <s v="Graduation"/>
    <s v="Graduate"/>
    <n v="38"/>
    <n v="33"/>
    <n v="0"/>
    <n v="2"/>
    <x v="1"/>
    <s v="NumStorePurchases"/>
    <x v="1"/>
    <n v="4"/>
    <s v="Not Accepted"/>
    <n v="4"/>
    <n v="43"/>
    <n v="8"/>
    <n v="0"/>
    <n v="1"/>
    <n v="9"/>
    <n v="2"/>
    <x v="1"/>
    <s v="Low"/>
    <s v="Medium"/>
    <s v="Low"/>
    <n v="2025"/>
  </r>
  <r>
    <n v="55801"/>
    <x v="0"/>
    <n v="1"/>
    <n v="1"/>
    <n v="35"/>
    <x v="0"/>
    <n v="367"/>
    <n v="4"/>
    <n v="51"/>
    <n v="6"/>
    <n v="4"/>
    <n v="95"/>
    <s v="Wines"/>
    <n v="6"/>
    <n v="7"/>
    <n v="2"/>
    <n v="6"/>
    <n v="7"/>
    <x v="0"/>
    <x v="0"/>
    <x v="0"/>
    <x v="1"/>
    <x v="0"/>
    <n v="0"/>
    <n v="3"/>
    <n v="11"/>
    <x v="1"/>
    <n v="45"/>
    <x v="2"/>
    <n v="2439"/>
    <n v="0"/>
    <n v="0"/>
    <n v="1"/>
    <n v="0"/>
    <n v="0"/>
    <s v="Single"/>
    <s v="Alone"/>
    <n v="0"/>
    <n v="0"/>
    <n v="1"/>
    <n v="0"/>
    <n v="0"/>
    <s v="Graduation"/>
    <s v="Graduate"/>
    <n v="432"/>
    <n v="337"/>
    <n v="1"/>
    <n v="2"/>
    <x v="2"/>
    <s v="NumWebPurchases"/>
    <x v="2"/>
    <n v="15"/>
    <s v="Accepted"/>
    <n v="15"/>
    <n v="527"/>
    <n v="7"/>
    <n v="5"/>
    <n v="5"/>
    <n v="17"/>
    <n v="5"/>
    <x v="3"/>
    <s v="Medium"/>
    <s v="Medium"/>
    <s v="High"/>
    <n v="2026"/>
  </r>
  <r>
    <n v="76320"/>
    <x v="1"/>
    <n v="0"/>
    <n v="1"/>
    <n v="49"/>
    <x v="0"/>
    <n v="526"/>
    <n v="35"/>
    <n v="214"/>
    <n v="69"/>
    <n v="53"/>
    <n v="35"/>
    <s v="Wines"/>
    <n v="2"/>
    <n v="6"/>
    <n v="3"/>
    <n v="4"/>
    <n v="2"/>
    <x v="0"/>
    <x v="0"/>
    <x v="0"/>
    <x v="0"/>
    <x v="0"/>
    <n v="0"/>
    <n v="3"/>
    <n v="11"/>
    <x v="1"/>
    <n v="61"/>
    <x v="0"/>
    <n v="2166"/>
    <n v="0"/>
    <n v="0"/>
    <n v="0"/>
    <n v="0"/>
    <n v="1"/>
    <s v="Widow"/>
    <s v="Alone"/>
    <n v="0"/>
    <n v="0"/>
    <n v="1"/>
    <n v="0"/>
    <n v="0"/>
    <s v="Graduation"/>
    <s v="Graduate"/>
    <n v="897"/>
    <n v="862"/>
    <n v="0"/>
    <n v="1"/>
    <x v="2"/>
    <s v="NumWebPurchases"/>
    <x v="2"/>
    <n v="13"/>
    <s v="Not Accepted"/>
    <n v="13"/>
    <n v="932"/>
    <n v="6"/>
    <n v="5"/>
    <n v="7"/>
    <n v="18"/>
    <n v="6"/>
    <x v="3"/>
    <s v="High"/>
    <s v="High"/>
    <s v="Medium"/>
    <n v="2027"/>
  </r>
  <r>
    <n v="36927"/>
    <x v="0"/>
    <n v="1"/>
    <n v="1"/>
    <n v="46"/>
    <x v="0"/>
    <n v="51"/>
    <n v="0"/>
    <n v="16"/>
    <n v="0"/>
    <n v="0"/>
    <n v="4"/>
    <s v="Wines"/>
    <n v="2"/>
    <n v="3"/>
    <n v="0"/>
    <n v="3"/>
    <n v="8"/>
    <x v="0"/>
    <x v="0"/>
    <x v="0"/>
    <x v="0"/>
    <x v="0"/>
    <n v="0"/>
    <n v="3"/>
    <n v="11"/>
    <x v="1"/>
    <n v="65"/>
    <x v="0"/>
    <n v="2186"/>
    <n v="0"/>
    <n v="0"/>
    <n v="1"/>
    <n v="0"/>
    <n v="0"/>
    <s v="Single"/>
    <s v="Alone"/>
    <n v="0"/>
    <n v="0"/>
    <n v="0"/>
    <n v="1"/>
    <n v="0"/>
    <s v="Master"/>
    <s v="Postgraduate"/>
    <n v="67"/>
    <n v="63"/>
    <n v="0"/>
    <n v="2"/>
    <x v="3"/>
    <s v="NumWebPurchases"/>
    <x v="2"/>
    <n v="6"/>
    <s v="Not Accepted"/>
    <n v="6"/>
    <n v="71"/>
    <n v="6"/>
    <n v="2"/>
    <n v="2"/>
    <n v="10"/>
    <n v="2"/>
    <x v="1"/>
    <s v="Medium"/>
    <s v="Low"/>
    <s v="Low"/>
    <n v="2028"/>
  </r>
  <r>
    <n v="48794"/>
    <x v="0"/>
    <n v="1"/>
    <n v="1"/>
    <n v="97"/>
    <x v="2"/>
    <n v="25"/>
    <n v="0"/>
    <n v="11"/>
    <n v="3"/>
    <n v="0"/>
    <n v="15"/>
    <s v="Wines"/>
    <n v="1"/>
    <n v="1"/>
    <n v="0"/>
    <n v="3"/>
    <n v="4"/>
    <x v="0"/>
    <x v="0"/>
    <x v="0"/>
    <x v="0"/>
    <x v="0"/>
    <n v="0"/>
    <n v="3"/>
    <n v="11"/>
    <x v="1"/>
    <n v="67"/>
    <x v="0"/>
    <n v="2162"/>
    <n v="0"/>
    <n v="0"/>
    <n v="0"/>
    <n v="1"/>
    <n v="0"/>
    <s v="Together"/>
    <s v="Partner"/>
    <n v="0"/>
    <n v="0"/>
    <n v="1"/>
    <n v="0"/>
    <n v="0"/>
    <s v="Graduation"/>
    <s v="Graduate"/>
    <n v="39"/>
    <n v="24"/>
    <n v="0"/>
    <n v="2"/>
    <x v="1"/>
    <s v="NumStorePurchases"/>
    <x v="1"/>
    <n v="4"/>
    <s v="Not Accepted"/>
    <n v="4"/>
    <n v="54"/>
    <n v="0.99999999999999978"/>
    <n v="0"/>
    <n v="1"/>
    <n v="1.9999999999999998"/>
    <n v="0"/>
    <x v="1"/>
    <s v="Medium"/>
    <s v="Low"/>
    <s v="Medium"/>
    <n v="2029"/>
  </r>
  <r>
    <n v="23478"/>
    <x v="2"/>
    <n v="0"/>
    <n v="0"/>
    <n v="51"/>
    <x v="0"/>
    <n v="28"/>
    <n v="6"/>
    <n v="27"/>
    <n v="12"/>
    <n v="17"/>
    <n v="39"/>
    <s v="Gold"/>
    <n v="1"/>
    <n v="3"/>
    <n v="0"/>
    <n v="3"/>
    <n v="8"/>
    <x v="0"/>
    <x v="0"/>
    <x v="0"/>
    <x v="0"/>
    <x v="0"/>
    <n v="0"/>
    <n v="3"/>
    <n v="11"/>
    <x v="1"/>
    <n v="55"/>
    <x v="0"/>
    <n v="2626"/>
    <n v="0"/>
    <n v="0"/>
    <n v="1"/>
    <n v="0"/>
    <n v="0"/>
    <s v="Single"/>
    <s v="Alone"/>
    <n v="0"/>
    <n v="0"/>
    <n v="1"/>
    <n v="0"/>
    <n v="0"/>
    <s v="Graduation"/>
    <s v="Graduate"/>
    <n v="90"/>
    <n v="51"/>
    <n v="0"/>
    <n v="0"/>
    <x v="3"/>
    <s v="NumWebPurchases"/>
    <x v="2"/>
    <n v="6"/>
    <s v="Not Accepted"/>
    <n v="6"/>
    <n v="129"/>
    <n v="5"/>
    <n v="2"/>
    <n v="3"/>
    <n v="10"/>
    <n v="2"/>
    <x v="1"/>
    <s v="Medium"/>
    <s v="Medium"/>
    <s v="Medium"/>
    <n v="2030"/>
  </r>
  <r>
    <n v="71128"/>
    <x v="1"/>
    <n v="1"/>
    <n v="0"/>
    <n v="80"/>
    <x v="2"/>
    <n v="958"/>
    <n v="159"/>
    <n v="447"/>
    <n v="20"/>
    <n v="0"/>
    <n v="31"/>
    <s v="Wines"/>
    <n v="3"/>
    <n v="2"/>
    <n v="10"/>
    <n v="12"/>
    <n v="7"/>
    <x v="0"/>
    <x v="0"/>
    <x v="0"/>
    <x v="0"/>
    <x v="0"/>
    <n v="0"/>
    <n v="3"/>
    <n v="11"/>
    <x v="1"/>
    <n v="47"/>
    <x v="2"/>
    <n v="2790"/>
    <n v="1"/>
    <n v="0"/>
    <n v="0"/>
    <n v="0"/>
    <n v="0"/>
    <s v="Divorced"/>
    <s v="Alone"/>
    <n v="0"/>
    <n v="0"/>
    <n v="1"/>
    <n v="0"/>
    <n v="0"/>
    <s v="Graduation"/>
    <s v="Graduate"/>
    <n v="1584"/>
    <n v="1553"/>
    <n v="0"/>
    <n v="1"/>
    <x v="0"/>
    <s v="NumStorePurchases"/>
    <x v="1"/>
    <n v="24"/>
    <s v="Not Accepted"/>
    <n v="24"/>
    <n v="1615"/>
    <n v="1.9999999999999996"/>
    <n v="9"/>
    <n v="9"/>
    <n v="20"/>
    <n v="7"/>
    <x v="3"/>
    <s v="High"/>
    <s v="Low"/>
    <s v="Medium"/>
    <n v="2031"/>
  </r>
  <r>
    <n v="70179"/>
    <x v="1"/>
    <n v="0"/>
    <n v="1"/>
    <n v="10"/>
    <x v="1"/>
    <n v="532"/>
    <n v="88"/>
    <n v="168"/>
    <n v="69"/>
    <n v="44"/>
    <n v="133"/>
    <s v="Wines"/>
    <n v="3"/>
    <n v="7"/>
    <n v="3"/>
    <n v="13"/>
    <n v="5"/>
    <x v="0"/>
    <x v="0"/>
    <x v="0"/>
    <x v="0"/>
    <x v="0"/>
    <n v="0"/>
    <n v="3"/>
    <n v="11"/>
    <x v="1"/>
    <n v="44"/>
    <x v="2"/>
    <n v="2502"/>
    <n v="1"/>
    <n v="0"/>
    <n v="0"/>
    <n v="0"/>
    <n v="0"/>
    <s v="Divorced"/>
    <s v="Alone"/>
    <n v="0"/>
    <n v="0"/>
    <n v="0"/>
    <n v="0"/>
    <n v="1"/>
    <s v="PhD"/>
    <s v="Postgraduate"/>
    <n v="901"/>
    <n v="768"/>
    <n v="0"/>
    <n v="1"/>
    <x v="2"/>
    <s v="NumStorePurchases"/>
    <x v="1"/>
    <n v="23"/>
    <s v="Not Accepted"/>
    <n v="23"/>
    <n v="1034"/>
    <n v="9"/>
    <n v="9"/>
    <n v="7"/>
    <n v="25"/>
    <n v="9"/>
    <x v="0"/>
    <s v="High"/>
    <s v="High"/>
    <s v="High"/>
    <n v="2032"/>
  </r>
  <r>
    <n v="59462"/>
    <x v="0"/>
    <n v="0"/>
    <n v="1"/>
    <n v="29"/>
    <x v="1"/>
    <n v="724"/>
    <n v="17"/>
    <n v="143"/>
    <n v="0"/>
    <n v="8"/>
    <n v="196"/>
    <s v="Wines"/>
    <n v="2"/>
    <n v="9"/>
    <n v="2"/>
    <n v="12"/>
    <n v="7"/>
    <x v="0"/>
    <x v="0"/>
    <x v="0"/>
    <x v="0"/>
    <x v="0"/>
    <n v="0"/>
    <n v="3"/>
    <n v="11"/>
    <x v="1"/>
    <n v="70"/>
    <x v="0"/>
    <n v="2699"/>
    <n v="0"/>
    <n v="1"/>
    <n v="0"/>
    <n v="0"/>
    <n v="0"/>
    <s v="Married"/>
    <s v="Partner"/>
    <n v="0"/>
    <n v="0"/>
    <n v="1"/>
    <n v="0"/>
    <n v="0"/>
    <s v="Graduation"/>
    <s v="Graduate"/>
    <n v="892"/>
    <n v="696"/>
    <n v="0"/>
    <n v="1"/>
    <x v="2"/>
    <s v="NumStorePurchases"/>
    <x v="1"/>
    <n v="23"/>
    <s v="Not Accepted"/>
    <n v="23"/>
    <n v="1088"/>
    <n v="8"/>
    <n v="9"/>
    <n v="7"/>
    <n v="24"/>
    <n v="9"/>
    <x v="0"/>
    <s v="High"/>
    <s v="Medium"/>
    <s v="High"/>
    <n v="2033"/>
  </r>
  <r>
    <n v="38361"/>
    <x v="0"/>
    <n v="1"/>
    <n v="0"/>
    <n v="74"/>
    <x v="2"/>
    <n v="39"/>
    <n v="0"/>
    <n v="56"/>
    <n v="20"/>
    <n v="8"/>
    <n v="14"/>
    <s v="Meat"/>
    <n v="3"/>
    <n v="3"/>
    <n v="1"/>
    <n v="3"/>
    <n v="7"/>
    <x v="0"/>
    <x v="0"/>
    <x v="0"/>
    <x v="0"/>
    <x v="0"/>
    <n v="0"/>
    <n v="3"/>
    <n v="11"/>
    <x v="1"/>
    <n v="51"/>
    <x v="0"/>
    <n v="2343"/>
    <n v="0"/>
    <n v="0"/>
    <n v="0"/>
    <n v="1"/>
    <n v="0"/>
    <s v="Together"/>
    <s v="Partner"/>
    <n v="0"/>
    <n v="0"/>
    <n v="1"/>
    <n v="0"/>
    <n v="0"/>
    <s v="Graduation"/>
    <s v="Graduate"/>
    <n v="123"/>
    <n v="109"/>
    <n v="0"/>
    <n v="1"/>
    <x v="3"/>
    <s v="NumWebPurchases"/>
    <x v="2"/>
    <n v="7"/>
    <s v="Not Accepted"/>
    <n v="7"/>
    <n v="137"/>
    <n v="3.0000000000000004"/>
    <n v="3"/>
    <n v="3"/>
    <n v="9"/>
    <n v="2"/>
    <x v="1"/>
    <s v="Medium"/>
    <s v="Medium"/>
    <s v="Medium"/>
    <n v="2034"/>
  </r>
  <r>
    <n v="70038"/>
    <x v="1"/>
    <n v="0"/>
    <n v="0"/>
    <n v="54"/>
    <x v="0"/>
    <n v="587"/>
    <n v="54"/>
    <n v="348"/>
    <n v="71"/>
    <n v="54"/>
    <n v="130"/>
    <s v="Wines"/>
    <n v="1"/>
    <n v="4"/>
    <n v="4"/>
    <n v="8"/>
    <n v="2"/>
    <x v="0"/>
    <x v="0"/>
    <x v="0"/>
    <x v="0"/>
    <x v="0"/>
    <n v="0"/>
    <n v="3"/>
    <n v="11"/>
    <x v="1"/>
    <n v="38"/>
    <x v="1"/>
    <n v="2406"/>
    <n v="0"/>
    <n v="0"/>
    <n v="0"/>
    <n v="1"/>
    <n v="0"/>
    <s v="Together"/>
    <s v="Partner"/>
    <n v="0"/>
    <n v="0"/>
    <n v="0"/>
    <n v="0"/>
    <n v="1"/>
    <s v="PhD"/>
    <s v="Postgraduate"/>
    <n v="1114"/>
    <n v="984"/>
    <n v="0"/>
    <n v="0"/>
    <x v="0"/>
    <s v="NumStorePurchases"/>
    <x v="1"/>
    <n v="16"/>
    <s v="Not Accepted"/>
    <n v="16"/>
    <n v="1244"/>
    <n v="5"/>
    <n v="6"/>
    <n v="8"/>
    <n v="19"/>
    <n v="7"/>
    <x v="3"/>
    <s v="High"/>
    <s v="High"/>
    <s v="High"/>
    <n v="2035"/>
  </r>
  <r>
    <n v="42554"/>
    <x v="0"/>
    <n v="1"/>
    <n v="1"/>
    <n v="93"/>
    <x v="2"/>
    <n v="29"/>
    <n v="1"/>
    <n v="11"/>
    <n v="0"/>
    <n v="0"/>
    <n v="0"/>
    <s v="Wines"/>
    <n v="2"/>
    <n v="2"/>
    <n v="0"/>
    <n v="3"/>
    <n v="4"/>
    <x v="0"/>
    <x v="0"/>
    <x v="0"/>
    <x v="0"/>
    <x v="0"/>
    <n v="0"/>
    <n v="3"/>
    <n v="11"/>
    <x v="1"/>
    <n v="42"/>
    <x v="2"/>
    <n v="2692"/>
    <n v="0"/>
    <n v="0"/>
    <n v="0"/>
    <n v="1"/>
    <n v="0"/>
    <s v="Together"/>
    <s v="Partner"/>
    <n v="0"/>
    <n v="0"/>
    <n v="1"/>
    <n v="0"/>
    <n v="0"/>
    <s v="Graduation"/>
    <s v="Graduate"/>
    <n v="41"/>
    <n v="41"/>
    <n v="0"/>
    <n v="2"/>
    <x v="1"/>
    <s v="NumStorePurchases"/>
    <x v="1"/>
    <n v="5"/>
    <s v="Not Accepted"/>
    <n v="5"/>
    <n v="41"/>
    <n v="0.99999999999999978"/>
    <n v="1"/>
    <n v="1"/>
    <n v="3"/>
    <n v="0"/>
    <x v="1"/>
    <s v="Medium"/>
    <s v="Low"/>
    <s v="Low"/>
    <n v="2036"/>
  </r>
  <r>
    <n v="67445"/>
    <x v="0"/>
    <n v="0"/>
    <n v="1"/>
    <n v="63"/>
    <x v="2"/>
    <n v="757"/>
    <n v="80"/>
    <n v="217"/>
    <n v="29"/>
    <n v="80"/>
    <n v="11"/>
    <s v="Wines"/>
    <n v="5"/>
    <n v="9"/>
    <n v="6"/>
    <n v="12"/>
    <n v="6"/>
    <x v="0"/>
    <x v="0"/>
    <x v="0"/>
    <x v="0"/>
    <x v="0"/>
    <n v="0"/>
    <n v="3"/>
    <n v="11"/>
    <x v="1"/>
    <n v="46"/>
    <x v="2"/>
    <n v="2845"/>
    <n v="0"/>
    <n v="1"/>
    <n v="0"/>
    <n v="0"/>
    <n v="0"/>
    <s v="Married"/>
    <s v="Partner"/>
    <n v="0"/>
    <n v="0"/>
    <n v="1"/>
    <n v="0"/>
    <n v="0"/>
    <s v="Graduation"/>
    <s v="Graduate"/>
    <n v="1163"/>
    <n v="1152"/>
    <n v="0"/>
    <n v="1"/>
    <x v="0"/>
    <s v="NumStorePurchases"/>
    <x v="1"/>
    <n v="27"/>
    <s v="Not Accepted"/>
    <n v="27"/>
    <n v="1174"/>
    <n v="4"/>
    <n v="9"/>
    <n v="7"/>
    <n v="20"/>
    <n v="7"/>
    <x v="3"/>
    <s v="High"/>
    <s v="High"/>
    <s v="Medium"/>
    <n v="2037"/>
  </r>
  <r>
    <n v="67046"/>
    <x v="0"/>
    <n v="0"/>
    <n v="1"/>
    <n v="92"/>
    <x v="2"/>
    <n v="544"/>
    <n v="35"/>
    <n v="133"/>
    <n v="23"/>
    <n v="151"/>
    <n v="107"/>
    <s v="Wines"/>
    <n v="2"/>
    <n v="4"/>
    <n v="5"/>
    <n v="4"/>
    <n v="2"/>
    <x v="0"/>
    <x v="0"/>
    <x v="0"/>
    <x v="0"/>
    <x v="0"/>
    <n v="0"/>
    <n v="3"/>
    <n v="11"/>
    <x v="1"/>
    <n v="69"/>
    <x v="0"/>
    <n v="2698"/>
    <n v="0"/>
    <n v="0"/>
    <n v="0"/>
    <n v="0"/>
    <n v="1"/>
    <s v="Widow"/>
    <s v="Alone"/>
    <n v="0"/>
    <n v="0"/>
    <n v="1"/>
    <n v="0"/>
    <n v="0"/>
    <s v="Graduation"/>
    <s v="Graduate"/>
    <n v="886"/>
    <n v="779"/>
    <n v="0"/>
    <n v="1"/>
    <x v="2"/>
    <s v="NumCatalogPurchases"/>
    <x v="0"/>
    <n v="13"/>
    <s v="Not Accepted"/>
    <n v="13"/>
    <n v="993"/>
    <n v="0.99999999999999978"/>
    <n v="5"/>
    <n v="7"/>
    <n v="13"/>
    <n v="3"/>
    <x v="2"/>
    <s v="High"/>
    <s v="High"/>
    <s v="High"/>
    <n v="2038"/>
  </r>
  <r>
    <n v="42192"/>
    <x v="0"/>
    <n v="0"/>
    <n v="0"/>
    <n v="40"/>
    <x v="0"/>
    <n v="40"/>
    <n v="15"/>
    <n v="15"/>
    <n v="17"/>
    <n v="6"/>
    <n v="7"/>
    <s v="Wines"/>
    <n v="1"/>
    <n v="2"/>
    <n v="1"/>
    <n v="3"/>
    <n v="4"/>
    <x v="0"/>
    <x v="0"/>
    <x v="0"/>
    <x v="0"/>
    <x v="0"/>
    <n v="0"/>
    <n v="3"/>
    <n v="11"/>
    <x v="1"/>
    <n v="72"/>
    <x v="0"/>
    <n v="2455"/>
    <n v="0"/>
    <n v="1"/>
    <n v="0"/>
    <n v="0"/>
    <n v="0"/>
    <s v="Married"/>
    <s v="Partner"/>
    <n v="0"/>
    <n v="0"/>
    <n v="1"/>
    <n v="0"/>
    <n v="0"/>
    <s v="Graduation"/>
    <s v="Graduate"/>
    <n v="93"/>
    <n v="86"/>
    <n v="0"/>
    <n v="0"/>
    <x v="3"/>
    <s v="NumStorePurchases"/>
    <x v="1"/>
    <n v="6"/>
    <s v="Not Accepted"/>
    <n v="6"/>
    <n v="100"/>
    <n v="6"/>
    <n v="2"/>
    <n v="3"/>
    <n v="11"/>
    <n v="3"/>
    <x v="2"/>
    <s v="Medium"/>
    <s v="Medium"/>
    <s v="Low"/>
    <n v="2039"/>
  </r>
  <r>
    <n v="77610"/>
    <x v="1"/>
    <n v="0"/>
    <n v="1"/>
    <n v="70"/>
    <x v="2"/>
    <n v="1245"/>
    <n v="33"/>
    <n v="332"/>
    <n v="21"/>
    <n v="33"/>
    <n v="16"/>
    <s v="Wines"/>
    <n v="2"/>
    <n v="4"/>
    <n v="7"/>
    <n v="4"/>
    <n v="7"/>
    <x v="0"/>
    <x v="0"/>
    <x v="0"/>
    <x v="0"/>
    <x v="0"/>
    <n v="0"/>
    <n v="3"/>
    <n v="11"/>
    <x v="1"/>
    <n v="68"/>
    <x v="0"/>
    <n v="2767"/>
    <n v="0"/>
    <n v="1"/>
    <n v="0"/>
    <n v="0"/>
    <n v="0"/>
    <s v="Married"/>
    <s v="Partner"/>
    <n v="0"/>
    <n v="0"/>
    <n v="0"/>
    <n v="0"/>
    <n v="1"/>
    <s v="PhD"/>
    <s v="Postgraduate"/>
    <n v="1664"/>
    <n v="1648"/>
    <n v="0"/>
    <n v="1"/>
    <x v="0"/>
    <s v="NumCatalogPurchases"/>
    <x v="0"/>
    <n v="15"/>
    <s v="Not Accepted"/>
    <n v="15"/>
    <n v="1680"/>
    <n v="3.0000000000000004"/>
    <n v="5"/>
    <n v="9"/>
    <n v="17"/>
    <n v="5"/>
    <x v="3"/>
    <s v="High"/>
    <s v="Medium"/>
    <s v="Medium"/>
    <n v="2040"/>
  </r>
  <r>
    <n v="31761"/>
    <x v="2"/>
    <n v="1"/>
    <n v="0"/>
    <n v="96"/>
    <x v="2"/>
    <n v="19"/>
    <n v="1"/>
    <n v="20"/>
    <n v="16"/>
    <n v="14"/>
    <n v="28"/>
    <s v="Gold"/>
    <n v="2"/>
    <n v="3"/>
    <n v="0"/>
    <n v="4"/>
    <n v="5"/>
    <x v="0"/>
    <x v="0"/>
    <x v="0"/>
    <x v="0"/>
    <x v="0"/>
    <n v="0"/>
    <n v="3"/>
    <n v="11"/>
    <x v="1"/>
    <n v="36"/>
    <x v="1"/>
    <n v="2244"/>
    <n v="0"/>
    <n v="1"/>
    <n v="0"/>
    <n v="0"/>
    <n v="0"/>
    <s v="Married"/>
    <s v="Partner"/>
    <n v="0"/>
    <n v="0"/>
    <n v="1"/>
    <n v="0"/>
    <n v="0"/>
    <s v="Graduation"/>
    <s v="Graduate"/>
    <n v="70"/>
    <n v="42"/>
    <n v="0"/>
    <n v="1"/>
    <x v="3"/>
    <s v="NumStorePurchases"/>
    <x v="1"/>
    <n v="7"/>
    <s v="Not Accepted"/>
    <n v="7"/>
    <n v="98"/>
    <n v="0.99999999999999978"/>
    <n v="3"/>
    <n v="3"/>
    <n v="7"/>
    <n v="1"/>
    <x v="1"/>
    <s v="Low"/>
    <s v="Medium"/>
    <s v="Medium"/>
    <n v="2041"/>
  </r>
  <r>
    <n v="34350"/>
    <x v="2"/>
    <n v="1"/>
    <n v="0"/>
    <n v="81"/>
    <x v="2"/>
    <n v="16"/>
    <n v="3"/>
    <n v="15"/>
    <n v="2"/>
    <n v="1"/>
    <n v="11"/>
    <s v="Wines"/>
    <n v="1"/>
    <n v="1"/>
    <n v="0"/>
    <n v="3"/>
    <n v="7"/>
    <x v="0"/>
    <x v="0"/>
    <x v="0"/>
    <x v="0"/>
    <x v="0"/>
    <n v="0"/>
    <n v="3"/>
    <n v="11"/>
    <x v="1"/>
    <n v="41"/>
    <x v="2"/>
    <n v="2412"/>
    <n v="0"/>
    <n v="0"/>
    <n v="0"/>
    <n v="1"/>
    <n v="0"/>
    <s v="Together"/>
    <s v="Partner"/>
    <n v="0"/>
    <n v="0"/>
    <n v="1"/>
    <n v="0"/>
    <n v="0"/>
    <s v="Graduation"/>
    <s v="Graduate"/>
    <n v="37"/>
    <n v="26"/>
    <n v="0"/>
    <n v="1"/>
    <x v="1"/>
    <s v="NumStorePurchases"/>
    <x v="1"/>
    <n v="4"/>
    <s v="Not Accepted"/>
    <n v="4"/>
    <n v="48"/>
    <n v="1.9999999999999996"/>
    <n v="0"/>
    <n v="1"/>
    <n v="2.9999999999999996"/>
    <n v="0"/>
    <x v="1"/>
    <s v="Low"/>
    <s v="Low"/>
    <s v="Medium"/>
    <n v="2042"/>
  </r>
  <r>
    <n v="54591"/>
    <x v="0"/>
    <n v="0"/>
    <n v="1"/>
    <n v="63"/>
    <x v="2"/>
    <n v="376"/>
    <n v="4"/>
    <n v="94"/>
    <n v="12"/>
    <n v="9"/>
    <n v="24"/>
    <s v="Wines"/>
    <n v="3"/>
    <n v="6"/>
    <n v="2"/>
    <n v="8"/>
    <n v="5"/>
    <x v="0"/>
    <x v="0"/>
    <x v="0"/>
    <x v="0"/>
    <x v="0"/>
    <n v="0"/>
    <n v="3"/>
    <n v="11"/>
    <x v="1"/>
    <n v="71"/>
    <x v="0"/>
    <n v="2487"/>
    <n v="0"/>
    <n v="0"/>
    <n v="0"/>
    <n v="1"/>
    <n v="0"/>
    <s v="Together"/>
    <s v="Partner"/>
    <n v="0"/>
    <n v="0"/>
    <n v="1"/>
    <n v="0"/>
    <n v="0"/>
    <s v="Graduation"/>
    <s v="Graduate"/>
    <n v="495"/>
    <n v="471"/>
    <n v="0"/>
    <n v="1"/>
    <x v="2"/>
    <s v="NumStorePurchases"/>
    <x v="1"/>
    <n v="16"/>
    <s v="Not Accepted"/>
    <n v="16"/>
    <n v="519"/>
    <n v="4"/>
    <n v="6"/>
    <n v="5"/>
    <n v="15"/>
    <n v="4"/>
    <x v="2"/>
    <s v="Medium"/>
    <s v="Medium"/>
    <s v="Medium"/>
    <n v="2043"/>
  </r>
  <r>
    <n v="71866"/>
    <x v="1"/>
    <n v="0"/>
    <n v="1"/>
    <n v="85"/>
    <x v="2"/>
    <n v="184"/>
    <n v="178"/>
    <n v="178"/>
    <n v="103"/>
    <n v="39"/>
    <n v="33"/>
    <s v="Wines"/>
    <n v="1"/>
    <n v="6"/>
    <n v="3"/>
    <n v="10"/>
    <n v="3"/>
    <x v="0"/>
    <x v="0"/>
    <x v="0"/>
    <x v="0"/>
    <x v="0"/>
    <n v="0"/>
    <n v="3"/>
    <n v="11"/>
    <x v="1"/>
    <n v="64"/>
    <x v="0"/>
    <n v="2345"/>
    <n v="0"/>
    <n v="1"/>
    <n v="0"/>
    <n v="0"/>
    <n v="0"/>
    <s v="Married"/>
    <s v="Partner"/>
    <n v="0"/>
    <n v="0"/>
    <n v="1"/>
    <n v="0"/>
    <n v="0"/>
    <s v="Graduation"/>
    <s v="Graduate"/>
    <n v="682"/>
    <n v="649"/>
    <n v="0"/>
    <n v="1"/>
    <x v="2"/>
    <s v="NumStorePurchases"/>
    <x v="1"/>
    <n v="19"/>
    <s v="Not Accepted"/>
    <n v="19"/>
    <n v="715"/>
    <n v="1.9999999999999996"/>
    <n v="7"/>
    <n v="6"/>
    <n v="15"/>
    <n v="4"/>
    <x v="2"/>
    <s v="Medium"/>
    <s v="High"/>
    <s v="Medium"/>
    <n v="2044"/>
  </r>
  <r>
    <n v="25293"/>
    <x v="2"/>
    <n v="1"/>
    <n v="0"/>
    <n v="51"/>
    <x v="0"/>
    <n v="15"/>
    <n v="0"/>
    <n v="11"/>
    <n v="0"/>
    <n v="2"/>
    <n v="9"/>
    <s v="Wines"/>
    <n v="1"/>
    <n v="1"/>
    <n v="1"/>
    <n v="2"/>
    <n v="8"/>
    <x v="0"/>
    <x v="0"/>
    <x v="0"/>
    <x v="0"/>
    <x v="0"/>
    <n v="0"/>
    <n v="3"/>
    <n v="11"/>
    <x v="1"/>
    <n v="51"/>
    <x v="0"/>
    <n v="2446"/>
    <n v="0"/>
    <n v="1"/>
    <n v="0"/>
    <n v="0"/>
    <n v="0"/>
    <s v="Married"/>
    <s v="Partner"/>
    <n v="0"/>
    <n v="0"/>
    <n v="1"/>
    <n v="0"/>
    <n v="0"/>
    <s v="Graduation"/>
    <s v="Graduate"/>
    <n v="28"/>
    <n v="19"/>
    <n v="0"/>
    <n v="1"/>
    <x v="1"/>
    <s v="NumStorePurchases"/>
    <x v="1"/>
    <n v="4"/>
    <s v="Not Accepted"/>
    <n v="4"/>
    <n v="37"/>
    <n v="5"/>
    <n v="0"/>
    <n v="1"/>
    <n v="6"/>
    <n v="0"/>
    <x v="1"/>
    <s v="Low"/>
    <s v="Medium"/>
    <s v="Low"/>
    <n v="2045"/>
  </r>
  <r>
    <n v="42000"/>
    <x v="0"/>
    <n v="0"/>
    <n v="0"/>
    <n v="23"/>
    <x v="1"/>
    <n v="124"/>
    <n v="83"/>
    <n v="267"/>
    <n v="85"/>
    <n v="59"/>
    <n v="35"/>
    <s v="Meat"/>
    <n v="2"/>
    <n v="5"/>
    <n v="2"/>
    <n v="11"/>
    <n v="5"/>
    <x v="0"/>
    <x v="0"/>
    <x v="0"/>
    <x v="0"/>
    <x v="0"/>
    <n v="0"/>
    <n v="3"/>
    <n v="11"/>
    <x v="0"/>
    <n v="33"/>
    <x v="1"/>
    <n v="2694"/>
    <n v="0"/>
    <n v="0"/>
    <n v="1"/>
    <n v="0"/>
    <n v="0"/>
    <s v="Single"/>
    <s v="Alone"/>
    <n v="0"/>
    <n v="0"/>
    <n v="0"/>
    <n v="0"/>
    <n v="1"/>
    <s v="PhD"/>
    <s v="Postgraduate"/>
    <n v="618"/>
    <n v="583"/>
    <n v="0"/>
    <n v="0"/>
    <x v="2"/>
    <s v="NumStorePurchases"/>
    <x v="1"/>
    <n v="18"/>
    <s v="Not Accepted"/>
    <n v="18"/>
    <n v="653"/>
    <n v="8"/>
    <n v="7"/>
    <n v="6"/>
    <n v="21"/>
    <n v="8"/>
    <x v="0"/>
    <s v="Medium"/>
    <s v="High"/>
    <s v="Medium"/>
    <n v="2046"/>
  </r>
  <r>
    <n v="69520"/>
    <x v="1"/>
    <n v="0"/>
    <n v="0"/>
    <n v="95"/>
    <x v="2"/>
    <n v="627"/>
    <n v="120"/>
    <n v="414"/>
    <n v="121"/>
    <n v="80"/>
    <n v="93"/>
    <s v="Wines"/>
    <n v="1"/>
    <n v="9"/>
    <n v="6"/>
    <n v="5"/>
    <n v="5"/>
    <x v="0"/>
    <x v="0"/>
    <x v="0"/>
    <x v="0"/>
    <x v="0"/>
    <n v="0"/>
    <n v="3"/>
    <n v="11"/>
    <x v="1"/>
    <n v="37"/>
    <x v="1"/>
    <n v="2516"/>
    <n v="0"/>
    <n v="1"/>
    <n v="0"/>
    <n v="0"/>
    <n v="0"/>
    <s v="Married"/>
    <s v="Partner"/>
    <n v="0"/>
    <n v="0"/>
    <n v="1"/>
    <n v="0"/>
    <n v="0"/>
    <s v="Graduation"/>
    <s v="Graduate"/>
    <n v="1362"/>
    <n v="1269"/>
    <n v="0"/>
    <n v="0"/>
    <x v="0"/>
    <s v="NumWebPurchases"/>
    <x v="2"/>
    <n v="20"/>
    <s v="Not Accepted"/>
    <n v="20"/>
    <n v="1455"/>
    <n v="0.99999999999999978"/>
    <n v="7"/>
    <n v="8"/>
    <n v="16"/>
    <n v="5"/>
    <x v="3"/>
    <s v="High"/>
    <s v="High"/>
    <s v="High"/>
    <n v="2047"/>
  </r>
  <r>
    <n v="64713"/>
    <x v="0"/>
    <n v="1"/>
    <n v="0"/>
    <n v="11"/>
    <x v="1"/>
    <n v="180"/>
    <n v="60"/>
    <n v="241"/>
    <n v="13"/>
    <n v="54"/>
    <n v="54"/>
    <s v="Meat"/>
    <n v="2"/>
    <n v="5"/>
    <n v="5"/>
    <n v="7"/>
    <n v="4"/>
    <x v="0"/>
    <x v="0"/>
    <x v="0"/>
    <x v="0"/>
    <x v="0"/>
    <n v="0"/>
    <n v="3"/>
    <n v="11"/>
    <x v="0"/>
    <n v="50"/>
    <x v="0"/>
    <n v="2301"/>
    <n v="1"/>
    <n v="0"/>
    <n v="0"/>
    <n v="0"/>
    <n v="0"/>
    <s v="Divorced"/>
    <s v="Alone"/>
    <n v="0"/>
    <n v="0"/>
    <n v="1"/>
    <n v="0"/>
    <n v="0"/>
    <s v="Graduation"/>
    <s v="Graduate"/>
    <n v="548"/>
    <n v="494"/>
    <n v="0"/>
    <n v="1"/>
    <x v="2"/>
    <s v="NumStorePurchases"/>
    <x v="1"/>
    <n v="17"/>
    <s v="Not Accepted"/>
    <n v="17"/>
    <n v="602"/>
    <n v="9"/>
    <n v="6"/>
    <n v="5"/>
    <n v="20"/>
    <n v="7"/>
    <x v="3"/>
    <s v="Medium"/>
    <s v="High"/>
    <s v="Medium"/>
    <n v="2048"/>
  </r>
  <r>
    <n v="27889"/>
    <x v="2"/>
    <n v="1"/>
    <n v="0"/>
    <n v="42"/>
    <x v="0"/>
    <n v="14"/>
    <n v="0"/>
    <n v="4"/>
    <n v="0"/>
    <n v="0"/>
    <n v="8"/>
    <s v="Wines"/>
    <n v="1"/>
    <n v="1"/>
    <n v="1"/>
    <n v="2"/>
    <n v="6"/>
    <x v="0"/>
    <x v="0"/>
    <x v="0"/>
    <x v="0"/>
    <x v="0"/>
    <n v="0"/>
    <n v="3"/>
    <n v="11"/>
    <x v="1"/>
    <n v="43"/>
    <x v="2"/>
    <n v="2518"/>
    <n v="0"/>
    <n v="1"/>
    <n v="0"/>
    <n v="0"/>
    <n v="0"/>
    <s v="Married"/>
    <s v="Partner"/>
    <n v="0"/>
    <n v="0"/>
    <n v="0"/>
    <n v="1"/>
    <n v="0"/>
    <s v="Master"/>
    <s v="Postgraduate"/>
    <n v="18"/>
    <n v="10"/>
    <n v="0"/>
    <n v="1"/>
    <x v="1"/>
    <s v="NumStorePurchases"/>
    <x v="1"/>
    <n v="4"/>
    <s v="Not Accepted"/>
    <n v="4"/>
    <n v="26"/>
    <n v="6"/>
    <n v="0"/>
    <n v="0"/>
    <n v="6"/>
    <n v="0"/>
    <x v="1"/>
    <s v="Low"/>
    <s v="Low"/>
    <s v="Low"/>
    <n v="2049"/>
  </r>
  <r>
    <n v="22123"/>
    <x v="2"/>
    <n v="0"/>
    <n v="0"/>
    <n v="77"/>
    <x v="2"/>
    <n v="3"/>
    <n v="3"/>
    <n v="24"/>
    <n v="34"/>
    <n v="7"/>
    <n v="31"/>
    <s v="Fish"/>
    <n v="1"/>
    <n v="2"/>
    <n v="1"/>
    <n v="3"/>
    <n v="5"/>
    <x v="0"/>
    <x v="0"/>
    <x v="0"/>
    <x v="0"/>
    <x v="0"/>
    <n v="0"/>
    <n v="3"/>
    <n v="11"/>
    <x v="1"/>
    <n v="60"/>
    <x v="0"/>
    <n v="2253"/>
    <n v="0"/>
    <n v="0"/>
    <n v="0"/>
    <n v="0"/>
    <n v="1"/>
    <s v="Widow"/>
    <s v="Alone"/>
    <n v="0"/>
    <n v="1"/>
    <n v="0"/>
    <n v="0"/>
    <n v="0"/>
    <s v="Basic"/>
    <s v="Undergraduate"/>
    <n v="71"/>
    <n v="40"/>
    <n v="0"/>
    <n v="0"/>
    <x v="3"/>
    <s v="NumStorePurchases"/>
    <x v="1"/>
    <n v="6"/>
    <s v="Not Accepted"/>
    <n v="6"/>
    <n v="102"/>
    <n v="3.0000000000000004"/>
    <n v="2"/>
    <n v="3"/>
    <n v="8"/>
    <n v="1"/>
    <x v="1"/>
    <s v="Low"/>
    <s v="Medium"/>
    <s v="Medium"/>
    <n v="2050"/>
  </r>
  <r>
    <n v="27803"/>
    <x v="2"/>
    <n v="1"/>
    <n v="0"/>
    <n v="40"/>
    <x v="0"/>
    <n v="8"/>
    <n v="26"/>
    <n v="46"/>
    <n v="38"/>
    <n v="9"/>
    <n v="49"/>
    <s v="Gold"/>
    <n v="2"/>
    <n v="3"/>
    <n v="0"/>
    <n v="4"/>
    <n v="8"/>
    <x v="0"/>
    <x v="0"/>
    <x v="0"/>
    <x v="0"/>
    <x v="0"/>
    <n v="0"/>
    <n v="3"/>
    <n v="11"/>
    <x v="1"/>
    <n v="47"/>
    <x v="2"/>
    <n v="2831"/>
    <n v="0"/>
    <n v="1"/>
    <n v="0"/>
    <n v="0"/>
    <n v="0"/>
    <s v="Married"/>
    <s v="Partner"/>
    <n v="0"/>
    <n v="0"/>
    <n v="1"/>
    <n v="0"/>
    <n v="0"/>
    <s v="Graduation"/>
    <s v="Graduate"/>
    <n v="127"/>
    <n v="78"/>
    <n v="0"/>
    <n v="1"/>
    <x v="3"/>
    <s v="NumStorePurchases"/>
    <x v="1"/>
    <n v="7"/>
    <s v="Not Accepted"/>
    <n v="7"/>
    <n v="176"/>
    <n v="6"/>
    <n v="3"/>
    <n v="3"/>
    <n v="12"/>
    <n v="3"/>
    <x v="2"/>
    <s v="Low"/>
    <s v="Medium"/>
    <s v="Medium"/>
    <n v="2051"/>
  </r>
  <r>
    <n v="51651"/>
    <x v="0"/>
    <n v="0"/>
    <n v="1"/>
    <n v="32"/>
    <x v="0"/>
    <n v="293"/>
    <n v="6"/>
    <n v="23"/>
    <n v="13"/>
    <n v="6"/>
    <n v="92"/>
    <s v="Wines"/>
    <n v="4"/>
    <n v="6"/>
    <n v="2"/>
    <n v="5"/>
    <n v="8"/>
    <x v="0"/>
    <x v="0"/>
    <x v="0"/>
    <x v="0"/>
    <x v="0"/>
    <n v="0"/>
    <n v="3"/>
    <n v="11"/>
    <x v="1"/>
    <n v="60"/>
    <x v="0"/>
    <n v="2758"/>
    <n v="0"/>
    <n v="1"/>
    <n v="0"/>
    <n v="0"/>
    <n v="0"/>
    <s v="Married"/>
    <s v="Partner"/>
    <n v="0"/>
    <n v="0"/>
    <n v="1"/>
    <n v="0"/>
    <n v="0"/>
    <s v="Graduation"/>
    <s v="Graduate"/>
    <n v="341"/>
    <n v="249"/>
    <n v="0"/>
    <n v="1"/>
    <x v="3"/>
    <s v="NumWebPurchases"/>
    <x v="2"/>
    <n v="13"/>
    <s v="Not Accepted"/>
    <n v="13"/>
    <n v="433"/>
    <n v="7"/>
    <n v="5"/>
    <n v="5"/>
    <n v="17"/>
    <n v="5"/>
    <x v="3"/>
    <s v="Medium"/>
    <s v="Medium"/>
    <s v="High"/>
    <n v="2052"/>
  </r>
  <r>
    <n v="68487"/>
    <x v="1"/>
    <n v="0"/>
    <n v="0"/>
    <n v="48"/>
    <x v="0"/>
    <n v="758"/>
    <n v="12"/>
    <n v="385"/>
    <n v="33"/>
    <n v="89"/>
    <n v="89"/>
    <s v="Wines"/>
    <n v="1"/>
    <n v="9"/>
    <n v="7"/>
    <n v="13"/>
    <n v="4"/>
    <x v="0"/>
    <x v="0"/>
    <x v="0"/>
    <x v="0"/>
    <x v="0"/>
    <n v="0"/>
    <n v="3"/>
    <n v="11"/>
    <x v="1"/>
    <n v="32"/>
    <x v="1"/>
    <n v="2691"/>
    <n v="0"/>
    <n v="1"/>
    <n v="0"/>
    <n v="0"/>
    <n v="0"/>
    <s v="Married"/>
    <s v="Partner"/>
    <n v="0"/>
    <n v="0"/>
    <n v="1"/>
    <n v="0"/>
    <n v="0"/>
    <s v="Graduation"/>
    <s v="Graduate"/>
    <n v="1277"/>
    <n v="1188"/>
    <n v="0"/>
    <n v="0"/>
    <x v="0"/>
    <s v="NumStorePurchases"/>
    <x v="1"/>
    <n v="29"/>
    <s v="Not Accepted"/>
    <n v="29"/>
    <n v="1366"/>
    <n v="6"/>
    <n v="9"/>
    <n v="8"/>
    <n v="23"/>
    <n v="8"/>
    <x v="0"/>
    <s v="High"/>
    <s v="High"/>
    <s v="High"/>
    <n v="2053"/>
  </r>
  <r>
    <n v="56796"/>
    <x v="0"/>
    <n v="0"/>
    <n v="1"/>
    <n v="24"/>
    <x v="1"/>
    <n v="656"/>
    <n v="38"/>
    <n v="161"/>
    <n v="62"/>
    <n v="47"/>
    <n v="37"/>
    <s v="Wines"/>
    <n v="3"/>
    <n v="8"/>
    <n v="9"/>
    <n v="7"/>
    <n v="7"/>
    <x v="0"/>
    <x v="0"/>
    <x v="0"/>
    <x v="0"/>
    <x v="0"/>
    <n v="0"/>
    <n v="3"/>
    <n v="11"/>
    <x v="1"/>
    <n v="51"/>
    <x v="0"/>
    <n v="2657"/>
    <n v="0"/>
    <n v="1"/>
    <n v="0"/>
    <n v="0"/>
    <n v="0"/>
    <s v="Married"/>
    <s v="Partner"/>
    <n v="0"/>
    <n v="0"/>
    <n v="1"/>
    <n v="0"/>
    <n v="0"/>
    <s v="Graduation"/>
    <s v="Graduate"/>
    <n v="964"/>
    <n v="927"/>
    <n v="0"/>
    <n v="1"/>
    <x v="2"/>
    <s v="NumCatalogPurchases"/>
    <x v="0"/>
    <n v="24"/>
    <s v="Not Accepted"/>
    <n v="24"/>
    <n v="1001"/>
    <n v="8"/>
    <n v="9"/>
    <n v="7"/>
    <n v="24"/>
    <n v="9"/>
    <x v="0"/>
    <s v="High"/>
    <s v="High"/>
    <s v="Medium"/>
    <n v="2054"/>
  </r>
  <r>
    <n v="87000"/>
    <x v="1"/>
    <n v="0"/>
    <n v="0"/>
    <n v="61"/>
    <x v="2"/>
    <n v="196"/>
    <n v="25"/>
    <n v="607"/>
    <n v="67"/>
    <n v="17"/>
    <n v="49"/>
    <s v="Meat"/>
    <n v="1"/>
    <n v="4"/>
    <n v="6"/>
    <n v="7"/>
    <n v="2"/>
    <x v="0"/>
    <x v="0"/>
    <x v="0"/>
    <x v="0"/>
    <x v="0"/>
    <n v="0"/>
    <n v="3"/>
    <n v="11"/>
    <x v="1"/>
    <n v="28"/>
    <x v="3"/>
    <n v="2720"/>
    <n v="0"/>
    <n v="1"/>
    <n v="0"/>
    <n v="0"/>
    <n v="0"/>
    <s v="Married"/>
    <s v="Partner"/>
    <n v="1"/>
    <n v="0"/>
    <n v="0"/>
    <n v="0"/>
    <n v="0"/>
    <s v="2n Cycle"/>
    <s v="Undergraduate"/>
    <n v="912"/>
    <n v="863"/>
    <n v="0"/>
    <n v="0"/>
    <x v="2"/>
    <s v="NumStorePurchases"/>
    <x v="1"/>
    <n v="17"/>
    <s v="Not Accepted"/>
    <n v="17"/>
    <n v="961"/>
    <n v="4"/>
    <n v="6"/>
    <n v="7"/>
    <n v="17"/>
    <n v="5"/>
    <x v="3"/>
    <s v="Medium"/>
    <s v="Medium"/>
    <s v="Medium"/>
    <n v="2055"/>
  </r>
  <r>
    <n v="79823"/>
    <x v="1"/>
    <n v="0"/>
    <n v="1"/>
    <n v="6"/>
    <x v="3"/>
    <n v="835"/>
    <n v="73"/>
    <n v="380"/>
    <n v="114"/>
    <n v="73"/>
    <n v="43"/>
    <s v="Wines"/>
    <n v="1"/>
    <n v="6"/>
    <n v="9"/>
    <n v="7"/>
    <n v="2"/>
    <x v="0"/>
    <x v="1"/>
    <x v="0"/>
    <x v="0"/>
    <x v="0"/>
    <n v="0"/>
    <n v="3"/>
    <n v="11"/>
    <x v="1"/>
    <n v="61"/>
    <x v="0"/>
    <n v="2249"/>
    <n v="0"/>
    <n v="1"/>
    <n v="0"/>
    <n v="0"/>
    <n v="0"/>
    <s v="Married"/>
    <s v="Partner"/>
    <n v="0"/>
    <n v="0"/>
    <n v="1"/>
    <n v="0"/>
    <n v="0"/>
    <s v="Graduation"/>
    <s v="Graduate"/>
    <n v="1475"/>
    <n v="1432"/>
    <n v="1"/>
    <n v="1"/>
    <x v="0"/>
    <s v="NumCatalogPurchases"/>
    <x v="0"/>
    <n v="22"/>
    <s v="Accepted"/>
    <n v="22"/>
    <n v="1518"/>
    <n v="10"/>
    <n v="8"/>
    <n v="8"/>
    <n v="26"/>
    <n v="9"/>
    <x v="0"/>
    <s v="High"/>
    <s v="High"/>
    <s v="Medium"/>
    <n v="2056"/>
  </r>
  <r>
    <n v="30828"/>
    <x v="2"/>
    <n v="1"/>
    <n v="0"/>
    <n v="16"/>
    <x v="1"/>
    <n v="16"/>
    <n v="11"/>
    <n v="15"/>
    <n v="2"/>
    <n v="0"/>
    <n v="12"/>
    <s v="Wines"/>
    <n v="2"/>
    <n v="1"/>
    <n v="1"/>
    <n v="4"/>
    <n v="3"/>
    <x v="0"/>
    <x v="0"/>
    <x v="0"/>
    <x v="0"/>
    <x v="0"/>
    <n v="0"/>
    <n v="3"/>
    <n v="11"/>
    <x v="1"/>
    <n v="40"/>
    <x v="2"/>
    <n v="2427"/>
    <n v="0"/>
    <n v="0"/>
    <n v="1"/>
    <n v="0"/>
    <n v="0"/>
    <s v="Single"/>
    <s v="Alone"/>
    <n v="0"/>
    <n v="0"/>
    <n v="1"/>
    <n v="0"/>
    <n v="0"/>
    <s v="Graduation"/>
    <s v="Graduate"/>
    <n v="44"/>
    <n v="32"/>
    <n v="0"/>
    <n v="1"/>
    <x v="1"/>
    <s v="NumStorePurchases"/>
    <x v="1"/>
    <n v="6"/>
    <s v="Not Accepted"/>
    <n v="6"/>
    <n v="56"/>
    <n v="9"/>
    <n v="2"/>
    <n v="2"/>
    <n v="13"/>
    <n v="3"/>
    <x v="2"/>
    <s v="Low"/>
    <s v="Low"/>
    <s v="Medium"/>
    <n v="2057"/>
  </r>
  <r>
    <n v="34109"/>
    <x v="2"/>
    <n v="0"/>
    <n v="1"/>
    <n v="39"/>
    <x v="0"/>
    <n v="9"/>
    <n v="1"/>
    <n v="5"/>
    <n v="2"/>
    <n v="1"/>
    <n v="4"/>
    <s v="Wines"/>
    <n v="1"/>
    <n v="0"/>
    <n v="0"/>
    <n v="3"/>
    <n v="4"/>
    <x v="0"/>
    <x v="0"/>
    <x v="0"/>
    <x v="0"/>
    <x v="0"/>
    <n v="0"/>
    <n v="3"/>
    <n v="11"/>
    <x v="1"/>
    <n v="49"/>
    <x v="2"/>
    <n v="2394"/>
    <n v="0"/>
    <n v="1"/>
    <n v="0"/>
    <n v="0"/>
    <n v="0"/>
    <s v="Married"/>
    <s v="Partner"/>
    <n v="0"/>
    <n v="0"/>
    <n v="0"/>
    <n v="1"/>
    <n v="0"/>
    <s v="Master"/>
    <s v="Postgraduate"/>
    <n v="18"/>
    <n v="14"/>
    <n v="0"/>
    <n v="1"/>
    <x v="1"/>
    <s v="NumStorePurchases"/>
    <x v="1"/>
    <n v="3"/>
    <s v="Not Accepted"/>
    <n v="3"/>
    <n v="22"/>
    <n v="7"/>
    <n v="0"/>
    <n v="0"/>
    <n v="7"/>
    <n v="1"/>
    <x v="1"/>
    <s v="Low"/>
    <s v="Low"/>
    <s v="Low"/>
    <n v="2058"/>
  </r>
  <r>
    <n v="53367"/>
    <x v="0"/>
    <n v="1"/>
    <n v="1"/>
    <n v="2"/>
    <x v="3"/>
    <n v="229"/>
    <n v="7"/>
    <n v="140"/>
    <n v="10"/>
    <n v="3"/>
    <n v="11"/>
    <s v="Wines"/>
    <n v="7"/>
    <n v="5"/>
    <n v="1"/>
    <n v="8"/>
    <n v="7"/>
    <x v="0"/>
    <x v="0"/>
    <x v="0"/>
    <x v="0"/>
    <x v="0"/>
    <n v="0"/>
    <n v="3"/>
    <n v="11"/>
    <x v="0"/>
    <n v="46"/>
    <x v="2"/>
    <n v="2461"/>
    <n v="1"/>
    <n v="0"/>
    <n v="0"/>
    <n v="0"/>
    <n v="0"/>
    <s v="Divorced"/>
    <s v="Alone"/>
    <n v="0"/>
    <n v="0"/>
    <n v="0"/>
    <n v="1"/>
    <n v="0"/>
    <s v="Master"/>
    <s v="Postgraduate"/>
    <n v="389"/>
    <n v="378"/>
    <n v="0"/>
    <n v="2"/>
    <x v="2"/>
    <s v="NumStorePurchases"/>
    <x v="1"/>
    <n v="14"/>
    <s v="Not Accepted"/>
    <n v="14"/>
    <n v="400"/>
    <n v="10"/>
    <n v="5"/>
    <n v="5"/>
    <n v="20"/>
    <n v="7"/>
    <x v="3"/>
    <s v="Medium"/>
    <s v="Medium"/>
    <s v="Medium"/>
    <n v="2059"/>
  </r>
  <r>
    <n v="22390"/>
    <x v="2"/>
    <n v="0"/>
    <n v="0"/>
    <n v="49"/>
    <x v="0"/>
    <n v="0"/>
    <n v="1"/>
    <n v="4"/>
    <n v="15"/>
    <n v="1"/>
    <n v="5"/>
    <s v="Fish"/>
    <n v="1"/>
    <n v="1"/>
    <n v="0"/>
    <n v="2"/>
    <n v="7"/>
    <x v="0"/>
    <x v="0"/>
    <x v="0"/>
    <x v="0"/>
    <x v="0"/>
    <n v="0"/>
    <n v="3"/>
    <n v="11"/>
    <x v="1"/>
    <n v="51"/>
    <x v="0"/>
    <n v="2410"/>
    <n v="0"/>
    <n v="0"/>
    <n v="0"/>
    <n v="1"/>
    <n v="0"/>
    <s v="Together"/>
    <s v="Partner"/>
    <n v="0"/>
    <n v="1"/>
    <n v="0"/>
    <n v="0"/>
    <n v="0"/>
    <s v="Basic"/>
    <s v="Undergraduate"/>
    <n v="21"/>
    <n v="16"/>
    <n v="0"/>
    <n v="0"/>
    <x v="1"/>
    <s v="NumStorePurchases"/>
    <x v="1"/>
    <n v="3"/>
    <s v="Not Accepted"/>
    <n v="3"/>
    <n v="26"/>
    <n v="6"/>
    <n v="0"/>
    <n v="0"/>
    <n v="6"/>
    <n v="0"/>
    <x v="1"/>
    <s v="Low"/>
    <s v="Low"/>
    <s v="Low"/>
    <n v="2060"/>
  </r>
  <r>
    <n v="71322"/>
    <x v="1"/>
    <n v="0"/>
    <n v="1"/>
    <n v="31"/>
    <x v="0"/>
    <n v="121"/>
    <n v="24"/>
    <n v="124"/>
    <n v="24"/>
    <n v="15"/>
    <n v="42"/>
    <s v="Meat"/>
    <n v="1"/>
    <n v="4"/>
    <n v="1"/>
    <n v="7"/>
    <n v="2"/>
    <x v="0"/>
    <x v="0"/>
    <x v="0"/>
    <x v="0"/>
    <x v="0"/>
    <n v="0"/>
    <n v="3"/>
    <n v="11"/>
    <x v="1"/>
    <n v="44"/>
    <x v="2"/>
    <n v="2217"/>
    <n v="0"/>
    <n v="0"/>
    <n v="0"/>
    <n v="1"/>
    <n v="0"/>
    <s v="Together"/>
    <s v="Partner"/>
    <n v="0"/>
    <n v="0"/>
    <n v="1"/>
    <n v="0"/>
    <n v="0"/>
    <s v="Graduation"/>
    <s v="Graduate"/>
    <n v="308"/>
    <n v="266"/>
    <n v="0"/>
    <n v="1"/>
    <x v="3"/>
    <s v="NumStorePurchases"/>
    <x v="1"/>
    <n v="12"/>
    <s v="Not Accepted"/>
    <n v="12"/>
    <n v="350"/>
    <n v="7"/>
    <n v="4"/>
    <n v="4"/>
    <n v="15"/>
    <n v="4"/>
    <x v="2"/>
    <s v="Medium"/>
    <s v="Medium"/>
    <s v="Medium"/>
    <n v="2061"/>
  </r>
  <r>
    <n v="79244"/>
    <x v="1"/>
    <n v="0"/>
    <n v="0"/>
    <n v="58"/>
    <x v="0"/>
    <n v="471"/>
    <n v="102"/>
    <n v="125"/>
    <n v="212"/>
    <n v="61"/>
    <n v="245"/>
    <s v="Wines"/>
    <n v="1"/>
    <n v="4"/>
    <n v="10"/>
    <n v="7"/>
    <n v="1"/>
    <x v="0"/>
    <x v="0"/>
    <x v="1"/>
    <x v="1"/>
    <x v="0"/>
    <n v="0"/>
    <n v="3"/>
    <n v="11"/>
    <x v="0"/>
    <n v="27"/>
    <x v="3"/>
    <n v="2716"/>
    <n v="0"/>
    <n v="0"/>
    <n v="1"/>
    <n v="0"/>
    <n v="0"/>
    <s v="Single"/>
    <s v="Alone"/>
    <n v="0"/>
    <n v="0"/>
    <n v="1"/>
    <n v="0"/>
    <n v="0"/>
    <s v="Graduation"/>
    <s v="Graduate"/>
    <n v="971"/>
    <n v="726"/>
    <n v="2"/>
    <n v="0"/>
    <x v="0"/>
    <s v="NumCatalogPurchases"/>
    <x v="0"/>
    <n v="21"/>
    <s v="Accepted"/>
    <n v="21"/>
    <n v="1216"/>
    <n v="5"/>
    <n v="8"/>
    <n v="8"/>
    <n v="21"/>
    <n v="8"/>
    <x v="0"/>
    <s v="Medium"/>
    <s v="High"/>
    <s v="High"/>
    <n v="2062"/>
  </r>
  <r>
    <n v="49912"/>
    <x v="0"/>
    <n v="0"/>
    <n v="1"/>
    <n v="5"/>
    <x v="3"/>
    <n v="520"/>
    <n v="8"/>
    <n v="223"/>
    <n v="32"/>
    <n v="49"/>
    <n v="42"/>
    <s v="Wines"/>
    <n v="4"/>
    <n v="10"/>
    <n v="5"/>
    <n v="7"/>
    <n v="8"/>
    <x v="1"/>
    <x v="0"/>
    <x v="0"/>
    <x v="0"/>
    <x v="0"/>
    <n v="0"/>
    <n v="3"/>
    <n v="11"/>
    <x v="0"/>
    <n v="71"/>
    <x v="0"/>
    <n v="2819"/>
    <n v="0"/>
    <n v="0"/>
    <n v="0"/>
    <n v="1"/>
    <n v="0"/>
    <s v="Together"/>
    <s v="Partner"/>
    <n v="0"/>
    <n v="0"/>
    <n v="0"/>
    <n v="1"/>
    <n v="0"/>
    <s v="Master"/>
    <s v="Postgraduate"/>
    <n v="832"/>
    <n v="790"/>
    <n v="1"/>
    <n v="1"/>
    <x v="2"/>
    <s v="NumWebPurchases"/>
    <x v="2"/>
    <n v="22"/>
    <s v="Accepted"/>
    <n v="22"/>
    <n v="874"/>
    <n v="10"/>
    <n v="8"/>
    <n v="6"/>
    <n v="24"/>
    <n v="9"/>
    <x v="0"/>
    <s v="High"/>
    <s v="High"/>
    <s v="Medium"/>
    <n v="2063"/>
  </r>
  <r>
    <n v="48699"/>
    <x v="0"/>
    <n v="1"/>
    <n v="1"/>
    <n v="90"/>
    <x v="2"/>
    <n v="26"/>
    <n v="1"/>
    <n v="10"/>
    <n v="2"/>
    <n v="0"/>
    <n v="1"/>
    <s v="Wines"/>
    <n v="1"/>
    <n v="1"/>
    <n v="0"/>
    <n v="3"/>
    <n v="5"/>
    <x v="0"/>
    <x v="0"/>
    <x v="0"/>
    <x v="0"/>
    <x v="0"/>
    <n v="0"/>
    <n v="3"/>
    <n v="11"/>
    <x v="1"/>
    <n v="70"/>
    <x v="0"/>
    <n v="2563"/>
    <n v="0"/>
    <n v="1"/>
    <n v="0"/>
    <n v="0"/>
    <n v="0"/>
    <s v="Married"/>
    <s v="Partner"/>
    <n v="0"/>
    <n v="0"/>
    <n v="0"/>
    <n v="0"/>
    <n v="1"/>
    <s v="PhD"/>
    <s v="Postgraduate"/>
    <n v="39"/>
    <n v="38"/>
    <n v="0"/>
    <n v="2"/>
    <x v="1"/>
    <s v="NumStorePurchases"/>
    <x v="1"/>
    <n v="4"/>
    <s v="Not Accepted"/>
    <n v="4"/>
    <n v="40"/>
    <n v="0.99999999999999978"/>
    <n v="0"/>
    <n v="1"/>
    <n v="1.9999999999999998"/>
    <n v="0"/>
    <x v="1"/>
    <s v="Medium"/>
    <s v="Low"/>
    <s v="Low"/>
    <n v="2064"/>
  </r>
  <r>
    <n v="80144"/>
    <x v="1"/>
    <n v="0"/>
    <n v="0"/>
    <n v="47"/>
    <x v="0"/>
    <n v="240"/>
    <n v="132"/>
    <n v="445"/>
    <n v="250"/>
    <n v="192"/>
    <n v="108"/>
    <s v="Meat"/>
    <n v="1"/>
    <n v="3"/>
    <n v="7"/>
    <n v="8"/>
    <n v="1"/>
    <x v="0"/>
    <x v="0"/>
    <x v="0"/>
    <x v="0"/>
    <x v="0"/>
    <n v="0"/>
    <n v="3"/>
    <n v="11"/>
    <x v="1"/>
    <n v="45"/>
    <x v="2"/>
    <n v="2431"/>
    <n v="0"/>
    <n v="0"/>
    <n v="0"/>
    <n v="1"/>
    <n v="0"/>
    <s v="Together"/>
    <s v="Partner"/>
    <n v="0"/>
    <n v="0"/>
    <n v="1"/>
    <n v="0"/>
    <n v="0"/>
    <s v="Graduation"/>
    <s v="Graduate"/>
    <n v="1259"/>
    <n v="1151"/>
    <n v="0"/>
    <n v="0"/>
    <x v="0"/>
    <s v="NumStorePurchases"/>
    <x v="1"/>
    <n v="18"/>
    <s v="Not Accepted"/>
    <n v="18"/>
    <n v="1367"/>
    <n v="6"/>
    <n v="7"/>
    <n v="8"/>
    <n v="21"/>
    <n v="8"/>
    <x v="0"/>
    <s v="Medium"/>
    <s v="High"/>
    <s v="High"/>
    <n v="2065"/>
  </r>
  <r>
    <n v="54252"/>
    <x v="0"/>
    <n v="1"/>
    <n v="1"/>
    <n v="25"/>
    <x v="1"/>
    <n v="178"/>
    <n v="4"/>
    <n v="26"/>
    <n v="8"/>
    <n v="4"/>
    <n v="44"/>
    <s v="Wines"/>
    <n v="5"/>
    <n v="4"/>
    <n v="1"/>
    <n v="5"/>
    <n v="6"/>
    <x v="0"/>
    <x v="0"/>
    <x v="0"/>
    <x v="0"/>
    <x v="0"/>
    <n v="0"/>
    <n v="3"/>
    <n v="11"/>
    <x v="1"/>
    <n v="64"/>
    <x v="0"/>
    <n v="2556"/>
    <n v="0"/>
    <n v="0"/>
    <n v="1"/>
    <n v="0"/>
    <n v="0"/>
    <s v="Single"/>
    <s v="Alone"/>
    <n v="0"/>
    <n v="0"/>
    <n v="1"/>
    <n v="0"/>
    <n v="0"/>
    <s v="Graduation"/>
    <s v="Graduate"/>
    <n v="220"/>
    <n v="176"/>
    <n v="0"/>
    <n v="2"/>
    <x v="3"/>
    <s v="NumStorePurchases"/>
    <x v="1"/>
    <n v="10"/>
    <s v="Not Accepted"/>
    <n v="10"/>
    <n v="264"/>
    <n v="8"/>
    <n v="4"/>
    <n v="4"/>
    <n v="16"/>
    <n v="5"/>
    <x v="3"/>
    <s v="Medium"/>
    <s v="Medium"/>
    <s v="Medium"/>
    <n v="2066"/>
  </r>
  <r>
    <n v="81929"/>
    <x v="1"/>
    <n v="1"/>
    <n v="0"/>
    <n v="60"/>
    <x v="0"/>
    <n v="1486"/>
    <n v="55"/>
    <n v="278"/>
    <n v="49"/>
    <n v="0"/>
    <n v="185"/>
    <s v="Wines"/>
    <n v="2"/>
    <n v="4"/>
    <n v="4"/>
    <n v="10"/>
    <n v="6"/>
    <x v="1"/>
    <x v="0"/>
    <x v="1"/>
    <x v="0"/>
    <x v="0"/>
    <n v="0"/>
    <n v="3"/>
    <n v="11"/>
    <x v="0"/>
    <n v="44"/>
    <x v="2"/>
    <n v="2797"/>
    <n v="0"/>
    <n v="1"/>
    <n v="0"/>
    <n v="0"/>
    <n v="0"/>
    <s v="Married"/>
    <s v="Partner"/>
    <n v="0"/>
    <n v="0"/>
    <n v="0"/>
    <n v="1"/>
    <n v="0"/>
    <s v="Master"/>
    <s v="Postgraduate"/>
    <n v="1868"/>
    <n v="1683"/>
    <n v="2"/>
    <n v="1"/>
    <x v="0"/>
    <s v="NumStorePurchases"/>
    <x v="1"/>
    <n v="18"/>
    <s v="Accepted"/>
    <n v="18"/>
    <n v="2053"/>
    <n v="4"/>
    <n v="7"/>
    <n v="9"/>
    <n v="20"/>
    <n v="7"/>
    <x v="3"/>
    <s v="High"/>
    <s v="Low"/>
    <s v="High"/>
    <n v="2067"/>
  </r>
  <r>
    <n v="76068"/>
    <x v="1"/>
    <n v="0"/>
    <n v="1"/>
    <n v="67"/>
    <x v="2"/>
    <n v="1115"/>
    <n v="12"/>
    <n v="128"/>
    <n v="33"/>
    <n v="12"/>
    <n v="76"/>
    <s v="Wines"/>
    <n v="1"/>
    <n v="2"/>
    <n v="3"/>
    <n v="4"/>
    <n v="6"/>
    <x v="0"/>
    <x v="1"/>
    <x v="0"/>
    <x v="0"/>
    <x v="1"/>
    <n v="0"/>
    <n v="3"/>
    <n v="11"/>
    <x v="1"/>
    <n v="45"/>
    <x v="2"/>
    <n v="2736"/>
    <n v="0"/>
    <n v="1"/>
    <n v="0"/>
    <n v="0"/>
    <n v="0"/>
    <s v="Married"/>
    <s v="Partner"/>
    <n v="0"/>
    <n v="0"/>
    <n v="1"/>
    <n v="0"/>
    <n v="0"/>
    <s v="Graduation"/>
    <s v="Graduate"/>
    <n v="1300"/>
    <n v="1224"/>
    <n v="2"/>
    <n v="1"/>
    <x v="0"/>
    <s v="NumStorePurchases"/>
    <x v="1"/>
    <n v="9"/>
    <s v="Accepted"/>
    <n v="9"/>
    <n v="1376"/>
    <n v="4"/>
    <n v="3"/>
    <n v="8"/>
    <n v="15"/>
    <n v="4"/>
    <x v="2"/>
    <s v="High"/>
    <s v="Medium"/>
    <s v="High"/>
    <n v="2068"/>
  </r>
  <r>
    <n v="53204"/>
    <x v="0"/>
    <n v="1"/>
    <n v="1"/>
    <n v="40"/>
    <x v="0"/>
    <n v="29"/>
    <n v="0"/>
    <n v="8"/>
    <n v="2"/>
    <n v="0"/>
    <n v="6"/>
    <s v="Wines"/>
    <n v="1"/>
    <n v="1"/>
    <n v="0"/>
    <n v="3"/>
    <n v="4"/>
    <x v="0"/>
    <x v="0"/>
    <x v="0"/>
    <x v="0"/>
    <x v="0"/>
    <n v="0"/>
    <n v="3"/>
    <n v="11"/>
    <x v="1"/>
    <n v="44"/>
    <x v="2"/>
    <n v="2260"/>
    <n v="0"/>
    <n v="1"/>
    <n v="0"/>
    <n v="0"/>
    <n v="0"/>
    <s v="Married"/>
    <s v="Partner"/>
    <n v="0"/>
    <n v="0"/>
    <n v="0"/>
    <n v="1"/>
    <n v="0"/>
    <s v="Master"/>
    <s v="Postgraduate"/>
    <n v="39"/>
    <n v="33"/>
    <n v="0"/>
    <n v="2"/>
    <x v="1"/>
    <s v="NumStorePurchases"/>
    <x v="1"/>
    <n v="4"/>
    <s v="Not Accepted"/>
    <n v="4"/>
    <n v="45"/>
    <n v="6"/>
    <n v="0"/>
    <n v="1"/>
    <n v="7"/>
    <n v="1"/>
    <x v="1"/>
    <s v="Medium"/>
    <s v="Low"/>
    <s v="Low"/>
    <n v="2069"/>
  </r>
  <r>
    <n v="67911"/>
    <x v="0"/>
    <n v="0"/>
    <n v="1"/>
    <n v="63"/>
    <x v="2"/>
    <n v="529"/>
    <n v="0"/>
    <n v="356"/>
    <n v="63"/>
    <n v="28"/>
    <n v="0"/>
    <s v="Wines"/>
    <n v="3"/>
    <n v="6"/>
    <n v="7"/>
    <n v="11"/>
    <n v="3"/>
    <x v="0"/>
    <x v="0"/>
    <x v="0"/>
    <x v="0"/>
    <x v="0"/>
    <n v="0"/>
    <n v="3"/>
    <n v="11"/>
    <x v="1"/>
    <n v="71"/>
    <x v="0"/>
    <n v="2197"/>
    <n v="0"/>
    <n v="0"/>
    <n v="0"/>
    <n v="1"/>
    <n v="0"/>
    <s v="Together"/>
    <s v="Partner"/>
    <n v="0"/>
    <n v="0"/>
    <n v="0"/>
    <n v="0"/>
    <n v="1"/>
    <s v="PhD"/>
    <s v="Postgraduate"/>
    <n v="976"/>
    <n v="976"/>
    <n v="0"/>
    <n v="1"/>
    <x v="0"/>
    <s v="NumStorePurchases"/>
    <x v="1"/>
    <n v="24"/>
    <s v="Not Accepted"/>
    <n v="24"/>
    <n v="976"/>
    <n v="4"/>
    <n v="9"/>
    <n v="7"/>
    <n v="20"/>
    <n v="7"/>
    <x v="3"/>
    <s v="High"/>
    <s v="Medium"/>
    <s v="Low"/>
    <n v="2070"/>
  </r>
  <r>
    <n v="14796"/>
    <x v="2"/>
    <n v="1"/>
    <n v="0"/>
    <n v="1"/>
    <x v="3"/>
    <n v="13"/>
    <n v="3"/>
    <n v="8"/>
    <n v="7"/>
    <n v="4"/>
    <n v="16"/>
    <s v="Gold"/>
    <n v="2"/>
    <n v="1"/>
    <n v="0"/>
    <n v="3"/>
    <n v="9"/>
    <x v="0"/>
    <x v="0"/>
    <x v="0"/>
    <x v="0"/>
    <x v="0"/>
    <n v="0"/>
    <n v="3"/>
    <n v="11"/>
    <x v="0"/>
    <n v="36"/>
    <x v="1"/>
    <n v="2809"/>
    <n v="0"/>
    <n v="1"/>
    <n v="0"/>
    <n v="0"/>
    <n v="0"/>
    <s v="Married"/>
    <s v="Partner"/>
    <n v="1"/>
    <n v="0"/>
    <n v="0"/>
    <n v="0"/>
    <n v="0"/>
    <s v="2n Cycle"/>
    <s v="Undergraduate"/>
    <n v="35"/>
    <n v="19"/>
    <n v="0"/>
    <n v="1"/>
    <x v="1"/>
    <s v="NumStorePurchases"/>
    <x v="1"/>
    <n v="4"/>
    <s v="Not Accepted"/>
    <n v="4"/>
    <n v="51"/>
    <n v="10"/>
    <n v="0"/>
    <n v="1"/>
    <n v="11"/>
    <n v="3"/>
    <x v="2"/>
    <s v="Low"/>
    <s v="Medium"/>
    <s v="Medium"/>
    <n v="2071"/>
  </r>
  <r>
    <n v="78128"/>
    <x v="1"/>
    <n v="0"/>
    <n v="1"/>
    <n v="89"/>
    <x v="2"/>
    <n v="934"/>
    <n v="24"/>
    <n v="230"/>
    <n v="16"/>
    <n v="24"/>
    <n v="36"/>
    <s v="Wines"/>
    <n v="2"/>
    <n v="8"/>
    <n v="4"/>
    <n v="6"/>
    <n v="3"/>
    <x v="0"/>
    <x v="1"/>
    <x v="1"/>
    <x v="0"/>
    <x v="0"/>
    <n v="0"/>
    <n v="3"/>
    <n v="11"/>
    <x v="1"/>
    <n v="46"/>
    <x v="2"/>
    <n v="2289"/>
    <n v="0"/>
    <n v="1"/>
    <n v="0"/>
    <n v="0"/>
    <n v="0"/>
    <s v="Married"/>
    <s v="Partner"/>
    <n v="0"/>
    <n v="0"/>
    <n v="0"/>
    <n v="0"/>
    <n v="1"/>
    <s v="PhD"/>
    <s v="Postgraduate"/>
    <n v="1228"/>
    <n v="1192"/>
    <n v="2"/>
    <n v="1"/>
    <x v="0"/>
    <s v="NumWebPurchases"/>
    <x v="2"/>
    <n v="18"/>
    <s v="Accepted"/>
    <n v="18"/>
    <n v="1264"/>
    <n v="1.9999999999999996"/>
    <n v="7"/>
    <n v="8"/>
    <n v="17"/>
    <n v="5"/>
    <x v="3"/>
    <s v="High"/>
    <s v="Medium"/>
    <s v="Medium"/>
    <n v="2072"/>
  </r>
  <r>
    <n v="14188"/>
    <x v="2"/>
    <n v="0"/>
    <n v="0"/>
    <n v="40"/>
    <x v="0"/>
    <n v="2"/>
    <n v="7"/>
    <n v="11"/>
    <n v="16"/>
    <n v="12"/>
    <n v="27"/>
    <s v="Gold"/>
    <n v="1"/>
    <n v="2"/>
    <n v="0"/>
    <n v="4"/>
    <n v="6"/>
    <x v="0"/>
    <x v="0"/>
    <x v="0"/>
    <x v="0"/>
    <x v="0"/>
    <n v="0"/>
    <n v="3"/>
    <n v="11"/>
    <x v="1"/>
    <n v="48"/>
    <x v="2"/>
    <n v="2645"/>
    <n v="0"/>
    <n v="1"/>
    <n v="0"/>
    <n v="0"/>
    <n v="0"/>
    <s v="Married"/>
    <s v="Partner"/>
    <n v="0"/>
    <n v="1"/>
    <n v="0"/>
    <n v="0"/>
    <n v="0"/>
    <s v="Basic"/>
    <s v="Undergraduate"/>
    <n v="48"/>
    <n v="21"/>
    <n v="0"/>
    <n v="0"/>
    <x v="1"/>
    <s v="NumStorePurchases"/>
    <x v="1"/>
    <n v="6"/>
    <s v="Not Accepted"/>
    <n v="6"/>
    <n v="75"/>
    <n v="6"/>
    <n v="2"/>
    <n v="2"/>
    <n v="10"/>
    <n v="2"/>
    <x v="1"/>
    <s v="Low"/>
    <s v="Medium"/>
    <s v="Medium"/>
    <n v="2073"/>
  </r>
  <r>
    <n v="20425"/>
    <x v="2"/>
    <n v="1"/>
    <n v="0"/>
    <n v="5"/>
    <x v="3"/>
    <n v="4"/>
    <n v="12"/>
    <n v="5"/>
    <n v="3"/>
    <n v="16"/>
    <n v="17"/>
    <s v="Gold"/>
    <n v="2"/>
    <n v="2"/>
    <n v="0"/>
    <n v="3"/>
    <n v="7"/>
    <x v="0"/>
    <x v="0"/>
    <x v="0"/>
    <x v="0"/>
    <x v="0"/>
    <n v="0"/>
    <n v="3"/>
    <n v="11"/>
    <x v="1"/>
    <n v="34"/>
    <x v="1"/>
    <n v="2767"/>
    <n v="0"/>
    <n v="1"/>
    <n v="0"/>
    <n v="0"/>
    <n v="0"/>
    <s v="Married"/>
    <s v="Partner"/>
    <n v="0"/>
    <n v="1"/>
    <n v="0"/>
    <n v="0"/>
    <n v="0"/>
    <s v="Basic"/>
    <s v="Undergraduate"/>
    <n v="40"/>
    <n v="23"/>
    <n v="0"/>
    <n v="1"/>
    <x v="1"/>
    <s v="NumStorePurchases"/>
    <x v="1"/>
    <n v="5"/>
    <s v="Not Accepted"/>
    <n v="5"/>
    <n v="57"/>
    <n v="10"/>
    <n v="1"/>
    <n v="2"/>
    <n v="13"/>
    <n v="3"/>
    <x v="2"/>
    <s v="Low"/>
    <s v="Medium"/>
    <s v="Medium"/>
    <n v="2074"/>
  </r>
  <r>
    <n v="58646"/>
    <x v="0"/>
    <n v="0"/>
    <n v="1"/>
    <n v="3"/>
    <x v="3"/>
    <n v="62"/>
    <n v="1"/>
    <n v="44"/>
    <n v="6"/>
    <n v="5"/>
    <n v="22"/>
    <s v="Wines"/>
    <n v="1"/>
    <n v="2"/>
    <n v="1"/>
    <n v="4"/>
    <n v="4"/>
    <x v="0"/>
    <x v="0"/>
    <x v="0"/>
    <x v="0"/>
    <x v="0"/>
    <n v="0"/>
    <n v="3"/>
    <n v="11"/>
    <x v="1"/>
    <n v="58"/>
    <x v="0"/>
    <n v="2543"/>
    <n v="0"/>
    <n v="1"/>
    <n v="0"/>
    <n v="0"/>
    <n v="0"/>
    <s v="Married"/>
    <s v="Partner"/>
    <n v="0"/>
    <n v="0"/>
    <n v="0"/>
    <n v="1"/>
    <n v="0"/>
    <s v="Master"/>
    <s v="Postgraduate"/>
    <n v="118"/>
    <n v="96"/>
    <n v="0"/>
    <n v="1"/>
    <x v="3"/>
    <s v="NumStorePurchases"/>
    <x v="1"/>
    <n v="7"/>
    <s v="Not Accepted"/>
    <n v="7"/>
    <n v="140"/>
    <n v="10"/>
    <n v="3"/>
    <n v="3"/>
    <n v="16"/>
    <n v="5"/>
    <x v="3"/>
    <s v="Medium"/>
    <s v="Medium"/>
    <s v="Medium"/>
    <n v="2075"/>
  </r>
  <r>
    <n v="72967"/>
    <x v="1"/>
    <n v="0"/>
    <n v="1"/>
    <n v="1"/>
    <x v="3"/>
    <n v="158"/>
    <n v="35"/>
    <n v="179"/>
    <n v="0"/>
    <n v="0"/>
    <n v="125"/>
    <s v="Meat"/>
    <n v="2"/>
    <n v="7"/>
    <n v="2"/>
    <n v="8"/>
    <n v="5"/>
    <x v="1"/>
    <x v="0"/>
    <x v="0"/>
    <x v="0"/>
    <x v="0"/>
    <n v="0"/>
    <n v="3"/>
    <n v="11"/>
    <x v="0"/>
    <n v="50"/>
    <x v="0"/>
    <n v="2720"/>
    <n v="1"/>
    <n v="0"/>
    <n v="0"/>
    <n v="0"/>
    <n v="0"/>
    <s v="Divorced"/>
    <s v="Alone"/>
    <n v="0"/>
    <n v="0"/>
    <n v="1"/>
    <n v="0"/>
    <n v="0"/>
    <s v="Graduation"/>
    <s v="Graduate"/>
    <n v="372"/>
    <n v="247"/>
    <n v="1"/>
    <n v="1"/>
    <x v="2"/>
    <s v="NumStorePurchases"/>
    <x v="1"/>
    <n v="17"/>
    <s v="Accepted"/>
    <n v="17"/>
    <n v="497"/>
    <n v="10"/>
    <n v="6"/>
    <n v="5"/>
    <n v="21"/>
    <n v="8"/>
    <x v="0"/>
    <s v="Medium"/>
    <s v="Low"/>
    <s v="High"/>
    <n v="2076"/>
  </r>
  <r>
    <n v="48150"/>
    <x v="0"/>
    <n v="0"/>
    <n v="1"/>
    <n v="24"/>
    <x v="1"/>
    <n v="173"/>
    <n v="2"/>
    <n v="39"/>
    <n v="3"/>
    <n v="2"/>
    <n v="47"/>
    <s v="Wines"/>
    <n v="3"/>
    <n v="5"/>
    <n v="1"/>
    <n v="4"/>
    <n v="7"/>
    <x v="0"/>
    <x v="0"/>
    <x v="0"/>
    <x v="0"/>
    <x v="0"/>
    <n v="0"/>
    <n v="3"/>
    <n v="11"/>
    <x v="1"/>
    <n v="71"/>
    <x v="0"/>
    <n v="2545"/>
    <n v="0"/>
    <n v="1"/>
    <n v="0"/>
    <n v="0"/>
    <n v="0"/>
    <s v="Married"/>
    <s v="Partner"/>
    <n v="0"/>
    <n v="0"/>
    <n v="0"/>
    <n v="1"/>
    <n v="0"/>
    <s v="Master"/>
    <s v="Postgraduate"/>
    <n v="219"/>
    <n v="172"/>
    <n v="0"/>
    <n v="1"/>
    <x v="3"/>
    <s v="NumWebPurchases"/>
    <x v="2"/>
    <n v="10"/>
    <s v="Not Accepted"/>
    <n v="10"/>
    <n v="266"/>
    <n v="8"/>
    <n v="4"/>
    <n v="4"/>
    <n v="16"/>
    <n v="5"/>
    <x v="3"/>
    <s v="Medium"/>
    <s v="Medium"/>
    <s v="Medium"/>
    <n v="2077"/>
  </r>
  <r>
    <n v="82332"/>
    <x v="1"/>
    <n v="0"/>
    <n v="0"/>
    <n v="89"/>
    <x v="2"/>
    <n v="830"/>
    <n v="59"/>
    <n v="968"/>
    <n v="51"/>
    <n v="79"/>
    <n v="19"/>
    <s v="Meat"/>
    <n v="1"/>
    <n v="5"/>
    <n v="3"/>
    <n v="12"/>
    <n v="2"/>
    <x v="0"/>
    <x v="0"/>
    <x v="1"/>
    <x v="0"/>
    <x v="0"/>
    <n v="0"/>
    <n v="3"/>
    <n v="11"/>
    <x v="0"/>
    <n v="59"/>
    <x v="0"/>
    <n v="2809"/>
    <n v="0"/>
    <n v="0"/>
    <n v="1"/>
    <n v="0"/>
    <n v="0"/>
    <s v="Single"/>
    <s v="Alone"/>
    <n v="0"/>
    <n v="0"/>
    <n v="1"/>
    <n v="0"/>
    <n v="0"/>
    <s v="Graduation"/>
    <s v="Graduate"/>
    <n v="1987"/>
    <n v="1968"/>
    <n v="1"/>
    <n v="0"/>
    <x v="0"/>
    <s v="NumStorePurchases"/>
    <x v="1"/>
    <n v="20"/>
    <s v="Accepted"/>
    <n v="20"/>
    <n v="2006"/>
    <n v="1.9999999999999996"/>
    <n v="7"/>
    <n v="9"/>
    <n v="18"/>
    <n v="6"/>
    <x v="3"/>
    <s v="High"/>
    <s v="High"/>
    <s v="Medium"/>
    <n v="2078"/>
  </r>
  <r>
    <n v="58275"/>
    <x v="0"/>
    <n v="1"/>
    <n v="1"/>
    <n v="48"/>
    <x v="0"/>
    <n v="189"/>
    <n v="10"/>
    <n v="253"/>
    <n v="56"/>
    <n v="43"/>
    <n v="64"/>
    <s v="Meat"/>
    <n v="6"/>
    <n v="8"/>
    <n v="2"/>
    <n v="7"/>
    <n v="7"/>
    <x v="0"/>
    <x v="0"/>
    <x v="0"/>
    <x v="0"/>
    <x v="0"/>
    <n v="0"/>
    <n v="3"/>
    <n v="11"/>
    <x v="1"/>
    <n v="65"/>
    <x v="0"/>
    <n v="2551"/>
    <n v="0"/>
    <n v="0"/>
    <n v="0"/>
    <n v="0"/>
    <n v="1"/>
    <s v="Widow"/>
    <s v="Alone"/>
    <n v="0"/>
    <n v="0"/>
    <n v="1"/>
    <n v="0"/>
    <n v="0"/>
    <s v="Graduation"/>
    <s v="Graduate"/>
    <n v="551"/>
    <n v="487"/>
    <n v="0"/>
    <n v="2"/>
    <x v="2"/>
    <s v="NumWebPurchases"/>
    <x v="2"/>
    <n v="17"/>
    <s v="Not Accepted"/>
    <n v="17"/>
    <n v="615"/>
    <n v="6"/>
    <n v="6"/>
    <n v="5"/>
    <n v="17"/>
    <n v="5"/>
    <x v="3"/>
    <s v="Medium"/>
    <s v="High"/>
    <s v="High"/>
    <n v="2079"/>
  </r>
  <r>
    <n v="44953"/>
    <x v="0"/>
    <n v="0"/>
    <n v="0"/>
    <n v="31"/>
    <x v="0"/>
    <n v="728"/>
    <n v="17"/>
    <n v="133"/>
    <n v="11"/>
    <n v="8"/>
    <n v="124"/>
    <s v="Wines"/>
    <n v="1"/>
    <n v="7"/>
    <n v="3"/>
    <n v="13"/>
    <n v="6"/>
    <x v="1"/>
    <x v="0"/>
    <x v="0"/>
    <x v="0"/>
    <x v="0"/>
    <n v="0"/>
    <n v="3"/>
    <n v="11"/>
    <x v="1"/>
    <n v="39"/>
    <x v="1"/>
    <n v="2714"/>
    <n v="0"/>
    <n v="0"/>
    <n v="0"/>
    <n v="1"/>
    <n v="0"/>
    <s v="Together"/>
    <s v="Partner"/>
    <n v="0"/>
    <n v="0"/>
    <n v="0"/>
    <n v="0"/>
    <n v="1"/>
    <s v="PhD"/>
    <s v="Postgraduate"/>
    <n v="897"/>
    <n v="773"/>
    <n v="1"/>
    <n v="0"/>
    <x v="2"/>
    <s v="NumStorePurchases"/>
    <x v="1"/>
    <n v="23"/>
    <s v="Accepted"/>
    <n v="23"/>
    <n v="1021"/>
    <n v="7"/>
    <n v="9"/>
    <n v="7"/>
    <n v="23"/>
    <n v="8"/>
    <x v="0"/>
    <s v="High"/>
    <s v="Medium"/>
    <s v="High"/>
    <n v="2080"/>
  </r>
  <r>
    <n v="34587"/>
    <x v="2"/>
    <n v="1"/>
    <n v="1"/>
    <n v="68"/>
    <x v="2"/>
    <n v="7"/>
    <n v="2"/>
    <n v="9"/>
    <n v="2"/>
    <n v="0"/>
    <n v="2"/>
    <s v="Meat"/>
    <n v="2"/>
    <n v="1"/>
    <n v="0"/>
    <n v="3"/>
    <n v="4"/>
    <x v="0"/>
    <x v="0"/>
    <x v="0"/>
    <x v="0"/>
    <x v="0"/>
    <n v="0"/>
    <n v="3"/>
    <n v="11"/>
    <x v="1"/>
    <n v="67"/>
    <x v="0"/>
    <n v="2203"/>
    <n v="0"/>
    <n v="0"/>
    <n v="0"/>
    <n v="1"/>
    <n v="0"/>
    <s v="Together"/>
    <s v="Partner"/>
    <n v="0"/>
    <n v="0"/>
    <n v="1"/>
    <n v="0"/>
    <n v="0"/>
    <s v="Graduation"/>
    <s v="Graduate"/>
    <n v="20"/>
    <n v="18"/>
    <n v="0"/>
    <n v="2"/>
    <x v="1"/>
    <s v="NumStorePurchases"/>
    <x v="1"/>
    <n v="4"/>
    <s v="Not Accepted"/>
    <n v="4"/>
    <n v="22"/>
    <n v="4"/>
    <n v="0"/>
    <n v="0"/>
    <n v="4"/>
    <n v="0"/>
    <x v="1"/>
    <s v="Low"/>
    <s v="Low"/>
    <s v="Low"/>
    <n v="2081"/>
  </r>
  <r>
    <n v="43018"/>
    <x v="0"/>
    <n v="0"/>
    <n v="1"/>
    <n v="46"/>
    <x v="0"/>
    <n v="35"/>
    <n v="4"/>
    <n v="17"/>
    <n v="7"/>
    <n v="6"/>
    <n v="64"/>
    <s v="Gold"/>
    <n v="1"/>
    <n v="2"/>
    <n v="2"/>
    <n v="2"/>
    <n v="5"/>
    <x v="0"/>
    <x v="0"/>
    <x v="0"/>
    <x v="0"/>
    <x v="0"/>
    <n v="0"/>
    <n v="3"/>
    <n v="11"/>
    <x v="1"/>
    <n v="46"/>
    <x v="2"/>
    <n v="2399"/>
    <n v="0"/>
    <n v="0"/>
    <n v="0"/>
    <n v="1"/>
    <n v="0"/>
    <s v="Together"/>
    <s v="Partner"/>
    <n v="0"/>
    <n v="0"/>
    <n v="0"/>
    <n v="1"/>
    <n v="0"/>
    <s v="Master"/>
    <s v="Postgraduate"/>
    <n v="69"/>
    <n v="5"/>
    <n v="0"/>
    <n v="1"/>
    <x v="3"/>
    <s v="NumWebPurchases"/>
    <x v="2"/>
    <n v="6"/>
    <s v="Not Accepted"/>
    <n v="6"/>
    <n v="133"/>
    <n v="6"/>
    <n v="2"/>
    <n v="3"/>
    <n v="11"/>
    <n v="3"/>
    <x v="2"/>
    <s v="Medium"/>
    <s v="Medium"/>
    <s v="High"/>
    <n v="2082"/>
  </r>
  <r>
    <n v="45736"/>
    <x v="0"/>
    <n v="0"/>
    <n v="1"/>
    <n v="92"/>
    <x v="2"/>
    <n v="188"/>
    <n v="3"/>
    <n v="180"/>
    <n v="20"/>
    <n v="3"/>
    <n v="43"/>
    <s v="Wines"/>
    <n v="5"/>
    <n v="7"/>
    <n v="1"/>
    <n v="6"/>
    <n v="7"/>
    <x v="0"/>
    <x v="0"/>
    <x v="0"/>
    <x v="0"/>
    <x v="0"/>
    <n v="0"/>
    <n v="3"/>
    <n v="11"/>
    <x v="1"/>
    <n v="66"/>
    <x v="0"/>
    <n v="2499"/>
    <n v="0"/>
    <n v="1"/>
    <n v="0"/>
    <n v="0"/>
    <n v="0"/>
    <s v="Married"/>
    <s v="Partner"/>
    <n v="0"/>
    <n v="0"/>
    <n v="0"/>
    <n v="1"/>
    <n v="0"/>
    <s v="Master"/>
    <s v="Postgraduate"/>
    <n v="394"/>
    <n v="351"/>
    <n v="0"/>
    <n v="1"/>
    <x v="2"/>
    <s v="NumWebPurchases"/>
    <x v="2"/>
    <n v="14"/>
    <s v="Not Accepted"/>
    <n v="14"/>
    <n v="437"/>
    <n v="0.99999999999999978"/>
    <n v="5"/>
    <n v="5"/>
    <n v="11"/>
    <n v="3"/>
    <x v="2"/>
    <s v="Medium"/>
    <s v="Medium"/>
    <s v="Medium"/>
    <n v="2083"/>
  </r>
  <r>
    <n v="66476"/>
    <x v="0"/>
    <n v="0"/>
    <n v="1"/>
    <n v="80"/>
    <x v="2"/>
    <n v="742"/>
    <n v="28"/>
    <n v="152"/>
    <n v="25"/>
    <n v="9"/>
    <n v="57"/>
    <s v="Wines"/>
    <n v="2"/>
    <n v="6"/>
    <n v="8"/>
    <n v="10"/>
    <n v="4"/>
    <x v="0"/>
    <x v="0"/>
    <x v="0"/>
    <x v="0"/>
    <x v="0"/>
    <n v="0"/>
    <n v="3"/>
    <n v="11"/>
    <x v="1"/>
    <n v="51"/>
    <x v="0"/>
    <n v="2366"/>
    <n v="0"/>
    <n v="0"/>
    <n v="0"/>
    <n v="1"/>
    <n v="0"/>
    <s v="Together"/>
    <s v="Partner"/>
    <n v="0"/>
    <n v="0"/>
    <n v="0"/>
    <n v="1"/>
    <n v="0"/>
    <s v="Master"/>
    <s v="Postgraduate"/>
    <n v="956"/>
    <n v="899"/>
    <n v="0"/>
    <n v="1"/>
    <x v="2"/>
    <s v="NumStorePurchases"/>
    <x v="1"/>
    <n v="24"/>
    <s v="Not Accepted"/>
    <n v="24"/>
    <n v="1013"/>
    <n v="1.9999999999999996"/>
    <n v="9"/>
    <n v="7"/>
    <n v="18"/>
    <n v="6"/>
    <x v="3"/>
    <s v="High"/>
    <s v="Medium"/>
    <s v="High"/>
    <n v="2084"/>
  </r>
  <r>
    <n v="27733"/>
    <x v="2"/>
    <n v="1"/>
    <n v="0"/>
    <n v="16"/>
    <x v="1"/>
    <n v="0"/>
    <n v="7"/>
    <n v="5"/>
    <n v="26"/>
    <n v="2"/>
    <n v="17"/>
    <s v="Fish"/>
    <n v="2"/>
    <n v="2"/>
    <n v="0"/>
    <n v="3"/>
    <n v="7"/>
    <x v="0"/>
    <x v="0"/>
    <x v="0"/>
    <x v="0"/>
    <x v="0"/>
    <n v="0"/>
    <n v="3"/>
    <n v="11"/>
    <x v="1"/>
    <n v="39"/>
    <x v="1"/>
    <n v="2466"/>
    <n v="0"/>
    <n v="1"/>
    <n v="0"/>
    <n v="0"/>
    <n v="0"/>
    <s v="Married"/>
    <s v="Partner"/>
    <n v="1"/>
    <n v="0"/>
    <n v="0"/>
    <n v="0"/>
    <n v="0"/>
    <s v="2n Cycle"/>
    <s v="Undergraduate"/>
    <n v="40"/>
    <n v="23"/>
    <n v="0"/>
    <n v="1"/>
    <x v="1"/>
    <s v="NumStorePurchases"/>
    <x v="1"/>
    <n v="5"/>
    <s v="Not Accepted"/>
    <n v="5"/>
    <n v="57"/>
    <n v="9"/>
    <n v="1"/>
    <n v="2"/>
    <n v="12"/>
    <n v="3"/>
    <x v="2"/>
    <s v="Low"/>
    <s v="Medium"/>
    <s v="Medium"/>
    <n v="2085"/>
  </r>
  <r>
    <n v="69805"/>
    <x v="1"/>
    <n v="0"/>
    <n v="1"/>
    <n v="50"/>
    <x v="0"/>
    <n v="750"/>
    <n v="71"/>
    <n v="174"/>
    <n v="13"/>
    <n v="10"/>
    <n v="20"/>
    <s v="Wines"/>
    <n v="2"/>
    <n v="6"/>
    <n v="8"/>
    <n v="11"/>
    <n v="2"/>
    <x v="0"/>
    <x v="0"/>
    <x v="0"/>
    <x v="0"/>
    <x v="0"/>
    <n v="0"/>
    <n v="3"/>
    <n v="11"/>
    <x v="1"/>
    <n v="68"/>
    <x v="0"/>
    <n v="2318"/>
    <n v="0"/>
    <n v="0"/>
    <n v="0"/>
    <n v="1"/>
    <n v="0"/>
    <s v="Together"/>
    <s v="Partner"/>
    <n v="0"/>
    <n v="0"/>
    <n v="0"/>
    <n v="0"/>
    <n v="1"/>
    <s v="PhD"/>
    <s v="Postgraduate"/>
    <n v="1018"/>
    <n v="998"/>
    <n v="0"/>
    <n v="1"/>
    <x v="0"/>
    <s v="NumStorePurchases"/>
    <x v="1"/>
    <n v="25"/>
    <s v="Not Accepted"/>
    <n v="25"/>
    <n v="1038"/>
    <n v="5"/>
    <n v="9"/>
    <n v="7"/>
    <n v="21"/>
    <n v="8"/>
    <x v="0"/>
    <s v="High"/>
    <s v="Medium"/>
    <s v="Medium"/>
    <n v="2086"/>
  </r>
  <r>
    <n v="72217"/>
    <x v="1"/>
    <n v="0"/>
    <n v="0"/>
    <n v="93"/>
    <x v="2"/>
    <n v="816"/>
    <n v="42"/>
    <n v="450"/>
    <n v="55"/>
    <n v="56"/>
    <n v="154"/>
    <s v="Wines"/>
    <n v="1"/>
    <n v="3"/>
    <n v="10"/>
    <n v="8"/>
    <n v="2"/>
    <x v="0"/>
    <x v="0"/>
    <x v="0"/>
    <x v="0"/>
    <x v="0"/>
    <n v="0"/>
    <n v="3"/>
    <n v="11"/>
    <x v="1"/>
    <n v="58"/>
    <x v="0"/>
    <n v="2604"/>
    <n v="0"/>
    <n v="0"/>
    <n v="1"/>
    <n v="0"/>
    <n v="0"/>
    <s v="Single"/>
    <s v="Alone"/>
    <n v="0"/>
    <n v="0"/>
    <n v="0"/>
    <n v="1"/>
    <n v="0"/>
    <s v="Master"/>
    <s v="Postgraduate"/>
    <n v="1419"/>
    <n v="1265"/>
    <n v="0"/>
    <n v="0"/>
    <x v="0"/>
    <s v="NumCatalogPurchases"/>
    <x v="0"/>
    <n v="21"/>
    <s v="Not Accepted"/>
    <n v="21"/>
    <n v="1573"/>
    <n v="0.99999999999999978"/>
    <n v="8"/>
    <n v="9"/>
    <n v="18"/>
    <n v="6"/>
    <x v="3"/>
    <s v="High"/>
    <s v="High"/>
    <s v="High"/>
    <n v="2087"/>
  </r>
  <r>
    <n v="25818"/>
    <x v="2"/>
    <n v="1"/>
    <n v="0"/>
    <n v="51"/>
    <x v="0"/>
    <n v="5"/>
    <n v="2"/>
    <n v="8"/>
    <n v="2"/>
    <n v="2"/>
    <n v="9"/>
    <s v="Gold"/>
    <n v="1"/>
    <n v="0"/>
    <n v="1"/>
    <n v="2"/>
    <n v="7"/>
    <x v="0"/>
    <x v="0"/>
    <x v="0"/>
    <x v="0"/>
    <x v="0"/>
    <n v="0"/>
    <n v="3"/>
    <n v="11"/>
    <x v="1"/>
    <n v="49"/>
    <x v="2"/>
    <n v="2778"/>
    <n v="1"/>
    <n v="0"/>
    <n v="0"/>
    <n v="0"/>
    <n v="0"/>
    <s v="Divorced"/>
    <s v="Alone"/>
    <n v="0"/>
    <n v="0"/>
    <n v="1"/>
    <n v="0"/>
    <n v="0"/>
    <s v="Graduation"/>
    <s v="Graduate"/>
    <n v="19"/>
    <n v="10"/>
    <n v="0"/>
    <n v="1"/>
    <x v="1"/>
    <s v="NumStorePurchases"/>
    <x v="1"/>
    <n v="3"/>
    <s v="Not Accepted"/>
    <n v="3"/>
    <n v="28"/>
    <n v="5"/>
    <n v="0"/>
    <n v="0"/>
    <n v="5"/>
    <n v="0"/>
    <x v="1"/>
    <s v="Low"/>
    <s v="Medium"/>
    <s v="Low"/>
    <n v="2088"/>
  </r>
  <r>
    <n v="37509"/>
    <x v="0"/>
    <n v="1"/>
    <n v="0"/>
    <n v="24"/>
    <x v="1"/>
    <n v="37"/>
    <n v="5"/>
    <n v="56"/>
    <n v="12"/>
    <n v="8"/>
    <n v="5"/>
    <s v="Meat"/>
    <n v="2"/>
    <n v="3"/>
    <n v="0"/>
    <n v="4"/>
    <n v="7"/>
    <x v="0"/>
    <x v="0"/>
    <x v="0"/>
    <x v="0"/>
    <x v="0"/>
    <n v="0"/>
    <n v="3"/>
    <n v="11"/>
    <x v="1"/>
    <n v="44"/>
    <x v="2"/>
    <n v="2814"/>
    <n v="0"/>
    <n v="0"/>
    <n v="0"/>
    <n v="1"/>
    <n v="0"/>
    <s v="Together"/>
    <s v="Partner"/>
    <n v="0"/>
    <n v="0"/>
    <n v="0"/>
    <n v="1"/>
    <n v="0"/>
    <s v="Master"/>
    <s v="Postgraduate"/>
    <n v="118"/>
    <n v="113"/>
    <n v="0"/>
    <n v="1"/>
    <x v="3"/>
    <s v="NumStorePurchases"/>
    <x v="1"/>
    <n v="7"/>
    <s v="Not Accepted"/>
    <n v="7"/>
    <n v="123"/>
    <n v="8"/>
    <n v="3"/>
    <n v="3"/>
    <n v="14"/>
    <n v="4"/>
    <x v="2"/>
    <s v="Medium"/>
    <s v="Medium"/>
    <s v="Low"/>
    <n v="2089"/>
  </r>
  <r>
    <n v="25176"/>
    <x v="2"/>
    <n v="1"/>
    <n v="1"/>
    <n v="79"/>
    <x v="2"/>
    <n v="4"/>
    <n v="0"/>
    <n v="4"/>
    <n v="0"/>
    <n v="0"/>
    <n v="5"/>
    <s v="Gold"/>
    <n v="1"/>
    <n v="1"/>
    <n v="0"/>
    <n v="2"/>
    <n v="7"/>
    <x v="0"/>
    <x v="0"/>
    <x v="0"/>
    <x v="0"/>
    <x v="0"/>
    <n v="0"/>
    <n v="3"/>
    <n v="11"/>
    <x v="1"/>
    <n v="44"/>
    <x v="2"/>
    <n v="2482"/>
    <n v="0"/>
    <n v="0"/>
    <n v="0"/>
    <n v="1"/>
    <n v="0"/>
    <s v="Together"/>
    <s v="Partner"/>
    <n v="1"/>
    <n v="0"/>
    <n v="0"/>
    <n v="0"/>
    <n v="0"/>
    <s v="2n Cycle"/>
    <s v="Undergraduate"/>
    <n v="8"/>
    <n v="3"/>
    <n v="0"/>
    <n v="2"/>
    <x v="1"/>
    <s v="NumStorePurchases"/>
    <x v="1"/>
    <n v="3"/>
    <s v="Not Accepted"/>
    <n v="3"/>
    <n v="13"/>
    <n v="3.0000000000000004"/>
    <n v="0"/>
    <n v="0"/>
    <n v="3.0000000000000004"/>
    <n v="0"/>
    <x v="1"/>
    <s v="Low"/>
    <s v="Low"/>
    <s v="Low"/>
    <n v="2090"/>
  </r>
  <r>
    <n v="43586"/>
    <x v="0"/>
    <n v="0"/>
    <n v="1"/>
    <n v="26"/>
    <x v="1"/>
    <n v="99"/>
    <n v="2"/>
    <n v="11"/>
    <n v="4"/>
    <n v="0"/>
    <n v="16"/>
    <s v="Wines"/>
    <n v="3"/>
    <n v="3"/>
    <n v="0"/>
    <n v="4"/>
    <n v="8"/>
    <x v="0"/>
    <x v="0"/>
    <x v="0"/>
    <x v="0"/>
    <x v="0"/>
    <n v="0"/>
    <n v="3"/>
    <n v="11"/>
    <x v="1"/>
    <n v="40"/>
    <x v="2"/>
    <n v="2827"/>
    <n v="0"/>
    <n v="1"/>
    <n v="0"/>
    <n v="0"/>
    <n v="0"/>
    <s v="Married"/>
    <s v="Partner"/>
    <n v="0"/>
    <n v="0"/>
    <n v="1"/>
    <n v="0"/>
    <n v="0"/>
    <s v="Graduation"/>
    <s v="Graduate"/>
    <n v="116"/>
    <n v="100"/>
    <n v="0"/>
    <n v="1"/>
    <x v="3"/>
    <s v="NumStorePurchases"/>
    <x v="1"/>
    <n v="7"/>
    <s v="Not Accepted"/>
    <n v="7"/>
    <n v="132"/>
    <n v="8"/>
    <n v="3"/>
    <n v="3"/>
    <n v="14"/>
    <n v="4"/>
    <x v="2"/>
    <s v="Medium"/>
    <s v="Low"/>
    <s v="Medium"/>
    <n v="2091"/>
  </r>
  <r>
    <n v="53230"/>
    <x v="0"/>
    <n v="0"/>
    <n v="1"/>
    <n v="86"/>
    <x v="2"/>
    <n v="176"/>
    <n v="72"/>
    <n v="98"/>
    <n v="136"/>
    <n v="21"/>
    <n v="229"/>
    <s v="Gold"/>
    <n v="4"/>
    <n v="5"/>
    <n v="2"/>
    <n v="12"/>
    <n v="5"/>
    <x v="0"/>
    <x v="0"/>
    <x v="0"/>
    <x v="0"/>
    <x v="0"/>
    <n v="0"/>
    <n v="3"/>
    <n v="11"/>
    <x v="1"/>
    <n v="64"/>
    <x v="0"/>
    <n v="2854"/>
    <n v="0"/>
    <n v="1"/>
    <n v="0"/>
    <n v="0"/>
    <n v="0"/>
    <s v="Married"/>
    <s v="Partner"/>
    <n v="1"/>
    <n v="0"/>
    <n v="0"/>
    <n v="0"/>
    <n v="0"/>
    <s v="2n Cycle"/>
    <s v="Undergraduate"/>
    <n v="503"/>
    <n v="274"/>
    <n v="0"/>
    <n v="1"/>
    <x v="2"/>
    <s v="NumStorePurchases"/>
    <x v="1"/>
    <n v="19"/>
    <s v="Not Accepted"/>
    <n v="19"/>
    <n v="732"/>
    <n v="1.9999999999999996"/>
    <n v="7"/>
    <n v="6"/>
    <n v="15"/>
    <n v="4"/>
    <x v="2"/>
    <s v="Medium"/>
    <s v="Medium"/>
    <s v="High"/>
    <n v="2092"/>
  </r>
  <r>
    <n v="50116"/>
    <x v="0"/>
    <n v="1"/>
    <n v="1"/>
    <n v="68"/>
    <x v="2"/>
    <n v="54"/>
    <n v="0"/>
    <n v="10"/>
    <n v="0"/>
    <n v="0"/>
    <n v="2"/>
    <s v="Wines"/>
    <n v="2"/>
    <n v="1"/>
    <n v="0"/>
    <n v="4"/>
    <n v="5"/>
    <x v="0"/>
    <x v="1"/>
    <x v="0"/>
    <x v="0"/>
    <x v="0"/>
    <n v="0"/>
    <n v="3"/>
    <n v="11"/>
    <x v="1"/>
    <n v="63"/>
    <x v="0"/>
    <n v="2168"/>
    <n v="0"/>
    <n v="0"/>
    <n v="0"/>
    <n v="1"/>
    <n v="0"/>
    <s v="Together"/>
    <s v="Partner"/>
    <n v="0"/>
    <n v="0"/>
    <n v="1"/>
    <n v="0"/>
    <n v="0"/>
    <s v="Graduation"/>
    <s v="Graduate"/>
    <n v="64"/>
    <n v="62"/>
    <n v="1"/>
    <n v="2"/>
    <x v="3"/>
    <s v="NumStorePurchases"/>
    <x v="1"/>
    <n v="5"/>
    <s v="Accepted"/>
    <n v="5"/>
    <n v="66"/>
    <n v="4"/>
    <n v="1"/>
    <n v="2"/>
    <n v="7"/>
    <n v="1"/>
    <x v="1"/>
    <s v="Medium"/>
    <s v="Low"/>
    <s v="Low"/>
    <n v="2093"/>
  </r>
  <r>
    <n v="84906"/>
    <x v="1"/>
    <n v="0"/>
    <n v="0"/>
    <n v="98"/>
    <x v="2"/>
    <n v="997"/>
    <n v="15"/>
    <n v="414"/>
    <n v="99"/>
    <n v="30"/>
    <n v="76"/>
    <s v="Wines"/>
    <n v="1"/>
    <n v="5"/>
    <n v="6"/>
    <n v="12"/>
    <n v="2"/>
    <x v="0"/>
    <x v="1"/>
    <x v="1"/>
    <x v="0"/>
    <x v="1"/>
    <n v="0"/>
    <n v="3"/>
    <n v="11"/>
    <x v="1"/>
    <n v="48"/>
    <x v="2"/>
    <n v="2427"/>
    <n v="0"/>
    <n v="0"/>
    <n v="0"/>
    <n v="1"/>
    <n v="0"/>
    <s v="Together"/>
    <s v="Partner"/>
    <n v="0"/>
    <n v="0"/>
    <n v="1"/>
    <n v="0"/>
    <n v="0"/>
    <s v="Graduation"/>
    <s v="Graduate"/>
    <n v="1555"/>
    <n v="1479"/>
    <n v="3"/>
    <n v="0"/>
    <x v="0"/>
    <s v="NumStorePurchases"/>
    <x v="1"/>
    <n v="23"/>
    <s v="Accepted"/>
    <n v="23"/>
    <n v="1631"/>
    <n v="0.99999999999999978"/>
    <n v="9"/>
    <n v="9"/>
    <n v="19"/>
    <n v="7"/>
    <x v="3"/>
    <s v="High"/>
    <s v="Medium"/>
    <s v="High"/>
    <n v="2094"/>
  </r>
  <r>
    <n v="61286"/>
    <x v="0"/>
    <n v="0"/>
    <n v="1"/>
    <n v="34"/>
    <x v="0"/>
    <n v="356"/>
    <n v="0"/>
    <n v="107"/>
    <n v="19"/>
    <n v="9"/>
    <n v="117"/>
    <s v="Wines"/>
    <n v="2"/>
    <n v="7"/>
    <n v="1"/>
    <n v="8"/>
    <n v="5"/>
    <x v="0"/>
    <x v="0"/>
    <x v="0"/>
    <x v="0"/>
    <x v="0"/>
    <n v="0"/>
    <n v="3"/>
    <n v="11"/>
    <x v="1"/>
    <n v="54"/>
    <x v="0"/>
    <n v="2490"/>
    <n v="0"/>
    <n v="1"/>
    <n v="0"/>
    <n v="0"/>
    <n v="0"/>
    <s v="Married"/>
    <s v="Partner"/>
    <n v="0"/>
    <n v="0"/>
    <n v="1"/>
    <n v="0"/>
    <n v="0"/>
    <s v="Graduation"/>
    <s v="Graduate"/>
    <n v="491"/>
    <n v="374"/>
    <n v="0"/>
    <n v="1"/>
    <x v="2"/>
    <s v="NumStorePurchases"/>
    <x v="1"/>
    <n v="16"/>
    <s v="Not Accepted"/>
    <n v="16"/>
    <n v="608"/>
    <n v="7"/>
    <n v="6"/>
    <n v="5"/>
    <n v="18"/>
    <n v="6"/>
    <x v="3"/>
    <s v="Medium"/>
    <s v="Medium"/>
    <s v="High"/>
    <n v="2095"/>
  </r>
  <r>
    <n v="82333"/>
    <x v="1"/>
    <n v="0"/>
    <n v="0"/>
    <n v="60"/>
    <x v="0"/>
    <n v="1311"/>
    <n v="0"/>
    <n v="359"/>
    <n v="46"/>
    <n v="89"/>
    <n v="17"/>
    <s v="Wines"/>
    <n v="1"/>
    <n v="4"/>
    <n v="3"/>
    <n v="10"/>
    <n v="2"/>
    <x v="0"/>
    <x v="0"/>
    <x v="1"/>
    <x v="0"/>
    <x v="0"/>
    <n v="0"/>
    <n v="3"/>
    <n v="11"/>
    <x v="0"/>
    <n v="34"/>
    <x v="1"/>
    <n v="2615"/>
    <n v="0"/>
    <n v="1"/>
    <n v="0"/>
    <n v="0"/>
    <n v="0"/>
    <s v="Married"/>
    <s v="Partner"/>
    <n v="0"/>
    <n v="0"/>
    <n v="0"/>
    <n v="0"/>
    <n v="1"/>
    <s v="PhD"/>
    <s v="Postgraduate"/>
    <n v="1805"/>
    <n v="1788"/>
    <n v="1"/>
    <n v="0"/>
    <x v="0"/>
    <s v="NumStorePurchases"/>
    <x v="1"/>
    <n v="17"/>
    <s v="Accepted"/>
    <n v="17"/>
    <n v="1822"/>
    <n v="4"/>
    <n v="6"/>
    <n v="9"/>
    <n v="19"/>
    <n v="7"/>
    <x v="3"/>
    <s v="High"/>
    <s v="High"/>
    <s v="Medium"/>
    <n v="2096"/>
  </r>
  <r>
    <n v="65220"/>
    <x v="0"/>
    <n v="0"/>
    <n v="0"/>
    <n v="3"/>
    <x v="3"/>
    <n v="890"/>
    <n v="63"/>
    <n v="292"/>
    <n v="0"/>
    <n v="25"/>
    <n v="12"/>
    <s v="Wines"/>
    <n v="4"/>
    <n v="8"/>
    <n v="4"/>
    <n v="7"/>
    <n v="6"/>
    <x v="0"/>
    <x v="0"/>
    <x v="0"/>
    <x v="0"/>
    <x v="0"/>
    <n v="0"/>
    <n v="3"/>
    <n v="11"/>
    <x v="0"/>
    <n v="55"/>
    <x v="0"/>
    <n v="2823"/>
    <n v="0"/>
    <n v="0"/>
    <n v="0"/>
    <n v="1"/>
    <n v="0"/>
    <s v="Together"/>
    <s v="Partner"/>
    <n v="0"/>
    <n v="0"/>
    <n v="0"/>
    <n v="0"/>
    <n v="1"/>
    <s v="PhD"/>
    <s v="Postgraduate"/>
    <n v="1270"/>
    <n v="1258"/>
    <n v="0"/>
    <n v="0"/>
    <x v="0"/>
    <s v="NumWebPurchases"/>
    <x v="2"/>
    <n v="19"/>
    <s v="Not Accepted"/>
    <n v="19"/>
    <n v="1282"/>
    <n v="10"/>
    <n v="7"/>
    <n v="8"/>
    <n v="25"/>
    <n v="9"/>
    <x v="0"/>
    <s v="High"/>
    <s v="Medium"/>
    <s v="Medium"/>
    <n v="2097"/>
  </r>
  <r>
    <n v="33590"/>
    <x v="2"/>
    <n v="2"/>
    <n v="1"/>
    <n v="65"/>
    <x v="2"/>
    <n v="4"/>
    <n v="0"/>
    <n v="2"/>
    <n v="0"/>
    <n v="0"/>
    <n v="2"/>
    <s v="Wines"/>
    <n v="1"/>
    <n v="1"/>
    <n v="0"/>
    <n v="2"/>
    <n v="7"/>
    <x v="0"/>
    <x v="0"/>
    <x v="0"/>
    <x v="0"/>
    <x v="0"/>
    <n v="0"/>
    <n v="3"/>
    <n v="11"/>
    <x v="1"/>
    <n v="46"/>
    <x v="2"/>
    <n v="2397"/>
    <n v="0"/>
    <n v="0"/>
    <n v="0"/>
    <n v="1"/>
    <n v="0"/>
    <s v="Together"/>
    <s v="Partner"/>
    <n v="0"/>
    <n v="0"/>
    <n v="1"/>
    <n v="0"/>
    <n v="0"/>
    <s v="Graduation"/>
    <s v="Graduate"/>
    <n v="6"/>
    <n v="4"/>
    <n v="0"/>
    <n v="3"/>
    <x v="1"/>
    <s v="NumStorePurchases"/>
    <x v="1"/>
    <n v="3"/>
    <s v="Not Accepted"/>
    <n v="3"/>
    <n v="8"/>
    <n v="4"/>
    <n v="0"/>
    <n v="0"/>
    <n v="4"/>
    <n v="0"/>
    <x v="1"/>
    <s v="Low"/>
    <s v="Low"/>
    <s v="Low"/>
    <n v="2098"/>
  </r>
  <r>
    <n v="30992"/>
    <x v="2"/>
    <n v="1"/>
    <n v="0"/>
    <n v="83"/>
    <x v="2"/>
    <n v="17"/>
    <n v="0"/>
    <n v="14"/>
    <n v="7"/>
    <n v="3"/>
    <n v="2"/>
    <s v="Wines"/>
    <n v="1"/>
    <n v="1"/>
    <n v="0"/>
    <n v="3"/>
    <n v="7"/>
    <x v="0"/>
    <x v="0"/>
    <x v="0"/>
    <x v="0"/>
    <x v="0"/>
    <n v="0"/>
    <n v="3"/>
    <n v="11"/>
    <x v="1"/>
    <n v="44"/>
    <x v="2"/>
    <n v="2592"/>
    <n v="1"/>
    <n v="0"/>
    <n v="0"/>
    <n v="0"/>
    <n v="0"/>
    <s v="Divorced"/>
    <s v="Alone"/>
    <n v="0"/>
    <n v="0"/>
    <n v="1"/>
    <n v="0"/>
    <n v="0"/>
    <s v="Graduation"/>
    <s v="Graduate"/>
    <n v="41"/>
    <n v="39"/>
    <n v="0"/>
    <n v="1"/>
    <x v="1"/>
    <s v="NumStorePurchases"/>
    <x v="1"/>
    <n v="4"/>
    <s v="Not Accepted"/>
    <n v="4"/>
    <n v="43"/>
    <n v="1.9999999999999996"/>
    <n v="0"/>
    <n v="1"/>
    <n v="2.9999999999999996"/>
    <n v="0"/>
    <x v="1"/>
    <s v="Low"/>
    <s v="Medium"/>
    <s v="Low"/>
    <n v="2099"/>
  </r>
  <r>
    <n v="72309"/>
    <x v="1"/>
    <n v="0"/>
    <n v="0"/>
    <n v="64"/>
    <x v="2"/>
    <n v="960"/>
    <n v="0"/>
    <n v="883"/>
    <n v="50"/>
    <n v="38"/>
    <n v="0"/>
    <s v="Wines"/>
    <n v="1"/>
    <n v="5"/>
    <n v="6"/>
    <n v="8"/>
    <n v="3"/>
    <x v="0"/>
    <x v="0"/>
    <x v="0"/>
    <x v="1"/>
    <x v="0"/>
    <n v="0"/>
    <n v="3"/>
    <n v="11"/>
    <x v="0"/>
    <n v="44"/>
    <x v="2"/>
    <n v="2634"/>
    <n v="0"/>
    <n v="0"/>
    <n v="1"/>
    <n v="0"/>
    <n v="0"/>
    <s v="Single"/>
    <s v="Alone"/>
    <n v="0"/>
    <n v="0"/>
    <n v="0"/>
    <n v="1"/>
    <n v="0"/>
    <s v="Master"/>
    <s v="Postgraduate"/>
    <n v="1931"/>
    <n v="1931"/>
    <n v="1"/>
    <n v="0"/>
    <x v="0"/>
    <s v="NumStorePurchases"/>
    <x v="1"/>
    <n v="19"/>
    <s v="Accepted"/>
    <n v="19"/>
    <n v="1931"/>
    <n v="4"/>
    <n v="7"/>
    <n v="9"/>
    <n v="20"/>
    <n v="7"/>
    <x v="3"/>
    <s v="High"/>
    <s v="High"/>
    <s v="Low"/>
    <n v="2100"/>
  </r>
  <r>
    <n v="16005"/>
    <x v="2"/>
    <n v="1"/>
    <n v="0"/>
    <n v="69"/>
    <x v="2"/>
    <n v="1"/>
    <n v="3"/>
    <n v="2"/>
    <n v="20"/>
    <n v="30"/>
    <n v="47"/>
    <s v="Gold"/>
    <n v="3"/>
    <n v="2"/>
    <n v="1"/>
    <n v="2"/>
    <n v="8"/>
    <x v="0"/>
    <x v="0"/>
    <x v="0"/>
    <x v="0"/>
    <x v="0"/>
    <n v="0"/>
    <n v="3"/>
    <n v="11"/>
    <x v="1"/>
    <n v="40"/>
    <x v="2"/>
    <n v="2843"/>
    <n v="0"/>
    <n v="1"/>
    <n v="0"/>
    <n v="0"/>
    <n v="0"/>
    <s v="Married"/>
    <s v="Partner"/>
    <n v="0"/>
    <n v="1"/>
    <n v="0"/>
    <n v="0"/>
    <n v="0"/>
    <s v="Basic"/>
    <s v="Undergraduate"/>
    <n v="56"/>
    <n v="9"/>
    <n v="0"/>
    <n v="1"/>
    <x v="1"/>
    <s v="NumWebPurchases"/>
    <x v="2"/>
    <n v="5"/>
    <s v="Not Accepted"/>
    <n v="5"/>
    <n v="103"/>
    <n v="4"/>
    <n v="1"/>
    <n v="3"/>
    <n v="8"/>
    <n v="1"/>
    <x v="1"/>
    <s v="Low"/>
    <s v="Medium"/>
    <s v="Medium"/>
    <n v="2101"/>
  </r>
  <r>
    <n v="65487"/>
    <x v="0"/>
    <n v="0"/>
    <n v="0"/>
    <n v="48"/>
    <x v="0"/>
    <n v="240"/>
    <n v="67"/>
    <n v="500"/>
    <n v="199"/>
    <n v="0"/>
    <n v="163"/>
    <s v="Meat"/>
    <n v="3"/>
    <n v="3"/>
    <n v="5"/>
    <n v="6"/>
    <n v="2"/>
    <x v="0"/>
    <x v="0"/>
    <x v="0"/>
    <x v="0"/>
    <x v="0"/>
    <n v="0"/>
    <n v="3"/>
    <n v="11"/>
    <x v="1"/>
    <n v="63"/>
    <x v="0"/>
    <n v="2329"/>
    <n v="0"/>
    <n v="0"/>
    <n v="1"/>
    <n v="0"/>
    <n v="0"/>
    <s v="Single"/>
    <s v="Alone"/>
    <n v="0"/>
    <n v="0"/>
    <n v="0"/>
    <n v="1"/>
    <n v="0"/>
    <s v="Master"/>
    <s v="Postgraduate"/>
    <n v="1006"/>
    <n v="843"/>
    <n v="0"/>
    <n v="0"/>
    <x v="0"/>
    <s v="NumStorePurchases"/>
    <x v="1"/>
    <n v="14"/>
    <s v="Not Accepted"/>
    <n v="14"/>
    <n v="1169"/>
    <n v="6"/>
    <n v="5"/>
    <n v="7"/>
    <n v="18"/>
    <n v="6"/>
    <x v="3"/>
    <s v="Medium"/>
    <s v="Low"/>
    <s v="High"/>
    <n v="2102"/>
  </r>
  <r>
    <n v="58692"/>
    <x v="0"/>
    <n v="0"/>
    <n v="1"/>
    <n v="21"/>
    <x v="1"/>
    <n v="301"/>
    <n v="11"/>
    <n v="61"/>
    <n v="4"/>
    <n v="7"/>
    <n v="11"/>
    <s v="Wines"/>
    <n v="1"/>
    <n v="8"/>
    <n v="2"/>
    <n v="4"/>
    <n v="7"/>
    <x v="0"/>
    <x v="0"/>
    <x v="0"/>
    <x v="0"/>
    <x v="0"/>
    <n v="0"/>
    <n v="3"/>
    <n v="11"/>
    <x v="1"/>
    <n v="55"/>
    <x v="0"/>
    <n v="2243"/>
    <n v="0"/>
    <n v="1"/>
    <n v="0"/>
    <n v="0"/>
    <n v="0"/>
    <s v="Married"/>
    <s v="Partner"/>
    <n v="0"/>
    <n v="0"/>
    <n v="1"/>
    <n v="0"/>
    <n v="0"/>
    <s v="Graduation"/>
    <s v="Graduate"/>
    <n v="384"/>
    <n v="373"/>
    <n v="0"/>
    <n v="1"/>
    <x v="2"/>
    <s v="NumWebPurchases"/>
    <x v="2"/>
    <n v="14"/>
    <s v="Not Accepted"/>
    <n v="14"/>
    <n v="395"/>
    <n v="8"/>
    <n v="5"/>
    <n v="4"/>
    <n v="17"/>
    <n v="5"/>
    <x v="3"/>
    <s v="Medium"/>
    <s v="Medium"/>
    <s v="Medium"/>
    <n v="2103"/>
  </r>
  <r>
    <n v="40590"/>
    <x v="0"/>
    <n v="1"/>
    <n v="1"/>
    <n v="30"/>
    <x v="1"/>
    <n v="154"/>
    <n v="0"/>
    <n v="50"/>
    <n v="6"/>
    <n v="11"/>
    <n v="37"/>
    <s v="Wines"/>
    <n v="5"/>
    <n v="3"/>
    <n v="4"/>
    <n v="3"/>
    <n v="6"/>
    <x v="1"/>
    <x v="0"/>
    <x v="0"/>
    <x v="0"/>
    <x v="0"/>
    <n v="0"/>
    <n v="3"/>
    <n v="11"/>
    <x v="1"/>
    <n v="51"/>
    <x v="0"/>
    <n v="2429"/>
    <n v="0"/>
    <n v="0"/>
    <n v="0"/>
    <n v="0"/>
    <n v="1"/>
    <s v="Widow"/>
    <s v="Alone"/>
    <n v="0"/>
    <n v="0"/>
    <n v="1"/>
    <n v="0"/>
    <n v="0"/>
    <s v="Graduation"/>
    <s v="Graduate"/>
    <n v="221"/>
    <n v="184"/>
    <n v="1"/>
    <n v="2"/>
    <x v="3"/>
    <s v="NumCatalogPurchases"/>
    <x v="0"/>
    <n v="10"/>
    <s v="Accepted"/>
    <n v="10"/>
    <n v="258"/>
    <n v="7"/>
    <n v="4"/>
    <n v="4"/>
    <n v="15"/>
    <n v="4"/>
    <x v="2"/>
    <s v="Medium"/>
    <s v="Medium"/>
    <s v="Medium"/>
    <n v="2104"/>
  </r>
  <r>
    <n v="20587"/>
    <x v="2"/>
    <n v="1"/>
    <n v="0"/>
    <n v="39"/>
    <x v="0"/>
    <n v="2"/>
    <n v="3"/>
    <n v="6"/>
    <n v="4"/>
    <n v="1"/>
    <n v="9"/>
    <s v="Gold"/>
    <n v="1"/>
    <n v="1"/>
    <n v="1"/>
    <n v="2"/>
    <n v="7"/>
    <x v="0"/>
    <x v="0"/>
    <x v="0"/>
    <x v="0"/>
    <x v="0"/>
    <n v="0"/>
    <n v="3"/>
    <n v="11"/>
    <x v="1"/>
    <n v="50"/>
    <x v="0"/>
    <n v="2208"/>
    <n v="0"/>
    <n v="0"/>
    <n v="1"/>
    <n v="0"/>
    <n v="0"/>
    <s v="Single"/>
    <s v="Alone"/>
    <n v="0"/>
    <n v="0"/>
    <n v="1"/>
    <n v="0"/>
    <n v="0"/>
    <s v="Graduation"/>
    <s v="Graduate"/>
    <n v="16"/>
    <n v="7"/>
    <n v="0"/>
    <n v="1"/>
    <x v="1"/>
    <s v="NumStorePurchases"/>
    <x v="1"/>
    <n v="4"/>
    <s v="Not Accepted"/>
    <n v="4"/>
    <n v="25"/>
    <n v="7"/>
    <n v="0"/>
    <n v="0"/>
    <n v="7"/>
    <n v="1"/>
    <x v="1"/>
    <s v="Low"/>
    <s v="Low"/>
    <s v="Low"/>
    <n v="2105"/>
  </r>
  <r>
    <n v="62637"/>
    <x v="0"/>
    <n v="0"/>
    <n v="1"/>
    <n v="76"/>
    <x v="2"/>
    <n v="104"/>
    <n v="12"/>
    <n v="48"/>
    <n v="4"/>
    <n v="12"/>
    <n v="5"/>
    <s v="Wines"/>
    <n v="1"/>
    <n v="2"/>
    <n v="2"/>
    <n v="5"/>
    <n v="2"/>
    <x v="0"/>
    <x v="0"/>
    <x v="0"/>
    <x v="0"/>
    <x v="0"/>
    <n v="0"/>
    <n v="3"/>
    <n v="11"/>
    <x v="1"/>
    <n v="66"/>
    <x v="0"/>
    <n v="2279"/>
    <n v="1"/>
    <n v="0"/>
    <n v="0"/>
    <n v="0"/>
    <n v="0"/>
    <s v="Divorced"/>
    <s v="Alone"/>
    <n v="0"/>
    <n v="0"/>
    <n v="0"/>
    <n v="1"/>
    <n v="0"/>
    <s v="Master"/>
    <s v="Postgraduate"/>
    <n v="180"/>
    <n v="175"/>
    <n v="0"/>
    <n v="1"/>
    <x v="3"/>
    <s v="NumStorePurchases"/>
    <x v="1"/>
    <n v="9"/>
    <s v="Not Accepted"/>
    <n v="9"/>
    <n v="185"/>
    <n v="3.0000000000000004"/>
    <n v="3"/>
    <n v="3"/>
    <n v="9"/>
    <n v="2"/>
    <x v="1"/>
    <s v="Medium"/>
    <s v="Medium"/>
    <s v="Low"/>
    <n v="2106"/>
  </r>
  <r>
    <n v="29435"/>
    <x v="2"/>
    <n v="1"/>
    <n v="1"/>
    <n v="11"/>
    <x v="1"/>
    <n v="70"/>
    <n v="3"/>
    <n v="37"/>
    <n v="4"/>
    <n v="2"/>
    <n v="64"/>
    <s v="Wines"/>
    <n v="4"/>
    <n v="3"/>
    <n v="2"/>
    <n v="2"/>
    <n v="9"/>
    <x v="0"/>
    <x v="0"/>
    <x v="0"/>
    <x v="0"/>
    <x v="0"/>
    <n v="0"/>
    <n v="3"/>
    <n v="11"/>
    <x v="0"/>
    <n v="54"/>
    <x v="0"/>
    <n v="2851"/>
    <n v="1"/>
    <n v="0"/>
    <n v="0"/>
    <n v="0"/>
    <n v="0"/>
    <s v="Divorced"/>
    <s v="Alone"/>
    <n v="0"/>
    <n v="0"/>
    <n v="0"/>
    <n v="1"/>
    <n v="0"/>
    <s v="Master"/>
    <s v="Postgraduate"/>
    <n v="116"/>
    <n v="52"/>
    <n v="0"/>
    <n v="2"/>
    <x v="3"/>
    <s v="NumWebPurchases"/>
    <x v="2"/>
    <n v="7"/>
    <s v="Not Accepted"/>
    <n v="7"/>
    <n v="180"/>
    <n v="9"/>
    <n v="3"/>
    <n v="3"/>
    <n v="15"/>
    <n v="4"/>
    <x v="2"/>
    <s v="Medium"/>
    <s v="Medium"/>
    <s v="High"/>
    <n v="2107"/>
  </r>
  <r>
    <n v="19346"/>
    <x v="2"/>
    <n v="1"/>
    <n v="0"/>
    <n v="26"/>
    <x v="1"/>
    <n v="2"/>
    <n v="0"/>
    <n v="9"/>
    <n v="3"/>
    <n v="6"/>
    <n v="2"/>
    <s v="Meat"/>
    <n v="1"/>
    <n v="1"/>
    <n v="0"/>
    <n v="3"/>
    <n v="8"/>
    <x v="0"/>
    <x v="0"/>
    <x v="0"/>
    <x v="0"/>
    <x v="0"/>
    <n v="0"/>
    <n v="3"/>
    <n v="11"/>
    <x v="1"/>
    <n v="46"/>
    <x v="2"/>
    <n v="2309"/>
    <n v="1"/>
    <n v="0"/>
    <n v="0"/>
    <n v="0"/>
    <n v="0"/>
    <s v="Divorced"/>
    <s v="Alone"/>
    <n v="0"/>
    <n v="0"/>
    <n v="1"/>
    <n v="0"/>
    <n v="0"/>
    <s v="Graduation"/>
    <s v="Graduate"/>
    <n v="20"/>
    <n v="18"/>
    <n v="0"/>
    <n v="1"/>
    <x v="1"/>
    <s v="NumStorePurchases"/>
    <x v="1"/>
    <n v="4"/>
    <s v="Not Accepted"/>
    <n v="4"/>
    <n v="22"/>
    <n v="8"/>
    <n v="0"/>
    <n v="0"/>
    <n v="8"/>
    <n v="1"/>
    <x v="1"/>
    <s v="Low"/>
    <s v="Medium"/>
    <s v="Low"/>
    <n v="2108"/>
  </r>
  <r>
    <n v="35788"/>
    <x v="0"/>
    <n v="1"/>
    <n v="1"/>
    <n v="34"/>
    <x v="0"/>
    <n v="23"/>
    <n v="2"/>
    <n v="11"/>
    <n v="3"/>
    <n v="1"/>
    <n v="4"/>
    <s v="Wines"/>
    <n v="2"/>
    <n v="2"/>
    <n v="0"/>
    <n v="3"/>
    <n v="6"/>
    <x v="0"/>
    <x v="0"/>
    <x v="0"/>
    <x v="0"/>
    <x v="0"/>
    <n v="0"/>
    <n v="3"/>
    <n v="11"/>
    <x v="1"/>
    <n v="49"/>
    <x v="2"/>
    <n v="2316"/>
    <n v="0"/>
    <n v="1"/>
    <n v="0"/>
    <n v="0"/>
    <n v="0"/>
    <s v="Married"/>
    <s v="Partner"/>
    <n v="0"/>
    <n v="0"/>
    <n v="1"/>
    <n v="0"/>
    <n v="0"/>
    <s v="Graduation"/>
    <s v="Graduate"/>
    <n v="40"/>
    <n v="36"/>
    <n v="0"/>
    <n v="2"/>
    <x v="1"/>
    <s v="NumStorePurchases"/>
    <x v="1"/>
    <n v="5"/>
    <s v="Not Accepted"/>
    <n v="5"/>
    <n v="44"/>
    <n v="7"/>
    <n v="1"/>
    <n v="1"/>
    <n v="9"/>
    <n v="2"/>
    <x v="1"/>
    <s v="Low"/>
    <s v="Low"/>
    <s v="Low"/>
    <n v="2109"/>
  </r>
  <r>
    <n v="36997"/>
    <x v="0"/>
    <n v="1"/>
    <n v="1"/>
    <n v="72"/>
    <x v="2"/>
    <n v="43"/>
    <n v="4"/>
    <n v="12"/>
    <n v="8"/>
    <n v="0"/>
    <n v="27"/>
    <s v="Wines"/>
    <n v="5"/>
    <n v="2"/>
    <n v="1"/>
    <n v="4"/>
    <n v="5"/>
    <x v="0"/>
    <x v="0"/>
    <x v="0"/>
    <x v="0"/>
    <x v="0"/>
    <n v="0"/>
    <n v="3"/>
    <n v="11"/>
    <x v="1"/>
    <n v="52"/>
    <x v="0"/>
    <n v="2672"/>
    <n v="1"/>
    <n v="0"/>
    <n v="0"/>
    <n v="0"/>
    <n v="0"/>
    <s v="Divorced"/>
    <s v="Alone"/>
    <n v="0"/>
    <n v="0"/>
    <n v="1"/>
    <n v="0"/>
    <n v="0"/>
    <s v="Graduation"/>
    <s v="Graduate"/>
    <n v="67"/>
    <n v="40"/>
    <n v="0"/>
    <n v="2"/>
    <x v="3"/>
    <s v="NumStorePurchases"/>
    <x v="1"/>
    <n v="7"/>
    <s v="Not Accepted"/>
    <n v="7"/>
    <n v="94"/>
    <n v="3.0000000000000004"/>
    <n v="3"/>
    <n v="3"/>
    <n v="9"/>
    <n v="2"/>
    <x v="1"/>
    <s v="Medium"/>
    <s v="Low"/>
    <s v="Medium"/>
    <n v="2110"/>
  </r>
  <r>
    <n v="23539"/>
    <x v="2"/>
    <n v="0"/>
    <n v="0"/>
    <n v="13"/>
    <x v="1"/>
    <n v="4"/>
    <n v="24"/>
    <n v="11"/>
    <n v="16"/>
    <n v="1"/>
    <n v="25"/>
    <s v="Gold"/>
    <n v="1"/>
    <n v="2"/>
    <n v="0"/>
    <n v="4"/>
    <n v="6"/>
    <x v="0"/>
    <x v="0"/>
    <x v="0"/>
    <x v="0"/>
    <x v="0"/>
    <n v="0"/>
    <n v="3"/>
    <n v="11"/>
    <x v="1"/>
    <n v="63"/>
    <x v="0"/>
    <n v="2280"/>
    <n v="0"/>
    <n v="1"/>
    <n v="0"/>
    <n v="0"/>
    <n v="0"/>
    <s v="Married"/>
    <s v="Partner"/>
    <n v="0"/>
    <n v="0"/>
    <n v="1"/>
    <n v="0"/>
    <n v="0"/>
    <s v="Graduation"/>
    <s v="Graduate"/>
    <n v="56"/>
    <n v="31"/>
    <n v="0"/>
    <n v="0"/>
    <x v="1"/>
    <s v="NumStorePurchases"/>
    <x v="1"/>
    <n v="6"/>
    <s v="Not Accepted"/>
    <n v="6"/>
    <n v="81"/>
    <n v="9"/>
    <n v="2"/>
    <n v="2"/>
    <n v="13"/>
    <n v="3"/>
    <x v="2"/>
    <s v="Low"/>
    <s v="Low"/>
    <s v="Medium"/>
    <n v="2111"/>
  </r>
  <r>
    <n v="65333"/>
    <x v="0"/>
    <n v="0"/>
    <n v="1"/>
    <n v="58"/>
    <x v="0"/>
    <n v="654"/>
    <n v="7"/>
    <n v="92"/>
    <n v="0"/>
    <n v="15"/>
    <n v="30"/>
    <s v="Wines"/>
    <n v="7"/>
    <n v="9"/>
    <n v="4"/>
    <n v="8"/>
    <n v="6"/>
    <x v="0"/>
    <x v="1"/>
    <x v="1"/>
    <x v="0"/>
    <x v="0"/>
    <n v="0"/>
    <n v="3"/>
    <n v="11"/>
    <x v="1"/>
    <n v="47"/>
    <x v="2"/>
    <n v="2322"/>
    <n v="0"/>
    <n v="0"/>
    <n v="1"/>
    <n v="0"/>
    <n v="0"/>
    <s v="Single"/>
    <s v="Alone"/>
    <n v="0"/>
    <n v="0"/>
    <n v="1"/>
    <n v="0"/>
    <n v="0"/>
    <s v="Graduation"/>
    <s v="Graduate"/>
    <n v="768"/>
    <n v="738"/>
    <n v="2"/>
    <n v="1"/>
    <x v="2"/>
    <s v="NumWebPurchases"/>
    <x v="2"/>
    <n v="21"/>
    <s v="Accepted"/>
    <n v="21"/>
    <n v="798"/>
    <n v="5"/>
    <n v="8"/>
    <n v="6"/>
    <n v="19"/>
    <n v="7"/>
    <x v="3"/>
    <s v="High"/>
    <s v="Medium"/>
    <s v="Medium"/>
    <n v="2112"/>
  </r>
  <r>
    <n v="78499"/>
    <x v="1"/>
    <n v="0"/>
    <n v="0"/>
    <n v="12"/>
    <x v="1"/>
    <n v="912"/>
    <n v="72"/>
    <n v="170"/>
    <n v="47"/>
    <n v="36"/>
    <n v="97"/>
    <s v="Wines"/>
    <n v="1"/>
    <n v="11"/>
    <n v="3"/>
    <n v="4"/>
    <n v="4"/>
    <x v="0"/>
    <x v="0"/>
    <x v="1"/>
    <x v="0"/>
    <x v="0"/>
    <n v="0"/>
    <n v="3"/>
    <n v="11"/>
    <x v="0"/>
    <n v="63"/>
    <x v="0"/>
    <n v="2377"/>
    <n v="0"/>
    <n v="0"/>
    <n v="1"/>
    <n v="0"/>
    <n v="0"/>
    <s v="Single"/>
    <s v="Alone"/>
    <n v="0"/>
    <n v="0"/>
    <n v="1"/>
    <n v="0"/>
    <n v="0"/>
    <s v="Graduation"/>
    <s v="Graduate"/>
    <n v="1237"/>
    <n v="1140"/>
    <n v="1"/>
    <n v="0"/>
    <x v="0"/>
    <s v="NumWebPurchases"/>
    <x v="2"/>
    <n v="18"/>
    <s v="Accepted"/>
    <n v="18"/>
    <n v="1334"/>
    <n v="9"/>
    <n v="7"/>
    <n v="8"/>
    <n v="24"/>
    <n v="9"/>
    <x v="0"/>
    <s v="High"/>
    <s v="High"/>
    <s v="High"/>
    <n v="2113"/>
  </r>
  <r>
    <n v="29732"/>
    <x v="2"/>
    <n v="1"/>
    <n v="0"/>
    <n v="23"/>
    <x v="1"/>
    <n v="25"/>
    <n v="0"/>
    <n v="8"/>
    <n v="0"/>
    <n v="1"/>
    <n v="4"/>
    <s v="Wines"/>
    <n v="1"/>
    <n v="2"/>
    <n v="0"/>
    <n v="2"/>
    <n v="9"/>
    <x v="0"/>
    <x v="0"/>
    <x v="0"/>
    <x v="0"/>
    <x v="0"/>
    <n v="0"/>
    <n v="3"/>
    <n v="11"/>
    <x v="1"/>
    <n v="49"/>
    <x v="2"/>
    <n v="2255"/>
    <n v="0"/>
    <n v="0"/>
    <n v="0"/>
    <n v="1"/>
    <n v="0"/>
    <s v="Together"/>
    <s v="Partner"/>
    <n v="0"/>
    <n v="0"/>
    <n v="0"/>
    <n v="0"/>
    <n v="1"/>
    <s v="PhD"/>
    <s v="Postgraduate"/>
    <n v="34"/>
    <n v="30"/>
    <n v="0"/>
    <n v="1"/>
    <x v="1"/>
    <s v="NumWebPurchases"/>
    <x v="2"/>
    <n v="4"/>
    <s v="Not Accepted"/>
    <n v="4"/>
    <n v="38"/>
    <n v="8"/>
    <n v="0"/>
    <n v="1"/>
    <n v="9"/>
    <n v="2"/>
    <x v="1"/>
    <s v="Medium"/>
    <s v="Low"/>
    <s v="Low"/>
    <n v="2114"/>
  </r>
  <r>
    <n v="41275"/>
    <x v="0"/>
    <n v="1"/>
    <n v="2"/>
    <n v="33"/>
    <x v="0"/>
    <n v="24"/>
    <n v="4"/>
    <n v="22"/>
    <n v="0"/>
    <n v="2"/>
    <n v="9"/>
    <s v="Wines"/>
    <n v="4"/>
    <n v="3"/>
    <n v="1"/>
    <n v="3"/>
    <n v="5"/>
    <x v="0"/>
    <x v="0"/>
    <x v="0"/>
    <x v="0"/>
    <x v="0"/>
    <n v="0"/>
    <n v="3"/>
    <n v="11"/>
    <x v="1"/>
    <n v="60"/>
    <x v="0"/>
    <n v="2256"/>
    <n v="0"/>
    <n v="0"/>
    <n v="0"/>
    <n v="1"/>
    <n v="0"/>
    <s v="Together"/>
    <s v="Partner"/>
    <n v="0"/>
    <n v="0"/>
    <n v="0"/>
    <n v="1"/>
    <n v="0"/>
    <s v="Master"/>
    <s v="Postgraduate"/>
    <n v="52"/>
    <n v="43"/>
    <n v="0"/>
    <n v="3"/>
    <x v="1"/>
    <s v="NumWebPurchases"/>
    <x v="2"/>
    <n v="7"/>
    <s v="Not Accepted"/>
    <n v="7"/>
    <n v="61"/>
    <n v="7"/>
    <n v="3"/>
    <n v="2"/>
    <n v="12"/>
    <n v="3"/>
    <x v="2"/>
    <s v="Low"/>
    <s v="Medium"/>
    <s v="Low"/>
    <n v="2115"/>
  </r>
  <r>
    <n v="63516"/>
    <x v="0"/>
    <n v="1"/>
    <n v="1"/>
    <n v="30"/>
    <x v="1"/>
    <n v="141"/>
    <n v="11"/>
    <n v="114"/>
    <n v="15"/>
    <n v="14"/>
    <n v="5"/>
    <s v="Wines"/>
    <n v="4"/>
    <n v="4"/>
    <n v="1"/>
    <n v="7"/>
    <n v="5"/>
    <x v="0"/>
    <x v="0"/>
    <x v="0"/>
    <x v="0"/>
    <x v="0"/>
    <n v="0"/>
    <n v="3"/>
    <n v="11"/>
    <x v="1"/>
    <n v="47"/>
    <x v="2"/>
    <n v="2517"/>
    <n v="0"/>
    <n v="0"/>
    <n v="0"/>
    <n v="1"/>
    <n v="0"/>
    <s v="Together"/>
    <s v="Partner"/>
    <n v="0"/>
    <n v="0"/>
    <n v="0"/>
    <n v="0"/>
    <n v="1"/>
    <s v="PhD"/>
    <s v="Postgraduate"/>
    <n v="295"/>
    <n v="290"/>
    <n v="0"/>
    <n v="2"/>
    <x v="3"/>
    <s v="NumStorePurchases"/>
    <x v="1"/>
    <n v="12"/>
    <s v="Not Accepted"/>
    <n v="12"/>
    <n v="300"/>
    <n v="7"/>
    <n v="4"/>
    <n v="4"/>
    <n v="15"/>
    <n v="4"/>
    <x v="2"/>
    <s v="Medium"/>
    <s v="Medium"/>
    <s v="Low"/>
    <n v="2116"/>
  </r>
  <r>
    <n v="42769"/>
    <x v="0"/>
    <n v="0"/>
    <n v="1"/>
    <n v="15"/>
    <x v="1"/>
    <n v="71"/>
    <n v="0"/>
    <n v="13"/>
    <n v="3"/>
    <n v="1"/>
    <n v="0"/>
    <s v="Wines"/>
    <n v="2"/>
    <n v="1"/>
    <n v="1"/>
    <n v="4"/>
    <n v="4"/>
    <x v="0"/>
    <x v="0"/>
    <x v="0"/>
    <x v="0"/>
    <x v="0"/>
    <n v="0"/>
    <n v="3"/>
    <n v="11"/>
    <x v="1"/>
    <n v="58"/>
    <x v="0"/>
    <n v="2419"/>
    <n v="0"/>
    <n v="1"/>
    <n v="0"/>
    <n v="0"/>
    <n v="0"/>
    <s v="Married"/>
    <s v="Partner"/>
    <n v="0"/>
    <n v="0"/>
    <n v="0"/>
    <n v="0"/>
    <n v="1"/>
    <s v="PhD"/>
    <s v="Postgraduate"/>
    <n v="88"/>
    <n v="88"/>
    <n v="0"/>
    <n v="1"/>
    <x v="3"/>
    <s v="NumStorePurchases"/>
    <x v="1"/>
    <n v="6"/>
    <s v="Not Accepted"/>
    <n v="6"/>
    <n v="88"/>
    <n v="9"/>
    <n v="2"/>
    <n v="2"/>
    <n v="13"/>
    <n v="3"/>
    <x v="2"/>
    <s v="Medium"/>
    <s v="Low"/>
    <s v="Low"/>
    <n v="2117"/>
  </r>
  <r>
    <n v="49572"/>
    <x v="0"/>
    <n v="1"/>
    <n v="1"/>
    <n v="25"/>
    <x v="1"/>
    <n v="35"/>
    <n v="1"/>
    <n v="16"/>
    <n v="0"/>
    <n v="1"/>
    <n v="1"/>
    <s v="Wines"/>
    <n v="2"/>
    <n v="2"/>
    <n v="0"/>
    <n v="3"/>
    <n v="7"/>
    <x v="0"/>
    <x v="0"/>
    <x v="0"/>
    <x v="0"/>
    <x v="0"/>
    <n v="0"/>
    <n v="3"/>
    <n v="11"/>
    <x v="1"/>
    <n v="62"/>
    <x v="0"/>
    <n v="2355"/>
    <n v="0"/>
    <n v="1"/>
    <n v="0"/>
    <n v="0"/>
    <n v="0"/>
    <s v="Married"/>
    <s v="Partner"/>
    <n v="0"/>
    <n v="0"/>
    <n v="0"/>
    <n v="1"/>
    <n v="0"/>
    <s v="Master"/>
    <s v="Postgraduate"/>
    <n v="53"/>
    <n v="52"/>
    <n v="0"/>
    <n v="2"/>
    <x v="1"/>
    <s v="NumStorePurchases"/>
    <x v="1"/>
    <n v="5"/>
    <s v="Not Accepted"/>
    <n v="5"/>
    <n v="54"/>
    <n v="8"/>
    <n v="1"/>
    <n v="1"/>
    <n v="10"/>
    <n v="2"/>
    <x v="1"/>
    <s v="Medium"/>
    <s v="Low"/>
    <s v="Low"/>
    <n v="2118"/>
  </r>
  <r>
    <n v="69209"/>
    <x v="1"/>
    <n v="0"/>
    <n v="0"/>
    <n v="4"/>
    <x v="3"/>
    <n v="496"/>
    <n v="32"/>
    <n v="849"/>
    <n v="229"/>
    <n v="48"/>
    <n v="128"/>
    <s v="Meat"/>
    <n v="2"/>
    <n v="5"/>
    <n v="3"/>
    <n v="6"/>
    <n v="4"/>
    <x v="0"/>
    <x v="0"/>
    <x v="0"/>
    <x v="1"/>
    <x v="0"/>
    <n v="0"/>
    <n v="3"/>
    <n v="11"/>
    <x v="1"/>
    <n v="48"/>
    <x v="2"/>
    <n v="2809"/>
    <n v="0"/>
    <n v="1"/>
    <n v="0"/>
    <n v="0"/>
    <n v="0"/>
    <s v="Married"/>
    <s v="Partner"/>
    <n v="0"/>
    <n v="0"/>
    <n v="1"/>
    <n v="0"/>
    <n v="0"/>
    <s v="Graduation"/>
    <s v="Graduate"/>
    <n v="1654"/>
    <n v="1526"/>
    <n v="1"/>
    <n v="0"/>
    <x v="0"/>
    <s v="NumStorePurchases"/>
    <x v="1"/>
    <n v="14"/>
    <s v="Accepted"/>
    <n v="14"/>
    <n v="1782"/>
    <n v="10"/>
    <n v="5"/>
    <n v="9"/>
    <n v="24"/>
    <n v="9"/>
    <x v="0"/>
    <s v="Medium"/>
    <s v="High"/>
    <s v="High"/>
    <n v="2119"/>
  </r>
  <r>
    <n v="17148"/>
    <x v="2"/>
    <n v="1"/>
    <n v="0"/>
    <n v="80"/>
    <x v="2"/>
    <n v="9"/>
    <n v="9"/>
    <n v="11"/>
    <n v="13"/>
    <n v="10"/>
    <n v="16"/>
    <s v="Gold"/>
    <n v="4"/>
    <n v="3"/>
    <n v="1"/>
    <n v="3"/>
    <n v="8"/>
    <x v="0"/>
    <x v="0"/>
    <x v="0"/>
    <x v="0"/>
    <x v="0"/>
    <n v="0"/>
    <n v="3"/>
    <n v="11"/>
    <x v="1"/>
    <n v="44"/>
    <x v="2"/>
    <n v="2311"/>
    <n v="0"/>
    <n v="1"/>
    <n v="0"/>
    <n v="0"/>
    <n v="0"/>
    <s v="Married"/>
    <s v="Partner"/>
    <n v="0"/>
    <n v="0"/>
    <n v="1"/>
    <n v="0"/>
    <n v="0"/>
    <s v="Graduation"/>
    <s v="Graduate"/>
    <n v="52"/>
    <n v="36"/>
    <n v="0"/>
    <n v="1"/>
    <x v="1"/>
    <s v="NumWebPurchases"/>
    <x v="2"/>
    <n v="7"/>
    <s v="Not Accepted"/>
    <n v="7"/>
    <n v="68"/>
    <n v="1.9999999999999996"/>
    <n v="3"/>
    <n v="2"/>
    <n v="7"/>
    <n v="1"/>
    <x v="1"/>
    <s v="Low"/>
    <s v="Medium"/>
    <s v="Medium"/>
    <n v="2120"/>
  </r>
  <r>
    <n v="40590"/>
    <x v="0"/>
    <n v="1"/>
    <n v="1"/>
    <n v="30"/>
    <x v="1"/>
    <n v="154"/>
    <n v="0"/>
    <n v="50"/>
    <n v="6"/>
    <n v="11"/>
    <n v="37"/>
    <s v="Wines"/>
    <n v="5"/>
    <n v="3"/>
    <n v="4"/>
    <n v="3"/>
    <n v="6"/>
    <x v="1"/>
    <x v="0"/>
    <x v="0"/>
    <x v="0"/>
    <x v="0"/>
    <n v="0"/>
    <n v="3"/>
    <n v="11"/>
    <x v="1"/>
    <n v="51"/>
    <x v="0"/>
    <n v="2429"/>
    <n v="0"/>
    <n v="0"/>
    <n v="0"/>
    <n v="0"/>
    <n v="1"/>
    <s v="Widow"/>
    <s v="Alone"/>
    <n v="0"/>
    <n v="0"/>
    <n v="1"/>
    <n v="0"/>
    <n v="0"/>
    <s v="Graduation"/>
    <s v="Graduate"/>
    <n v="221"/>
    <n v="184"/>
    <n v="1"/>
    <n v="2"/>
    <x v="3"/>
    <s v="NumCatalogPurchases"/>
    <x v="0"/>
    <n v="10"/>
    <s v="Accepted"/>
    <n v="10"/>
    <n v="258"/>
    <n v="7"/>
    <n v="4"/>
    <n v="4"/>
    <n v="15"/>
    <n v="4"/>
    <x v="2"/>
    <s v="Medium"/>
    <s v="Medium"/>
    <s v="Medium"/>
    <n v="2121"/>
  </r>
  <r>
    <n v="30560"/>
    <x v="2"/>
    <n v="1"/>
    <n v="0"/>
    <n v="6"/>
    <x v="3"/>
    <n v="9"/>
    <n v="1"/>
    <n v="5"/>
    <n v="4"/>
    <n v="5"/>
    <n v="7"/>
    <s v="Wines"/>
    <n v="1"/>
    <n v="1"/>
    <n v="0"/>
    <n v="3"/>
    <n v="7"/>
    <x v="0"/>
    <x v="0"/>
    <x v="0"/>
    <x v="0"/>
    <x v="0"/>
    <n v="0"/>
    <n v="3"/>
    <n v="11"/>
    <x v="1"/>
    <n v="44"/>
    <x v="2"/>
    <n v="2526"/>
    <n v="0"/>
    <n v="0"/>
    <n v="0"/>
    <n v="1"/>
    <n v="0"/>
    <s v="Together"/>
    <s v="Partner"/>
    <n v="0"/>
    <n v="0"/>
    <n v="0"/>
    <n v="1"/>
    <n v="0"/>
    <s v="Master"/>
    <s v="Postgraduate"/>
    <n v="24"/>
    <n v="17"/>
    <n v="0"/>
    <n v="1"/>
    <x v="1"/>
    <s v="NumStorePurchases"/>
    <x v="1"/>
    <n v="4"/>
    <s v="Not Accepted"/>
    <n v="4"/>
    <n v="31"/>
    <n v="10"/>
    <n v="0"/>
    <n v="0"/>
    <n v="10"/>
    <n v="2"/>
    <x v="1"/>
    <s v="Low"/>
    <s v="Medium"/>
    <s v="Low"/>
    <n v="2122"/>
  </r>
  <r>
    <n v="32146"/>
    <x v="2"/>
    <n v="1"/>
    <n v="0"/>
    <n v="16"/>
    <x v="1"/>
    <n v="26"/>
    <n v="3"/>
    <n v="23"/>
    <n v="4"/>
    <n v="7"/>
    <n v="3"/>
    <s v="Wines"/>
    <n v="2"/>
    <n v="2"/>
    <n v="0"/>
    <n v="4"/>
    <n v="6"/>
    <x v="0"/>
    <x v="0"/>
    <x v="0"/>
    <x v="0"/>
    <x v="0"/>
    <n v="0"/>
    <n v="3"/>
    <n v="11"/>
    <x v="1"/>
    <n v="37"/>
    <x v="1"/>
    <n v="2207"/>
    <n v="0"/>
    <n v="1"/>
    <n v="0"/>
    <n v="0"/>
    <n v="0"/>
    <s v="Married"/>
    <s v="Partner"/>
    <n v="1"/>
    <n v="0"/>
    <n v="0"/>
    <n v="0"/>
    <n v="0"/>
    <s v="2n Cycle"/>
    <s v="Undergraduate"/>
    <n v="63"/>
    <n v="60"/>
    <n v="0"/>
    <n v="1"/>
    <x v="3"/>
    <s v="NumStorePurchases"/>
    <x v="1"/>
    <n v="6"/>
    <s v="Not Accepted"/>
    <n v="6"/>
    <n v="66"/>
    <n v="9"/>
    <n v="2"/>
    <n v="2"/>
    <n v="13"/>
    <n v="3"/>
    <x v="2"/>
    <s v="Medium"/>
    <s v="Medium"/>
    <s v="Low"/>
    <n v="2123"/>
  </r>
  <r>
    <n v="41713"/>
    <x v="0"/>
    <n v="1"/>
    <n v="1"/>
    <n v="57"/>
    <x v="0"/>
    <n v="77"/>
    <n v="8"/>
    <n v="44"/>
    <n v="10"/>
    <n v="10"/>
    <n v="25"/>
    <s v="Wines"/>
    <n v="5"/>
    <n v="3"/>
    <n v="1"/>
    <n v="4"/>
    <n v="6"/>
    <x v="0"/>
    <x v="0"/>
    <x v="0"/>
    <x v="0"/>
    <x v="0"/>
    <n v="0"/>
    <n v="3"/>
    <n v="11"/>
    <x v="1"/>
    <n v="56"/>
    <x v="0"/>
    <n v="2220"/>
    <n v="1"/>
    <n v="0"/>
    <n v="0"/>
    <n v="0"/>
    <n v="0"/>
    <s v="Divorced"/>
    <s v="Alone"/>
    <n v="1"/>
    <n v="0"/>
    <n v="0"/>
    <n v="0"/>
    <n v="0"/>
    <s v="2n Cycle"/>
    <s v="Undergraduate"/>
    <n v="149"/>
    <n v="124"/>
    <n v="0"/>
    <n v="2"/>
    <x v="3"/>
    <s v="NumStorePurchases"/>
    <x v="1"/>
    <n v="8"/>
    <s v="Not Accepted"/>
    <n v="8"/>
    <n v="174"/>
    <n v="5"/>
    <n v="3"/>
    <n v="3"/>
    <n v="11"/>
    <n v="3"/>
    <x v="2"/>
    <s v="Medium"/>
    <s v="Medium"/>
    <s v="Medium"/>
    <n v="2124"/>
  </r>
  <r>
    <n v="34176"/>
    <x v="2"/>
    <n v="0"/>
    <n v="1"/>
    <n v="9"/>
    <x v="1"/>
    <n v="11"/>
    <n v="2"/>
    <n v="7"/>
    <n v="4"/>
    <n v="2"/>
    <n v="2"/>
    <s v="Wines"/>
    <n v="1"/>
    <n v="1"/>
    <n v="0"/>
    <n v="3"/>
    <n v="3"/>
    <x v="0"/>
    <x v="0"/>
    <x v="0"/>
    <x v="0"/>
    <x v="0"/>
    <n v="0"/>
    <n v="3"/>
    <n v="11"/>
    <x v="1"/>
    <n v="45"/>
    <x v="2"/>
    <n v="2317"/>
    <n v="0"/>
    <n v="0"/>
    <n v="0"/>
    <n v="1"/>
    <n v="0"/>
    <s v="Together"/>
    <s v="Partner"/>
    <n v="0"/>
    <n v="0"/>
    <n v="0"/>
    <n v="1"/>
    <n v="0"/>
    <s v="Master"/>
    <s v="Postgraduate"/>
    <n v="26"/>
    <n v="24"/>
    <n v="0"/>
    <n v="1"/>
    <x v="1"/>
    <s v="NumStorePurchases"/>
    <x v="1"/>
    <n v="4"/>
    <s v="Not Accepted"/>
    <n v="4"/>
    <n v="28"/>
    <n v="10"/>
    <n v="0"/>
    <n v="0"/>
    <n v="10"/>
    <n v="2"/>
    <x v="1"/>
    <s v="Low"/>
    <s v="Medium"/>
    <s v="Low"/>
    <n v="2125"/>
  </r>
  <r>
    <n v="58482"/>
    <x v="0"/>
    <n v="0"/>
    <n v="1"/>
    <n v="59"/>
    <x v="0"/>
    <n v="576"/>
    <n v="7"/>
    <n v="115"/>
    <n v="19"/>
    <n v="7"/>
    <n v="7"/>
    <s v="Wines"/>
    <n v="2"/>
    <n v="7"/>
    <n v="4"/>
    <n v="9"/>
    <n v="6"/>
    <x v="0"/>
    <x v="1"/>
    <x v="0"/>
    <x v="0"/>
    <x v="0"/>
    <n v="0"/>
    <n v="3"/>
    <n v="11"/>
    <x v="1"/>
    <n v="65"/>
    <x v="0"/>
    <n v="2268"/>
    <n v="0"/>
    <n v="1"/>
    <n v="0"/>
    <n v="0"/>
    <n v="0"/>
    <s v="Married"/>
    <s v="Partner"/>
    <n v="0"/>
    <n v="0"/>
    <n v="0"/>
    <n v="0"/>
    <n v="1"/>
    <s v="PhD"/>
    <s v="Postgraduate"/>
    <n v="724"/>
    <n v="717"/>
    <n v="1"/>
    <n v="1"/>
    <x v="2"/>
    <s v="NumStorePurchases"/>
    <x v="1"/>
    <n v="20"/>
    <s v="Accepted"/>
    <n v="20"/>
    <n v="731"/>
    <n v="4"/>
    <n v="7"/>
    <n v="6"/>
    <n v="17"/>
    <n v="5"/>
    <x v="3"/>
    <s v="High"/>
    <s v="Medium"/>
    <s v="Low"/>
    <n v="2126"/>
  </r>
  <r>
    <n v="59686"/>
    <x v="0"/>
    <n v="0"/>
    <n v="1"/>
    <n v="78"/>
    <x v="2"/>
    <n v="89"/>
    <n v="15"/>
    <n v="89"/>
    <n v="34"/>
    <n v="42"/>
    <n v="5"/>
    <s v="Wines"/>
    <n v="1"/>
    <n v="4"/>
    <n v="1"/>
    <n v="6"/>
    <n v="4"/>
    <x v="0"/>
    <x v="0"/>
    <x v="0"/>
    <x v="0"/>
    <x v="0"/>
    <n v="0"/>
    <n v="3"/>
    <n v="11"/>
    <x v="1"/>
    <n v="55"/>
    <x v="0"/>
    <n v="2314"/>
    <n v="0"/>
    <n v="0"/>
    <n v="1"/>
    <n v="0"/>
    <n v="0"/>
    <s v="Single"/>
    <s v="Alone"/>
    <n v="0"/>
    <n v="0"/>
    <n v="1"/>
    <n v="0"/>
    <n v="0"/>
    <s v="Graduation"/>
    <s v="Graduate"/>
    <n v="269"/>
    <n v="264"/>
    <n v="0"/>
    <n v="1"/>
    <x v="3"/>
    <s v="NumStorePurchases"/>
    <x v="1"/>
    <n v="11"/>
    <s v="Not Accepted"/>
    <n v="11"/>
    <n v="274"/>
    <n v="3.0000000000000004"/>
    <n v="4"/>
    <n v="4"/>
    <n v="11"/>
    <n v="3"/>
    <x v="2"/>
    <s v="Medium"/>
    <s v="High"/>
    <s v="Low"/>
    <n v="2127"/>
  </r>
  <r>
    <n v="60896"/>
    <x v="0"/>
    <n v="0"/>
    <n v="1"/>
    <n v="90"/>
    <x v="2"/>
    <n v="1013"/>
    <n v="30"/>
    <n v="399"/>
    <n v="60"/>
    <n v="46"/>
    <n v="153"/>
    <s v="Wines"/>
    <n v="3"/>
    <n v="9"/>
    <n v="10"/>
    <n v="4"/>
    <n v="6"/>
    <x v="0"/>
    <x v="0"/>
    <x v="0"/>
    <x v="0"/>
    <x v="0"/>
    <n v="0"/>
    <n v="3"/>
    <n v="11"/>
    <x v="0"/>
    <n v="56"/>
    <x v="0"/>
    <n v="2785"/>
    <n v="0"/>
    <n v="1"/>
    <n v="0"/>
    <n v="0"/>
    <n v="0"/>
    <s v="Married"/>
    <s v="Partner"/>
    <n v="0"/>
    <n v="0"/>
    <n v="0"/>
    <n v="0"/>
    <n v="1"/>
    <s v="PhD"/>
    <s v="Postgraduate"/>
    <n v="1548"/>
    <n v="1395"/>
    <n v="0"/>
    <n v="1"/>
    <x v="0"/>
    <s v="NumCatalogPurchases"/>
    <x v="0"/>
    <n v="23"/>
    <s v="Not Accepted"/>
    <n v="23"/>
    <n v="1701"/>
    <n v="0.99999999999999978"/>
    <n v="9"/>
    <n v="9"/>
    <n v="19"/>
    <n v="7"/>
    <x v="3"/>
    <s v="High"/>
    <s v="High"/>
    <s v="High"/>
    <n v="2128"/>
  </r>
  <r>
    <n v="62994"/>
    <x v="0"/>
    <n v="1"/>
    <n v="0"/>
    <n v="74"/>
    <x v="2"/>
    <n v="224"/>
    <n v="12"/>
    <n v="48"/>
    <n v="4"/>
    <n v="12"/>
    <n v="12"/>
    <s v="Wines"/>
    <n v="1"/>
    <n v="6"/>
    <n v="2"/>
    <n v="4"/>
    <n v="6"/>
    <x v="0"/>
    <x v="0"/>
    <x v="0"/>
    <x v="0"/>
    <x v="0"/>
    <n v="0"/>
    <n v="3"/>
    <n v="11"/>
    <x v="1"/>
    <n v="40"/>
    <x v="2"/>
    <n v="2276"/>
    <n v="0"/>
    <n v="0"/>
    <n v="0"/>
    <n v="1"/>
    <n v="0"/>
    <s v="Together"/>
    <s v="Partner"/>
    <n v="0"/>
    <n v="0"/>
    <n v="1"/>
    <n v="0"/>
    <n v="0"/>
    <s v="Graduation"/>
    <s v="Graduate"/>
    <n v="300"/>
    <n v="288"/>
    <n v="0"/>
    <n v="1"/>
    <x v="3"/>
    <s v="NumWebPurchases"/>
    <x v="2"/>
    <n v="12"/>
    <s v="Not Accepted"/>
    <n v="12"/>
    <n v="312"/>
    <n v="3.0000000000000004"/>
    <n v="4"/>
    <n v="4"/>
    <n v="11"/>
    <n v="3"/>
    <x v="2"/>
    <s v="Medium"/>
    <s v="Medium"/>
    <s v="Medium"/>
    <n v="2129"/>
  </r>
  <r>
    <n v="47320"/>
    <x v="0"/>
    <n v="0"/>
    <n v="1"/>
    <n v="10"/>
    <x v="1"/>
    <n v="200"/>
    <n v="19"/>
    <n v="111"/>
    <n v="50"/>
    <n v="15"/>
    <n v="19"/>
    <s v="Wines"/>
    <n v="6"/>
    <n v="5"/>
    <n v="1"/>
    <n v="8"/>
    <n v="6"/>
    <x v="0"/>
    <x v="0"/>
    <x v="0"/>
    <x v="0"/>
    <x v="0"/>
    <n v="0"/>
    <n v="3"/>
    <n v="11"/>
    <x v="1"/>
    <n v="63"/>
    <x v="0"/>
    <n v="2491"/>
    <n v="0"/>
    <n v="0"/>
    <n v="0"/>
    <n v="1"/>
    <n v="0"/>
    <s v="Together"/>
    <s v="Partner"/>
    <n v="0"/>
    <n v="0"/>
    <n v="1"/>
    <n v="0"/>
    <n v="0"/>
    <s v="Graduation"/>
    <s v="Graduate"/>
    <n v="395"/>
    <n v="376"/>
    <n v="0"/>
    <n v="1"/>
    <x v="2"/>
    <s v="NumStorePurchases"/>
    <x v="1"/>
    <n v="14"/>
    <s v="Not Accepted"/>
    <n v="14"/>
    <n v="414"/>
    <n v="9"/>
    <n v="5"/>
    <n v="5"/>
    <n v="19"/>
    <n v="7"/>
    <x v="3"/>
    <s v="Medium"/>
    <s v="Medium"/>
    <s v="Medium"/>
    <n v="2130"/>
  </r>
  <r>
    <n v="74859"/>
    <x v="1"/>
    <n v="0"/>
    <n v="0"/>
    <n v="63"/>
    <x v="2"/>
    <n v="570"/>
    <n v="73"/>
    <n v="614"/>
    <n v="133"/>
    <n v="102"/>
    <n v="73"/>
    <s v="Meat"/>
    <n v="1"/>
    <n v="6"/>
    <n v="5"/>
    <n v="11"/>
    <n v="3"/>
    <x v="0"/>
    <x v="0"/>
    <x v="0"/>
    <x v="1"/>
    <x v="0"/>
    <n v="0"/>
    <n v="3"/>
    <n v="11"/>
    <x v="1"/>
    <n v="71"/>
    <x v="0"/>
    <n v="2550"/>
    <n v="0"/>
    <n v="0"/>
    <n v="0"/>
    <n v="0"/>
    <n v="1"/>
    <s v="Widow"/>
    <s v="Alone"/>
    <n v="1"/>
    <n v="0"/>
    <n v="0"/>
    <n v="0"/>
    <n v="0"/>
    <s v="2n Cycle"/>
    <s v="Undergraduate"/>
    <n v="1492"/>
    <n v="1419"/>
    <n v="1"/>
    <n v="0"/>
    <x v="0"/>
    <s v="NumStorePurchases"/>
    <x v="1"/>
    <n v="22"/>
    <s v="Accepted"/>
    <n v="22"/>
    <n v="1565"/>
    <n v="4"/>
    <n v="8"/>
    <n v="9"/>
    <n v="21"/>
    <n v="8"/>
    <x v="0"/>
    <s v="High"/>
    <s v="High"/>
    <s v="High"/>
    <n v="2131"/>
  </r>
  <r>
    <n v="15253"/>
    <x v="2"/>
    <n v="1"/>
    <n v="0"/>
    <n v="13"/>
    <x v="1"/>
    <n v="1"/>
    <n v="3"/>
    <n v="3"/>
    <n v="8"/>
    <n v="1"/>
    <n v="13"/>
    <s v="Gold"/>
    <n v="2"/>
    <n v="1"/>
    <n v="0"/>
    <n v="3"/>
    <n v="7"/>
    <x v="0"/>
    <x v="0"/>
    <x v="0"/>
    <x v="0"/>
    <x v="0"/>
    <n v="0"/>
    <n v="3"/>
    <n v="11"/>
    <x v="1"/>
    <n v="28"/>
    <x v="3"/>
    <n v="2403"/>
    <n v="0"/>
    <n v="0"/>
    <n v="1"/>
    <n v="0"/>
    <n v="0"/>
    <s v="Single"/>
    <s v="Alone"/>
    <n v="0"/>
    <n v="1"/>
    <n v="0"/>
    <n v="0"/>
    <n v="0"/>
    <s v="Basic"/>
    <s v="Undergraduate"/>
    <n v="16"/>
    <n v="3"/>
    <n v="0"/>
    <n v="1"/>
    <x v="1"/>
    <s v="NumStorePurchases"/>
    <x v="1"/>
    <n v="4"/>
    <s v="Not Accepted"/>
    <n v="4"/>
    <n v="29"/>
    <n v="9"/>
    <n v="0"/>
    <n v="0"/>
    <n v="9"/>
    <n v="2"/>
    <x v="1"/>
    <s v="Low"/>
    <s v="Low"/>
    <s v="Medium"/>
    <n v="2132"/>
  </r>
  <r>
    <n v="31560"/>
    <x v="2"/>
    <n v="1"/>
    <n v="0"/>
    <n v="98"/>
    <x v="2"/>
    <n v="62"/>
    <n v="1"/>
    <n v="20"/>
    <n v="4"/>
    <n v="0"/>
    <n v="7"/>
    <s v="Wines"/>
    <n v="2"/>
    <n v="2"/>
    <n v="1"/>
    <n v="3"/>
    <n v="8"/>
    <x v="0"/>
    <x v="0"/>
    <x v="0"/>
    <x v="0"/>
    <x v="0"/>
    <n v="0"/>
    <n v="3"/>
    <n v="11"/>
    <x v="1"/>
    <n v="46"/>
    <x v="2"/>
    <n v="2529"/>
    <n v="0"/>
    <n v="0"/>
    <n v="1"/>
    <n v="0"/>
    <n v="0"/>
    <s v="Single"/>
    <s v="Alone"/>
    <n v="0"/>
    <n v="0"/>
    <n v="0"/>
    <n v="0"/>
    <n v="1"/>
    <s v="PhD"/>
    <s v="Postgraduate"/>
    <n v="87"/>
    <n v="80"/>
    <n v="0"/>
    <n v="1"/>
    <x v="3"/>
    <s v="NumStorePurchases"/>
    <x v="1"/>
    <n v="6"/>
    <s v="Not Accepted"/>
    <n v="6"/>
    <n v="94"/>
    <n v="0.99999999999999978"/>
    <n v="2"/>
    <n v="3"/>
    <n v="6"/>
    <n v="0"/>
    <x v="1"/>
    <s v="Medium"/>
    <s v="Low"/>
    <s v="Low"/>
    <n v="2133"/>
  </r>
  <r>
    <n v="72071"/>
    <x v="1"/>
    <n v="0"/>
    <n v="1"/>
    <n v="4"/>
    <x v="3"/>
    <n v="531"/>
    <n v="69"/>
    <n v="300"/>
    <n v="150"/>
    <n v="138"/>
    <n v="150"/>
    <s v="Wines"/>
    <n v="3"/>
    <n v="5"/>
    <n v="4"/>
    <n v="8"/>
    <n v="2"/>
    <x v="0"/>
    <x v="0"/>
    <x v="0"/>
    <x v="0"/>
    <x v="0"/>
    <n v="0"/>
    <n v="3"/>
    <n v="11"/>
    <x v="1"/>
    <n v="66"/>
    <x v="0"/>
    <n v="2659"/>
    <n v="1"/>
    <n v="0"/>
    <n v="0"/>
    <n v="0"/>
    <n v="0"/>
    <s v="Divorced"/>
    <s v="Alone"/>
    <n v="0"/>
    <n v="0"/>
    <n v="1"/>
    <n v="0"/>
    <n v="0"/>
    <s v="Graduation"/>
    <s v="Graduate"/>
    <n v="1188"/>
    <n v="1038"/>
    <n v="0"/>
    <n v="1"/>
    <x v="0"/>
    <s v="NumStorePurchases"/>
    <x v="1"/>
    <n v="17"/>
    <s v="Not Accepted"/>
    <n v="17"/>
    <n v="1338"/>
    <n v="10"/>
    <n v="6"/>
    <n v="8"/>
    <n v="24"/>
    <n v="9"/>
    <x v="0"/>
    <s v="High"/>
    <s v="High"/>
    <s v="High"/>
    <n v="2134"/>
  </r>
  <r>
    <n v="91172"/>
    <x v="1"/>
    <n v="0"/>
    <n v="0"/>
    <n v="94"/>
    <x v="2"/>
    <n v="162"/>
    <n v="28"/>
    <n v="818"/>
    <n v="0"/>
    <n v="28"/>
    <n v="56"/>
    <s v="Meat"/>
    <n v="0"/>
    <n v="4"/>
    <n v="3"/>
    <n v="7"/>
    <n v="3"/>
    <x v="1"/>
    <x v="0"/>
    <x v="1"/>
    <x v="1"/>
    <x v="1"/>
    <n v="0"/>
    <n v="3"/>
    <n v="11"/>
    <x v="0"/>
    <n v="30"/>
    <x v="1"/>
    <n v="2618"/>
    <n v="0"/>
    <n v="0"/>
    <n v="1"/>
    <n v="0"/>
    <n v="0"/>
    <s v="Single"/>
    <s v="Alone"/>
    <n v="0"/>
    <n v="0"/>
    <n v="0"/>
    <n v="1"/>
    <n v="0"/>
    <s v="Master"/>
    <s v="Postgraduate"/>
    <n v="1036"/>
    <n v="980"/>
    <n v="4"/>
    <n v="0"/>
    <x v="0"/>
    <s v="NumStorePurchases"/>
    <x v="1"/>
    <n v="14"/>
    <s v="Accepted"/>
    <n v="14"/>
    <n v="1092"/>
    <n v="0.99999999999999978"/>
    <n v="5"/>
    <n v="7"/>
    <n v="13"/>
    <n v="3"/>
    <x v="2"/>
    <s v="Medium"/>
    <s v="Medium"/>
    <s v="Medium"/>
    <n v="2135"/>
  </r>
  <r>
    <n v="90000"/>
    <x v="1"/>
    <n v="0"/>
    <n v="0"/>
    <n v="91"/>
    <x v="2"/>
    <n v="675"/>
    <n v="144"/>
    <n v="133"/>
    <n v="94"/>
    <n v="192"/>
    <n v="241"/>
    <s v="Wines"/>
    <n v="1"/>
    <n v="4"/>
    <n v="8"/>
    <n v="5"/>
    <n v="1"/>
    <x v="1"/>
    <x v="0"/>
    <x v="1"/>
    <x v="1"/>
    <x v="0"/>
    <n v="0"/>
    <n v="3"/>
    <n v="11"/>
    <x v="1"/>
    <n v="36"/>
    <x v="1"/>
    <n v="2347"/>
    <n v="0"/>
    <n v="1"/>
    <n v="0"/>
    <n v="0"/>
    <n v="0"/>
    <s v="Married"/>
    <s v="Partner"/>
    <n v="0"/>
    <n v="0"/>
    <n v="1"/>
    <n v="0"/>
    <n v="0"/>
    <s v="Graduation"/>
    <s v="Graduate"/>
    <n v="1238"/>
    <n v="997"/>
    <n v="3"/>
    <n v="0"/>
    <x v="0"/>
    <s v="NumCatalogPurchases"/>
    <x v="0"/>
    <n v="17"/>
    <s v="Accepted"/>
    <n v="17"/>
    <n v="1479"/>
    <n v="0.99999999999999978"/>
    <n v="6"/>
    <n v="8"/>
    <n v="15"/>
    <n v="4"/>
    <x v="2"/>
    <s v="High"/>
    <s v="High"/>
    <s v="High"/>
    <n v="2136"/>
  </r>
  <r>
    <n v="41967"/>
    <x v="0"/>
    <n v="1"/>
    <n v="1"/>
    <n v="66"/>
    <x v="2"/>
    <n v="23"/>
    <n v="4"/>
    <n v="10"/>
    <n v="0"/>
    <n v="2"/>
    <n v="15"/>
    <s v="Wines"/>
    <n v="1"/>
    <n v="1"/>
    <n v="0"/>
    <n v="3"/>
    <n v="4"/>
    <x v="0"/>
    <x v="0"/>
    <x v="0"/>
    <x v="0"/>
    <x v="0"/>
    <n v="0"/>
    <n v="3"/>
    <n v="11"/>
    <x v="1"/>
    <n v="39"/>
    <x v="1"/>
    <n v="2377"/>
    <n v="0"/>
    <n v="0"/>
    <n v="1"/>
    <n v="0"/>
    <n v="0"/>
    <s v="Single"/>
    <s v="Alone"/>
    <n v="0"/>
    <n v="0"/>
    <n v="1"/>
    <n v="0"/>
    <n v="0"/>
    <s v="Graduation"/>
    <s v="Graduate"/>
    <n v="39"/>
    <n v="24"/>
    <n v="0"/>
    <n v="2"/>
    <x v="1"/>
    <s v="NumStorePurchases"/>
    <x v="1"/>
    <n v="4"/>
    <s v="Not Accepted"/>
    <n v="4"/>
    <n v="54"/>
    <n v="4"/>
    <n v="0"/>
    <n v="1"/>
    <n v="5"/>
    <n v="0"/>
    <x v="1"/>
    <s v="Low"/>
    <s v="Medium"/>
    <s v="Medium"/>
    <n v="2137"/>
  </r>
  <r>
    <n v="69263"/>
    <x v="1"/>
    <n v="0"/>
    <n v="1"/>
    <n v="14"/>
    <x v="1"/>
    <n v="492"/>
    <n v="5"/>
    <n v="32"/>
    <n v="13"/>
    <n v="5"/>
    <n v="21"/>
    <s v="Wines"/>
    <n v="1"/>
    <n v="9"/>
    <n v="1"/>
    <n v="7"/>
    <n v="6"/>
    <x v="0"/>
    <x v="1"/>
    <x v="0"/>
    <x v="0"/>
    <x v="0"/>
    <n v="0"/>
    <n v="3"/>
    <n v="11"/>
    <x v="1"/>
    <n v="55"/>
    <x v="0"/>
    <n v="2275"/>
    <n v="0"/>
    <n v="0"/>
    <n v="1"/>
    <n v="0"/>
    <n v="0"/>
    <s v="Single"/>
    <s v="Alone"/>
    <n v="0"/>
    <n v="0"/>
    <n v="1"/>
    <n v="0"/>
    <n v="0"/>
    <s v="Graduation"/>
    <s v="Graduate"/>
    <n v="547"/>
    <n v="526"/>
    <n v="1"/>
    <n v="1"/>
    <x v="2"/>
    <s v="NumWebPurchases"/>
    <x v="2"/>
    <n v="17"/>
    <s v="Accepted"/>
    <n v="17"/>
    <n v="568"/>
    <n v="9"/>
    <n v="6"/>
    <n v="5"/>
    <n v="20"/>
    <n v="7"/>
    <x v="3"/>
    <s v="Medium"/>
    <s v="Medium"/>
    <s v="Medium"/>
    <n v="2138"/>
  </r>
  <r>
    <n v="65706"/>
    <x v="0"/>
    <n v="0"/>
    <n v="0"/>
    <n v="77"/>
    <x v="2"/>
    <n v="918"/>
    <n v="10"/>
    <n v="129"/>
    <n v="13"/>
    <n v="0"/>
    <n v="129"/>
    <s v="Wines"/>
    <n v="1"/>
    <n v="11"/>
    <n v="3"/>
    <n v="12"/>
    <n v="7"/>
    <x v="0"/>
    <x v="1"/>
    <x v="1"/>
    <x v="0"/>
    <x v="1"/>
    <n v="0"/>
    <n v="3"/>
    <n v="11"/>
    <x v="0"/>
    <n v="50"/>
    <x v="0"/>
    <n v="2525"/>
    <n v="1"/>
    <n v="0"/>
    <n v="0"/>
    <n v="0"/>
    <n v="0"/>
    <s v="Divorced"/>
    <s v="Alone"/>
    <n v="1"/>
    <n v="0"/>
    <n v="0"/>
    <n v="0"/>
    <n v="0"/>
    <s v="2n Cycle"/>
    <s v="Undergraduate"/>
    <n v="1070"/>
    <n v="941"/>
    <n v="3"/>
    <n v="0"/>
    <x v="0"/>
    <s v="NumStorePurchases"/>
    <x v="1"/>
    <n v="26"/>
    <s v="Accepted"/>
    <n v="26"/>
    <n v="1199"/>
    <n v="3.0000000000000004"/>
    <n v="9"/>
    <n v="8"/>
    <n v="20"/>
    <n v="7"/>
    <x v="3"/>
    <s v="High"/>
    <s v="Low"/>
    <s v="High"/>
    <n v="2139"/>
  </r>
  <r>
    <n v="60934"/>
    <x v="0"/>
    <n v="0"/>
    <n v="1"/>
    <n v="41"/>
    <x v="0"/>
    <n v="224"/>
    <n v="155"/>
    <n v="155"/>
    <n v="192"/>
    <n v="93"/>
    <n v="54"/>
    <s v="Wines"/>
    <n v="2"/>
    <n v="6"/>
    <n v="4"/>
    <n v="11"/>
    <n v="4"/>
    <x v="0"/>
    <x v="0"/>
    <x v="0"/>
    <x v="0"/>
    <x v="0"/>
    <n v="0"/>
    <n v="3"/>
    <n v="11"/>
    <x v="1"/>
    <n v="45"/>
    <x v="2"/>
    <n v="2322"/>
    <n v="0"/>
    <n v="0"/>
    <n v="0"/>
    <n v="1"/>
    <n v="0"/>
    <s v="Together"/>
    <s v="Partner"/>
    <n v="0"/>
    <n v="0"/>
    <n v="1"/>
    <n v="0"/>
    <n v="0"/>
    <s v="Graduation"/>
    <s v="Graduate"/>
    <n v="819"/>
    <n v="765"/>
    <n v="0"/>
    <n v="1"/>
    <x v="2"/>
    <s v="NumStorePurchases"/>
    <x v="1"/>
    <n v="21"/>
    <s v="Not Accepted"/>
    <n v="21"/>
    <n v="873"/>
    <n v="6"/>
    <n v="8"/>
    <n v="6"/>
    <n v="20"/>
    <n v="7"/>
    <x v="3"/>
    <s v="Medium"/>
    <s v="High"/>
    <s v="Medium"/>
    <n v="2140"/>
  </r>
  <r>
    <n v="71965"/>
    <x v="1"/>
    <n v="0"/>
    <n v="1"/>
    <n v="21"/>
    <x v="1"/>
    <n v="572"/>
    <n v="19"/>
    <n v="286"/>
    <n v="50"/>
    <n v="38"/>
    <n v="248"/>
    <s v="Wines"/>
    <n v="3"/>
    <n v="6"/>
    <n v="3"/>
    <n v="5"/>
    <n v="3"/>
    <x v="0"/>
    <x v="0"/>
    <x v="0"/>
    <x v="0"/>
    <x v="0"/>
    <n v="0"/>
    <n v="3"/>
    <n v="11"/>
    <x v="1"/>
    <n v="69"/>
    <x v="0"/>
    <n v="2494"/>
    <n v="0"/>
    <n v="1"/>
    <n v="0"/>
    <n v="0"/>
    <n v="0"/>
    <s v="Married"/>
    <s v="Partner"/>
    <n v="0"/>
    <n v="0"/>
    <n v="1"/>
    <n v="0"/>
    <n v="0"/>
    <s v="Graduation"/>
    <s v="Graduate"/>
    <n v="965"/>
    <n v="717"/>
    <n v="0"/>
    <n v="1"/>
    <x v="0"/>
    <s v="NumWebPurchases"/>
    <x v="2"/>
    <n v="14"/>
    <s v="Not Accepted"/>
    <n v="14"/>
    <n v="1213"/>
    <n v="8"/>
    <n v="5"/>
    <n v="8"/>
    <n v="21"/>
    <n v="8"/>
    <x v="0"/>
    <s v="High"/>
    <s v="High"/>
    <s v="High"/>
    <n v="2141"/>
  </r>
  <r>
    <n v="65210"/>
    <x v="0"/>
    <n v="0"/>
    <n v="1"/>
    <n v="25"/>
    <x v="1"/>
    <n v="626"/>
    <n v="0"/>
    <n v="70"/>
    <n v="0"/>
    <n v="7"/>
    <n v="28"/>
    <s v="Wines"/>
    <n v="2"/>
    <n v="9"/>
    <n v="3"/>
    <n v="8"/>
    <n v="6"/>
    <x v="0"/>
    <x v="1"/>
    <x v="0"/>
    <x v="1"/>
    <x v="0"/>
    <n v="0"/>
    <n v="3"/>
    <n v="11"/>
    <x v="1"/>
    <n v="65"/>
    <x v="0"/>
    <n v="2270"/>
    <n v="0"/>
    <n v="1"/>
    <n v="0"/>
    <n v="0"/>
    <n v="0"/>
    <s v="Married"/>
    <s v="Partner"/>
    <n v="0"/>
    <n v="0"/>
    <n v="1"/>
    <n v="0"/>
    <n v="0"/>
    <s v="Graduation"/>
    <s v="Graduate"/>
    <n v="703"/>
    <n v="675"/>
    <n v="2"/>
    <n v="1"/>
    <x v="2"/>
    <s v="NumWebPurchases"/>
    <x v="2"/>
    <n v="20"/>
    <s v="Accepted"/>
    <n v="20"/>
    <n v="731"/>
    <n v="8"/>
    <n v="7"/>
    <n v="6"/>
    <n v="21"/>
    <n v="8"/>
    <x v="0"/>
    <s v="High"/>
    <s v="Medium"/>
    <s v="Medium"/>
    <n v="2142"/>
  </r>
  <r>
    <n v="79174"/>
    <x v="1"/>
    <n v="0"/>
    <n v="0"/>
    <n v="2"/>
    <x v="3"/>
    <n v="1074"/>
    <n v="37"/>
    <n v="518"/>
    <n v="193"/>
    <n v="92"/>
    <n v="129"/>
    <s v="Wines"/>
    <n v="1"/>
    <n v="5"/>
    <n v="6"/>
    <n v="7"/>
    <n v="2"/>
    <x v="0"/>
    <x v="0"/>
    <x v="1"/>
    <x v="1"/>
    <x v="0"/>
    <n v="0"/>
    <n v="3"/>
    <n v="11"/>
    <x v="0"/>
    <n v="45"/>
    <x v="2"/>
    <n v="2693"/>
    <n v="0"/>
    <n v="1"/>
    <n v="0"/>
    <n v="0"/>
    <n v="0"/>
    <s v="Married"/>
    <s v="Partner"/>
    <n v="0"/>
    <n v="0"/>
    <n v="0"/>
    <n v="0"/>
    <n v="1"/>
    <s v="PhD"/>
    <s v="Postgraduate"/>
    <n v="1914"/>
    <n v="1785"/>
    <n v="2"/>
    <n v="0"/>
    <x v="0"/>
    <s v="NumStorePurchases"/>
    <x v="1"/>
    <n v="18"/>
    <s v="Accepted"/>
    <n v="18"/>
    <n v="2043"/>
    <n v="10"/>
    <n v="7"/>
    <n v="9"/>
    <n v="26"/>
    <n v="9"/>
    <x v="0"/>
    <s v="High"/>
    <s v="High"/>
    <s v="High"/>
    <n v="2143"/>
  </r>
  <r>
    <n v="81380"/>
    <x v="1"/>
    <n v="0"/>
    <n v="0"/>
    <n v="51"/>
    <x v="0"/>
    <n v="741"/>
    <n v="68"/>
    <n v="689"/>
    <n v="224"/>
    <n v="68"/>
    <n v="103"/>
    <s v="Wines"/>
    <n v="1"/>
    <n v="4"/>
    <n v="2"/>
    <n v="10"/>
    <n v="2"/>
    <x v="0"/>
    <x v="0"/>
    <x v="0"/>
    <x v="0"/>
    <x v="0"/>
    <n v="0"/>
    <n v="3"/>
    <n v="11"/>
    <x v="1"/>
    <n v="53"/>
    <x v="0"/>
    <n v="2713"/>
    <n v="1"/>
    <n v="0"/>
    <n v="0"/>
    <n v="0"/>
    <n v="0"/>
    <s v="Divorced"/>
    <s v="Alone"/>
    <n v="0"/>
    <n v="0"/>
    <n v="0"/>
    <n v="1"/>
    <n v="0"/>
    <s v="Master"/>
    <s v="Postgraduate"/>
    <n v="1790"/>
    <n v="1687"/>
    <n v="0"/>
    <n v="0"/>
    <x v="0"/>
    <s v="NumStorePurchases"/>
    <x v="1"/>
    <n v="16"/>
    <s v="Not Accepted"/>
    <n v="16"/>
    <n v="1893"/>
    <n v="5"/>
    <n v="6"/>
    <n v="9"/>
    <n v="20"/>
    <n v="7"/>
    <x v="3"/>
    <s v="High"/>
    <s v="High"/>
    <s v="High"/>
    <n v="2144"/>
  </r>
  <r>
    <n v="48432"/>
    <x v="0"/>
    <n v="0"/>
    <n v="1"/>
    <n v="3"/>
    <x v="3"/>
    <n v="322"/>
    <n v="3"/>
    <n v="50"/>
    <n v="4"/>
    <n v="3"/>
    <n v="42"/>
    <s v="Wines"/>
    <n v="5"/>
    <n v="7"/>
    <n v="1"/>
    <n v="6"/>
    <n v="8"/>
    <x v="0"/>
    <x v="0"/>
    <x v="0"/>
    <x v="0"/>
    <x v="0"/>
    <n v="0"/>
    <n v="3"/>
    <n v="11"/>
    <x v="1"/>
    <n v="47"/>
    <x v="2"/>
    <n v="2778"/>
    <n v="0"/>
    <n v="0"/>
    <n v="1"/>
    <n v="0"/>
    <n v="0"/>
    <s v="Single"/>
    <s v="Alone"/>
    <n v="0"/>
    <n v="0"/>
    <n v="0"/>
    <n v="0"/>
    <n v="1"/>
    <s v="PhD"/>
    <s v="Postgraduate"/>
    <n v="382"/>
    <n v="340"/>
    <n v="0"/>
    <n v="1"/>
    <x v="2"/>
    <s v="NumWebPurchases"/>
    <x v="2"/>
    <n v="14"/>
    <s v="Not Accepted"/>
    <n v="14"/>
    <n v="424"/>
    <n v="10"/>
    <n v="5"/>
    <n v="5"/>
    <n v="20"/>
    <n v="7"/>
    <x v="3"/>
    <s v="Medium"/>
    <s v="Medium"/>
    <s v="Medium"/>
    <n v="2145"/>
  </r>
  <r>
    <n v="52914"/>
    <x v="0"/>
    <n v="0"/>
    <n v="1"/>
    <n v="32"/>
    <x v="0"/>
    <n v="254"/>
    <n v="10"/>
    <n v="44"/>
    <n v="30"/>
    <n v="10"/>
    <n v="227"/>
    <s v="Wines"/>
    <n v="2"/>
    <n v="7"/>
    <n v="3"/>
    <n v="3"/>
    <n v="7"/>
    <x v="1"/>
    <x v="0"/>
    <x v="0"/>
    <x v="0"/>
    <x v="0"/>
    <n v="0"/>
    <n v="3"/>
    <n v="11"/>
    <x v="1"/>
    <n v="49"/>
    <x v="2"/>
    <n v="2697"/>
    <n v="0"/>
    <n v="1"/>
    <n v="0"/>
    <n v="0"/>
    <n v="0"/>
    <s v="Married"/>
    <s v="Partner"/>
    <n v="0"/>
    <n v="0"/>
    <n v="1"/>
    <n v="0"/>
    <n v="0"/>
    <s v="Graduation"/>
    <s v="Graduate"/>
    <n v="348"/>
    <n v="121"/>
    <n v="1"/>
    <n v="1"/>
    <x v="2"/>
    <s v="NumWebPurchases"/>
    <x v="2"/>
    <n v="13"/>
    <s v="Accepted"/>
    <n v="13"/>
    <n v="575"/>
    <n v="7"/>
    <n v="5"/>
    <n v="5"/>
    <n v="17"/>
    <n v="5"/>
    <x v="3"/>
    <s v="Medium"/>
    <s v="Medium"/>
    <s v="High"/>
    <n v="2146"/>
  </r>
  <r>
    <n v="38946"/>
    <x v="0"/>
    <n v="0"/>
    <n v="1"/>
    <n v="84"/>
    <x v="2"/>
    <n v="116"/>
    <n v="6"/>
    <n v="82"/>
    <n v="6"/>
    <n v="6"/>
    <n v="41"/>
    <s v="Wines"/>
    <n v="2"/>
    <n v="3"/>
    <n v="1"/>
    <n v="6"/>
    <n v="5"/>
    <x v="0"/>
    <x v="0"/>
    <x v="0"/>
    <x v="0"/>
    <x v="0"/>
    <n v="0"/>
    <n v="3"/>
    <n v="11"/>
    <x v="1"/>
    <n v="65"/>
    <x v="0"/>
    <n v="2407"/>
    <n v="0"/>
    <n v="0"/>
    <n v="0"/>
    <n v="1"/>
    <n v="0"/>
    <s v="Together"/>
    <s v="Partner"/>
    <n v="0"/>
    <n v="0"/>
    <n v="1"/>
    <n v="0"/>
    <n v="0"/>
    <s v="Graduation"/>
    <s v="Graduate"/>
    <n v="216"/>
    <n v="175"/>
    <n v="0"/>
    <n v="1"/>
    <x v="3"/>
    <s v="NumStorePurchases"/>
    <x v="1"/>
    <n v="10"/>
    <s v="Not Accepted"/>
    <n v="10"/>
    <n v="257"/>
    <n v="1.9999999999999996"/>
    <n v="4"/>
    <n v="4"/>
    <n v="10"/>
    <n v="2"/>
    <x v="1"/>
    <s v="Medium"/>
    <s v="Medium"/>
    <s v="Medium"/>
    <n v="2147"/>
  </r>
  <r>
    <n v="26067"/>
    <x v="2"/>
    <n v="1"/>
    <n v="0"/>
    <n v="49"/>
    <x v="0"/>
    <n v="22"/>
    <n v="2"/>
    <n v="18"/>
    <n v="0"/>
    <n v="2"/>
    <n v="12"/>
    <s v="Wines"/>
    <n v="3"/>
    <n v="3"/>
    <n v="0"/>
    <n v="3"/>
    <n v="8"/>
    <x v="0"/>
    <x v="0"/>
    <x v="0"/>
    <x v="0"/>
    <x v="0"/>
    <n v="0"/>
    <n v="3"/>
    <n v="11"/>
    <x v="1"/>
    <n v="46"/>
    <x v="2"/>
    <n v="2396"/>
    <n v="0"/>
    <n v="1"/>
    <n v="0"/>
    <n v="0"/>
    <n v="0"/>
    <s v="Married"/>
    <s v="Partner"/>
    <n v="0"/>
    <n v="0"/>
    <n v="1"/>
    <n v="0"/>
    <n v="0"/>
    <s v="Graduation"/>
    <s v="Graduate"/>
    <n v="44"/>
    <n v="32"/>
    <n v="0"/>
    <n v="1"/>
    <x v="1"/>
    <s v="NumWebPurchases"/>
    <x v="2"/>
    <n v="6"/>
    <s v="Not Accepted"/>
    <n v="6"/>
    <n v="56"/>
    <n v="6"/>
    <n v="2"/>
    <n v="2"/>
    <n v="10"/>
    <n v="2"/>
    <x v="1"/>
    <s v="Low"/>
    <s v="Medium"/>
    <s v="Medium"/>
    <n v="2148"/>
  </r>
  <r>
    <n v="44325"/>
    <x v="0"/>
    <n v="0"/>
    <n v="1"/>
    <n v="69"/>
    <x v="2"/>
    <n v="516"/>
    <n v="0"/>
    <n v="21"/>
    <n v="0"/>
    <n v="0"/>
    <n v="5"/>
    <s v="Wines"/>
    <n v="4"/>
    <n v="8"/>
    <n v="2"/>
    <n v="7"/>
    <n v="8"/>
    <x v="0"/>
    <x v="1"/>
    <x v="0"/>
    <x v="0"/>
    <x v="0"/>
    <n v="0"/>
    <n v="3"/>
    <n v="11"/>
    <x v="1"/>
    <n v="48"/>
    <x v="2"/>
    <n v="2638"/>
    <n v="0"/>
    <n v="1"/>
    <n v="0"/>
    <n v="0"/>
    <n v="0"/>
    <s v="Married"/>
    <s v="Partner"/>
    <n v="0"/>
    <n v="0"/>
    <n v="0"/>
    <n v="0"/>
    <n v="1"/>
    <s v="PhD"/>
    <s v="Postgraduate"/>
    <n v="537"/>
    <n v="532"/>
    <n v="1"/>
    <n v="1"/>
    <x v="2"/>
    <s v="NumWebPurchases"/>
    <x v="2"/>
    <n v="17"/>
    <s v="Accepted"/>
    <n v="17"/>
    <n v="542"/>
    <n v="4"/>
    <n v="6"/>
    <n v="5"/>
    <n v="15"/>
    <n v="4"/>
    <x v="2"/>
    <s v="High"/>
    <s v="Low"/>
    <s v="Low"/>
    <n v="2149"/>
  </r>
  <r>
    <n v="42523"/>
    <x v="0"/>
    <n v="0"/>
    <n v="0"/>
    <n v="96"/>
    <x v="2"/>
    <n v="14"/>
    <n v="36"/>
    <n v="11"/>
    <n v="3"/>
    <n v="26"/>
    <n v="35"/>
    <s v="Fruits"/>
    <n v="1"/>
    <n v="1"/>
    <n v="1"/>
    <n v="4"/>
    <n v="2"/>
    <x v="0"/>
    <x v="0"/>
    <x v="0"/>
    <x v="0"/>
    <x v="0"/>
    <n v="0"/>
    <n v="3"/>
    <n v="11"/>
    <x v="1"/>
    <n v="56"/>
    <x v="0"/>
    <n v="2226"/>
    <n v="0"/>
    <n v="1"/>
    <n v="0"/>
    <n v="0"/>
    <n v="0"/>
    <s v="Married"/>
    <s v="Partner"/>
    <n v="0"/>
    <n v="0"/>
    <n v="1"/>
    <n v="0"/>
    <n v="0"/>
    <s v="Graduation"/>
    <s v="Graduate"/>
    <n v="90"/>
    <n v="55"/>
    <n v="0"/>
    <n v="0"/>
    <x v="3"/>
    <s v="NumStorePurchases"/>
    <x v="1"/>
    <n v="6"/>
    <s v="Not Accepted"/>
    <n v="6"/>
    <n v="125"/>
    <n v="0.99999999999999978"/>
    <n v="2"/>
    <n v="3"/>
    <n v="6"/>
    <n v="0"/>
    <x v="1"/>
    <s v="Low"/>
    <s v="Medium"/>
    <s v="Medium"/>
    <n v="2150"/>
  </r>
  <r>
    <n v="26487"/>
    <x v="2"/>
    <n v="1"/>
    <n v="0"/>
    <n v="23"/>
    <x v="1"/>
    <n v="2"/>
    <n v="8"/>
    <n v="10"/>
    <n v="12"/>
    <n v="14"/>
    <n v="23"/>
    <s v="Gold"/>
    <n v="3"/>
    <n v="2"/>
    <n v="1"/>
    <n v="3"/>
    <n v="5"/>
    <x v="0"/>
    <x v="0"/>
    <x v="0"/>
    <x v="0"/>
    <x v="0"/>
    <n v="0"/>
    <n v="3"/>
    <n v="11"/>
    <x v="1"/>
    <n v="42"/>
    <x v="2"/>
    <n v="2564"/>
    <n v="0"/>
    <n v="0"/>
    <n v="1"/>
    <n v="0"/>
    <n v="0"/>
    <s v="Single"/>
    <s v="Alone"/>
    <n v="0"/>
    <n v="1"/>
    <n v="0"/>
    <n v="0"/>
    <n v="0"/>
    <s v="Basic"/>
    <s v="Undergraduate"/>
    <n v="46"/>
    <n v="23"/>
    <n v="0"/>
    <n v="1"/>
    <x v="1"/>
    <s v="NumStorePurchases"/>
    <x v="1"/>
    <n v="6"/>
    <s v="Not Accepted"/>
    <n v="6"/>
    <n v="69"/>
    <n v="8"/>
    <n v="2"/>
    <n v="2"/>
    <n v="12"/>
    <n v="3"/>
    <x v="2"/>
    <s v="Low"/>
    <s v="Medium"/>
    <s v="Medium"/>
    <n v="2151"/>
  </r>
  <r>
    <n v="53233"/>
    <x v="0"/>
    <n v="0"/>
    <n v="1"/>
    <n v="18"/>
    <x v="1"/>
    <n v="28"/>
    <n v="0"/>
    <n v="9"/>
    <n v="3"/>
    <n v="0"/>
    <n v="0"/>
    <s v="Wines"/>
    <n v="1"/>
    <n v="1"/>
    <n v="0"/>
    <n v="3"/>
    <n v="4"/>
    <x v="0"/>
    <x v="0"/>
    <x v="0"/>
    <x v="0"/>
    <x v="0"/>
    <n v="0"/>
    <n v="3"/>
    <n v="11"/>
    <x v="1"/>
    <n v="63"/>
    <x v="0"/>
    <n v="2262"/>
    <n v="0"/>
    <n v="1"/>
    <n v="0"/>
    <n v="0"/>
    <n v="0"/>
    <s v="Married"/>
    <s v="Partner"/>
    <n v="1"/>
    <n v="0"/>
    <n v="0"/>
    <n v="0"/>
    <n v="0"/>
    <s v="2n Cycle"/>
    <s v="Undergraduate"/>
    <n v="40"/>
    <n v="40"/>
    <n v="0"/>
    <n v="1"/>
    <x v="1"/>
    <s v="NumStorePurchases"/>
    <x v="1"/>
    <n v="4"/>
    <s v="Not Accepted"/>
    <n v="4"/>
    <n v="40"/>
    <n v="9"/>
    <n v="0"/>
    <n v="1"/>
    <n v="10"/>
    <n v="2"/>
    <x v="1"/>
    <s v="Medium"/>
    <s v="Low"/>
    <s v="Low"/>
    <n v="2152"/>
  </r>
  <r>
    <n v="67716"/>
    <x v="0"/>
    <n v="0"/>
    <n v="1"/>
    <n v="8"/>
    <x v="1"/>
    <n v="530"/>
    <n v="142"/>
    <n v="217"/>
    <n v="62"/>
    <n v="9"/>
    <n v="56"/>
    <s v="Wines"/>
    <n v="4"/>
    <n v="7"/>
    <n v="4"/>
    <n v="13"/>
    <n v="5"/>
    <x v="0"/>
    <x v="1"/>
    <x v="0"/>
    <x v="0"/>
    <x v="0"/>
    <n v="0"/>
    <n v="3"/>
    <n v="11"/>
    <x v="1"/>
    <n v="60"/>
    <x v="0"/>
    <n v="2694"/>
    <n v="0"/>
    <n v="1"/>
    <n v="0"/>
    <n v="0"/>
    <n v="0"/>
    <s v="Married"/>
    <s v="Partner"/>
    <n v="0"/>
    <n v="0"/>
    <n v="1"/>
    <n v="0"/>
    <n v="0"/>
    <s v="Graduation"/>
    <s v="Graduate"/>
    <n v="960"/>
    <n v="904"/>
    <n v="1"/>
    <n v="1"/>
    <x v="2"/>
    <s v="NumStorePurchases"/>
    <x v="1"/>
    <n v="24"/>
    <s v="Accepted"/>
    <n v="24"/>
    <n v="1016"/>
    <n v="10"/>
    <n v="9"/>
    <n v="7"/>
    <n v="26"/>
    <n v="9"/>
    <x v="0"/>
    <s v="High"/>
    <s v="Medium"/>
    <s v="Medium"/>
    <n v="2153"/>
  </r>
  <r>
    <n v="76234"/>
    <x v="1"/>
    <n v="0"/>
    <n v="1"/>
    <n v="21"/>
    <x v="1"/>
    <n v="519"/>
    <n v="50"/>
    <n v="167"/>
    <n v="130"/>
    <n v="0"/>
    <n v="41"/>
    <s v="Wines"/>
    <n v="1"/>
    <n v="8"/>
    <n v="3"/>
    <n v="11"/>
    <n v="3"/>
    <x v="0"/>
    <x v="1"/>
    <x v="0"/>
    <x v="0"/>
    <x v="0"/>
    <n v="0"/>
    <n v="3"/>
    <n v="11"/>
    <x v="1"/>
    <n v="48"/>
    <x v="2"/>
    <n v="2302"/>
    <n v="0"/>
    <n v="1"/>
    <n v="0"/>
    <n v="0"/>
    <n v="0"/>
    <s v="Married"/>
    <s v="Partner"/>
    <n v="0"/>
    <n v="0"/>
    <n v="0"/>
    <n v="1"/>
    <n v="0"/>
    <s v="Master"/>
    <s v="Postgraduate"/>
    <n v="866"/>
    <n v="825"/>
    <n v="1"/>
    <n v="1"/>
    <x v="2"/>
    <s v="NumStorePurchases"/>
    <x v="1"/>
    <n v="22"/>
    <s v="Accepted"/>
    <n v="22"/>
    <n v="907"/>
    <n v="8"/>
    <n v="8"/>
    <n v="6"/>
    <n v="22"/>
    <n v="8"/>
    <x v="0"/>
    <s v="High"/>
    <s v="Low"/>
    <s v="Medium"/>
    <n v="2154"/>
  </r>
  <r>
    <n v="84117"/>
    <x v="1"/>
    <n v="0"/>
    <n v="0"/>
    <n v="60"/>
    <x v="0"/>
    <n v="611"/>
    <n v="76"/>
    <n v="749"/>
    <n v="59"/>
    <n v="45"/>
    <n v="26"/>
    <s v="Meat"/>
    <n v="1"/>
    <n v="7"/>
    <n v="10"/>
    <n v="6"/>
    <n v="2"/>
    <x v="0"/>
    <x v="0"/>
    <x v="1"/>
    <x v="0"/>
    <x v="0"/>
    <n v="0"/>
    <n v="3"/>
    <n v="11"/>
    <x v="1"/>
    <n v="64"/>
    <x v="0"/>
    <n v="2208"/>
    <n v="0"/>
    <n v="1"/>
    <n v="0"/>
    <n v="0"/>
    <n v="0"/>
    <s v="Married"/>
    <s v="Partner"/>
    <n v="0"/>
    <n v="0"/>
    <n v="0"/>
    <n v="0"/>
    <n v="1"/>
    <s v="PhD"/>
    <s v="Postgraduate"/>
    <n v="1540"/>
    <n v="1514"/>
    <n v="1"/>
    <n v="0"/>
    <x v="0"/>
    <s v="NumCatalogPurchases"/>
    <x v="0"/>
    <n v="23"/>
    <s v="Accepted"/>
    <n v="23"/>
    <n v="1566"/>
    <n v="4"/>
    <n v="9"/>
    <n v="9"/>
    <n v="22"/>
    <n v="8"/>
    <x v="0"/>
    <s v="High"/>
    <s v="High"/>
    <s v="Medium"/>
    <n v="2155"/>
  </r>
  <r>
    <n v="65487"/>
    <x v="0"/>
    <n v="0"/>
    <n v="0"/>
    <n v="48"/>
    <x v="0"/>
    <n v="240"/>
    <n v="67"/>
    <n v="500"/>
    <n v="199"/>
    <n v="0"/>
    <n v="163"/>
    <s v="Meat"/>
    <n v="3"/>
    <n v="3"/>
    <n v="5"/>
    <n v="6"/>
    <n v="2"/>
    <x v="0"/>
    <x v="0"/>
    <x v="0"/>
    <x v="0"/>
    <x v="0"/>
    <n v="0"/>
    <n v="3"/>
    <n v="11"/>
    <x v="1"/>
    <n v="63"/>
    <x v="0"/>
    <n v="2329"/>
    <n v="0"/>
    <n v="0"/>
    <n v="0"/>
    <n v="1"/>
    <n v="0"/>
    <s v="Together"/>
    <s v="Partner"/>
    <n v="0"/>
    <n v="0"/>
    <n v="0"/>
    <n v="1"/>
    <n v="0"/>
    <s v="Master"/>
    <s v="Postgraduate"/>
    <n v="1006"/>
    <n v="843"/>
    <n v="0"/>
    <n v="0"/>
    <x v="0"/>
    <s v="NumStorePurchases"/>
    <x v="1"/>
    <n v="14"/>
    <s v="Not Accepted"/>
    <n v="14"/>
    <n v="1169"/>
    <n v="6"/>
    <n v="5"/>
    <n v="7"/>
    <n v="18"/>
    <n v="6"/>
    <x v="3"/>
    <s v="Medium"/>
    <s v="Low"/>
    <s v="High"/>
    <n v="2156"/>
  </r>
  <r>
    <n v="25224"/>
    <x v="2"/>
    <n v="1"/>
    <n v="0"/>
    <n v="36"/>
    <x v="0"/>
    <n v="4"/>
    <n v="9"/>
    <n v="12"/>
    <n v="11"/>
    <n v="2"/>
    <n v="8"/>
    <s v="Meat"/>
    <n v="2"/>
    <n v="1"/>
    <n v="1"/>
    <n v="3"/>
    <n v="3"/>
    <x v="0"/>
    <x v="0"/>
    <x v="0"/>
    <x v="0"/>
    <x v="0"/>
    <n v="0"/>
    <n v="3"/>
    <n v="11"/>
    <x v="1"/>
    <n v="48"/>
    <x v="2"/>
    <n v="2264"/>
    <n v="0"/>
    <n v="1"/>
    <n v="0"/>
    <n v="0"/>
    <n v="0"/>
    <s v="Married"/>
    <s v="Partner"/>
    <n v="0"/>
    <n v="1"/>
    <n v="0"/>
    <n v="0"/>
    <n v="0"/>
    <s v="Basic"/>
    <s v="Undergraduate"/>
    <n v="38"/>
    <n v="30"/>
    <n v="0"/>
    <n v="1"/>
    <x v="1"/>
    <s v="NumStorePurchases"/>
    <x v="1"/>
    <n v="5"/>
    <s v="Not Accepted"/>
    <n v="5"/>
    <n v="46"/>
    <n v="7"/>
    <n v="1"/>
    <n v="1"/>
    <n v="9"/>
    <n v="2"/>
    <x v="1"/>
    <s v="Low"/>
    <s v="Medium"/>
    <s v="Low"/>
    <n v="2157"/>
  </r>
  <r>
    <n v="89616"/>
    <x v="1"/>
    <n v="0"/>
    <n v="0"/>
    <n v="36"/>
    <x v="0"/>
    <n v="671"/>
    <n v="47"/>
    <n v="655"/>
    <n v="145"/>
    <n v="111"/>
    <n v="15"/>
    <s v="Wines"/>
    <n v="1"/>
    <n v="7"/>
    <n v="5"/>
    <n v="12"/>
    <n v="2"/>
    <x v="0"/>
    <x v="0"/>
    <x v="0"/>
    <x v="0"/>
    <x v="0"/>
    <n v="0"/>
    <n v="3"/>
    <n v="11"/>
    <x v="0"/>
    <n v="37"/>
    <x v="1"/>
    <n v="2648"/>
    <n v="0"/>
    <n v="0"/>
    <n v="1"/>
    <n v="0"/>
    <n v="0"/>
    <s v="Single"/>
    <s v="Alone"/>
    <n v="0"/>
    <n v="0"/>
    <n v="0"/>
    <n v="1"/>
    <n v="0"/>
    <s v="Master"/>
    <s v="Postgraduate"/>
    <n v="1629"/>
    <n v="1614"/>
    <n v="0"/>
    <n v="0"/>
    <x v="0"/>
    <s v="NumStorePurchases"/>
    <x v="1"/>
    <n v="24"/>
    <s v="Not Accepted"/>
    <n v="24"/>
    <n v="1644"/>
    <n v="7"/>
    <n v="9"/>
    <n v="9"/>
    <n v="25"/>
    <n v="9"/>
    <x v="0"/>
    <s v="High"/>
    <s v="High"/>
    <s v="Medium"/>
    <n v="2158"/>
  </r>
  <r>
    <n v="40851"/>
    <x v="0"/>
    <n v="1"/>
    <n v="1"/>
    <n v="63"/>
    <x v="2"/>
    <n v="23"/>
    <n v="1"/>
    <n v="7"/>
    <n v="0"/>
    <n v="4"/>
    <n v="24"/>
    <s v="Gold"/>
    <n v="1"/>
    <n v="1"/>
    <n v="1"/>
    <n v="2"/>
    <n v="7"/>
    <x v="0"/>
    <x v="0"/>
    <x v="0"/>
    <x v="0"/>
    <x v="0"/>
    <n v="0"/>
    <n v="3"/>
    <n v="11"/>
    <x v="1"/>
    <n v="49"/>
    <x v="2"/>
    <n v="2652"/>
    <n v="1"/>
    <n v="0"/>
    <n v="0"/>
    <n v="0"/>
    <n v="0"/>
    <s v="Divorced"/>
    <s v="Alone"/>
    <n v="0"/>
    <n v="0"/>
    <n v="1"/>
    <n v="0"/>
    <n v="0"/>
    <s v="Graduation"/>
    <s v="Graduate"/>
    <n v="35"/>
    <n v="11"/>
    <n v="0"/>
    <n v="2"/>
    <x v="1"/>
    <s v="NumStorePurchases"/>
    <x v="1"/>
    <n v="4"/>
    <s v="Not Accepted"/>
    <n v="4"/>
    <n v="59"/>
    <n v="4"/>
    <n v="0"/>
    <n v="2"/>
    <n v="6"/>
    <n v="0"/>
    <x v="1"/>
    <s v="Low"/>
    <s v="Medium"/>
    <s v="Medium"/>
    <n v="2159"/>
  </r>
  <r>
    <n v="27469"/>
    <x v="2"/>
    <n v="0"/>
    <n v="0"/>
    <n v="2"/>
    <x v="3"/>
    <n v="9"/>
    <n v="1"/>
    <n v="2"/>
    <n v="3"/>
    <n v="2"/>
    <n v="0"/>
    <s v="Wines"/>
    <n v="1"/>
    <n v="0"/>
    <n v="0"/>
    <n v="3"/>
    <n v="6"/>
    <x v="0"/>
    <x v="0"/>
    <x v="0"/>
    <x v="0"/>
    <x v="0"/>
    <n v="0"/>
    <n v="3"/>
    <n v="11"/>
    <x v="1"/>
    <n v="73"/>
    <x v="0"/>
    <n v="2855"/>
    <n v="0"/>
    <n v="1"/>
    <n v="0"/>
    <n v="0"/>
    <n v="0"/>
    <s v="Married"/>
    <s v="Partner"/>
    <n v="0"/>
    <n v="0"/>
    <n v="1"/>
    <n v="0"/>
    <n v="0"/>
    <s v="Graduation"/>
    <s v="Graduate"/>
    <n v="17"/>
    <n v="17"/>
    <n v="0"/>
    <n v="0"/>
    <x v="1"/>
    <s v="NumStorePurchases"/>
    <x v="1"/>
    <n v="3"/>
    <s v="Not Accepted"/>
    <n v="3"/>
    <n v="17"/>
    <n v="10"/>
    <n v="0"/>
    <n v="0"/>
    <n v="10"/>
    <n v="2"/>
    <x v="1"/>
    <s v="Low"/>
    <s v="Medium"/>
    <s v="Low"/>
    <n v="2160"/>
  </r>
  <r>
    <n v="82347"/>
    <x v="1"/>
    <n v="0"/>
    <n v="0"/>
    <n v="38"/>
    <x v="0"/>
    <n v="556"/>
    <n v="54"/>
    <n v="845"/>
    <n v="202"/>
    <n v="133"/>
    <n v="63"/>
    <s v="Meat"/>
    <n v="1"/>
    <n v="7"/>
    <n v="7"/>
    <n v="10"/>
    <n v="3"/>
    <x v="1"/>
    <x v="0"/>
    <x v="0"/>
    <x v="1"/>
    <x v="0"/>
    <n v="0"/>
    <n v="3"/>
    <n v="11"/>
    <x v="0"/>
    <n v="63"/>
    <x v="0"/>
    <n v="2759"/>
    <n v="0"/>
    <n v="1"/>
    <n v="0"/>
    <n v="0"/>
    <n v="0"/>
    <s v="Married"/>
    <s v="Partner"/>
    <n v="1"/>
    <n v="0"/>
    <n v="0"/>
    <n v="0"/>
    <n v="0"/>
    <s v="2n Cycle"/>
    <s v="Undergraduate"/>
    <n v="1790"/>
    <n v="1727"/>
    <n v="2"/>
    <n v="0"/>
    <x v="0"/>
    <s v="NumStorePurchases"/>
    <x v="1"/>
    <n v="24"/>
    <s v="Accepted"/>
    <n v="24"/>
    <n v="1853"/>
    <n v="7"/>
    <n v="9"/>
    <n v="9"/>
    <n v="25"/>
    <n v="9"/>
    <x v="0"/>
    <s v="High"/>
    <s v="High"/>
    <s v="High"/>
    <n v="2161"/>
  </r>
  <r>
    <n v="73803"/>
    <x v="1"/>
    <n v="0"/>
    <n v="1"/>
    <n v="61"/>
    <x v="2"/>
    <n v="833"/>
    <n v="80"/>
    <n v="363"/>
    <n v="52"/>
    <n v="26"/>
    <n v="174"/>
    <s v="Wines"/>
    <n v="2"/>
    <n v="9"/>
    <n v="5"/>
    <n v="6"/>
    <n v="6"/>
    <x v="1"/>
    <x v="0"/>
    <x v="0"/>
    <x v="0"/>
    <x v="0"/>
    <n v="0"/>
    <n v="3"/>
    <n v="11"/>
    <x v="0"/>
    <n v="63"/>
    <x v="0"/>
    <n v="2856"/>
    <n v="0"/>
    <n v="1"/>
    <n v="0"/>
    <n v="0"/>
    <n v="0"/>
    <s v="Married"/>
    <s v="Partner"/>
    <n v="0"/>
    <n v="0"/>
    <n v="1"/>
    <n v="0"/>
    <n v="0"/>
    <s v="Graduation"/>
    <s v="Graduate"/>
    <n v="1354"/>
    <n v="1180"/>
    <n v="1"/>
    <n v="1"/>
    <x v="0"/>
    <s v="NumWebPurchases"/>
    <x v="2"/>
    <n v="20"/>
    <s v="Accepted"/>
    <n v="20"/>
    <n v="1528"/>
    <n v="4"/>
    <n v="7"/>
    <n v="8"/>
    <n v="19"/>
    <n v="7"/>
    <x v="3"/>
    <s v="High"/>
    <s v="Medium"/>
    <s v="High"/>
    <n v="2162"/>
  </r>
  <r>
    <n v="8820"/>
    <x v="2"/>
    <n v="1"/>
    <n v="1"/>
    <n v="52"/>
    <x v="0"/>
    <n v="12"/>
    <n v="0"/>
    <n v="13"/>
    <n v="4"/>
    <n v="2"/>
    <n v="4"/>
    <s v="Meat"/>
    <n v="4"/>
    <n v="3"/>
    <n v="0"/>
    <n v="3"/>
    <n v="8"/>
    <x v="0"/>
    <x v="0"/>
    <x v="0"/>
    <x v="0"/>
    <x v="0"/>
    <n v="0"/>
    <n v="3"/>
    <n v="11"/>
    <x v="1"/>
    <n v="68"/>
    <x v="0"/>
    <n v="2623"/>
    <n v="0"/>
    <n v="0"/>
    <n v="1"/>
    <n v="0"/>
    <n v="0"/>
    <s v="Single"/>
    <s v="Alone"/>
    <n v="0"/>
    <n v="0"/>
    <n v="0"/>
    <n v="1"/>
    <n v="0"/>
    <s v="Master"/>
    <s v="Postgraduate"/>
    <n v="31"/>
    <n v="27"/>
    <n v="0"/>
    <n v="2"/>
    <x v="1"/>
    <s v="NumWebPurchases"/>
    <x v="2"/>
    <n v="6"/>
    <s v="Not Accepted"/>
    <n v="6"/>
    <n v="35"/>
    <n v="5"/>
    <n v="2"/>
    <n v="0"/>
    <n v="7"/>
    <n v="1"/>
    <x v="1"/>
    <s v="Low"/>
    <s v="Medium"/>
    <s v="Low"/>
    <n v="2163"/>
  </r>
  <r>
    <n v="43322"/>
    <x v="0"/>
    <n v="0"/>
    <n v="0"/>
    <n v="25"/>
    <x v="1"/>
    <n v="56"/>
    <n v="7"/>
    <n v="48"/>
    <n v="10"/>
    <n v="2"/>
    <n v="18"/>
    <s v="Wines"/>
    <n v="1"/>
    <n v="3"/>
    <n v="0"/>
    <n v="4"/>
    <n v="7"/>
    <x v="0"/>
    <x v="0"/>
    <x v="0"/>
    <x v="0"/>
    <x v="0"/>
    <n v="0"/>
    <n v="3"/>
    <n v="11"/>
    <x v="1"/>
    <n v="46"/>
    <x v="2"/>
    <n v="2228"/>
    <n v="0"/>
    <n v="0"/>
    <n v="1"/>
    <n v="0"/>
    <n v="0"/>
    <s v="Single"/>
    <s v="Alone"/>
    <n v="0"/>
    <n v="0"/>
    <n v="1"/>
    <n v="0"/>
    <n v="0"/>
    <s v="Graduation"/>
    <s v="Graduate"/>
    <n v="123"/>
    <n v="105"/>
    <n v="0"/>
    <n v="0"/>
    <x v="3"/>
    <s v="NumStorePurchases"/>
    <x v="1"/>
    <n v="7"/>
    <s v="Not Accepted"/>
    <n v="7"/>
    <n v="141"/>
    <n v="8"/>
    <n v="3"/>
    <n v="3"/>
    <n v="14"/>
    <n v="4"/>
    <x v="2"/>
    <s v="Medium"/>
    <s v="Medium"/>
    <s v="Medium"/>
    <n v="2164"/>
  </r>
  <r>
    <n v="55593"/>
    <x v="0"/>
    <n v="0"/>
    <n v="1"/>
    <n v="63"/>
    <x v="2"/>
    <n v="293"/>
    <n v="8"/>
    <n v="124"/>
    <n v="11"/>
    <n v="4"/>
    <n v="106"/>
    <s v="Wines"/>
    <n v="2"/>
    <n v="6"/>
    <n v="6"/>
    <n v="3"/>
    <n v="6"/>
    <x v="1"/>
    <x v="0"/>
    <x v="0"/>
    <x v="0"/>
    <x v="0"/>
    <n v="0"/>
    <n v="3"/>
    <n v="11"/>
    <x v="1"/>
    <n v="47"/>
    <x v="2"/>
    <n v="2471"/>
    <n v="0"/>
    <n v="0"/>
    <n v="0"/>
    <n v="1"/>
    <n v="0"/>
    <s v="Together"/>
    <s v="Partner"/>
    <n v="0"/>
    <n v="0"/>
    <n v="1"/>
    <n v="0"/>
    <n v="0"/>
    <s v="Graduation"/>
    <s v="Graduate"/>
    <n v="440"/>
    <n v="334"/>
    <n v="1"/>
    <n v="1"/>
    <x v="2"/>
    <s v="NumWebPurchases"/>
    <x v="2"/>
    <n v="15"/>
    <s v="Accepted"/>
    <n v="15"/>
    <n v="546"/>
    <n v="4"/>
    <n v="5"/>
    <n v="5"/>
    <n v="14"/>
    <n v="4"/>
    <x v="2"/>
    <s v="Medium"/>
    <s v="Medium"/>
    <s v="High"/>
    <n v="2165"/>
  </r>
  <r>
    <n v="50501"/>
    <x v="0"/>
    <n v="1"/>
    <n v="1"/>
    <n v="10"/>
    <x v="1"/>
    <n v="297"/>
    <n v="0"/>
    <n v="38"/>
    <n v="13"/>
    <n v="0"/>
    <n v="152"/>
    <s v="Wines"/>
    <n v="7"/>
    <n v="5"/>
    <n v="4"/>
    <n v="4"/>
    <n v="6"/>
    <x v="1"/>
    <x v="0"/>
    <x v="0"/>
    <x v="0"/>
    <x v="0"/>
    <n v="0"/>
    <n v="3"/>
    <n v="11"/>
    <x v="0"/>
    <n v="66"/>
    <x v="0"/>
    <n v="2535"/>
    <n v="0"/>
    <n v="1"/>
    <n v="0"/>
    <n v="0"/>
    <n v="0"/>
    <s v="Married"/>
    <s v="Partner"/>
    <n v="0"/>
    <n v="0"/>
    <n v="1"/>
    <n v="0"/>
    <n v="0"/>
    <s v="Graduation"/>
    <s v="Graduate"/>
    <n v="348"/>
    <n v="196"/>
    <n v="1"/>
    <n v="2"/>
    <x v="2"/>
    <s v="NumWebPurchases"/>
    <x v="2"/>
    <n v="13"/>
    <s v="Accepted"/>
    <n v="13"/>
    <n v="500"/>
    <n v="9"/>
    <n v="5"/>
    <n v="5"/>
    <n v="19"/>
    <n v="7"/>
    <x v="3"/>
    <s v="Medium"/>
    <s v="Low"/>
    <s v="High"/>
    <n v="2166"/>
  </r>
  <r>
    <n v="37085"/>
    <x v="0"/>
    <n v="1"/>
    <n v="1"/>
    <n v="65"/>
    <x v="2"/>
    <n v="39"/>
    <n v="1"/>
    <n v="16"/>
    <n v="2"/>
    <n v="0"/>
    <n v="3"/>
    <s v="Wines"/>
    <n v="4"/>
    <n v="3"/>
    <n v="0"/>
    <n v="3"/>
    <n v="8"/>
    <x v="0"/>
    <x v="0"/>
    <x v="0"/>
    <x v="0"/>
    <x v="0"/>
    <n v="0"/>
    <n v="3"/>
    <n v="11"/>
    <x v="1"/>
    <n v="45"/>
    <x v="2"/>
    <n v="2162"/>
    <n v="0"/>
    <n v="1"/>
    <n v="0"/>
    <n v="0"/>
    <n v="0"/>
    <s v="Married"/>
    <s v="Partner"/>
    <n v="0"/>
    <n v="0"/>
    <n v="1"/>
    <n v="0"/>
    <n v="0"/>
    <s v="Graduation"/>
    <s v="Graduate"/>
    <n v="58"/>
    <n v="55"/>
    <n v="0"/>
    <n v="2"/>
    <x v="3"/>
    <s v="NumWebPurchases"/>
    <x v="2"/>
    <n v="6"/>
    <s v="Not Accepted"/>
    <n v="6"/>
    <n v="61"/>
    <n v="4"/>
    <n v="2"/>
    <n v="2"/>
    <n v="8"/>
    <n v="1"/>
    <x v="1"/>
    <s v="Medium"/>
    <s v="Low"/>
    <s v="Low"/>
    <n v="2167"/>
  </r>
  <r>
    <n v="16185"/>
    <x v="2"/>
    <n v="1"/>
    <n v="0"/>
    <n v="71"/>
    <x v="2"/>
    <n v="5"/>
    <n v="11"/>
    <n v="16"/>
    <n v="21"/>
    <n v="8"/>
    <n v="45"/>
    <s v="Gold"/>
    <n v="2"/>
    <n v="2"/>
    <n v="2"/>
    <n v="2"/>
    <n v="8"/>
    <x v="0"/>
    <x v="0"/>
    <x v="0"/>
    <x v="0"/>
    <x v="0"/>
    <n v="0"/>
    <n v="3"/>
    <n v="11"/>
    <x v="1"/>
    <n v="30"/>
    <x v="1"/>
    <n v="2487"/>
    <n v="0"/>
    <n v="0"/>
    <n v="1"/>
    <n v="0"/>
    <n v="0"/>
    <s v="Single"/>
    <s v="Alone"/>
    <n v="0"/>
    <n v="1"/>
    <n v="0"/>
    <n v="0"/>
    <n v="0"/>
    <s v="Basic"/>
    <s v="Undergraduate"/>
    <n v="61"/>
    <n v="16"/>
    <n v="0"/>
    <n v="1"/>
    <x v="3"/>
    <s v="NumWebPurchases"/>
    <x v="2"/>
    <n v="6"/>
    <s v="Not Accepted"/>
    <n v="6"/>
    <n v="106"/>
    <n v="3.0000000000000004"/>
    <n v="2"/>
    <n v="3"/>
    <n v="8"/>
    <n v="1"/>
    <x v="1"/>
    <s v="Low"/>
    <s v="Medium"/>
    <s v="Medium"/>
    <n v="2168"/>
  </r>
  <r>
    <n v="57731"/>
    <x v="0"/>
    <n v="0"/>
    <n v="1"/>
    <n v="0"/>
    <x v="3"/>
    <n v="266"/>
    <n v="21"/>
    <n v="300"/>
    <n v="65"/>
    <n v="8"/>
    <n v="44"/>
    <s v="Meat"/>
    <n v="4"/>
    <n v="8"/>
    <n v="8"/>
    <n v="6"/>
    <n v="6"/>
    <x v="0"/>
    <x v="0"/>
    <x v="0"/>
    <x v="0"/>
    <x v="0"/>
    <n v="0"/>
    <n v="3"/>
    <n v="11"/>
    <x v="1"/>
    <n v="51"/>
    <x v="0"/>
    <n v="2742"/>
    <n v="0"/>
    <n v="0"/>
    <n v="1"/>
    <n v="0"/>
    <n v="0"/>
    <s v="Single"/>
    <s v="Alone"/>
    <n v="0"/>
    <n v="0"/>
    <n v="1"/>
    <n v="0"/>
    <n v="0"/>
    <s v="Graduation"/>
    <s v="Graduate"/>
    <n v="660"/>
    <n v="616"/>
    <n v="0"/>
    <n v="1"/>
    <x v="2"/>
    <s v="NumWebPurchases"/>
    <x v="2"/>
    <n v="22"/>
    <s v="Not Accepted"/>
    <n v="22"/>
    <n v="704"/>
    <n v="10"/>
    <n v="8"/>
    <n v="6"/>
    <n v="24"/>
    <n v="9"/>
    <x v="0"/>
    <s v="Medium"/>
    <s v="Medium"/>
    <s v="Medium"/>
    <n v="2169"/>
  </r>
  <r>
    <n v="48432"/>
    <x v="0"/>
    <n v="0"/>
    <n v="1"/>
    <n v="3"/>
    <x v="3"/>
    <n v="322"/>
    <n v="3"/>
    <n v="50"/>
    <n v="4"/>
    <n v="3"/>
    <n v="42"/>
    <s v="Wines"/>
    <n v="5"/>
    <n v="7"/>
    <n v="1"/>
    <n v="6"/>
    <n v="8"/>
    <x v="0"/>
    <x v="0"/>
    <x v="0"/>
    <x v="0"/>
    <x v="0"/>
    <n v="0"/>
    <n v="3"/>
    <n v="11"/>
    <x v="0"/>
    <n v="47"/>
    <x v="2"/>
    <n v="2778"/>
    <n v="0"/>
    <n v="0"/>
    <n v="1"/>
    <n v="0"/>
    <n v="0"/>
    <s v="Single"/>
    <s v="Alone"/>
    <n v="0"/>
    <n v="0"/>
    <n v="0"/>
    <n v="0"/>
    <n v="1"/>
    <s v="PhD"/>
    <s v="Postgraduate"/>
    <n v="382"/>
    <n v="340"/>
    <n v="0"/>
    <n v="1"/>
    <x v="2"/>
    <s v="NumWebPurchases"/>
    <x v="2"/>
    <n v="14"/>
    <s v="Not Accepted"/>
    <n v="14"/>
    <n v="424"/>
    <n v="10"/>
    <n v="5"/>
    <n v="5"/>
    <n v="20"/>
    <n v="7"/>
    <x v="3"/>
    <s v="Medium"/>
    <s v="Medium"/>
    <s v="Medium"/>
    <n v="2170"/>
  </r>
  <r>
    <n v="73807"/>
    <x v="1"/>
    <n v="0"/>
    <n v="1"/>
    <n v="88"/>
    <x v="2"/>
    <n v="366"/>
    <n v="124"/>
    <n v="156"/>
    <n v="71"/>
    <n v="78"/>
    <n v="54"/>
    <s v="Wines"/>
    <n v="2"/>
    <n v="5"/>
    <n v="5"/>
    <n v="11"/>
    <n v="2"/>
    <x v="0"/>
    <x v="0"/>
    <x v="0"/>
    <x v="0"/>
    <x v="0"/>
    <n v="0"/>
    <n v="3"/>
    <n v="11"/>
    <x v="1"/>
    <n v="42"/>
    <x v="2"/>
    <n v="2702"/>
    <n v="0"/>
    <n v="1"/>
    <n v="0"/>
    <n v="0"/>
    <n v="0"/>
    <s v="Married"/>
    <s v="Partner"/>
    <n v="0"/>
    <n v="0"/>
    <n v="1"/>
    <n v="0"/>
    <n v="0"/>
    <s v="Graduation"/>
    <s v="Graduate"/>
    <n v="795"/>
    <n v="741"/>
    <n v="0"/>
    <n v="1"/>
    <x v="2"/>
    <s v="NumStorePurchases"/>
    <x v="1"/>
    <n v="21"/>
    <s v="Not Accepted"/>
    <n v="21"/>
    <n v="849"/>
    <n v="1.9999999999999996"/>
    <n v="8"/>
    <n v="6"/>
    <n v="16"/>
    <n v="5"/>
    <x v="3"/>
    <s v="Medium"/>
    <s v="High"/>
    <s v="Medium"/>
    <n v="2171"/>
  </r>
  <r>
    <n v="18929"/>
    <x v="2"/>
    <n v="0"/>
    <n v="0"/>
    <n v="15"/>
    <x v="1"/>
    <n v="32"/>
    <n v="0"/>
    <n v="8"/>
    <n v="23"/>
    <n v="4"/>
    <n v="18"/>
    <s v="Wines"/>
    <n v="1"/>
    <n v="1"/>
    <n v="0"/>
    <n v="4"/>
    <n v="6"/>
    <x v="0"/>
    <x v="0"/>
    <x v="0"/>
    <x v="0"/>
    <x v="0"/>
    <n v="0"/>
    <n v="3"/>
    <n v="11"/>
    <x v="1"/>
    <n v="30"/>
    <x v="1"/>
    <n v="2657"/>
    <n v="0"/>
    <n v="1"/>
    <n v="0"/>
    <n v="0"/>
    <n v="0"/>
    <s v="Married"/>
    <s v="Partner"/>
    <n v="0"/>
    <n v="0"/>
    <n v="1"/>
    <n v="0"/>
    <n v="0"/>
    <s v="Graduation"/>
    <s v="Graduate"/>
    <n v="67"/>
    <n v="49"/>
    <n v="0"/>
    <n v="0"/>
    <x v="3"/>
    <s v="NumStorePurchases"/>
    <x v="1"/>
    <n v="5"/>
    <s v="Not Accepted"/>
    <n v="5"/>
    <n v="85"/>
    <n v="9"/>
    <n v="1"/>
    <n v="2"/>
    <n v="12"/>
    <n v="3"/>
    <x v="2"/>
    <s v="Medium"/>
    <s v="Medium"/>
    <s v="Medium"/>
    <n v="2172"/>
  </r>
  <r>
    <n v="35893"/>
    <x v="0"/>
    <n v="1"/>
    <n v="1"/>
    <n v="80"/>
    <x v="2"/>
    <n v="158"/>
    <n v="0"/>
    <n v="23"/>
    <n v="0"/>
    <n v="0"/>
    <n v="18"/>
    <s v="Wines"/>
    <n v="6"/>
    <n v="3"/>
    <n v="1"/>
    <n v="5"/>
    <n v="8"/>
    <x v="0"/>
    <x v="0"/>
    <x v="0"/>
    <x v="0"/>
    <x v="0"/>
    <n v="0"/>
    <n v="3"/>
    <n v="11"/>
    <x v="1"/>
    <n v="52"/>
    <x v="0"/>
    <n v="2781"/>
    <n v="0"/>
    <n v="0"/>
    <n v="1"/>
    <n v="0"/>
    <n v="0"/>
    <s v="Single"/>
    <s v="Alone"/>
    <n v="0"/>
    <n v="0"/>
    <n v="1"/>
    <n v="0"/>
    <n v="0"/>
    <s v="Graduation"/>
    <s v="Graduate"/>
    <n v="181"/>
    <n v="163"/>
    <n v="0"/>
    <n v="2"/>
    <x v="3"/>
    <s v="NumStorePurchases"/>
    <x v="1"/>
    <n v="9"/>
    <s v="Not Accepted"/>
    <n v="9"/>
    <n v="199"/>
    <n v="1.9999999999999996"/>
    <n v="3"/>
    <n v="4"/>
    <n v="9"/>
    <n v="2"/>
    <x v="1"/>
    <s v="Medium"/>
    <s v="Low"/>
    <s v="Medium"/>
    <n v="2173"/>
  </r>
  <r>
    <n v="61014"/>
    <x v="0"/>
    <n v="0"/>
    <n v="1"/>
    <n v="17"/>
    <x v="1"/>
    <n v="269"/>
    <n v="129"/>
    <n v="495"/>
    <n v="182"/>
    <n v="43"/>
    <n v="29"/>
    <s v="Meat"/>
    <n v="4"/>
    <n v="9"/>
    <n v="3"/>
    <n v="4"/>
    <n v="7"/>
    <x v="0"/>
    <x v="0"/>
    <x v="0"/>
    <x v="0"/>
    <x v="0"/>
    <n v="0"/>
    <n v="3"/>
    <n v="11"/>
    <x v="1"/>
    <n v="40"/>
    <x v="2"/>
    <n v="2846"/>
    <n v="0"/>
    <n v="1"/>
    <n v="0"/>
    <n v="0"/>
    <n v="0"/>
    <s v="Married"/>
    <s v="Partner"/>
    <n v="0"/>
    <n v="0"/>
    <n v="1"/>
    <n v="0"/>
    <n v="0"/>
    <s v="Graduation"/>
    <s v="Graduate"/>
    <n v="1118"/>
    <n v="1089"/>
    <n v="0"/>
    <n v="1"/>
    <x v="0"/>
    <s v="NumWebPurchases"/>
    <x v="2"/>
    <n v="16"/>
    <s v="Not Accepted"/>
    <n v="16"/>
    <n v="1147"/>
    <n v="9"/>
    <n v="6"/>
    <n v="7"/>
    <n v="22"/>
    <n v="8"/>
    <x v="0"/>
    <s v="Medium"/>
    <s v="High"/>
    <s v="Medium"/>
    <n v="2174"/>
  </r>
  <r>
    <n v="32144"/>
    <x v="2"/>
    <n v="1"/>
    <n v="1"/>
    <n v="76"/>
    <x v="2"/>
    <n v="41"/>
    <n v="0"/>
    <n v="10"/>
    <n v="0"/>
    <n v="0"/>
    <n v="3"/>
    <s v="Wines"/>
    <n v="4"/>
    <n v="2"/>
    <n v="1"/>
    <n v="3"/>
    <n v="7"/>
    <x v="0"/>
    <x v="1"/>
    <x v="0"/>
    <x v="0"/>
    <x v="0"/>
    <n v="0"/>
    <n v="3"/>
    <n v="11"/>
    <x v="1"/>
    <n v="66"/>
    <x v="0"/>
    <n v="2257"/>
    <n v="0"/>
    <n v="0"/>
    <n v="0"/>
    <n v="1"/>
    <n v="0"/>
    <s v="Together"/>
    <s v="Partner"/>
    <n v="0"/>
    <n v="0"/>
    <n v="1"/>
    <n v="0"/>
    <n v="0"/>
    <s v="Graduation"/>
    <s v="Graduate"/>
    <n v="51"/>
    <n v="48"/>
    <n v="1"/>
    <n v="2"/>
    <x v="1"/>
    <s v="NumStorePurchases"/>
    <x v="1"/>
    <n v="6"/>
    <s v="Accepted"/>
    <n v="6"/>
    <n v="54"/>
    <n v="3.0000000000000004"/>
    <n v="2"/>
    <n v="1"/>
    <n v="6"/>
    <n v="0"/>
    <x v="1"/>
    <s v="Medium"/>
    <s v="Low"/>
    <s v="Low"/>
    <n v="2175"/>
  </r>
  <r>
    <n v="14918"/>
    <x v="2"/>
    <n v="0"/>
    <n v="1"/>
    <n v="52"/>
    <x v="0"/>
    <n v="3"/>
    <n v="3"/>
    <n v="3"/>
    <n v="15"/>
    <n v="4"/>
    <n v="15"/>
    <s v="Fish"/>
    <n v="1"/>
    <n v="1"/>
    <n v="0"/>
    <n v="3"/>
    <n v="6"/>
    <x v="0"/>
    <x v="0"/>
    <x v="0"/>
    <x v="0"/>
    <x v="0"/>
    <n v="0"/>
    <n v="3"/>
    <n v="11"/>
    <x v="1"/>
    <n v="57"/>
    <x v="0"/>
    <n v="2728"/>
    <n v="0"/>
    <n v="0"/>
    <n v="0"/>
    <n v="1"/>
    <n v="0"/>
    <s v="Together"/>
    <s v="Partner"/>
    <n v="0"/>
    <n v="1"/>
    <n v="0"/>
    <n v="0"/>
    <n v="0"/>
    <s v="Basic"/>
    <s v="Undergraduate"/>
    <n v="28"/>
    <n v="13"/>
    <n v="0"/>
    <n v="1"/>
    <x v="1"/>
    <s v="NumStorePurchases"/>
    <x v="1"/>
    <n v="4"/>
    <s v="Not Accepted"/>
    <n v="4"/>
    <n v="43"/>
    <n v="5"/>
    <n v="0"/>
    <n v="1"/>
    <n v="6"/>
    <n v="0"/>
    <x v="1"/>
    <s v="Low"/>
    <s v="Medium"/>
    <s v="Medium"/>
    <n v="2176"/>
  </r>
  <r>
    <n v="45146"/>
    <x v="0"/>
    <n v="1"/>
    <n v="1"/>
    <n v="28"/>
    <x v="1"/>
    <n v="33"/>
    <n v="0"/>
    <n v="5"/>
    <n v="0"/>
    <n v="0"/>
    <n v="15"/>
    <s v="Wines"/>
    <n v="2"/>
    <n v="1"/>
    <n v="1"/>
    <n v="2"/>
    <n v="4"/>
    <x v="0"/>
    <x v="0"/>
    <x v="0"/>
    <x v="0"/>
    <x v="0"/>
    <n v="0"/>
    <n v="3"/>
    <n v="11"/>
    <x v="1"/>
    <n v="57"/>
    <x v="0"/>
    <n v="2508"/>
    <n v="1"/>
    <n v="0"/>
    <n v="0"/>
    <n v="0"/>
    <n v="0"/>
    <s v="Divorced"/>
    <s v="Alone"/>
    <n v="0"/>
    <n v="0"/>
    <n v="1"/>
    <n v="0"/>
    <n v="0"/>
    <s v="Graduation"/>
    <s v="Graduate"/>
    <n v="38"/>
    <n v="23"/>
    <n v="0"/>
    <n v="2"/>
    <x v="1"/>
    <s v="NumStorePurchases"/>
    <x v="1"/>
    <n v="4"/>
    <s v="Not Accepted"/>
    <n v="4"/>
    <n v="53"/>
    <n v="8"/>
    <n v="0"/>
    <n v="1"/>
    <n v="9"/>
    <n v="2"/>
    <x v="1"/>
    <s v="Medium"/>
    <s v="Low"/>
    <s v="Medium"/>
    <n v="2177"/>
  </r>
  <r>
    <n v="41769"/>
    <x v="0"/>
    <n v="0"/>
    <n v="1"/>
    <n v="31"/>
    <x v="0"/>
    <n v="302"/>
    <n v="29"/>
    <n v="131"/>
    <n v="32"/>
    <n v="0"/>
    <n v="27"/>
    <s v="Wines"/>
    <n v="6"/>
    <n v="8"/>
    <n v="1"/>
    <n v="7"/>
    <n v="8"/>
    <x v="0"/>
    <x v="0"/>
    <x v="0"/>
    <x v="0"/>
    <x v="0"/>
    <n v="0"/>
    <n v="3"/>
    <n v="11"/>
    <x v="1"/>
    <n v="65"/>
    <x v="0"/>
    <n v="2660"/>
    <n v="1"/>
    <n v="0"/>
    <n v="0"/>
    <n v="0"/>
    <n v="0"/>
    <s v="Divorced"/>
    <s v="Alone"/>
    <n v="1"/>
    <n v="0"/>
    <n v="0"/>
    <n v="0"/>
    <n v="0"/>
    <s v="2n Cycle"/>
    <s v="Undergraduate"/>
    <n v="494"/>
    <n v="467"/>
    <n v="0"/>
    <n v="1"/>
    <x v="2"/>
    <s v="NumWebPurchases"/>
    <x v="2"/>
    <n v="16"/>
    <s v="Not Accepted"/>
    <n v="16"/>
    <n v="521"/>
    <n v="7"/>
    <n v="6"/>
    <n v="5"/>
    <n v="18"/>
    <n v="6"/>
    <x v="3"/>
    <s v="Medium"/>
    <s v="Low"/>
    <s v="Medium"/>
    <n v="2178"/>
  </r>
  <r>
    <n v="88325"/>
    <x v="1"/>
    <n v="0"/>
    <n v="0"/>
    <n v="42"/>
    <x v="0"/>
    <n v="519"/>
    <n v="71"/>
    <n v="860"/>
    <n v="93"/>
    <n v="27"/>
    <n v="53"/>
    <s v="Meat"/>
    <n v="1"/>
    <n v="6"/>
    <n v="2"/>
    <n v="9"/>
    <n v="2"/>
    <x v="0"/>
    <x v="0"/>
    <x v="0"/>
    <x v="0"/>
    <x v="0"/>
    <n v="0"/>
    <n v="3"/>
    <n v="11"/>
    <x v="1"/>
    <n v="39"/>
    <x v="1"/>
    <n v="2303"/>
    <n v="0"/>
    <n v="0"/>
    <n v="0"/>
    <n v="1"/>
    <n v="0"/>
    <s v="Together"/>
    <s v="Partner"/>
    <n v="0"/>
    <n v="0"/>
    <n v="1"/>
    <n v="0"/>
    <n v="0"/>
    <s v="Graduation"/>
    <s v="Graduate"/>
    <n v="1570"/>
    <n v="1517"/>
    <n v="0"/>
    <n v="0"/>
    <x v="0"/>
    <s v="NumStorePurchases"/>
    <x v="1"/>
    <n v="17"/>
    <s v="Not Accepted"/>
    <n v="17"/>
    <n v="1623"/>
    <n v="6"/>
    <n v="6"/>
    <n v="9"/>
    <n v="21"/>
    <n v="8"/>
    <x v="0"/>
    <s v="High"/>
    <s v="Medium"/>
    <s v="Medium"/>
    <n v="2179"/>
  </r>
  <r>
    <n v="38054"/>
    <x v="0"/>
    <n v="1"/>
    <n v="1"/>
    <n v="24"/>
    <x v="1"/>
    <n v="23"/>
    <n v="2"/>
    <n v="17"/>
    <n v="2"/>
    <n v="1"/>
    <n v="0"/>
    <s v="Wines"/>
    <n v="2"/>
    <n v="2"/>
    <n v="0"/>
    <n v="3"/>
    <n v="7"/>
    <x v="0"/>
    <x v="0"/>
    <x v="0"/>
    <x v="0"/>
    <x v="0"/>
    <n v="0"/>
    <n v="3"/>
    <n v="11"/>
    <x v="1"/>
    <n v="70"/>
    <x v="0"/>
    <n v="2218"/>
    <n v="1"/>
    <n v="0"/>
    <n v="0"/>
    <n v="0"/>
    <n v="0"/>
    <s v="Divorced"/>
    <s v="Alone"/>
    <n v="0"/>
    <n v="0"/>
    <n v="0"/>
    <n v="1"/>
    <n v="0"/>
    <s v="Master"/>
    <s v="Postgraduate"/>
    <n v="45"/>
    <n v="45"/>
    <n v="0"/>
    <n v="2"/>
    <x v="1"/>
    <s v="NumStorePurchases"/>
    <x v="1"/>
    <n v="5"/>
    <s v="Not Accepted"/>
    <n v="5"/>
    <n v="45"/>
    <n v="8"/>
    <n v="1"/>
    <n v="1"/>
    <n v="10"/>
    <n v="2"/>
    <x v="1"/>
    <s v="Low"/>
    <s v="Low"/>
    <s v="Low"/>
    <n v="2180"/>
  </r>
  <r>
    <n v="80617"/>
    <x v="1"/>
    <n v="0"/>
    <n v="0"/>
    <n v="42"/>
    <x v="0"/>
    <n v="594"/>
    <n v="51"/>
    <n v="631"/>
    <n v="72"/>
    <n v="55"/>
    <n v="32"/>
    <s v="Meat"/>
    <n v="1"/>
    <n v="4"/>
    <n v="6"/>
    <n v="8"/>
    <n v="2"/>
    <x v="0"/>
    <x v="0"/>
    <x v="0"/>
    <x v="0"/>
    <x v="0"/>
    <n v="0"/>
    <n v="3"/>
    <n v="11"/>
    <x v="1"/>
    <n v="25"/>
    <x v="3"/>
    <n v="2784"/>
    <n v="0"/>
    <n v="0"/>
    <n v="1"/>
    <n v="0"/>
    <n v="0"/>
    <s v="Single"/>
    <s v="Alone"/>
    <n v="1"/>
    <n v="0"/>
    <n v="0"/>
    <n v="0"/>
    <n v="0"/>
    <s v="2n Cycle"/>
    <s v="Undergraduate"/>
    <n v="1403"/>
    <n v="1371"/>
    <n v="0"/>
    <n v="0"/>
    <x v="0"/>
    <s v="NumStorePurchases"/>
    <x v="1"/>
    <n v="18"/>
    <s v="Not Accepted"/>
    <n v="18"/>
    <n v="1435"/>
    <n v="6"/>
    <n v="7"/>
    <n v="8"/>
    <n v="21"/>
    <n v="8"/>
    <x v="0"/>
    <s v="High"/>
    <s v="High"/>
    <s v="Medium"/>
    <n v="2181"/>
  </r>
  <r>
    <n v="5305"/>
    <x v="2"/>
    <n v="0"/>
    <n v="1"/>
    <n v="12"/>
    <x v="1"/>
    <n v="12"/>
    <n v="4"/>
    <n v="7"/>
    <n v="1"/>
    <n v="3"/>
    <n v="5"/>
    <s v="Wines"/>
    <n v="0"/>
    <n v="1"/>
    <n v="0"/>
    <n v="0"/>
    <n v="13"/>
    <x v="0"/>
    <x v="0"/>
    <x v="0"/>
    <x v="0"/>
    <x v="0"/>
    <n v="0"/>
    <n v="3"/>
    <n v="11"/>
    <x v="1"/>
    <n v="44"/>
    <x v="2"/>
    <n v="2493"/>
    <n v="0"/>
    <n v="1"/>
    <n v="0"/>
    <n v="0"/>
    <n v="0"/>
    <s v="Married"/>
    <s v="Partner"/>
    <n v="0"/>
    <n v="0"/>
    <n v="1"/>
    <n v="0"/>
    <n v="0"/>
    <s v="Graduation"/>
    <s v="Graduate"/>
    <n v="27"/>
    <n v="22"/>
    <n v="0"/>
    <n v="1"/>
    <x v="1"/>
    <s v="NumWebPurchases"/>
    <x v="2"/>
    <n v="1"/>
    <s v="Not Accepted"/>
    <n v="1"/>
    <n v="32"/>
    <n v="9"/>
    <n v="0"/>
    <n v="0"/>
    <n v="9"/>
    <n v="2"/>
    <x v="1"/>
    <s v="Low"/>
    <s v="Medium"/>
    <s v="Low"/>
    <n v="2182"/>
  </r>
  <r>
    <n v="36807"/>
    <x v="0"/>
    <n v="1"/>
    <n v="1"/>
    <n v="88"/>
    <x v="2"/>
    <n v="4"/>
    <n v="2"/>
    <n v="5"/>
    <n v="0"/>
    <n v="0"/>
    <n v="5"/>
    <s v="Meat"/>
    <n v="1"/>
    <n v="1"/>
    <n v="0"/>
    <n v="2"/>
    <n v="6"/>
    <x v="0"/>
    <x v="0"/>
    <x v="0"/>
    <x v="0"/>
    <x v="0"/>
    <n v="0"/>
    <n v="3"/>
    <n v="11"/>
    <x v="1"/>
    <n v="66"/>
    <x v="0"/>
    <n v="2715"/>
    <n v="0"/>
    <n v="0"/>
    <n v="0"/>
    <n v="1"/>
    <n v="0"/>
    <s v="Together"/>
    <s v="Partner"/>
    <n v="0"/>
    <n v="0"/>
    <n v="1"/>
    <n v="0"/>
    <n v="0"/>
    <s v="Graduation"/>
    <s v="Graduate"/>
    <n v="11"/>
    <n v="6"/>
    <n v="0"/>
    <n v="2"/>
    <x v="1"/>
    <s v="NumStorePurchases"/>
    <x v="1"/>
    <n v="3"/>
    <s v="Not Accepted"/>
    <n v="3"/>
    <n v="16"/>
    <n v="1.9999999999999996"/>
    <n v="0"/>
    <n v="0"/>
    <n v="1.9999999999999996"/>
    <n v="0"/>
    <x v="1"/>
    <s v="Low"/>
    <s v="Low"/>
    <s v="Low"/>
    <n v="2183"/>
  </r>
  <r>
    <n v="28427"/>
    <x v="2"/>
    <n v="1"/>
    <n v="0"/>
    <n v="67"/>
    <x v="2"/>
    <n v="18"/>
    <n v="3"/>
    <n v="19"/>
    <n v="3"/>
    <n v="3"/>
    <n v="6"/>
    <s v="Meat"/>
    <n v="2"/>
    <n v="2"/>
    <n v="0"/>
    <n v="3"/>
    <n v="8"/>
    <x v="0"/>
    <x v="0"/>
    <x v="0"/>
    <x v="0"/>
    <x v="0"/>
    <n v="0"/>
    <n v="3"/>
    <n v="11"/>
    <x v="1"/>
    <n v="37"/>
    <x v="1"/>
    <n v="2624"/>
    <n v="0"/>
    <n v="0"/>
    <n v="0"/>
    <n v="1"/>
    <n v="0"/>
    <s v="Together"/>
    <s v="Partner"/>
    <n v="0"/>
    <n v="0"/>
    <n v="1"/>
    <n v="0"/>
    <n v="0"/>
    <s v="Graduation"/>
    <s v="Graduate"/>
    <n v="46"/>
    <n v="40"/>
    <n v="0"/>
    <n v="1"/>
    <x v="1"/>
    <s v="NumStorePurchases"/>
    <x v="1"/>
    <n v="5"/>
    <s v="Not Accepted"/>
    <n v="5"/>
    <n v="52"/>
    <n v="4"/>
    <n v="1"/>
    <n v="1"/>
    <n v="6"/>
    <n v="0"/>
    <x v="1"/>
    <s v="Low"/>
    <s v="Medium"/>
    <s v="Low"/>
    <n v="2184"/>
  </r>
  <r>
    <n v="82032"/>
    <x v="1"/>
    <n v="0"/>
    <n v="0"/>
    <n v="54"/>
    <x v="0"/>
    <n v="332"/>
    <n v="194"/>
    <n v="377"/>
    <n v="149"/>
    <n v="125"/>
    <n v="57"/>
    <s v="Meat"/>
    <n v="0"/>
    <n v="4"/>
    <n v="6"/>
    <n v="7"/>
    <n v="1"/>
    <x v="0"/>
    <x v="0"/>
    <x v="0"/>
    <x v="0"/>
    <x v="0"/>
    <n v="0"/>
    <n v="3"/>
    <n v="11"/>
    <x v="1"/>
    <n v="72"/>
    <x v="0"/>
    <n v="2244"/>
    <n v="0"/>
    <n v="0"/>
    <n v="0"/>
    <n v="0"/>
    <n v="1"/>
    <s v="Widow"/>
    <s v="Alone"/>
    <n v="0"/>
    <n v="0"/>
    <n v="0"/>
    <n v="0"/>
    <n v="1"/>
    <s v="PhD"/>
    <s v="Postgraduate"/>
    <n v="1177"/>
    <n v="1120"/>
    <n v="0"/>
    <n v="0"/>
    <x v="0"/>
    <s v="NumStorePurchases"/>
    <x v="1"/>
    <n v="17"/>
    <s v="Not Accepted"/>
    <n v="17"/>
    <n v="1234"/>
    <n v="5"/>
    <n v="6"/>
    <n v="8"/>
    <n v="19"/>
    <n v="7"/>
    <x v="3"/>
    <s v="Medium"/>
    <s v="High"/>
    <s v="High"/>
    <n v="2185"/>
  </r>
  <r>
    <n v="22775"/>
    <x v="2"/>
    <n v="1"/>
    <n v="0"/>
    <n v="40"/>
    <x v="0"/>
    <n v="5"/>
    <n v="1"/>
    <n v="8"/>
    <n v="0"/>
    <n v="0"/>
    <n v="1"/>
    <s v="Meat"/>
    <n v="1"/>
    <n v="1"/>
    <n v="0"/>
    <n v="2"/>
    <n v="8"/>
    <x v="0"/>
    <x v="0"/>
    <x v="0"/>
    <x v="0"/>
    <x v="0"/>
    <n v="0"/>
    <n v="3"/>
    <n v="11"/>
    <x v="1"/>
    <n v="42"/>
    <x v="2"/>
    <n v="2534"/>
    <n v="0"/>
    <n v="0"/>
    <n v="0"/>
    <n v="1"/>
    <n v="0"/>
    <s v="Together"/>
    <s v="Partner"/>
    <n v="0"/>
    <n v="0"/>
    <n v="1"/>
    <n v="0"/>
    <n v="0"/>
    <s v="Graduation"/>
    <s v="Graduate"/>
    <n v="14"/>
    <n v="13"/>
    <n v="0"/>
    <n v="1"/>
    <x v="1"/>
    <s v="NumStorePurchases"/>
    <x v="1"/>
    <n v="3"/>
    <s v="Not Accepted"/>
    <n v="3"/>
    <n v="15"/>
    <n v="6"/>
    <n v="0"/>
    <n v="0"/>
    <n v="6"/>
    <n v="0"/>
    <x v="1"/>
    <s v="Low"/>
    <s v="Low"/>
    <s v="Low"/>
    <n v="2186"/>
  </r>
  <r>
    <n v="40101"/>
    <x v="0"/>
    <n v="1"/>
    <n v="0"/>
    <n v="73"/>
    <x v="2"/>
    <n v="171"/>
    <n v="3"/>
    <n v="129"/>
    <n v="26"/>
    <n v="24"/>
    <n v="62"/>
    <s v="Wines"/>
    <n v="4"/>
    <n v="6"/>
    <n v="1"/>
    <n v="6"/>
    <n v="7"/>
    <x v="0"/>
    <x v="0"/>
    <x v="0"/>
    <x v="0"/>
    <x v="0"/>
    <n v="0"/>
    <n v="3"/>
    <n v="11"/>
    <x v="1"/>
    <n v="35"/>
    <x v="1"/>
    <n v="2782"/>
    <n v="0"/>
    <n v="0"/>
    <n v="0"/>
    <n v="1"/>
    <n v="0"/>
    <s v="Together"/>
    <s v="Partner"/>
    <n v="0"/>
    <n v="0"/>
    <n v="0"/>
    <n v="1"/>
    <n v="0"/>
    <s v="Master"/>
    <s v="Postgraduate"/>
    <n v="353"/>
    <n v="291"/>
    <n v="0"/>
    <n v="1"/>
    <x v="2"/>
    <s v="NumWebPurchases"/>
    <x v="2"/>
    <n v="13"/>
    <s v="Not Accepted"/>
    <n v="13"/>
    <n v="415"/>
    <n v="3.0000000000000004"/>
    <n v="5"/>
    <n v="5"/>
    <n v="13"/>
    <n v="3"/>
    <x v="2"/>
    <s v="Medium"/>
    <s v="Medium"/>
    <s v="High"/>
    <n v="2187"/>
  </r>
  <r>
    <n v="58025"/>
    <x v="0"/>
    <n v="0"/>
    <n v="1"/>
    <n v="81"/>
    <x v="2"/>
    <n v="270"/>
    <n v="31"/>
    <n v="88"/>
    <n v="11"/>
    <n v="48"/>
    <n v="22"/>
    <s v="Wines"/>
    <n v="3"/>
    <n v="3"/>
    <n v="2"/>
    <n v="10"/>
    <n v="4"/>
    <x v="0"/>
    <x v="0"/>
    <x v="0"/>
    <x v="0"/>
    <x v="0"/>
    <n v="0"/>
    <n v="3"/>
    <n v="11"/>
    <x v="1"/>
    <n v="41"/>
    <x v="2"/>
    <n v="2374"/>
    <n v="0"/>
    <n v="1"/>
    <n v="0"/>
    <n v="0"/>
    <n v="0"/>
    <s v="Married"/>
    <s v="Partner"/>
    <n v="0"/>
    <n v="0"/>
    <n v="1"/>
    <n v="0"/>
    <n v="0"/>
    <s v="Graduation"/>
    <s v="Graduate"/>
    <n v="448"/>
    <n v="426"/>
    <n v="0"/>
    <n v="1"/>
    <x v="2"/>
    <s v="NumStorePurchases"/>
    <x v="1"/>
    <n v="15"/>
    <s v="Not Accepted"/>
    <n v="15"/>
    <n v="470"/>
    <n v="1.9999999999999996"/>
    <n v="5"/>
    <n v="5"/>
    <n v="12"/>
    <n v="3"/>
    <x v="2"/>
    <s v="Medium"/>
    <s v="High"/>
    <s v="Medium"/>
    <n v="2188"/>
  </r>
  <r>
    <n v="75777"/>
    <x v="1"/>
    <n v="0"/>
    <n v="0"/>
    <n v="12"/>
    <x v="1"/>
    <n v="712"/>
    <n v="26"/>
    <n v="538"/>
    <n v="69"/>
    <n v="13"/>
    <n v="80"/>
    <s v="Wines"/>
    <n v="1"/>
    <n v="3"/>
    <n v="6"/>
    <n v="11"/>
    <n v="1"/>
    <x v="0"/>
    <x v="1"/>
    <x v="1"/>
    <x v="0"/>
    <x v="0"/>
    <n v="0"/>
    <n v="3"/>
    <n v="11"/>
    <x v="0"/>
    <n v="38"/>
    <x v="1"/>
    <n v="2519"/>
    <n v="0"/>
    <n v="0"/>
    <n v="1"/>
    <n v="0"/>
    <n v="0"/>
    <s v="Single"/>
    <s v="Alone"/>
    <n v="0"/>
    <n v="0"/>
    <n v="0"/>
    <n v="1"/>
    <n v="0"/>
    <s v="Master"/>
    <s v="Postgraduate"/>
    <n v="1358"/>
    <n v="1278"/>
    <n v="2"/>
    <n v="0"/>
    <x v="0"/>
    <s v="NumStorePurchases"/>
    <x v="1"/>
    <n v="20"/>
    <s v="Accepted"/>
    <n v="20"/>
    <n v="1438"/>
    <n v="9"/>
    <n v="7"/>
    <n v="8"/>
    <n v="24"/>
    <n v="9"/>
    <x v="0"/>
    <s v="High"/>
    <s v="Medium"/>
    <s v="High"/>
    <n v="2189"/>
  </r>
  <r>
    <n v="7500"/>
    <x v="2"/>
    <n v="1"/>
    <n v="0"/>
    <n v="7"/>
    <x v="3"/>
    <n v="2"/>
    <n v="8"/>
    <n v="11"/>
    <n v="3"/>
    <n v="8"/>
    <n v="21"/>
    <s v="Gold"/>
    <n v="4"/>
    <n v="3"/>
    <n v="2"/>
    <n v="2"/>
    <n v="7"/>
    <x v="0"/>
    <x v="0"/>
    <x v="0"/>
    <x v="0"/>
    <x v="0"/>
    <n v="0"/>
    <n v="3"/>
    <n v="11"/>
    <x v="1"/>
    <n v="41"/>
    <x v="2"/>
    <n v="2577"/>
    <n v="0"/>
    <n v="0"/>
    <n v="0"/>
    <n v="1"/>
    <n v="0"/>
    <s v="Together"/>
    <s v="Partner"/>
    <n v="1"/>
    <n v="0"/>
    <n v="0"/>
    <n v="0"/>
    <n v="0"/>
    <s v="2n Cycle"/>
    <s v="Undergraduate"/>
    <n v="32"/>
    <n v="11"/>
    <n v="0"/>
    <n v="1"/>
    <x v="1"/>
    <s v="NumWebPurchases"/>
    <x v="2"/>
    <n v="7"/>
    <s v="Not Accepted"/>
    <n v="7"/>
    <n v="53"/>
    <n v="10"/>
    <n v="3"/>
    <n v="1"/>
    <n v="14"/>
    <n v="4"/>
    <x v="2"/>
    <s v="Low"/>
    <s v="Medium"/>
    <s v="Medium"/>
    <n v="2190"/>
  </r>
  <r>
    <n v="33562"/>
    <x v="2"/>
    <n v="1"/>
    <n v="2"/>
    <n v="33"/>
    <x v="0"/>
    <n v="21"/>
    <n v="12"/>
    <n v="12"/>
    <n v="0"/>
    <n v="3"/>
    <n v="3"/>
    <s v="Wines"/>
    <n v="3"/>
    <n v="2"/>
    <n v="0"/>
    <n v="4"/>
    <n v="4"/>
    <x v="0"/>
    <x v="0"/>
    <x v="0"/>
    <x v="0"/>
    <x v="0"/>
    <n v="0"/>
    <n v="3"/>
    <n v="11"/>
    <x v="1"/>
    <n v="57"/>
    <x v="0"/>
    <n v="2163"/>
    <n v="0"/>
    <n v="1"/>
    <n v="0"/>
    <n v="0"/>
    <n v="0"/>
    <s v="Married"/>
    <s v="Partner"/>
    <n v="0"/>
    <n v="0"/>
    <n v="0"/>
    <n v="1"/>
    <n v="0"/>
    <s v="Master"/>
    <s v="Postgraduate"/>
    <n v="48"/>
    <n v="45"/>
    <n v="0"/>
    <n v="3"/>
    <x v="1"/>
    <s v="NumStorePurchases"/>
    <x v="1"/>
    <n v="6"/>
    <s v="Not Accepted"/>
    <n v="6"/>
    <n v="51"/>
    <n v="7"/>
    <n v="2"/>
    <n v="1"/>
    <n v="10"/>
    <n v="2"/>
    <x v="1"/>
    <s v="Low"/>
    <s v="Medium"/>
    <s v="Low"/>
    <n v="2191"/>
  </r>
  <r>
    <n v="57642"/>
    <x v="0"/>
    <n v="0"/>
    <n v="1"/>
    <n v="24"/>
    <x v="1"/>
    <n v="580"/>
    <n v="6"/>
    <n v="58"/>
    <n v="8"/>
    <n v="0"/>
    <n v="27"/>
    <s v="Wines"/>
    <n v="3"/>
    <n v="7"/>
    <n v="6"/>
    <n v="6"/>
    <n v="4"/>
    <x v="1"/>
    <x v="0"/>
    <x v="0"/>
    <x v="0"/>
    <x v="0"/>
    <n v="0"/>
    <n v="3"/>
    <n v="11"/>
    <x v="1"/>
    <n v="50"/>
    <x v="0"/>
    <n v="2330"/>
    <n v="0"/>
    <n v="0"/>
    <n v="1"/>
    <n v="0"/>
    <n v="0"/>
    <s v="Single"/>
    <s v="Alone"/>
    <n v="0"/>
    <n v="0"/>
    <n v="0"/>
    <n v="0"/>
    <n v="1"/>
    <s v="PhD"/>
    <s v="Postgraduate"/>
    <n v="652"/>
    <n v="625"/>
    <n v="1"/>
    <n v="1"/>
    <x v="2"/>
    <s v="NumWebPurchases"/>
    <x v="2"/>
    <n v="19"/>
    <s v="Accepted"/>
    <n v="19"/>
    <n v="679"/>
    <n v="8"/>
    <n v="7"/>
    <n v="6"/>
    <n v="21"/>
    <n v="8"/>
    <x v="0"/>
    <s v="High"/>
    <s v="Low"/>
    <s v="Medium"/>
    <n v="2192"/>
  </r>
  <r>
    <n v="58554"/>
    <x v="0"/>
    <n v="1"/>
    <n v="1"/>
    <n v="55"/>
    <x v="0"/>
    <n v="368"/>
    <n v="24"/>
    <n v="68"/>
    <n v="38"/>
    <n v="0"/>
    <n v="88"/>
    <s v="Wines"/>
    <n v="6"/>
    <n v="8"/>
    <n v="2"/>
    <n v="6"/>
    <n v="7"/>
    <x v="0"/>
    <x v="0"/>
    <x v="0"/>
    <x v="0"/>
    <x v="0"/>
    <n v="0"/>
    <n v="3"/>
    <n v="11"/>
    <x v="1"/>
    <n v="52"/>
    <x v="0"/>
    <n v="2800"/>
    <n v="0"/>
    <n v="0"/>
    <n v="0"/>
    <n v="1"/>
    <n v="0"/>
    <s v="Together"/>
    <s v="Partner"/>
    <n v="0"/>
    <n v="0"/>
    <n v="1"/>
    <n v="0"/>
    <n v="0"/>
    <s v="Graduation"/>
    <s v="Graduate"/>
    <n v="498"/>
    <n v="410"/>
    <n v="0"/>
    <n v="2"/>
    <x v="2"/>
    <s v="NumWebPurchases"/>
    <x v="2"/>
    <n v="16"/>
    <s v="Not Accepted"/>
    <n v="16"/>
    <n v="586"/>
    <n v="5"/>
    <n v="6"/>
    <n v="5"/>
    <n v="16"/>
    <n v="5"/>
    <x v="3"/>
    <s v="Medium"/>
    <s v="Low"/>
    <s v="High"/>
    <n v="2193"/>
  </r>
  <r>
    <n v="63777"/>
    <x v="0"/>
    <n v="1"/>
    <n v="1"/>
    <n v="87"/>
    <x v="2"/>
    <n v="457"/>
    <n v="5"/>
    <n v="106"/>
    <n v="15"/>
    <n v="17"/>
    <n v="53"/>
    <s v="Wines"/>
    <n v="8"/>
    <n v="11"/>
    <n v="1"/>
    <n v="6"/>
    <n v="8"/>
    <x v="0"/>
    <x v="0"/>
    <x v="0"/>
    <x v="0"/>
    <x v="0"/>
    <n v="0"/>
    <n v="3"/>
    <n v="11"/>
    <x v="1"/>
    <n v="41"/>
    <x v="2"/>
    <n v="2621"/>
    <n v="0"/>
    <n v="1"/>
    <n v="0"/>
    <n v="0"/>
    <n v="0"/>
    <s v="Married"/>
    <s v="Partner"/>
    <n v="0"/>
    <n v="0"/>
    <n v="1"/>
    <n v="0"/>
    <n v="0"/>
    <s v="Graduation"/>
    <s v="Graduate"/>
    <n v="600"/>
    <n v="547"/>
    <n v="0"/>
    <n v="2"/>
    <x v="2"/>
    <s v="NumWebPurchases"/>
    <x v="2"/>
    <n v="18"/>
    <s v="Not Accepted"/>
    <n v="18"/>
    <n v="653"/>
    <n v="1.9999999999999996"/>
    <n v="7"/>
    <n v="6"/>
    <n v="15"/>
    <n v="4"/>
    <x v="2"/>
    <s v="Medium"/>
    <s v="Medium"/>
    <s v="Medium"/>
    <n v="2194"/>
  </r>
  <r>
    <n v="57967"/>
    <x v="0"/>
    <n v="0"/>
    <n v="1"/>
    <n v="39"/>
    <x v="0"/>
    <n v="229"/>
    <n v="7"/>
    <n v="137"/>
    <n v="4"/>
    <n v="0"/>
    <n v="91"/>
    <s v="Wines"/>
    <n v="5"/>
    <n v="4"/>
    <n v="2"/>
    <n v="8"/>
    <n v="5"/>
    <x v="0"/>
    <x v="0"/>
    <x v="0"/>
    <x v="0"/>
    <x v="0"/>
    <n v="0"/>
    <n v="3"/>
    <n v="11"/>
    <x v="1"/>
    <n v="58"/>
    <x v="0"/>
    <n v="2642"/>
    <n v="0"/>
    <n v="0"/>
    <n v="1"/>
    <n v="0"/>
    <n v="0"/>
    <s v="Single"/>
    <s v="Alone"/>
    <n v="0"/>
    <n v="0"/>
    <n v="1"/>
    <n v="0"/>
    <n v="0"/>
    <s v="Graduation"/>
    <s v="Graduate"/>
    <n v="377"/>
    <n v="286"/>
    <n v="0"/>
    <n v="1"/>
    <x v="2"/>
    <s v="NumStorePurchases"/>
    <x v="1"/>
    <n v="14"/>
    <s v="Not Accepted"/>
    <n v="14"/>
    <n v="468"/>
    <n v="7"/>
    <n v="5"/>
    <n v="5"/>
    <n v="17"/>
    <n v="5"/>
    <x v="3"/>
    <s v="Medium"/>
    <s v="Low"/>
    <s v="High"/>
    <n v="2195"/>
  </r>
  <r>
    <n v="24434"/>
    <x v="2"/>
    <n v="2"/>
    <n v="0"/>
    <n v="9"/>
    <x v="1"/>
    <n v="3"/>
    <n v="2"/>
    <n v="8"/>
    <n v="20"/>
    <n v="0"/>
    <n v="17"/>
    <s v="Fish"/>
    <n v="2"/>
    <n v="2"/>
    <n v="1"/>
    <n v="2"/>
    <n v="7"/>
    <x v="0"/>
    <x v="0"/>
    <x v="0"/>
    <x v="0"/>
    <x v="0"/>
    <n v="0"/>
    <n v="3"/>
    <n v="11"/>
    <x v="1"/>
    <n v="48"/>
    <x v="2"/>
    <n v="2201"/>
    <n v="0"/>
    <n v="1"/>
    <n v="0"/>
    <n v="0"/>
    <n v="0"/>
    <s v="Married"/>
    <s v="Partner"/>
    <n v="0"/>
    <n v="0"/>
    <n v="1"/>
    <n v="0"/>
    <n v="0"/>
    <s v="Graduation"/>
    <s v="Graduate"/>
    <n v="33"/>
    <n v="16"/>
    <n v="0"/>
    <n v="2"/>
    <x v="1"/>
    <s v="NumWebPurchases"/>
    <x v="2"/>
    <n v="5"/>
    <s v="Not Accepted"/>
    <n v="5"/>
    <n v="50"/>
    <n v="10"/>
    <n v="1"/>
    <n v="1"/>
    <n v="12"/>
    <n v="3"/>
    <x v="2"/>
    <s v="Low"/>
    <s v="Low"/>
    <s v="Medium"/>
    <n v="2196"/>
  </r>
  <r>
    <n v="11012"/>
    <x v="2"/>
    <n v="1"/>
    <n v="0"/>
    <n v="82"/>
    <x v="2"/>
    <n v="24"/>
    <n v="3"/>
    <n v="26"/>
    <n v="7"/>
    <n v="1"/>
    <n v="23"/>
    <s v="Meat"/>
    <n v="3"/>
    <n v="3"/>
    <n v="1"/>
    <n v="2"/>
    <n v="9"/>
    <x v="1"/>
    <x v="0"/>
    <x v="0"/>
    <x v="0"/>
    <x v="0"/>
    <n v="0"/>
    <n v="3"/>
    <n v="11"/>
    <x v="1"/>
    <n v="36"/>
    <x v="1"/>
    <n v="2629"/>
    <n v="0"/>
    <n v="0"/>
    <n v="1"/>
    <n v="0"/>
    <n v="0"/>
    <s v="Single"/>
    <s v="Alone"/>
    <n v="0"/>
    <n v="0"/>
    <n v="1"/>
    <n v="0"/>
    <n v="0"/>
    <s v="Graduation"/>
    <s v="Graduate"/>
    <n v="61"/>
    <n v="38"/>
    <n v="1"/>
    <n v="1"/>
    <x v="3"/>
    <s v="NumWebPurchases"/>
    <x v="2"/>
    <n v="6"/>
    <s v="Accepted"/>
    <n v="6"/>
    <n v="84"/>
    <n v="1.9999999999999996"/>
    <n v="2"/>
    <n v="2"/>
    <n v="6"/>
    <n v="0"/>
    <x v="1"/>
    <s v="Low"/>
    <s v="Low"/>
    <s v="Medium"/>
    <n v="2197"/>
  </r>
  <r>
    <n v="44802"/>
    <x v="0"/>
    <n v="0"/>
    <n v="0"/>
    <n v="71"/>
    <x v="2"/>
    <n v="853"/>
    <n v="10"/>
    <n v="143"/>
    <n v="13"/>
    <n v="10"/>
    <n v="20"/>
    <s v="Wines"/>
    <n v="2"/>
    <n v="9"/>
    <n v="4"/>
    <n v="12"/>
    <n v="8"/>
    <x v="0"/>
    <x v="0"/>
    <x v="0"/>
    <x v="0"/>
    <x v="0"/>
    <n v="0"/>
    <n v="3"/>
    <n v="11"/>
    <x v="1"/>
    <n v="50"/>
    <x v="0"/>
    <n v="2836"/>
    <n v="0"/>
    <n v="0"/>
    <n v="1"/>
    <n v="0"/>
    <n v="0"/>
    <s v="Single"/>
    <s v="Alone"/>
    <n v="0"/>
    <n v="0"/>
    <n v="0"/>
    <n v="1"/>
    <n v="0"/>
    <s v="Master"/>
    <s v="Postgraduate"/>
    <n v="1029"/>
    <n v="1009"/>
    <n v="0"/>
    <n v="0"/>
    <x v="0"/>
    <s v="NumStorePurchases"/>
    <x v="1"/>
    <n v="25"/>
    <s v="Not Accepted"/>
    <n v="25"/>
    <n v="1049"/>
    <n v="3.0000000000000004"/>
    <n v="9"/>
    <n v="7"/>
    <n v="19"/>
    <n v="7"/>
    <x v="3"/>
    <s v="High"/>
    <s v="Medium"/>
    <s v="Medium"/>
    <n v="2198"/>
  </r>
  <r>
    <n v="26816"/>
    <x v="2"/>
    <n v="0"/>
    <n v="0"/>
    <n v="50"/>
    <x v="0"/>
    <n v="5"/>
    <n v="1"/>
    <n v="6"/>
    <n v="3"/>
    <n v="4"/>
    <n v="3"/>
    <s v="Meat"/>
    <n v="1"/>
    <n v="0"/>
    <n v="0"/>
    <n v="3"/>
    <n v="4"/>
    <x v="0"/>
    <x v="0"/>
    <x v="0"/>
    <x v="0"/>
    <x v="0"/>
    <n v="0"/>
    <n v="3"/>
    <n v="11"/>
    <x v="1"/>
    <n v="34"/>
    <x v="1"/>
    <n v="2840"/>
    <n v="0"/>
    <n v="0"/>
    <n v="1"/>
    <n v="0"/>
    <n v="0"/>
    <s v="Single"/>
    <s v="Alone"/>
    <n v="0"/>
    <n v="0"/>
    <n v="1"/>
    <n v="0"/>
    <n v="0"/>
    <s v="Graduation"/>
    <s v="Graduate"/>
    <n v="19"/>
    <n v="16"/>
    <n v="0"/>
    <n v="0"/>
    <x v="1"/>
    <s v="NumStorePurchases"/>
    <x v="1"/>
    <n v="3"/>
    <s v="Not Accepted"/>
    <n v="3"/>
    <n v="22"/>
    <n v="5"/>
    <n v="0"/>
    <n v="0"/>
    <n v="5"/>
    <n v="0"/>
    <x v="1"/>
    <s v="Low"/>
    <s v="Medium"/>
    <s v="Low"/>
    <n v="2199"/>
  </r>
  <r>
    <n v="34421"/>
    <x v="2"/>
    <n v="1"/>
    <n v="0"/>
    <n v="81"/>
    <x v="2"/>
    <n v="3"/>
    <n v="3"/>
    <n v="7"/>
    <n v="6"/>
    <n v="2"/>
    <n v="9"/>
    <s v="Gold"/>
    <n v="1"/>
    <n v="1"/>
    <n v="0"/>
    <n v="2"/>
    <n v="7"/>
    <x v="0"/>
    <x v="0"/>
    <x v="0"/>
    <x v="0"/>
    <x v="0"/>
    <n v="0"/>
    <n v="3"/>
    <n v="11"/>
    <x v="1"/>
    <n v="46"/>
    <x v="2"/>
    <n v="2522"/>
    <n v="0"/>
    <n v="1"/>
    <n v="0"/>
    <n v="0"/>
    <n v="0"/>
    <s v="Married"/>
    <s v="Partner"/>
    <n v="0"/>
    <n v="0"/>
    <n v="1"/>
    <n v="0"/>
    <n v="0"/>
    <s v="Graduation"/>
    <s v="Graduate"/>
    <n v="21"/>
    <n v="12"/>
    <n v="0"/>
    <n v="1"/>
    <x v="1"/>
    <s v="NumStorePurchases"/>
    <x v="1"/>
    <n v="3"/>
    <s v="Not Accepted"/>
    <n v="3"/>
    <n v="30"/>
    <n v="1.9999999999999996"/>
    <n v="0"/>
    <n v="0"/>
    <n v="1.9999999999999996"/>
    <n v="0"/>
    <x v="1"/>
    <s v="Low"/>
    <s v="Medium"/>
    <s v="Low"/>
    <n v="2200"/>
  </r>
  <r>
    <n v="61223"/>
    <x v="0"/>
    <n v="0"/>
    <n v="1"/>
    <n v="46"/>
    <x v="0"/>
    <n v="709"/>
    <n v="43"/>
    <n v="182"/>
    <n v="42"/>
    <n v="118"/>
    <n v="247"/>
    <s v="Wines"/>
    <n v="2"/>
    <n v="9"/>
    <n v="3"/>
    <n v="4"/>
    <n v="5"/>
    <x v="0"/>
    <x v="0"/>
    <x v="0"/>
    <x v="0"/>
    <x v="0"/>
    <n v="0"/>
    <n v="3"/>
    <n v="11"/>
    <x v="1"/>
    <n v="53"/>
    <x v="0"/>
    <n v="2540"/>
    <n v="0"/>
    <n v="1"/>
    <n v="0"/>
    <n v="0"/>
    <n v="0"/>
    <s v="Married"/>
    <s v="Partner"/>
    <n v="0"/>
    <n v="0"/>
    <n v="1"/>
    <n v="0"/>
    <n v="0"/>
    <s v="Graduation"/>
    <s v="Graduate"/>
    <n v="1094"/>
    <n v="847"/>
    <n v="0"/>
    <n v="1"/>
    <x v="0"/>
    <s v="NumWebPurchases"/>
    <x v="2"/>
    <n v="16"/>
    <s v="Not Accepted"/>
    <n v="16"/>
    <n v="1341"/>
    <n v="6"/>
    <n v="6"/>
    <n v="8"/>
    <n v="20"/>
    <n v="7"/>
    <x v="3"/>
    <s v="High"/>
    <s v="High"/>
    <s v="High"/>
    <n v="2201"/>
  </r>
  <r>
    <n v="64014"/>
    <x v="0"/>
    <n v="2"/>
    <n v="1"/>
    <n v="56"/>
    <x v="0"/>
    <n v="406"/>
    <n v="0"/>
    <n v="30"/>
    <n v="0"/>
    <n v="0"/>
    <n v="8"/>
    <s v="Wines"/>
    <n v="7"/>
    <n v="8"/>
    <n v="2"/>
    <n v="5"/>
    <n v="7"/>
    <x v="0"/>
    <x v="0"/>
    <x v="0"/>
    <x v="1"/>
    <x v="0"/>
    <n v="0"/>
    <n v="3"/>
    <n v="11"/>
    <x v="1"/>
    <n v="74"/>
    <x v="0"/>
    <n v="2178"/>
    <n v="0"/>
    <n v="0"/>
    <n v="0"/>
    <n v="1"/>
    <n v="0"/>
    <s v="Together"/>
    <s v="Partner"/>
    <n v="0"/>
    <n v="0"/>
    <n v="0"/>
    <n v="0"/>
    <n v="1"/>
    <s v="PhD"/>
    <s v="Postgraduate"/>
    <n v="436"/>
    <n v="428"/>
    <n v="1"/>
    <n v="3"/>
    <x v="2"/>
    <s v="NumWebPurchases"/>
    <x v="2"/>
    <n v="15"/>
    <s v="Accepted"/>
    <n v="15"/>
    <n v="444"/>
    <n v="5"/>
    <n v="5"/>
    <n v="5"/>
    <n v="15"/>
    <n v="4"/>
    <x v="2"/>
    <s v="Medium"/>
    <s v="Low"/>
    <s v="Low"/>
    <n v="2202"/>
  </r>
  <r>
    <n v="56981"/>
    <x v="0"/>
    <n v="0"/>
    <n v="0"/>
    <n v="91"/>
    <x v="2"/>
    <n v="908"/>
    <n v="48"/>
    <n v="217"/>
    <n v="32"/>
    <n v="12"/>
    <n v="24"/>
    <s v="Wines"/>
    <n v="1"/>
    <n v="2"/>
    <n v="3"/>
    <n v="13"/>
    <n v="6"/>
    <x v="0"/>
    <x v="1"/>
    <x v="0"/>
    <x v="0"/>
    <x v="0"/>
    <n v="0"/>
    <n v="3"/>
    <n v="11"/>
    <x v="1"/>
    <n v="39"/>
    <x v="1"/>
    <n v="2314"/>
    <n v="1"/>
    <n v="0"/>
    <n v="0"/>
    <n v="0"/>
    <n v="0"/>
    <s v="Divorced"/>
    <s v="Alone"/>
    <n v="0"/>
    <n v="0"/>
    <n v="1"/>
    <n v="0"/>
    <n v="0"/>
    <s v="Graduation"/>
    <s v="Graduate"/>
    <n v="1217"/>
    <n v="1193"/>
    <n v="1"/>
    <n v="0"/>
    <x v="0"/>
    <s v="NumStorePurchases"/>
    <x v="1"/>
    <n v="18"/>
    <s v="Accepted"/>
    <n v="18"/>
    <n v="1241"/>
    <n v="0.99999999999999978"/>
    <n v="7"/>
    <n v="8"/>
    <n v="16"/>
    <n v="5"/>
    <x v="3"/>
    <s v="High"/>
    <s v="Medium"/>
    <s v="Medium"/>
    <n v="2203"/>
  </r>
  <r>
    <n v="69245"/>
    <x v="1"/>
    <n v="0"/>
    <n v="1"/>
    <n v="8"/>
    <x v="1"/>
    <n v="428"/>
    <n v="30"/>
    <n v="214"/>
    <n v="80"/>
    <n v="30"/>
    <n v="61"/>
    <s v="Wines"/>
    <n v="2"/>
    <n v="6"/>
    <n v="5"/>
    <n v="10"/>
    <n v="3"/>
    <x v="0"/>
    <x v="0"/>
    <x v="0"/>
    <x v="0"/>
    <x v="0"/>
    <n v="0"/>
    <n v="3"/>
    <n v="11"/>
    <x v="1"/>
    <n v="64"/>
    <x v="0"/>
    <n v="2315"/>
    <n v="0"/>
    <n v="0"/>
    <n v="0"/>
    <n v="1"/>
    <n v="0"/>
    <s v="Together"/>
    <s v="Partner"/>
    <n v="0"/>
    <n v="0"/>
    <n v="0"/>
    <n v="1"/>
    <n v="0"/>
    <s v="Master"/>
    <s v="Postgraduate"/>
    <n v="782"/>
    <n v="721"/>
    <n v="0"/>
    <n v="1"/>
    <x v="2"/>
    <s v="NumStorePurchases"/>
    <x v="1"/>
    <n v="21"/>
    <s v="Not Accepted"/>
    <n v="21"/>
    <n v="843"/>
    <n v="10"/>
    <n v="8"/>
    <n v="6"/>
    <n v="24"/>
    <n v="9"/>
    <x v="0"/>
    <s v="Medium"/>
    <s v="Medium"/>
    <s v="High"/>
    <n v="2204"/>
  </r>
  <r>
    <n v="52869"/>
    <x v="0"/>
    <n v="1"/>
    <n v="1"/>
    <n v="40"/>
    <x v="0"/>
    <n v="84"/>
    <n v="3"/>
    <n v="61"/>
    <n v="2"/>
    <n v="1"/>
    <n v="21"/>
    <s v="Wines"/>
    <n v="3"/>
    <n v="3"/>
    <n v="1"/>
    <n v="4"/>
    <n v="7"/>
    <x v="0"/>
    <x v="0"/>
    <x v="0"/>
    <x v="0"/>
    <x v="0"/>
    <n v="0"/>
    <n v="3"/>
    <n v="11"/>
    <x v="0"/>
    <n v="66"/>
    <x v="0"/>
    <n v="2781"/>
    <n v="0"/>
    <n v="1"/>
    <n v="0"/>
    <n v="0"/>
    <n v="0"/>
    <s v="Married"/>
    <s v="Partner"/>
    <n v="0"/>
    <n v="0"/>
    <n v="0"/>
    <n v="0"/>
    <n v="1"/>
    <s v="PhD"/>
    <s v="Postgraduate"/>
    <n v="151"/>
    <n v="130"/>
    <n v="0"/>
    <n v="2"/>
    <x v="3"/>
    <s v="NumStorePurchases"/>
    <x v="1"/>
    <n v="8"/>
    <s v="Not Accepted"/>
    <n v="8"/>
    <n v="172"/>
    <n v="6"/>
    <n v="3"/>
    <n v="3"/>
    <n v="12"/>
    <n v="3"/>
    <x v="2"/>
    <s v="Medium"/>
    <s v="Low"/>
    <s v="Medium"/>
    <n v="22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F21FDE-6D5B-4371-B304-3AF024B3E9D0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 rowHeaderCaption="Campaign Name">
  <location ref="D1:E6" firstHeaderRow="1" firstDataRow="1" firstDataCol="1"/>
  <pivotFields count="3">
    <pivotField axis="axisRow" showAll="0" sortType="descending">
      <items count="11">
        <item m="1" x="9"/>
        <item m="1" x="8"/>
        <item m="1" x="7"/>
        <item m="1" x="6"/>
        <item m="1" x="5"/>
        <item x="4"/>
        <item x="3"/>
        <item x="2"/>
        <item x="1"/>
        <item x="0"/>
        <item t="default"/>
      </items>
    </pivotField>
    <pivotField numFmtId="9" showAll="0"/>
    <pivotField dataField="1" numFmtId="164" showAll="0"/>
  </pivotFields>
  <rowFields count="1">
    <field x="0"/>
  </rowFields>
  <rowItems count="5">
    <i>
      <x v="5"/>
    </i>
    <i>
      <x v="6"/>
    </i>
    <i>
      <x v="7"/>
    </i>
    <i>
      <x v="8"/>
    </i>
    <i>
      <x v="9"/>
    </i>
  </rowItems>
  <colItems count="1">
    <i/>
  </colItems>
  <dataFields count="1">
    <dataField name="Avg. Customers Spending" fld="2" baseField="0" baseItem="7" numFmtId="164"/>
  </dataFields>
  <chartFormats count="2"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E5B8EB-7CF0-42C5-B957-1272F7005221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5" rowHeaderCaption="Campaign Name">
  <location ref="A1:B6" firstHeaderRow="1" firstDataRow="1" firstDataCol="1"/>
  <pivotFields count="3">
    <pivotField axis="axisRow" showAll="0" sortType="descending">
      <items count="11">
        <item m="1" x="9"/>
        <item m="1" x="8"/>
        <item m="1" x="7"/>
        <item m="1" x="6"/>
        <item m="1" x="5"/>
        <item x="4"/>
        <item x="3"/>
        <item x="2"/>
        <item x="1"/>
        <item x="0"/>
        <item t="default"/>
      </items>
    </pivotField>
    <pivotField dataField="1" numFmtId="9" showAll="0"/>
    <pivotField numFmtId="164" showAll="0"/>
  </pivotFields>
  <rowFields count="1">
    <field x="0"/>
  </rowFields>
  <rowItems count="5">
    <i>
      <x v="5"/>
    </i>
    <i>
      <x v="6"/>
    </i>
    <i>
      <x v="7"/>
    </i>
    <i>
      <x v="8"/>
    </i>
    <i>
      <x v="9"/>
    </i>
  </rowItems>
  <colItems count="1">
    <i/>
  </colItems>
  <dataFields count="1">
    <dataField name="Conversion Rate per Campaign" fld="1" baseField="0" baseItem="6" numFmtId="9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B1691-367C-4FB0-98B2-E8D58FA31C47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 fieldListSortAscending="1">
  <location ref="E10:G14" firstHeaderRow="0" firstDataRow="1" firstDataCol="1" rowPageCount="1" colPageCount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8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pageFields count="1">
    <pageField fld="22" item="1" hier="-1"/>
  </pageFields>
  <dataFields count="2">
    <dataField name="Count of ID" fld="64" subtotal="count" baseField="48" baseItem="0"/>
    <dataField name="Average of Monetary" fld="54" subtotal="average" baseField="48" baseItem="0" numFmtId="164"/>
  </dataFields>
  <formats count="1">
    <format dxfId="6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12FFB-7FBE-431A-9FC5-92F2DE936889}" name="PivotTable1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 fieldListSortAscending="1">
  <location ref="A10:C13" firstHeaderRow="0" firstDataRow="1" firstDataCol="1" rowPageCount="1" colPageCount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6">
        <item m="1" x="4"/>
        <item x="0"/>
        <item x="3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48"/>
  </rowFields>
  <rowItems count="3">
    <i>
      <x/>
    </i>
    <i>
      <x v="2"/>
    </i>
    <i>
      <x v="3"/>
    </i>
  </rowItems>
  <colFields count="1">
    <field x="-2"/>
  </colFields>
  <colItems count="2">
    <i>
      <x/>
    </i>
    <i i="1">
      <x v="1"/>
    </i>
  </colItems>
  <pageFields count="1">
    <pageField fld="21" item="1" hier="-1"/>
  </pageFields>
  <dataFields count="2">
    <dataField name="Count of ID" fld="64" subtotal="count" baseField="48" baseItem="0" numFmtId="3"/>
    <dataField name="Average of Monetary" fld="54" subtotal="average" baseField="48" baseItem="0" numFmtId="164"/>
  </dataFields>
  <formats count="3">
    <format dxfId="65">
      <pivotArea outline="0" collapsedLevelsAreSubtotals="1" fieldPosition="0"/>
    </format>
    <format dxfId="6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3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1"/>
          </reference>
          <reference field="4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56140-8D34-468D-964E-1552BDC4BCB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fieldListSortAscending="1">
  <location ref="A30:C33" firstHeaderRow="0" firstDataRow="1" firstDataCol="1" rowPageCount="1" colPageCount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8"/>
  </rowFields>
  <rowItems count="3"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20" item="1" hier="-1"/>
  </pageFields>
  <dataFields count="2">
    <dataField name="Count of ID" fld="64" subtotal="count" baseField="48" baseItem="0"/>
    <dataField name="Average of Monetary" fld="54" subtotal="average" baseField="48" baseItem="0" numFmtId="164"/>
  </dataFields>
  <formats count="1">
    <format dxfId="6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FDB72D-D1EE-452B-905E-AFF8047C0B2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fieldListSortAscending="1">
  <location ref="E19:G24" firstHeaderRow="0" firstDataRow="1" firstDataCol="1" rowPageCount="1" colPageCount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9" item="1" hier="-1"/>
  </pageFields>
  <dataFields count="2">
    <dataField name="Count of ID" fld="64" subtotal="count" baseField="48" baseItem="0"/>
    <dataField name="Average of Monetary" fld="54" subtotal="average" baseField="48" baseItem="0" numFmtId="164"/>
  </dataFields>
  <formats count="1">
    <format dxfId="6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C67D6-3461-4068-8C5D-E0077F5700A2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fieldListSortAscending="1">
  <location ref="A19:C24" firstHeaderRow="0" firstDataRow="1" firstDataCol="1" rowPageCount="1" colPageCount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8" item="1" hier="-1"/>
  </pageFields>
  <dataFields count="2">
    <dataField name="Count of ID" fld="64" subtotal="count" baseField="0" baseItem="0"/>
    <dataField name="Average of Monetary" fld="54" subtotal="average" baseField="48" baseItem="0" numFmtId="164"/>
  </dataFields>
  <formats count="1">
    <format dxfId="6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FDCE3-D6AA-443A-94E8-FDA7062DE757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mp5 Cust. Response" fieldListSortAscending="1">
  <location ref="F8:I10" firstHeaderRow="0" firstDataRow="1" firstDataCol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0"/>
  </rowFields>
  <rowItems count="2">
    <i>
      <x/>
    </i>
    <i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ID" fld="64" subtotal="count" baseField="20" baseItem="0"/>
    <dataField name="Average Revenue" fld="54" subtotal="average" baseField="20" baseItem="0" numFmtId="164"/>
    <dataField name="Total Revenue" fld="54" baseField="20" baseItem="0"/>
  </dataFields>
  <formats count="3">
    <format dxfId="4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6">
      <pivotArea dataOnly="0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8DEC15-BDE5-432A-8C93-033FA44C169E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mp4 Cust. Response" fieldListSortAscending="1">
  <location ref="F2:I4" firstHeaderRow="0" firstDataRow="1" firstDataCol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9"/>
  </rowFields>
  <rowItems count="2">
    <i>
      <x/>
    </i>
    <i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ID" fld="64" subtotal="count" baseField="19" baseItem="0"/>
    <dataField name="Average Revenue" fld="54" subtotal="average" baseField="19" baseItem="0" numFmtId="164"/>
    <dataField name="Total Revenue" fld="54" baseField="19" baseItem="0" numFmtId="164"/>
  </dataFields>
  <formats count="4">
    <format dxfId="5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9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73658C-1C7A-434A-BC6D-C66F8C31CFB8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mp3 Cust. Response" fieldListSortAscending="1">
  <location ref="A14:D16" firstHeaderRow="0" firstDataRow="1" firstDataCol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8"/>
  </rowFields>
  <rowItems count="2">
    <i>
      <x/>
    </i>
    <i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ID" fld="64" subtotal="count" baseField="18" baseItem="0"/>
    <dataField name="Average Revenue" fld="54" subtotal="average" baseField="18" baseItem="0" numFmtId="164"/>
    <dataField name="Total Revenue" fld="54" baseField="18" baseItem="0" numFmtId="164"/>
  </dataFields>
  <formats count="4">
    <format dxfId="5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A19D2-9326-4559-A732-0C7192F32EC6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mp2 Cust. Response" fieldListSortAscending="1">
  <location ref="A8:D10" firstHeaderRow="0" firstDataRow="1" firstDataCol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2"/>
  </rowFields>
  <rowItems count="2">
    <i>
      <x/>
    </i>
    <i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ID" fld="64" subtotal="count" baseField="22" baseItem="0"/>
    <dataField name="Average Revenue" fld="54" subtotal="average" baseField="22" baseItem="0" numFmtId="164"/>
    <dataField name="Total Revenue" fld="54" baseField="22" baseItem="0" numFmtId="164"/>
  </dataFields>
  <formats count="2">
    <format dxfId="5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76C0CC-1DDB-4F68-B830-251EB50979BD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mp1 Cust. Response" fieldListSortAscending="1">
  <location ref="A2:D4" firstHeaderRow="0" firstDataRow="1" firstDataCol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1"/>
  </rowFields>
  <rowItems count="2">
    <i>
      <x/>
    </i>
    <i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ID" fld="64" subtotal="count" baseField="21" baseItem="0"/>
    <dataField name="Average Revenue" fld="54" subtotal="average" baseField="21" baseItem="0" numFmtId="164"/>
    <dataField name="Total Revenue" fld="54" baseField="21" baseItem="0" numFmtId="164"/>
  </dataFields>
  <formats count="1">
    <format dxfId="5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98A1A-2C20-43E8-BC3D-4F9CC99124CB}" name="PivotTable7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2" fieldListSortAscending="1">
  <location ref="E3:F7" firstHeaderRow="1" firstDataRow="1" firstDataCol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4">
    <i>
      <x/>
    </i>
    <i>
      <x v="1"/>
    </i>
    <i>
      <x v="2"/>
    </i>
    <i>
      <x v="3"/>
    </i>
  </rowItems>
  <colItems count="1">
    <i/>
  </colItems>
  <dataFields count="1">
    <dataField name="Campaign 3" fld="18" showDataAs="percentOfCol" baseField="0" baseItem="0" numFmtId="9"/>
  </dataFields>
  <chartFormats count="10">
    <chartFormat chart="3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30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30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30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31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6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31" format="17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31" format="18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31" format="19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E1C28-CB6A-464F-A0C9-1AEFE70675A6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6" fieldListSortAscending="1">
  <location ref="C3:D7" firstHeaderRow="1" firstDataRow="1" firstDataCol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4">
    <i>
      <x/>
    </i>
    <i>
      <x v="1"/>
    </i>
    <i>
      <x v="2"/>
    </i>
    <i>
      <x v="3"/>
    </i>
  </rowItems>
  <colItems count="1">
    <i/>
  </colItems>
  <dataFields count="1">
    <dataField name="Campaign 2" fld="22" showDataAs="percentOfCol" baseField="0" baseItem="0" numFmtId="9"/>
  </dataFields>
  <chartFormats count="10">
    <chartFormat chart="3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34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34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34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3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6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35" format="17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35" format="18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35" format="19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400DCF-A29D-4B4C-AF58-A056B70A6680}" name="PivotTable1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3" fieldListSortAscending="1">
  <location ref="I3:J7" firstHeaderRow="1" firstDataRow="1" firstDataCol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4">
    <i>
      <x/>
    </i>
    <i>
      <x v="1"/>
    </i>
    <i>
      <x v="2"/>
    </i>
    <i>
      <x v="3"/>
    </i>
  </rowItems>
  <colItems count="1">
    <i/>
  </colItems>
  <dataFields count="1">
    <dataField name="Campaign 5" fld="20" showDataAs="percentOfCol" baseField="0" baseItem="0" numFmtId="9"/>
  </dataFields>
  <chartFormats count="10">
    <chartFormat chart="3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31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31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31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3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6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32" format="17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32" format="18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32" format="19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E34F2-9F43-4840-A612-3D1F8C699CE0}" name="PivotTable10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3" fieldListSortAscending="1">
  <location ref="G3:H7" firstHeaderRow="1" firstDataRow="1" firstDataCol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4">
    <i>
      <x/>
    </i>
    <i>
      <x v="1"/>
    </i>
    <i>
      <x v="2"/>
    </i>
    <i>
      <x v="3"/>
    </i>
  </rowItems>
  <colItems count="1">
    <i/>
  </colItems>
  <dataFields count="1">
    <dataField name="Campaign 4" fld="19" showDataAs="percentOfCol" baseField="0" baseItem="0" numFmtId="9"/>
  </dataFields>
  <chartFormats count="10">
    <chartFormat chart="3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31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31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31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3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6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32" format="17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32" format="18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32" format="19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533BBF-61AF-49BC-9109-928C19062E98}" name="PivotTable1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fieldListSortAscending="1">
  <location ref="A36:B40" firstHeaderRow="1" firstDataRow="1" firstDataCol="1" rowPageCount="1" colPageCount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4">
    <i>
      <x/>
    </i>
    <i>
      <x v="1"/>
    </i>
    <i>
      <x v="2"/>
    </i>
    <i>
      <x v="3"/>
    </i>
  </rowItems>
  <colItems count="1">
    <i/>
  </colItems>
  <pageFields count="1">
    <pageField fld="20" item="1" hier="-1"/>
  </pageFields>
  <dataFields count="1">
    <dataField name="Average of Monetary" fld="54" subtotal="average" baseField="28" baseItem="0" numFmtId="164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8D699-8B3F-48EC-9170-0ADB065AD28C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fieldListSortAscending="1">
  <location ref="A14:B18" firstHeaderRow="1" firstDataRow="1" firstDataCol="1" rowPageCount="1" colPageCount="1"/>
  <pivotFields count="65"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4">
    <i>
      <x/>
    </i>
    <i>
      <x v="1"/>
    </i>
    <i>
      <x v="2"/>
    </i>
    <i>
      <x v="3"/>
    </i>
  </rowItems>
  <colItems count="1">
    <i/>
  </colItems>
  <pageFields count="1">
    <pageField fld="21" item="1" hier="-1"/>
  </pageFields>
  <dataFields count="1">
    <dataField name="Average of Monetary" fld="54" subtotal="average" baseField="28" baseItem="0" numFmtId="164"/>
  </dataFields>
  <formats count="1">
    <format dxfId="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0A1F77-42F0-4F81-BCD8-96F6C96045F4}" name="PivotTable1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fieldListSortAscending="1">
  <location ref="D25:E29" firstHeaderRow="1" firstDataRow="1" firstDataCol="1" rowPageCount="1" colPageCount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4">
    <i>
      <x/>
    </i>
    <i>
      <x v="1"/>
    </i>
    <i>
      <x v="2"/>
    </i>
    <i>
      <x v="3"/>
    </i>
  </rowItems>
  <colItems count="1">
    <i/>
  </colItems>
  <pageFields count="1">
    <pageField fld="19" item="1" hier="-1"/>
  </pageFields>
  <dataFields count="1">
    <dataField name="Average of Monetary" fld="54" subtotal="average" baseField="28" baseItem="0" numFmtId="164"/>
  </dataFields>
  <formats count="1">
    <format dxfId="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93D26B-DBFC-4A7F-89E4-9735D68E36CB}" name="PivotTable8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25:B29" firstHeaderRow="1" firstDataRow="1" firstDataCol="1" rowPageCount="1" colPageCount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4">
    <i>
      <x/>
    </i>
    <i>
      <x v="1"/>
    </i>
    <i>
      <x v="2"/>
    </i>
    <i>
      <x v="3"/>
    </i>
  </rowItems>
  <colItems count="1">
    <i/>
  </colItems>
  <pageFields count="1">
    <pageField fld="18" item="1" hier="-1"/>
  </pageFields>
  <dataFields count="1">
    <dataField name="Average of Monetary" fld="54" subtotal="average" baseField="28" baseItem="0" numFmtId="164"/>
  </dataFields>
  <formats count="1">
    <format dxfId="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28F8E5-00EF-4F8B-A5FE-2BBD6DA5C103}" name="PivotTable9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fieldListSortAscending="1">
  <location ref="D14:E18" firstHeaderRow="1" firstDataRow="1" firstDataCol="1" rowPageCount="1" colPageCount="1"/>
  <pivotFields count="65"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4">
    <i>
      <x/>
    </i>
    <i>
      <x v="1"/>
    </i>
    <i>
      <x v="2"/>
    </i>
    <i>
      <x v="3"/>
    </i>
  </rowItems>
  <colItems count="1">
    <i/>
  </colItems>
  <pageFields count="1">
    <pageField fld="22" item="1" hier="-1"/>
  </pageFields>
  <dataFields count="1">
    <dataField name="Average of Monetary" fld="54" subtotal="average" baseField="1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58A606-8514-4445-80BA-AE12848D33FA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5" fieldListSortAscending="1">
  <location ref="A3:B7" firstHeaderRow="1" firstDataRow="1" firstDataCol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4">
    <i>
      <x/>
    </i>
    <i>
      <x v="1"/>
    </i>
    <i>
      <x v="2"/>
    </i>
    <i>
      <x v="3"/>
    </i>
  </rowItems>
  <colItems count="1">
    <i/>
  </colItems>
  <dataFields count="1">
    <dataField name="Campaign 1" fld="21" showDataAs="percentOfCol" baseField="0" baseItem="0" numFmtId="9"/>
  </dataFields>
  <chartFormats count="11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42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42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42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4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16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44" format="17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44" format="18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44" format="19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4B5482-4643-4308-88A7-144376A4C680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fieldListSortAscending="1">
  <location ref="C4:D7" firstHeaderRow="1" firstDataRow="1" firstDataCol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0"/>
  </rowFields>
  <rowItems count="3">
    <i>
      <x/>
    </i>
    <i>
      <x v="1"/>
    </i>
    <i>
      <x v="2"/>
    </i>
  </rowItems>
  <colItems count="1">
    <i/>
  </colItems>
  <dataFields count="1">
    <dataField name="Cmp2_Accepted" fld="22" showDataAs="percentOfCol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D1CD0-A90E-4CFD-B08F-DADAE78B757A}" name="PivotTable9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fieldListSortAscending="1">
  <location ref="E25:F28" firstHeaderRow="1" firstDataRow="1" firstDataCol="1" rowPageCount="1" colPageCount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0"/>
  </rowFields>
  <rowItems count="3">
    <i>
      <x/>
    </i>
    <i>
      <x v="1"/>
    </i>
    <i>
      <x v="2"/>
    </i>
  </rowItems>
  <colItems count="1">
    <i/>
  </colItems>
  <pageFields count="1">
    <pageField fld="18" item="1" hier="-1"/>
  </pageFields>
  <dataFields count="1">
    <dataField name="Average of Monetary" fld="54" subtotal="average" baseField="50" baseItem="0" numFmtId="164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0AC9B-4B27-4377-B530-EA690EB2BB56}" name="PivotTable1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fieldListSortAscending="1">
  <location ref="I25:J28" firstHeaderRow="1" firstDataRow="1" firstDataCol="1" rowPageCount="1" colPageCount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0"/>
  </rowFields>
  <rowItems count="3">
    <i>
      <x/>
    </i>
    <i>
      <x v="1"/>
    </i>
    <i>
      <x v="2"/>
    </i>
  </rowItems>
  <colItems count="1">
    <i/>
  </colItems>
  <pageFields count="1">
    <pageField fld="20" item="1" hier="-1"/>
  </pageFields>
  <dataFields count="1">
    <dataField name="Average of Monetary" fld="54" subtotal="average" baseField="50" baseItem="0" numFmtId="164"/>
  </data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988C7-651E-4470-95E4-432A27A89209}" name="PivotTable6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fieldListSortAscending="1">
  <location ref="I42:K45" firstHeaderRow="0" firstDataRow="1" firstDataCol="1" rowPageCount="1" colPageCount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0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pageFields count="1">
    <pageField fld="18" item="1" hier="-1"/>
  </pageFields>
  <dataFields count="2">
    <dataField name="Count of ID" fld="64" subtotal="count" baseField="0" baseItem="0"/>
    <dataField name="Total Revenue" fld="54" baseField="50" baseItem="0" numFmtId="164"/>
  </dataFields>
  <formats count="1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1D23C8-3D37-4F58-844C-D20A2DD68258}" name="PivotTable1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 fieldListSortAscending="1">
  <location ref="A25:B28" firstHeaderRow="1" firstDataRow="1" firstDataCol="1" rowPageCount="1" colPageCount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n=" "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0"/>
  </rowFields>
  <rowItems count="3">
    <i>
      <x/>
    </i>
    <i>
      <x v="1"/>
    </i>
    <i>
      <x v="2"/>
    </i>
  </rowItems>
  <colItems count="1">
    <i/>
  </colItems>
  <pageFields count="1">
    <pageField fld="21" item="1" hier="-1"/>
  </pageFields>
  <dataFields count="1">
    <dataField name="Average of Monetary" fld="54" subtotal="average" baseField="50" baseItem="0" numFmtId="164"/>
  </dataFields>
  <formats count="2">
    <format dxfId="21">
      <pivotArea outline="0" collapsedLevelsAreSubtotals="1" fieldPosition="0"/>
    </format>
    <format dxfId="20">
      <pivotArea dataOnly="0" labelOnly="1" fieldPosition="0">
        <references count="1">
          <reference field="50" count="1">
            <x v="0"/>
          </reference>
        </references>
      </pivotArea>
    </format>
  </format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CE7B9F-3928-4AF5-A05F-F7CE0E75E387}" name="PivotTable8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fieldListSortAscending="1">
  <location ref="E49:G52" firstHeaderRow="0" firstDataRow="1" firstDataCol="1" rowPageCount="1" colPageCount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0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pageFields count="1">
    <pageField fld="20" item="1" hier="-1"/>
  </pageFields>
  <dataFields count="2">
    <dataField name="Count of ID" fld="64" subtotal="count" baseField="0" baseItem="0"/>
    <dataField name="Total Revenue" fld="54" baseField="50" baseItem="0" numFmtId="164"/>
  </dataFields>
  <formats count="1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F4DE9-8794-4842-963A-AC508EFB332B}" name="PivotTable17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fieldListSortAscending="1">
  <location ref="E42:G45" firstHeaderRow="0" firstDataRow="1" firstDataCol="1" rowPageCount="1" colPageCount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6">
        <item x="2"/>
        <item x="1"/>
        <item x="3"/>
        <item x="0"/>
        <item m="1" x="4"/>
        <item t="default"/>
      </items>
    </pivotField>
    <pivotField showAll="0"/>
    <pivotField showAll="0"/>
    <pivotField showAll="0"/>
    <pivotField dataField="1" showAll="0"/>
  </pivotFields>
  <rowFields count="1">
    <field x="50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pageFields count="1">
    <pageField fld="22" item="1" hier="-1"/>
  </pageFields>
  <dataFields count="2">
    <dataField name="Count of ID" fld="64" subtotal="count" baseField="50" baseItem="0"/>
    <dataField name="Total Revenue" fld="54" baseField="50" baseItem="0" numFmtId="164"/>
  </dataFields>
  <formats count="1">
    <format dxfId="2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54360C-295B-468B-83C1-CDB4C4F05EFE}" name="PivotTable16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 fieldListSortAscending="1">
  <location ref="C25:D28" firstHeaderRow="1" firstDataRow="1" firstDataCol="1" rowPageCount="1" colPageCount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0"/>
  </rowFields>
  <rowItems count="3">
    <i>
      <x/>
    </i>
    <i>
      <x v="1"/>
    </i>
    <i>
      <x v="2"/>
    </i>
  </rowItems>
  <colItems count="1">
    <i/>
  </colItems>
  <pageFields count="1">
    <pageField fld="22" item="1" hier="-1"/>
  </pageFields>
  <dataFields count="1">
    <dataField name="Average Spend per Channel" fld="54" subtotal="average" baseField="50" baseItem="0" numFmtId="164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50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50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5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DF740-CA55-4653-836E-2EF420293AF5}" name="PivotTable7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fieldListSortAscending="1">
  <location ref="A49:C52" firstHeaderRow="0" firstDataRow="1" firstDataCol="1" rowPageCount="1" colPageCount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0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pageFields count="1">
    <pageField fld="19" item="1" hier="-1"/>
  </pageFields>
  <dataFields count="2">
    <dataField name="Count of ID" fld="64" subtotal="count" baseField="50" baseItem="0"/>
    <dataField name="Total Revenue" fld="54" baseField="50" baseItem="0" numFmtId="164"/>
  </dataFields>
  <formats count="1">
    <format dxfId="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A1A77-1AB4-4108-9078-3042A1BE66D6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fieldListSortAscending="1">
  <location ref="G4:H7" firstHeaderRow="1" firstDataRow="1" firstDataCol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0"/>
  </rowFields>
  <rowItems count="3">
    <i>
      <x/>
    </i>
    <i>
      <x v="1"/>
    </i>
    <i>
      <x v="2"/>
    </i>
  </rowItems>
  <colItems count="1">
    <i/>
  </colItems>
  <dataFields count="1">
    <dataField name="Cmp4_Accepted" fld="19" showDataAs="percentOfCol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150F6-9E35-46F1-9155-31C36D99A003}" name="PivotTable1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 fieldListSortAscending="1">
  <location ref="A4:B7" firstHeaderRow="1" firstDataRow="1" firstDataCol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0"/>
  </rowFields>
  <rowItems count="3">
    <i>
      <x/>
    </i>
    <i>
      <x v="1"/>
    </i>
    <i>
      <x v="2"/>
    </i>
  </rowItems>
  <colItems count="1">
    <i/>
  </colItems>
  <dataFields count="1">
    <dataField name="Cmp1_Accepted" fld="21" showDataAs="percentOfCol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2E265F-2667-4B35-B289-F13060D2D10A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fieldListSortAscending="1">
  <location ref="E4:F7" firstHeaderRow="1" firstDataRow="1" firstDataCol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0"/>
  </rowFields>
  <rowItems count="3">
    <i>
      <x/>
    </i>
    <i>
      <x v="1"/>
    </i>
    <i>
      <x v="2"/>
    </i>
  </rowItems>
  <colItems count="1">
    <i/>
  </colItems>
  <dataFields count="1">
    <dataField name="Cmp3_Accepted" fld="18" showDataAs="percentOfCol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616CBA-DF88-4E3F-AA27-563F995A3A14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fieldListSortAscending="1">
  <location ref="A42:C45" firstHeaderRow="0" firstDataRow="1" firstDataCol="1" rowPageCount="1" colPageCount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sortType="descending">
      <items count="6">
        <item m="1" x="4"/>
        <item x="0"/>
        <item x="3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50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pageFields count="1">
    <pageField fld="21" item="1" hier="-1"/>
  </pageFields>
  <dataFields count="2">
    <dataField name="Count of ID" fld="64" subtotal="count" baseField="50" baseItem="0"/>
    <dataField name="Total Revenue" fld="54" baseField="50" baseItem="0" numFmtId="164"/>
  </dataFields>
  <formats count="2">
    <format dxfId="26">
      <pivotArea dataOnly="0" labelOnly="1" grandCol="1" outline="0" fieldPosition="0"/>
    </format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36370C-9BF9-49BF-A338-14435E3CEA12}" name="PivotTable10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fieldListSortAscending="1">
  <location ref="G25:H28" firstHeaderRow="1" firstDataRow="1" firstDataCol="1" rowPageCount="1" colPageCount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0"/>
  </rowFields>
  <rowItems count="3">
    <i>
      <x/>
    </i>
    <i>
      <x v="1"/>
    </i>
    <i>
      <x v="2"/>
    </i>
  </rowItems>
  <colItems count="1">
    <i/>
  </colItems>
  <pageFields count="1">
    <pageField fld="19" item="1" hier="-1"/>
  </pageFields>
  <dataFields count="1">
    <dataField name="Average of Monetary" fld="54" subtotal="average" baseField="50" baseItem="0" numFmtId="164"/>
  </dataFields>
  <formats count="1"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67F8F5-EC94-4EFF-A3DF-9A00D69D2533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fieldListSortAscending="1">
  <location ref="I4:J7" firstHeaderRow="1" firstDataRow="1" firstDataCol="1"/>
  <pivotFields count="6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0"/>
  </rowFields>
  <rowItems count="3">
    <i>
      <x/>
    </i>
    <i>
      <x v="1"/>
    </i>
    <i>
      <x v="2"/>
    </i>
  </rowItems>
  <colItems count="1">
    <i/>
  </colItems>
  <dataFields count="1">
    <dataField name="Cmp5_Accepted" fld="20" showDataAs="percentOfCol" baseField="5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3AFD2-AD80-4681-9B07-99C88DD8EABD}" name="PivotTable18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 fieldListSortAscending="1">
  <location ref="A3:B7" firstHeaderRow="1" firstDataRow="1" firstDataCol="1" rowPageCount="1" colPageCount="1"/>
  <pivotFields count="65">
    <pivotField showAll="0"/>
    <pivotField showAll="0"/>
    <pivotField showAll="0"/>
    <pivotField showAll="0"/>
    <pivotField showAll="0"/>
    <pivotField axis="axisRow" showAll="0" sortType="ascending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>
      <x v="3"/>
    </i>
  </rowItems>
  <colItems count="1">
    <i/>
  </colItems>
  <pageFields count="1">
    <pageField fld="21" item="1" hier="-1"/>
  </pageFields>
  <dataFields count="1">
    <dataField name="Average of Monetary" fld="54" subtotal="average" baseField="5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D113FE-1585-4EAB-92AF-2A8FFB19DD52}" name="PivotTable1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fieldListSortAscending="1">
  <location ref="G3:H7" firstHeaderRow="1" firstDataRow="1" firstDataCol="1" rowPageCount="1" colPageCount="1"/>
  <pivotFields count="65"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>
      <x v="3"/>
    </i>
  </rowItems>
  <colItems count="1">
    <i/>
  </colItems>
  <pageFields count="1">
    <pageField fld="19" item="1" hier="-1"/>
  </pageFields>
  <dataFields count="1">
    <dataField name="Average of Monetary" fld="54" subtotal="average" baseField="5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4D8F6-EA8C-4159-AF2C-E3EB55DB9F7E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 fieldListSortAscending="1">
  <location ref="E9:F13" firstHeaderRow="1" firstDataRow="1" firstDataCol="1"/>
  <pivotFields count="65">
    <pivotField showAll="0"/>
    <pivotField showAll="0"/>
    <pivotField showAll="0"/>
    <pivotField showAll="0"/>
    <pivotField showAll="0"/>
    <pivotField axis="axisRow" showAll="0" sortType="ascending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nversion Rate Cmp 3(%)" fld="18" showDataAs="percentOfCol" baseField="0" baseItem="0" numFmtId="9"/>
  </dataFields>
  <chartFormats count="10"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5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5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5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5B477-CD41-41F7-BA1E-26A0A4A3569E}" name="PivotTable16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fieldListSortAscending="1">
  <location ref="I3:J7" firstHeaderRow="1" firstDataRow="1" firstDataCol="1" rowPageCount="1" colPageCount="1"/>
  <pivotFields count="65"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>
      <x v="3"/>
    </i>
  </rowItems>
  <colItems count="1">
    <i/>
  </colItems>
  <pageFields count="1">
    <pageField fld="20" item="1" hier="-1"/>
  </pageFields>
  <dataFields count="1">
    <dataField name="Average of Monetary" fld="54" subtotal="average" baseField="5" baseItem="0" numFmtId="16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BDEC4-AD9B-434E-BABD-539A07AFC979}" name="PivotTable6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 fieldListSortAscending="1">
  <location ref="I9:J13" firstHeaderRow="1" firstDataRow="1" firstDataCol="1"/>
  <pivotFields count="65"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nversion Rate Cmp 5(%)" fld="20" showDataAs="percentOfCol" baseField="0" baseItem="0" numFmtId="9"/>
  </dataFields>
  <chartFormats count="10"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5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5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5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C8AF4-8F84-469A-9088-F0AD18C34211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4" fieldListSortAscending="1">
  <location ref="A9:B13" firstHeaderRow="1" firstDataRow="1" firstDataCol="1"/>
  <pivotFields count="65">
    <pivotField showAll="0"/>
    <pivotField showAll="0"/>
    <pivotField showAll="0"/>
    <pivotField showAll="0"/>
    <pivotField showAll="0"/>
    <pivotField axis="axisRow" showAll="0" sortType="ascending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nversion Rate Cmp 1(%)" fld="21" showDataAs="percentOfCol" baseField="0" baseItem="0" numFmtId="9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3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3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3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82A71-EF22-405B-8E91-109556A50EF2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 fieldListSortAscending="1">
  <location ref="C9:D13" firstHeaderRow="1" firstDataRow="1" firstDataCol="1"/>
  <pivotFields count="65">
    <pivotField showAll="0"/>
    <pivotField showAll="0"/>
    <pivotField showAll="0"/>
    <pivotField showAll="0"/>
    <pivotField showAll="0"/>
    <pivotField axis="axisRow" showAll="0" sortType="ascending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nversion Rate Cmp 2(%)" fld="22" showDataAs="percentOfCol" baseField="0" baseItem="0" numFmtId="9"/>
  </dataFields>
  <chartFormats count="10"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5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5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5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8E83D-8340-47DA-A480-93C616E27346}" name="PivotTable19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 fieldListSortAscending="1">
  <location ref="C3:D7" firstHeaderRow="1" firstDataRow="1" firstDataCol="1" rowPageCount="1" colPageCount="1"/>
  <pivotFields count="65">
    <pivotField showAll="0"/>
    <pivotField showAll="0"/>
    <pivotField showAll="0"/>
    <pivotField showAll="0"/>
    <pivotField showAll="0"/>
    <pivotField axis="axisRow" showAll="0" sortType="ascending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>
      <x v="3"/>
    </i>
  </rowItems>
  <colItems count="1">
    <i/>
  </colItems>
  <pageFields count="1">
    <pageField fld="22" item="1" hier="-1"/>
  </pageFields>
  <dataFields count="1">
    <dataField name="Average of Monetary" fld="54" subtotal="average" baseField="5" baseItem="0" numFmtId="164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120974-DBB2-454C-B218-1B4CEDB738D8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 fieldListSortAscending="1">
  <location ref="G9:H13" firstHeaderRow="1" firstDataRow="1" firstDataCol="1"/>
  <pivotFields count="65"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nversion Rate Cmp 4(%)" fld="19" showDataAs="percentOfCol" baseField="0" baseItem="0" numFmtId="9"/>
  </dataFields>
  <chartFormats count="10"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5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5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5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44AE0-31E6-46A4-92F4-9F2E17BAA905}" name="PivotTable1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fieldListSortAscending="1">
  <location ref="E3:F7" firstHeaderRow="1" firstDataRow="1" firstDataCol="1" rowPageCount="1" colPageCount="1"/>
  <pivotFields count="65"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>
      <x v="3"/>
    </i>
  </rowItems>
  <colItems count="1">
    <i/>
  </colItems>
  <pageFields count="1">
    <pageField fld="18" item="1" hier="-1"/>
  </pageFields>
  <dataFields count="1">
    <dataField name="Average of Monetary" fld="54" subtotal="average" baseField="5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E3DC6D-B7E9-4F8A-B8EB-3A0F776A214F}" name="Table1" displayName="Table1" ref="A1:BM2206" totalsRowShown="0" headerRowDxfId="94" headerRowBorderDxfId="93" tableBorderDxfId="92">
  <autoFilter ref="A1:BM2206" xr:uid="{ECE3DC6D-B7E9-4F8A-B8EB-3A0F776A214F}"/>
  <tableColumns count="65">
    <tableColumn id="1" xr3:uid="{82CB15AA-B97A-4EB6-82B2-E29AF179E15C}" name="Income"/>
    <tableColumn id="58" xr3:uid="{7BC07D34-F08A-4C1A-AA0E-699404685627}" name="IncomeGroup" dataDxfId="91">
      <calculatedColumnFormula>IF(A2 &lt;= 'Additional Data'!$B$2,"Low", IF(A2 &lt;='Additional Data'!$B$3, "Medium", "High"))</calculatedColumnFormula>
    </tableColumn>
    <tableColumn id="2" xr3:uid="{38CBCE95-6B43-4715-AD3C-1751721A92B9}" name="Kidhome"/>
    <tableColumn id="3" xr3:uid="{72F532EE-0880-4451-B605-3B31F7C32B30}" name="Teenhome"/>
    <tableColumn id="4" xr3:uid="{7B4469E4-05B6-4EEB-B145-81FE38D5D903}" name="Recency"/>
    <tableColumn id="53" xr3:uid="{63DB2F9A-1A4B-4353-BDB1-06C7D1170BE0}" name="RecencyGroup" dataDxfId="90">
      <calculatedColumnFormula>IF(E2&lt;=7,"Very Recent",IF(E2&lt;=30,"Recent",IF(E2&lt;=60,"Mid","Old")))</calculatedColumnFormula>
    </tableColumn>
    <tableColumn id="5" xr3:uid="{0C6F5CB5-91A2-40FA-B25F-5E2F1B7A93A9}" name="MntWines"/>
    <tableColumn id="6" xr3:uid="{17A6FD24-F037-406B-BCA2-E7C0D2E49AD1}" name="MntFruits"/>
    <tableColumn id="7" xr3:uid="{1B5B0940-B189-4F7F-8169-2D5601499366}" name="MntMeatProducts"/>
    <tableColumn id="8" xr3:uid="{62B7A661-7213-4965-895F-5100764E6455}" name="MntFishProducts"/>
    <tableColumn id="9" xr3:uid="{83AA1E9B-0DC2-4431-8C14-57F8F12C1F4A}" name="MntSweetProducts"/>
    <tableColumn id="10" xr3:uid="{E61FBD52-C6FA-414A-97F0-B937B0B56B18}" name="MntGoldProds"/>
    <tableColumn id="56" xr3:uid="{6779E279-0E86-4529-A23D-B5323AFCA08C}" name="TopProduct" dataDxfId="89">
      <calculatedColumnFormula>INDEX('Additional Data'!$H$2:$M$2, MATCH(MAX(G2:L2), G2:L2,0))</calculatedColumnFormula>
    </tableColumn>
    <tableColumn id="11" xr3:uid="{AEE7E791-5863-4398-9D8C-0AD52920D12C}" name="NumDealsPurchases"/>
    <tableColumn id="12" xr3:uid="{8ED60E69-E93E-4A1A-A680-A3A410644678}" name="NumWebPurchases"/>
    <tableColumn id="13" xr3:uid="{A1C16DFD-3588-4D98-88F7-F05397472992}" name="NumCatalogPurchases"/>
    <tableColumn id="14" xr3:uid="{73F6418D-4EB1-46BC-BBD9-5D350AC3B6EE}" name="NumStorePurchases"/>
    <tableColumn id="15" xr3:uid="{E2F1888F-05E9-44A4-9C81-58463EBBA688}" name="NumWebVisitsMonth"/>
    <tableColumn id="16" xr3:uid="{D7EF5AB2-0EC1-4080-BC8C-F725575AC933}" name="AcceptedCmp3"/>
    <tableColumn id="17" xr3:uid="{A6929702-001F-4008-B7D5-6CFCC5104652}" name="AcceptedCmp4"/>
    <tableColumn id="18" xr3:uid="{239CB01E-3F38-49F6-ACCB-FD22B514B48B}" name="AcceptedCmp5"/>
    <tableColumn id="19" xr3:uid="{D2487D52-D507-4097-A4BE-0E1B183058D9}" name="AcceptedCmp1"/>
    <tableColumn id="20" xr3:uid="{69DE6124-B6E4-4F24-BD81-EE0E9CDA6D61}" name="AcceptedCmp2"/>
    <tableColumn id="21" xr3:uid="{E8E3EEF0-BEC5-46C1-AAF3-8D2F6E750458}" name="Complain"/>
    <tableColumn id="22" xr3:uid="{79AE9F89-3CC3-4633-96E3-5216010F7C69}" name="Z_CostContact"/>
    <tableColumn id="23" xr3:uid="{6B8E12DC-7420-4687-9BA5-CB8AE3210C30}" name="Z_Revenue"/>
    <tableColumn id="24" xr3:uid="{8799E31D-BABC-46B9-B129-E215A5D1536D}" name="Response"/>
    <tableColumn id="25" xr3:uid="{7583638A-D57D-46D8-A9DD-879F1420A57D}" name="Age"/>
    <tableColumn id="57" xr3:uid="{AAEFC409-B979-48AA-9DCA-03CD9D4F609C}" name="AgeGroup" dataDxfId="88">
      <calculatedColumnFormula array="1">_xlfn.IFS(AB2 &lt; 30, "&lt; 30", AB2 &lt; 40, "30-39", AB2 &lt; 50, "40-49", AB2 &gt;= 50, "50+")</calculatedColumnFormula>
    </tableColumn>
    <tableColumn id="26" xr3:uid="{5DB1EA43-A14D-4E9B-9C41-CE4D2E9A42FE}" name="Customer_Days"/>
    <tableColumn id="27" xr3:uid="{FBACB059-9C4B-4B02-975B-8196E3111903}" name="marital_Divorced"/>
    <tableColumn id="28" xr3:uid="{A7CE04AA-F8E1-496D-84FD-754FC3C1E0E9}" name="marital_Married"/>
    <tableColumn id="29" xr3:uid="{B97C4026-9E8C-425E-867A-FD9A8C868835}" name="marital_Single"/>
    <tableColumn id="30" xr3:uid="{A93446E6-A9E6-41EB-85C2-5700B5093545}" name="marital_Together"/>
    <tableColumn id="31" xr3:uid="{6FA874B2-3D96-42BF-8415-048CAAF1622F}" name="marital_Widow"/>
    <tableColumn id="60" xr3:uid="{07F31CAD-643A-47A1-836D-004F5B9ECA09}" name="MaritalStatus" dataDxfId="87">
      <calculatedColumnFormula array="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calculatedColumnFormula>
    </tableColumn>
    <tableColumn id="61" xr3:uid="{60E8CDBE-C317-4491-AB40-498A0604A867}" name="MaritalGroup" dataDxfId="86">
      <calculatedColumnFormula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calculatedColumnFormula>
    </tableColumn>
    <tableColumn id="32" xr3:uid="{3D5FA6B4-CF6D-4811-A6EB-2AB584D18927}" name="education_2n Cycle"/>
    <tableColumn id="33" xr3:uid="{36F94C96-3035-45AE-8E6B-1395448F7C01}" name="education_Basic"/>
    <tableColumn id="34" xr3:uid="{D9896F08-3ABA-4A14-BE4C-CCE87C4AAC7D}" name="education_Graduation"/>
    <tableColumn id="35" xr3:uid="{BC455A02-AF52-4ACF-8FB6-32DAB91EA8BB}" name="education_Master"/>
    <tableColumn id="36" xr3:uid="{40742B7E-D7AD-4B93-9E3A-F0699C49D565}" name="education_PhD"/>
    <tableColumn id="59" xr3:uid="{474BE0F0-0B71-4A64-8C0A-73ED266BC64F}" name="EducationLevel" dataDxfId="85">
      <calculatedColumnFormula array="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calculatedColumnFormula>
    </tableColumn>
    <tableColumn id="62" xr3:uid="{835919C5-1ABF-417A-A46C-34A5FF1DEB72}" name="EducationGroup" dataDxfId="84">
      <calculatedColumnFormula array="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calculatedColumnFormula>
    </tableColumn>
    <tableColumn id="37" xr3:uid="{719613B0-F00C-490A-96C4-0F7EED547C3C}" name="MntTotal"/>
    <tableColumn id="38" xr3:uid="{4BDC7D51-C34A-4C13-A2CC-5106978D6946}" name="MntRegularProds"/>
    <tableColumn id="39" xr3:uid="{50DC6477-13B4-4015-AB40-D181043EE758}" name="AcceptedCmpOverall"/>
    <tableColumn id="40" xr3:uid="{02735C51-593D-4662-9AEF-DA72E8017E7F}" name="TotalKids"/>
    <tableColumn id="41" xr3:uid="{93E782C6-BBF7-4473-B0EB-2C3634FB99E3}" name="SpendingSegment"/>
    <tableColumn id="42" xr3:uid="{D48CEEEB-B3C1-45FA-88D6-D4BE3BE6D446}" name="DominantChannel_Python"/>
    <tableColumn id="54" xr3:uid="{E4C83263-9CC5-4B0D-9B7F-1A312263EDB9}" name="PreferedChannel" dataDxfId="83">
      <calculatedColumnFormula>IF(AND(O2 &gt;= P2, O2 &gt;= Q2), "Web", IF(AND(P2 &gt;= O2, P2 &gt;= Q2), "Catalog", "Store"))</calculatedColumnFormula>
    </tableColumn>
    <tableColumn id="43" xr3:uid="{CD791083-06D4-4815-8F3F-EA2767C08E76}" name="TotalPurchases"/>
    <tableColumn id="44" xr3:uid="{73ACAEB5-BDC2-41DA-AF90-DCF35BD7CF1A}" name="AcceptedFlag"/>
    <tableColumn id="48" xr3:uid="{8D57ABE9-A0D2-4DBE-AF77-E3A54708B2DC}" name="Frequency" dataDxfId="82">
      <calculatedColumnFormula>SUM(O2:Q2)</calculatedColumnFormula>
    </tableColumn>
    <tableColumn id="49" xr3:uid="{7522BE89-AF59-4C51-A606-CF54FE47340A}" name="Monetary" dataDxfId="81">
      <calculatedColumnFormula>SUM(G2:L2)</calculatedColumnFormula>
    </tableColumn>
    <tableColumn id="45" xr3:uid="{773F9F10-668E-4A60-92B8-F828EA6C7F4A}" name="Recency_Score" dataDxfId="80">
      <calculatedColumnFormula>(1-_xlfn.PERCENTRANK.INC($E:$E,E2,1))*10</calculatedColumnFormula>
    </tableColumn>
    <tableColumn id="46" xr3:uid="{0E231AC7-C7E7-4DF6-A7B9-4BE43605D4A9}" name="Frequency_Score" dataDxfId="79">
      <calculatedColumnFormula>_xlfn.PERCENTRANK.INC($BB:$BB,BB2,1)*10</calculatedColumnFormula>
    </tableColumn>
    <tableColumn id="47" xr3:uid="{ED3AEC62-F1E1-4FDF-9B79-F37093F0F72D}" name="Monetary_Score" dataDxfId="78">
      <calculatedColumnFormula>_xlfn.PERCENTRANK.INC($BC:$BC,BC2,1)*10</calculatedColumnFormula>
    </tableColumn>
    <tableColumn id="50" xr3:uid="{68854BDD-1476-47D6-ABC4-82C8797C1B0E}" name="RFM" dataDxfId="77">
      <calculatedColumnFormula>SUM(BD2:BF2)</calculatedColumnFormula>
    </tableColumn>
    <tableColumn id="51" xr3:uid="{F44F3FC0-B06D-4D57-A060-D1794F3847B1}" name="RFM_Score" dataDxfId="76">
      <calculatedColumnFormula>_xlfn.PERCENTRANK.INC($BG:$BG,BG2,1)*10</calculatedColumnFormula>
    </tableColumn>
    <tableColumn id="52" xr3:uid="{23D4E6D2-3F20-4A58-9717-D814FD66C2A0}" name="Customer_Segment" dataDxfId="75">
      <calculatedColumnFormula>VLOOKUP(BH2,'Additional Data'!$E$1:$F$12,2,FALSE)</calculatedColumnFormula>
    </tableColumn>
    <tableColumn id="63" xr3:uid="{B9935EB7-76DB-43A3-AAB7-5F7DDB6C0102}" name="WineSpending" dataDxfId="74">
      <calculatedColumnFormula>IF(G2 &lt;= 'Additional Data'!$Q$2, "Low", IF(G2 &lt;= 'Additional Data'!$Q$3, "Medium", "High"))</calculatedColumnFormula>
    </tableColumn>
    <tableColumn id="64" xr3:uid="{5E852F3D-A888-42AB-BF74-AF740C39FAD0}" name="SweetSpending" dataDxfId="73">
      <calculatedColumnFormula>IF(K2 &lt;= 'Additional Data'!$V$2, "Low", IF(K2 &lt;= 'Additional Data'!$V$3, "Medium", "High"))</calculatedColumnFormula>
    </tableColumn>
    <tableColumn id="65" xr3:uid="{92342812-2745-408A-8526-D157561002BA}" name="GoldSpending" dataDxfId="72">
      <calculatedColumnFormula>IF(L2 &lt;= 'Additional Data'!$AA$2, "Low", IF(L2 &lt;= 'Additional Data'!$AA$3, "Medium", "High"))</calculatedColumnFormula>
    </tableColumn>
    <tableColumn id="55" xr3:uid="{6503DC21-D360-494A-AA6D-AFA6D5AEEEAB}" name="ID" dataDxfId="7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222998-8405-4283-AC30-56A1CF6A31F4}" name="Table4" displayName="Table4" ref="A1:C3" totalsRowShown="0">
  <autoFilter ref="A1:C3" xr:uid="{E9222998-8405-4283-AC30-56A1CF6A31F4}"/>
  <tableColumns count="3">
    <tableColumn id="1" xr3:uid="{B728B958-209E-4B93-8319-4DB9ABBD36FE}" name="Quartile"/>
    <tableColumn id="2" xr3:uid="{8A787303-7EF9-4D71-9D36-706D8268558C}" name="Values" dataDxfId="70">
      <calculatedColumnFormula>_xlfn.QUARTILE.INC(#REF!,1)</calculatedColumnFormula>
    </tableColumn>
    <tableColumn id="3" xr3:uid="{C6FBED54-BD2B-40B6-9C1C-1F7CAEC081E4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DA3D87-C825-4B11-9E53-A0A13A4A332F}" name="Table5" displayName="Table5" ref="E1:F12" totalsRowShown="0">
  <autoFilter ref="E1:F12" xr:uid="{DADA3D87-C825-4B11-9E53-A0A13A4A332F}"/>
  <tableColumns count="2">
    <tableColumn id="1" xr3:uid="{5223462D-96CC-48E9-96D4-552C2179DA5A}" name="RFM_Score"/>
    <tableColumn id="2" xr3:uid="{BF95B109-2C88-404F-9F31-CD2C8EBDF16A}" name="Customer_Seg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7838F67-EDE6-4AC5-8FEB-7F302E362BF6}" name="Table7" displayName="Table7" ref="P1:R3" totalsRowShown="0">
  <autoFilter ref="P1:R3" xr:uid="{E7838F67-EDE6-4AC5-8FEB-7F302E362BF6}"/>
  <tableColumns count="3">
    <tableColumn id="1" xr3:uid="{FF4E8826-AE6F-4ED0-9AC2-B95CFBDD87E8}" name="Quantile"/>
    <tableColumn id="2" xr3:uid="{AC5210AF-3338-4A98-8CD6-D850A47080C7}" name="Values" dataDxfId="69">
      <calculatedColumnFormula>_xlfn.QUARTILE.INC('Campaign Data'!G:G,1)</calculatedColumnFormula>
    </tableColumn>
    <tableColumn id="3" xr3:uid="{AD5C6C83-BA96-4B01-B2A3-9D92BE9F8801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65956DD-0189-4A08-916B-893FE2648A9A}" name="Table8" displayName="Table8" ref="U1:W3" totalsRowShown="0">
  <autoFilter ref="U1:W3" xr:uid="{365956DD-0189-4A08-916B-893FE2648A9A}"/>
  <tableColumns count="3">
    <tableColumn id="1" xr3:uid="{DB2E39B3-37B9-4778-A052-C93807E30D5C}" name="Quantile"/>
    <tableColumn id="2" xr3:uid="{A0DA0617-345E-4CDE-B8D9-4CC2ECA1923C}" name="Values">
      <calculatedColumnFormula>_xlfn.QUARTILE.INC(Table1[MntSweetProducts],3)</calculatedColumnFormula>
    </tableColumn>
    <tableColumn id="3" xr3:uid="{56D2F854-FEA3-4AD9-B8A1-1D41E779ED0C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A01A159-E4CA-4EDD-9DB2-18A50005707B}" name="Table9" displayName="Table9" ref="Z1:AB3" totalsRowShown="0">
  <autoFilter ref="Z1:AB3" xr:uid="{5A01A159-E4CA-4EDD-9DB2-18A50005707B}"/>
  <tableColumns count="3">
    <tableColumn id="1" xr3:uid="{34C245A4-8A59-40F8-9DE1-099C7B5C3925}" name="Quartile"/>
    <tableColumn id="2" xr3:uid="{89B7B421-C5C8-469B-A48F-8FE98B726438}" name="Values">
      <calculatedColumnFormula>_xlfn.QUARTILE.INC(Table1[MntGoldProds],3)</calculatedColumnFormula>
    </tableColumn>
    <tableColumn id="3" xr3:uid="{61FCE686-7B34-4796-9CB8-12F26196525C}" name="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4C22B79-772F-488B-A9C4-316E7781CF3C}" name="Table20" displayName="Table20" ref="I9:K13" totalsRowShown="0">
  <autoFilter ref="I9:K13" xr:uid="{C4C22B79-772F-488B-A9C4-316E7781CF3C}"/>
  <sortState xmlns:xlrd2="http://schemas.microsoft.com/office/spreadsheetml/2017/richdata2" ref="I10:K13">
    <sortCondition descending="1" ref="K9:K13"/>
  </sortState>
  <tableColumns count="3">
    <tableColumn id="1" xr3:uid="{6DF7D6AC-1AE2-476A-85EF-79B4262B8447}" name="Spending Level" dataDxfId="61"/>
    <tableColumn id="2" xr3:uid="{33C5ECD9-FDFE-42DD-9CBB-D98BB048FF48}" name="# Accepted Cmp"/>
    <tableColumn id="3" xr3:uid="{996D15BA-4880-4740-A2DE-CB63B23039DA}" name="Avg Spending (USD)" dataDxfId="6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EC2CAF-486E-44D8-A4F0-1AC515EF8B6D}" name="Table2" displayName="Table2" ref="K2:R7" totalsRowShown="0" headerRowDxfId="45" dataDxfId="44">
  <autoFilter ref="K2:R7" xr:uid="{EBEC2CAF-486E-44D8-A4F0-1AC515EF8B6D}"/>
  <tableColumns count="8">
    <tableColumn id="1" xr3:uid="{17EA411D-12EB-4169-AD7B-EBCC9374773F}" name="Campaign Name" dataDxfId="43"/>
    <tableColumn id="2" xr3:uid="{2C2A76B2-6BB6-4816-8463-E9C38D8C8158}" name="Avg Revenue (USD)" dataDxfId="42"/>
    <tableColumn id="3" xr3:uid="{1471D703-0359-4E98-9F73-8DD75E9A7B43}" name="Converted Customers" dataDxfId="41"/>
    <tableColumn id="4" xr3:uid="{301744F8-D97C-4C0F-8F03-B33845C8D770}" name="Total Revenue (USD)" dataDxfId="40"/>
    <tableColumn id="5" xr3:uid="{C664611A-8911-4C00-9F17-7CA9F9E41B7C}" name="Campaign Cost (USD)" dataDxfId="39"/>
    <tableColumn id="6" xr3:uid="{1A1FC7C8-3B20-4036-8540-B4B1D247BEEF}" name="Revenue Cost Ratio (USD)" dataDxfId="38">
      <calculatedColumnFormula>N3/O3</calculatedColumnFormula>
    </tableColumn>
    <tableColumn id="7" xr3:uid="{E2E0E088-A731-4FC3-845B-9543204112B7}" name="Cost Per Conversion (USD)" dataDxfId="37">
      <calculatedColumnFormula>O3/M3</calculatedColumnFormula>
    </tableColumn>
    <tableColumn id="8" xr3:uid="{32173227-2448-402E-B959-FF5E224A6677}" name="Cost Revenue Ratio (%)" dataDxfId="36">
      <calculatedColumnFormula>O3/N3*100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1233D-1725-4E77-9691-3041B16019E0}" name="Table12" displayName="Table12" ref="K11:L16" totalsRowShown="0">
  <autoFilter ref="K11:L16" xr:uid="{0001233D-1725-4E77-9691-3041B16019E0}"/>
  <tableColumns count="2">
    <tableColumn id="1" xr3:uid="{359E963D-F249-4793-BAAB-A0BD01DAD790}" name="Campaign Name"/>
    <tableColumn id="2" xr3:uid="{9F7D67AE-0AF5-49F4-BFBD-0E9C5EC619B8}" name="Revenue Cost Ratio (USD)" dataDxfId="3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007ADDE-058B-43F0-B2F8-002659E06700}" name="Table1214" displayName="Table1214" ref="N11:O16" totalsRowShown="0">
  <autoFilter ref="N11:O16" xr:uid="{9007ADDE-058B-43F0-B2F8-002659E06700}"/>
  <tableColumns count="2">
    <tableColumn id="1" xr3:uid="{D54DE14A-96C8-4A02-B671-4C5246BDDD1F}" name="Campaign Name"/>
    <tableColumn id="3" xr3:uid="{134E70CD-30C6-433E-96CD-E46B71ED87CF}" name="Cost Per Conversion (USD)" dataDxfId="3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0BB4166-1F6C-4BE7-851C-51CDF82B7605}" name="Table1216" displayName="Table1216" ref="Q11:R16" totalsRowShown="0">
  <autoFilter ref="Q11:R16" xr:uid="{90BB4166-1F6C-4BE7-851C-51CDF82B7605}"/>
  <tableColumns count="2">
    <tableColumn id="1" xr3:uid="{399608C3-1CCD-49A2-8571-B2F965444A56}" name="Campaign Name"/>
    <tableColumn id="4" xr3:uid="{618B2DD8-620C-4418-8F30-A0934C7998CD}" name="Cost Revenue Ratio (%)" dataDxfId="3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216A540-3651-4777-A587-59E5123E0114}" name="Table18" displayName="Table18" ref="G14:H18" totalsRowShown="0">
  <autoFilter ref="G14:H18" xr:uid="{6216A540-3651-4777-A587-59E5123E0114}"/>
  <sortState xmlns:xlrd2="http://schemas.microsoft.com/office/spreadsheetml/2017/richdata2" ref="G15:H18">
    <sortCondition ref="H14:H18"/>
  </sortState>
  <tableColumns count="2">
    <tableColumn id="1" xr3:uid="{38E2A5B2-6075-41A7-B617-E19EA507AC71}" name="Age Group "/>
    <tableColumn id="2" xr3:uid="{E123EDF3-238A-4A22-BCA6-BBBA96F40429}" name="Avg Spending" dataDxfId="2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2113536-4830-4B7D-A578-E766F09D1CEA}" name="Table14" displayName="Table14" ref="A60:B63" totalsRowShown="0">
  <autoFilter ref="A60:B63" xr:uid="{F2113536-4830-4B7D-A578-E766F09D1CEA}"/>
  <sortState xmlns:xlrd2="http://schemas.microsoft.com/office/spreadsheetml/2017/richdata2" ref="A61:B63">
    <sortCondition ref="A60:A63"/>
  </sortState>
  <tableColumns count="2">
    <tableColumn id="1" xr3:uid="{3709D92B-1D2E-4B01-8E89-4D78DA49A3F9}" name="Channel"/>
    <tableColumn id="3" xr3:uid="{0E09F636-3F03-4B64-B227-88F25759B765}" name="Revenue Cost Ratio (USD)" dataDxfId="1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743C247-D88D-4A08-8599-6965F8E8B90E}" name="Table1417" displayName="Table1417" ref="A66:B69" totalsRowShown="0">
  <autoFilter ref="A66:B69" xr:uid="{0743C247-D88D-4A08-8599-6965F8E8B90E}"/>
  <sortState xmlns:xlrd2="http://schemas.microsoft.com/office/spreadsheetml/2017/richdata2" ref="A67:B69">
    <sortCondition ref="A66:A69"/>
  </sortState>
  <tableColumns count="2">
    <tableColumn id="1" xr3:uid="{47E6CA78-4BC1-49A2-995B-53701139FE17}" name="Channel"/>
    <tableColumn id="4" xr3:uid="{5578837C-4439-459B-8A37-B4F71D32B167}" name="Cost Per Conversion (USD)" dataDxfId="1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1657BEA-00BF-4CA9-AAF7-928EC6C82DCC}" name="Table1418" displayName="Table1418" ref="A72:B75" totalsRowShown="0">
  <autoFilter ref="A72:B75" xr:uid="{C1657BEA-00BF-4CA9-AAF7-928EC6C82DCC}"/>
  <sortState xmlns:xlrd2="http://schemas.microsoft.com/office/spreadsheetml/2017/richdata2" ref="A73:B75">
    <sortCondition ref="A72:A75"/>
  </sortState>
  <tableColumns count="2">
    <tableColumn id="1" xr3:uid="{3458BD7D-8834-404B-B7CE-F9EB359CB594}" name="Channel"/>
    <tableColumn id="5" xr3:uid="{722B764A-B2B3-45BF-8FF5-099EF60EF2FD}" name="Cost Revenue Ratio (%)" dataDxfId="14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5CD9BB2-C563-44DA-9E6C-32BEDD6C14AD}" name="Table19" displayName="Table19" ref="A31:B34" totalsRowShown="0">
  <autoFilter ref="A31:B34" xr:uid="{75CD9BB2-C563-44DA-9E6C-32BEDD6C14AD}"/>
  <tableColumns count="2">
    <tableColumn id="1" xr3:uid="{F2CB59EB-914A-4624-B7FA-28578CF74413}" name="Channel Name"/>
    <tableColumn id="2" xr3:uid="{71E6C822-1806-4D9D-AA92-F2DAAB03AEDE}" name="Average Revenue" dataDxfId="1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81AEBA-326D-4D8A-A387-AD8736C0195D}" name="Table3" displayName="Table3" ref="A12:B17" totalsRowShown="0" headerRowDxfId="12">
  <autoFilter ref="A12:B17" xr:uid="{5A81AEBA-326D-4D8A-A387-AD8736C0195D}"/>
  <tableColumns count="2">
    <tableColumn id="1" xr3:uid="{1305E1E4-8E9A-47E3-8CCF-79FB249BD050}" name="Cmp_Name"/>
    <tableColumn id="2" xr3:uid="{7A5CC9CC-A06A-4D28-923C-A5A601C0D7C9}" name="Conversion Rat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981855C-55FF-412C-9FA1-B930ECF79641}" name="Table10" displayName="Table10" ref="D12:E17" totalsRowShown="0" headerRowDxfId="11">
  <autoFilter ref="D12:E17" xr:uid="{7981855C-55FF-412C-9FA1-B930ECF79641}"/>
  <tableColumns count="2">
    <tableColumn id="1" xr3:uid="{37B43F3E-D8EF-471A-B434-600FCC9702BF}" name="Cmp_Name"/>
    <tableColumn id="2" xr3:uid="{11EE0C07-FCE3-44BC-99A9-1B3E04102A17}" name="Conversion Rat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F25D668-A74E-45E0-ACC4-607838BBE009}" name="Table21" displayName="Table21" ref="G12:H17" totalsRowShown="0" headerRowDxfId="10">
  <autoFilter ref="G12:H17" xr:uid="{0F25D668-A74E-45E0-ACC4-607838BBE009}"/>
  <tableColumns count="2">
    <tableColumn id="1" xr3:uid="{658FFB05-BF2E-49AC-860C-0AAB8C22264E}" name="Cmp_Name"/>
    <tableColumn id="2" xr3:uid="{ED165C8E-2A72-47AF-9ED2-BD6776BE8448}" name="Conversion Rat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253FC77-4D81-4041-B7BC-703406B20DD2}" name="Table22" displayName="Table22" ref="A54:H57" totalsRowShown="0" headerRowDxfId="9">
  <autoFilter ref="A54:H57" xr:uid="{8253FC77-4D81-4041-B7BC-703406B20DD2}"/>
  <tableColumns count="8">
    <tableColumn id="1" xr3:uid="{E0D186EE-F9E2-45D3-ACF9-596E820F3159}" name="Channel"/>
    <tableColumn id="8" xr3:uid="{AAEC9D85-6756-45F8-BF1F-AEE463938413}" name="Avg Revenue (USD)"/>
    <tableColumn id="9" xr3:uid="{36A93970-344C-429A-B579-C6798C9C310A}" name="Converted Customer" dataDxfId="8"/>
    <tableColumn id="10" xr3:uid="{ACA38770-5DBD-4D61-A16B-42B2F7FB9D76}" name="Total Revenue" dataDxfId="7"/>
    <tableColumn id="3" xr3:uid="{BE696B95-9638-4F63-8255-04D1B4E5120A}" name="Campaign Cost (USD)"/>
    <tableColumn id="4" xr3:uid="{614B374F-3BE4-44FC-95A8-4A7BCF26D1F8}" name="Revenue Cost Ratio (USD)" dataDxfId="6">
      <calculatedColumnFormula>Table22[[#This Row],[Total Revenue]]/Table22[[#This Row],[Campaign Cost (USD)]]</calculatedColumnFormula>
    </tableColumn>
    <tableColumn id="5" xr3:uid="{D8B810DC-4501-4A5C-99D6-0B4ED2E38525}" name="Cost Per Conversion (USD)" dataDxfId="5">
      <calculatedColumnFormula>Table22[[#This Row],[Campaign Cost (USD)]]/Table22[[#This Row],[Converted Customer]]</calculatedColumnFormula>
    </tableColumn>
    <tableColumn id="6" xr3:uid="{E330AFF9-3989-4257-AB61-0EA1A4E9118C}" name="Cost Revenue Ratio (%)" dataDxfId="4">
      <calculatedColumnFormula>Table22[[#This Row],[Campaign Cost (USD)]]/Table22[[#This Row],[Total Revenue]]*100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pivotTable" Target="../pivotTables/pivotTable5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pivotTable" Target="../pivotTables/pivotTable10.xml"/><Relationship Id="rId7" Type="http://schemas.openxmlformats.org/officeDocument/2006/relationships/table" Target="../tables/table8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12.xml"/><Relationship Id="rId10" Type="http://schemas.openxmlformats.org/officeDocument/2006/relationships/table" Target="../tables/table11.xml"/><Relationship Id="rId4" Type="http://schemas.openxmlformats.org/officeDocument/2006/relationships/pivotTable" Target="../pivotTables/pivotTable11.xml"/><Relationship Id="rId9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0.xml"/><Relationship Id="rId13" Type="http://schemas.openxmlformats.org/officeDocument/2006/relationships/table" Target="../tables/table12.xml"/><Relationship Id="rId3" Type="http://schemas.openxmlformats.org/officeDocument/2006/relationships/pivotTable" Target="../pivotTables/pivotTable15.xml"/><Relationship Id="rId7" Type="http://schemas.openxmlformats.org/officeDocument/2006/relationships/pivotTable" Target="../pivotTables/pivotTable19.xml"/><Relationship Id="rId12" Type="http://schemas.openxmlformats.org/officeDocument/2006/relationships/drawing" Target="../drawings/drawing4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pivotTable" Target="../pivotTables/pivotTable18.xml"/><Relationship Id="rId11" Type="http://schemas.openxmlformats.org/officeDocument/2006/relationships/printerSettings" Target="../printerSettings/printerSettings4.bin"/><Relationship Id="rId5" Type="http://schemas.openxmlformats.org/officeDocument/2006/relationships/pivotTable" Target="../pivotTables/pivotTable17.xml"/><Relationship Id="rId10" Type="http://schemas.openxmlformats.org/officeDocument/2006/relationships/pivotTable" Target="../pivotTables/pivotTable22.xml"/><Relationship Id="rId4" Type="http://schemas.openxmlformats.org/officeDocument/2006/relationships/pivotTable" Target="../pivotTables/pivotTable16.xml"/><Relationship Id="rId9" Type="http://schemas.openxmlformats.org/officeDocument/2006/relationships/pivotTable" Target="../pivotTables/pivotTable2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0.xml"/><Relationship Id="rId13" Type="http://schemas.openxmlformats.org/officeDocument/2006/relationships/pivotTable" Target="../pivotTables/pivotTable35.xml"/><Relationship Id="rId18" Type="http://schemas.openxmlformats.org/officeDocument/2006/relationships/table" Target="../tables/table14.xml"/><Relationship Id="rId3" Type="http://schemas.openxmlformats.org/officeDocument/2006/relationships/pivotTable" Target="../pivotTables/pivotTable25.xml"/><Relationship Id="rId21" Type="http://schemas.openxmlformats.org/officeDocument/2006/relationships/table" Target="../tables/table17.xml"/><Relationship Id="rId7" Type="http://schemas.openxmlformats.org/officeDocument/2006/relationships/pivotTable" Target="../pivotTables/pivotTable29.xml"/><Relationship Id="rId12" Type="http://schemas.openxmlformats.org/officeDocument/2006/relationships/pivotTable" Target="../pivotTables/pivotTable34.xml"/><Relationship Id="rId17" Type="http://schemas.openxmlformats.org/officeDocument/2006/relationships/table" Target="../tables/table13.xml"/><Relationship Id="rId2" Type="http://schemas.openxmlformats.org/officeDocument/2006/relationships/pivotTable" Target="../pivotTables/pivotTable24.xml"/><Relationship Id="rId16" Type="http://schemas.openxmlformats.org/officeDocument/2006/relationships/drawing" Target="../drawings/drawing5.xml"/><Relationship Id="rId20" Type="http://schemas.openxmlformats.org/officeDocument/2006/relationships/table" Target="../tables/table16.xml"/><Relationship Id="rId1" Type="http://schemas.openxmlformats.org/officeDocument/2006/relationships/pivotTable" Target="../pivotTables/pivotTable23.xml"/><Relationship Id="rId6" Type="http://schemas.openxmlformats.org/officeDocument/2006/relationships/pivotTable" Target="../pivotTables/pivotTable28.xml"/><Relationship Id="rId11" Type="http://schemas.openxmlformats.org/officeDocument/2006/relationships/pivotTable" Target="../pivotTables/pivotTable33.xml"/><Relationship Id="rId24" Type="http://schemas.openxmlformats.org/officeDocument/2006/relationships/table" Target="../tables/table20.xml"/><Relationship Id="rId5" Type="http://schemas.openxmlformats.org/officeDocument/2006/relationships/pivotTable" Target="../pivotTables/pivotTable27.xml"/><Relationship Id="rId15" Type="http://schemas.openxmlformats.org/officeDocument/2006/relationships/pivotTable" Target="../pivotTables/pivotTable37.xml"/><Relationship Id="rId23" Type="http://schemas.openxmlformats.org/officeDocument/2006/relationships/table" Target="../tables/table19.xml"/><Relationship Id="rId10" Type="http://schemas.openxmlformats.org/officeDocument/2006/relationships/pivotTable" Target="../pivotTables/pivotTable32.xml"/><Relationship Id="rId19" Type="http://schemas.openxmlformats.org/officeDocument/2006/relationships/table" Target="../tables/table15.xml"/><Relationship Id="rId4" Type="http://schemas.openxmlformats.org/officeDocument/2006/relationships/pivotTable" Target="../pivotTables/pivotTable26.xml"/><Relationship Id="rId9" Type="http://schemas.openxmlformats.org/officeDocument/2006/relationships/pivotTable" Target="../pivotTables/pivotTable31.xml"/><Relationship Id="rId14" Type="http://schemas.openxmlformats.org/officeDocument/2006/relationships/pivotTable" Target="../pivotTables/pivotTable36.xml"/><Relationship Id="rId22" Type="http://schemas.openxmlformats.org/officeDocument/2006/relationships/table" Target="../tables/table1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45.xml"/><Relationship Id="rId3" Type="http://schemas.openxmlformats.org/officeDocument/2006/relationships/pivotTable" Target="../pivotTables/pivotTable40.xml"/><Relationship Id="rId7" Type="http://schemas.openxmlformats.org/officeDocument/2006/relationships/pivotTable" Target="../pivotTables/pivotTable44.xml"/><Relationship Id="rId2" Type="http://schemas.openxmlformats.org/officeDocument/2006/relationships/pivotTable" Target="../pivotTables/pivotTable39.xml"/><Relationship Id="rId1" Type="http://schemas.openxmlformats.org/officeDocument/2006/relationships/pivotTable" Target="../pivotTables/pivotTable38.xml"/><Relationship Id="rId6" Type="http://schemas.openxmlformats.org/officeDocument/2006/relationships/pivotTable" Target="../pivotTables/pivotTable43.xml"/><Relationship Id="rId5" Type="http://schemas.openxmlformats.org/officeDocument/2006/relationships/pivotTable" Target="../pivotTables/pivotTable42.xml"/><Relationship Id="rId10" Type="http://schemas.openxmlformats.org/officeDocument/2006/relationships/pivotTable" Target="../pivotTables/pivotTable47.xml"/><Relationship Id="rId4" Type="http://schemas.openxmlformats.org/officeDocument/2006/relationships/pivotTable" Target="../pivotTables/pivotTable41.xml"/><Relationship Id="rId9" Type="http://schemas.openxmlformats.org/officeDocument/2006/relationships/pivotTable" Target="../pivotTables/pivotTable4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5608-963C-485C-83BA-98E297793E00}">
  <dimension ref="A1:P18"/>
  <sheetViews>
    <sheetView showGridLines="0" tabSelected="1" workbookViewId="0">
      <selection activeCell="L20" sqref="L20"/>
    </sheetView>
  </sheetViews>
  <sheetFormatPr defaultRowHeight="15" x14ac:dyDescent="0.25"/>
  <cols>
    <col min="1" max="1" width="20.85546875" bestFit="1" customWidth="1"/>
    <col min="2" max="2" width="22.140625" customWidth="1"/>
    <col min="3" max="3" width="18.42578125" bestFit="1" customWidth="1"/>
    <col min="16" max="16" width="12" customWidth="1"/>
  </cols>
  <sheetData>
    <row r="1" spans="1:16" ht="15.75" x14ac:dyDescent="0.25"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x14ac:dyDescent="0.25">
      <c r="A2" s="26"/>
      <c r="B2" s="9"/>
    </row>
    <row r="3" spans="1:16" x14ac:dyDescent="0.25">
      <c r="A3" s="26"/>
      <c r="B3" s="9"/>
    </row>
    <row r="4" spans="1:16" x14ac:dyDescent="0.25">
      <c r="A4" s="26"/>
      <c r="B4" s="9"/>
    </row>
    <row r="5" spans="1:16" x14ac:dyDescent="0.25">
      <c r="B5" s="9"/>
    </row>
    <row r="6" spans="1:16" x14ac:dyDescent="0.25">
      <c r="B6" s="9"/>
    </row>
    <row r="10" spans="1:16" x14ac:dyDescent="0.25">
      <c r="A10" s="9"/>
    </row>
    <row r="12" spans="1:16" x14ac:dyDescent="0.25">
      <c r="A12" s="9"/>
    </row>
    <row r="13" spans="1:16" x14ac:dyDescent="0.25">
      <c r="A13" s="9"/>
    </row>
    <row r="16" spans="1:16" x14ac:dyDescent="0.25">
      <c r="A16" s="9"/>
    </row>
    <row r="17" spans="1:1" x14ac:dyDescent="0.25">
      <c r="A17" s="9"/>
    </row>
    <row r="18" spans="1:1" x14ac:dyDescent="0.25">
      <c r="A18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8768-9220-4116-8E04-01DA34B5C2F2}">
  <dimension ref="A1:BO2206"/>
  <sheetViews>
    <sheetView workbookViewId="0">
      <selection activeCell="BD26" sqref="BD26"/>
    </sheetView>
  </sheetViews>
  <sheetFormatPr defaultRowHeight="15" x14ac:dyDescent="0.25"/>
  <cols>
    <col min="1" max="1" width="12.140625" bestFit="1" customWidth="1"/>
    <col min="2" max="2" width="17.85546875" bestFit="1" customWidth="1"/>
    <col min="3" max="3" width="15.140625" bestFit="1" customWidth="1"/>
    <col min="4" max="4" width="12.85546875" bestFit="1" customWidth="1"/>
    <col min="5" max="5" width="15" bestFit="1" customWidth="1"/>
    <col min="6" max="6" width="18.5703125" bestFit="1" customWidth="1"/>
    <col min="7" max="7" width="22" bestFit="1" customWidth="1"/>
    <col min="8" max="8" width="20.7109375" bestFit="1" customWidth="1"/>
    <col min="9" max="9" width="22.85546875" bestFit="1" customWidth="1"/>
    <col min="10" max="10" width="18.7109375" bestFit="1" customWidth="1"/>
    <col min="11" max="11" width="23.85546875" bestFit="1" customWidth="1"/>
    <col min="12" max="12" width="23.28515625" bestFit="1" customWidth="1"/>
    <col min="13" max="13" width="25.5703125" bestFit="1" customWidth="1"/>
    <col min="14" max="14" width="23.7109375" bestFit="1" customWidth="1"/>
    <col min="15" max="15" width="25.28515625" bestFit="1" customWidth="1"/>
    <col min="16" max="23" width="19" bestFit="1" customWidth="1"/>
    <col min="24" max="24" width="14.140625" bestFit="1" customWidth="1"/>
    <col min="25" max="25" width="18.28515625" bestFit="1" customWidth="1"/>
    <col min="26" max="26" width="19.42578125" bestFit="1" customWidth="1"/>
    <col min="27" max="27" width="20.85546875" bestFit="1" customWidth="1"/>
    <col min="28" max="28" width="20.140625" bestFit="1" customWidth="1"/>
    <col min="29" max="29" width="18.42578125" bestFit="1" customWidth="1"/>
    <col min="30" max="30" width="21" bestFit="1" customWidth="1"/>
    <col min="31" max="31" width="19.42578125" bestFit="1" customWidth="1"/>
    <col min="32" max="32" width="23" bestFit="1" customWidth="1"/>
    <col min="33" max="33" width="20" bestFit="1" customWidth="1"/>
    <col min="34" max="34" width="25.7109375" bestFit="1" customWidth="1"/>
    <col min="35" max="35" width="22" bestFit="1" customWidth="1"/>
    <col min="36" max="36" width="20" bestFit="1" customWidth="1"/>
    <col min="37" max="37" width="25.7109375" bestFit="1" customWidth="1"/>
    <col min="38" max="38" width="22" bestFit="1" customWidth="1"/>
    <col min="39" max="39" width="24.5703125" bestFit="1" customWidth="1"/>
    <col min="40" max="40" width="19.140625" bestFit="1" customWidth="1"/>
    <col min="41" max="41" width="22" bestFit="1" customWidth="1"/>
    <col min="42" max="42" width="24.5703125" bestFit="1" customWidth="1"/>
    <col min="43" max="43" width="19" bestFit="1" customWidth="1"/>
    <col min="44" max="44" width="17.42578125" bestFit="1" customWidth="1"/>
    <col min="45" max="45" width="29.28515625" bestFit="1" customWidth="1"/>
    <col min="46" max="46" width="20.85546875" bestFit="1" customWidth="1"/>
    <col min="47" max="47" width="20.28515625" bestFit="1" customWidth="1"/>
    <col min="48" max="49" width="20.85546875" bestFit="1" customWidth="1"/>
    <col min="50" max="50" width="20.28515625" bestFit="1" customWidth="1"/>
    <col min="51" max="51" width="15.42578125" bestFit="1" customWidth="1"/>
    <col min="52" max="52" width="23.28515625" bestFit="1" customWidth="1"/>
    <col min="53" max="53" width="20.85546875" bestFit="1" customWidth="1"/>
    <col min="54" max="54" width="23.28515625" bestFit="1" customWidth="1"/>
    <col min="55" max="55" width="18.85546875" bestFit="1" customWidth="1"/>
    <col min="56" max="56" width="20.85546875" bestFit="1" customWidth="1"/>
    <col min="57" max="57" width="20.28515625" bestFit="1" customWidth="1"/>
    <col min="58" max="58" width="9.5703125" bestFit="1" customWidth="1"/>
    <col min="59" max="59" width="15.42578125" bestFit="1" customWidth="1"/>
    <col min="60" max="61" width="23.28515625" bestFit="1" customWidth="1"/>
    <col min="62" max="62" width="18.85546875" bestFit="1" customWidth="1"/>
    <col min="63" max="63" width="19.5703125" bestFit="1" customWidth="1"/>
    <col min="64" max="64" width="18.28515625" bestFit="1" customWidth="1"/>
  </cols>
  <sheetData>
    <row r="1" spans="1:67" x14ac:dyDescent="0.25">
      <c r="A1" s="22" t="s">
        <v>0</v>
      </c>
      <c r="B1" s="22" t="s">
        <v>65</v>
      </c>
      <c r="C1" s="22" t="s">
        <v>1</v>
      </c>
      <c r="D1" s="22" t="s">
        <v>2</v>
      </c>
      <c r="E1" s="22" t="s">
        <v>3</v>
      </c>
      <c r="F1" s="22" t="s">
        <v>88</v>
      </c>
      <c r="G1" s="22" t="s">
        <v>4</v>
      </c>
      <c r="H1" s="22" t="s">
        <v>5</v>
      </c>
      <c r="I1" s="22" t="s">
        <v>6</v>
      </c>
      <c r="J1" s="22" t="s">
        <v>7</v>
      </c>
      <c r="K1" s="22" t="s">
        <v>8</v>
      </c>
      <c r="L1" s="22" t="s">
        <v>9</v>
      </c>
      <c r="M1" s="22" t="s">
        <v>85</v>
      </c>
      <c r="N1" s="22" t="s">
        <v>10</v>
      </c>
      <c r="O1" s="22" t="s">
        <v>11</v>
      </c>
      <c r="P1" s="22" t="s">
        <v>12</v>
      </c>
      <c r="Q1" s="22" t="s">
        <v>13</v>
      </c>
      <c r="R1" s="22" t="s">
        <v>14</v>
      </c>
      <c r="S1" s="22" t="s">
        <v>15</v>
      </c>
      <c r="T1" s="22" t="s">
        <v>16</v>
      </c>
      <c r="U1" s="22" t="s">
        <v>17</v>
      </c>
      <c r="V1" s="22" t="s">
        <v>18</v>
      </c>
      <c r="W1" s="22" t="s">
        <v>19</v>
      </c>
      <c r="X1" s="22" t="s">
        <v>20</v>
      </c>
      <c r="Y1" s="22" t="s">
        <v>21</v>
      </c>
      <c r="Z1" s="22" t="s">
        <v>22</v>
      </c>
      <c r="AA1" s="22" t="s">
        <v>23</v>
      </c>
      <c r="AB1" s="22" t="s">
        <v>24</v>
      </c>
      <c r="AC1" s="22" t="s">
        <v>53</v>
      </c>
      <c r="AD1" s="22" t="s">
        <v>25</v>
      </c>
      <c r="AE1" s="22" t="s">
        <v>26</v>
      </c>
      <c r="AF1" s="22" t="s">
        <v>27</v>
      </c>
      <c r="AG1" s="22" t="s">
        <v>28</v>
      </c>
      <c r="AH1" s="22" t="s">
        <v>29</v>
      </c>
      <c r="AI1" s="22" t="s">
        <v>30</v>
      </c>
      <c r="AJ1" s="22" t="s">
        <v>50</v>
      </c>
      <c r="AK1" s="22" t="s">
        <v>66</v>
      </c>
      <c r="AL1" s="22" t="s">
        <v>31</v>
      </c>
      <c r="AM1" s="22" t="s">
        <v>32</v>
      </c>
      <c r="AN1" s="22" t="s">
        <v>33</v>
      </c>
      <c r="AO1" s="22" t="s">
        <v>34</v>
      </c>
      <c r="AP1" s="22" t="s">
        <v>35</v>
      </c>
      <c r="AQ1" s="22" t="s">
        <v>49</v>
      </c>
      <c r="AR1" s="22" t="s">
        <v>67</v>
      </c>
      <c r="AS1" s="22" t="s">
        <v>36</v>
      </c>
      <c r="AT1" s="22" t="s">
        <v>37</v>
      </c>
      <c r="AU1" s="22" t="s">
        <v>38</v>
      </c>
      <c r="AV1" s="22" t="s">
        <v>39</v>
      </c>
      <c r="AW1" s="22" t="s">
        <v>40</v>
      </c>
      <c r="AX1" s="22" t="s">
        <v>81</v>
      </c>
      <c r="AY1" s="22" t="s">
        <v>80</v>
      </c>
      <c r="AZ1" s="22" t="s">
        <v>41</v>
      </c>
      <c r="BA1" s="22" t="s">
        <v>42</v>
      </c>
      <c r="BB1" s="22" t="s">
        <v>68</v>
      </c>
      <c r="BC1" s="22" t="s">
        <v>79</v>
      </c>
      <c r="BD1" s="22" t="s">
        <v>78</v>
      </c>
      <c r="BE1" s="22" t="s">
        <v>70</v>
      </c>
      <c r="BF1" s="22" t="s">
        <v>69</v>
      </c>
      <c r="BG1" s="22" t="s">
        <v>71</v>
      </c>
      <c r="BH1" s="22" t="s">
        <v>72</v>
      </c>
      <c r="BI1" s="22" t="s">
        <v>73</v>
      </c>
      <c r="BJ1" s="22" t="s">
        <v>98</v>
      </c>
      <c r="BK1" s="22" t="s">
        <v>99</v>
      </c>
      <c r="BL1" s="22" t="s">
        <v>100</v>
      </c>
      <c r="BM1" s="22" t="s">
        <v>103</v>
      </c>
      <c r="BO1" s="8"/>
    </row>
    <row r="2" spans="1:67" x14ac:dyDescent="0.25">
      <c r="A2">
        <v>58138</v>
      </c>
      <c r="B2" t="str">
        <f>IF(A2 &lt;= 'Additional Data'!$B$2,"Low", IF(A2 &lt;='Additional Data'!$B$3, "Medium", "High"))</f>
        <v>Medium</v>
      </c>
      <c r="C2">
        <v>0</v>
      </c>
      <c r="D2">
        <v>0</v>
      </c>
      <c r="E2">
        <v>58</v>
      </c>
      <c r="F2" t="str">
        <f t="shared" ref="F2:F65" si="0">IF(E2&lt;=7,"Very Recent",IF(E2&lt;=30,"Recent",IF(E2&lt;=60,"Mid","Old")))</f>
        <v>Mid</v>
      </c>
      <c r="G2">
        <v>635</v>
      </c>
      <c r="H2">
        <v>88</v>
      </c>
      <c r="I2">
        <v>546</v>
      </c>
      <c r="J2">
        <v>172</v>
      </c>
      <c r="K2">
        <v>88</v>
      </c>
      <c r="L2">
        <v>88</v>
      </c>
      <c r="M2">
        <f>INDEX('Additional Data'!$H$2:$M$2, MATCH(MAX(G2:L2), G2:L2,0))</f>
        <v>0</v>
      </c>
      <c r="N2">
        <v>3</v>
      </c>
      <c r="O2">
        <v>8</v>
      </c>
      <c r="P2">
        <v>10</v>
      </c>
      <c r="Q2">
        <v>4</v>
      </c>
      <c r="R2">
        <v>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3</v>
      </c>
      <c r="Z2">
        <v>11</v>
      </c>
      <c r="AA2">
        <v>1</v>
      </c>
      <c r="AB2">
        <v>63</v>
      </c>
      <c r="AC2" t="str" cm="1">
        <f t="array" ref="AC2">_xlfn.IFS(AB2 &lt; 30, "&lt; 30", AB2 &lt; 40, "30-39", AB2 &lt; 50, "40-49", AB2 &gt;= 50, "50+")</f>
        <v>50+</v>
      </c>
      <c r="AD2">
        <v>2822</v>
      </c>
      <c r="AE2">
        <v>0</v>
      </c>
      <c r="AF2">
        <v>0</v>
      </c>
      <c r="AG2">
        <v>1</v>
      </c>
      <c r="AH2">
        <v>0</v>
      </c>
      <c r="AI2">
        <v>0</v>
      </c>
      <c r="AJ2" t="str" cm="1">
        <f t="array" ref="AJ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">
        <v>0</v>
      </c>
      <c r="AM2">
        <v>0</v>
      </c>
      <c r="AN2">
        <v>1</v>
      </c>
      <c r="AO2">
        <v>0</v>
      </c>
      <c r="AP2">
        <v>0</v>
      </c>
      <c r="AQ2" t="str" cm="1">
        <f t="array" ref="AQ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" t="str" cm="1">
        <f t="array" ref="AR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">
        <v>1529</v>
      </c>
      <c r="AT2">
        <v>1441</v>
      </c>
      <c r="AU2">
        <v>0</v>
      </c>
      <c r="AV2">
        <v>0</v>
      </c>
      <c r="AW2" t="s">
        <v>43</v>
      </c>
      <c r="AX2" t="s">
        <v>12</v>
      </c>
      <c r="AY2" t="str">
        <f t="shared" ref="AY2:AY65" si="1">IF(AND(O2 &gt;= P2, O2 &gt;= Q2), "Web", IF(AND(P2 &gt;= O2, P2 &gt;= Q2), "Catalog", "Store"))</f>
        <v>Catalog</v>
      </c>
      <c r="AZ2">
        <v>22</v>
      </c>
      <c r="BA2" t="s">
        <v>44</v>
      </c>
      <c r="BB2">
        <f t="shared" ref="BB2:BB65" si="2">SUM(O2:Q2)</f>
        <v>22</v>
      </c>
      <c r="BC2">
        <f t="shared" ref="BC2:BC65" si="3">SUM(G2:L2)</f>
        <v>1617</v>
      </c>
      <c r="BD2">
        <f t="shared" ref="BD2:BD65" si="4">(1-_xlfn.PERCENTRANK.INC($E:$E,E2,1))*10</f>
        <v>5</v>
      </c>
      <c r="BE2">
        <f t="shared" ref="BE2:BE65" si="5">_xlfn.PERCENTRANK.INC($BB:$BB,BB2,1)*10</f>
        <v>8</v>
      </c>
      <c r="BF2">
        <f t="shared" ref="BF2:BF65" si="6">_xlfn.PERCENTRANK.INC($BC:$BC,BC2,1)*10</f>
        <v>9</v>
      </c>
      <c r="BG2">
        <f t="shared" ref="BG2:BG65" si="7">SUM(BD2:BF2)</f>
        <v>22</v>
      </c>
      <c r="BH2">
        <f t="shared" ref="BH2:BH65" si="8">_xlfn.PERCENTRANK.INC($BG:$BG,BG2,1)*10</f>
        <v>8</v>
      </c>
      <c r="BI2" t="str">
        <f>VLOOKUP(BH2,'Additional Data'!$E$1:$F$12,2,FALSE)</f>
        <v>Top Customer</v>
      </c>
      <c r="BJ2" t="str">
        <f>IF(G2 &lt;= 'Additional Data'!$Q$2, "Low", IF(G2 &lt;= 'Additional Data'!$Q$3, "Medium", "High"))</f>
        <v>High</v>
      </c>
      <c r="BK2" t="str">
        <f>IF(K2 &lt;= 'Additional Data'!$V$2, "Low", IF(K2 &lt;= 'Additional Data'!$V$3, "Medium", "High"))</f>
        <v>High</v>
      </c>
      <c r="BL2" t="str">
        <f>IF(L2 &lt;= 'Additional Data'!$AA$2, "Low", IF(L2 &lt;= 'Additional Data'!$AA$3, "Medium", "High"))</f>
        <v>High</v>
      </c>
      <c r="BM2">
        <v>1</v>
      </c>
    </row>
    <row r="3" spans="1:67" x14ac:dyDescent="0.25">
      <c r="A3">
        <v>46344</v>
      </c>
      <c r="B3" t="str">
        <f>IF(A3 &lt;= 'Additional Data'!$B$2,"Low", IF(A3 &lt;='Additional Data'!$B$3, "Medium", "High"))</f>
        <v>Medium</v>
      </c>
      <c r="C3">
        <v>1</v>
      </c>
      <c r="D3">
        <v>1</v>
      </c>
      <c r="E3">
        <v>38</v>
      </c>
      <c r="F3" t="str">
        <f t="shared" si="0"/>
        <v>Mid</v>
      </c>
      <c r="G3">
        <v>11</v>
      </c>
      <c r="H3">
        <v>1</v>
      </c>
      <c r="I3">
        <v>6</v>
      </c>
      <c r="J3">
        <v>2</v>
      </c>
      <c r="K3">
        <v>1</v>
      </c>
      <c r="L3">
        <v>6</v>
      </c>
      <c r="M3">
        <f>INDEX('Additional Data'!$H$2:$M$2, MATCH(MAX(G3:L3), G3:L3,0))</f>
        <v>0</v>
      </c>
      <c r="N3">
        <v>2</v>
      </c>
      <c r="O3">
        <v>1</v>
      </c>
      <c r="P3">
        <v>1</v>
      </c>
      <c r="Q3">
        <v>2</v>
      </c>
      <c r="R3">
        <v>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3</v>
      </c>
      <c r="Z3">
        <v>11</v>
      </c>
      <c r="AA3">
        <v>0</v>
      </c>
      <c r="AB3">
        <v>66</v>
      </c>
      <c r="AC3" t="str" cm="1">
        <f t="array" ref="AC3">_xlfn.IFS(AB3 &lt; 30, "&lt; 30", AB3 &lt; 40, "30-39", AB3 &lt; 50, "40-49", AB3 &gt;= 50, "50+")</f>
        <v>50+</v>
      </c>
      <c r="AD3">
        <v>2272</v>
      </c>
      <c r="AE3">
        <v>0</v>
      </c>
      <c r="AF3">
        <v>0</v>
      </c>
      <c r="AG3">
        <v>1</v>
      </c>
      <c r="AH3">
        <v>0</v>
      </c>
      <c r="AI3">
        <v>0</v>
      </c>
      <c r="AJ3" t="str" cm="1">
        <f t="array" ref="AJ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">
        <v>0</v>
      </c>
      <c r="AM3">
        <v>0</v>
      </c>
      <c r="AN3">
        <v>1</v>
      </c>
      <c r="AO3">
        <v>0</v>
      </c>
      <c r="AP3">
        <v>0</v>
      </c>
      <c r="AQ3" t="str" cm="1">
        <f t="array" ref="AQ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" t="str" cm="1">
        <f t="array" ref="AR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">
        <v>21</v>
      </c>
      <c r="AT3">
        <v>15</v>
      </c>
      <c r="AU3">
        <v>0</v>
      </c>
      <c r="AV3">
        <v>2</v>
      </c>
      <c r="AW3" t="s">
        <v>45</v>
      </c>
      <c r="AX3" t="s">
        <v>13</v>
      </c>
      <c r="AY3" t="str">
        <f t="shared" si="1"/>
        <v>Store</v>
      </c>
      <c r="AZ3">
        <v>4</v>
      </c>
      <c r="BA3" t="s">
        <v>44</v>
      </c>
      <c r="BB3">
        <f t="shared" si="2"/>
        <v>4</v>
      </c>
      <c r="BC3">
        <f t="shared" si="3"/>
        <v>27</v>
      </c>
      <c r="BD3">
        <f t="shared" si="4"/>
        <v>7</v>
      </c>
      <c r="BE3">
        <f t="shared" si="5"/>
        <v>0</v>
      </c>
      <c r="BF3">
        <f t="shared" si="6"/>
        <v>0</v>
      </c>
      <c r="BG3">
        <f t="shared" si="7"/>
        <v>7</v>
      </c>
      <c r="BH3">
        <f t="shared" si="8"/>
        <v>1</v>
      </c>
      <c r="BI3" t="str">
        <f>VLOOKUP(BH3,'Additional Data'!$E$1:$F$12,2,FALSE)</f>
        <v>Churned Customer</v>
      </c>
      <c r="BJ3" t="str">
        <f>IF(G3 &lt;= 'Additional Data'!$Q$2, "Low", IF(G3 &lt;= 'Additional Data'!$Q$3, "Medium", "High"))</f>
        <v>Low</v>
      </c>
      <c r="BK3" t="str">
        <f>IF(K3 &lt;= 'Additional Data'!$V$2, "Low", IF(K3 &lt;= 'Additional Data'!$V$3, "Medium", "High"))</f>
        <v>Low</v>
      </c>
      <c r="BL3" t="str">
        <f>IF(L3 &lt;= 'Additional Data'!$AA$2, "Low", IF(L3 &lt;= 'Additional Data'!$AA$3, "Medium", "High"))</f>
        <v>Low</v>
      </c>
      <c r="BM3">
        <v>2</v>
      </c>
    </row>
    <row r="4" spans="1:67" x14ac:dyDescent="0.25">
      <c r="A4">
        <v>71613</v>
      </c>
      <c r="B4" t="str">
        <f>IF(A4 &lt;= 'Additional Data'!$B$2,"Low", IF(A4 &lt;='Additional Data'!$B$3, "Medium", "High"))</f>
        <v>High</v>
      </c>
      <c r="C4">
        <v>0</v>
      </c>
      <c r="D4">
        <v>0</v>
      </c>
      <c r="E4">
        <v>26</v>
      </c>
      <c r="F4" t="str">
        <f t="shared" si="0"/>
        <v>Recent</v>
      </c>
      <c r="G4">
        <v>426</v>
      </c>
      <c r="H4">
        <v>49</v>
      </c>
      <c r="I4">
        <v>127</v>
      </c>
      <c r="J4">
        <v>111</v>
      </c>
      <c r="K4">
        <v>21</v>
      </c>
      <c r="L4">
        <v>42</v>
      </c>
      <c r="M4">
        <f>INDEX('Additional Data'!$H$2:$M$2, MATCH(MAX(G4:L4), G4:L4,0))</f>
        <v>0</v>
      </c>
      <c r="N4">
        <v>1</v>
      </c>
      <c r="O4">
        <v>8</v>
      </c>
      <c r="P4">
        <v>2</v>
      </c>
      <c r="Q4">
        <v>10</v>
      </c>
      <c r="R4">
        <v>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3</v>
      </c>
      <c r="Z4">
        <v>11</v>
      </c>
      <c r="AA4">
        <v>0</v>
      </c>
      <c r="AB4">
        <v>55</v>
      </c>
      <c r="AC4" t="str" cm="1">
        <f t="array" ref="AC4">_xlfn.IFS(AB4 &lt; 30, "&lt; 30", AB4 &lt; 40, "30-39", AB4 &lt; 50, "40-49", AB4 &gt;= 50, "50+")</f>
        <v>50+</v>
      </c>
      <c r="AD4">
        <v>2471</v>
      </c>
      <c r="AE4">
        <v>0</v>
      </c>
      <c r="AF4">
        <v>0</v>
      </c>
      <c r="AG4">
        <v>0</v>
      </c>
      <c r="AH4">
        <v>1</v>
      </c>
      <c r="AI4">
        <v>0</v>
      </c>
      <c r="AJ4" t="str" cm="1">
        <f t="array" ref="AJ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">
        <v>0</v>
      </c>
      <c r="AM4">
        <v>0</v>
      </c>
      <c r="AN4">
        <v>1</v>
      </c>
      <c r="AO4">
        <v>0</v>
      </c>
      <c r="AP4">
        <v>0</v>
      </c>
      <c r="AQ4" t="str" cm="1">
        <f t="array" ref="AQ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" t="str" cm="1">
        <f t="array" ref="AR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">
        <v>734</v>
      </c>
      <c r="AT4">
        <v>692</v>
      </c>
      <c r="AU4">
        <v>0</v>
      </c>
      <c r="AV4">
        <v>0</v>
      </c>
      <c r="AW4" t="s">
        <v>46</v>
      </c>
      <c r="AX4" t="s">
        <v>13</v>
      </c>
      <c r="AY4" t="str">
        <f t="shared" si="1"/>
        <v>Store</v>
      </c>
      <c r="AZ4">
        <v>20</v>
      </c>
      <c r="BA4" t="s">
        <v>44</v>
      </c>
      <c r="BB4">
        <f t="shared" si="2"/>
        <v>20</v>
      </c>
      <c r="BC4">
        <f t="shared" si="3"/>
        <v>776</v>
      </c>
      <c r="BD4">
        <f t="shared" si="4"/>
        <v>8</v>
      </c>
      <c r="BE4">
        <f t="shared" si="5"/>
        <v>7</v>
      </c>
      <c r="BF4">
        <f t="shared" si="6"/>
        <v>6</v>
      </c>
      <c r="BG4">
        <f t="shared" si="7"/>
        <v>21</v>
      </c>
      <c r="BH4">
        <f t="shared" si="8"/>
        <v>8</v>
      </c>
      <c r="BI4" t="str">
        <f>VLOOKUP(BH4,'Additional Data'!$E$1:$F$12,2,FALSE)</f>
        <v>Top Customer</v>
      </c>
      <c r="BJ4" t="str">
        <f>IF(G4 &lt;= 'Additional Data'!$Q$2, "Low", IF(G4 &lt;= 'Additional Data'!$Q$3, "Medium", "High"))</f>
        <v>Medium</v>
      </c>
      <c r="BK4" t="str">
        <f>IF(K4 &lt;= 'Additional Data'!$V$2, "Low", IF(K4 &lt;= 'Additional Data'!$V$3, "Medium", "High"))</f>
        <v>Medium</v>
      </c>
      <c r="BL4" t="str">
        <f>IF(L4 &lt;= 'Additional Data'!$AA$2, "Low", IF(L4 &lt;= 'Additional Data'!$AA$3, "Medium", "High"))</f>
        <v>Medium</v>
      </c>
      <c r="BM4">
        <v>3</v>
      </c>
    </row>
    <row r="5" spans="1:67" x14ac:dyDescent="0.25">
      <c r="A5">
        <v>26646</v>
      </c>
      <c r="B5" t="str">
        <f>IF(A5 &lt;= 'Additional Data'!$B$2,"Low", IF(A5 &lt;='Additional Data'!$B$3, "Medium", "High"))</f>
        <v>Low</v>
      </c>
      <c r="C5">
        <v>1</v>
      </c>
      <c r="D5">
        <v>0</v>
      </c>
      <c r="E5">
        <v>26</v>
      </c>
      <c r="F5" t="str">
        <f t="shared" si="0"/>
        <v>Recent</v>
      </c>
      <c r="G5">
        <v>11</v>
      </c>
      <c r="H5">
        <v>4</v>
      </c>
      <c r="I5">
        <v>20</v>
      </c>
      <c r="J5">
        <v>10</v>
      </c>
      <c r="K5">
        <v>3</v>
      </c>
      <c r="L5">
        <v>5</v>
      </c>
      <c r="M5">
        <f>INDEX('Additional Data'!$H$2:$M$2, MATCH(MAX(G5:L5), G5:L5,0))</f>
        <v>0</v>
      </c>
      <c r="N5">
        <v>2</v>
      </c>
      <c r="O5">
        <v>2</v>
      </c>
      <c r="P5">
        <v>0</v>
      </c>
      <c r="Q5">
        <v>4</v>
      </c>
      <c r="R5">
        <v>6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3</v>
      </c>
      <c r="Z5">
        <v>11</v>
      </c>
      <c r="AA5">
        <v>0</v>
      </c>
      <c r="AB5">
        <v>36</v>
      </c>
      <c r="AC5" t="str" cm="1">
        <f t="array" ref="AC5">_xlfn.IFS(AB5 &lt; 30, "&lt; 30", AB5 &lt; 40, "30-39", AB5 &lt; 50, "40-49", AB5 &gt;= 50, "50+")</f>
        <v>30-39</v>
      </c>
      <c r="AD5">
        <v>2298</v>
      </c>
      <c r="AE5">
        <v>0</v>
      </c>
      <c r="AF5">
        <v>0</v>
      </c>
      <c r="AG5">
        <v>0</v>
      </c>
      <c r="AH5">
        <v>1</v>
      </c>
      <c r="AI5">
        <v>0</v>
      </c>
      <c r="AJ5" t="str" cm="1">
        <f t="array" ref="AJ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">
        <v>0</v>
      </c>
      <c r="AM5">
        <v>0</v>
      </c>
      <c r="AN5">
        <v>1</v>
      </c>
      <c r="AO5">
        <v>0</v>
      </c>
      <c r="AP5">
        <v>0</v>
      </c>
      <c r="AQ5" t="str" cm="1">
        <f t="array" ref="AQ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" t="str" cm="1">
        <f t="array" ref="AR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">
        <v>48</v>
      </c>
      <c r="AT5">
        <v>43</v>
      </c>
      <c r="AU5">
        <v>0</v>
      </c>
      <c r="AV5">
        <v>1</v>
      </c>
      <c r="AW5" t="s">
        <v>45</v>
      </c>
      <c r="AX5" t="s">
        <v>13</v>
      </c>
      <c r="AY5" t="str">
        <f t="shared" si="1"/>
        <v>Store</v>
      </c>
      <c r="AZ5">
        <v>6</v>
      </c>
      <c r="BA5" t="s">
        <v>44</v>
      </c>
      <c r="BB5">
        <f t="shared" si="2"/>
        <v>6</v>
      </c>
      <c r="BC5">
        <f t="shared" si="3"/>
        <v>53</v>
      </c>
      <c r="BD5">
        <f t="shared" si="4"/>
        <v>8</v>
      </c>
      <c r="BE5">
        <f t="shared" si="5"/>
        <v>2</v>
      </c>
      <c r="BF5">
        <f t="shared" si="6"/>
        <v>1</v>
      </c>
      <c r="BG5">
        <f t="shared" si="7"/>
        <v>11</v>
      </c>
      <c r="BH5">
        <f t="shared" si="8"/>
        <v>3</v>
      </c>
      <c r="BI5" t="str">
        <f>VLOOKUP(BH5,'Additional Data'!$E$1:$F$12,2,FALSE)</f>
        <v>At Risk</v>
      </c>
      <c r="BJ5" t="str">
        <f>IF(G5 &lt;= 'Additional Data'!$Q$2, "Low", IF(G5 &lt;= 'Additional Data'!$Q$3, "Medium", "High"))</f>
        <v>Low</v>
      </c>
      <c r="BK5" t="str">
        <f>IF(K5 &lt;= 'Additional Data'!$V$2, "Low", IF(K5 &lt;= 'Additional Data'!$V$3, "Medium", "High"))</f>
        <v>Medium</v>
      </c>
      <c r="BL5" t="str">
        <f>IF(L5 &lt;= 'Additional Data'!$AA$2, "Low", IF(L5 &lt;= 'Additional Data'!$AA$3, "Medium", "High"))</f>
        <v>Low</v>
      </c>
      <c r="BM5">
        <v>4</v>
      </c>
    </row>
    <row r="6" spans="1:67" x14ac:dyDescent="0.25">
      <c r="A6">
        <v>58293</v>
      </c>
      <c r="B6" t="str">
        <f>IF(A6 &lt;= 'Additional Data'!$B$2,"Low", IF(A6 &lt;='Additional Data'!$B$3, "Medium", "High"))</f>
        <v>Medium</v>
      </c>
      <c r="C6">
        <v>1</v>
      </c>
      <c r="D6">
        <v>0</v>
      </c>
      <c r="E6">
        <v>94</v>
      </c>
      <c r="F6" t="str">
        <f t="shared" si="0"/>
        <v>Old</v>
      </c>
      <c r="G6">
        <v>173</v>
      </c>
      <c r="H6">
        <v>43</v>
      </c>
      <c r="I6">
        <v>118</v>
      </c>
      <c r="J6">
        <v>46</v>
      </c>
      <c r="K6">
        <v>27</v>
      </c>
      <c r="L6">
        <v>15</v>
      </c>
      <c r="M6">
        <f>INDEX('Additional Data'!$H$2:$M$2, MATCH(MAX(G6:L6), G6:L6,0))</f>
        <v>0</v>
      </c>
      <c r="N6">
        <v>5</v>
      </c>
      <c r="O6">
        <v>5</v>
      </c>
      <c r="P6">
        <v>3</v>
      </c>
      <c r="Q6">
        <v>6</v>
      </c>
      <c r="R6">
        <v>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3</v>
      </c>
      <c r="Z6">
        <v>11</v>
      </c>
      <c r="AA6">
        <v>0</v>
      </c>
      <c r="AB6">
        <v>39</v>
      </c>
      <c r="AC6" t="str" cm="1">
        <f t="array" ref="AC6">_xlfn.IFS(AB6 &lt; 30, "&lt; 30", AB6 &lt; 40, "30-39", AB6 &lt; 50, "40-49", AB6 &gt;= 50, "50+")</f>
        <v>30-39</v>
      </c>
      <c r="AD6">
        <v>2320</v>
      </c>
      <c r="AE6">
        <v>0</v>
      </c>
      <c r="AF6">
        <v>1</v>
      </c>
      <c r="AG6">
        <v>0</v>
      </c>
      <c r="AH6">
        <v>0</v>
      </c>
      <c r="AI6">
        <v>0</v>
      </c>
      <c r="AJ6" t="str" cm="1">
        <f t="array" ref="AJ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">
        <v>0</v>
      </c>
      <c r="AM6">
        <v>0</v>
      </c>
      <c r="AN6">
        <v>0</v>
      </c>
      <c r="AO6">
        <v>0</v>
      </c>
      <c r="AP6">
        <v>1</v>
      </c>
      <c r="AQ6" t="str" cm="1">
        <f t="array" ref="AQ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6" t="str" cm="1">
        <f t="array" ref="AR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">
        <v>407</v>
      </c>
      <c r="AT6">
        <v>392</v>
      </c>
      <c r="AU6">
        <v>0</v>
      </c>
      <c r="AV6">
        <v>1</v>
      </c>
      <c r="AW6" t="s">
        <v>46</v>
      </c>
      <c r="AX6" t="s">
        <v>13</v>
      </c>
      <c r="AY6" t="str">
        <f t="shared" si="1"/>
        <v>Store</v>
      </c>
      <c r="AZ6">
        <v>14</v>
      </c>
      <c r="BA6" t="s">
        <v>44</v>
      </c>
      <c r="BB6">
        <f t="shared" si="2"/>
        <v>14</v>
      </c>
      <c r="BC6">
        <f t="shared" si="3"/>
        <v>422</v>
      </c>
      <c r="BD6">
        <f t="shared" si="4"/>
        <v>0.99999999999999978</v>
      </c>
      <c r="BE6">
        <f t="shared" si="5"/>
        <v>5</v>
      </c>
      <c r="BF6">
        <f t="shared" si="6"/>
        <v>5</v>
      </c>
      <c r="BG6">
        <f t="shared" si="7"/>
        <v>11</v>
      </c>
      <c r="BH6">
        <f t="shared" si="8"/>
        <v>3</v>
      </c>
      <c r="BI6" t="str">
        <f>VLOOKUP(BH6,'Additional Data'!$E$1:$F$12,2,FALSE)</f>
        <v>At Risk</v>
      </c>
      <c r="BJ6" t="str">
        <f>IF(G6 &lt;= 'Additional Data'!$Q$2, "Low", IF(G6 &lt;= 'Additional Data'!$Q$3, "Medium", "High"))</f>
        <v>Medium</v>
      </c>
      <c r="BK6" t="str">
        <f>IF(K6 &lt;= 'Additional Data'!$V$2, "Low", IF(K6 &lt;= 'Additional Data'!$V$3, "Medium", "High"))</f>
        <v>Medium</v>
      </c>
      <c r="BL6" t="str">
        <f>IF(L6 &lt;= 'Additional Data'!$AA$2, "Low", IF(L6 &lt;= 'Additional Data'!$AA$3, "Medium", "High"))</f>
        <v>Medium</v>
      </c>
      <c r="BM6">
        <v>5</v>
      </c>
    </row>
    <row r="7" spans="1:67" x14ac:dyDescent="0.25">
      <c r="A7">
        <v>62513</v>
      </c>
      <c r="B7" t="str">
        <f>IF(A7 &lt;= 'Additional Data'!$B$2,"Low", IF(A7 &lt;='Additional Data'!$B$3, "Medium", "High"))</f>
        <v>Medium</v>
      </c>
      <c r="C7">
        <v>0</v>
      </c>
      <c r="D7">
        <v>1</v>
      </c>
      <c r="E7">
        <v>16</v>
      </c>
      <c r="F7" t="str">
        <f t="shared" si="0"/>
        <v>Recent</v>
      </c>
      <c r="G7">
        <v>520</v>
      </c>
      <c r="H7">
        <v>42</v>
      </c>
      <c r="I7">
        <v>98</v>
      </c>
      <c r="J7">
        <v>0</v>
      </c>
      <c r="K7">
        <v>42</v>
      </c>
      <c r="L7">
        <v>14</v>
      </c>
      <c r="M7">
        <f>INDEX('Additional Data'!$H$2:$M$2, MATCH(MAX(G7:L7), G7:L7,0))</f>
        <v>0</v>
      </c>
      <c r="N7">
        <v>2</v>
      </c>
      <c r="O7">
        <v>6</v>
      </c>
      <c r="P7">
        <v>4</v>
      </c>
      <c r="Q7">
        <v>10</v>
      </c>
      <c r="R7">
        <v>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3</v>
      </c>
      <c r="Z7">
        <v>11</v>
      </c>
      <c r="AA7">
        <v>0</v>
      </c>
      <c r="AB7">
        <v>53</v>
      </c>
      <c r="AC7" t="str" cm="1">
        <f t="array" ref="AC7">_xlfn.IFS(AB7 &lt; 30, "&lt; 30", AB7 &lt; 40, "30-39", AB7 &lt; 50, "40-49", AB7 &gt;= 50, "50+")</f>
        <v>50+</v>
      </c>
      <c r="AD7">
        <v>2452</v>
      </c>
      <c r="AE7">
        <v>0</v>
      </c>
      <c r="AF7">
        <v>0</v>
      </c>
      <c r="AG7">
        <v>0</v>
      </c>
      <c r="AH7">
        <v>1</v>
      </c>
      <c r="AI7">
        <v>0</v>
      </c>
      <c r="AJ7" t="str" cm="1">
        <f t="array" ref="AJ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">
        <v>0</v>
      </c>
      <c r="AM7">
        <v>0</v>
      </c>
      <c r="AN7">
        <v>0</v>
      </c>
      <c r="AO7">
        <v>1</v>
      </c>
      <c r="AP7">
        <v>0</v>
      </c>
      <c r="AQ7" t="str" cm="1">
        <f t="array" ref="AQ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7" t="str" cm="1">
        <f t="array" ref="AR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">
        <v>702</v>
      </c>
      <c r="AT7">
        <v>688</v>
      </c>
      <c r="AU7">
        <v>0</v>
      </c>
      <c r="AV7">
        <v>1</v>
      </c>
      <c r="AW7" t="s">
        <v>46</v>
      </c>
      <c r="AX7" t="s">
        <v>13</v>
      </c>
      <c r="AY7" t="str">
        <f t="shared" si="1"/>
        <v>Store</v>
      </c>
      <c r="AZ7">
        <v>20</v>
      </c>
      <c r="BA7" t="s">
        <v>44</v>
      </c>
      <c r="BB7">
        <f t="shared" si="2"/>
        <v>20</v>
      </c>
      <c r="BC7">
        <f t="shared" si="3"/>
        <v>716</v>
      </c>
      <c r="BD7">
        <f t="shared" si="4"/>
        <v>9</v>
      </c>
      <c r="BE7">
        <f t="shared" si="5"/>
        <v>7</v>
      </c>
      <c r="BF7">
        <f t="shared" si="6"/>
        <v>6</v>
      </c>
      <c r="BG7">
        <f t="shared" si="7"/>
        <v>22</v>
      </c>
      <c r="BH7">
        <f t="shared" si="8"/>
        <v>8</v>
      </c>
      <c r="BI7" t="str">
        <f>VLOOKUP(BH7,'Additional Data'!$E$1:$F$12,2,FALSE)</f>
        <v>Top Customer</v>
      </c>
      <c r="BJ7" t="str">
        <f>IF(G7 &lt;= 'Additional Data'!$Q$2, "Low", IF(G7 &lt;= 'Additional Data'!$Q$3, "Medium", "High"))</f>
        <v>High</v>
      </c>
      <c r="BK7" t="str">
        <f>IF(K7 &lt;= 'Additional Data'!$V$2, "Low", IF(K7 &lt;= 'Additional Data'!$V$3, "Medium", "High"))</f>
        <v>High</v>
      </c>
      <c r="BL7" t="str">
        <f>IF(L7 &lt;= 'Additional Data'!$AA$2, "Low", IF(L7 &lt;= 'Additional Data'!$AA$3, "Medium", "High"))</f>
        <v>Medium</v>
      </c>
      <c r="BM7">
        <v>6</v>
      </c>
    </row>
    <row r="8" spans="1:67" x14ac:dyDescent="0.25">
      <c r="A8">
        <v>55635</v>
      </c>
      <c r="B8" t="str">
        <f>IF(A8 &lt;= 'Additional Data'!$B$2,"Low", IF(A8 &lt;='Additional Data'!$B$3, "Medium", "High"))</f>
        <v>Medium</v>
      </c>
      <c r="C8">
        <v>0</v>
      </c>
      <c r="D8">
        <v>1</v>
      </c>
      <c r="E8">
        <v>34</v>
      </c>
      <c r="F8" t="str">
        <f t="shared" si="0"/>
        <v>Mid</v>
      </c>
      <c r="G8">
        <v>235</v>
      </c>
      <c r="H8">
        <v>65</v>
      </c>
      <c r="I8">
        <v>164</v>
      </c>
      <c r="J8">
        <v>50</v>
      </c>
      <c r="K8">
        <v>49</v>
      </c>
      <c r="L8">
        <v>27</v>
      </c>
      <c r="M8">
        <f>INDEX('Additional Data'!$H$2:$M$2, MATCH(MAX(G8:L8), G8:L8,0))</f>
        <v>0</v>
      </c>
      <c r="N8">
        <v>4</v>
      </c>
      <c r="O8">
        <v>7</v>
      </c>
      <c r="P8">
        <v>3</v>
      </c>
      <c r="Q8">
        <v>7</v>
      </c>
      <c r="R8">
        <v>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</v>
      </c>
      <c r="Z8">
        <v>11</v>
      </c>
      <c r="AA8">
        <v>0</v>
      </c>
      <c r="AB8">
        <v>49</v>
      </c>
      <c r="AC8" t="str" cm="1">
        <f t="array" ref="AC8">_xlfn.IFS(AB8 &lt; 30, "&lt; 30", AB8 &lt; 40, "30-39", AB8 &lt; 50, "40-49", AB8 &gt;= 50, "50+")</f>
        <v>40-49</v>
      </c>
      <c r="AD8">
        <v>2752</v>
      </c>
      <c r="AE8">
        <v>1</v>
      </c>
      <c r="AF8">
        <v>0</v>
      </c>
      <c r="AG8">
        <v>0</v>
      </c>
      <c r="AH8">
        <v>0</v>
      </c>
      <c r="AI8">
        <v>0</v>
      </c>
      <c r="AJ8" t="str" cm="1">
        <f t="array" ref="AJ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">
        <v>0</v>
      </c>
      <c r="AM8">
        <v>0</v>
      </c>
      <c r="AN8">
        <v>1</v>
      </c>
      <c r="AO8">
        <v>0</v>
      </c>
      <c r="AP8">
        <v>0</v>
      </c>
      <c r="AQ8" t="str" cm="1">
        <f t="array" ref="AQ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" t="str" cm="1">
        <f t="array" ref="AR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">
        <v>563</v>
      </c>
      <c r="AT8">
        <v>536</v>
      </c>
      <c r="AU8">
        <v>0</v>
      </c>
      <c r="AV8">
        <v>1</v>
      </c>
      <c r="AW8" t="s">
        <v>46</v>
      </c>
      <c r="AX8" t="s">
        <v>11</v>
      </c>
      <c r="AY8" t="str">
        <f t="shared" si="1"/>
        <v>Web</v>
      </c>
      <c r="AZ8">
        <v>17</v>
      </c>
      <c r="BA8" t="s">
        <v>44</v>
      </c>
      <c r="BB8">
        <f t="shared" si="2"/>
        <v>17</v>
      </c>
      <c r="BC8">
        <f t="shared" si="3"/>
        <v>590</v>
      </c>
      <c r="BD8">
        <f t="shared" si="4"/>
        <v>7</v>
      </c>
      <c r="BE8">
        <f t="shared" si="5"/>
        <v>6</v>
      </c>
      <c r="BF8">
        <f t="shared" si="6"/>
        <v>5</v>
      </c>
      <c r="BG8">
        <f t="shared" si="7"/>
        <v>18</v>
      </c>
      <c r="BH8">
        <f t="shared" si="8"/>
        <v>6</v>
      </c>
      <c r="BI8" t="str">
        <f>VLOOKUP(BH8,'Additional Data'!$E$1:$F$12,2,FALSE)</f>
        <v>Loyal Customer</v>
      </c>
      <c r="BJ8" t="str">
        <f>IF(G8 &lt;= 'Additional Data'!$Q$2, "Low", IF(G8 &lt;= 'Additional Data'!$Q$3, "Medium", "High"))</f>
        <v>Medium</v>
      </c>
      <c r="BK8" t="str">
        <f>IF(K8 &lt;= 'Additional Data'!$V$2, "Low", IF(K8 &lt;= 'Additional Data'!$V$3, "Medium", "High"))</f>
        <v>High</v>
      </c>
      <c r="BL8" t="str">
        <f>IF(L8 &lt;= 'Additional Data'!$AA$2, "Low", IF(L8 &lt;= 'Additional Data'!$AA$3, "Medium", "High"))</f>
        <v>Medium</v>
      </c>
      <c r="BM8">
        <v>7</v>
      </c>
    </row>
    <row r="9" spans="1:67" x14ac:dyDescent="0.25">
      <c r="A9">
        <v>33454</v>
      </c>
      <c r="B9" t="str">
        <f>IF(A9 &lt;= 'Additional Data'!$B$2,"Low", IF(A9 &lt;='Additional Data'!$B$3, "Medium", "High"))</f>
        <v>Low</v>
      </c>
      <c r="C9">
        <v>1</v>
      </c>
      <c r="D9">
        <v>0</v>
      </c>
      <c r="E9">
        <v>32</v>
      </c>
      <c r="F9" t="str">
        <f t="shared" si="0"/>
        <v>Mid</v>
      </c>
      <c r="G9">
        <v>76</v>
      </c>
      <c r="H9">
        <v>10</v>
      </c>
      <c r="I9">
        <v>56</v>
      </c>
      <c r="J9">
        <v>3</v>
      </c>
      <c r="K9">
        <v>1</v>
      </c>
      <c r="L9">
        <v>23</v>
      </c>
      <c r="M9">
        <f>INDEX('Additional Data'!$H$2:$M$2, MATCH(MAX(G9:L9), G9:L9,0))</f>
        <v>0</v>
      </c>
      <c r="N9">
        <v>2</v>
      </c>
      <c r="O9">
        <v>4</v>
      </c>
      <c r="P9">
        <v>0</v>
      </c>
      <c r="Q9">
        <v>4</v>
      </c>
      <c r="R9">
        <v>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</v>
      </c>
      <c r="Z9">
        <v>11</v>
      </c>
      <c r="AA9">
        <v>0</v>
      </c>
      <c r="AB9">
        <v>35</v>
      </c>
      <c r="AC9" t="str" cm="1">
        <f t="array" ref="AC9">_xlfn.IFS(AB9 &lt; 30, "&lt; 30", AB9 &lt; 40, "30-39", AB9 &lt; 50, "40-49", AB9 &gt;= 50, "50+")</f>
        <v>30-39</v>
      </c>
      <c r="AD9">
        <v>2576</v>
      </c>
      <c r="AE9">
        <v>0</v>
      </c>
      <c r="AF9">
        <v>1</v>
      </c>
      <c r="AG9">
        <v>0</v>
      </c>
      <c r="AH9">
        <v>0</v>
      </c>
      <c r="AI9">
        <v>0</v>
      </c>
      <c r="AJ9" t="str" cm="1">
        <f t="array" ref="AJ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">
        <v>0</v>
      </c>
      <c r="AM9">
        <v>0</v>
      </c>
      <c r="AN9">
        <v>0</v>
      </c>
      <c r="AO9">
        <v>0</v>
      </c>
      <c r="AP9">
        <v>1</v>
      </c>
      <c r="AQ9" t="str" cm="1">
        <f t="array" ref="AQ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" t="str" cm="1">
        <f t="array" ref="AR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">
        <v>146</v>
      </c>
      <c r="AT9">
        <v>123</v>
      </c>
      <c r="AU9">
        <v>0</v>
      </c>
      <c r="AV9">
        <v>1</v>
      </c>
      <c r="AW9" t="s">
        <v>47</v>
      </c>
      <c r="AX9" t="s">
        <v>11</v>
      </c>
      <c r="AY9" t="str">
        <f t="shared" si="1"/>
        <v>Web</v>
      </c>
      <c r="AZ9">
        <v>8</v>
      </c>
      <c r="BA9" t="s">
        <v>44</v>
      </c>
      <c r="BB9">
        <f t="shared" si="2"/>
        <v>8</v>
      </c>
      <c r="BC9">
        <f t="shared" si="3"/>
        <v>169</v>
      </c>
      <c r="BD9">
        <f t="shared" si="4"/>
        <v>7</v>
      </c>
      <c r="BE9">
        <f t="shared" si="5"/>
        <v>3</v>
      </c>
      <c r="BF9">
        <f t="shared" si="6"/>
        <v>3</v>
      </c>
      <c r="BG9">
        <f t="shared" si="7"/>
        <v>13</v>
      </c>
      <c r="BH9">
        <f t="shared" si="8"/>
        <v>3</v>
      </c>
      <c r="BI9" t="str">
        <f>VLOOKUP(BH9,'Additional Data'!$E$1:$F$12,2,FALSE)</f>
        <v>At Risk</v>
      </c>
      <c r="BJ9" t="str">
        <f>IF(G9 &lt;= 'Additional Data'!$Q$2, "Low", IF(G9 &lt;= 'Additional Data'!$Q$3, "Medium", "High"))</f>
        <v>Medium</v>
      </c>
      <c r="BK9" t="str">
        <f>IF(K9 &lt;= 'Additional Data'!$V$2, "Low", IF(K9 &lt;= 'Additional Data'!$V$3, "Medium", "High"))</f>
        <v>Low</v>
      </c>
      <c r="BL9" t="str">
        <f>IF(L9 &lt;= 'Additional Data'!$AA$2, "Low", IF(L9 &lt;= 'Additional Data'!$AA$3, "Medium", "High"))</f>
        <v>Medium</v>
      </c>
      <c r="BM9">
        <v>8</v>
      </c>
    </row>
    <row r="10" spans="1:67" x14ac:dyDescent="0.25">
      <c r="A10">
        <v>30351</v>
      </c>
      <c r="B10" t="str">
        <f>IF(A10 &lt;= 'Additional Data'!$B$2,"Low", IF(A10 &lt;='Additional Data'!$B$3, "Medium", "High"))</f>
        <v>Low</v>
      </c>
      <c r="C10">
        <v>1</v>
      </c>
      <c r="D10">
        <v>0</v>
      </c>
      <c r="E10">
        <v>19</v>
      </c>
      <c r="F10" t="str">
        <f t="shared" si="0"/>
        <v>Recent</v>
      </c>
      <c r="G10">
        <v>14</v>
      </c>
      <c r="H10">
        <v>0</v>
      </c>
      <c r="I10">
        <v>24</v>
      </c>
      <c r="J10">
        <v>3</v>
      </c>
      <c r="K10">
        <v>3</v>
      </c>
      <c r="L10">
        <v>2</v>
      </c>
      <c r="M10">
        <f>INDEX('Additional Data'!$H$2:$M$2, MATCH(MAX(G10:L10), G10:L10,0))</f>
        <v>0</v>
      </c>
      <c r="N10">
        <v>1</v>
      </c>
      <c r="O10">
        <v>3</v>
      </c>
      <c r="P10">
        <v>0</v>
      </c>
      <c r="Q10">
        <v>2</v>
      </c>
      <c r="R10">
        <v>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</v>
      </c>
      <c r="Z10">
        <v>11</v>
      </c>
      <c r="AA10">
        <v>1</v>
      </c>
      <c r="AB10">
        <v>46</v>
      </c>
      <c r="AC10" t="str" cm="1">
        <f t="array" ref="AC10">_xlfn.IFS(AB10 &lt; 30, "&lt; 30", AB10 &lt; 40, "30-39", AB10 &lt; 50, "40-49", AB10 &gt;= 50, "50+")</f>
        <v>40-49</v>
      </c>
      <c r="AD10">
        <v>2547</v>
      </c>
      <c r="AE10">
        <v>0</v>
      </c>
      <c r="AF10">
        <v>0</v>
      </c>
      <c r="AG10">
        <v>0</v>
      </c>
      <c r="AH10">
        <v>1</v>
      </c>
      <c r="AI10">
        <v>0</v>
      </c>
      <c r="AJ10" t="str" cm="1">
        <f t="array" ref="AJ1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">
        <v>0</v>
      </c>
      <c r="AM10">
        <v>0</v>
      </c>
      <c r="AN10">
        <v>0</v>
      </c>
      <c r="AO10">
        <v>0</v>
      </c>
      <c r="AP10">
        <v>1</v>
      </c>
      <c r="AQ10" t="str" cm="1">
        <f t="array" ref="AQ1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" t="str" cm="1">
        <f t="array" ref="AR1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">
        <v>44</v>
      </c>
      <c r="AT10">
        <v>42</v>
      </c>
      <c r="AU10">
        <v>0</v>
      </c>
      <c r="AV10">
        <v>1</v>
      </c>
      <c r="AW10" t="s">
        <v>45</v>
      </c>
      <c r="AX10" t="s">
        <v>11</v>
      </c>
      <c r="AY10" t="str">
        <f t="shared" si="1"/>
        <v>Web</v>
      </c>
      <c r="AZ10">
        <v>5</v>
      </c>
      <c r="BA10" t="s">
        <v>44</v>
      </c>
      <c r="BB10">
        <f t="shared" si="2"/>
        <v>5</v>
      </c>
      <c r="BC10">
        <f t="shared" si="3"/>
        <v>46</v>
      </c>
      <c r="BD10">
        <f t="shared" si="4"/>
        <v>9</v>
      </c>
      <c r="BE10">
        <f t="shared" si="5"/>
        <v>1</v>
      </c>
      <c r="BF10">
        <f t="shared" si="6"/>
        <v>1</v>
      </c>
      <c r="BG10">
        <f t="shared" si="7"/>
        <v>11</v>
      </c>
      <c r="BH10">
        <f t="shared" si="8"/>
        <v>3</v>
      </c>
      <c r="BI10" t="str">
        <f>VLOOKUP(BH10,'Additional Data'!$E$1:$F$12,2,FALSE)</f>
        <v>At Risk</v>
      </c>
      <c r="BJ10" t="str">
        <f>IF(G10 &lt;= 'Additional Data'!$Q$2, "Low", IF(G10 &lt;= 'Additional Data'!$Q$3, "Medium", "High"))</f>
        <v>Low</v>
      </c>
      <c r="BK10" t="str">
        <f>IF(K10 &lt;= 'Additional Data'!$V$2, "Low", IF(K10 &lt;= 'Additional Data'!$V$3, "Medium", "High"))</f>
        <v>Medium</v>
      </c>
      <c r="BL10" t="str">
        <f>IF(L10 &lt;= 'Additional Data'!$AA$2, "Low", IF(L10 &lt;= 'Additional Data'!$AA$3, "Medium", "High"))</f>
        <v>Low</v>
      </c>
      <c r="BM10">
        <v>9</v>
      </c>
    </row>
    <row r="11" spans="1:67" x14ac:dyDescent="0.25">
      <c r="A11">
        <v>5648</v>
      </c>
      <c r="B11" t="str">
        <f>IF(A11 &lt;= 'Additional Data'!$B$2,"Low", IF(A11 &lt;='Additional Data'!$B$3, "Medium", "High"))</f>
        <v>Low</v>
      </c>
      <c r="C11">
        <v>1</v>
      </c>
      <c r="D11">
        <v>1</v>
      </c>
      <c r="E11">
        <v>68</v>
      </c>
      <c r="F11" t="str">
        <f t="shared" si="0"/>
        <v>Old</v>
      </c>
      <c r="G11">
        <v>28</v>
      </c>
      <c r="H11">
        <v>0</v>
      </c>
      <c r="I11">
        <v>6</v>
      </c>
      <c r="J11">
        <v>1</v>
      </c>
      <c r="K11">
        <v>1</v>
      </c>
      <c r="L11">
        <v>13</v>
      </c>
      <c r="M11">
        <f>INDEX('Additional Data'!$H$2:$M$2, MATCH(MAX(G11:L11), G11:L11,0))</f>
        <v>0</v>
      </c>
      <c r="N11">
        <v>1</v>
      </c>
      <c r="O11">
        <v>1</v>
      </c>
      <c r="P11">
        <v>0</v>
      </c>
      <c r="Q11">
        <v>0</v>
      </c>
      <c r="R11">
        <v>20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3</v>
      </c>
      <c r="Z11">
        <v>11</v>
      </c>
      <c r="AA11">
        <v>0</v>
      </c>
      <c r="AB11">
        <v>70</v>
      </c>
      <c r="AC11" t="str" cm="1">
        <f t="array" ref="AC11">_xlfn.IFS(AB11 &lt; 30, "&lt; 30", AB11 &lt; 40, "30-39", AB11 &lt; 50, "40-49", AB11 &gt;= 50, "50+")</f>
        <v>50+</v>
      </c>
      <c r="AD11">
        <v>2267</v>
      </c>
      <c r="AE11">
        <v>0</v>
      </c>
      <c r="AF11">
        <v>0</v>
      </c>
      <c r="AG11">
        <v>0</v>
      </c>
      <c r="AH11">
        <v>1</v>
      </c>
      <c r="AI11">
        <v>0</v>
      </c>
      <c r="AJ11" t="str" cm="1">
        <f t="array" ref="AJ1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">
        <v>0</v>
      </c>
      <c r="AM11">
        <v>0</v>
      </c>
      <c r="AN11">
        <v>0</v>
      </c>
      <c r="AO11">
        <v>0</v>
      </c>
      <c r="AP11">
        <v>1</v>
      </c>
      <c r="AQ11" t="str" cm="1">
        <f t="array" ref="AQ1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1" t="str" cm="1">
        <f t="array" ref="AR1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">
        <v>36</v>
      </c>
      <c r="AT11">
        <v>23</v>
      </c>
      <c r="AU11">
        <v>1</v>
      </c>
      <c r="AV11">
        <v>2</v>
      </c>
      <c r="AW11" t="s">
        <v>45</v>
      </c>
      <c r="AX11" t="s">
        <v>11</v>
      </c>
      <c r="AY11" t="str">
        <f t="shared" si="1"/>
        <v>Web</v>
      </c>
      <c r="AZ11">
        <v>1</v>
      </c>
      <c r="BA11" t="s">
        <v>48</v>
      </c>
      <c r="BB11">
        <f t="shared" si="2"/>
        <v>1</v>
      </c>
      <c r="BC11">
        <f t="shared" si="3"/>
        <v>49</v>
      </c>
      <c r="BD11">
        <f t="shared" si="4"/>
        <v>4</v>
      </c>
      <c r="BE11">
        <f t="shared" si="5"/>
        <v>0</v>
      </c>
      <c r="BF11">
        <f t="shared" si="6"/>
        <v>1</v>
      </c>
      <c r="BG11">
        <f t="shared" si="7"/>
        <v>5</v>
      </c>
      <c r="BH11">
        <f t="shared" si="8"/>
        <v>0</v>
      </c>
      <c r="BI11" t="str">
        <f>VLOOKUP(BH11,'Additional Data'!$E$1:$F$12,2,FALSE)</f>
        <v>Churned Customer</v>
      </c>
      <c r="BJ11" t="str">
        <f>IF(G11 &lt;= 'Additional Data'!$Q$2, "Low", IF(G11 &lt;= 'Additional Data'!$Q$3, "Medium", "High"))</f>
        <v>Medium</v>
      </c>
      <c r="BK11" t="str">
        <f>IF(K11 &lt;= 'Additional Data'!$V$2, "Low", IF(K11 &lt;= 'Additional Data'!$V$3, "Medium", "High"))</f>
        <v>Low</v>
      </c>
      <c r="BL11" t="str">
        <f>IF(L11 &lt;= 'Additional Data'!$AA$2, "Low", IF(L11 &lt;= 'Additional Data'!$AA$3, "Medium", "High"))</f>
        <v>Medium</v>
      </c>
      <c r="BM11">
        <v>10</v>
      </c>
    </row>
    <row r="12" spans="1:67" x14ac:dyDescent="0.25">
      <c r="A12">
        <v>7500</v>
      </c>
      <c r="B12" t="str">
        <f>IF(A12 &lt;= 'Additional Data'!$B$2,"Low", IF(A12 &lt;='Additional Data'!$B$3, "Medium", "High"))</f>
        <v>Low</v>
      </c>
      <c r="C12">
        <v>0</v>
      </c>
      <c r="D12">
        <v>0</v>
      </c>
      <c r="E12">
        <v>59</v>
      </c>
      <c r="F12" t="str">
        <f t="shared" si="0"/>
        <v>Mid</v>
      </c>
      <c r="G12">
        <v>6</v>
      </c>
      <c r="H12">
        <v>16</v>
      </c>
      <c r="I12">
        <v>11</v>
      </c>
      <c r="J12">
        <v>11</v>
      </c>
      <c r="K12">
        <v>1</v>
      </c>
      <c r="L12">
        <v>16</v>
      </c>
      <c r="M12">
        <f>INDEX('Additional Data'!$H$2:$M$2, MATCH(MAX(G12:L12), G12:L12,0))</f>
        <v>0</v>
      </c>
      <c r="N12">
        <v>1</v>
      </c>
      <c r="O12">
        <v>2</v>
      </c>
      <c r="P12">
        <v>0</v>
      </c>
      <c r="Q12">
        <v>3</v>
      </c>
      <c r="R12">
        <v>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3</v>
      </c>
      <c r="Z12">
        <v>11</v>
      </c>
      <c r="AA12">
        <v>0</v>
      </c>
      <c r="AB12">
        <v>44</v>
      </c>
      <c r="AC12" t="str" cm="1">
        <f t="array" ref="AC12">_xlfn.IFS(AB12 &lt; 30, "&lt; 30", AB12 &lt; 40, "30-39", AB12 &lt; 50, "40-49", AB12 &gt;= 50, "50+")</f>
        <v>40-49</v>
      </c>
      <c r="AD12">
        <v>2752</v>
      </c>
      <c r="AE12">
        <v>0</v>
      </c>
      <c r="AF12">
        <v>1</v>
      </c>
      <c r="AG12">
        <v>0</v>
      </c>
      <c r="AH12">
        <v>0</v>
      </c>
      <c r="AI12">
        <v>0</v>
      </c>
      <c r="AJ12" t="str" cm="1">
        <f t="array" ref="AJ1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">
        <v>0</v>
      </c>
      <c r="AM12">
        <v>1</v>
      </c>
      <c r="AN12">
        <v>0</v>
      </c>
      <c r="AO12">
        <v>0</v>
      </c>
      <c r="AP12">
        <v>0</v>
      </c>
      <c r="AQ12" t="str" cm="1">
        <f t="array" ref="AQ1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2" t="str" cm="1">
        <f t="array" ref="AR1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2">
        <v>45</v>
      </c>
      <c r="AT12">
        <v>29</v>
      </c>
      <c r="AU12">
        <v>0</v>
      </c>
      <c r="AV12">
        <v>0</v>
      </c>
      <c r="AW12" t="s">
        <v>45</v>
      </c>
      <c r="AX12" t="s">
        <v>13</v>
      </c>
      <c r="AY12" t="str">
        <f t="shared" si="1"/>
        <v>Store</v>
      </c>
      <c r="AZ12">
        <v>5</v>
      </c>
      <c r="BA12" t="s">
        <v>44</v>
      </c>
      <c r="BB12">
        <f t="shared" si="2"/>
        <v>5</v>
      </c>
      <c r="BC12">
        <f t="shared" si="3"/>
        <v>61</v>
      </c>
      <c r="BD12">
        <f t="shared" si="4"/>
        <v>4</v>
      </c>
      <c r="BE12">
        <f t="shared" si="5"/>
        <v>1</v>
      </c>
      <c r="BF12">
        <f t="shared" si="6"/>
        <v>2</v>
      </c>
      <c r="BG12">
        <f t="shared" si="7"/>
        <v>7</v>
      </c>
      <c r="BH12">
        <f t="shared" si="8"/>
        <v>1</v>
      </c>
      <c r="BI12" t="str">
        <f>VLOOKUP(BH12,'Additional Data'!$E$1:$F$12,2,FALSE)</f>
        <v>Churned Customer</v>
      </c>
      <c r="BJ12" t="str">
        <f>IF(G12 &lt;= 'Additional Data'!$Q$2, "Low", IF(G12 &lt;= 'Additional Data'!$Q$3, "Medium", "High"))</f>
        <v>Low</v>
      </c>
      <c r="BK12" t="str">
        <f>IF(K12 &lt;= 'Additional Data'!$V$2, "Low", IF(K12 &lt;= 'Additional Data'!$V$3, "Medium", "High"))</f>
        <v>Low</v>
      </c>
      <c r="BL12" t="str">
        <f>IF(L12 &lt;= 'Additional Data'!$AA$2, "Low", IF(L12 &lt;= 'Additional Data'!$AA$3, "Medium", "High"))</f>
        <v>Medium</v>
      </c>
      <c r="BM12">
        <v>11</v>
      </c>
    </row>
    <row r="13" spans="1:67" x14ac:dyDescent="0.25">
      <c r="A13">
        <v>63033</v>
      </c>
      <c r="B13" t="str">
        <f>IF(A13 &lt;= 'Additional Data'!$B$2,"Low", IF(A13 &lt;='Additional Data'!$B$3, "Medium", "High"))</f>
        <v>Medium</v>
      </c>
      <c r="C13">
        <v>0</v>
      </c>
      <c r="D13">
        <v>0</v>
      </c>
      <c r="E13">
        <v>82</v>
      </c>
      <c r="F13" t="str">
        <f t="shared" si="0"/>
        <v>Old</v>
      </c>
      <c r="G13">
        <v>194</v>
      </c>
      <c r="H13">
        <v>61</v>
      </c>
      <c r="I13">
        <v>480</v>
      </c>
      <c r="J13">
        <v>225</v>
      </c>
      <c r="K13">
        <v>112</v>
      </c>
      <c r="L13">
        <v>30</v>
      </c>
      <c r="M13">
        <f>INDEX('Additional Data'!$H$2:$M$2, MATCH(MAX(G13:L13), G13:L13,0))</f>
        <v>0</v>
      </c>
      <c r="N13">
        <v>1</v>
      </c>
      <c r="O13">
        <v>3</v>
      </c>
      <c r="P13">
        <v>4</v>
      </c>
      <c r="Q13">
        <v>8</v>
      </c>
      <c r="R13">
        <v>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3</v>
      </c>
      <c r="Z13">
        <v>11</v>
      </c>
      <c r="AA13">
        <v>0</v>
      </c>
      <c r="AB13">
        <v>61</v>
      </c>
      <c r="AC13" t="str" cm="1">
        <f t="array" ref="AC13">_xlfn.IFS(AB13 &lt; 30, "&lt; 30", AB13 &lt; 40, "30-39", AB13 &lt; 50, "40-49", AB13 &gt;= 50, "50+")</f>
        <v>50+</v>
      </c>
      <c r="AD13">
        <v>2385</v>
      </c>
      <c r="AE13">
        <v>1</v>
      </c>
      <c r="AF13">
        <v>0</v>
      </c>
      <c r="AG13">
        <v>0</v>
      </c>
      <c r="AH13">
        <v>0</v>
      </c>
      <c r="AI13">
        <v>0</v>
      </c>
      <c r="AJ13" t="str" cm="1">
        <f t="array" ref="AJ1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">
        <v>0</v>
      </c>
      <c r="AM13">
        <v>0</v>
      </c>
      <c r="AN13">
        <v>1</v>
      </c>
      <c r="AO13">
        <v>0</v>
      </c>
      <c r="AP13">
        <v>0</v>
      </c>
      <c r="AQ13" t="str" cm="1">
        <f t="array" ref="AQ1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" t="str" cm="1">
        <f t="array" ref="AR1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">
        <v>1072</v>
      </c>
      <c r="AT13">
        <v>1042</v>
      </c>
      <c r="AU13">
        <v>0</v>
      </c>
      <c r="AV13">
        <v>0</v>
      </c>
      <c r="AW13" t="s">
        <v>43</v>
      </c>
      <c r="AX13" t="s">
        <v>13</v>
      </c>
      <c r="AY13" t="str">
        <f t="shared" si="1"/>
        <v>Store</v>
      </c>
      <c r="AZ13">
        <v>15</v>
      </c>
      <c r="BA13" t="s">
        <v>44</v>
      </c>
      <c r="BB13">
        <f t="shared" si="2"/>
        <v>15</v>
      </c>
      <c r="BC13">
        <f t="shared" si="3"/>
        <v>1102</v>
      </c>
      <c r="BD13">
        <f t="shared" si="4"/>
        <v>1.9999999999999996</v>
      </c>
      <c r="BE13">
        <f t="shared" si="5"/>
        <v>5</v>
      </c>
      <c r="BF13">
        <f t="shared" si="6"/>
        <v>7</v>
      </c>
      <c r="BG13">
        <f t="shared" si="7"/>
        <v>14</v>
      </c>
      <c r="BH13">
        <f t="shared" si="8"/>
        <v>4</v>
      </c>
      <c r="BI13" t="str">
        <f>VLOOKUP(BH13,'Additional Data'!$E$1:$F$12,2,FALSE)</f>
        <v>At Risk</v>
      </c>
      <c r="BJ13" t="str">
        <f>IF(G13 &lt;= 'Additional Data'!$Q$2, "Low", IF(G13 &lt;= 'Additional Data'!$Q$3, "Medium", "High"))</f>
        <v>Medium</v>
      </c>
      <c r="BK13" t="str">
        <f>IF(K13 &lt;= 'Additional Data'!$V$2, "Low", IF(K13 &lt;= 'Additional Data'!$V$3, "Medium", "High"))</f>
        <v>High</v>
      </c>
      <c r="BL13" t="str">
        <f>IF(L13 &lt;= 'Additional Data'!$AA$2, "Low", IF(L13 &lt;= 'Additional Data'!$AA$3, "Medium", "High"))</f>
        <v>Medium</v>
      </c>
      <c r="BM13">
        <v>12</v>
      </c>
    </row>
    <row r="14" spans="1:67" x14ac:dyDescent="0.25">
      <c r="A14">
        <v>59354</v>
      </c>
      <c r="B14" t="str">
        <f>IF(A14 &lt;= 'Additional Data'!$B$2,"Low", IF(A14 &lt;='Additional Data'!$B$3, "Medium", "High"))</f>
        <v>Medium</v>
      </c>
      <c r="C14">
        <v>1</v>
      </c>
      <c r="D14">
        <v>1</v>
      </c>
      <c r="E14">
        <v>53</v>
      </c>
      <c r="F14" t="str">
        <f t="shared" si="0"/>
        <v>Mid</v>
      </c>
      <c r="G14">
        <v>233</v>
      </c>
      <c r="H14">
        <v>2</v>
      </c>
      <c r="I14">
        <v>53</v>
      </c>
      <c r="J14">
        <v>3</v>
      </c>
      <c r="K14">
        <v>5</v>
      </c>
      <c r="L14">
        <v>14</v>
      </c>
      <c r="M14">
        <f>INDEX('Additional Data'!$H$2:$M$2, MATCH(MAX(G14:L14), G14:L14,0))</f>
        <v>0</v>
      </c>
      <c r="N14">
        <v>3</v>
      </c>
      <c r="O14">
        <v>6</v>
      </c>
      <c r="P14">
        <v>1</v>
      </c>
      <c r="Q14">
        <v>5</v>
      </c>
      <c r="R14">
        <v>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3</v>
      </c>
      <c r="Z14">
        <v>11</v>
      </c>
      <c r="AA14">
        <v>0</v>
      </c>
      <c r="AB14">
        <v>68</v>
      </c>
      <c r="AC14" t="str" cm="1">
        <f t="array" ref="AC14">_xlfn.IFS(AB14 &lt; 30, "&lt; 30", AB14 &lt; 40, "30-39", AB14 &lt; 50, "40-49", AB14 &gt;= 50, "50+")</f>
        <v>50+</v>
      </c>
      <c r="AD14">
        <v>2385</v>
      </c>
      <c r="AE14">
        <v>1</v>
      </c>
      <c r="AF14">
        <v>0</v>
      </c>
      <c r="AG14">
        <v>0</v>
      </c>
      <c r="AH14">
        <v>0</v>
      </c>
      <c r="AI14">
        <v>0</v>
      </c>
      <c r="AJ14" t="str" cm="1">
        <f t="array" ref="AJ1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">
        <v>0</v>
      </c>
      <c r="AM14">
        <v>0</v>
      </c>
      <c r="AN14">
        <v>0</v>
      </c>
      <c r="AO14">
        <v>1</v>
      </c>
      <c r="AP14">
        <v>0</v>
      </c>
      <c r="AQ14" t="str" cm="1">
        <f t="array" ref="AQ1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4" t="str" cm="1">
        <f t="array" ref="AR1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">
        <v>296</v>
      </c>
      <c r="AT14">
        <v>282</v>
      </c>
      <c r="AU14">
        <v>0</v>
      </c>
      <c r="AV14">
        <v>2</v>
      </c>
      <c r="AW14" t="s">
        <v>47</v>
      </c>
      <c r="AX14" t="s">
        <v>11</v>
      </c>
      <c r="AY14" t="str">
        <f t="shared" si="1"/>
        <v>Web</v>
      </c>
      <c r="AZ14">
        <v>12</v>
      </c>
      <c r="BA14" t="s">
        <v>44</v>
      </c>
      <c r="BB14">
        <f t="shared" si="2"/>
        <v>12</v>
      </c>
      <c r="BC14">
        <f t="shared" si="3"/>
        <v>310</v>
      </c>
      <c r="BD14">
        <f t="shared" si="4"/>
        <v>5</v>
      </c>
      <c r="BE14">
        <f t="shared" si="5"/>
        <v>4</v>
      </c>
      <c r="BF14">
        <f t="shared" si="6"/>
        <v>4</v>
      </c>
      <c r="BG14">
        <f t="shared" si="7"/>
        <v>13</v>
      </c>
      <c r="BH14">
        <f t="shared" si="8"/>
        <v>3</v>
      </c>
      <c r="BI14" t="str">
        <f>VLOOKUP(BH14,'Additional Data'!$E$1:$F$12,2,FALSE)</f>
        <v>At Risk</v>
      </c>
      <c r="BJ14" t="str">
        <f>IF(G14 &lt;= 'Additional Data'!$Q$2, "Low", IF(G14 &lt;= 'Additional Data'!$Q$3, "Medium", "High"))</f>
        <v>Medium</v>
      </c>
      <c r="BK14" t="str">
        <f>IF(K14 &lt;= 'Additional Data'!$V$2, "Low", IF(K14 &lt;= 'Additional Data'!$V$3, "Medium", "High"))</f>
        <v>Medium</v>
      </c>
      <c r="BL14" t="str">
        <f>IF(L14 &lt;= 'Additional Data'!$AA$2, "Low", IF(L14 &lt;= 'Additional Data'!$AA$3, "Medium", "High"))</f>
        <v>Medium</v>
      </c>
      <c r="BM14">
        <v>13</v>
      </c>
    </row>
    <row r="15" spans="1:67" x14ac:dyDescent="0.25">
      <c r="A15">
        <v>17323</v>
      </c>
      <c r="B15" t="str">
        <f>IF(A15 &lt;= 'Additional Data'!$B$2,"Low", IF(A15 &lt;='Additional Data'!$B$3, "Medium", "High"))</f>
        <v>Low</v>
      </c>
      <c r="C15">
        <v>0</v>
      </c>
      <c r="D15">
        <v>0</v>
      </c>
      <c r="E15">
        <v>38</v>
      </c>
      <c r="F15" t="str">
        <f t="shared" si="0"/>
        <v>Mid</v>
      </c>
      <c r="G15">
        <v>3</v>
      </c>
      <c r="H15">
        <v>14</v>
      </c>
      <c r="I15">
        <v>17</v>
      </c>
      <c r="J15">
        <v>6</v>
      </c>
      <c r="K15">
        <v>1</v>
      </c>
      <c r="L15">
        <v>5</v>
      </c>
      <c r="M15">
        <f>INDEX('Additional Data'!$H$2:$M$2, MATCH(MAX(G15:L15), G15:L15,0))</f>
        <v>0</v>
      </c>
      <c r="N15">
        <v>1</v>
      </c>
      <c r="O15">
        <v>1</v>
      </c>
      <c r="P15">
        <v>0</v>
      </c>
      <c r="Q15">
        <v>3</v>
      </c>
      <c r="R15">
        <v>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3</v>
      </c>
      <c r="Z15">
        <v>11</v>
      </c>
      <c r="AA15">
        <v>0</v>
      </c>
      <c r="AB15">
        <v>33</v>
      </c>
      <c r="AC15" t="str" cm="1">
        <f t="array" ref="AC15">_xlfn.IFS(AB15 &lt; 30, "&lt; 30", AB15 &lt; 40, "30-39", AB15 &lt; 50, "40-49", AB15 &gt;= 50, "50+")</f>
        <v>30-39</v>
      </c>
      <c r="AD15">
        <v>2786</v>
      </c>
      <c r="AE15">
        <v>0</v>
      </c>
      <c r="AF15">
        <v>1</v>
      </c>
      <c r="AG15">
        <v>0</v>
      </c>
      <c r="AH15">
        <v>0</v>
      </c>
      <c r="AI15">
        <v>0</v>
      </c>
      <c r="AJ15" t="str" cm="1">
        <f t="array" ref="AJ1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">
        <v>0</v>
      </c>
      <c r="AM15">
        <v>0</v>
      </c>
      <c r="AN15">
        <v>1</v>
      </c>
      <c r="AO15">
        <v>0</v>
      </c>
      <c r="AP15">
        <v>0</v>
      </c>
      <c r="AQ15" t="str" cm="1">
        <f t="array" ref="AQ1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" t="str" cm="1">
        <f t="array" ref="AR1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">
        <v>41</v>
      </c>
      <c r="AT15">
        <v>36</v>
      </c>
      <c r="AU15">
        <v>0</v>
      </c>
      <c r="AV15">
        <v>0</v>
      </c>
      <c r="AW15" t="s">
        <v>45</v>
      </c>
      <c r="AX15" t="s">
        <v>13</v>
      </c>
      <c r="AY15" t="str">
        <f t="shared" si="1"/>
        <v>Store</v>
      </c>
      <c r="AZ15">
        <v>4</v>
      </c>
      <c r="BA15" t="s">
        <v>44</v>
      </c>
      <c r="BB15">
        <f t="shared" si="2"/>
        <v>4</v>
      </c>
      <c r="BC15">
        <f t="shared" si="3"/>
        <v>46</v>
      </c>
      <c r="BD15">
        <f t="shared" si="4"/>
        <v>7</v>
      </c>
      <c r="BE15">
        <f t="shared" si="5"/>
        <v>0</v>
      </c>
      <c r="BF15">
        <f t="shared" si="6"/>
        <v>1</v>
      </c>
      <c r="BG15">
        <f t="shared" si="7"/>
        <v>8</v>
      </c>
      <c r="BH15">
        <f t="shared" si="8"/>
        <v>1</v>
      </c>
      <c r="BI15" t="str">
        <f>VLOOKUP(BH15,'Additional Data'!$E$1:$F$12,2,FALSE)</f>
        <v>Churned Customer</v>
      </c>
      <c r="BJ15" t="str">
        <f>IF(G15 &lt;= 'Additional Data'!$Q$2, "Low", IF(G15 &lt;= 'Additional Data'!$Q$3, "Medium", "High"))</f>
        <v>Low</v>
      </c>
      <c r="BK15" t="str">
        <f>IF(K15 &lt;= 'Additional Data'!$V$2, "Low", IF(K15 &lt;= 'Additional Data'!$V$3, "Medium", "High"))</f>
        <v>Low</v>
      </c>
      <c r="BL15" t="str">
        <f>IF(L15 &lt;= 'Additional Data'!$AA$2, "Low", IF(L15 &lt;= 'Additional Data'!$AA$3, "Medium", "High"))</f>
        <v>Low</v>
      </c>
      <c r="BM15">
        <v>14</v>
      </c>
    </row>
    <row r="16" spans="1:67" x14ac:dyDescent="0.25">
      <c r="A16">
        <v>82800</v>
      </c>
      <c r="B16" t="str">
        <f>IF(A16 &lt;= 'Additional Data'!$B$2,"Low", IF(A16 &lt;='Additional Data'!$B$3, "Medium", "High"))</f>
        <v>High</v>
      </c>
      <c r="C16">
        <v>0</v>
      </c>
      <c r="D16">
        <v>0</v>
      </c>
      <c r="E16">
        <v>23</v>
      </c>
      <c r="F16" t="str">
        <f t="shared" si="0"/>
        <v>Recent</v>
      </c>
      <c r="G16">
        <v>1006</v>
      </c>
      <c r="H16">
        <v>22</v>
      </c>
      <c r="I16">
        <v>115</v>
      </c>
      <c r="J16">
        <v>59</v>
      </c>
      <c r="K16">
        <v>68</v>
      </c>
      <c r="L16">
        <v>45</v>
      </c>
      <c r="M16">
        <f>INDEX('Additional Data'!$H$2:$M$2, MATCH(MAX(G16:L16), G16:L16,0))</f>
        <v>0</v>
      </c>
      <c r="N16">
        <v>1</v>
      </c>
      <c r="O16">
        <v>7</v>
      </c>
      <c r="P16">
        <v>6</v>
      </c>
      <c r="Q16">
        <v>12</v>
      </c>
      <c r="R16">
        <v>3</v>
      </c>
      <c r="S16">
        <v>0</v>
      </c>
      <c r="T16">
        <v>0</v>
      </c>
      <c r="U16">
        <v>1</v>
      </c>
      <c r="V16">
        <v>1</v>
      </c>
      <c r="W16">
        <v>0</v>
      </c>
      <c r="X16">
        <v>0</v>
      </c>
      <c r="Y16">
        <v>3</v>
      </c>
      <c r="Z16">
        <v>11</v>
      </c>
      <c r="AA16">
        <v>1</v>
      </c>
      <c r="AB16">
        <v>74</v>
      </c>
      <c r="AC16" t="str" cm="1">
        <f t="array" ref="AC16">_xlfn.IFS(AB16 &lt; 30, "&lt; 30", AB16 &lt; 40, "30-39", AB16 &lt; 50, "40-49", AB16 &gt;= 50, "50+")</f>
        <v>50+</v>
      </c>
      <c r="AD16">
        <v>2741</v>
      </c>
      <c r="AE16">
        <v>0</v>
      </c>
      <c r="AF16">
        <v>0</v>
      </c>
      <c r="AG16">
        <v>1</v>
      </c>
      <c r="AH16">
        <v>0</v>
      </c>
      <c r="AI16">
        <v>0</v>
      </c>
      <c r="AJ16" t="str" cm="1">
        <f t="array" ref="AJ1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">
        <v>0</v>
      </c>
      <c r="AM16">
        <v>0</v>
      </c>
      <c r="AN16">
        <v>0</v>
      </c>
      <c r="AO16">
        <v>0</v>
      </c>
      <c r="AP16">
        <v>1</v>
      </c>
      <c r="AQ16" t="str" cm="1">
        <f t="array" ref="AQ1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" t="str" cm="1">
        <f t="array" ref="AR1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">
        <v>1270</v>
      </c>
      <c r="AT16">
        <v>1225</v>
      </c>
      <c r="AU16">
        <v>2</v>
      </c>
      <c r="AV16">
        <v>0</v>
      </c>
      <c r="AW16" t="s">
        <v>43</v>
      </c>
      <c r="AX16" t="s">
        <v>13</v>
      </c>
      <c r="AY16" t="str">
        <f t="shared" si="1"/>
        <v>Store</v>
      </c>
      <c r="AZ16">
        <v>25</v>
      </c>
      <c r="BA16" t="s">
        <v>48</v>
      </c>
      <c r="BB16">
        <f t="shared" si="2"/>
        <v>25</v>
      </c>
      <c r="BC16">
        <f t="shared" si="3"/>
        <v>1315</v>
      </c>
      <c r="BD16">
        <f t="shared" si="4"/>
        <v>8</v>
      </c>
      <c r="BE16">
        <f t="shared" si="5"/>
        <v>9</v>
      </c>
      <c r="BF16">
        <f t="shared" si="6"/>
        <v>8</v>
      </c>
      <c r="BG16">
        <f t="shared" si="7"/>
        <v>25</v>
      </c>
      <c r="BH16">
        <f t="shared" si="8"/>
        <v>9</v>
      </c>
      <c r="BI16" t="str">
        <f>VLOOKUP(BH16,'Additional Data'!$E$1:$F$12,2,FALSE)</f>
        <v>Top Customer</v>
      </c>
      <c r="BJ16" t="str">
        <f>IF(G16 &lt;= 'Additional Data'!$Q$2, "Low", IF(G16 &lt;= 'Additional Data'!$Q$3, "Medium", "High"))</f>
        <v>High</v>
      </c>
      <c r="BK16" t="str">
        <f>IF(K16 &lt;= 'Additional Data'!$V$2, "Low", IF(K16 &lt;= 'Additional Data'!$V$3, "Medium", "High"))</f>
        <v>High</v>
      </c>
      <c r="BL16" t="str">
        <f>IF(L16 &lt;= 'Additional Data'!$AA$2, "Low", IF(L16 &lt;= 'Additional Data'!$AA$3, "Medium", "High"))</f>
        <v>Medium</v>
      </c>
      <c r="BM16">
        <v>15</v>
      </c>
    </row>
    <row r="17" spans="1:65" x14ac:dyDescent="0.25">
      <c r="A17">
        <v>41850</v>
      </c>
      <c r="B17" t="str">
        <f>IF(A17 &lt;= 'Additional Data'!$B$2,"Low", IF(A17 &lt;='Additional Data'!$B$3, "Medium", "High"))</f>
        <v>Medium</v>
      </c>
      <c r="C17">
        <v>1</v>
      </c>
      <c r="D17">
        <v>1</v>
      </c>
      <c r="E17">
        <v>51</v>
      </c>
      <c r="F17" t="str">
        <f t="shared" si="0"/>
        <v>Mid</v>
      </c>
      <c r="G17">
        <v>53</v>
      </c>
      <c r="H17">
        <v>5</v>
      </c>
      <c r="I17">
        <v>19</v>
      </c>
      <c r="J17">
        <v>2</v>
      </c>
      <c r="K17">
        <v>13</v>
      </c>
      <c r="L17">
        <v>4</v>
      </c>
      <c r="M17">
        <f>INDEX('Additional Data'!$H$2:$M$2, MATCH(MAX(G17:L17), G17:L17,0))</f>
        <v>0</v>
      </c>
      <c r="N17">
        <v>3</v>
      </c>
      <c r="O17">
        <v>3</v>
      </c>
      <c r="P17">
        <v>0</v>
      </c>
      <c r="Q17">
        <v>3</v>
      </c>
      <c r="R17">
        <v>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3</v>
      </c>
      <c r="Z17">
        <v>11</v>
      </c>
      <c r="AA17">
        <v>0</v>
      </c>
      <c r="AB17">
        <v>40</v>
      </c>
      <c r="AC17" t="str" cm="1">
        <f t="array" ref="AC17">_xlfn.IFS(AB17 &lt; 30, "&lt; 30", AB17 &lt; 40, "30-39", AB17 &lt; 50, "40-49", AB17 &gt;= 50, "50+")</f>
        <v>40-49</v>
      </c>
      <c r="AD17">
        <v>2711</v>
      </c>
      <c r="AE17">
        <v>0</v>
      </c>
      <c r="AF17">
        <v>1</v>
      </c>
      <c r="AG17">
        <v>0</v>
      </c>
      <c r="AH17">
        <v>0</v>
      </c>
      <c r="AI17">
        <v>0</v>
      </c>
      <c r="AJ17" t="str" cm="1">
        <f t="array" ref="AJ1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">
        <v>0</v>
      </c>
      <c r="AM17">
        <v>0</v>
      </c>
      <c r="AN17">
        <v>1</v>
      </c>
      <c r="AO17">
        <v>0</v>
      </c>
      <c r="AP17">
        <v>0</v>
      </c>
      <c r="AQ17" t="str" cm="1">
        <f t="array" ref="AQ1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" t="str" cm="1">
        <f t="array" ref="AR1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">
        <v>92</v>
      </c>
      <c r="AT17">
        <v>88</v>
      </c>
      <c r="AU17">
        <v>0</v>
      </c>
      <c r="AV17">
        <v>2</v>
      </c>
      <c r="AW17" t="s">
        <v>47</v>
      </c>
      <c r="AX17" t="s">
        <v>11</v>
      </c>
      <c r="AY17" t="str">
        <f t="shared" si="1"/>
        <v>Web</v>
      </c>
      <c r="AZ17">
        <v>6</v>
      </c>
      <c r="BA17" t="s">
        <v>44</v>
      </c>
      <c r="BB17">
        <f t="shared" si="2"/>
        <v>6</v>
      </c>
      <c r="BC17">
        <f t="shared" si="3"/>
        <v>96</v>
      </c>
      <c r="BD17">
        <f t="shared" si="4"/>
        <v>5</v>
      </c>
      <c r="BE17">
        <f t="shared" si="5"/>
        <v>2</v>
      </c>
      <c r="BF17">
        <f t="shared" si="6"/>
        <v>3</v>
      </c>
      <c r="BG17">
        <f t="shared" si="7"/>
        <v>10</v>
      </c>
      <c r="BH17">
        <f t="shared" si="8"/>
        <v>2</v>
      </c>
      <c r="BI17" t="str">
        <f>VLOOKUP(BH17,'Additional Data'!$E$1:$F$12,2,FALSE)</f>
        <v>Churned Customer</v>
      </c>
      <c r="BJ17" t="str">
        <f>IF(G17 &lt;= 'Additional Data'!$Q$2, "Low", IF(G17 &lt;= 'Additional Data'!$Q$3, "Medium", "High"))</f>
        <v>Medium</v>
      </c>
      <c r="BK17" t="str">
        <f>IF(K17 &lt;= 'Additional Data'!$V$2, "Low", IF(K17 &lt;= 'Additional Data'!$V$3, "Medium", "High"))</f>
        <v>Medium</v>
      </c>
      <c r="BL17" t="str">
        <f>IF(L17 &lt;= 'Additional Data'!$AA$2, "Low", IF(L17 &lt;= 'Additional Data'!$AA$3, "Medium", "High"))</f>
        <v>Low</v>
      </c>
      <c r="BM17">
        <v>16</v>
      </c>
    </row>
    <row r="18" spans="1:65" x14ac:dyDescent="0.25">
      <c r="A18">
        <v>37760</v>
      </c>
      <c r="B18" t="str">
        <f>IF(A18 &lt;= 'Additional Data'!$B$2,"Low", IF(A18 &lt;='Additional Data'!$B$3, "Medium", "High"))</f>
        <v>Medium</v>
      </c>
      <c r="C18">
        <v>0</v>
      </c>
      <c r="D18">
        <v>0</v>
      </c>
      <c r="E18">
        <v>20</v>
      </c>
      <c r="F18" t="str">
        <f t="shared" si="0"/>
        <v>Recent</v>
      </c>
      <c r="G18">
        <v>84</v>
      </c>
      <c r="H18">
        <v>5</v>
      </c>
      <c r="I18">
        <v>38</v>
      </c>
      <c r="J18">
        <v>150</v>
      </c>
      <c r="K18">
        <v>12</v>
      </c>
      <c r="L18">
        <v>28</v>
      </c>
      <c r="M18">
        <f>INDEX('Additional Data'!$H$2:$M$2, MATCH(MAX(G18:L18), G18:L18,0))</f>
        <v>0</v>
      </c>
      <c r="N18">
        <v>2</v>
      </c>
      <c r="O18">
        <v>4</v>
      </c>
      <c r="P18">
        <v>1</v>
      </c>
      <c r="Q18">
        <v>6</v>
      </c>
      <c r="R18">
        <v>7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3</v>
      </c>
      <c r="Z18">
        <v>11</v>
      </c>
      <c r="AA18">
        <v>0</v>
      </c>
      <c r="AB18">
        <v>74</v>
      </c>
      <c r="AC18" t="str" cm="1">
        <f t="array" ref="AC18">_xlfn.IFS(AB18 &lt; 30, "&lt; 30", AB18 &lt; 40, "30-39", AB18 &lt; 50, "40-49", AB18 &gt;= 50, "50+")</f>
        <v>50+</v>
      </c>
      <c r="AD18">
        <v>2826</v>
      </c>
      <c r="AE18">
        <v>0</v>
      </c>
      <c r="AF18">
        <v>0</v>
      </c>
      <c r="AG18">
        <v>0</v>
      </c>
      <c r="AH18">
        <v>1</v>
      </c>
      <c r="AI18">
        <v>0</v>
      </c>
      <c r="AJ18" t="str" cm="1">
        <f t="array" ref="AJ1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">
        <v>0</v>
      </c>
      <c r="AM18">
        <v>0</v>
      </c>
      <c r="AN18">
        <v>1</v>
      </c>
      <c r="AO18">
        <v>0</v>
      </c>
      <c r="AP18">
        <v>0</v>
      </c>
      <c r="AQ18" t="str" cm="1">
        <f t="array" ref="AQ1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" t="str" cm="1">
        <f t="array" ref="AR1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">
        <v>289</v>
      </c>
      <c r="AT18">
        <v>261</v>
      </c>
      <c r="AU18">
        <v>0</v>
      </c>
      <c r="AV18">
        <v>0</v>
      </c>
      <c r="AW18" t="s">
        <v>47</v>
      </c>
      <c r="AX18" t="s">
        <v>13</v>
      </c>
      <c r="AY18" t="str">
        <f t="shared" si="1"/>
        <v>Store</v>
      </c>
      <c r="AZ18">
        <v>11</v>
      </c>
      <c r="BA18" t="s">
        <v>44</v>
      </c>
      <c r="BB18">
        <f t="shared" si="2"/>
        <v>11</v>
      </c>
      <c r="BC18">
        <f t="shared" si="3"/>
        <v>317</v>
      </c>
      <c r="BD18">
        <f t="shared" si="4"/>
        <v>8</v>
      </c>
      <c r="BE18">
        <f t="shared" si="5"/>
        <v>4</v>
      </c>
      <c r="BF18">
        <f t="shared" si="6"/>
        <v>4</v>
      </c>
      <c r="BG18">
        <f t="shared" si="7"/>
        <v>16</v>
      </c>
      <c r="BH18">
        <f t="shared" si="8"/>
        <v>5</v>
      </c>
      <c r="BI18" t="str">
        <f>VLOOKUP(BH18,'Additional Data'!$E$1:$F$12,2,FALSE)</f>
        <v>Loyal Customer</v>
      </c>
      <c r="BJ18" t="str">
        <f>IF(G18 &lt;= 'Additional Data'!$Q$2, "Low", IF(G18 &lt;= 'Additional Data'!$Q$3, "Medium", "High"))</f>
        <v>Medium</v>
      </c>
      <c r="BK18" t="str">
        <f>IF(K18 &lt;= 'Additional Data'!$V$2, "Low", IF(K18 &lt;= 'Additional Data'!$V$3, "Medium", "High"))</f>
        <v>Medium</v>
      </c>
      <c r="BL18" t="str">
        <f>IF(L18 &lt;= 'Additional Data'!$AA$2, "Low", IF(L18 &lt;= 'Additional Data'!$AA$3, "Medium", "High"))</f>
        <v>Medium</v>
      </c>
      <c r="BM18">
        <v>17</v>
      </c>
    </row>
    <row r="19" spans="1:65" x14ac:dyDescent="0.25">
      <c r="A19">
        <v>76995</v>
      </c>
      <c r="B19" t="str">
        <f>IF(A19 &lt;= 'Additional Data'!$B$2,"Low", IF(A19 &lt;='Additional Data'!$B$3, "Medium", "High"))</f>
        <v>High</v>
      </c>
      <c r="C19">
        <v>0</v>
      </c>
      <c r="D19">
        <v>1</v>
      </c>
      <c r="E19">
        <v>91</v>
      </c>
      <c r="F19" t="str">
        <f t="shared" si="0"/>
        <v>Old</v>
      </c>
      <c r="G19">
        <v>1012</v>
      </c>
      <c r="H19">
        <v>80</v>
      </c>
      <c r="I19">
        <v>498</v>
      </c>
      <c r="J19">
        <v>0</v>
      </c>
      <c r="K19">
        <v>16</v>
      </c>
      <c r="L19">
        <v>176</v>
      </c>
      <c r="M19">
        <f>INDEX('Additional Data'!$H$2:$M$2, MATCH(MAX(G19:L19), G19:L19,0))</f>
        <v>0</v>
      </c>
      <c r="N19">
        <v>2</v>
      </c>
      <c r="O19">
        <v>11</v>
      </c>
      <c r="P19">
        <v>4</v>
      </c>
      <c r="Q19">
        <v>9</v>
      </c>
      <c r="R19">
        <v>5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3</v>
      </c>
      <c r="Z19">
        <v>11</v>
      </c>
      <c r="AA19">
        <v>0</v>
      </c>
      <c r="AB19">
        <v>71</v>
      </c>
      <c r="AC19" t="str" cm="1">
        <f t="array" ref="AC19">_xlfn.IFS(AB19 &lt; 30, "&lt; 30", AB19 &lt; 40, "30-39", AB19 &lt; 50, "40-49", AB19 &gt;= 50, "50+")</f>
        <v>50+</v>
      </c>
      <c r="AD19">
        <v>2617</v>
      </c>
      <c r="AE19">
        <v>0</v>
      </c>
      <c r="AF19">
        <v>1</v>
      </c>
      <c r="AG19">
        <v>0</v>
      </c>
      <c r="AH19">
        <v>0</v>
      </c>
      <c r="AI19">
        <v>0</v>
      </c>
      <c r="AJ19" t="str" cm="1">
        <f t="array" ref="AJ1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">
        <v>0</v>
      </c>
      <c r="AM19">
        <v>0</v>
      </c>
      <c r="AN19">
        <v>0</v>
      </c>
      <c r="AO19">
        <v>1</v>
      </c>
      <c r="AP19">
        <v>0</v>
      </c>
      <c r="AQ19" t="str" cm="1">
        <f t="array" ref="AQ1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9" t="str" cm="1">
        <f t="array" ref="AR1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">
        <v>1606</v>
      </c>
      <c r="AT19">
        <v>1430</v>
      </c>
      <c r="AU19">
        <v>1</v>
      </c>
      <c r="AV19">
        <v>1</v>
      </c>
      <c r="AW19" t="s">
        <v>43</v>
      </c>
      <c r="AX19" t="s">
        <v>11</v>
      </c>
      <c r="AY19" t="str">
        <f t="shared" si="1"/>
        <v>Web</v>
      </c>
      <c r="AZ19">
        <v>24</v>
      </c>
      <c r="BA19" t="s">
        <v>48</v>
      </c>
      <c r="BB19">
        <f t="shared" si="2"/>
        <v>24</v>
      </c>
      <c r="BC19">
        <f t="shared" si="3"/>
        <v>1782</v>
      </c>
      <c r="BD19">
        <f t="shared" si="4"/>
        <v>0.99999999999999978</v>
      </c>
      <c r="BE19">
        <f t="shared" si="5"/>
        <v>9</v>
      </c>
      <c r="BF19">
        <f t="shared" si="6"/>
        <v>9</v>
      </c>
      <c r="BG19">
        <f t="shared" si="7"/>
        <v>19</v>
      </c>
      <c r="BH19">
        <f t="shared" si="8"/>
        <v>7</v>
      </c>
      <c r="BI19" t="str">
        <f>VLOOKUP(BH19,'Additional Data'!$E$1:$F$12,2,FALSE)</f>
        <v>Loyal Customer</v>
      </c>
      <c r="BJ19" t="str">
        <f>IF(G19 &lt;= 'Additional Data'!$Q$2, "Low", IF(G19 &lt;= 'Additional Data'!$Q$3, "Medium", "High"))</f>
        <v>High</v>
      </c>
      <c r="BK19" t="str">
        <f>IF(K19 &lt;= 'Additional Data'!$V$2, "Low", IF(K19 &lt;= 'Additional Data'!$V$3, "Medium", "High"))</f>
        <v>Medium</v>
      </c>
      <c r="BL19" t="str">
        <f>IF(L19 &lt;= 'Additional Data'!$AA$2, "Low", IF(L19 &lt;= 'Additional Data'!$AA$3, "Medium", "High"))</f>
        <v>High</v>
      </c>
      <c r="BM19">
        <v>18</v>
      </c>
    </row>
    <row r="20" spans="1:65" x14ac:dyDescent="0.25">
      <c r="A20">
        <v>33812</v>
      </c>
      <c r="B20" t="str">
        <f>IF(A20 &lt;= 'Additional Data'!$B$2,"Low", IF(A20 &lt;='Additional Data'!$B$3, "Medium", "High"))</f>
        <v>Low</v>
      </c>
      <c r="C20">
        <v>1</v>
      </c>
      <c r="D20">
        <v>0</v>
      </c>
      <c r="E20">
        <v>86</v>
      </c>
      <c r="F20" t="str">
        <f t="shared" si="0"/>
        <v>Old</v>
      </c>
      <c r="G20">
        <v>4</v>
      </c>
      <c r="H20">
        <v>17</v>
      </c>
      <c r="I20">
        <v>19</v>
      </c>
      <c r="J20">
        <v>30</v>
      </c>
      <c r="K20">
        <v>24</v>
      </c>
      <c r="L20">
        <v>39</v>
      </c>
      <c r="M20">
        <f>INDEX('Additional Data'!$H$2:$M$2, MATCH(MAX(G20:L20), G20:L20,0))</f>
        <v>0</v>
      </c>
      <c r="N20">
        <v>2</v>
      </c>
      <c r="O20">
        <v>2</v>
      </c>
      <c r="P20">
        <v>1</v>
      </c>
      <c r="Q20">
        <v>3</v>
      </c>
      <c r="R20">
        <v>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</v>
      </c>
      <c r="Z20">
        <v>11</v>
      </c>
      <c r="AA20">
        <v>0</v>
      </c>
      <c r="AB20">
        <v>35</v>
      </c>
      <c r="AC20" t="str" cm="1">
        <f t="array" ref="AC20">_xlfn.IFS(AB20 &lt; 30, "&lt; 30", AB20 &lt; 40, "30-39", AB20 &lt; 50, "40-49", AB20 &gt;= 50, "50+")</f>
        <v>30-39</v>
      </c>
      <c r="AD20">
        <v>2762</v>
      </c>
      <c r="AE20">
        <v>0</v>
      </c>
      <c r="AF20">
        <v>0</v>
      </c>
      <c r="AG20">
        <v>1</v>
      </c>
      <c r="AH20">
        <v>0</v>
      </c>
      <c r="AI20">
        <v>0</v>
      </c>
      <c r="AJ20" t="str" cm="1">
        <f t="array" ref="AJ2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">
        <v>1</v>
      </c>
      <c r="AM20">
        <v>0</v>
      </c>
      <c r="AN20">
        <v>0</v>
      </c>
      <c r="AO20">
        <v>0</v>
      </c>
      <c r="AP20">
        <v>0</v>
      </c>
      <c r="AQ20" t="str" cm="1">
        <f t="array" ref="AQ2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20" t="str" cm="1">
        <f t="array" ref="AR2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0">
        <v>94</v>
      </c>
      <c r="AT20">
        <v>55</v>
      </c>
      <c r="AU20">
        <v>0</v>
      </c>
      <c r="AV20">
        <v>1</v>
      </c>
      <c r="AW20" t="s">
        <v>47</v>
      </c>
      <c r="AX20" t="s">
        <v>13</v>
      </c>
      <c r="AY20" t="str">
        <f t="shared" si="1"/>
        <v>Store</v>
      </c>
      <c r="AZ20">
        <v>6</v>
      </c>
      <c r="BA20" t="s">
        <v>44</v>
      </c>
      <c r="BB20">
        <f t="shared" si="2"/>
        <v>6</v>
      </c>
      <c r="BC20">
        <f t="shared" si="3"/>
        <v>133</v>
      </c>
      <c r="BD20">
        <f t="shared" si="4"/>
        <v>1.9999999999999996</v>
      </c>
      <c r="BE20">
        <f t="shared" si="5"/>
        <v>2</v>
      </c>
      <c r="BF20">
        <f t="shared" si="6"/>
        <v>3</v>
      </c>
      <c r="BG20">
        <f t="shared" si="7"/>
        <v>7</v>
      </c>
      <c r="BH20">
        <f t="shared" si="8"/>
        <v>1</v>
      </c>
      <c r="BI20" t="str">
        <f>VLOOKUP(BH20,'Additional Data'!$E$1:$F$12,2,FALSE)</f>
        <v>Churned Customer</v>
      </c>
      <c r="BJ20" t="str">
        <f>IF(G20 &lt;= 'Additional Data'!$Q$2, "Low", IF(G20 &lt;= 'Additional Data'!$Q$3, "Medium", "High"))</f>
        <v>Low</v>
      </c>
      <c r="BK20" t="str">
        <f>IF(K20 &lt;= 'Additional Data'!$V$2, "Low", IF(K20 &lt;= 'Additional Data'!$V$3, "Medium", "High"))</f>
        <v>Medium</v>
      </c>
      <c r="BL20" t="str">
        <f>IF(L20 &lt;= 'Additional Data'!$AA$2, "Low", IF(L20 &lt;= 'Additional Data'!$AA$3, "Medium", "High"))</f>
        <v>Medium</v>
      </c>
      <c r="BM20">
        <v>19</v>
      </c>
    </row>
    <row r="21" spans="1:65" x14ac:dyDescent="0.25">
      <c r="A21">
        <v>37040</v>
      </c>
      <c r="B21" t="str">
        <f>IF(A21 &lt;= 'Additional Data'!$B$2,"Low", IF(A21 &lt;='Additional Data'!$B$3, "Medium", "High"))</f>
        <v>Medium</v>
      </c>
      <c r="C21">
        <v>0</v>
      </c>
      <c r="D21">
        <v>0</v>
      </c>
      <c r="E21">
        <v>41</v>
      </c>
      <c r="F21" t="str">
        <f t="shared" si="0"/>
        <v>Mid</v>
      </c>
      <c r="G21">
        <v>86</v>
      </c>
      <c r="H21">
        <v>2</v>
      </c>
      <c r="I21">
        <v>73</v>
      </c>
      <c r="J21">
        <v>69</v>
      </c>
      <c r="K21">
        <v>38</v>
      </c>
      <c r="L21">
        <v>48</v>
      </c>
      <c r="M21">
        <f>INDEX('Additional Data'!$H$2:$M$2, MATCH(MAX(G21:L21), G21:L21,0))</f>
        <v>0</v>
      </c>
      <c r="N21">
        <v>1</v>
      </c>
      <c r="O21">
        <v>4</v>
      </c>
      <c r="P21">
        <v>2</v>
      </c>
      <c r="Q21">
        <v>5</v>
      </c>
      <c r="R21">
        <v>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</v>
      </c>
      <c r="Z21">
        <v>11</v>
      </c>
      <c r="AA21">
        <v>0</v>
      </c>
      <c r="AB21">
        <v>38</v>
      </c>
      <c r="AC21" t="str" cm="1">
        <f t="array" ref="AC21">_xlfn.IFS(AB21 &lt; 30, "&lt; 30", AB21 &lt; 40, "30-39", AB21 &lt; 50, "40-49", AB21 &gt;= 50, "50+")</f>
        <v>30-39</v>
      </c>
      <c r="AD21">
        <v>2849</v>
      </c>
      <c r="AE21">
        <v>0</v>
      </c>
      <c r="AF21">
        <v>1</v>
      </c>
      <c r="AG21">
        <v>0</v>
      </c>
      <c r="AH21">
        <v>0</v>
      </c>
      <c r="AI21">
        <v>0</v>
      </c>
      <c r="AJ21" t="str" cm="1">
        <f t="array" ref="AJ2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">
        <v>0</v>
      </c>
      <c r="AM21">
        <v>0</v>
      </c>
      <c r="AN21">
        <v>1</v>
      </c>
      <c r="AO21">
        <v>0</v>
      </c>
      <c r="AP21">
        <v>0</v>
      </c>
      <c r="AQ21" t="str" cm="1">
        <f t="array" ref="AQ2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" t="str" cm="1">
        <f t="array" ref="AR2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">
        <v>268</v>
      </c>
      <c r="AT21">
        <v>220</v>
      </c>
      <c r="AU21">
        <v>0</v>
      </c>
      <c r="AV21">
        <v>0</v>
      </c>
      <c r="AW21" t="s">
        <v>47</v>
      </c>
      <c r="AX21" t="s">
        <v>13</v>
      </c>
      <c r="AY21" t="str">
        <f t="shared" si="1"/>
        <v>Store</v>
      </c>
      <c r="AZ21">
        <v>11</v>
      </c>
      <c r="BA21" t="s">
        <v>44</v>
      </c>
      <c r="BB21">
        <f t="shared" si="2"/>
        <v>11</v>
      </c>
      <c r="BC21">
        <f t="shared" si="3"/>
        <v>316</v>
      </c>
      <c r="BD21">
        <f t="shared" si="4"/>
        <v>6</v>
      </c>
      <c r="BE21">
        <f t="shared" si="5"/>
        <v>4</v>
      </c>
      <c r="BF21">
        <f t="shared" si="6"/>
        <v>4</v>
      </c>
      <c r="BG21">
        <f t="shared" si="7"/>
        <v>14</v>
      </c>
      <c r="BH21">
        <f t="shared" si="8"/>
        <v>4</v>
      </c>
      <c r="BI21" t="str">
        <f>VLOOKUP(BH21,'Additional Data'!$E$1:$F$12,2,FALSE)</f>
        <v>At Risk</v>
      </c>
      <c r="BJ21" t="str">
        <f>IF(G21 &lt;= 'Additional Data'!$Q$2, "Low", IF(G21 &lt;= 'Additional Data'!$Q$3, "Medium", "High"))</f>
        <v>Medium</v>
      </c>
      <c r="BK21" t="str">
        <f>IF(K21 &lt;= 'Additional Data'!$V$2, "Low", IF(K21 &lt;= 'Additional Data'!$V$3, "Medium", "High"))</f>
        <v>High</v>
      </c>
      <c r="BL21" t="str">
        <f>IF(L21 &lt;= 'Additional Data'!$AA$2, "Low", IF(L21 &lt;= 'Additional Data'!$AA$3, "Medium", "High"))</f>
        <v>Medium</v>
      </c>
      <c r="BM21">
        <v>20</v>
      </c>
    </row>
    <row r="22" spans="1:65" x14ac:dyDescent="0.25">
      <c r="A22">
        <v>2447</v>
      </c>
      <c r="B22" t="str">
        <f>IF(A22 &lt;= 'Additional Data'!$B$2,"Low", IF(A22 &lt;='Additional Data'!$B$3, "Medium", "High"))</f>
        <v>Low</v>
      </c>
      <c r="C22">
        <v>1</v>
      </c>
      <c r="D22">
        <v>0</v>
      </c>
      <c r="E22">
        <v>42</v>
      </c>
      <c r="F22" t="str">
        <f t="shared" si="0"/>
        <v>Mid</v>
      </c>
      <c r="G22">
        <v>1</v>
      </c>
      <c r="H22">
        <v>1</v>
      </c>
      <c r="I22">
        <v>1725</v>
      </c>
      <c r="J22">
        <v>1</v>
      </c>
      <c r="K22">
        <v>1</v>
      </c>
      <c r="L22">
        <v>1</v>
      </c>
      <c r="M22">
        <f>INDEX('Additional Data'!$H$2:$M$2, MATCH(MAX(G22:L22), G22:L22,0))</f>
        <v>0</v>
      </c>
      <c r="N22">
        <v>15</v>
      </c>
      <c r="O22">
        <v>0</v>
      </c>
      <c r="P22">
        <v>28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3</v>
      </c>
      <c r="Z22">
        <v>11</v>
      </c>
      <c r="AA22">
        <v>0</v>
      </c>
      <c r="AB22">
        <v>41</v>
      </c>
      <c r="AC22" t="str" cm="1">
        <f t="array" ref="AC22">_xlfn.IFS(AB22 &lt; 30, "&lt; 30", AB22 &lt; 40, "30-39", AB22 &lt; 50, "40-49", AB22 &gt;= 50, "50+")</f>
        <v>40-49</v>
      </c>
      <c r="AD22">
        <v>2698</v>
      </c>
      <c r="AE22">
        <v>0</v>
      </c>
      <c r="AF22">
        <v>1</v>
      </c>
      <c r="AG22">
        <v>0</v>
      </c>
      <c r="AH22">
        <v>0</v>
      </c>
      <c r="AI22">
        <v>0</v>
      </c>
      <c r="AJ22" t="str" cm="1">
        <f t="array" ref="AJ2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2">
        <v>0</v>
      </c>
      <c r="AM22">
        <v>0</v>
      </c>
      <c r="AN22">
        <v>1</v>
      </c>
      <c r="AO22">
        <v>0</v>
      </c>
      <c r="AP22">
        <v>0</v>
      </c>
      <c r="AQ22" t="str" cm="1">
        <f t="array" ref="AQ2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2" t="str" cm="1">
        <f t="array" ref="AR2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2">
        <v>1729</v>
      </c>
      <c r="AT22">
        <v>1728</v>
      </c>
      <c r="AU22">
        <v>0</v>
      </c>
      <c r="AV22">
        <v>1</v>
      </c>
      <c r="AW22" t="s">
        <v>43</v>
      </c>
      <c r="AX22" t="s">
        <v>12</v>
      </c>
      <c r="AY22" t="str">
        <f t="shared" si="1"/>
        <v>Catalog</v>
      </c>
      <c r="AZ22">
        <v>28</v>
      </c>
      <c r="BA22" t="s">
        <v>44</v>
      </c>
      <c r="BB22">
        <f t="shared" si="2"/>
        <v>28</v>
      </c>
      <c r="BC22">
        <f t="shared" si="3"/>
        <v>1730</v>
      </c>
      <c r="BD22">
        <f t="shared" si="4"/>
        <v>6</v>
      </c>
      <c r="BE22">
        <f t="shared" si="5"/>
        <v>9</v>
      </c>
      <c r="BF22">
        <f t="shared" si="6"/>
        <v>9</v>
      </c>
      <c r="BG22">
        <f t="shared" si="7"/>
        <v>24</v>
      </c>
      <c r="BH22">
        <f t="shared" si="8"/>
        <v>9</v>
      </c>
      <c r="BI22" t="str">
        <f>VLOOKUP(BH22,'Additional Data'!$E$1:$F$12,2,FALSE)</f>
        <v>Top Customer</v>
      </c>
      <c r="BJ22" t="str">
        <f>IF(G22 &lt;= 'Additional Data'!$Q$2, "Low", IF(G22 &lt;= 'Additional Data'!$Q$3, "Medium", "High"))</f>
        <v>Low</v>
      </c>
      <c r="BK22" t="str">
        <f>IF(K22 &lt;= 'Additional Data'!$V$2, "Low", IF(K22 &lt;= 'Additional Data'!$V$3, "Medium", "High"))</f>
        <v>Low</v>
      </c>
      <c r="BL22" t="str">
        <f>IF(L22 &lt;= 'Additional Data'!$AA$2, "Low", IF(L22 &lt;= 'Additional Data'!$AA$3, "Medium", "High"))</f>
        <v>Low</v>
      </c>
      <c r="BM22">
        <v>21</v>
      </c>
    </row>
    <row r="23" spans="1:65" x14ac:dyDescent="0.25">
      <c r="A23">
        <v>58607</v>
      </c>
      <c r="B23" t="str">
        <f>IF(A23 &lt;= 'Additional Data'!$B$2,"Low", IF(A23 &lt;='Additional Data'!$B$3, "Medium", "High"))</f>
        <v>Medium</v>
      </c>
      <c r="C23">
        <v>0</v>
      </c>
      <c r="D23">
        <v>1</v>
      </c>
      <c r="E23">
        <v>63</v>
      </c>
      <c r="F23" t="str">
        <f t="shared" si="0"/>
        <v>Old</v>
      </c>
      <c r="G23">
        <v>867</v>
      </c>
      <c r="H23">
        <v>0</v>
      </c>
      <c r="I23">
        <v>86</v>
      </c>
      <c r="J23">
        <v>0</v>
      </c>
      <c r="K23">
        <v>0</v>
      </c>
      <c r="L23">
        <v>19</v>
      </c>
      <c r="M23">
        <f>INDEX('Additional Data'!$H$2:$M$2, MATCH(MAX(G23:L23), G23:L23,0))</f>
        <v>0</v>
      </c>
      <c r="N23">
        <v>3</v>
      </c>
      <c r="O23">
        <v>2</v>
      </c>
      <c r="P23">
        <v>3</v>
      </c>
      <c r="Q23">
        <v>9</v>
      </c>
      <c r="R23">
        <v>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3</v>
      </c>
      <c r="Z23">
        <v>11</v>
      </c>
      <c r="AA23">
        <v>0</v>
      </c>
      <c r="AB23">
        <v>71</v>
      </c>
      <c r="AC23" t="str" cm="1">
        <f t="array" ref="AC23">_xlfn.IFS(AB23 &lt; 30, "&lt; 30", AB23 &lt; 40, "30-39", AB23 &lt; 50, "40-49", AB23 &gt;= 50, "50+")</f>
        <v>50+</v>
      </c>
      <c r="AD23">
        <v>2712</v>
      </c>
      <c r="AE23">
        <v>0</v>
      </c>
      <c r="AF23">
        <v>1</v>
      </c>
      <c r="AG23">
        <v>0</v>
      </c>
      <c r="AH23">
        <v>0</v>
      </c>
      <c r="AI23">
        <v>0</v>
      </c>
      <c r="AJ23" t="str" cm="1">
        <f t="array" ref="AJ2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3">
        <v>0</v>
      </c>
      <c r="AM23">
        <v>0</v>
      </c>
      <c r="AN23">
        <v>0</v>
      </c>
      <c r="AO23">
        <v>0</v>
      </c>
      <c r="AP23">
        <v>1</v>
      </c>
      <c r="AQ23" t="str" cm="1">
        <f t="array" ref="AQ2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3" t="str" cm="1">
        <f t="array" ref="AR2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3">
        <v>953</v>
      </c>
      <c r="AT23">
        <v>934</v>
      </c>
      <c r="AU23">
        <v>1</v>
      </c>
      <c r="AV23">
        <v>1</v>
      </c>
      <c r="AW23" t="s">
        <v>46</v>
      </c>
      <c r="AX23" t="s">
        <v>13</v>
      </c>
      <c r="AY23" t="str">
        <f t="shared" si="1"/>
        <v>Store</v>
      </c>
      <c r="AZ23">
        <v>14</v>
      </c>
      <c r="BA23" t="s">
        <v>48</v>
      </c>
      <c r="BB23">
        <f t="shared" si="2"/>
        <v>14</v>
      </c>
      <c r="BC23">
        <f t="shared" si="3"/>
        <v>972</v>
      </c>
      <c r="BD23">
        <f t="shared" si="4"/>
        <v>4</v>
      </c>
      <c r="BE23">
        <f t="shared" si="5"/>
        <v>5</v>
      </c>
      <c r="BF23">
        <f t="shared" si="6"/>
        <v>7</v>
      </c>
      <c r="BG23">
        <f t="shared" si="7"/>
        <v>16</v>
      </c>
      <c r="BH23">
        <f t="shared" si="8"/>
        <v>5</v>
      </c>
      <c r="BI23" t="str">
        <f>VLOOKUP(BH23,'Additional Data'!$E$1:$F$12,2,FALSE)</f>
        <v>Loyal Customer</v>
      </c>
      <c r="BJ23" t="str">
        <f>IF(G23 &lt;= 'Additional Data'!$Q$2, "Low", IF(G23 &lt;= 'Additional Data'!$Q$3, "Medium", "High"))</f>
        <v>High</v>
      </c>
      <c r="BK23" t="str">
        <f>IF(K23 &lt;= 'Additional Data'!$V$2, "Low", IF(K23 &lt;= 'Additional Data'!$V$3, "Medium", "High"))</f>
        <v>Low</v>
      </c>
      <c r="BL23" t="str">
        <f>IF(L23 &lt;= 'Additional Data'!$AA$2, "Low", IF(L23 &lt;= 'Additional Data'!$AA$3, "Medium", "High"))</f>
        <v>Medium</v>
      </c>
      <c r="BM23">
        <v>22</v>
      </c>
    </row>
    <row r="24" spans="1:65" x14ac:dyDescent="0.25">
      <c r="A24">
        <v>65324</v>
      </c>
      <c r="B24" t="str">
        <f>IF(A24 &lt;= 'Additional Data'!$B$2,"Low", IF(A24 &lt;='Additional Data'!$B$3, "Medium", "High"))</f>
        <v>Medium</v>
      </c>
      <c r="C24">
        <v>0</v>
      </c>
      <c r="D24">
        <v>1</v>
      </c>
      <c r="E24">
        <v>0</v>
      </c>
      <c r="F24" t="str">
        <f t="shared" si="0"/>
        <v>Very Recent</v>
      </c>
      <c r="G24">
        <v>384</v>
      </c>
      <c r="H24">
        <v>0</v>
      </c>
      <c r="I24">
        <v>102</v>
      </c>
      <c r="J24">
        <v>21</v>
      </c>
      <c r="K24">
        <v>32</v>
      </c>
      <c r="L24">
        <v>5</v>
      </c>
      <c r="M24">
        <f>INDEX('Additional Data'!$H$2:$M$2, MATCH(MAX(G24:L24), G24:L24,0))</f>
        <v>0</v>
      </c>
      <c r="N24">
        <v>3</v>
      </c>
      <c r="O24">
        <v>6</v>
      </c>
      <c r="P24">
        <v>2</v>
      </c>
      <c r="Q24">
        <v>9</v>
      </c>
      <c r="R24">
        <v>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</v>
      </c>
      <c r="Z24">
        <v>11</v>
      </c>
      <c r="AA24">
        <v>0</v>
      </c>
      <c r="AB24">
        <v>66</v>
      </c>
      <c r="AC24" t="str" cm="1">
        <f t="array" ref="AC24">_xlfn.IFS(AB24 &lt; 30, "&lt; 30", AB24 &lt; 40, "30-39", AB24 &lt; 50, "40-49", AB24 &gt;= 50, "50+")</f>
        <v>50+</v>
      </c>
      <c r="AD24">
        <v>2328</v>
      </c>
      <c r="AE24">
        <v>0</v>
      </c>
      <c r="AF24">
        <v>1</v>
      </c>
      <c r="AG24">
        <v>0</v>
      </c>
      <c r="AH24">
        <v>0</v>
      </c>
      <c r="AI24">
        <v>0</v>
      </c>
      <c r="AJ24" t="str" cm="1">
        <f t="array" ref="AJ2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4">
        <v>0</v>
      </c>
      <c r="AM24">
        <v>0</v>
      </c>
      <c r="AN24">
        <v>0</v>
      </c>
      <c r="AO24">
        <v>0</v>
      </c>
      <c r="AP24">
        <v>1</v>
      </c>
      <c r="AQ24" t="str" cm="1">
        <f t="array" ref="AQ2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4" t="str" cm="1">
        <f t="array" ref="AR2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4">
        <v>539</v>
      </c>
      <c r="AT24">
        <v>534</v>
      </c>
      <c r="AU24">
        <v>0</v>
      </c>
      <c r="AV24">
        <v>1</v>
      </c>
      <c r="AW24" t="s">
        <v>46</v>
      </c>
      <c r="AX24" t="s">
        <v>13</v>
      </c>
      <c r="AY24" t="str">
        <f t="shared" si="1"/>
        <v>Store</v>
      </c>
      <c r="AZ24">
        <v>17</v>
      </c>
      <c r="BA24" t="s">
        <v>44</v>
      </c>
      <c r="BB24">
        <f t="shared" si="2"/>
        <v>17</v>
      </c>
      <c r="BC24">
        <f t="shared" si="3"/>
        <v>544</v>
      </c>
      <c r="BD24">
        <f t="shared" si="4"/>
        <v>10</v>
      </c>
      <c r="BE24">
        <f t="shared" si="5"/>
        <v>6</v>
      </c>
      <c r="BF24">
        <f t="shared" si="6"/>
        <v>5</v>
      </c>
      <c r="BG24">
        <f t="shared" si="7"/>
        <v>21</v>
      </c>
      <c r="BH24">
        <f t="shared" si="8"/>
        <v>8</v>
      </c>
      <c r="BI24" t="str">
        <f>VLOOKUP(BH24,'Additional Data'!$E$1:$F$12,2,FALSE)</f>
        <v>Top Customer</v>
      </c>
      <c r="BJ24" t="str">
        <f>IF(G24 &lt;= 'Additional Data'!$Q$2, "Low", IF(G24 &lt;= 'Additional Data'!$Q$3, "Medium", "High"))</f>
        <v>Medium</v>
      </c>
      <c r="BK24" t="str">
        <f>IF(K24 &lt;= 'Additional Data'!$V$2, "Low", IF(K24 &lt;= 'Additional Data'!$V$3, "Medium", "High"))</f>
        <v>Medium</v>
      </c>
      <c r="BL24" t="str">
        <f>IF(L24 &lt;= 'Additional Data'!$AA$2, "Low", IF(L24 &lt;= 'Additional Data'!$AA$3, "Medium", "High"))</f>
        <v>Low</v>
      </c>
      <c r="BM24">
        <v>23</v>
      </c>
    </row>
    <row r="25" spans="1:65" x14ac:dyDescent="0.25">
      <c r="A25">
        <v>40689</v>
      </c>
      <c r="B25" t="str">
        <f>IF(A25 &lt;= 'Additional Data'!$B$2,"Low", IF(A25 &lt;='Additional Data'!$B$3, "Medium", "High"))</f>
        <v>Medium</v>
      </c>
      <c r="C25">
        <v>0</v>
      </c>
      <c r="D25">
        <v>1</v>
      </c>
      <c r="E25">
        <v>69</v>
      </c>
      <c r="F25" t="str">
        <f t="shared" si="0"/>
        <v>Old</v>
      </c>
      <c r="G25">
        <v>270</v>
      </c>
      <c r="H25">
        <v>3</v>
      </c>
      <c r="I25">
        <v>27</v>
      </c>
      <c r="J25">
        <v>39</v>
      </c>
      <c r="K25">
        <v>6</v>
      </c>
      <c r="L25">
        <v>99</v>
      </c>
      <c r="M25">
        <f>INDEX('Additional Data'!$H$2:$M$2, MATCH(MAX(G25:L25), G25:L25,0))</f>
        <v>0</v>
      </c>
      <c r="N25">
        <v>7</v>
      </c>
      <c r="O25">
        <v>7</v>
      </c>
      <c r="P25">
        <v>1</v>
      </c>
      <c r="Q25">
        <v>5</v>
      </c>
      <c r="R25">
        <v>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</v>
      </c>
      <c r="Z25">
        <v>11</v>
      </c>
      <c r="AA25">
        <v>0</v>
      </c>
      <c r="AB25">
        <v>69</v>
      </c>
      <c r="AC25" t="str" cm="1">
        <f t="array" ref="AC25">_xlfn.IFS(AB25 &lt; 30, "&lt; 30", AB25 &lt; 40, "30-39", AB25 &lt; 50, "40-49", AB25 &gt;= 50, "50+")</f>
        <v>50+</v>
      </c>
      <c r="AD25">
        <v>2627</v>
      </c>
      <c r="AE25">
        <v>0</v>
      </c>
      <c r="AF25">
        <v>0</v>
      </c>
      <c r="AG25">
        <v>0</v>
      </c>
      <c r="AH25">
        <v>1</v>
      </c>
      <c r="AI25">
        <v>0</v>
      </c>
      <c r="AJ25" t="str" cm="1">
        <f t="array" ref="AJ2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5">
        <v>0</v>
      </c>
      <c r="AM25">
        <v>0</v>
      </c>
      <c r="AN25">
        <v>1</v>
      </c>
      <c r="AO25">
        <v>0</v>
      </c>
      <c r="AP25">
        <v>0</v>
      </c>
      <c r="AQ25" t="str" cm="1">
        <f t="array" ref="AQ2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5" t="str" cm="1">
        <f t="array" ref="AR2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5">
        <v>345</v>
      </c>
      <c r="AT25">
        <v>246</v>
      </c>
      <c r="AU25">
        <v>0</v>
      </c>
      <c r="AV25">
        <v>1</v>
      </c>
      <c r="AW25" t="s">
        <v>46</v>
      </c>
      <c r="AX25" t="s">
        <v>11</v>
      </c>
      <c r="AY25" t="str">
        <f t="shared" si="1"/>
        <v>Web</v>
      </c>
      <c r="AZ25">
        <v>13</v>
      </c>
      <c r="BA25" t="s">
        <v>44</v>
      </c>
      <c r="BB25">
        <f t="shared" si="2"/>
        <v>13</v>
      </c>
      <c r="BC25">
        <f t="shared" si="3"/>
        <v>444</v>
      </c>
      <c r="BD25">
        <f t="shared" si="4"/>
        <v>4</v>
      </c>
      <c r="BE25">
        <f t="shared" si="5"/>
        <v>5</v>
      </c>
      <c r="BF25">
        <f t="shared" si="6"/>
        <v>5</v>
      </c>
      <c r="BG25">
        <f t="shared" si="7"/>
        <v>14</v>
      </c>
      <c r="BH25">
        <f t="shared" si="8"/>
        <v>4</v>
      </c>
      <c r="BI25" t="str">
        <f>VLOOKUP(BH25,'Additional Data'!$E$1:$F$12,2,FALSE)</f>
        <v>At Risk</v>
      </c>
      <c r="BJ25" t="str">
        <f>IF(G25 &lt;= 'Additional Data'!$Q$2, "Low", IF(G25 &lt;= 'Additional Data'!$Q$3, "Medium", "High"))</f>
        <v>Medium</v>
      </c>
      <c r="BK25" t="str">
        <f>IF(K25 &lt;= 'Additional Data'!$V$2, "Low", IF(K25 &lt;= 'Additional Data'!$V$3, "Medium", "High"))</f>
        <v>Medium</v>
      </c>
      <c r="BL25" t="str">
        <f>IF(L25 &lt;= 'Additional Data'!$AA$2, "Low", IF(L25 &lt;= 'Additional Data'!$AA$3, "Medium", "High"))</f>
        <v>High</v>
      </c>
      <c r="BM25">
        <v>24</v>
      </c>
    </row>
    <row r="26" spans="1:65" x14ac:dyDescent="0.25">
      <c r="A26">
        <v>18589</v>
      </c>
      <c r="B26" t="str">
        <f>IF(A26 &lt;= 'Additional Data'!$B$2,"Low", IF(A26 &lt;='Additional Data'!$B$3, "Medium", "High"))</f>
        <v>Low</v>
      </c>
      <c r="C26">
        <v>0</v>
      </c>
      <c r="D26">
        <v>0</v>
      </c>
      <c r="E26">
        <v>89</v>
      </c>
      <c r="F26" t="str">
        <f t="shared" si="0"/>
        <v>Old</v>
      </c>
      <c r="G26">
        <v>6</v>
      </c>
      <c r="H26">
        <v>4</v>
      </c>
      <c r="I26">
        <v>25</v>
      </c>
      <c r="J26">
        <v>15</v>
      </c>
      <c r="K26">
        <v>12</v>
      </c>
      <c r="L26">
        <v>13</v>
      </c>
      <c r="M26">
        <f>INDEX('Additional Data'!$H$2:$M$2, MATCH(MAX(G26:L26), G26:L26,0))</f>
        <v>0</v>
      </c>
      <c r="N26">
        <v>2</v>
      </c>
      <c r="O26">
        <v>2</v>
      </c>
      <c r="P26">
        <v>1</v>
      </c>
      <c r="Q26">
        <v>3</v>
      </c>
      <c r="R26">
        <v>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</v>
      </c>
      <c r="Z26">
        <v>11</v>
      </c>
      <c r="AA26">
        <v>0</v>
      </c>
      <c r="AB26">
        <v>51</v>
      </c>
      <c r="AC26" t="str" cm="1">
        <f t="array" ref="AC26">_xlfn.IFS(AB26 &lt; 30, "&lt; 30", AB26 &lt; 40, "30-39", AB26 &lt; 50, "40-49", AB26 &gt;= 50, "50+")</f>
        <v>50+</v>
      </c>
      <c r="AD26">
        <v>2702</v>
      </c>
      <c r="AE26">
        <v>0</v>
      </c>
      <c r="AF26">
        <v>0</v>
      </c>
      <c r="AG26">
        <v>1</v>
      </c>
      <c r="AH26">
        <v>0</v>
      </c>
      <c r="AI26">
        <v>0</v>
      </c>
      <c r="AJ26" t="str" cm="1">
        <f t="array" ref="AJ2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6">
        <v>0</v>
      </c>
      <c r="AM26">
        <v>0</v>
      </c>
      <c r="AN26">
        <v>1</v>
      </c>
      <c r="AO26">
        <v>0</v>
      </c>
      <c r="AP26">
        <v>0</v>
      </c>
      <c r="AQ26" t="str" cm="1">
        <f t="array" ref="AQ2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6" t="str" cm="1">
        <f t="array" ref="AR2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6">
        <v>62</v>
      </c>
      <c r="AT26">
        <v>49</v>
      </c>
      <c r="AU26">
        <v>0</v>
      </c>
      <c r="AV26">
        <v>0</v>
      </c>
      <c r="AW26" t="s">
        <v>47</v>
      </c>
      <c r="AX26" t="s">
        <v>13</v>
      </c>
      <c r="AY26" t="str">
        <f t="shared" si="1"/>
        <v>Store</v>
      </c>
      <c r="AZ26">
        <v>6</v>
      </c>
      <c r="BA26" t="s">
        <v>44</v>
      </c>
      <c r="BB26">
        <f t="shared" si="2"/>
        <v>6</v>
      </c>
      <c r="BC26">
        <f t="shared" si="3"/>
        <v>75</v>
      </c>
      <c r="BD26">
        <f t="shared" si="4"/>
        <v>1.9999999999999996</v>
      </c>
      <c r="BE26">
        <f t="shared" si="5"/>
        <v>2</v>
      </c>
      <c r="BF26">
        <f t="shared" si="6"/>
        <v>2</v>
      </c>
      <c r="BG26">
        <f t="shared" si="7"/>
        <v>6</v>
      </c>
      <c r="BH26">
        <f t="shared" si="8"/>
        <v>0</v>
      </c>
      <c r="BI26" t="str">
        <f>VLOOKUP(BH26,'Additional Data'!$E$1:$F$12,2,FALSE)</f>
        <v>Churned Customer</v>
      </c>
      <c r="BJ26" t="str">
        <f>IF(G26 &lt;= 'Additional Data'!$Q$2, "Low", IF(G26 &lt;= 'Additional Data'!$Q$3, "Medium", "High"))</f>
        <v>Low</v>
      </c>
      <c r="BK26" t="str">
        <f>IF(K26 &lt;= 'Additional Data'!$V$2, "Low", IF(K26 &lt;= 'Additional Data'!$V$3, "Medium", "High"))</f>
        <v>Medium</v>
      </c>
      <c r="BL26" t="str">
        <f>IF(L26 &lt;= 'Additional Data'!$AA$2, "Low", IF(L26 &lt;= 'Additional Data'!$AA$3, "Medium", "High"))</f>
        <v>Medium</v>
      </c>
      <c r="BM26">
        <v>25</v>
      </c>
    </row>
    <row r="27" spans="1:65" x14ac:dyDescent="0.25">
      <c r="A27">
        <v>53359</v>
      </c>
      <c r="B27" t="str">
        <f>IF(A27 &lt;= 'Additional Data'!$B$2,"Low", IF(A27 &lt;='Additional Data'!$B$3, "Medium", "High"))</f>
        <v>Medium</v>
      </c>
      <c r="C27">
        <v>1</v>
      </c>
      <c r="D27">
        <v>1</v>
      </c>
      <c r="E27">
        <v>4</v>
      </c>
      <c r="F27" t="str">
        <f t="shared" si="0"/>
        <v>Very Recent</v>
      </c>
      <c r="G27">
        <v>173</v>
      </c>
      <c r="H27">
        <v>4</v>
      </c>
      <c r="I27">
        <v>30</v>
      </c>
      <c r="J27">
        <v>3</v>
      </c>
      <c r="K27">
        <v>6</v>
      </c>
      <c r="L27">
        <v>41</v>
      </c>
      <c r="M27">
        <f>INDEX('Additional Data'!$H$2:$M$2, MATCH(MAX(G27:L27), G27:L27,0))</f>
        <v>0</v>
      </c>
      <c r="N27">
        <v>4</v>
      </c>
      <c r="O27">
        <v>5</v>
      </c>
      <c r="P27">
        <v>1</v>
      </c>
      <c r="Q27">
        <v>4</v>
      </c>
      <c r="R27">
        <v>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</v>
      </c>
      <c r="Z27">
        <v>11</v>
      </c>
      <c r="AA27">
        <v>0</v>
      </c>
      <c r="AB27">
        <v>44</v>
      </c>
      <c r="AC27" t="str" cm="1">
        <f t="array" ref="AC27">_xlfn.IFS(AB27 &lt; 30, "&lt; 30", AB27 &lt; 40, "30-39", AB27 &lt; 50, "40-49", AB27 &gt;= 50, "50+")</f>
        <v>40-49</v>
      </c>
      <c r="AD27">
        <v>2557</v>
      </c>
      <c r="AE27">
        <v>0</v>
      </c>
      <c r="AF27">
        <v>1</v>
      </c>
      <c r="AG27">
        <v>0</v>
      </c>
      <c r="AH27">
        <v>0</v>
      </c>
      <c r="AI27">
        <v>0</v>
      </c>
      <c r="AJ27" t="str" cm="1">
        <f t="array" ref="AJ2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7">
        <v>0</v>
      </c>
      <c r="AM27">
        <v>0</v>
      </c>
      <c r="AN27">
        <v>1</v>
      </c>
      <c r="AO27">
        <v>0</v>
      </c>
      <c r="AP27">
        <v>0</v>
      </c>
      <c r="AQ27" t="str" cm="1">
        <f t="array" ref="AQ2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7" t="str" cm="1">
        <f t="array" ref="AR2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7">
        <v>216</v>
      </c>
      <c r="AT27">
        <v>175</v>
      </c>
      <c r="AU27">
        <v>0</v>
      </c>
      <c r="AV27">
        <v>2</v>
      </c>
      <c r="AW27" t="s">
        <v>47</v>
      </c>
      <c r="AX27" t="s">
        <v>11</v>
      </c>
      <c r="AY27" t="str">
        <f t="shared" si="1"/>
        <v>Web</v>
      </c>
      <c r="AZ27">
        <v>10</v>
      </c>
      <c r="BA27" t="s">
        <v>44</v>
      </c>
      <c r="BB27">
        <f t="shared" si="2"/>
        <v>10</v>
      </c>
      <c r="BC27">
        <f t="shared" si="3"/>
        <v>257</v>
      </c>
      <c r="BD27">
        <f t="shared" si="4"/>
        <v>10</v>
      </c>
      <c r="BE27">
        <f t="shared" si="5"/>
        <v>4</v>
      </c>
      <c r="BF27">
        <f t="shared" si="6"/>
        <v>4</v>
      </c>
      <c r="BG27">
        <f t="shared" si="7"/>
        <v>18</v>
      </c>
      <c r="BH27">
        <f t="shared" si="8"/>
        <v>6</v>
      </c>
      <c r="BI27" t="str">
        <f>VLOOKUP(BH27,'Additional Data'!$E$1:$F$12,2,FALSE)</f>
        <v>Loyal Customer</v>
      </c>
      <c r="BJ27" t="str">
        <f>IF(G27 &lt;= 'Additional Data'!$Q$2, "Low", IF(G27 &lt;= 'Additional Data'!$Q$3, "Medium", "High"))</f>
        <v>Medium</v>
      </c>
      <c r="BK27" t="str">
        <f>IF(K27 &lt;= 'Additional Data'!$V$2, "Low", IF(K27 &lt;= 'Additional Data'!$V$3, "Medium", "High"))</f>
        <v>Medium</v>
      </c>
      <c r="BL27" t="str">
        <f>IF(L27 &lt;= 'Additional Data'!$AA$2, "Low", IF(L27 &lt;= 'Additional Data'!$AA$3, "Medium", "High"))</f>
        <v>Medium</v>
      </c>
      <c r="BM27">
        <v>26</v>
      </c>
    </row>
    <row r="28" spans="1:65" x14ac:dyDescent="0.25">
      <c r="A28">
        <v>38360</v>
      </c>
      <c r="B28" t="str">
        <f>IF(A28 &lt;= 'Additional Data'!$B$2,"Low", IF(A28 &lt;='Additional Data'!$B$3, "Medium", "High"))</f>
        <v>Medium</v>
      </c>
      <c r="C28">
        <v>1</v>
      </c>
      <c r="D28">
        <v>0</v>
      </c>
      <c r="E28">
        <v>26</v>
      </c>
      <c r="F28" t="str">
        <f t="shared" si="0"/>
        <v>Recent</v>
      </c>
      <c r="G28">
        <v>36</v>
      </c>
      <c r="H28">
        <v>2</v>
      </c>
      <c r="I28">
        <v>42</v>
      </c>
      <c r="J28">
        <v>20</v>
      </c>
      <c r="K28">
        <v>21</v>
      </c>
      <c r="L28">
        <v>10</v>
      </c>
      <c r="M28">
        <f>INDEX('Additional Data'!$H$2:$M$2, MATCH(MAX(G28:L28), G28:L28,0))</f>
        <v>0</v>
      </c>
      <c r="N28">
        <v>2</v>
      </c>
      <c r="O28">
        <v>2</v>
      </c>
      <c r="P28">
        <v>1</v>
      </c>
      <c r="Q28">
        <v>4</v>
      </c>
      <c r="R28">
        <v>3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</v>
      </c>
      <c r="Z28">
        <v>11</v>
      </c>
      <c r="AA28">
        <v>0</v>
      </c>
      <c r="AB28">
        <v>31</v>
      </c>
      <c r="AC28" t="str" cm="1">
        <f t="array" ref="AC28">_xlfn.IFS(AB28 &lt; 30, "&lt; 30", AB28 &lt; 40, "30-39", AB28 &lt; 50, "40-49", AB28 &gt;= 50, "50+")</f>
        <v>30-39</v>
      </c>
      <c r="AD28">
        <v>2553</v>
      </c>
      <c r="AE28">
        <v>0</v>
      </c>
      <c r="AF28">
        <v>1</v>
      </c>
      <c r="AG28">
        <v>0</v>
      </c>
      <c r="AH28">
        <v>0</v>
      </c>
      <c r="AI28">
        <v>0</v>
      </c>
      <c r="AJ28" t="str" cm="1">
        <f t="array" ref="AJ2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8">
        <v>0</v>
      </c>
      <c r="AM28">
        <v>0</v>
      </c>
      <c r="AN28">
        <v>1</v>
      </c>
      <c r="AO28">
        <v>0</v>
      </c>
      <c r="AP28">
        <v>0</v>
      </c>
      <c r="AQ28" t="str" cm="1">
        <f t="array" ref="AQ2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8" t="str" cm="1">
        <f t="array" ref="AR2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8">
        <v>121</v>
      </c>
      <c r="AT28">
        <v>111</v>
      </c>
      <c r="AU28">
        <v>0</v>
      </c>
      <c r="AV28">
        <v>1</v>
      </c>
      <c r="AW28" t="s">
        <v>47</v>
      </c>
      <c r="AX28" t="s">
        <v>13</v>
      </c>
      <c r="AY28" t="str">
        <f t="shared" si="1"/>
        <v>Store</v>
      </c>
      <c r="AZ28">
        <v>7</v>
      </c>
      <c r="BA28" t="s">
        <v>44</v>
      </c>
      <c r="BB28">
        <f t="shared" si="2"/>
        <v>7</v>
      </c>
      <c r="BC28">
        <f t="shared" si="3"/>
        <v>131</v>
      </c>
      <c r="BD28">
        <f t="shared" si="4"/>
        <v>8</v>
      </c>
      <c r="BE28">
        <f t="shared" si="5"/>
        <v>3</v>
      </c>
      <c r="BF28">
        <f t="shared" si="6"/>
        <v>3</v>
      </c>
      <c r="BG28">
        <f t="shared" si="7"/>
        <v>14</v>
      </c>
      <c r="BH28">
        <f t="shared" si="8"/>
        <v>4</v>
      </c>
      <c r="BI28" t="str">
        <f>VLOOKUP(BH28,'Additional Data'!$E$1:$F$12,2,FALSE)</f>
        <v>At Risk</v>
      </c>
      <c r="BJ28" t="str">
        <f>IF(G28 &lt;= 'Additional Data'!$Q$2, "Low", IF(G28 &lt;= 'Additional Data'!$Q$3, "Medium", "High"))</f>
        <v>Medium</v>
      </c>
      <c r="BK28" t="str">
        <f>IF(K28 &lt;= 'Additional Data'!$V$2, "Low", IF(K28 &lt;= 'Additional Data'!$V$3, "Medium", "High"))</f>
        <v>Medium</v>
      </c>
      <c r="BL28" t="str">
        <f>IF(L28 &lt;= 'Additional Data'!$AA$2, "Low", IF(L28 &lt;= 'Additional Data'!$AA$3, "Medium", "High"))</f>
        <v>Medium</v>
      </c>
      <c r="BM28">
        <v>27</v>
      </c>
    </row>
    <row r="29" spans="1:65" x14ac:dyDescent="0.25">
      <c r="A29">
        <v>84618</v>
      </c>
      <c r="B29" t="str">
        <f>IF(A29 &lt;= 'Additional Data'!$B$2,"Low", IF(A29 &lt;='Additional Data'!$B$3, "Medium", "High"))</f>
        <v>High</v>
      </c>
      <c r="C29">
        <v>0</v>
      </c>
      <c r="D29">
        <v>0</v>
      </c>
      <c r="E29">
        <v>96</v>
      </c>
      <c r="F29" t="str">
        <f t="shared" si="0"/>
        <v>Old</v>
      </c>
      <c r="G29">
        <v>684</v>
      </c>
      <c r="H29">
        <v>100</v>
      </c>
      <c r="I29">
        <v>801</v>
      </c>
      <c r="J29">
        <v>21</v>
      </c>
      <c r="K29">
        <v>66</v>
      </c>
      <c r="L29">
        <v>0</v>
      </c>
      <c r="M29">
        <f>INDEX('Additional Data'!$H$2:$M$2, MATCH(MAX(G29:L29), G29:L29,0))</f>
        <v>0</v>
      </c>
      <c r="N29">
        <v>1</v>
      </c>
      <c r="O29">
        <v>6</v>
      </c>
      <c r="P29">
        <v>9</v>
      </c>
      <c r="Q29">
        <v>10</v>
      </c>
      <c r="R29">
        <v>2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3</v>
      </c>
      <c r="Z29">
        <v>11</v>
      </c>
      <c r="AA29">
        <v>0</v>
      </c>
      <c r="AB29">
        <v>55</v>
      </c>
      <c r="AC29" t="str" cm="1">
        <f t="array" ref="AC29">_xlfn.IFS(AB29 &lt; 30, "&lt; 30", AB29 &lt; 40, "30-39", AB29 &lt; 50, "40-49", AB29 &gt;= 50, "50+")</f>
        <v>50+</v>
      </c>
      <c r="AD29">
        <v>2378</v>
      </c>
      <c r="AE29">
        <v>0</v>
      </c>
      <c r="AF29">
        <v>1</v>
      </c>
      <c r="AG29">
        <v>0</v>
      </c>
      <c r="AH29">
        <v>0</v>
      </c>
      <c r="AI29">
        <v>0</v>
      </c>
      <c r="AJ29" t="str" cm="1">
        <f t="array" ref="AJ2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9">
        <v>0</v>
      </c>
      <c r="AM29">
        <v>0</v>
      </c>
      <c r="AN29">
        <v>0</v>
      </c>
      <c r="AO29">
        <v>0</v>
      </c>
      <c r="AP29">
        <v>1</v>
      </c>
      <c r="AQ29" t="str" cm="1">
        <f t="array" ref="AQ2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9" t="str" cm="1">
        <f t="array" ref="AR2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9">
        <v>1672</v>
      </c>
      <c r="AT29">
        <v>1672</v>
      </c>
      <c r="AU29">
        <v>1</v>
      </c>
      <c r="AV29">
        <v>0</v>
      </c>
      <c r="AW29" t="s">
        <v>43</v>
      </c>
      <c r="AX29" t="s">
        <v>13</v>
      </c>
      <c r="AY29" t="str">
        <f t="shared" si="1"/>
        <v>Store</v>
      </c>
      <c r="AZ29">
        <v>25</v>
      </c>
      <c r="BA29" t="s">
        <v>48</v>
      </c>
      <c r="BB29">
        <f t="shared" si="2"/>
        <v>25</v>
      </c>
      <c r="BC29">
        <f t="shared" si="3"/>
        <v>1672</v>
      </c>
      <c r="BD29">
        <f t="shared" si="4"/>
        <v>0.99999999999999978</v>
      </c>
      <c r="BE29">
        <f t="shared" si="5"/>
        <v>9</v>
      </c>
      <c r="BF29">
        <f t="shared" si="6"/>
        <v>9</v>
      </c>
      <c r="BG29">
        <f t="shared" si="7"/>
        <v>19</v>
      </c>
      <c r="BH29">
        <f t="shared" si="8"/>
        <v>7</v>
      </c>
      <c r="BI29" t="str">
        <f>VLOOKUP(BH29,'Additional Data'!$E$1:$F$12,2,FALSE)</f>
        <v>Loyal Customer</v>
      </c>
      <c r="BJ29" t="str">
        <f>IF(G29 &lt;= 'Additional Data'!$Q$2, "Low", IF(G29 &lt;= 'Additional Data'!$Q$3, "Medium", "High"))</f>
        <v>High</v>
      </c>
      <c r="BK29" t="str">
        <f>IF(K29 &lt;= 'Additional Data'!$V$2, "Low", IF(K29 &lt;= 'Additional Data'!$V$3, "Medium", "High"))</f>
        <v>High</v>
      </c>
      <c r="BL29" t="str">
        <f>IF(L29 &lt;= 'Additional Data'!$AA$2, "Low", IF(L29 &lt;= 'Additional Data'!$AA$3, "Medium", "High"))</f>
        <v>Low</v>
      </c>
      <c r="BM29">
        <v>28</v>
      </c>
    </row>
    <row r="30" spans="1:65" x14ac:dyDescent="0.25">
      <c r="A30">
        <v>10979</v>
      </c>
      <c r="B30" t="str">
        <f>IF(A30 &lt;= 'Additional Data'!$B$2,"Low", IF(A30 &lt;='Additional Data'!$B$3, "Medium", "High"))</f>
        <v>Low</v>
      </c>
      <c r="C30">
        <v>0</v>
      </c>
      <c r="D30">
        <v>0</v>
      </c>
      <c r="E30">
        <v>34</v>
      </c>
      <c r="F30" t="str">
        <f t="shared" si="0"/>
        <v>Mid</v>
      </c>
      <c r="G30">
        <v>8</v>
      </c>
      <c r="H30">
        <v>4</v>
      </c>
      <c r="I30">
        <v>10</v>
      </c>
      <c r="J30">
        <v>2</v>
      </c>
      <c r="K30">
        <v>2</v>
      </c>
      <c r="L30">
        <v>4</v>
      </c>
      <c r="M30">
        <f>INDEX('Additional Data'!$H$2:$M$2, MATCH(MAX(G30:L30), G30:L30,0))</f>
        <v>0</v>
      </c>
      <c r="N30">
        <v>2</v>
      </c>
      <c r="O30">
        <v>3</v>
      </c>
      <c r="P30">
        <v>0</v>
      </c>
      <c r="Q30">
        <v>3</v>
      </c>
      <c r="R30">
        <v>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</v>
      </c>
      <c r="Z30">
        <v>11</v>
      </c>
      <c r="AA30">
        <v>0</v>
      </c>
      <c r="AB30">
        <v>31</v>
      </c>
      <c r="AC30" t="str" cm="1">
        <f t="array" ref="AC30">_xlfn.IFS(AB30 &lt; 30, "&lt; 30", AB30 &lt; 40, "30-39", AB30 &lt; 50, "40-49", AB30 &gt;= 50, "50+")</f>
        <v>30-39</v>
      </c>
      <c r="AD30">
        <v>2197</v>
      </c>
      <c r="AE30">
        <v>1</v>
      </c>
      <c r="AF30">
        <v>0</v>
      </c>
      <c r="AG30">
        <v>0</v>
      </c>
      <c r="AH30">
        <v>0</v>
      </c>
      <c r="AI30">
        <v>0</v>
      </c>
      <c r="AJ30" t="str" cm="1">
        <f t="array" ref="AJ3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3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0">
        <v>0</v>
      </c>
      <c r="AM30">
        <v>0</v>
      </c>
      <c r="AN30">
        <v>0</v>
      </c>
      <c r="AO30">
        <v>1</v>
      </c>
      <c r="AP30">
        <v>0</v>
      </c>
      <c r="AQ30" t="str" cm="1">
        <f t="array" ref="AQ3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30" t="str" cm="1">
        <f t="array" ref="AR3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0">
        <v>26</v>
      </c>
      <c r="AT30">
        <v>22</v>
      </c>
      <c r="AU30">
        <v>0</v>
      </c>
      <c r="AV30">
        <v>0</v>
      </c>
      <c r="AW30" t="s">
        <v>45</v>
      </c>
      <c r="AX30" t="s">
        <v>11</v>
      </c>
      <c r="AY30" t="str">
        <f t="shared" si="1"/>
        <v>Web</v>
      </c>
      <c r="AZ30">
        <v>6</v>
      </c>
      <c r="BA30" t="s">
        <v>44</v>
      </c>
      <c r="BB30">
        <f t="shared" si="2"/>
        <v>6</v>
      </c>
      <c r="BC30">
        <f t="shared" si="3"/>
        <v>30</v>
      </c>
      <c r="BD30">
        <f t="shared" si="4"/>
        <v>7</v>
      </c>
      <c r="BE30">
        <f t="shared" si="5"/>
        <v>2</v>
      </c>
      <c r="BF30">
        <f t="shared" si="6"/>
        <v>0</v>
      </c>
      <c r="BG30">
        <f t="shared" si="7"/>
        <v>9</v>
      </c>
      <c r="BH30">
        <f t="shared" si="8"/>
        <v>2</v>
      </c>
      <c r="BI30" t="str">
        <f>VLOOKUP(BH30,'Additional Data'!$E$1:$F$12,2,FALSE)</f>
        <v>Churned Customer</v>
      </c>
      <c r="BJ30" t="str">
        <f>IF(G30 &lt;= 'Additional Data'!$Q$2, "Low", IF(G30 &lt;= 'Additional Data'!$Q$3, "Medium", "High"))</f>
        <v>Low</v>
      </c>
      <c r="BK30" t="str">
        <f>IF(K30 &lt;= 'Additional Data'!$V$2, "Low", IF(K30 &lt;= 'Additional Data'!$V$3, "Medium", "High"))</f>
        <v>Medium</v>
      </c>
      <c r="BL30" t="str">
        <f>IF(L30 &lt;= 'Additional Data'!$AA$2, "Low", IF(L30 &lt;= 'Additional Data'!$AA$3, "Medium", "High"))</f>
        <v>Low</v>
      </c>
      <c r="BM30">
        <v>29</v>
      </c>
    </row>
    <row r="31" spans="1:65" x14ac:dyDescent="0.25">
      <c r="A31">
        <v>38620</v>
      </c>
      <c r="B31" t="str">
        <f>IF(A31 &lt;= 'Additional Data'!$B$2,"Low", IF(A31 &lt;='Additional Data'!$B$3, "Medium", "High"))</f>
        <v>Medium</v>
      </c>
      <c r="C31">
        <v>0</v>
      </c>
      <c r="D31">
        <v>0</v>
      </c>
      <c r="E31">
        <v>56</v>
      </c>
      <c r="F31" t="str">
        <f t="shared" si="0"/>
        <v>Mid</v>
      </c>
      <c r="G31">
        <v>112</v>
      </c>
      <c r="H31">
        <v>17</v>
      </c>
      <c r="I31">
        <v>44</v>
      </c>
      <c r="J31">
        <v>34</v>
      </c>
      <c r="K31">
        <v>22</v>
      </c>
      <c r="L31">
        <v>89</v>
      </c>
      <c r="M31">
        <f>INDEX('Additional Data'!$H$2:$M$2, MATCH(MAX(G31:L31), G31:L31,0))</f>
        <v>0</v>
      </c>
      <c r="N31">
        <v>1</v>
      </c>
      <c r="O31">
        <v>2</v>
      </c>
      <c r="P31">
        <v>5</v>
      </c>
      <c r="Q31">
        <v>3</v>
      </c>
      <c r="R31">
        <v>3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3</v>
      </c>
      <c r="Z31">
        <v>11</v>
      </c>
      <c r="AA31">
        <v>0</v>
      </c>
      <c r="AB31">
        <v>57</v>
      </c>
      <c r="AC31" t="str" cm="1">
        <f t="array" ref="AC31">_xlfn.IFS(AB31 &lt; 30, "&lt; 30", AB31 &lt; 40, "30-39", AB31 &lt; 50, "40-49", AB31 &gt;= 50, "50+")</f>
        <v>50+</v>
      </c>
      <c r="AD31">
        <v>2573</v>
      </c>
      <c r="AE31">
        <v>0</v>
      </c>
      <c r="AF31">
        <v>0</v>
      </c>
      <c r="AG31">
        <v>0</v>
      </c>
      <c r="AH31">
        <v>1</v>
      </c>
      <c r="AI31">
        <v>0</v>
      </c>
      <c r="AJ31" t="str" cm="1">
        <f t="array" ref="AJ3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3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1">
        <v>0</v>
      </c>
      <c r="AM31">
        <v>0</v>
      </c>
      <c r="AN31">
        <v>0</v>
      </c>
      <c r="AO31">
        <v>1</v>
      </c>
      <c r="AP31">
        <v>0</v>
      </c>
      <c r="AQ31" t="str" cm="1">
        <f t="array" ref="AQ3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31" t="str" cm="1">
        <f t="array" ref="AR3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1">
        <v>229</v>
      </c>
      <c r="AT31">
        <v>140</v>
      </c>
      <c r="AU31">
        <v>0</v>
      </c>
      <c r="AV31">
        <v>0</v>
      </c>
      <c r="AW31" t="s">
        <v>47</v>
      </c>
      <c r="AX31" t="s">
        <v>12</v>
      </c>
      <c r="AY31" t="str">
        <f t="shared" si="1"/>
        <v>Catalog</v>
      </c>
      <c r="AZ31">
        <v>10</v>
      </c>
      <c r="BA31" t="s">
        <v>44</v>
      </c>
      <c r="BB31">
        <f t="shared" si="2"/>
        <v>10</v>
      </c>
      <c r="BC31">
        <f t="shared" si="3"/>
        <v>318</v>
      </c>
      <c r="BD31">
        <f t="shared" si="4"/>
        <v>5</v>
      </c>
      <c r="BE31">
        <f t="shared" si="5"/>
        <v>4</v>
      </c>
      <c r="BF31">
        <f t="shared" si="6"/>
        <v>4</v>
      </c>
      <c r="BG31">
        <f t="shared" si="7"/>
        <v>13</v>
      </c>
      <c r="BH31">
        <f t="shared" si="8"/>
        <v>3</v>
      </c>
      <c r="BI31" t="str">
        <f>VLOOKUP(BH31,'Additional Data'!$E$1:$F$12,2,FALSE)</f>
        <v>At Risk</v>
      </c>
      <c r="BJ31" t="str">
        <f>IF(G31 &lt;= 'Additional Data'!$Q$2, "Low", IF(G31 &lt;= 'Additional Data'!$Q$3, "Medium", "High"))</f>
        <v>Medium</v>
      </c>
      <c r="BK31" t="str">
        <f>IF(K31 &lt;= 'Additional Data'!$V$2, "Low", IF(K31 &lt;= 'Additional Data'!$V$3, "Medium", "High"))</f>
        <v>Medium</v>
      </c>
      <c r="BL31" t="str">
        <f>IF(L31 &lt;= 'Additional Data'!$AA$2, "Low", IF(L31 &lt;= 'Additional Data'!$AA$3, "Medium", "High"))</f>
        <v>High</v>
      </c>
      <c r="BM31">
        <v>30</v>
      </c>
    </row>
    <row r="32" spans="1:65" x14ac:dyDescent="0.25">
      <c r="A32">
        <v>40548</v>
      </c>
      <c r="B32" t="str">
        <f>IF(A32 &lt;= 'Additional Data'!$B$2,"Low", IF(A32 &lt;='Additional Data'!$B$3, "Medium", "High"))</f>
        <v>Medium</v>
      </c>
      <c r="C32">
        <v>0</v>
      </c>
      <c r="D32">
        <v>1</v>
      </c>
      <c r="E32">
        <v>31</v>
      </c>
      <c r="F32" t="str">
        <f t="shared" si="0"/>
        <v>Mid</v>
      </c>
      <c r="G32">
        <v>110</v>
      </c>
      <c r="H32">
        <v>0</v>
      </c>
      <c r="I32">
        <v>5</v>
      </c>
      <c r="J32">
        <v>2</v>
      </c>
      <c r="K32">
        <v>0</v>
      </c>
      <c r="L32">
        <v>3</v>
      </c>
      <c r="M32">
        <f>INDEX('Additional Data'!$H$2:$M$2, MATCH(MAX(G32:L32), G32:L32,0))</f>
        <v>0</v>
      </c>
      <c r="N32">
        <v>2</v>
      </c>
      <c r="O32">
        <v>2</v>
      </c>
      <c r="P32">
        <v>1</v>
      </c>
      <c r="Q32">
        <v>4</v>
      </c>
      <c r="R32">
        <v>5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3</v>
      </c>
      <c r="Z32">
        <v>11</v>
      </c>
      <c r="AA32">
        <v>0</v>
      </c>
      <c r="AB32">
        <v>50</v>
      </c>
      <c r="AC32" t="str" cm="1">
        <f t="array" ref="AC32">_xlfn.IFS(AB32 &lt; 30, "&lt; 30", AB32 &lt; 40, "30-39", AB32 &lt; 50, "40-49", AB32 &gt;= 50, "50+")</f>
        <v>50+</v>
      </c>
      <c r="AD32">
        <v>2786</v>
      </c>
      <c r="AE32">
        <v>0</v>
      </c>
      <c r="AF32">
        <v>0</v>
      </c>
      <c r="AG32">
        <v>0</v>
      </c>
      <c r="AH32">
        <v>1</v>
      </c>
      <c r="AI32">
        <v>0</v>
      </c>
      <c r="AJ32" t="str" cm="1">
        <f t="array" ref="AJ3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3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2">
        <v>0</v>
      </c>
      <c r="AM32">
        <v>0</v>
      </c>
      <c r="AN32">
        <v>1</v>
      </c>
      <c r="AO32">
        <v>0</v>
      </c>
      <c r="AP32">
        <v>0</v>
      </c>
      <c r="AQ32" t="str" cm="1">
        <f t="array" ref="AQ3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2" t="str" cm="1">
        <f t="array" ref="AR3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2">
        <v>117</v>
      </c>
      <c r="AT32">
        <v>114</v>
      </c>
      <c r="AU32">
        <v>1</v>
      </c>
      <c r="AV32">
        <v>1</v>
      </c>
      <c r="AW32" t="s">
        <v>47</v>
      </c>
      <c r="AX32" t="s">
        <v>13</v>
      </c>
      <c r="AY32" t="str">
        <f t="shared" si="1"/>
        <v>Store</v>
      </c>
      <c r="AZ32">
        <v>7</v>
      </c>
      <c r="BA32" t="s">
        <v>48</v>
      </c>
      <c r="BB32">
        <f t="shared" si="2"/>
        <v>7</v>
      </c>
      <c r="BC32">
        <f t="shared" si="3"/>
        <v>120</v>
      </c>
      <c r="BD32">
        <f t="shared" si="4"/>
        <v>7</v>
      </c>
      <c r="BE32">
        <f t="shared" si="5"/>
        <v>3</v>
      </c>
      <c r="BF32">
        <f t="shared" si="6"/>
        <v>3</v>
      </c>
      <c r="BG32">
        <f t="shared" si="7"/>
        <v>13</v>
      </c>
      <c r="BH32">
        <f t="shared" si="8"/>
        <v>3</v>
      </c>
      <c r="BI32" t="str">
        <f>VLOOKUP(BH32,'Additional Data'!$E$1:$F$12,2,FALSE)</f>
        <v>At Risk</v>
      </c>
      <c r="BJ32" t="str">
        <f>IF(G32 &lt;= 'Additional Data'!$Q$2, "Low", IF(G32 &lt;= 'Additional Data'!$Q$3, "Medium", "High"))</f>
        <v>Medium</v>
      </c>
      <c r="BK32" t="str">
        <f>IF(K32 &lt;= 'Additional Data'!$V$2, "Low", IF(K32 &lt;= 'Additional Data'!$V$3, "Medium", "High"))</f>
        <v>Low</v>
      </c>
      <c r="BL32" t="str">
        <f>IF(L32 &lt;= 'Additional Data'!$AA$2, "Low", IF(L32 &lt;= 'Additional Data'!$AA$3, "Medium", "High"))</f>
        <v>Low</v>
      </c>
      <c r="BM32">
        <v>31</v>
      </c>
    </row>
    <row r="33" spans="1:65" x14ac:dyDescent="0.25">
      <c r="A33">
        <v>46610</v>
      </c>
      <c r="B33" t="str">
        <f>IF(A33 &lt;= 'Additional Data'!$B$2,"Low", IF(A33 &lt;='Additional Data'!$B$3, "Medium", "High"))</f>
        <v>Medium</v>
      </c>
      <c r="C33">
        <v>0</v>
      </c>
      <c r="D33">
        <v>2</v>
      </c>
      <c r="E33">
        <v>8</v>
      </c>
      <c r="F33" t="str">
        <f t="shared" si="0"/>
        <v>Recent</v>
      </c>
      <c r="G33">
        <v>96</v>
      </c>
      <c r="H33">
        <v>12</v>
      </c>
      <c r="I33">
        <v>96</v>
      </c>
      <c r="J33">
        <v>33</v>
      </c>
      <c r="K33">
        <v>22</v>
      </c>
      <c r="L33">
        <v>43</v>
      </c>
      <c r="M33">
        <f>INDEX('Additional Data'!$H$2:$M$2, MATCH(MAX(G33:L33), G33:L33,0))</f>
        <v>0</v>
      </c>
      <c r="N33">
        <v>6</v>
      </c>
      <c r="O33">
        <v>4</v>
      </c>
      <c r="P33">
        <v>1</v>
      </c>
      <c r="Q33">
        <v>6</v>
      </c>
      <c r="R33">
        <v>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</v>
      </c>
      <c r="Z33">
        <v>11</v>
      </c>
      <c r="AA33">
        <v>1</v>
      </c>
      <c r="AB33">
        <v>68</v>
      </c>
      <c r="AC33" t="str" cm="1">
        <f t="array" ref="AC33">_xlfn.IFS(AB33 &lt; 30, "&lt; 30", AB33 &lt; 40, "30-39", AB33 &lt; 50, "40-49", AB33 &gt;= 50, "50+")</f>
        <v>50+</v>
      </c>
      <c r="AD33">
        <v>2767</v>
      </c>
      <c r="AE33">
        <v>1</v>
      </c>
      <c r="AF33">
        <v>0</v>
      </c>
      <c r="AG33">
        <v>0</v>
      </c>
      <c r="AH33">
        <v>0</v>
      </c>
      <c r="AI33">
        <v>0</v>
      </c>
      <c r="AJ33" t="str" cm="1">
        <f t="array" ref="AJ3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3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3">
        <v>0</v>
      </c>
      <c r="AM33">
        <v>0</v>
      </c>
      <c r="AN33">
        <v>0</v>
      </c>
      <c r="AO33">
        <v>0</v>
      </c>
      <c r="AP33">
        <v>1</v>
      </c>
      <c r="AQ33" t="str" cm="1">
        <f t="array" ref="AQ3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3" t="str" cm="1">
        <f t="array" ref="AR3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3">
        <v>259</v>
      </c>
      <c r="AT33">
        <v>216</v>
      </c>
      <c r="AU33">
        <v>0</v>
      </c>
      <c r="AV33">
        <v>2</v>
      </c>
      <c r="AW33" t="s">
        <v>47</v>
      </c>
      <c r="AX33" t="s">
        <v>13</v>
      </c>
      <c r="AY33" t="str">
        <f t="shared" si="1"/>
        <v>Store</v>
      </c>
      <c r="AZ33">
        <v>11</v>
      </c>
      <c r="BA33" t="s">
        <v>44</v>
      </c>
      <c r="BB33">
        <f t="shared" si="2"/>
        <v>11</v>
      </c>
      <c r="BC33">
        <f t="shared" si="3"/>
        <v>302</v>
      </c>
      <c r="BD33">
        <f t="shared" si="4"/>
        <v>10</v>
      </c>
      <c r="BE33">
        <f t="shared" si="5"/>
        <v>4</v>
      </c>
      <c r="BF33">
        <f t="shared" si="6"/>
        <v>4</v>
      </c>
      <c r="BG33">
        <f t="shared" si="7"/>
        <v>18</v>
      </c>
      <c r="BH33">
        <f t="shared" si="8"/>
        <v>6</v>
      </c>
      <c r="BI33" t="str">
        <f>VLOOKUP(BH33,'Additional Data'!$E$1:$F$12,2,FALSE)</f>
        <v>Loyal Customer</v>
      </c>
      <c r="BJ33" t="str">
        <f>IF(G33 &lt;= 'Additional Data'!$Q$2, "Low", IF(G33 &lt;= 'Additional Data'!$Q$3, "Medium", "High"))</f>
        <v>Medium</v>
      </c>
      <c r="BK33" t="str">
        <f>IF(K33 &lt;= 'Additional Data'!$V$2, "Low", IF(K33 &lt;= 'Additional Data'!$V$3, "Medium", "High"))</f>
        <v>Medium</v>
      </c>
      <c r="BL33" t="str">
        <f>IF(L33 &lt;= 'Additional Data'!$AA$2, "Low", IF(L33 &lt;= 'Additional Data'!$AA$3, "Medium", "High"))</f>
        <v>Medium</v>
      </c>
      <c r="BM33">
        <v>32</v>
      </c>
    </row>
    <row r="34" spans="1:65" x14ac:dyDescent="0.25">
      <c r="A34">
        <v>68657</v>
      </c>
      <c r="B34" t="str">
        <f>IF(A34 &lt;= 'Additional Data'!$B$2,"Low", IF(A34 &lt;='Additional Data'!$B$3, "Medium", "High"))</f>
        <v>High</v>
      </c>
      <c r="C34">
        <v>0</v>
      </c>
      <c r="D34">
        <v>0</v>
      </c>
      <c r="E34">
        <v>4</v>
      </c>
      <c r="F34" t="str">
        <f t="shared" si="0"/>
        <v>Very Recent</v>
      </c>
      <c r="G34">
        <v>482</v>
      </c>
      <c r="H34">
        <v>34</v>
      </c>
      <c r="I34">
        <v>471</v>
      </c>
      <c r="J34">
        <v>119</v>
      </c>
      <c r="K34">
        <v>68</v>
      </c>
      <c r="L34">
        <v>22</v>
      </c>
      <c r="M34">
        <f>INDEX('Additional Data'!$H$2:$M$2, MATCH(MAX(G34:L34), G34:L34,0))</f>
        <v>0</v>
      </c>
      <c r="N34">
        <v>1</v>
      </c>
      <c r="O34">
        <v>3</v>
      </c>
      <c r="P34">
        <v>5</v>
      </c>
      <c r="Q34">
        <v>9</v>
      </c>
      <c r="R34">
        <v>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3</v>
      </c>
      <c r="Z34">
        <v>11</v>
      </c>
      <c r="AA34">
        <v>0</v>
      </c>
      <c r="AB34">
        <v>74</v>
      </c>
      <c r="AC34" t="str" cm="1">
        <f t="array" ref="AC34">_xlfn.IFS(AB34 &lt; 30, "&lt; 30", AB34 &lt; 40, "30-39", AB34 &lt; 50, "40-49", AB34 &gt;= 50, "50+")</f>
        <v>50+</v>
      </c>
      <c r="AD34">
        <v>2653</v>
      </c>
      <c r="AE34">
        <v>0</v>
      </c>
      <c r="AF34">
        <v>1</v>
      </c>
      <c r="AG34">
        <v>0</v>
      </c>
      <c r="AH34">
        <v>0</v>
      </c>
      <c r="AI34">
        <v>0</v>
      </c>
      <c r="AJ34" t="str" cm="1">
        <f t="array" ref="AJ3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4">
        <v>0</v>
      </c>
      <c r="AM34">
        <v>0</v>
      </c>
      <c r="AN34">
        <v>0</v>
      </c>
      <c r="AO34">
        <v>1</v>
      </c>
      <c r="AP34">
        <v>0</v>
      </c>
      <c r="AQ34" t="str" cm="1">
        <f t="array" ref="AQ3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34" t="str" cm="1">
        <f t="array" ref="AR3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4">
        <v>1174</v>
      </c>
      <c r="AT34">
        <v>1152</v>
      </c>
      <c r="AU34">
        <v>0</v>
      </c>
      <c r="AV34">
        <v>0</v>
      </c>
      <c r="AW34" t="s">
        <v>43</v>
      </c>
      <c r="AX34" t="s">
        <v>13</v>
      </c>
      <c r="AY34" t="str">
        <f t="shared" si="1"/>
        <v>Store</v>
      </c>
      <c r="AZ34">
        <v>17</v>
      </c>
      <c r="BA34" t="s">
        <v>44</v>
      </c>
      <c r="BB34">
        <f t="shared" si="2"/>
        <v>17</v>
      </c>
      <c r="BC34">
        <f t="shared" si="3"/>
        <v>1196</v>
      </c>
      <c r="BD34">
        <f t="shared" si="4"/>
        <v>10</v>
      </c>
      <c r="BE34">
        <f t="shared" si="5"/>
        <v>6</v>
      </c>
      <c r="BF34">
        <f t="shared" si="6"/>
        <v>8</v>
      </c>
      <c r="BG34">
        <f t="shared" si="7"/>
        <v>24</v>
      </c>
      <c r="BH34">
        <f t="shared" si="8"/>
        <v>9</v>
      </c>
      <c r="BI34" t="str">
        <f>VLOOKUP(BH34,'Additional Data'!$E$1:$F$12,2,FALSE)</f>
        <v>Top Customer</v>
      </c>
      <c r="BJ34" t="str">
        <f>IF(G34 &lt;= 'Additional Data'!$Q$2, "Low", IF(G34 &lt;= 'Additional Data'!$Q$3, "Medium", "High"))</f>
        <v>Medium</v>
      </c>
      <c r="BK34" t="str">
        <f>IF(K34 &lt;= 'Additional Data'!$V$2, "Low", IF(K34 &lt;= 'Additional Data'!$V$3, "Medium", "High"))</f>
        <v>High</v>
      </c>
      <c r="BL34" t="str">
        <f>IF(L34 &lt;= 'Additional Data'!$AA$2, "Low", IF(L34 &lt;= 'Additional Data'!$AA$3, "Medium", "High"))</f>
        <v>Medium</v>
      </c>
      <c r="BM34">
        <v>33</v>
      </c>
    </row>
    <row r="35" spans="1:65" x14ac:dyDescent="0.25">
      <c r="A35">
        <v>49389</v>
      </c>
      <c r="B35" t="str">
        <f>IF(A35 &lt;= 'Additional Data'!$B$2,"Low", IF(A35 &lt;='Additional Data'!$B$3, "Medium", "High"))</f>
        <v>Medium</v>
      </c>
      <c r="C35">
        <v>1</v>
      </c>
      <c r="D35">
        <v>1</v>
      </c>
      <c r="E35">
        <v>55</v>
      </c>
      <c r="F35" t="str">
        <f t="shared" si="0"/>
        <v>Mid</v>
      </c>
      <c r="G35">
        <v>40</v>
      </c>
      <c r="H35">
        <v>0</v>
      </c>
      <c r="I35">
        <v>19</v>
      </c>
      <c r="J35">
        <v>2</v>
      </c>
      <c r="K35">
        <v>1</v>
      </c>
      <c r="L35">
        <v>3</v>
      </c>
      <c r="M35">
        <f>INDEX('Additional Data'!$H$2:$M$2, MATCH(MAX(G35:L35), G35:L35,0))</f>
        <v>0</v>
      </c>
      <c r="N35">
        <v>1</v>
      </c>
      <c r="O35">
        <v>2</v>
      </c>
      <c r="P35">
        <v>0</v>
      </c>
      <c r="Q35">
        <v>3</v>
      </c>
      <c r="R35">
        <v>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</v>
      </c>
      <c r="Z35">
        <v>11</v>
      </c>
      <c r="AA35">
        <v>0</v>
      </c>
      <c r="AB35">
        <v>69</v>
      </c>
      <c r="AC35" t="str" cm="1">
        <f t="array" ref="AC35">_xlfn.IFS(AB35 &lt; 30, "&lt; 30", AB35 &lt; 40, "30-39", AB35 &lt; 50, "40-49", AB35 &gt;= 50, "50+")</f>
        <v>50+</v>
      </c>
      <c r="AD35">
        <v>2463</v>
      </c>
      <c r="AE35">
        <v>0</v>
      </c>
      <c r="AF35">
        <v>0</v>
      </c>
      <c r="AG35">
        <v>1</v>
      </c>
      <c r="AH35">
        <v>0</v>
      </c>
      <c r="AI35">
        <v>0</v>
      </c>
      <c r="AJ35" t="str" cm="1">
        <f t="array" ref="AJ3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5">
        <v>0</v>
      </c>
      <c r="AM35">
        <v>0</v>
      </c>
      <c r="AN35">
        <v>0</v>
      </c>
      <c r="AO35">
        <v>1</v>
      </c>
      <c r="AP35">
        <v>0</v>
      </c>
      <c r="AQ35" t="str" cm="1">
        <f t="array" ref="AQ3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35" t="str" cm="1">
        <f t="array" ref="AR3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5">
        <v>62</v>
      </c>
      <c r="AT35">
        <v>59</v>
      </c>
      <c r="AU35">
        <v>0</v>
      </c>
      <c r="AV35">
        <v>2</v>
      </c>
      <c r="AW35" t="s">
        <v>47</v>
      </c>
      <c r="AX35" t="s">
        <v>13</v>
      </c>
      <c r="AY35" t="str">
        <f t="shared" si="1"/>
        <v>Store</v>
      </c>
      <c r="AZ35">
        <v>5</v>
      </c>
      <c r="BA35" t="s">
        <v>44</v>
      </c>
      <c r="BB35">
        <f t="shared" si="2"/>
        <v>5</v>
      </c>
      <c r="BC35">
        <f t="shared" si="3"/>
        <v>65</v>
      </c>
      <c r="BD35">
        <f t="shared" si="4"/>
        <v>5</v>
      </c>
      <c r="BE35">
        <f t="shared" si="5"/>
        <v>1</v>
      </c>
      <c r="BF35">
        <f t="shared" si="6"/>
        <v>2</v>
      </c>
      <c r="BG35">
        <f t="shared" si="7"/>
        <v>8</v>
      </c>
      <c r="BH35">
        <f t="shared" si="8"/>
        <v>1</v>
      </c>
      <c r="BI35" t="str">
        <f>VLOOKUP(BH35,'Additional Data'!$E$1:$F$12,2,FALSE)</f>
        <v>Churned Customer</v>
      </c>
      <c r="BJ35" t="str">
        <f>IF(G35 &lt;= 'Additional Data'!$Q$2, "Low", IF(G35 &lt;= 'Additional Data'!$Q$3, "Medium", "High"))</f>
        <v>Medium</v>
      </c>
      <c r="BK35" t="str">
        <f>IF(K35 &lt;= 'Additional Data'!$V$2, "Low", IF(K35 &lt;= 'Additional Data'!$V$3, "Medium", "High"))</f>
        <v>Low</v>
      </c>
      <c r="BL35" t="str">
        <f>IF(L35 &lt;= 'Additional Data'!$AA$2, "Low", IF(L35 &lt;= 'Additional Data'!$AA$3, "Medium", "High"))</f>
        <v>Low</v>
      </c>
      <c r="BM35">
        <v>34</v>
      </c>
    </row>
    <row r="36" spans="1:65" x14ac:dyDescent="0.25">
      <c r="A36">
        <v>67353</v>
      </c>
      <c r="B36" t="str">
        <f>IF(A36 &lt;= 'Additional Data'!$B$2,"Low", IF(A36 &lt;='Additional Data'!$B$3, "Medium", "High"))</f>
        <v>Medium</v>
      </c>
      <c r="C36">
        <v>0</v>
      </c>
      <c r="D36">
        <v>1</v>
      </c>
      <c r="E36">
        <v>37</v>
      </c>
      <c r="F36" t="str">
        <f t="shared" si="0"/>
        <v>Mid</v>
      </c>
      <c r="G36">
        <v>702</v>
      </c>
      <c r="H36">
        <v>17</v>
      </c>
      <c r="I36">
        <v>151</v>
      </c>
      <c r="J36">
        <v>0</v>
      </c>
      <c r="K36">
        <v>8</v>
      </c>
      <c r="L36">
        <v>35</v>
      </c>
      <c r="M36">
        <f>INDEX('Additional Data'!$H$2:$M$2, MATCH(MAX(G36:L36), G36:L36,0))</f>
        <v>0</v>
      </c>
      <c r="N36">
        <v>5</v>
      </c>
      <c r="O36">
        <v>5</v>
      </c>
      <c r="P36">
        <v>6</v>
      </c>
      <c r="Q36">
        <v>12</v>
      </c>
      <c r="R36">
        <v>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3</v>
      </c>
      <c r="Z36">
        <v>11</v>
      </c>
      <c r="AA36">
        <v>0</v>
      </c>
      <c r="AB36">
        <v>50</v>
      </c>
      <c r="AC36" t="str" cm="1">
        <f t="array" ref="AC36">_xlfn.IFS(AB36 &lt; 30, "&lt; 30", AB36 &lt; 40, "30-39", AB36 &lt; 50, "40-49", AB36 &gt;= 50, "50+")</f>
        <v>50+</v>
      </c>
      <c r="AD36">
        <v>2339</v>
      </c>
      <c r="AE36">
        <v>0</v>
      </c>
      <c r="AF36">
        <v>1</v>
      </c>
      <c r="AG36">
        <v>0</v>
      </c>
      <c r="AH36">
        <v>0</v>
      </c>
      <c r="AI36">
        <v>0</v>
      </c>
      <c r="AJ36" t="str" cm="1">
        <f t="array" ref="AJ3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6">
        <v>0</v>
      </c>
      <c r="AM36">
        <v>0</v>
      </c>
      <c r="AN36">
        <v>0</v>
      </c>
      <c r="AO36">
        <v>0</v>
      </c>
      <c r="AP36">
        <v>1</v>
      </c>
      <c r="AQ36" t="str" cm="1">
        <f t="array" ref="AQ3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6" t="str" cm="1">
        <f t="array" ref="AR3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6">
        <v>878</v>
      </c>
      <c r="AT36">
        <v>843</v>
      </c>
      <c r="AU36">
        <v>0</v>
      </c>
      <c r="AV36">
        <v>1</v>
      </c>
      <c r="AW36" t="s">
        <v>46</v>
      </c>
      <c r="AX36" t="s">
        <v>13</v>
      </c>
      <c r="AY36" t="str">
        <f t="shared" si="1"/>
        <v>Store</v>
      </c>
      <c r="AZ36">
        <v>23</v>
      </c>
      <c r="BA36" t="s">
        <v>44</v>
      </c>
      <c r="BB36">
        <f t="shared" si="2"/>
        <v>23</v>
      </c>
      <c r="BC36">
        <f t="shared" si="3"/>
        <v>913</v>
      </c>
      <c r="BD36">
        <f t="shared" si="4"/>
        <v>7</v>
      </c>
      <c r="BE36">
        <f t="shared" si="5"/>
        <v>9</v>
      </c>
      <c r="BF36">
        <f t="shared" si="6"/>
        <v>6</v>
      </c>
      <c r="BG36">
        <f t="shared" si="7"/>
        <v>22</v>
      </c>
      <c r="BH36">
        <f t="shared" si="8"/>
        <v>8</v>
      </c>
      <c r="BI36" t="str">
        <f>VLOOKUP(BH36,'Additional Data'!$E$1:$F$12,2,FALSE)</f>
        <v>Top Customer</v>
      </c>
      <c r="BJ36" t="str">
        <f>IF(G36 &lt;= 'Additional Data'!$Q$2, "Low", IF(G36 &lt;= 'Additional Data'!$Q$3, "Medium", "High"))</f>
        <v>High</v>
      </c>
      <c r="BK36" t="str">
        <f>IF(K36 &lt;= 'Additional Data'!$V$2, "Low", IF(K36 &lt;= 'Additional Data'!$V$3, "Medium", "High"))</f>
        <v>Medium</v>
      </c>
      <c r="BL36" t="str">
        <f>IF(L36 &lt;= 'Additional Data'!$AA$2, "Low", IF(L36 &lt;= 'Additional Data'!$AA$3, "Medium", "High"))</f>
        <v>Medium</v>
      </c>
      <c r="BM36">
        <v>35</v>
      </c>
    </row>
    <row r="37" spans="1:65" x14ac:dyDescent="0.25">
      <c r="A37">
        <v>23718</v>
      </c>
      <c r="B37" t="str">
        <f>IF(A37 &lt;= 'Additional Data'!$B$2,"Low", IF(A37 &lt;='Additional Data'!$B$3, "Medium", "High"))</f>
        <v>Low</v>
      </c>
      <c r="C37">
        <v>1</v>
      </c>
      <c r="D37">
        <v>0</v>
      </c>
      <c r="E37">
        <v>76</v>
      </c>
      <c r="F37" t="str">
        <f t="shared" si="0"/>
        <v>Old</v>
      </c>
      <c r="G37">
        <v>6</v>
      </c>
      <c r="H37">
        <v>3</v>
      </c>
      <c r="I37">
        <v>14</v>
      </c>
      <c r="J37">
        <v>15</v>
      </c>
      <c r="K37">
        <v>7</v>
      </c>
      <c r="L37">
        <v>36</v>
      </c>
      <c r="M37">
        <f>INDEX('Additional Data'!$H$2:$M$2, MATCH(MAX(G37:L37), G37:L37,0))</f>
        <v>0</v>
      </c>
      <c r="N37">
        <v>3</v>
      </c>
      <c r="O37">
        <v>3</v>
      </c>
      <c r="P37">
        <v>1</v>
      </c>
      <c r="Q37">
        <v>2</v>
      </c>
      <c r="R37">
        <v>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3</v>
      </c>
      <c r="Z37">
        <v>11</v>
      </c>
      <c r="AA37">
        <v>0</v>
      </c>
      <c r="AB37">
        <v>44</v>
      </c>
      <c r="AC37" t="str" cm="1">
        <f t="array" ref="AC37">_xlfn.IFS(AB37 &lt; 30, "&lt; 30", AB37 &lt; 40, "30-39", AB37 &lt; 50, "40-49", AB37 &gt;= 50, "50+")</f>
        <v>40-49</v>
      </c>
      <c r="AD37">
        <v>2459</v>
      </c>
      <c r="AE37">
        <v>0</v>
      </c>
      <c r="AF37">
        <v>1</v>
      </c>
      <c r="AG37">
        <v>0</v>
      </c>
      <c r="AH37">
        <v>0</v>
      </c>
      <c r="AI37">
        <v>0</v>
      </c>
      <c r="AJ37" t="str" cm="1">
        <f t="array" ref="AJ3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7">
        <v>1</v>
      </c>
      <c r="AM37">
        <v>0</v>
      </c>
      <c r="AN37">
        <v>0</v>
      </c>
      <c r="AO37">
        <v>0</v>
      </c>
      <c r="AP37">
        <v>0</v>
      </c>
      <c r="AQ37" t="str" cm="1">
        <f t="array" ref="AQ3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37" t="str" cm="1">
        <f t="array" ref="AR3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37">
        <v>45</v>
      </c>
      <c r="AT37">
        <v>9</v>
      </c>
      <c r="AU37">
        <v>0</v>
      </c>
      <c r="AV37">
        <v>1</v>
      </c>
      <c r="AW37" t="s">
        <v>45</v>
      </c>
      <c r="AX37" t="s">
        <v>11</v>
      </c>
      <c r="AY37" t="str">
        <f t="shared" si="1"/>
        <v>Web</v>
      </c>
      <c r="AZ37">
        <v>6</v>
      </c>
      <c r="BA37" t="s">
        <v>44</v>
      </c>
      <c r="BB37">
        <f t="shared" si="2"/>
        <v>6</v>
      </c>
      <c r="BC37">
        <f t="shared" si="3"/>
        <v>81</v>
      </c>
      <c r="BD37">
        <f t="shared" si="4"/>
        <v>3.0000000000000004</v>
      </c>
      <c r="BE37">
        <f t="shared" si="5"/>
        <v>2</v>
      </c>
      <c r="BF37">
        <f t="shared" si="6"/>
        <v>2</v>
      </c>
      <c r="BG37">
        <f t="shared" si="7"/>
        <v>7</v>
      </c>
      <c r="BH37">
        <f t="shared" si="8"/>
        <v>1</v>
      </c>
      <c r="BI37" t="str">
        <f>VLOOKUP(BH37,'Additional Data'!$E$1:$F$12,2,FALSE)</f>
        <v>Churned Customer</v>
      </c>
      <c r="BJ37" t="str">
        <f>IF(G37 &lt;= 'Additional Data'!$Q$2, "Low", IF(G37 &lt;= 'Additional Data'!$Q$3, "Medium", "High"))</f>
        <v>Low</v>
      </c>
      <c r="BK37" t="str">
        <f>IF(K37 &lt;= 'Additional Data'!$V$2, "Low", IF(K37 &lt;= 'Additional Data'!$V$3, "Medium", "High"))</f>
        <v>Medium</v>
      </c>
      <c r="BL37" t="str">
        <f>IF(L37 &lt;= 'Additional Data'!$AA$2, "Low", IF(L37 &lt;= 'Additional Data'!$AA$3, "Medium", "High"))</f>
        <v>Medium</v>
      </c>
      <c r="BM37">
        <v>36</v>
      </c>
    </row>
    <row r="38" spans="1:65" x14ac:dyDescent="0.25">
      <c r="A38">
        <v>42429</v>
      </c>
      <c r="B38" t="str">
        <f>IF(A38 &lt;= 'Additional Data'!$B$2,"Low", IF(A38 &lt;='Additional Data'!$B$3, "Medium", "High"))</f>
        <v>Medium</v>
      </c>
      <c r="C38">
        <v>0</v>
      </c>
      <c r="D38">
        <v>1</v>
      </c>
      <c r="E38">
        <v>99</v>
      </c>
      <c r="F38" t="str">
        <f t="shared" si="0"/>
        <v>Old</v>
      </c>
      <c r="G38">
        <v>55</v>
      </c>
      <c r="H38">
        <v>0</v>
      </c>
      <c r="I38">
        <v>6</v>
      </c>
      <c r="J38">
        <v>2</v>
      </c>
      <c r="K38">
        <v>0</v>
      </c>
      <c r="L38">
        <v>4</v>
      </c>
      <c r="M38">
        <f>INDEX('Additional Data'!$H$2:$M$2, MATCH(MAX(G38:L38), G38:L38,0))</f>
        <v>0</v>
      </c>
      <c r="N38">
        <v>2</v>
      </c>
      <c r="O38">
        <v>1</v>
      </c>
      <c r="P38">
        <v>1</v>
      </c>
      <c r="Q38">
        <v>3</v>
      </c>
      <c r="R38">
        <v>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3</v>
      </c>
      <c r="Z38">
        <v>11</v>
      </c>
      <c r="AA38">
        <v>0</v>
      </c>
      <c r="AB38">
        <v>47</v>
      </c>
      <c r="AC38" t="str" cm="1">
        <f t="array" ref="AC38">_xlfn.IFS(AB38 &lt; 30, "&lt; 30", AB38 &lt; 40, "30-39", AB38 &lt; 50, "40-49", AB38 &gt;= 50, "50+")</f>
        <v>40-49</v>
      </c>
      <c r="AD38">
        <v>2297</v>
      </c>
      <c r="AE38">
        <v>0</v>
      </c>
      <c r="AF38">
        <v>0</v>
      </c>
      <c r="AG38">
        <v>0</v>
      </c>
      <c r="AH38">
        <v>0</v>
      </c>
      <c r="AI38">
        <v>1</v>
      </c>
      <c r="AJ38" t="str" cm="1">
        <f t="array" ref="AJ3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3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8">
        <v>0</v>
      </c>
      <c r="AM38">
        <v>0</v>
      </c>
      <c r="AN38">
        <v>1</v>
      </c>
      <c r="AO38">
        <v>0</v>
      </c>
      <c r="AP38">
        <v>0</v>
      </c>
      <c r="AQ38" t="str" cm="1">
        <f t="array" ref="AQ3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8" t="str" cm="1">
        <f t="array" ref="AR3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8">
        <v>63</v>
      </c>
      <c r="AT38">
        <v>59</v>
      </c>
      <c r="AU38">
        <v>0</v>
      </c>
      <c r="AV38">
        <v>1</v>
      </c>
      <c r="AW38" t="s">
        <v>47</v>
      </c>
      <c r="AX38" t="s">
        <v>13</v>
      </c>
      <c r="AY38" t="str">
        <f t="shared" si="1"/>
        <v>Store</v>
      </c>
      <c r="AZ38">
        <v>5</v>
      </c>
      <c r="BA38" t="s">
        <v>44</v>
      </c>
      <c r="BB38">
        <f t="shared" si="2"/>
        <v>5</v>
      </c>
      <c r="BC38">
        <f t="shared" si="3"/>
        <v>67</v>
      </c>
      <c r="BD38">
        <f t="shared" si="4"/>
        <v>0.99999999999999978</v>
      </c>
      <c r="BE38">
        <f t="shared" si="5"/>
        <v>1</v>
      </c>
      <c r="BF38">
        <f t="shared" si="6"/>
        <v>2</v>
      </c>
      <c r="BG38">
        <f t="shared" si="7"/>
        <v>4</v>
      </c>
      <c r="BH38">
        <f t="shared" si="8"/>
        <v>0</v>
      </c>
      <c r="BI38" t="str">
        <f>VLOOKUP(BH38,'Additional Data'!$E$1:$F$12,2,FALSE)</f>
        <v>Churned Customer</v>
      </c>
      <c r="BJ38" t="str">
        <f>IF(G38 &lt;= 'Additional Data'!$Q$2, "Low", IF(G38 &lt;= 'Additional Data'!$Q$3, "Medium", "High"))</f>
        <v>Medium</v>
      </c>
      <c r="BK38" t="str">
        <f>IF(K38 &lt;= 'Additional Data'!$V$2, "Low", IF(K38 &lt;= 'Additional Data'!$V$3, "Medium", "High"))</f>
        <v>Low</v>
      </c>
      <c r="BL38" t="str">
        <f>IF(L38 &lt;= 'Additional Data'!$AA$2, "Low", IF(L38 &lt;= 'Additional Data'!$AA$3, "Medium", "High"))</f>
        <v>Low</v>
      </c>
      <c r="BM38">
        <v>37</v>
      </c>
    </row>
    <row r="39" spans="1:65" x14ac:dyDescent="0.25">
      <c r="A39">
        <v>48948</v>
      </c>
      <c r="B39" t="str">
        <f>IF(A39 &lt;= 'Additional Data'!$B$2,"Low", IF(A39 &lt;='Additional Data'!$B$3, "Medium", "High"))</f>
        <v>Medium</v>
      </c>
      <c r="C39">
        <v>0</v>
      </c>
      <c r="D39">
        <v>0</v>
      </c>
      <c r="E39">
        <v>53</v>
      </c>
      <c r="F39" t="str">
        <f t="shared" si="0"/>
        <v>Mid</v>
      </c>
      <c r="G39">
        <v>437</v>
      </c>
      <c r="H39">
        <v>8</v>
      </c>
      <c r="I39">
        <v>206</v>
      </c>
      <c r="J39">
        <v>160</v>
      </c>
      <c r="K39">
        <v>49</v>
      </c>
      <c r="L39">
        <v>42</v>
      </c>
      <c r="M39">
        <f>INDEX('Additional Data'!$H$2:$M$2, MATCH(MAX(G39:L39), G39:L39,0))</f>
        <v>0</v>
      </c>
      <c r="N39">
        <v>2</v>
      </c>
      <c r="O39">
        <v>7</v>
      </c>
      <c r="P39">
        <v>10</v>
      </c>
      <c r="Q39">
        <v>5</v>
      </c>
      <c r="R39">
        <v>6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3</v>
      </c>
      <c r="Z39">
        <v>11</v>
      </c>
      <c r="AA39">
        <v>1</v>
      </c>
      <c r="AB39">
        <v>77</v>
      </c>
      <c r="AC39" t="str" cm="1">
        <f t="array" ref="AC39">_xlfn.IFS(AB39 &lt; 30, "&lt; 30", AB39 &lt; 40, "30-39", AB39 &lt; 50, "40-49", AB39 &gt;= 50, "50+")</f>
        <v>50+</v>
      </c>
      <c r="AD39">
        <v>2672</v>
      </c>
      <c r="AE39">
        <v>1</v>
      </c>
      <c r="AF39">
        <v>0</v>
      </c>
      <c r="AG39">
        <v>0</v>
      </c>
      <c r="AH39">
        <v>0</v>
      </c>
      <c r="AI39">
        <v>0</v>
      </c>
      <c r="AJ39" t="str" cm="1">
        <f t="array" ref="AJ3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3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9">
        <v>0</v>
      </c>
      <c r="AM39">
        <v>0</v>
      </c>
      <c r="AN39">
        <v>0</v>
      </c>
      <c r="AO39">
        <v>0</v>
      </c>
      <c r="AP39">
        <v>1</v>
      </c>
      <c r="AQ39" t="str" cm="1">
        <f t="array" ref="AQ3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9" t="str" cm="1">
        <f t="array" ref="AR3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9">
        <v>860</v>
      </c>
      <c r="AT39">
        <v>818</v>
      </c>
      <c r="AU39">
        <v>1</v>
      </c>
      <c r="AV39">
        <v>0</v>
      </c>
      <c r="AW39" t="s">
        <v>46</v>
      </c>
      <c r="AX39" t="s">
        <v>12</v>
      </c>
      <c r="AY39" t="str">
        <f t="shared" si="1"/>
        <v>Catalog</v>
      </c>
      <c r="AZ39">
        <v>22</v>
      </c>
      <c r="BA39" t="s">
        <v>48</v>
      </c>
      <c r="BB39">
        <f t="shared" si="2"/>
        <v>22</v>
      </c>
      <c r="BC39">
        <f t="shared" si="3"/>
        <v>902</v>
      </c>
      <c r="BD39">
        <f t="shared" si="4"/>
        <v>5</v>
      </c>
      <c r="BE39">
        <f t="shared" si="5"/>
        <v>8</v>
      </c>
      <c r="BF39">
        <f t="shared" si="6"/>
        <v>6</v>
      </c>
      <c r="BG39">
        <f t="shared" si="7"/>
        <v>19</v>
      </c>
      <c r="BH39">
        <f t="shared" si="8"/>
        <v>7</v>
      </c>
      <c r="BI39" t="str">
        <f>VLOOKUP(BH39,'Additional Data'!$E$1:$F$12,2,FALSE)</f>
        <v>Loyal Customer</v>
      </c>
      <c r="BJ39" t="str">
        <f>IF(G39 &lt;= 'Additional Data'!$Q$2, "Low", IF(G39 &lt;= 'Additional Data'!$Q$3, "Medium", "High"))</f>
        <v>Medium</v>
      </c>
      <c r="BK39" t="str">
        <f>IF(K39 &lt;= 'Additional Data'!$V$2, "Low", IF(K39 &lt;= 'Additional Data'!$V$3, "Medium", "High"))</f>
        <v>High</v>
      </c>
      <c r="BL39" t="str">
        <f>IF(L39 &lt;= 'Additional Data'!$AA$2, "Low", IF(L39 &lt;= 'Additional Data'!$AA$3, "Medium", "High"))</f>
        <v>Medium</v>
      </c>
      <c r="BM39">
        <v>38</v>
      </c>
    </row>
    <row r="40" spans="1:65" x14ac:dyDescent="0.25">
      <c r="A40">
        <v>80011</v>
      </c>
      <c r="B40" t="str">
        <f>IF(A40 &lt;= 'Additional Data'!$B$2,"Low", IF(A40 &lt;='Additional Data'!$B$3, "Medium", "High"))</f>
        <v>High</v>
      </c>
      <c r="C40">
        <v>0</v>
      </c>
      <c r="D40">
        <v>1</v>
      </c>
      <c r="E40">
        <v>3</v>
      </c>
      <c r="F40" t="str">
        <f t="shared" si="0"/>
        <v>Very Recent</v>
      </c>
      <c r="G40">
        <v>421</v>
      </c>
      <c r="H40">
        <v>76</v>
      </c>
      <c r="I40">
        <v>536</v>
      </c>
      <c r="J40">
        <v>82</v>
      </c>
      <c r="K40">
        <v>178</v>
      </c>
      <c r="L40">
        <v>102</v>
      </c>
      <c r="M40">
        <f>INDEX('Additional Data'!$H$2:$M$2, MATCH(MAX(G40:L40), G40:L40,0))</f>
        <v>0</v>
      </c>
      <c r="N40">
        <v>2</v>
      </c>
      <c r="O40">
        <v>8</v>
      </c>
      <c r="P40">
        <v>6</v>
      </c>
      <c r="Q40">
        <v>5</v>
      </c>
      <c r="R40">
        <v>4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3</v>
      </c>
      <c r="Z40">
        <v>11</v>
      </c>
      <c r="AA40">
        <v>0</v>
      </c>
      <c r="AB40">
        <v>40</v>
      </c>
      <c r="AC40" t="str" cm="1">
        <f t="array" ref="AC40">_xlfn.IFS(AB40 &lt; 30, "&lt; 30", AB40 &lt; 40, "30-39", AB40 &lt; 50, "40-49", AB40 &gt;= 50, "50+")</f>
        <v>40-49</v>
      </c>
      <c r="AD40">
        <v>2585</v>
      </c>
      <c r="AE40">
        <v>0</v>
      </c>
      <c r="AF40">
        <v>1</v>
      </c>
      <c r="AG40">
        <v>0</v>
      </c>
      <c r="AH40">
        <v>0</v>
      </c>
      <c r="AI40">
        <v>0</v>
      </c>
      <c r="AJ40" t="str" cm="1">
        <f t="array" ref="AJ4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0">
        <v>0</v>
      </c>
      <c r="AM40">
        <v>0</v>
      </c>
      <c r="AN40">
        <v>1</v>
      </c>
      <c r="AO40">
        <v>0</v>
      </c>
      <c r="AP40">
        <v>0</v>
      </c>
      <c r="AQ40" t="str" cm="1">
        <f t="array" ref="AQ4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0" t="str" cm="1">
        <f t="array" ref="AR4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0">
        <v>1293</v>
      </c>
      <c r="AT40">
        <v>1191</v>
      </c>
      <c r="AU40">
        <v>0</v>
      </c>
      <c r="AV40">
        <v>1</v>
      </c>
      <c r="AW40" t="s">
        <v>43</v>
      </c>
      <c r="AX40" t="s">
        <v>11</v>
      </c>
      <c r="AY40" t="str">
        <f t="shared" si="1"/>
        <v>Web</v>
      </c>
      <c r="AZ40">
        <v>19</v>
      </c>
      <c r="BA40" t="s">
        <v>44</v>
      </c>
      <c r="BB40">
        <f t="shared" si="2"/>
        <v>19</v>
      </c>
      <c r="BC40">
        <f t="shared" si="3"/>
        <v>1395</v>
      </c>
      <c r="BD40">
        <f t="shared" si="4"/>
        <v>10</v>
      </c>
      <c r="BE40">
        <f t="shared" si="5"/>
        <v>7</v>
      </c>
      <c r="BF40">
        <f t="shared" si="6"/>
        <v>8</v>
      </c>
      <c r="BG40">
        <f t="shared" si="7"/>
        <v>25</v>
      </c>
      <c r="BH40">
        <f t="shared" si="8"/>
        <v>9</v>
      </c>
      <c r="BI40" t="str">
        <f>VLOOKUP(BH40,'Additional Data'!$E$1:$F$12,2,FALSE)</f>
        <v>Top Customer</v>
      </c>
      <c r="BJ40" t="str">
        <f>IF(G40 &lt;= 'Additional Data'!$Q$2, "Low", IF(G40 &lt;= 'Additional Data'!$Q$3, "Medium", "High"))</f>
        <v>Medium</v>
      </c>
      <c r="BK40" t="str">
        <f>IF(K40 &lt;= 'Additional Data'!$V$2, "Low", IF(K40 &lt;= 'Additional Data'!$V$3, "Medium", "High"))</f>
        <v>High</v>
      </c>
      <c r="BL40" t="str">
        <f>IF(L40 &lt;= 'Additional Data'!$AA$2, "Low", IF(L40 &lt;= 'Additional Data'!$AA$3, "Medium", "High"))</f>
        <v>High</v>
      </c>
      <c r="BM40">
        <v>39</v>
      </c>
    </row>
    <row r="41" spans="1:65" x14ac:dyDescent="0.25">
      <c r="A41">
        <v>20559</v>
      </c>
      <c r="B41" t="str">
        <f>IF(A41 &lt;= 'Additional Data'!$B$2,"Low", IF(A41 &lt;='Additional Data'!$B$3, "Medium", "High"))</f>
        <v>Low</v>
      </c>
      <c r="C41">
        <v>1</v>
      </c>
      <c r="D41">
        <v>0</v>
      </c>
      <c r="E41">
        <v>88</v>
      </c>
      <c r="F41" t="str">
        <f t="shared" si="0"/>
        <v>Old</v>
      </c>
      <c r="G41">
        <v>13</v>
      </c>
      <c r="H41">
        <v>1</v>
      </c>
      <c r="I41">
        <v>29</v>
      </c>
      <c r="J41">
        <v>3</v>
      </c>
      <c r="K41">
        <v>0</v>
      </c>
      <c r="L41">
        <v>7</v>
      </c>
      <c r="M41">
        <f>INDEX('Additional Data'!$H$2:$M$2, MATCH(MAX(G41:L41), G41:L41,0))</f>
        <v>0</v>
      </c>
      <c r="N41">
        <v>2</v>
      </c>
      <c r="O41">
        <v>2</v>
      </c>
      <c r="P41">
        <v>0</v>
      </c>
      <c r="Q41">
        <v>3</v>
      </c>
      <c r="R41">
        <v>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3</v>
      </c>
      <c r="Z41">
        <v>11</v>
      </c>
      <c r="AA41">
        <v>0</v>
      </c>
      <c r="AB41">
        <v>35</v>
      </c>
      <c r="AC41" t="str" cm="1">
        <f t="array" ref="AC41">_xlfn.IFS(AB41 &lt; 30, "&lt; 30", AB41 &lt; 40, "30-39", AB41 &lt; 50, "40-49", AB41 &gt;= 50, "50+")</f>
        <v>30-39</v>
      </c>
      <c r="AD41">
        <v>2633</v>
      </c>
      <c r="AE41">
        <v>0</v>
      </c>
      <c r="AF41">
        <v>1</v>
      </c>
      <c r="AG41">
        <v>0</v>
      </c>
      <c r="AH41">
        <v>0</v>
      </c>
      <c r="AI41">
        <v>0</v>
      </c>
      <c r="AJ41" t="str" cm="1">
        <f t="array" ref="AJ4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1">
        <v>0</v>
      </c>
      <c r="AM41">
        <v>0</v>
      </c>
      <c r="AN41">
        <v>0</v>
      </c>
      <c r="AO41">
        <v>1</v>
      </c>
      <c r="AP41">
        <v>0</v>
      </c>
      <c r="AQ41" t="str" cm="1">
        <f t="array" ref="AQ4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41" t="str" cm="1">
        <f t="array" ref="AR4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1">
        <v>46</v>
      </c>
      <c r="AT41">
        <v>39</v>
      </c>
      <c r="AU41">
        <v>0</v>
      </c>
      <c r="AV41">
        <v>1</v>
      </c>
      <c r="AW41" t="s">
        <v>45</v>
      </c>
      <c r="AX41" t="s">
        <v>13</v>
      </c>
      <c r="AY41" t="str">
        <f t="shared" si="1"/>
        <v>Store</v>
      </c>
      <c r="AZ41">
        <v>5</v>
      </c>
      <c r="BA41" t="s">
        <v>44</v>
      </c>
      <c r="BB41">
        <f t="shared" si="2"/>
        <v>5</v>
      </c>
      <c r="BC41">
        <f t="shared" si="3"/>
        <v>53</v>
      </c>
      <c r="BD41">
        <f t="shared" si="4"/>
        <v>1.9999999999999996</v>
      </c>
      <c r="BE41">
        <f t="shared" si="5"/>
        <v>1</v>
      </c>
      <c r="BF41">
        <f t="shared" si="6"/>
        <v>1</v>
      </c>
      <c r="BG41">
        <f t="shared" si="7"/>
        <v>3.9999999999999996</v>
      </c>
      <c r="BH41">
        <f t="shared" si="8"/>
        <v>0</v>
      </c>
      <c r="BI41" t="str">
        <f>VLOOKUP(BH41,'Additional Data'!$E$1:$F$12,2,FALSE)</f>
        <v>Churned Customer</v>
      </c>
      <c r="BJ41" t="str">
        <f>IF(G41 &lt;= 'Additional Data'!$Q$2, "Low", IF(G41 &lt;= 'Additional Data'!$Q$3, "Medium", "High"))</f>
        <v>Low</v>
      </c>
      <c r="BK41" t="str">
        <f>IF(K41 &lt;= 'Additional Data'!$V$2, "Low", IF(K41 &lt;= 'Additional Data'!$V$3, "Medium", "High"))</f>
        <v>Low</v>
      </c>
      <c r="BL41" t="str">
        <f>IF(L41 &lt;= 'Additional Data'!$AA$2, "Low", IF(L41 &lt;= 'Additional Data'!$AA$3, "Medium", "High"))</f>
        <v>Low</v>
      </c>
      <c r="BM41">
        <v>40</v>
      </c>
    </row>
    <row r="42" spans="1:65" x14ac:dyDescent="0.25">
      <c r="A42">
        <v>21994</v>
      </c>
      <c r="B42" t="str">
        <f>IF(A42 &lt;= 'Additional Data'!$B$2,"Low", IF(A42 &lt;='Additional Data'!$B$3, "Medium", "High"))</f>
        <v>Low</v>
      </c>
      <c r="C42">
        <v>0</v>
      </c>
      <c r="D42">
        <v>1</v>
      </c>
      <c r="E42">
        <v>4</v>
      </c>
      <c r="F42" t="str">
        <f t="shared" si="0"/>
        <v>Very Recent</v>
      </c>
      <c r="G42">
        <v>9</v>
      </c>
      <c r="H42">
        <v>0</v>
      </c>
      <c r="I42">
        <v>6</v>
      </c>
      <c r="J42">
        <v>3</v>
      </c>
      <c r="K42">
        <v>1</v>
      </c>
      <c r="L42">
        <v>3</v>
      </c>
      <c r="M42">
        <f>INDEX('Additional Data'!$H$2:$M$2, MATCH(MAX(G42:L42), G42:L42,0))</f>
        <v>0</v>
      </c>
      <c r="N42">
        <v>1</v>
      </c>
      <c r="O42">
        <v>0</v>
      </c>
      <c r="P42">
        <v>0</v>
      </c>
      <c r="Q42">
        <v>3</v>
      </c>
      <c r="R42">
        <v>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3</v>
      </c>
      <c r="Z42">
        <v>11</v>
      </c>
      <c r="AA42">
        <v>0</v>
      </c>
      <c r="AB42">
        <v>63</v>
      </c>
      <c r="AC42" t="str" cm="1">
        <f t="array" ref="AC42">_xlfn.IFS(AB42 &lt; 30, "&lt; 30", AB42 &lt; 40, "30-39", AB42 &lt; 50, "40-49", AB42 &gt;= 50, "50+")</f>
        <v>50+</v>
      </c>
      <c r="AD42">
        <v>2711</v>
      </c>
      <c r="AE42">
        <v>0</v>
      </c>
      <c r="AF42">
        <v>0</v>
      </c>
      <c r="AG42">
        <v>0</v>
      </c>
      <c r="AH42">
        <v>1</v>
      </c>
      <c r="AI42">
        <v>0</v>
      </c>
      <c r="AJ42" t="str" cm="1">
        <f t="array" ref="AJ4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4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2">
        <v>0</v>
      </c>
      <c r="AM42">
        <v>0</v>
      </c>
      <c r="AN42">
        <v>1</v>
      </c>
      <c r="AO42">
        <v>0</v>
      </c>
      <c r="AP42">
        <v>0</v>
      </c>
      <c r="AQ42" t="str" cm="1">
        <f t="array" ref="AQ4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2" t="str" cm="1">
        <f t="array" ref="AR4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2">
        <v>19</v>
      </c>
      <c r="AT42">
        <v>16</v>
      </c>
      <c r="AU42">
        <v>0</v>
      </c>
      <c r="AV42">
        <v>1</v>
      </c>
      <c r="AW42" t="s">
        <v>45</v>
      </c>
      <c r="AX42" t="s">
        <v>13</v>
      </c>
      <c r="AY42" t="str">
        <f t="shared" si="1"/>
        <v>Store</v>
      </c>
      <c r="AZ42">
        <v>3</v>
      </c>
      <c r="BA42" t="s">
        <v>44</v>
      </c>
      <c r="BB42">
        <f t="shared" si="2"/>
        <v>3</v>
      </c>
      <c r="BC42">
        <f t="shared" si="3"/>
        <v>22</v>
      </c>
      <c r="BD42">
        <f t="shared" si="4"/>
        <v>10</v>
      </c>
      <c r="BE42">
        <f t="shared" si="5"/>
        <v>0</v>
      </c>
      <c r="BF42">
        <f t="shared" si="6"/>
        <v>0</v>
      </c>
      <c r="BG42">
        <f t="shared" si="7"/>
        <v>10</v>
      </c>
      <c r="BH42">
        <f t="shared" si="8"/>
        <v>2</v>
      </c>
      <c r="BI42" t="str">
        <f>VLOOKUP(BH42,'Additional Data'!$E$1:$F$12,2,FALSE)</f>
        <v>Churned Customer</v>
      </c>
      <c r="BJ42" t="str">
        <f>IF(G42 &lt;= 'Additional Data'!$Q$2, "Low", IF(G42 &lt;= 'Additional Data'!$Q$3, "Medium", "High"))</f>
        <v>Low</v>
      </c>
      <c r="BK42" t="str">
        <f>IF(K42 &lt;= 'Additional Data'!$V$2, "Low", IF(K42 &lt;= 'Additional Data'!$V$3, "Medium", "High"))</f>
        <v>Low</v>
      </c>
      <c r="BL42" t="str">
        <f>IF(L42 &lt;= 'Additional Data'!$AA$2, "Low", IF(L42 &lt;= 'Additional Data'!$AA$3, "Medium", "High"))</f>
        <v>Low</v>
      </c>
      <c r="BM42">
        <v>41</v>
      </c>
    </row>
    <row r="43" spans="1:65" x14ac:dyDescent="0.25">
      <c r="A43">
        <v>7500</v>
      </c>
      <c r="B43" t="str">
        <f>IF(A43 &lt;= 'Additional Data'!$B$2,"Low", IF(A43 &lt;='Additional Data'!$B$3, "Medium", "High"))</f>
        <v>Low</v>
      </c>
      <c r="C43">
        <v>1</v>
      </c>
      <c r="D43">
        <v>0</v>
      </c>
      <c r="E43">
        <v>19</v>
      </c>
      <c r="F43" t="str">
        <f t="shared" si="0"/>
        <v>Recent</v>
      </c>
      <c r="G43">
        <v>3</v>
      </c>
      <c r="H43">
        <v>1</v>
      </c>
      <c r="I43">
        <v>10</v>
      </c>
      <c r="J43">
        <v>3</v>
      </c>
      <c r="K43">
        <v>2</v>
      </c>
      <c r="L43">
        <v>12</v>
      </c>
      <c r="M43">
        <f>INDEX('Additional Data'!$H$2:$M$2, MATCH(MAX(G43:L43), G43:L43,0))</f>
        <v>0</v>
      </c>
      <c r="N43">
        <v>3</v>
      </c>
      <c r="O43">
        <v>2</v>
      </c>
      <c r="P43">
        <v>0</v>
      </c>
      <c r="Q43">
        <v>3</v>
      </c>
      <c r="R43">
        <v>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3</v>
      </c>
      <c r="Z43">
        <v>11</v>
      </c>
      <c r="AA43">
        <v>0</v>
      </c>
      <c r="AB43">
        <v>45</v>
      </c>
      <c r="AC43" t="str" cm="1">
        <f t="array" ref="AC43">_xlfn.IFS(AB43 &lt; 30, "&lt; 30", AB43 &lt; 40, "30-39", AB43 &lt; 50, "40-49", AB43 &gt;= 50, "50+")</f>
        <v>40-49</v>
      </c>
      <c r="AD43">
        <v>2429</v>
      </c>
      <c r="AE43">
        <v>0</v>
      </c>
      <c r="AF43">
        <v>1</v>
      </c>
      <c r="AG43">
        <v>0</v>
      </c>
      <c r="AH43">
        <v>0</v>
      </c>
      <c r="AI43">
        <v>0</v>
      </c>
      <c r="AJ43" t="str" cm="1">
        <f t="array" ref="AJ4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3">
        <v>0</v>
      </c>
      <c r="AM43">
        <v>0</v>
      </c>
      <c r="AN43">
        <v>0</v>
      </c>
      <c r="AO43">
        <v>1</v>
      </c>
      <c r="AP43">
        <v>0</v>
      </c>
      <c r="AQ43" t="str" cm="1">
        <f t="array" ref="AQ4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43" t="str" cm="1">
        <f t="array" ref="AR4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3">
        <v>19</v>
      </c>
      <c r="AT43">
        <v>7</v>
      </c>
      <c r="AU43">
        <v>0</v>
      </c>
      <c r="AV43">
        <v>1</v>
      </c>
      <c r="AW43" t="s">
        <v>45</v>
      </c>
      <c r="AX43" t="s">
        <v>13</v>
      </c>
      <c r="AY43" t="str">
        <f t="shared" si="1"/>
        <v>Store</v>
      </c>
      <c r="AZ43">
        <v>5</v>
      </c>
      <c r="BA43" t="s">
        <v>44</v>
      </c>
      <c r="BB43">
        <f t="shared" si="2"/>
        <v>5</v>
      </c>
      <c r="BC43">
        <f t="shared" si="3"/>
        <v>31</v>
      </c>
      <c r="BD43">
        <f t="shared" si="4"/>
        <v>9</v>
      </c>
      <c r="BE43">
        <f t="shared" si="5"/>
        <v>1</v>
      </c>
      <c r="BF43">
        <f t="shared" si="6"/>
        <v>0</v>
      </c>
      <c r="BG43">
        <f t="shared" si="7"/>
        <v>10</v>
      </c>
      <c r="BH43">
        <f t="shared" si="8"/>
        <v>2</v>
      </c>
      <c r="BI43" t="str">
        <f>VLOOKUP(BH43,'Additional Data'!$E$1:$F$12,2,FALSE)</f>
        <v>Churned Customer</v>
      </c>
      <c r="BJ43" t="str">
        <f>IF(G43 &lt;= 'Additional Data'!$Q$2, "Low", IF(G43 &lt;= 'Additional Data'!$Q$3, "Medium", "High"))</f>
        <v>Low</v>
      </c>
      <c r="BK43" t="str">
        <f>IF(K43 &lt;= 'Additional Data'!$V$2, "Low", IF(K43 &lt;= 'Additional Data'!$V$3, "Medium", "High"))</f>
        <v>Medium</v>
      </c>
      <c r="BL43" t="str">
        <f>IF(L43 &lt;= 'Additional Data'!$AA$2, "Low", IF(L43 &lt;= 'Additional Data'!$AA$3, "Medium", "High"))</f>
        <v>Medium</v>
      </c>
      <c r="BM43">
        <v>42</v>
      </c>
    </row>
    <row r="44" spans="1:65" x14ac:dyDescent="0.25">
      <c r="A44">
        <v>79941</v>
      </c>
      <c r="B44" t="str">
        <f>IF(A44 &lt;= 'Additional Data'!$B$2,"Low", IF(A44 &lt;='Additional Data'!$B$3, "Medium", "High"))</f>
        <v>High</v>
      </c>
      <c r="C44">
        <v>0</v>
      </c>
      <c r="D44">
        <v>0</v>
      </c>
      <c r="E44">
        <v>72</v>
      </c>
      <c r="F44" t="str">
        <f t="shared" si="0"/>
        <v>Old</v>
      </c>
      <c r="G44">
        <v>123</v>
      </c>
      <c r="H44">
        <v>164</v>
      </c>
      <c r="I44">
        <v>266</v>
      </c>
      <c r="J44">
        <v>227</v>
      </c>
      <c r="K44">
        <v>30</v>
      </c>
      <c r="L44">
        <v>174</v>
      </c>
      <c r="M44">
        <f>INDEX('Additional Data'!$H$2:$M$2, MATCH(MAX(G44:L44), G44:L44,0))</f>
        <v>0</v>
      </c>
      <c r="N44">
        <v>1</v>
      </c>
      <c r="O44">
        <v>2</v>
      </c>
      <c r="P44">
        <v>4</v>
      </c>
      <c r="Q44">
        <v>9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3</v>
      </c>
      <c r="Z44">
        <v>11</v>
      </c>
      <c r="AA44">
        <v>0</v>
      </c>
      <c r="AB44">
        <v>44</v>
      </c>
      <c r="AC44" t="str" cm="1">
        <f t="array" ref="AC44">_xlfn.IFS(AB44 &lt; 30, "&lt; 30", AB44 &lt; 40, "30-39", AB44 &lt; 50, "40-49", AB44 &gt;= 50, "50+")</f>
        <v>40-49</v>
      </c>
      <c r="AD44">
        <v>2160</v>
      </c>
      <c r="AE44">
        <v>0</v>
      </c>
      <c r="AF44">
        <v>0</v>
      </c>
      <c r="AG44">
        <v>1</v>
      </c>
      <c r="AH44">
        <v>0</v>
      </c>
      <c r="AI44">
        <v>0</v>
      </c>
      <c r="AJ44" t="str" cm="1">
        <f t="array" ref="AJ4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4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4">
        <v>0</v>
      </c>
      <c r="AM44">
        <v>0</v>
      </c>
      <c r="AN44">
        <v>1</v>
      </c>
      <c r="AO44">
        <v>0</v>
      </c>
      <c r="AP44">
        <v>0</v>
      </c>
      <c r="AQ44" t="str" cm="1">
        <f t="array" ref="AQ4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4" t="str" cm="1">
        <f t="array" ref="AR4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4">
        <v>810</v>
      </c>
      <c r="AT44">
        <v>636</v>
      </c>
      <c r="AU44">
        <v>0</v>
      </c>
      <c r="AV44">
        <v>0</v>
      </c>
      <c r="AW44" t="s">
        <v>46</v>
      </c>
      <c r="AX44" t="s">
        <v>13</v>
      </c>
      <c r="AY44" t="str">
        <f t="shared" si="1"/>
        <v>Store</v>
      </c>
      <c r="AZ44">
        <v>15</v>
      </c>
      <c r="BA44" t="s">
        <v>44</v>
      </c>
      <c r="BB44">
        <f t="shared" si="2"/>
        <v>15</v>
      </c>
      <c r="BC44">
        <f t="shared" si="3"/>
        <v>984</v>
      </c>
      <c r="BD44">
        <f t="shared" si="4"/>
        <v>3.0000000000000004</v>
      </c>
      <c r="BE44">
        <f t="shared" si="5"/>
        <v>5</v>
      </c>
      <c r="BF44">
        <f t="shared" si="6"/>
        <v>7</v>
      </c>
      <c r="BG44">
        <f t="shared" si="7"/>
        <v>15</v>
      </c>
      <c r="BH44">
        <f t="shared" si="8"/>
        <v>4</v>
      </c>
      <c r="BI44" t="str">
        <f>VLOOKUP(BH44,'Additional Data'!$E$1:$F$12,2,FALSE)</f>
        <v>At Risk</v>
      </c>
      <c r="BJ44" t="str">
        <f>IF(G44 &lt;= 'Additional Data'!$Q$2, "Low", IF(G44 &lt;= 'Additional Data'!$Q$3, "Medium", "High"))</f>
        <v>Medium</v>
      </c>
      <c r="BK44" t="str">
        <f>IF(K44 &lt;= 'Additional Data'!$V$2, "Low", IF(K44 &lt;= 'Additional Data'!$V$3, "Medium", "High"))</f>
        <v>Medium</v>
      </c>
      <c r="BL44" t="str">
        <f>IF(L44 &lt;= 'Additional Data'!$AA$2, "Low", IF(L44 &lt;= 'Additional Data'!$AA$3, "Medium", "High"))</f>
        <v>High</v>
      </c>
      <c r="BM44">
        <v>43</v>
      </c>
    </row>
    <row r="45" spans="1:65" x14ac:dyDescent="0.25">
      <c r="A45">
        <v>7500</v>
      </c>
      <c r="B45" t="str">
        <f>IF(A45 &lt;= 'Additional Data'!$B$2,"Low", IF(A45 &lt;='Additional Data'!$B$3, "Medium", "High"))</f>
        <v>Low</v>
      </c>
      <c r="C45">
        <v>0</v>
      </c>
      <c r="D45">
        <v>0</v>
      </c>
      <c r="E45">
        <v>24</v>
      </c>
      <c r="F45" t="str">
        <f t="shared" si="0"/>
        <v>Recent</v>
      </c>
      <c r="G45">
        <v>3</v>
      </c>
      <c r="H45">
        <v>18</v>
      </c>
      <c r="I45">
        <v>14</v>
      </c>
      <c r="J45">
        <v>15</v>
      </c>
      <c r="K45">
        <v>22</v>
      </c>
      <c r="L45">
        <v>50</v>
      </c>
      <c r="M45">
        <f>INDEX('Additional Data'!$H$2:$M$2, MATCH(MAX(G45:L45), G45:L45,0))</f>
        <v>0</v>
      </c>
      <c r="N45">
        <v>3</v>
      </c>
      <c r="O45">
        <v>3</v>
      </c>
      <c r="P45">
        <v>1</v>
      </c>
      <c r="Q45">
        <v>3</v>
      </c>
      <c r="R45">
        <v>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3</v>
      </c>
      <c r="Z45">
        <v>11</v>
      </c>
      <c r="AA45">
        <v>1</v>
      </c>
      <c r="AB45">
        <v>24</v>
      </c>
      <c r="AC45" t="str" cm="1">
        <f t="array" ref="AC45">_xlfn.IFS(AB45 &lt; 30, "&lt; 30", AB45 &lt; 40, "30-39", AB45 &lt; 50, "40-49", AB45 &gt;= 50, "50+")</f>
        <v>&lt; 30</v>
      </c>
      <c r="AD45">
        <v>2756</v>
      </c>
      <c r="AE45">
        <v>0</v>
      </c>
      <c r="AF45">
        <v>1</v>
      </c>
      <c r="AG45">
        <v>0</v>
      </c>
      <c r="AH45">
        <v>0</v>
      </c>
      <c r="AI45">
        <v>0</v>
      </c>
      <c r="AJ45" t="str" cm="1">
        <f t="array" ref="AJ4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5">
        <v>1</v>
      </c>
      <c r="AM45">
        <v>0</v>
      </c>
      <c r="AN45">
        <v>0</v>
      </c>
      <c r="AO45">
        <v>0</v>
      </c>
      <c r="AP45">
        <v>0</v>
      </c>
      <c r="AQ45" t="str" cm="1">
        <f t="array" ref="AQ4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45" t="str" cm="1">
        <f t="array" ref="AR4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45">
        <v>72</v>
      </c>
      <c r="AT45">
        <v>22</v>
      </c>
      <c r="AU45">
        <v>0</v>
      </c>
      <c r="AV45">
        <v>0</v>
      </c>
      <c r="AW45" t="s">
        <v>47</v>
      </c>
      <c r="AX45" t="s">
        <v>11</v>
      </c>
      <c r="AY45" t="str">
        <f t="shared" si="1"/>
        <v>Web</v>
      </c>
      <c r="AZ45">
        <v>7</v>
      </c>
      <c r="BA45" t="s">
        <v>44</v>
      </c>
      <c r="BB45">
        <f t="shared" si="2"/>
        <v>7</v>
      </c>
      <c r="BC45">
        <f t="shared" si="3"/>
        <v>122</v>
      </c>
      <c r="BD45">
        <f t="shared" si="4"/>
        <v>8</v>
      </c>
      <c r="BE45">
        <f t="shared" si="5"/>
        <v>3</v>
      </c>
      <c r="BF45">
        <f t="shared" si="6"/>
        <v>3</v>
      </c>
      <c r="BG45">
        <f t="shared" si="7"/>
        <v>14</v>
      </c>
      <c r="BH45">
        <f t="shared" si="8"/>
        <v>4</v>
      </c>
      <c r="BI45" t="str">
        <f>VLOOKUP(BH45,'Additional Data'!$E$1:$F$12,2,FALSE)</f>
        <v>At Risk</v>
      </c>
      <c r="BJ45" t="str">
        <f>IF(G45 &lt;= 'Additional Data'!$Q$2, "Low", IF(G45 &lt;= 'Additional Data'!$Q$3, "Medium", "High"))</f>
        <v>Low</v>
      </c>
      <c r="BK45" t="str">
        <f>IF(K45 &lt;= 'Additional Data'!$V$2, "Low", IF(K45 &lt;= 'Additional Data'!$V$3, "Medium", "High"))</f>
        <v>Medium</v>
      </c>
      <c r="BL45" t="str">
        <f>IF(L45 &lt;= 'Additional Data'!$AA$2, "Low", IF(L45 &lt;= 'Additional Data'!$AA$3, "Medium", "High"))</f>
        <v>Medium</v>
      </c>
      <c r="BM45">
        <v>44</v>
      </c>
    </row>
    <row r="46" spans="1:65" x14ac:dyDescent="0.25">
      <c r="A46">
        <v>41728</v>
      </c>
      <c r="B46" t="str">
        <f>IF(A46 &lt;= 'Additional Data'!$B$2,"Low", IF(A46 &lt;='Additional Data'!$B$3, "Medium", "High"))</f>
        <v>Medium</v>
      </c>
      <c r="C46">
        <v>1</v>
      </c>
      <c r="D46">
        <v>0</v>
      </c>
      <c r="E46">
        <v>92</v>
      </c>
      <c r="F46" t="str">
        <f t="shared" si="0"/>
        <v>Old</v>
      </c>
      <c r="G46">
        <v>13</v>
      </c>
      <c r="H46">
        <v>6</v>
      </c>
      <c r="I46">
        <v>15</v>
      </c>
      <c r="J46">
        <v>3</v>
      </c>
      <c r="K46">
        <v>5</v>
      </c>
      <c r="L46">
        <v>13</v>
      </c>
      <c r="M46">
        <f>INDEX('Additional Data'!$H$2:$M$2, MATCH(MAX(G46:L46), G46:L46,0))</f>
        <v>0</v>
      </c>
      <c r="N46">
        <v>1</v>
      </c>
      <c r="O46">
        <v>2</v>
      </c>
      <c r="P46">
        <v>0</v>
      </c>
      <c r="Q46">
        <v>2</v>
      </c>
      <c r="R46">
        <v>10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</v>
      </c>
      <c r="Z46">
        <v>11</v>
      </c>
      <c r="AA46">
        <v>0</v>
      </c>
      <c r="AB46">
        <v>52</v>
      </c>
      <c r="AC46" t="str" cm="1">
        <f t="array" ref="AC46">_xlfn.IFS(AB46 &lt; 30, "&lt; 30", AB46 &lt; 40, "30-39", AB46 &lt; 50, "40-49", AB46 &gt;= 50, "50+")</f>
        <v>50+</v>
      </c>
      <c r="AD46">
        <v>2560</v>
      </c>
      <c r="AE46">
        <v>0</v>
      </c>
      <c r="AF46">
        <v>0</v>
      </c>
      <c r="AG46">
        <v>0</v>
      </c>
      <c r="AH46">
        <v>1</v>
      </c>
      <c r="AI46">
        <v>0</v>
      </c>
      <c r="AJ46" t="str" cm="1">
        <f t="array" ref="AJ4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4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6">
        <v>0</v>
      </c>
      <c r="AM46">
        <v>0</v>
      </c>
      <c r="AN46">
        <v>1</v>
      </c>
      <c r="AO46">
        <v>0</v>
      </c>
      <c r="AP46">
        <v>0</v>
      </c>
      <c r="AQ46" t="str" cm="1">
        <f t="array" ref="AQ4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6" t="str" cm="1">
        <f t="array" ref="AR4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6">
        <v>42</v>
      </c>
      <c r="AT46">
        <v>29</v>
      </c>
      <c r="AU46">
        <v>0</v>
      </c>
      <c r="AV46">
        <v>1</v>
      </c>
      <c r="AW46" t="s">
        <v>45</v>
      </c>
      <c r="AX46" t="s">
        <v>11</v>
      </c>
      <c r="AY46" t="str">
        <f t="shared" si="1"/>
        <v>Web</v>
      </c>
      <c r="AZ46">
        <v>4</v>
      </c>
      <c r="BA46" t="s">
        <v>44</v>
      </c>
      <c r="BB46">
        <f t="shared" si="2"/>
        <v>4</v>
      </c>
      <c r="BC46">
        <f t="shared" si="3"/>
        <v>55</v>
      </c>
      <c r="BD46">
        <f t="shared" si="4"/>
        <v>0.99999999999999978</v>
      </c>
      <c r="BE46">
        <f t="shared" si="5"/>
        <v>0</v>
      </c>
      <c r="BF46">
        <f t="shared" si="6"/>
        <v>1</v>
      </c>
      <c r="BG46">
        <f t="shared" si="7"/>
        <v>1.9999999999999998</v>
      </c>
      <c r="BH46">
        <f t="shared" si="8"/>
        <v>0</v>
      </c>
      <c r="BI46" t="str">
        <f>VLOOKUP(BH46,'Additional Data'!$E$1:$F$12,2,FALSE)</f>
        <v>Churned Customer</v>
      </c>
      <c r="BJ46" t="str">
        <f>IF(G46 &lt;= 'Additional Data'!$Q$2, "Low", IF(G46 &lt;= 'Additional Data'!$Q$3, "Medium", "High"))</f>
        <v>Low</v>
      </c>
      <c r="BK46" t="str">
        <f>IF(K46 &lt;= 'Additional Data'!$V$2, "Low", IF(K46 &lt;= 'Additional Data'!$V$3, "Medium", "High"))</f>
        <v>Medium</v>
      </c>
      <c r="BL46" t="str">
        <f>IF(L46 &lt;= 'Additional Data'!$AA$2, "Low", IF(L46 &lt;= 'Additional Data'!$AA$3, "Medium", "High"))</f>
        <v>Medium</v>
      </c>
      <c r="BM46">
        <v>45</v>
      </c>
    </row>
    <row r="47" spans="1:65" x14ac:dyDescent="0.25">
      <c r="A47">
        <v>72550</v>
      </c>
      <c r="B47" t="str">
        <f>IF(A47 &lt;= 'Additional Data'!$B$2,"Low", IF(A47 &lt;='Additional Data'!$B$3, "Medium", "High"))</f>
        <v>High</v>
      </c>
      <c r="C47">
        <v>1</v>
      </c>
      <c r="D47">
        <v>1</v>
      </c>
      <c r="E47">
        <v>39</v>
      </c>
      <c r="F47" t="str">
        <f t="shared" si="0"/>
        <v>Mid</v>
      </c>
      <c r="G47">
        <v>826</v>
      </c>
      <c r="H47">
        <v>50</v>
      </c>
      <c r="I47">
        <v>317</v>
      </c>
      <c r="J47">
        <v>50</v>
      </c>
      <c r="K47">
        <v>38</v>
      </c>
      <c r="L47">
        <v>38</v>
      </c>
      <c r="M47">
        <f>INDEX('Additional Data'!$H$2:$M$2, MATCH(MAX(G47:L47), G47:L47,0))</f>
        <v>0</v>
      </c>
      <c r="N47">
        <v>9</v>
      </c>
      <c r="O47">
        <v>5</v>
      </c>
      <c r="P47">
        <v>2</v>
      </c>
      <c r="Q47">
        <v>12</v>
      </c>
      <c r="R47">
        <v>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3</v>
      </c>
      <c r="Z47">
        <v>11</v>
      </c>
      <c r="AA47">
        <v>0</v>
      </c>
      <c r="AB47">
        <v>66</v>
      </c>
      <c r="AC47" t="str" cm="1">
        <f t="array" ref="AC47">_xlfn.IFS(AB47 &lt; 30, "&lt; 30", AB47 &lt; 40, "30-39", AB47 &lt; 50, "40-49", AB47 &gt;= 50, "50+")</f>
        <v>50+</v>
      </c>
      <c r="AD47">
        <v>2757</v>
      </c>
      <c r="AE47">
        <v>0</v>
      </c>
      <c r="AF47">
        <v>1</v>
      </c>
      <c r="AG47">
        <v>0</v>
      </c>
      <c r="AH47">
        <v>0</v>
      </c>
      <c r="AI47">
        <v>0</v>
      </c>
      <c r="AJ47" t="str" cm="1">
        <f t="array" ref="AJ4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7">
        <v>0</v>
      </c>
      <c r="AM47">
        <v>0</v>
      </c>
      <c r="AN47">
        <v>0</v>
      </c>
      <c r="AO47">
        <v>0</v>
      </c>
      <c r="AP47">
        <v>1</v>
      </c>
      <c r="AQ47" t="str" cm="1">
        <f t="array" ref="AQ4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47" t="str" cm="1">
        <f t="array" ref="AR4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7">
        <v>1281</v>
      </c>
      <c r="AT47">
        <v>1243</v>
      </c>
      <c r="AU47">
        <v>0</v>
      </c>
      <c r="AV47">
        <v>2</v>
      </c>
      <c r="AW47" t="s">
        <v>43</v>
      </c>
      <c r="AX47" t="s">
        <v>13</v>
      </c>
      <c r="AY47" t="str">
        <f t="shared" si="1"/>
        <v>Store</v>
      </c>
      <c r="AZ47">
        <v>19</v>
      </c>
      <c r="BA47" t="s">
        <v>44</v>
      </c>
      <c r="BB47">
        <f t="shared" si="2"/>
        <v>19</v>
      </c>
      <c r="BC47">
        <f t="shared" si="3"/>
        <v>1319</v>
      </c>
      <c r="BD47">
        <f t="shared" si="4"/>
        <v>7</v>
      </c>
      <c r="BE47">
        <f t="shared" si="5"/>
        <v>7</v>
      </c>
      <c r="BF47">
        <f t="shared" si="6"/>
        <v>8</v>
      </c>
      <c r="BG47">
        <f t="shared" si="7"/>
        <v>22</v>
      </c>
      <c r="BH47">
        <f t="shared" si="8"/>
        <v>8</v>
      </c>
      <c r="BI47" t="str">
        <f>VLOOKUP(BH47,'Additional Data'!$E$1:$F$12,2,FALSE)</f>
        <v>Top Customer</v>
      </c>
      <c r="BJ47" t="str">
        <f>IF(G47 &lt;= 'Additional Data'!$Q$2, "Low", IF(G47 &lt;= 'Additional Data'!$Q$3, "Medium", "High"))</f>
        <v>High</v>
      </c>
      <c r="BK47" t="str">
        <f>IF(K47 &lt;= 'Additional Data'!$V$2, "Low", IF(K47 &lt;= 'Additional Data'!$V$3, "Medium", "High"))</f>
        <v>High</v>
      </c>
      <c r="BL47" t="str">
        <f>IF(L47 &lt;= 'Additional Data'!$AA$2, "Low", IF(L47 &lt;= 'Additional Data'!$AA$3, "Medium", "High"))</f>
        <v>Medium</v>
      </c>
      <c r="BM47">
        <v>46</v>
      </c>
    </row>
    <row r="48" spans="1:65" x14ac:dyDescent="0.25">
      <c r="A48">
        <v>65486</v>
      </c>
      <c r="B48" t="str">
        <f>IF(A48 &lt;= 'Additional Data'!$B$2,"Low", IF(A48 &lt;='Additional Data'!$B$3, "Medium", "High"))</f>
        <v>Medium</v>
      </c>
      <c r="C48">
        <v>0</v>
      </c>
      <c r="D48">
        <v>1</v>
      </c>
      <c r="E48">
        <v>29</v>
      </c>
      <c r="F48" t="str">
        <f t="shared" si="0"/>
        <v>Recent</v>
      </c>
      <c r="G48">
        <v>245</v>
      </c>
      <c r="H48">
        <v>19</v>
      </c>
      <c r="I48">
        <v>125</v>
      </c>
      <c r="J48">
        <v>37</v>
      </c>
      <c r="K48">
        <v>67</v>
      </c>
      <c r="L48">
        <v>14</v>
      </c>
      <c r="M48">
        <f>INDEX('Additional Data'!$H$2:$M$2, MATCH(MAX(G48:L48), G48:L48,0))</f>
        <v>0</v>
      </c>
      <c r="N48">
        <v>1</v>
      </c>
      <c r="O48">
        <v>4</v>
      </c>
      <c r="P48">
        <v>2</v>
      </c>
      <c r="Q48">
        <v>10</v>
      </c>
      <c r="R48">
        <v>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3</v>
      </c>
      <c r="Z48">
        <v>11</v>
      </c>
      <c r="AA48">
        <v>0</v>
      </c>
      <c r="AB48">
        <v>63</v>
      </c>
      <c r="AC48" t="str" cm="1">
        <f t="array" ref="AC48">_xlfn.IFS(AB48 &lt; 30, "&lt; 30", AB48 &lt; 40, "30-39", AB48 &lt; 50, "40-49", AB48 &gt;= 50, "50+")</f>
        <v>50+</v>
      </c>
      <c r="AD48">
        <v>2207</v>
      </c>
      <c r="AE48">
        <v>0</v>
      </c>
      <c r="AF48">
        <v>0</v>
      </c>
      <c r="AG48">
        <v>0</v>
      </c>
      <c r="AH48">
        <v>0</v>
      </c>
      <c r="AI48">
        <v>1</v>
      </c>
      <c r="AJ48" t="str" cm="1">
        <f t="array" ref="AJ4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4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8">
        <v>0</v>
      </c>
      <c r="AM48">
        <v>0</v>
      </c>
      <c r="AN48">
        <v>1</v>
      </c>
      <c r="AO48">
        <v>0</v>
      </c>
      <c r="AP48">
        <v>0</v>
      </c>
      <c r="AQ48" t="str" cm="1">
        <f t="array" ref="AQ4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8" t="str" cm="1">
        <f t="array" ref="AR4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8">
        <v>493</v>
      </c>
      <c r="AT48">
        <v>479</v>
      </c>
      <c r="AU48">
        <v>0</v>
      </c>
      <c r="AV48">
        <v>1</v>
      </c>
      <c r="AW48" t="s">
        <v>46</v>
      </c>
      <c r="AX48" t="s">
        <v>13</v>
      </c>
      <c r="AY48" t="str">
        <f t="shared" si="1"/>
        <v>Store</v>
      </c>
      <c r="AZ48">
        <v>16</v>
      </c>
      <c r="BA48" t="s">
        <v>44</v>
      </c>
      <c r="BB48">
        <f t="shared" si="2"/>
        <v>16</v>
      </c>
      <c r="BC48">
        <f t="shared" si="3"/>
        <v>507</v>
      </c>
      <c r="BD48">
        <f t="shared" si="4"/>
        <v>8</v>
      </c>
      <c r="BE48">
        <f t="shared" si="5"/>
        <v>6</v>
      </c>
      <c r="BF48">
        <f t="shared" si="6"/>
        <v>5</v>
      </c>
      <c r="BG48">
        <f t="shared" si="7"/>
        <v>19</v>
      </c>
      <c r="BH48">
        <f t="shared" si="8"/>
        <v>7</v>
      </c>
      <c r="BI48" t="str">
        <f>VLOOKUP(BH48,'Additional Data'!$E$1:$F$12,2,FALSE)</f>
        <v>Loyal Customer</v>
      </c>
      <c r="BJ48" t="str">
        <f>IF(G48 &lt;= 'Additional Data'!$Q$2, "Low", IF(G48 &lt;= 'Additional Data'!$Q$3, "Medium", "High"))</f>
        <v>Medium</v>
      </c>
      <c r="BK48" t="str">
        <f>IF(K48 &lt;= 'Additional Data'!$V$2, "Low", IF(K48 &lt;= 'Additional Data'!$V$3, "Medium", "High"))</f>
        <v>High</v>
      </c>
      <c r="BL48" t="str">
        <f>IF(L48 &lt;= 'Additional Data'!$AA$2, "Low", IF(L48 &lt;= 'Additional Data'!$AA$3, "Medium", "High"))</f>
        <v>Medium</v>
      </c>
      <c r="BM48">
        <v>47</v>
      </c>
    </row>
    <row r="49" spans="1:65" x14ac:dyDescent="0.25">
      <c r="A49">
        <v>79143</v>
      </c>
      <c r="B49" t="str">
        <f>IF(A49 &lt;= 'Additional Data'!$B$2,"Low", IF(A49 &lt;='Additional Data'!$B$3, "Medium", "High"))</f>
        <v>High</v>
      </c>
      <c r="C49">
        <v>0</v>
      </c>
      <c r="D49">
        <v>0</v>
      </c>
      <c r="E49">
        <v>2</v>
      </c>
      <c r="F49" t="str">
        <f t="shared" si="0"/>
        <v>Very Recent</v>
      </c>
      <c r="G49">
        <v>650</v>
      </c>
      <c r="H49">
        <v>37</v>
      </c>
      <c r="I49">
        <v>780</v>
      </c>
      <c r="J49">
        <v>27</v>
      </c>
      <c r="K49">
        <v>167</v>
      </c>
      <c r="L49">
        <v>32</v>
      </c>
      <c r="M49">
        <f>INDEX('Additional Data'!$H$2:$M$2, MATCH(MAX(G49:L49), G49:L49,0))</f>
        <v>0</v>
      </c>
      <c r="N49">
        <v>1</v>
      </c>
      <c r="O49">
        <v>6</v>
      </c>
      <c r="P49">
        <v>9</v>
      </c>
      <c r="Q49">
        <v>13</v>
      </c>
      <c r="R49">
        <v>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3</v>
      </c>
      <c r="Z49">
        <v>11</v>
      </c>
      <c r="AA49">
        <v>0</v>
      </c>
      <c r="AB49">
        <v>56</v>
      </c>
      <c r="AC49" t="str" cm="1">
        <f t="array" ref="AC49">_xlfn.IFS(AB49 &lt; 30, "&lt; 30", AB49 &lt; 40, "30-39", AB49 &lt; 50, "40-49", AB49 &gt;= 50, "50+")</f>
        <v>50+</v>
      </c>
      <c r="AD49">
        <v>2846</v>
      </c>
      <c r="AE49">
        <v>0</v>
      </c>
      <c r="AF49">
        <v>1</v>
      </c>
      <c r="AG49">
        <v>0</v>
      </c>
      <c r="AH49">
        <v>0</v>
      </c>
      <c r="AI49">
        <v>0</v>
      </c>
      <c r="AJ49" t="str" cm="1">
        <f t="array" ref="AJ4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9">
        <v>0</v>
      </c>
      <c r="AM49">
        <v>0</v>
      </c>
      <c r="AN49">
        <v>0</v>
      </c>
      <c r="AO49">
        <v>1</v>
      </c>
      <c r="AP49">
        <v>0</v>
      </c>
      <c r="AQ49" t="str" cm="1">
        <f t="array" ref="AQ4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49" t="str" cm="1">
        <f t="array" ref="AR4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9">
        <v>1661</v>
      </c>
      <c r="AT49">
        <v>1629</v>
      </c>
      <c r="AU49">
        <v>0</v>
      </c>
      <c r="AV49">
        <v>0</v>
      </c>
      <c r="AW49" t="s">
        <v>43</v>
      </c>
      <c r="AX49" t="s">
        <v>13</v>
      </c>
      <c r="AY49" t="str">
        <f t="shared" si="1"/>
        <v>Store</v>
      </c>
      <c r="AZ49">
        <v>28</v>
      </c>
      <c r="BA49" t="s">
        <v>44</v>
      </c>
      <c r="BB49">
        <f t="shared" si="2"/>
        <v>28</v>
      </c>
      <c r="BC49">
        <f t="shared" si="3"/>
        <v>1693</v>
      </c>
      <c r="BD49">
        <f t="shared" si="4"/>
        <v>10</v>
      </c>
      <c r="BE49">
        <f t="shared" si="5"/>
        <v>9</v>
      </c>
      <c r="BF49">
        <f t="shared" si="6"/>
        <v>9</v>
      </c>
      <c r="BG49">
        <f t="shared" si="7"/>
        <v>28</v>
      </c>
      <c r="BH49">
        <f t="shared" si="8"/>
        <v>10</v>
      </c>
      <c r="BI49" t="str">
        <f>VLOOKUP(BH49,'Additional Data'!$E$1:$F$12,2,FALSE)</f>
        <v>Top Customer</v>
      </c>
      <c r="BJ49" t="str">
        <f>IF(G49 &lt;= 'Additional Data'!$Q$2, "Low", IF(G49 &lt;= 'Additional Data'!$Q$3, "Medium", "High"))</f>
        <v>High</v>
      </c>
      <c r="BK49" t="str">
        <f>IF(K49 &lt;= 'Additional Data'!$V$2, "Low", IF(K49 &lt;= 'Additional Data'!$V$3, "Medium", "High"))</f>
        <v>High</v>
      </c>
      <c r="BL49" t="str">
        <f>IF(L49 &lt;= 'Additional Data'!$AA$2, "Low", IF(L49 &lt;= 'Additional Data'!$AA$3, "Medium", "High"))</f>
        <v>Medium</v>
      </c>
      <c r="BM49">
        <v>48</v>
      </c>
    </row>
    <row r="50" spans="1:65" x14ac:dyDescent="0.25">
      <c r="A50">
        <v>35790</v>
      </c>
      <c r="B50" t="str">
        <f>IF(A50 &lt;= 'Additional Data'!$B$2,"Low", IF(A50 &lt;='Additional Data'!$B$3, "Medium", "High"))</f>
        <v>Medium</v>
      </c>
      <c r="C50">
        <v>1</v>
      </c>
      <c r="D50">
        <v>0</v>
      </c>
      <c r="E50">
        <v>54</v>
      </c>
      <c r="F50" t="str">
        <f t="shared" si="0"/>
        <v>Mid</v>
      </c>
      <c r="G50">
        <v>12</v>
      </c>
      <c r="H50">
        <v>6</v>
      </c>
      <c r="I50">
        <v>20</v>
      </c>
      <c r="J50">
        <v>30</v>
      </c>
      <c r="K50">
        <v>1</v>
      </c>
      <c r="L50">
        <v>3</v>
      </c>
      <c r="M50">
        <f>INDEX('Additional Data'!$H$2:$M$2, MATCH(MAX(G50:L50), G50:L50,0))</f>
        <v>0</v>
      </c>
      <c r="N50">
        <v>2</v>
      </c>
      <c r="O50">
        <v>2</v>
      </c>
      <c r="P50">
        <v>0</v>
      </c>
      <c r="Q50">
        <v>3</v>
      </c>
      <c r="R50">
        <v>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3</v>
      </c>
      <c r="Z50">
        <v>11</v>
      </c>
      <c r="AA50">
        <v>0</v>
      </c>
      <c r="AB50">
        <v>43</v>
      </c>
      <c r="AC50" t="str" cm="1">
        <f t="array" ref="AC50">_xlfn.IFS(AB50 &lt; 30, "&lt; 30", AB50 &lt; 40, "30-39", AB50 &lt; 50, "40-49", AB50 &gt;= 50, "50+")</f>
        <v>40-49</v>
      </c>
      <c r="AD50">
        <v>2702</v>
      </c>
      <c r="AE50">
        <v>0</v>
      </c>
      <c r="AF50">
        <v>0</v>
      </c>
      <c r="AG50">
        <v>1</v>
      </c>
      <c r="AH50">
        <v>0</v>
      </c>
      <c r="AI50">
        <v>0</v>
      </c>
      <c r="AJ50" t="str" cm="1">
        <f t="array" ref="AJ5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5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0">
        <v>0</v>
      </c>
      <c r="AM50">
        <v>0</v>
      </c>
      <c r="AN50">
        <v>1</v>
      </c>
      <c r="AO50">
        <v>0</v>
      </c>
      <c r="AP50">
        <v>0</v>
      </c>
      <c r="AQ50" t="str" cm="1">
        <f t="array" ref="AQ5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0" t="str" cm="1">
        <f t="array" ref="AR5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0">
        <v>69</v>
      </c>
      <c r="AT50">
        <v>66</v>
      </c>
      <c r="AU50">
        <v>0</v>
      </c>
      <c r="AV50">
        <v>1</v>
      </c>
      <c r="AW50" t="s">
        <v>47</v>
      </c>
      <c r="AX50" t="s">
        <v>13</v>
      </c>
      <c r="AY50" t="str">
        <f t="shared" si="1"/>
        <v>Store</v>
      </c>
      <c r="AZ50">
        <v>5</v>
      </c>
      <c r="BA50" t="s">
        <v>44</v>
      </c>
      <c r="BB50">
        <f t="shared" si="2"/>
        <v>5</v>
      </c>
      <c r="BC50">
        <f t="shared" si="3"/>
        <v>72</v>
      </c>
      <c r="BD50">
        <f t="shared" si="4"/>
        <v>5</v>
      </c>
      <c r="BE50">
        <f t="shared" si="5"/>
        <v>1</v>
      </c>
      <c r="BF50">
        <f t="shared" si="6"/>
        <v>2</v>
      </c>
      <c r="BG50">
        <f t="shared" si="7"/>
        <v>8</v>
      </c>
      <c r="BH50">
        <f t="shared" si="8"/>
        <v>1</v>
      </c>
      <c r="BI50" t="str">
        <f>VLOOKUP(BH50,'Additional Data'!$E$1:$F$12,2,FALSE)</f>
        <v>Churned Customer</v>
      </c>
      <c r="BJ50" t="str">
        <f>IF(G50 &lt;= 'Additional Data'!$Q$2, "Low", IF(G50 &lt;= 'Additional Data'!$Q$3, "Medium", "High"))</f>
        <v>Low</v>
      </c>
      <c r="BK50" t="str">
        <f>IF(K50 &lt;= 'Additional Data'!$V$2, "Low", IF(K50 &lt;= 'Additional Data'!$V$3, "Medium", "High"))</f>
        <v>Low</v>
      </c>
      <c r="BL50" t="str">
        <f>IF(L50 &lt;= 'Additional Data'!$AA$2, "Low", IF(L50 &lt;= 'Additional Data'!$AA$3, "Medium", "High"))</f>
        <v>Low</v>
      </c>
      <c r="BM50">
        <v>49</v>
      </c>
    </row>
    <row r="51" spans="1:65" x14ac:dyDescent="0.25">
      <c r="A51">
        <v>82582</v>
      </c>
      <c r="B51" t="str">
        <f>IF(A51 &lt;= 'Additional Data'!$B$2,"Low", IF(A51 &lt;='Additional Data'!$B$3, "Medium", "High"))</f>
        <v>High</v>
      </c>
      <c r="C51">
        <v>0</v>
      </c>
      <c r="D51">
        <v>0</v>
      </c>
      <c r="E51">
        <v>54</v>
      </c>
      <c r="F51" t="str">
        <f t="shared" si="0"/>
        <v>Mid</v>
      </c>
      <c r="G51">
        <v>510</v>
      </c>
      <c r="H51">
        <v>120</v>
      </c>
      <c r="I51">
        <v>550</v>
      </c>
      <c r="J51">
        <v>156</v>
      </c>
      <c r="K51">
        <v>40</v>
      </c>
      <c r="L51">
        <v>241</v>
      </c>
      <c r="M51">
        <f>INDEX('Additional Data'!$H$2:$M$2, MATCH(MAX(G51:L51), G51:L51,0))</f>
        <v>0</v>
      </c>
      <c r="N51">
        <v>1</v>
      </c>
      <c r="O51">
        <v>4</v>
      </c>
      <c r="P51">
        <v>9</v>
      </c>
      <c r="Q51">
        <v>7</v>
      </c>
      <c r="R51">
        <v>1</v>
      </c>
      <c r="S51">
        <v>1</v>
      </c>
      <c r="T51">
        <v>0</v>
      </c>
      <c r="U51">
        <v>0</v>
      </c>
      <c r="V51">
        <v>1</v>
      </c>
      <c r="W51">
        <v>0</v>
      </c>
      <c r="X51">
        <v>0</v>
      </c>
      <c r="Y51">
        <v>3</v>
      </c>
      <c r="Z51">
        <v>11</v>
      </c>
      <c r="AA51">
        <v>1</v>
      </c>
      <c r="AB51">
        <v>43</v>
      </c>
      <c r="AC51" t="str" cm="1">
        <f t="array" ref="AC51">_xlfn.IFS(AB51 &lt; 30, "&lt; 30", AB51 &lt; 40, "30-39", AB51 &lt; 50, "40-49", AB51 &gt;= 50, "50+")</f>
        <v>40-49</v>
      </c>
      <c r="AD51">
        <v>2181</v>
      </c>
      <c r="AE51">
        <v>1</v>
      </c>
      <c r="AF51">
        <v>0</v>
      </c>
      <c r="AG51">
        <v>0</v>
      </c>
      <c r="AH51">
        <v>0</v>
      </c>
      <c r="AI51">
        <v>0</v>
      </c>
      <c r="AJ51" t="str" cm="1">
        <f t="array" ref="AJ5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5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1">
        <v>0</v>
      </c>
      <c r="AM51">
        <v>0</v>
      </c>
      <c r="AN51">
        <v>1</v>
      </c>
      <c r="AO51">
        <v>0</v>
      </c>
      <c r="AP51">
        <v>0</v>
      </c>
      <c r="AQ51" t="str" cm="1">
        <f t="array" ref="AQ5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1" t="str" cm="1">
        <f t="array" ref="AR5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1">
        <v>1376</v>
      </c>
      <c r="AT51">
        <v>1135</v>
      </c>
      <c r="AU51">
        <v>2</v>
      </c>
      <c r="AV51">
        <v>0</v>
      </c>
      <c r="AW51" t="s">
        <v>43</v>
      </c>
      <c r="AX51" t="s">
        <v>12</v>
      </c>
      <c r="AY51" t="str">
        <f t="shared" si="1"/>
        <v>Catalog</v>
      </c>
      <c r="AZ51">
        <v>20</v>
      </c>
      <c r="BA51" t="s">
        <v>48</v>
      </c>
      <c r="BB51">
        <f t="shared" si="2"/>
        <v>20</v>
      </c>
      <c r="BC51">
        <f t="shared" si="3"/>
        <v>1617</v>
      </c>
      <c r="BD51">
        <f t="shared" si="4"/>
        <v>5</v>
      </c>
      <c r="BE51">
        <f t="shared" si="5"/>
        <v>7</v>
      </c>
      <c r="BF51">
        <f t="shared" si="6"/>
        <v>9</v>
      </c>
      <c r="BG51">
        <f t="shared" si="7"/>
        <v>21</v>
      </c>
      <c r="BH51">
        <f t="shared" si="8"/>
        <v>8</v>
      </c>
      <c r="BI51" t="str">
        <f>VLOOKUP(BH51,'Additional Data'!$E$1:$F$12,2,FALSE)</f>
        <v>Top Customer</v>
      </c>
      <c r="BJ51" t="str">
        <f>IF(G51 &lt;= 'Additional Data'!$Q$2, "Low", IF(G51 &lt;= 'Additional Data'!$Q$3, "Medium", "High"))</f>
        <v>High</v>
      </c>
      <c r="BK51" t="str">
        <f>IF(K51 &lt;= 'Additional Data'!$V$2, "Low", IF(K51 &lt;= 'Additional Data'!$V$3, "Medium", "High"))</f>
        <v>High</v>
      </c>
      <c r="BL51" t="str">
        <f>IF(L51 &lt;= 'Additional Data'!$AA$2, "Low", IF(L51 &lt;= 'Additional Data'!$AA$3, "Medium", "High"))</f>
        <v>High</v>
      </c>
      <c r="BM51">
        <v>50</v>
      </c>
    </row>
    <row r="52" spans="1:65" x14ac:dyDescent="0.25">
      <c r="A52">
        <v>66373</v>
      </c>
      <c r="B52" t="str">
        <f>IF(A52 &lt;= 'Additional Data'!$B$2,"Low", IF(A52 &lt;='Additional Data'!$B$3, "Medium", "High"))</f>
        <v>Medium</v>
      </c>
      <c r="C52">
        <v>1</v>
      </c>
      <c r="D52">
        <v>1</v>
      </c>
      <c r="E52">
        <v>57</v>
      </c>
      <c r="F52" t="str">
        <f t="shared" si="0"/>
        <v>Mid</v>
      </c>
      <c r="G52">
        <v>328</v>
      </c>
      <c r="H52">
        <v>9</v>
      </c>
      <c r="I52">
        <v>124</v>
      </c>
      <c r="J52">
        <v>12</v>
      </c>
      <c r="K52">
        <v>24</v>
      </c>
      <c r="L52">
        <v>109</v>
      </c>
      <c r="M52">
        <f>INDEX('Additional Data'!$H$2:$M$2, MATCH(MAX(G52:L52), G52:L52,0))</f>
        <v>0</v>
      </c>
      <c r="N52">
        <v>7</v>
      </c>
      <c r="O52">
        <v>4</v>
      </c>
      <c r="P52">
        <v>2</v>
      </c>
      <c r="Q52">
        <v>10</v>
      </c>
      <c r="R52">
        <v>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3</v>
      </c>
      <c r="Z52">
        <v>11</v>
      </c>
      <c r="AA52">
        <v>0</v>
      </c>
      <c r="AB52">
        <v>42</v>
      </c>
      <c r="AC52" t="str" cm="1">
        <f t="array" ref="AC52">_xlfn.IFS(AB52 &lt; 30, "&lt; 30", AB52 &lt; 40, "30-39", AB52 &lt; 50, "40-49", AB52 &gt;= 50, "50+")</f>
        <v>40-49</v>
      </c>
      <c r="AD52">
        <v>2541</v>
      </c>
      <c r="AE52">
        <v>0</v>
      </c>
      <c r="AF52">
        <v>1</v>
      </c>
      <c r="AG52">
        <v>0</v>
      </c>
      <c r="AH52">
        <v>0</v>
      </c>
      <c r="AI52">
        <v>0</v>
      </c>
      <c r="AJ52" t="str" cm="1">
        <f t="array" ref="AJ5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2">
        <v>0</v>
      </c>
      <c r="AM52">
        <v>0</v>
      </c>
      <c r="AN52">
        <v>1</v>
      </c>
      <c r="AO52">
        <v>0</v>
      </c>
      <c r="AP52">
        <v>0</v>
      </c>
      <c r="AQ52" t="str" cm="1">
        <f t="array" ref="AQ5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2" t="str" cm="1">
        <f t="array" ref="AR5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2">
        <v>497</v>
      </c>
      <c r="AT52">
        <v>388</v>
      </c>
      <c r="AU52">
        <v>0</v>
      </c>
      <c r="AV52">
        <v>2</v>
      </c>
      <c r="AW52" t="s">
        <v>46</v>
      </c>
      <c r="AX52" t="s">
        <v>13</v>
      </c>
      <c r="AY52" t="str">
        <f t="shared" si="1"/>
        <v>Store</v>
      </c>
      <c r="AZ52">
        <v>16</v>
      </c>
      <c r="BA52" t="s">
        <v>44</v>
      </c>
      <c r="BB52">
        <f t="shared" si="2"/>
        <v>16</v>
      </c>
      <c r="BC52">
        <f t="shared" si="3"/>
        <v>606</v>
      </c>
      <c r="BD52">
        <f t="shared" si="4"/>
        <v>5</v>
      </c>
      <c r="BE52">
        <f t="shared" si="5"/>
        <v>6</v>
      </c>
      <c r="BF52">
        <f t="shared" si="6"/>
        <v>5</v>
      </c>
      <c r="BG52">
        <f t="shared" si="7"/>
        <v>16</v>
      </c>
      <c r="BH52">
        <f t="shared" si="8"/>
        <v>5</v>
      </c>
      <c r="BI52" t="str">
        <f>VLOOKUP(BH52,'Additional Data'!$E$1:$F$12,2,FALSE)</f>
        <v>Loyal Customer</v>
      </c>
      <c r="BJ52" t="str">
        <f>IF(G52 &lt;= 'Additional Data'!$Q$2, "Low", IF(G52 &lt;= 'Additional Data'!$Q$3, "Medium", "High"))</f>
        <v>Medium</v>
      </c>
      <c r="BK52" t="str">
        <f>IF(K52 &lt;= 'Additional Data'!$V$2, "Low", IF(K52 &lt;= 'Additional Data'!$V$3, "Medium", "High"))</f>
        <v>Medium</v>
      </c>
      <c r="BL52" t="str">
        <f>IF(L52 &lt;= 'Additional Data'!$AA$2, "Low", IF(L52 &lt;= 'Additional Data'!$AA$3, "Medium", "High"))</f>
        <v>High</v>
      </c>
      <c r="BM52">
        <v>51</v>
      </c>
    </row>
    <row r="53" spans="1:65" x14ac:dyDescent="0.25">
      <c r="A53">
        <v>82384</v>
      </c>
      <c r="B53" t="str">
        <f>IF(A53 &lt;= 'Additional Data'!$B$2,"Low", IF(A53 &lt;='Additional Data'!$B$3, "Medium", "High"))</f>
        <v>High</v>
      </c>
      <c r="C53">
        <v>0</v>
      </c>
      <c r="D53">
        <v>0</v>
      </c>
      <c r="E53">
        <v>55</v>
      </c>
      <c r="F53" t="str">
        <f t="shared" si="0"/>
        <v>Mid</v>
      </c>
      <c r="G53">
        <v>984</v>
      </c>
      <c r="H53">
        <v>51</v>
      </c>
      <c r="I53">
        <v>432</v>
      </c>
      <c r="J53">
        <v>180</v>
      </c>
      <c r="K53">
        <v>120</v>
      </c>
      <c r="L53">
        <v>190</v>
      </c>
      <c r="M53">
        <f>INDEX('Additional Data'!$H$2:$M$2, MATCH(MAX(G53:L53), G53:L53,0))</f>
        <v>0</v>
      </c>
      <c r="N53">
        <v>1</v>
      </c>
      <c r="O53">
        <v>3</v>
      </c>
      <c r="P53">
        <v>10</v>
      </c>
      <c r="Q53">
        <v>13</v>
      </c>
      <c r="R53">
        <v>1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3</v>
      </c>
      <c r="Z53">
        <v>11</v>
      </c>
      <c r="AA53">
        <v>1</v>
      </c>
      <c r="AB53">
        <v>65</v>
      </c>
      <c r="AC53" t="str" cm="1">
        <f t="array" ref="AC53">_xlfn.IFS(AB53 &lt; 30, "&lt; 30", AB53 &lt; 40, "30-39", AB53 &lt; 50, "40-49", AB53 &gt;= 50, "50+")</f>
        <v>50+</v>
      </c>
      <c r="AD53">
        <v>2746</v>
      </c>
      <c r="AE53">
        <v>0</v>
      </c>
      <c r="AF53">
        <v>0</v>
      </c>
      <c r="AG53">
        <v>0</v>
      </c>
      <c r="AH53">
        <v>1</v>
      </c>
      <c r="AI53">
        <v>0</v>
      </c>
      <c r="AJ53" t="str" cm="1">
        <f t="array" ref="AJ5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3">
        <v>0</v>
      </c>
      <c r="AM53">
        <v>0</v>
      </c>
      <c r="AN53">
        <v>0</v>
      </c>
      <c r="AO53">
        <v>1</v>
      </c>
      <c r="AP53">
        <v>0</v>
      </c>
      <c r="AQ53" t="str" cm="1">
        <f t="array" ref="AQ5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53" t="str" cm="1">
        <f t="array" ref="AR5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3">
        <v>1767</v>
      </c>
      <c r="AT53">
        <v>1577</v>
      </c>
      <c r="AU53">
        <v>1</v>
      </c>
      <c r="AV53">
        <v>0</v>
      </c>
      <c r="AW53" t="s">
        <v>43</v>
      </c>
      <c r="AX53" t="s">
        <v>13</v>
      </c>
      <c r="AY53" t="str">
        <f t="shared" si="1"/>
        <v>Store</v>
      </c>
      <c r="AZ53">
        <v>26</v>
      </c>
      <c r="BA53" t="s">
        <v>48</v>
      </c>
      <c r="BB53">
        <f t="shared" si="2"/>
        <v>26</v>
      </c>
      <c r="BC53">
        <f t="shared" si="3"/>
        <v>1957</v>
      </c>
      <c r="BD53">
        <f t="shared" si="4"/>
        <v>5</v>
      </c>
      <c r="BE53">
        <f t="shared" si="5"/>
        <v>9</v>
      </c>
      <c r="BF53">
        <f t="shared" si="6"/>
        <v>9</v>
      </c>
      <c r="BG53">
        <f t="shared" si="7"/>
        <v>23</v>
      </c>
      <c r="BH53">
        <f t="shared" si="8"/>
        <v>8</v>
      </c>
      <c r="BI53" t="str">
        <f>VLOOKUP(BH53,'Additional Data'!$E$1:$F$12,2,FALSE)</f>
        <v>Top Customer</v>
      </c>
      <c r="BJ53" t="str">
        <f>IF(G53 &lt;= 'Additional Data'!$Q$2, "Low", IF(G53 &lt;= 'Additional Data'!$Q$3, "Medium", "High"))</f>
        <v>High</v>
      </c>
      <c r="BK53" t="str">
        <f>IF(K53 &lt;= 'Additional Data'!$V$2, "Low", IF(K53 &lt;= 'Additional Data'!$V$3, "Medium", "High"))</f>
        <v>High</v>
      </c>
      <c r="BL53" t="str">
        <f>IF(L53 &lt;= 'Additional Data'!$AA$2, "Low", IF(L53 &lt;= 'Additional Data'!$AA$3, "Medium", "High"))</f>
        <v>High</v>
      </c>
      <c r="BM53">
        <v>52</v>
      </c>
    </row>
    <row r="54" spans="1:65" x14ac:dyDescent="0.25">
      <c r="A54">
        <v>70287</v>
      </c>
      <c r="B54" t="str">
        <f>IF(A54 &lt;= 'Additional Data'!$B$2,"Low", IF(A54 &lt;='Additional Data'!$B$3, "Medium", "High"))</f>
        <v>High</v>
      </c>
      <c r="C54">
        <v>0</v>
      </c>
      <c r="D54">
        <v>0</v>
      </c>
      <c r="E54">
        <v>30</v>
      </c>
      <c r="F54" t="str">
        <f t="shared" si="0"/>
        <v>Recent</v>
      </c>
      <c r="G54">
        <v>295</v>
      </c>
      <c r="H54">
        <v>35</v>
      </c>
      <c r="I54">
        <v>482</v>
      </c>
      <c r="J54">
        <v>121</v>
      </c>
      <c r="K54">
        <v>120</v>
      </c>
      <c r="L54">
        <v>40</v>
      </c>
      <c r="M54">
        <f>INDEX('Additional Data'!$H$2:$M$2, MATCH(MAX(G54:L54), G54:L54,0))</f>
        <v>0</v>
      </c>
      <c r="N54">
        <v>1</v>
      </c>
      <c r="O54">
        <v>5</v>
      </c>
      <c r="P54">
        <v>5</v>
      </c>
      <c r="Q54">
        <v>10</v>
      </c>
      <c r="R54">
        <v>3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3</v>
      </c>
      <c r="Z54">
        <v>11</v>
      </c>
      <c r="AA54">
        <v>1</v>
      </c>
      <c r="AB54">
        <v>54</v>
      </c>
      <c r="AC54" t="str" cm="1">
        <f t="array" ref="AC54">_xlfn.IFS(AB54 &lt; 30, "&lt; 30", AB54 &lt; 40, "30-39", AB54 &lt; 50, "40-49", AB54 &gt;= 50, "50+")</f>
        <v>50+</v>
      </c>
      <c r="AD54">
        <v>2612</v>
      </c>
      <c r="AE54">
        <v>1</v>
      </c>
      <c r="AF54">
        <v>0</v>
      </c>
      <c r="AG54">
        <v>0</v>
      </c>
      <c r="AH54">
        <v>0</v>
      </c>
      <c r="AI54">
        <v>0</v>
      </c>
      <c r="AJ54" t="str" cm="1">
        <f t="array" ref="AJ5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5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4">
        <v>0</v>
      </c>
      <c r="AM54">
        <v>0</v>
      </c>
      <c r="AN54">
        <v>1</v>
      </c>
      <c r="AO54">
        <v>0</v>
      </c>
      <c r="AP54">
        <v>0</v>
      </c>
      <c r="AQ54" t="str" cm="1">
        <f t="array" ref="AQ5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4" t="str" cm="1">
        <f t="array" ref="AR5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4">
        <v>1053</v>
      </c>
      <c r="AT54">
        <v>1013</v>
      </c>
      <c r="AU54">
        <v>0</v>
      </c>
      <c r="AV54">
        <v>0</v>
      </c>
      <c r="AW54" t="s">
        <v>43</v>
      </c>
      <c r="AX54" t="s">
        <v>13</v>
      </c>
      <c r="AY54" t="str">
        <f t="shared" si="1"/>
        <v>Store</v>
      </c>
      <c r="AZ54">
        <v>20</v>
      </c>
      <c r="BA54" t="s">
        <v>44</v>
      </c>
      <c r="BB54">
        <f t="shared" si="2"/>
        <v>20</v>
      </c>
      <c r="BC54">
        <f t="shared" si="3"/>
        <v>1093</v>
      </c>
      <c r="BD54">
        <f t="shared" si="4"/>
        <v>7</v>
      </c>
      <c r="BE54">
        <f t="shared" si="5"/>
        <v>7</v>
      </c>
      <c r="BF54">
        <f t="shared" si="6"/>
        <v>7</v>
      </c>
      <c r="BG54">
        <f t="shared" si="7"/>
        <v>21</v>
      </c>
      <c r="BH54">
        <f t="shared" si="8"/>
        <v>8</v>
      </c>
      <c r="BI54" t="str">
        <f>VLOOKUP(BH54,'Additional Data'!$E$1:$F$12,2,FALSE)</f>
        <v>Top Customer</v>
      </c>
      <c r="BJ54" t="str">
        <f>IF(G54 &lt;= 'Additional Data'!$Q$2, "Low", IF(G54 &lt;= 'Additional Data'!$Q$3, "Medium", "High"))</f>
        <v>Medium</v>
      </c>
      <c r="BK54" t="str">
        <f>IF(K54 &lt;= 'Additional Data'!$V$2, "Low", IF(K54 &lt;= 'Additional Data'!$V$3, "Medium", "High"))</f>
        <v>High</v>
      </c>
      <c r="BL54" t="str">
        <f>IF(L54 &lt;= 'Additional Data'!$AA$2, "Low", IF(L54 &lt;= 'Additional Data'!$AA$3, "Medium", "High"))</f>
        <v>Medium</v>
      </c>
      <c r="BM54">
        <v>53</v>
      </c>
    </row>
    <row r="55" spans="1:65" x14ac:dyDescent="0.25">
      <c r="A55">
        <v>27938</v>
      </c>
      <c r="B55" t="str">
        <f>IF(A55 &lt;= 'Additional Data'!$B$2,"Low", IF(A55 &lt;='Additional Data'!$B$3, "Medium", "High"))</f>
        <v>Low</v>
      </c>
      <c r="C55">
        <v>1</v>
      </c>
      <c r="D55">
        <v>0</v>
      </c>
      <c r="E55">
        <v>31</v>
      </c>
      <c r="F55" t="str">
        <f t="shared" si="0"/>
        <v>Mid</v>
      </c>
      <c r="G55">
        <v>13</v>
      </c>
      <c r="H55">
        <v>0</v>
      </c>
      <c r="I55">
        <v>8</v>
      </c>
      <c r="J55">
        <v>2</v>
      </c>
      <c r="K55">
        <v>1</v>
      </c>
      <c r="L55">
        <v>5</v>
      </c>
      <c r="M55">
        <f>INDEX('Additional Data'!$H$2:$M$2, MATCH(MAX(G55:L55), G55:L55,0))</f>
        <v>0</v>
      </c>
      <c r="N55">
        <v>1</v>
      </c>
      <c r="O55">
        <v>1</v>
      </c>
      <c r="P55">
        <v>0</v>
      </c>
      <c r="Q55">
        <v>4</v>
      </c>
      <c r="R55">
        <v>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3</v>
      </c>
      <c r="Z55">
        <v>11</v>
      </c>
      <c r="AA55">
        <v>0</v>
      </c>
      <c r="AB55">
        <v>32</v>
      </c>
      <c r="AC55" t="str" cm="1">
        <f t="array" ref="AC55">_xlfn.IFS(AB55 &lt; 30, "&lt; 30", AB55 &lt; 40, "30-39", AB55 &lt; 50, "40-49", AB55 &gt;= 50, "50+")</f>
        <v>30-39</v>
      </c>
      <c r="AD55">
        <v>2221</v>
      </c>
      <c r="AE55">
        <v>0</v>
      </c>
      <c r="AF55">
        <v>0</v>
      </c>
      <c r="AG55">
        <v>1</v>
      </c>
      <c r="AH55">
        <v>0</v>
      </c>
      <c r="AI55">
        <v>0</v>
      </c>
      <c r="AJ55" t="str" cm="1">
        <f t="array" ref="AJ5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5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5">
        <v>0</v>
      </c>
      <c r="AM55">
        <v>0</v>
      </c>
      <c r="AN55">
        <v>1</v>
      </c>
      <c r="AO55">
        <v>0</v>
      </c>
      <c r="AP55">
        <v>0</v>
      </c>
      <c r="AQ55" t="str" cm="1">
        <f t="array" ref="AQ5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5" t="str" cm="1">
        <f t="array" ref="AR5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5">
        <v>24</v>
      </c>
      <c r="AT55">
        <v>19</v>
      </c>
      <c r="AU55">
        <v>0</v>
      </c>
      <c r="AV55">
        <v>1</v>
      </c>
      <c r="AW55" t="s">
        <v>45</v>
      </c>
      <c r="AX55" t="s">
        <v>13</v>
      </c>
      <c r="AY55" t="str">
        <f t="shared" si="1"/>
        <v>Store</v>
      </c>
      <c r="AZ55">
        <v>5</v>
      </c>
      <c r="BA55" t="s">
        <v>44</v>
      </c>
      <c r="BB55">
        <f t="shared" si="2"/>
        <v>5</v>
      </c>
      <c r="BC55">
        <f t="shared" si="3"/>
        <v>29</v>
      </c>
      <c r="BD55">
        <f t="shared" si="4"/>
        <v>7</v>
      </c>
      <c r="BE55">
        <f t="shared" si="5"/>
        <v>1</v>
      </c>
      <c r="BF55">
        <f t="shared" si="6"/>
        <v>0</v>
      </c>
      <c r="BG55">
        <f t="shared" si="7"/>
        <v>8</v>
      </c>
      <c r="BH55">
        <f t="shared" si="8"/>
        <v>1</v>
      </c>
      <c r="BI55" t="str">
        <f>VLOOKUP(BH55,'Additional Data'!$E$1:$F$12,2,FALSE)</f>
        <v>Churned Customer</v>
      </c>
      <c r="BJ55" t="str">
        <f>IF(G55 &lt;= 'Additional Data'!$Q$2, "Low", IF(G55 &lt;= 'Additional Data'!$Q$3, "Medium", "High"))</f>
        <v>Low</v>
      </c>
      <c r="BK55" t="str">
        <f>IF(K55 &lt;= 'Additional Data'!$V$2, "Low", IF(K55 &lt;= 'Additional Data'!$V$3, "Medium", "High"))</f>
        <v>Low</v>
      </c>
      <c r="BL55" t="str">
        <f>IF(L55 &lt;= 'Additional Data'!$AA$2, "Low", IF(L55 &lt;= 'Additional Data'!$AA$3, "Medium", "High"))</f>
        <v>Low</v>
      </c>
      <c r="BM55">
        <v>54</v>
      </c>
    </row>
    <row r="56" spans="1:65" x14ac:dyDescent="0.25">
      <c r="A56">
        <v>55954</v>
      </c>
      <c r="B56" t="str">
        <f>IF(A56 &lt;= 'Additional Data'!$B$2,"Low", IF(A56 &lt;='Additional Data'!$B$3, "Medium", "High"))</f>
        <v>Medium</v>
      </c>
      <c r="C56">
        <v>0</v>
      </c>
      <c r="D56">
        <v>1</v>
      </c>
      <c r="E56">
        <v>63</v>
      </c>
      <c r="F56" t="str">
        <f t="shared" si="0"/>
        <v>Old</v>
      </c>
      <c r="G56">
        <v>447</v>
      </c>
      <c r="H56">
        <v>0</v>
      </c>
      <c r="I56">
        <v>28</v>
      </c>
      <c r="J56">
        <v>0</v>
      </c>
      <c r="K56">
        <v>0</v>
      </c>
      <c r="L56">
        <v>43</v>
      </c>
      <c r="M56">
        <f>INDEX('Additional Data'!$H$2:$M$2, MATCH(MAX(G56:L56), G56:L56,0))</f>
        <v>0</v>
      </c>
      <c r="N56">
        <v>3</v>
      </c>
      <c r="O56">
        <v>8</v>
      </c>
      <c r="P56">
        <v>2</v>
      </c>
      <c r="Q56">
        <v>6</v>
      </c>
      <c r="R56">
        <v>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3</v>
      </c>
      <c r="Z56">
        <v>11</v>
      </c>
      <c r="AA56">
        <v>0</v>
      </c>
      <c r="AB56">
        <v>52</v>
      </c>
      <c r="AC56" t="str" cm="1">
        <f t="array" ref="AC56">_xlfn.IFS(AB56 &lt; 30, "&lt; 30", AB56 &lt; 40, "30-39", AB56 &lt; 50, "40-49", AB56 &gt;= 50, "50+")</f>
        <v>50+</v>
      </c>
      <c r="AD56">
        <v>2277</v>
      </c>
      <c r="AE56">
        <v>0</v>
      </c>
      <c r="AF56">
        <v>1</v>
      </c>
      <c r="AG56">
        <v>0</v>
      </c>
      <c r="AH56">
        <v>0</v>
      </c>
      <c r="AI56">
        <v>0</v>
      </c>
      <c r="AJ56" t="str" cm="1">
        <f t="array" ref="AJ5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6">
        <v>0</v>
      </c>
      <c r="AM56">
        <v>0</v>
      </c>
      <c r="AN56">
        <v>0</v>
      </c>
      <c r="AO56">
        <v>0</v>
      </c>
      <c r="AP56">
        <v>1</v>
      </c>
      <c r="AQ56" t="str" cm="1">
        <f t="array" ref="AQ5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56" t="str" cm="1">
        <f t="array" ref="AR5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6">
        <v>475</v>
      </c>
      <c r="AT56">
        <v>432</v>
      </c>
      <c r="AU56">
        <v>0</v>
      </c>
      <c r="AV56">
        <v>1</v>
      </c>
      <c r="AW56" t="s">
        <v>46</v>
      </c>
      <c r="AX56" t="s">
        <v>11</v>
      </c>
      <c r="AY56" t="str">
        <f t="shared" si="1"/>
        <v>Web</v>
      </c>
      <c r="AZ56">
        <v>16</v>
      </c>
      <c r="BA56" t="s">
        <v>44</v>
      </c>
      <c r="BB56">
        <f t="shared" si="2"/>
        <v>16</v>
      </c>
      <c r="BC56">
        <f t="shared" si="3"/>
        <v>518</v>
      </c>
      <c r="BD56">
        <f t="shared" si="4"/>
        <v>4</v>
      </c>
      <c r="BE56">
        <f t="shared" si="5"/>
        <v>6</v>
      </c>
      <c r="BF56">
        <f t="shared" si="6"/>
        <v>5</v>
      </c>
      <c r="BG56">
        <f t="shared" si="7"/>
        <v>15</v>
      </c>
      <c r="BH56">
        <f t="shared" si="8"/>
        <v>4</v>
      </c>
      <c r="BI56" t="str">
        <f>VLOOKUP(BH56,'Additional Data'!$E$1:$F$12,2,FALSE)</f>
        <v>At Risk</v>
      </c>
      <c r="BJ56" t="str">
        <f>IF(G56 &lt;= 'Additional Data'!$Q$2, "Low", IF(G56 &lt;= 'Additional Data'!$Q$3, "Medium", "High"))</f>
        <v>Medium</v>
      </c>
      <c r="BK56" t="str">
        <f>IF(K56 &lt;= 'Additional Data'!$V$2, "Low", IF(K56 &lt;= 'Additional Data'!$V$3, "Medium", "High"))</f>
        <v>Low</v>
      </c>
      <c r="BL56" t="str">
        <f>IF(L56 &lt;= 'Additional Data'!$AA$2, "Low", IF(L56 &lt;= 'Additional Data'!$AA$3, "Medium", "High"))</f>
        <v>Medium</v>
      </c>
      <c r="BM56">
        <v>55</v>
      </c>
    </row>
    <row r="57" spans="1:65" x14ac:dyDescent="0.25">
      <c r="A57">
        <v>75777</v>
      </c>
      <c r="B57" t="str">
        <f>IF(A57 &lt;= 'Additional Data'!$B$2,"Low", IF(A57 &lt;='Additional Data'!$B$3, "Medium", "High"))</f>
        <v>High</v>
      </c>
      <c r="C57">
        <v>0</v>
      </c>
      <c r="D57">
        <v>0</v>
      </c>
      <c r="E57">
        <v>12</v>
      </c>
      <c r="F57" t="str">
        <f t="shared" si="0"/>
        <v>Recent</v>
      </c>
      <c r="G57">
        <v>712</v>
      </c>
      <c r="H57">
        <v>26</v>
      </c>
      <c r="I57">
        <v>538</v>
      </c>
      <c r="J57">
        <v>69</v>
      </c>
      <c r="K57">
        <v>13</v>
      </c>
      <c r="L57">
        <v>80</v>
      </c>
      <c r="M57">
        <f>INDEX('Additional Data'!$H$2:$M$2, MATCH(MAX(G57:L57), G57:L57,0))</f>
        <v>0</v>
      </c>
      <c r="N57">
        <v>1</v>
      </c>
      <c r="O57">
        <v>3</v>
      </c>
      <c r="P57">
        <v>6</v>
      </c>
      <c r="Q57">
        <v>11</v>
      </c>
      <c r="R57">
        <v>1</v>
      </c>
      <c r="S57">
        <v>0</v>
      </c>
      <c r="T57">
        <v>1</v>
      </c>
      <c r="U57">
        <v>1</v>
      </c>
      <c r="V57">
        <v>0</v>
      </c>
      <c r="W57">
        <v>0</v>
      </c>
      <c r="X57">
        <v>0</v>
      </c>
      <c r="Y57">
        <v>3</v>
      </c>
      <c r="Z57">
        <v>11</v>
      </c>
      <c r="AA57">
        <v>1</v>
      </c>
      <c r="AB57">
        <v>38</v>
      </c>
      <c r="AC57" t="str" cm="1">
        <f t="array" ref="AC57">_xlfn.IFS(AB57 &lt; 30, "&lt; 30", AB57 &lt; 40, "30-39", AB57 &lt; 50, "40-49", AB57 &gt;= 50, "50+")</f>
        <v>30-39</v>
      </c>
      <c r="AD57">
        <v>2519</v>
      </c>
      <c r="AE57">
        <v>0</v>
      </c>
      <c r="AF57">
        <v>0</v>
      </c>
      <c r="AG57">
        <v>1</v>
      </c>
      <c r="AH57">
        <v>0</v>
      </c>
      <c r="AI57">
        <v>0</v>
      </c>
      <c r="AJ57" t="str" cm="1">
        <f t="array" ref="AJ5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5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7">
        <v>0</v>
      </c>
      <c r="AM57">
        <v>0</v>
      </c>
      <c r="AN57">
        <v>0</v>
      </c>
      <c r="AO57">
        <v>1</v>
      </c>
      <c r="AP57">
        <v>0</v>
      </c>
      <c r="AQ57" t="str" cm="1">
        <f t="array" ref="AQ5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57" t="str" cm="1">
        <f t="array" ref="AR5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7">
        <v>1358</v>
      </c>
      <c r="AT57">
        <v>1278</v>
      </c>
      <c r="AU57">
        <v>2</v>
      </c>
      <c r="AV57">
        <v>0</v>
      </c>
      <c r="AW57" t="s">
        <v>43</v>
      </c>
      <c r="AX57" t="s">
        <v>13</v>
      </c>
      <c r="AY57" t="str">
        <f t="shared" si="1"/>
        <v>Store</v>
      </c>
      <c r="AZ57">
        <v>20</v>
      </c>
      <c r="BA57" t="s">
        <v>48</v>
      </c>
      <c r="BB57">
        <f t="shared" si="2"/>
        <v>20</v>
      </c>
      <c r="BC57">
        <f t="shared" si="3"/>
        <v>1438</v>
      </c>
      <c r="BD57">
        <f t="shared" si="4"/>
        <v>9</v>
      </c>
      <c r="BE57">
        <f t="shared" si="5"/>
        <v>7</v>
      </c>
      <c r="BF57">
        <f t="shared" si="6"/>
        <v>8</v>
      </c>
      <c r="BG57">
        <f t="shared" si="7"/>
        <v>24</v>
      </c>
      <c r="BH57">
        <f t="shared" si="8"/>
        <v>9</v>
      </c>
      <c r="BI57" t="str">
        <f>VLOOKUP(BH57,'Additional Data'!$E$1:$F$12,2,FALSE)</f>
        <v>Top Customer</v>
      </c>
      <c r="BJ57" t="str">
        <f>IF(G57 &lt;= 'Additional Data'!$Q$2, "Low", IF(G57 &lt;= 'Additional Data'!$Q$3, "Medium", "High"))</f>
        <v>High</v>
      </c>
      <c r="BK57" t="str">
        <f>IF(K57 &lt;= 'Additional Data'!$V$2, "Low", IF(K57 &lt;= 'Additional Data'!$V$3, "Medium", "High"))</f>
        <v>Medium</v>
      </c>
      <c r="BL57" t="str">
        <f>IF(L57 &lt;= 'Additional Data'!$AA$2, "Low", IF(L57 &lt;= 'Additional Data'!$AA$3, "Medium", "High"))</f>
        <v>High</v>
      </c>
      <c r="BM57">
        <v>56</v>
      </c>
    </row>
    <row r="58" spans="1:65" x14ac:dyDescent="0.25">
      <c r="A58">
        <v>66653</v>
      </c>
      <c r="B58" t="str">
        <f>IF(A58 &lt;= 'Additional Data'!$B$2,"Low", IF(A58 &lt;='Additional Data'!$B$3, "Medium", "High"))</f>
        <v>Medium</v>
      </c>
      <c r="C58">
        <v>1</v>
      </c>
      <c r="D58">
        <v>1</v>
      </c>
      <c r="E58">
        <v>18</v>
      </c>
      <c r="F58" t="str">
        <f t="shared" si="0"/>
        <v>Recent</v>
      </c>
      <c r="G58">
        <v>452</v>
      </c>
      <c r="H58">
        <v>18</v>
      </c>
      <c r="I58">
        <v>102</v>
      </c>
      <c r="J58">
        <v>16</v>
      </c>
      <c r="K58">
        <v>18</v>
      </c>
      <c r="L58">
        <v>6</v>
      </c>
      <c r="M58">
        <f>INDEX('Additional Data'!$H$2:$M$2, MATCH(MAX(G58:L58), G58:L58,0))</f>
        <v>0</v>
      </c>
      <c r="N58">
        <v>4</v>
      </c>
      <c r="O58">
        <v>4</v>
      </c>
      <c r="P58">
        <v>2</v>
      </c>
      <c r="Q58">
        <v>12</v>
      </c>
      <c r="R58">
        <v>3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3</v>
      </c>
      <c r="Z58">
        <v>11</v>
      </c>
      <c r="AA58">
        <v>0</v>
      </c>
      <c r="AB58">
        <v>45</v>
      </c>
      <c r="AC58" t="str" cm="1">
        <f t="array" ref="AC58">_xlfn.IFS(AB58 &lt; 30, "&lt; 30", AB58 &lt; 40, "30-39", AB58 &lt; 50, "40-49", AB58 &gt;= 50, "50+")</f>
        <v>40-49</v>
      </c>
      <c r="AD58">
        <v>2819</v>
      </c>
      <c r="AE58">
        <v>0</v>
      </c>
      <c r="AF58">
        <v>0</v>
      </c>
      <c r="AG58">
        <v>0</v>
      </c>
      <c r="AH58">
        <v>1</v>
      </c>
      <c r="AI58">
        <v>0</v>
      </c>
      <c r="AJ58" t="str" cm="1">
        <f t="array" ref="AJ5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8">
        <v>0</v>
      </c>
      <c r="AM58">
        <v>0</v>
      </c>
      <c r="AN58">
        <v>1</v>
      </c>
      <c r="AO58">
        <v>0</v>
      </c>
      <c r="AP58">
        <v>0</v>
      </c>
      <c r="AQ58" t="str" cm="1">
        <f t="array" ref="AQ5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8" t="str" cm="1">
        <f t="array" ref="AR5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8">
        <v>606</v>
      </c>
      <c r="AT58">
        <v>600</v>
      </c>
      <c r="AU58">
        <v>0</v>
      </c>
      <c r="AV58">
        <v>2</v>
      </c>
      <c r="AW58" t="s">
        <v>46</v>
      </c>
      <c r="AX58" t="s">
        <v>13</v>
      </c>
      <c r="AY58" t="str">
        <f t="shared" si="1"/>
        <v>Store</v>
      </c>
      <c r="AZ58">
        <v>18</v>
      </c>
      <c r="BA58" t="s">
        <v>44</v>
      </c>
      <c r="BB58">
        <f t="shared" si="2"/>
        <v>18</v>
      </c>
      <c r="BC58">
        <f t="shared" si="3"/>
        <v>612</v>
      </c>
      <c r="BD58">
        <f t="shared" si="4"/>
        <v>9</v>
      </c>
      <c r="BE58">
        <f t="shared" si="5"/>
        <v>7</v>
      </c>
      <c r="BF58">
        <f t="shared" si="6"/>
        <v>5</v>
      </c>
      <c r="BG58">
        <f t="shared" si="7"/>
        <v>21</v>
      </c>
      <c r="BH58">
        <f t="shared" si="8"/>
        <v>8</v>
      </c>
      <c r="BI58" t="str">
        <f>VLOOKUP(BH58,'Additional Data'!$E$1:$F$12,2,FALSE)</f>
        <v>Top Customer</v>
      </c>
      <c r="BJ58" t="str">
        <f>IF(G58 &lt;= 'Additional Data'!$Q$2, "Low", IF(G58 &lt;= 'Additional Data'!$Q$3, "Medium", "High"))</f>
        <v>Medium</v>
      </c>
      <c r="BK58" t="str">
        <f>IF(K58 &lt;= 'Additional Data'!$V$2, "Low", IF(K58 &lt;= 'Additional Data'!$V$3, "Medium", "High"))</f>
        <v>Medium</v>
      </c>
      <c r="BL58" t="str">
        <f>IF(L58 &lt;= 'Additional Data'!$AA$2, "Low", IF(L58 &lt;= 'Additional Data'!$AA$3, "Medium", "High"))</f>
        <v>Low</v>
      </c>
      <c r="BM58">
        <v>57</v>
      </c>
    </row>
    <row r="59" spans="1:65" x14ac:dyDescent="0.25">
      <c r="A59">
        <v>61823</v>
      </c>
      <c r="B59" t="str">
        <f>IF(A59 &lt;= 'Additional Data'!$B$2,"Low", IF(A59 &lt;='Additional Data'!$B$3, "Medium", "High"))</f>
        <v>Medium</v>
      </c>
      <c r="C59">
        <v>0</v>
      </c>
      <c r="D59">
        <v>1</v>
      </c>
      <c r="E59">
        <v>26</v>
      </c>
      <c r="F59" t="str">
        <f t="shared" si="0"/>
        <v>Recent</v>
      </c>
      <c r="G59">
        <v>523</v>
      </c>
      <c r="H59">
        <v>7</v>
      </c>
      <c r="I59">
        <v>134</v>
      </c>
      <c r="J59">
        <v>37</v>
      </c>
      <c r="K59">
        <v>14</v>
      </c>
      <c r="L59">
        <v>169</v>
      </c>
      <c r="M59">
        <f>INDEX('Additional Data'!$H$2:$M$2, MATCH(MAX(G59:L59), G59:L59,0))</f>
        <v>0</v>
      </c>
      <c r="N59">
        <v>4</v>
      </c>
      <c r="O59">
        <v>8</v>
      </c>
      <c r="P59">
        <v>2</v>
      </c>
      <c r="Q59">
        <v>10</v>
      </c>
      <c r="R59">
        <v>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3</v>
      </c>
      <c r="Z59">
        <v>11</v>
      </c>
      <c r="AA59">
        <v>0</v>
      </c>
      <c r="AB59">
        <v>68</v>
      </c>
      <c r="AC59" t="str" cm="1">
        <f t="array" ref="AC59">_xlfn.IFS(AB59 &lt; 30, "&lt; 30", AB59 &lt; 40, "30-39", AB59 &lt; 50, "40-49", AB59 &gt;= 50, "50+")</f>
        <v>50+</v>
      </c>
      <c r="AD59">
        <v>2655</v>
      </c>
      <c r="AE59">
        <v>0</v>
      </c>
      <c r="AF59">
        <v>0</v>
      </c>
      <c r="AG59">
        <v>1</v>
      </c>
      <c r="AH59">
        <v>0</v>
      </c>
      <c r="AI59">
        <v>0</v>
      </c>
      <c r="AJ59" t="str" cm="1">
        <f t="array" ref="AJ5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5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9">
        <v>0</v>
      </c>
      <c r="AM59">
        <v>0</v>
      </c>
      <c r="AN59">
        <v>1</v>
      </c>
      <c r="AO59">
        <v>0</v>
      </c>
      <c r="AP59">
        <v>0</v>
      </c>
      <c r="AQ59" t="str" cm="1">
        <f t="array" ref="AQ5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9" t="str" cm="1">
        <f t="array" ref="AR5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9">
        <v>715</v>
      </c>
      <c r="AT59">
        <v>546</v>
      </c>
      <c r="AU59">
        <v>0</v>
      </c>
      <c r="AV59">
        <v>1</v>
      </c>
      <c r="AW59" t="s">
        <v>46</v>
      </c>
      <c r="AX59" t="s">
        <v>13</v>
      </c>
      <c r="AY59" t="str">
        <f t="shared" si="1"/>
        <v>Store</v>
      </c>
      <c r="AZ59">
        <v>20</v>
      </c>
      <c r="BA59" t="s">
        <v>44</v>
      </c>
      <c r="BB59">
        <f t="shared" si="2"/>
        <v>20</v>
      </c>
      <c r="BC59">
        <f t="shared" si="3"/>
        <v>884</v>
      </c>
      <c r="BD59">
        <f t="shared" si="4"/>
        <v>8</v>
      </c>
      <c r="BE59">
        <f t="shared" si="5"/>
        <v>7</v>
      </c>
      <c r="BF59">
        <f t="shared" si="6"/>
        <v>6</v>
      </c>
      <c r="BG59">
        <f t="shared" si="7"/>
        <v>21</v>
      </c>
      <c r="BH59">
        <f t="shared" si="8"/>
        <v>8</v>
      </c>
      <c r="BI59" t="str">
        <f>VLOOKUP(BH59,'Additional Data'!$E$1:$F$12,2,FALSE)</f>
        <v>Top Customer</v>
      </c>
      <c r="BJ59" t="str">
        <f>IF(G59 &lt;= 'Additional Data'!$Q$2, "Low", IF(G59 &lt;= 'Additional Data'!$Q$3, "Medium", "High"))</f>
        <v>High</v>
      </c>
      <c r="BK59" t="str">
        <f>IF(K59 &lt;= 'Additional Data'!$V$2, "Low", IF(K59 &lt;= 'Additional Data'!$V$3, "Medium", "High"))</f>
        <v>Medium</v>
      </c>
      <c r="BL59" t="str">
        <f>IF(L59 &lt;= 'Additional Data'!$AA$2, "Low", IF(L59 &lt;= 'Additional Data'!$AA$3, "Medium", "High"))</f>
        <v>High</v>
      </c>
      <c r="BM59">
        <v>58</v>
      </c>
    </row>
    <row r="60" spans="1:65" x14ac:dyDescent="0.25">
      <c r="A60">
        <v>67680</v>
      </c>
      <c r="B60" t="str">
        <f>IF(A60 &lt;= 'Additional Data'!$B$2,"Low", IF(A60 &lt;='Additional Data'!$B$3, "Medium", "High"))</f>
        <v>Medium</v>
      </c>
      <c r="C60">
        <v>0</v>
      </c>
      <c r="D60">
        <v>1</v>
      </c>
      <c r="E60">
        <v>8</v>
      </c>
      <c r="F60" t="str">
        <f t="shared" si="0"/>
        <v>Recent</v>
      </c>
      <c r="G60">
        <v>546</v>
      </c>
      <c r="H60">
        <v>0</v>
      </c>
      <c r="I60">
        <v>48</v>
      </c>
      <c r="J60">
        <v>0</v>
      </c>
      <c r="K60">
        <v>6</v>
      </c>
      <c r="L60">
        <v>6</v>
      </c>
      <c r="M60">
        <f>INDEX('Additional Data'!$H$2:$M$2, MATCH(MAX(G60:L60), G60:L60,0))</f>
        <v>0</v>
      </c>
      <c r="N60">
        <v>1</v>
      </c>
      <c r="O60">
        <v>7</v>
      </c>
      <c r="P60">
        <v>3</v>
      </c>
      <c r="Q60">
        <v>8</v>
      </c>
      <c r="R60">
        <v>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3</v>
      </c>
      <c r="Z60">
        <v>11</v>
      </c>
      <c r="AA60">
        <v>0</v>
      </c>
      <c r="AB60">
        <v>69</v>
      </c>
      <c r="AC60" t="str" cm="1">
        <f t="array" ref="AC60">_xlfn.IFS(AB60 &lt; 30, "&lt; 30", AB60 &lt; 40, "30-39", AB60 &lt; 50, "40-49", AB60 &gt;= 50, "50+")</f>
        <v>50+</v>
      </c>
      <c r="AD60">
        <v>2542</v>
      </c>
      <c r="AE60">
        <v>0</v>
      </c>
      <c r="AF60">
        <v>0</v>
      </c>
      <c r="AG60">
        <v>0</v>
      </c>
      <c r="AH60">
        <v>0</v>
      </c>
      <c r="AI60">
        <v>1</v>
      </c>
      <c r="AJ60" t="str" cm="1">
        <f t="array" ref="AJ6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6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0">
        <v>0</v>
      </c>
      <c r="AM60">
        <v>0</v>
      </c>
      <c r="AN60">
        <v>0</v>
      </c>
      <c r="AO60">
        <v>0</v>
      </c>
      <c r="AP60">
        <v>1</v>
      </c>
      <c r="AQ60" t="str" cm="1">
        <f t="array" ref="AQ6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60" t="str" cm="1">
        <f t="array" ref="AR6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0">
        <v>600</v>
      </c>
      <c r="AT60">
        <v>594</v>
      </c>
      <c r="AU60">
        <v>0</v>
      </c>
      <c r="AV60">
        <v>1</v>
      </c>
      <c r="AW60" t="s">
        <v>46</v>
      </c>
      <c r="AX60" t="s">
        <v>13</v>
      </c>
      <c r="AY60" t="str">
        <f t="shared" si="1"/>
        <v>Store</v>
      </c>
      <c r="AZ60">
        <v>18</v>
      </c>
      <c r="BA60" t="s">
        <v>44</v>
      </c>
      <c r="BB60">
        <f t="shared" si="2"/>
        <v>18</v>
      </c>
      <c r="BC60">
        <f t="shared" si="3"/>
        <v>606</v>
      </c>
      <c r="BD60">
        <f t="shared" si="4"/>
        <v>10</v>
      </c>
      <c r="BE60">
        <f t="shared" si="5"/>
        <v>7</v>
      </c>
      <c r="BF60">
        <f t="shared" si="6"/>
        <v>5</v>
      </c>
      <c r="BG60">
        <f t="shared" si="7"/>
        <v>22</v>
      </c>
      <c r="BH60">
        <f t="shared" si="8"/>
        <v>8</v>
      </c>
      <c r="BI60" t="str">
        <f>VLOOKUP(BH60,'Additional Data'!$E$1:$F$12,2,FALSE)</f>
        <v>Top Customer</v>
      </c>
      <c r="BJ60" t="str">
        <f>IF(G60 &lt;= 'Additional Data'!$Q$2, "Low", IF(G60 &lt;= 'Additional Data'!$Q$3, "Medium", "High"))</f>
        <v>High</v>
      </c>
      <c r="BK60" t="str">
        <f>IF(K60 &lt;= 'Additional Data'!$V$2, "Low", IF(K60 &lt;= 'Additional Data'!$V$3, "Medium", "High"))</f>
        <v>Medium</v>
      </c>
      <c r="BL60" t="str">
        <f>IF(L60 &lt;= 'Additional Data'!$AA$2, "Low", IF(L60 &lt;= 'Additional Data'!$AA$3, "Medium", "High"))</f>
        <v>Low</v>
      </c>
      <c r="BM60">
        <v>59</v>
      </c>
    </row>
    <row r="61" spans="1:65" x14ac:dyDescent="0.25">
      <c r="A61">
        <v>70666</v>
      </c>
      <c r="B61" t="str">
        <f>IF(A61 &lt;= 'Additional Data'!$B$2,"Low", IF(A61 &lt;='Additional Data'!$B$3, "Medium", "High"))</f>
        <v>High</v>
      </c>
      <c r="C61">
        <v>0</v>
      </c>
      <c r="D61">
        <v>0</v>
      </c>
      <c r="E61">
        <v>29</v>
      </c>
      <c r="F61" t="str">
        <f t="shared" si="0"/>
        <v>Recent</v>
      </c>
      <c r="G61">
        <v>398</v>
      </c>
      <c r="H61">
        <v>40</v>
      </c>
      <c r="I61">
        <v>367</v>
      </c>
      <c r="J61">
        <v>119</v>
      </c>
      <c r="K61">
        <v>122</v>
      </c>
      <c r="L61">
        <v>30</v>
      </c>
      <c r="M61">
        <f>INDEX('Additional Data'!$H$2:$M$2, MATCH(MAX(G61:L61), G61:L61,0))</f>
        <v>0</v>
      </c>
      <c r="N61">
        <v>1</v>
      </c>
      <c r="O61">
        <v>7</v>
      </c>
      <c r="P61">
        <v>4</v>
      </c>
      <c r="Q61">
        <v>4</v>
      </c>
      <c r="R61">
        <v>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3</v>
      </c>
      <c r="Z61">
        <v>11</v>
      </c>
      <c r="AA61">
        <v>0</v>
      </c>
      <c r="AB61">
        <v>72</v>
      </c>
      <c r="AC61" t="str" cm="1">
        <f t="array" ref="AC61">_xlfn.IFS(AB61 &lt; 30, "&lt; 30", AB61 &lt; 40, "30-39", AB61 &lt; 50, "40-49", AB61 &gt;= 50, "50+")</f>
        <v>50+</v>
      </c>
      <c r="AD61">
        <v>2364</v>
      </c>
      <c r="AE61">
        <v>0</v>
      </c>
      <c r="AF61">
        <v>0</v>
      </c>
      <c r="AG61">
        <v>0</v>
      </c>
      <c r="AH61">
        <v>1</v>
      </c>
      <c r="AI61">
        <v>0</v>
      </c>
      <c r="AJ61" t="str" cm="1">
        <f t="array" ref="AJ6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1">
        <v>0</v>
      </c>
      <c r="AM61">
        <v>0</v>
      </c>
      <c r="AN61">
        <v>1</v>
      </c>
      <c r="AO61">
        <v>0</v>
      </c>
      <c r="AP61">
        <v>0</v>
      </c>
      <c r="AQ61" t="str" cm="1">
        <f t="array" ref="AQ6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1" t="str" cm="1">
        <f t="array" ref="AR6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1">
        <v>1046</v>
      </c>
      <c r="AT61">
        <v>1016</v>
      </c>
      <c r="AU61">
        <v>0</v>
      </c>
      <c r="AV61">
        <v>0</v>
      </c>
      <c r="AW61" t="s">
        <v>43</v>
      </c>
      <c r="AX61" t="s">
        <v>11</v>
      </c>
      <c r="AY61" t="str">
        <f t="shared" si="1"/>
        <v>Web</v>
      </c>
      <c r="AZ61">
        <v>15</v>
      </c>
      <c r="BA61" t="s">
        <v>44</v>
      </c>
      <c r="BB61">
        <f t="shared" si="2"/>
        <v>15</v>
      </c>
      <c r="BC61">
        <f t="shared" si="3"/>
        <v>1076</v>
      </c>
      <c r="BD61">
        <f t="shared" si="4"/>
        <v>8</v>
      </c>
      <c r="BE61">
        <f t="shared" si="5"/>
        <v>5</v>
      </c>
      <c r="BF61">
        <f t="shared" si="6"/>
        <v>7</v>
      </c>
      <c r="BG61">
        <f t="shared" si="7"/>
        <v>20</v>
      </c>
      <c r="BH61">
        <f t="shared" si="8"/>
        <v>7</v>
      </c>
      <c r="BI61" t="str">
        <f>VLOOKUP(BH61,'Additional Data'!$E$1:$F$12,2,FALSE)</f>
        <v>Loyal Customer</v>
      </c>
      <c r="BJ61" t="str">
        <f>IF(G61 &lt;= 'Additional Data'!$Q$2, "Low", IF(G61 &lt;= 'Additional Data'!$Q$3, "Medium", "High"))</f>
        <v>Medium</v>
      </c>
      <c r="BK61" t="str">
        <f>IF(K61 &lt;= 'Additional Data'!$V$2, "Low", IF(K61 &lt;= 'Additional Data'!$V$3, "Medium", "High"))</f>
        <v>High</v>
      </c>
      <c r="BL61" t="str">
        <f>IF(L61 &lt;= 'Additional Data'!$AA$2, "Low", IF(L61 &lt;= 'Additional Data'!$AA$3, "Medium", "High"))</f>
        <v>Medium</v>
      </c>
      <c r="BM61">
        <v>60</v>
      </c>
    </row>
    <row r="62" spans="1:65" x14ac:dyDescent="0.25">
      <c r="A62">
        <v>25721</v>
      </c>
      <c r="B62" t="str">
        <f>IF(A62 &lt;= 'Additional Data'!$B$2,"Low", IF(A62 &lt;='Additional Data'!$B$3, "Medium", "High"))</f>
        <v>Low</v>
      </c>
      <c r="C62">
        <v>1</v>
      </c>
      <c r="D62">
        <v>0</v>
      </c>
      <c r="E62">
        <v>75</v>
      </c>
      <c r="F62" t="str">
        <f t="shared" si="0"/>
        <v>Old</v>
      </c>
      <c r="G62">
        <v>1</v>
      </c>
      <c r="H62">
        <v>3</v>
      </c>
      <c r="I62">
        <v>6</v>
      </c>
      <c r="J62">
        <v>3</v>
      </c>
      <c r="K62">
        <v>6</v>
      </c>
      <c r="L62">
        <v>15</v>
      </c>
      <c r="M62">
        <f>INDEX('Additional Data'!$H$2:$M$2, MATCH(MAX(G62:L62), G62:L62,0))</f>
        <v>0</v>
      </c>
      <c r="N62">
        <v>1</v>
      </c>
      <c r="O62">
        <v>1</v>
      </c>
      <c r="P62">
        <v>1</v>
      </c>
      <c r="Q62">
        <v>2</v>
      </c>
      <c r="R62">
        <v>7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3</v>
      </c>
      <c r="Z62">
        <v>11</v>
      </c>
      <c r="AA62">
        <v>1</v>
      </c>
      <c r="AB62">
        <v>49</v>
      </c>
      <c r="AC62" t="str" cm="1">
        <f t="array" ref="AC62">_xlfn.IFS(AB62 &lt; 30, "&lt; 30", AB62 &lt; 40, "30-39", AB62 &lt; 50, "40-49", AB62 &gt;= 50, "50+")</f>
        <v>40-49</v>
      </c>
      <c r="AD62">
        <v>2563</v>
      </c>
      <c r="AE62">
        <v>0</v>
      </c>
      <c r="AF62">
        <v>1</v>
      </c>
      <c r="AG62">
        <v>0</v>
      </c>
      <c r="AH62">
        <v>0</v>
      </c>
      <c r="AI62">
        <v>0</v>
      </c>
      <c r="AJ62" t="str" cm="1">
        <f t="array" ref="AJ6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2">
        <v>0</v>
      </c>
      <c r="AM62">
        <v>0</v>
      </c>
      <c r="AN62">
        <v>1</v>
      </c>
      <c r="AO62">
        <v>0</v>
      </c>
      <c r="AP62">
        <v>0</v>
      </c>
      <c r="AQ62" t="str" cm="1">
        <f t="array" ref="AQ6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2" t="str" cm="1">
        <f t="array" ref="AR6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2">
        <v>19</v>
      </c>
      <c r="AT62">
        <v>4</v>
      </c>
      <c r="AU62">
        <v>0</v>
      </c>
      <c r="AV62">
        <v>1</v>
      </c>
      <c r="AW62" t="s">
        <v>45</v>
      </c>
      <c r="AX62" t="s">
        <v>13</v>
      </c>
      <c r="AY62" t="str">
        <f t="shared" si="1"/>
        <v>Store</v>
      </c>
      <c r="AZ62">
        <v>4</v>
      </c>
      <c r="BA62" t="s">
        <v>44</v>
      </c>
      <c r="BB62">
        <f t="shared" si="2"/>
        <v>4</v>
      </c>
      <c r="BC62">
        <f t="shared" si="3"/>
        <v>34</v>
      </c>
      <c r="BD62">
        <f t="shared" si="4"/>
        <v>3.0000000000000004</v>
      </c>
      <c r="BE62">
        <f t="shared" si="5"/>
        <v>0</v>
      </c>
      <c r="BF62">
        <f t="shared" si="6"/>
        <v>0</v>
      </c>
      <c r="BG62">
        <f t="shared" si="7"/>
        <v>3.0000000000000004</v>
      </c>
      <c r="BH62">
        <f t="shared" si="8"/>
        <v>0</v>
      </c>
      <c r="BI62" t="str">
        <f>VLOOKUP(BH62,'Additional Data'!$E$1:$F$12,2,FALSE)</f>
        <v>Churned Customer</v>
      </c>
      <c r="BJ62" t="str">
        <f>IF(G62 &lt;= 'Additional Data'!$Q$2, "Low", IF(G62 &lt;= 'Additional Data'!$Q$3, "Medium", "High"))</f>
        <v>Low</v>
      </c>
      <c r="BK62" t="str">
        <f>IF(K62 &lt;= 'Additional Data'!$V$2, "Low", IF(K62 &lt;= 'Additional Data'!$V$3, "Medium", "High"))</f>
        <v>Medium</v>
      </c>
      <c r="BL62" t="str">
        <f>IF(L62 &lt;= 'Additional Data'!$AA$2, "Low", IF(L62 &lt;= 'Additional Data'!$AA$3, "Medium", "High"))</f>
        <v>Medium</v>
      </c>
      <c r="BM62">
        <v>61</v>
      </c>
    </row>
    <row r="63" spans="1:65" x14ac:dyDescent="0.25">
      <c r="A63">
        <v>32474</v>
      </c>
      <c r="B63" t="str">
        <f>IF(A63 &lt;= 'Additional Data'!$B$2,"Low", IF(A63 &lt;='Additional Data'!$B$3, "Medium", "High"))</f>
        <v>Low</v>
      </c>
      <c r="C63">
        <v>1</v>
      </c>
      <c r="D63">
        <v>1</v>
      </c>
      <c r="E63">
        <v>0</v>
      </c>
      <c r="F63" t="str">
        <f t="shared" si="0"/>
        <v>Very Recent</v>
      </c>
      <c r="G63">
        <v>10</v>
      </c>
      <c r="H63">
        <v>0</v>
      </c>
      <c r="I63">
        <v>1</v>
      </c>
      <c r="J63">
        <v>0</v>
      </c>
      <c r="K63">
        <v>0</v>
      </c>
      <c r="L63">
        <v>0</v>
      </c>
      <c r="M63">
        <f>INDEX('Additional Data'!$H$2:$M$2, MATCH(MAX(G63:L63), G63:L63,0))</f>
        <v>0</v>
      </c>
      <c r="N63">
        <v>1</v>
      </c>
      <c r="O63">
        <v>1</v>
      </c>
      <c r="P63">
        <v>0</v>
      </c>
      <c r="Q63">
        <v>2</v>
      </c>
      <c r="R63">
        <v>7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3</v>
      </c>
      <c r="Z63">
        <v>11</v>
      </c>
      <c r="AA63">
        <v>0</v>
      </c>
      <c r="AB63">
        <v>53</v>
      </c>
      <c r="AC63" t="str" cm="1">
        <f t="array" ref="AC63">_xlfn.IFS(AB63 &lt; 30, "&lt; 30", AB63 &lt; 40, "30-39", AB63 &lt; 50, "40-49", AB63 &gt;= 50, "50+")</f>
        <v>50+</v>
      </c>
      <c r="AD63">
        <v>2208</v>
      </c>
      <c r="AE63">
        <v>0</v>
      </c>
      <c r="AF63">
        <v>0</v>
      </c>
      <c r="AG63">
        <v>0</v>
      </c>
      <c r="AH63">
        <v>1</v>
      </c>
      <c r="AI63">
        <v>0</v>
      </c>
      <c r="AJ63" t="str" cm="1">
        <f t="array" ref="AJ6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3">
        <v>0</v>
      </c>
      <c r="AM63">
        <v>0</v>
      </c>
      <c r="AN63">
        <v>1</v>
      </c>
      <c r="AO63">
        <v>0</v>
      </c>
      <c r="AP63">
        <v>0</v>
      </c>
      <c r="AQ63" t="str" cm="1">
        <f t="array" ref="AQ6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3" t="str" cm="1">
        <f t="array" ref="AR6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3">
        <v>11</v>
      </c>
      <c r="AT63">
        <v>11</v>
      </c>
      <c r="AU63">
        <v>0</v>
      </c>
      <c r="AV63">
        <v>2</v>
      </c>
      <c r="AW63" t="s">
        <v>45</v>
      </c>
      <c r="AX63" t="s">
        <v>13</v>
      </c>
      <c r="AY63" t="str">
        <f t="shared" si="1"/>
        <v>Store</v>
      </c>
      <c r="AZ63">
        <v>3</v>
      </c>
      <c r="BA63" t="s">
        <v>44</v>
      </c>
      <c r="BB63">
        <f t="shared" si="2"/>
        <v>3</v>
      </c>
      <c r="BC63">
        <f t="shared" si="3"/>
        <v>11</v>
      </c>
      <c r="BD63">
        <f t="shared" si="4"/>
        <v>10</v>
      </c>
      <c r="BE63">
        <f t="shared" si="5"/>
        <v>0</v>
      </c>
      <c r="BF63">
        <f t="shared" si="6"/>
        <v>0</v>
      </c>
      <c r="BG63">
        <f t="shared" si="7"/>
        <v>10</v>
      </c>
      <c r="BH63">
        <f t="shared" si="8"/>
        <v>2</v>
      </c>
      <c r="BI63" t="str">
        <f>VLOOKUP(BH63,'Additional Data'!$E$1:$F$12,2,FALSE)</f>
        <v>Churned Customer</v>
      </c>
      <c r="BJ63" t="str">
        <f>IF(G63 &lt;= 'Additional Data'!$Q$2, "Low", IF(G63 &lt;= 'Additional Data'!$Q$3, "Medium", "High"))</f>
        <v>Low</v>
      </c>
      <c r="BK63" t="str">
        <f>IF(K63 &lt;= 'Additional Data'!$V$2, "Low", IF(K63 &lt;= 'Additional Data'!$V$3, "Medium", "High"))</f>
        <v>Low</v>
      </c>
      <c r="BL63" t="str">
        <f>IF(L63 &lt;= 'Additional Data'!$AA$2, "Low", IF(L63 &lt;= 'Additional Data'!$AA$3, "Medium", "High"))</f>
        <v>Low</v>
      </c>
      <c r="BM63">
        <v>62</v>
      </c>
    </row>
    <row r="64" spans="1:65" x14ac:dyDescent="0.25">
      <c r="A64">
        <v>88194</v>
      </c>
      <c r="B64" t="str">
        <f>IF(A64 &lt;= 'Additional Data'!$B$2,"Low", IF(A64 &lt;='Additional Data'!$B$3, "Medium", "High"))</f>
        <v>High</v>
      </c>
      <c r="C64">
        <v>0</v>
      </c>
      <c r="D64">
        <v>1</v>
      </c>
      <c r="E64">
        <v>19</v>
      </c>
      <c r="F64" t="str">
        <f t="shared" si="0"/>
        <v>Recent</v>
      </c>
      <c r="G64">
        <v>688</v>
      </c>
      <c r="H64">
        <v>14</v>
      </c>
      <c r="I64">
        <v>309</v>
      </c>
      <c r="J64">
        <v>201</v>
      </c>
      <c r="K64">
        <v>24</v>
      </c>
      <c r="L64">
        <v>38</v>
      </c>
      <c r="M64">
        <f>INDEX('Additional Data'!$H$2:$M$2, MATCH(MAX(G64:L64), G64:L64,0))</f>
        <v>0</v>
      </c>
      <c r="N64">
        <v>1</v>
      </c>
      <c r="O64">
        <v>11</v>
      </c>
      <c r="P64">
        <v>10</v>
      </c>
      <c r="Q64">
        <v>10</v>
      </c>
      <c r="R64">
        <v>5</v>
      </c>
      <c r="S64">
        <v>1</v>
      </c>
      <c r="T64">
        <v>0</v>
      </c>
      <c r="U64">
        <v>0</v>
      </c>
      <c r="V64">
        <v>1</v>
      </c>
      <c r="W64">
        <v>0</v>
      </c>
      <c r="X64">
        <v>0</v>
      </c>
      <c r="Y64">
        <v>3</v>
      </c>
      <c r="Z64">
        <v>11</v>
      </c>
      <c r="AA64">
        <v>1</v>
      </c>
      <c r="AB64">
        <v>41</v>
      </c>
      <c r="AC64" t="str" cm="1">
        <f t="array" ref="AC64">_xlfn.IFS(AB64 &lt; 30, "&lt; 30", AB64 &lt; 40, "30-39", AB64 &lt; 50, "40-49", AB64 &gt;= 50, "50+")</f>
        <v>40-49</v>
      </c>
      <c r="AD64">
        <v>2261</v>
      </c>
      <c r="AE64">
        <v>0</v>
      </c>
      <c r="AF64">
        <v>0</v>
      </c>
      <c r="AG64">
        <v>1</v>
      </c>
      <c r="AH64">
        <v>0</v>
      </c>
      <c r="AI64">
        <v>0</v>
      </c>
      <c r="AJ64" t="str" cm="1">
        <f t="array" ref="AJ6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6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4">
        <v>1</v>
      </c>
      <c r="AM64">
        <v>0</v>
      </c>
      <c r="AN64">
        <v>0</v>
      </c>
      <c r="AO64">
        <v>0</v>
      </c>
      <c r="AP64">
        <v>0</v>
      </c>
      <c r="AQ64" t="str" cm="1">
        <f t="array" ref="AQ6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64" t="str" cm="1">
        <f t="array" ref="AR6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64">
        <v>1236</v>
      </c>
      <c r="AT64">
        <v>1198</v>
      </c>
      <c r="AU64">
        <v>2</v>
      </c>
      <c r="AV64">
        <v>1</v>
      </c>
      <c r="AW64" t="s">
        <v>43</v>
      </c>
      <c r="AX64" t="s">
        <v>11</v>
      </c>
      <c r="AY64" t="str">
        <f t="shared" si="1"/>
        <v>Web</v>
      </c>
      <c r="AZ64">
        <v>31</v>
      </c>
      <c r="BA64" t="s">
        <v>48</v>
      </c>
      <c r="BB64">
        <f t="shared" si="2"/>
        <v>31</v>
      </c>
      <c r="BC64">
        <f t="shared" si="3"/>
        <v>1274</v>
      </c>
      <c r="BD64">
        <f t="shared" si="4"/>
        <v>9</v>
      </c>
      <c r="BE64">
        <f t="shared" si="5"/>
        <v>9</v>
      </c>
      <c r="BF64">
        <f t="shared" si="6"/>
        <v>8</v>
      </c>
      <c r="BG64">
        <f t="shared" si="7"/>
        <v>26</v>
      </c>
      <c r="BH64">
        <f t="shared" si="8"/>
        <v>9</v>
      </c>
      <c r="BI64" t="str">
        <f>VLOOKUP(BH64,'Additional Data'!$E$1:$F$12,2,FALSE)</f>
        <v>Top Customer</v>
      </c>
      <c r="BJ64" t="str">
        <f>IF(G64 &lt;= 'Additional Data'!$Q$2, "Low", IF(G64 &lt;= 'Additional Data'!$Q$3, "Medium", "High"))</f>
        <v>High</v>
      </c>
      <c r="BK64" t="str">
        <f>IF(K64 &lt;= 'Additional Data'!$V$2, "Low", IF(K64 &lt;= 'Additional Data'!$V$3, "Medium", "High"))</f>
        <v>Medium</v>
      </c>
      <c r="BL64" t="str">
        <f>IF(L64 &lt;= 'Additional Data'!$AA$2, "Low", IF(L64 &lt;= 'Additional Data'!$AA$3, "Medium", "High"))</f>
        <v>Medium</v>
      </c>
      <c r="BM64">
        <v>63</v>
      </c>
    </row>
    <row r="65" spans="1:65" x14ac:dyDescent="0.25">
      <c r="A65">
        <v>69096</v>
      </c>
      <c r="B65" t="str">
        <f>IF(A65 &lt;= 'Additional Data'!$B$2,"Low", IF(A65 &lt;='Additional Data'!$B$3, "Medium", "High"))</f>
        <v>High</v>
      </c>
      <c r="C65">
        <v>0</v>
      </c>
      <c r="D65">
        <v>1</v>
      </c>
      <c r="E65">
        <v>4</v>
      </c>
      <c r="F65" t="str">
        <f t="shared" si="0"/>
        <v>Very Recent</v>
      </c>
      <c r="G65">
        <v>247</v>
      </c>
      <c r="H65">
        <v>49</v>
      </c>
      <c r="I65">
        <v>159</v>
      </c>
      <c r="J65">
        <v>7</v>
      </c>
      <c r="K65">
        <v>82</v>
      </c>
      <c r="L65">
        <v>109</v>
      </c>
      <c r="M65">
        <f>INDEX('Additional Data'!$H$2:$M$2, MATCH(MAX(G65:L65), G65:L65,0))</f>
        <v>0</v>
      </c>
      <c r="N65">
        <v>1</v>
      </c>
      <c r="O65">
        <v>5</v>
      </c>
      <c r="P65">
        <v>2</v>
      </c>
      <c r="Q65">
        <v>10</v>
      </c>
      <c r="R65">
        <v>4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3</v>
      </c>
      <c r="Z65">
        <v>11</v>
      </c>
      <c r="AA65">
        <v>0</v>
      </c>
      <c r="AB65">
        <v>62</v>
      </c>
      <c r="AC65" t="str" cm="1">
        <f t="array" ref="AC65">_xlfn.IFS(AB65 &lt; 30, "&lt; 30", AB65 &lt; 40, "30-39", AB65 &lt; 50, "40-49", AB65 &gt;= 50, "50+")</f>
        <v>50+</v>
      </c>
      <c r="AD65">
        <v>2434</v>
      </c>
      <c r="AE65">
        <v>0</v>
      </c>
      <c r="AF65">
        <v>0</v>
      </c>
      <c r="AG65">
        <v>0</v>
      </c>
      <c r="AH65">
        <v>1</v>
      </c>
      <c r="AI65">
        <v>0</v>
      </c>
      <c r="AJ65" t="str" cm="1">
        <f t="array" ref="AJ6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5">
        <v>0</v>
      </c>
      <c r="AM65">
        <v>0</v>
      </c>
      <c r="AN65">
        <v>1</v>
      </c>
      <c r="AO65">
        <v>0</v>
      </c>
      <c r="AP65">
        <v>0</v>
      </c>
      <c r="AQ65" t="str" cm="1">
        <f t="array" ref="AQ6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5" t="str" cm="1">
        <f t="array" ref="AR6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5">
        <v>544</v>
      </c>
      <c r="AT65">
        <v>435</v>
      </c>
      <c r="AU65">
        <v>0</v>
      </c>
      <c r="AV65">
        <v>1</v>
      </c>
      <c r="AW65" t="s">
        <v>46</v>
      </c>
      <c r="AX65" t="s">
        <v>13</v>
      </c>
      <c r="AY65" t="str">
        <f t="shared" si="1"/>
        <v>Store</v>
      </c>
      <c r="AZ65">
        <v>17</v>
      </c>
      <c r="BA65" t="s">
        <v>44</v>
      </c>
      <c r="BB65">
        <f t="shared" si="2"/>
        <v>17</v>
      </c>
      <c r="BC65">
        <f t="shared" si="3"/>
        <v>653</v>
      </c>
      <c r="BD65">
        <f t="shared" si="4"/>
        <v>10</v>
      </c>
      <c r="BE65">
        <f t="shared" si="5"/>
        <v>6</v>
      </c>
      <c r="BF65">
        <f t="shared" si="6"/>
        <v>6</v>
      </c>
      <c r="BG65">
        <f t="shared" si="7"/>
        <v>22</v>
      </c>
      <c r="BH65">
        <f t="shared" si="8"/>
        <v>8</v>
      </c>
      <c r="BI65" t="str">
        <f>VLOOKUP(BH65,'Additional Data'!$E$1:$F$12,2,FALSE)</f>
        <v>Top Customer</v>
      </c>
      <c r="BJ65" t="str">
        <f>IF(G65 &lt;= 'Additional Data'!$Q$2, "Low", IF(G65 &lt;= 'Additional Data'!$Q$3, "Medium", "High"))</f>
        <v>Medium</v>
      </c>
      <c r="BK65" t="str">
        <f>IF(K65 &lt;= 'Additional Data'!$V$2, "Low", IF(K65 &lt;= 'Additional Data'!$V$3, "Medium", "High"))</f>
        <v>High</v>
      </c>
      <c r="BL65" t="str">
        <f>IF(L65 &lt;= 'Additional Data'!$AA$2, "Low", IF(L65 &lt;= 'Additional Data'!$AA$3, "Medium", "High"))</f>
        <v>High</v>
      </c>
      <c r="BM65">
        <v>64</v>
      </c>
    </row>
    <row r="66" spans="1:65" x14ac:dyDescent="0.25">
      <c r="A66">
        <v>74854</v>
      </c>
      <c r="B66" t="str">
        <f>IF(A66 &lt;= 'Additional Data'!$B$2,"Low", IF(A66 &lt;='Additional Data'!$B$3, "Medium", "High"))</f>
        <v>High</v>
      </c>
      <c r="C66">
        <v>1</v>
      </c>
      <c r="D66">
        <v>2</v>
      </c>
      <c r="E66">
        <v>90</v>
      </c>
      <c r="F66" t="str">
        <f t="shared" ref="F66:F129" si="9">IF(E66&lt;=7,"Very Recent",IF(E66&lt;=30,"Recent",IF(E66&lt;=60,"Mid","Old")))</f>
        <v>Old</v>
      </c>
      <c r="G66">
        <v>856</v>
      </c>
      <c r="H66">
        <v>59</v>
      </c>
      <c r="I66">
        <v>487</v>
      </c>
      <c r="J66">
        <v>58</v>
      </c>
      <c r="K66">
        <v>29</v>
      </c>
      <c r="L66">
        <v>73</v>
      </c>
      <c r="M66">
        <f>INDEX('Additional Data'!$H$2:$M$2, MATCH(MAX(G66:L66), G66:L66,0))</f>
        <v>0</v>
      </c>
      <c r="N66">
        <v>7</v>
      </c>
      <c r="O66">
        <v>2</v>
      </c>
      <c r="P66">
        <v>5</v>
      </c>
      <c r="Q66">
        <v>5</v>
      </c>
      <c r="R66">
        <v>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3</v>
      </c>
      <c r="Z66">
        <v>11</v>
      </c>
      <c r="AA66">
        <v>0</v>
      </c>
      <c r="AB66">
        <v>50</v>
      </c>
      <c r="AC66" t="str" cm="1">
        <f t="array" ref="AC66">_xlfn.IFS(AB66 &lt; 30, "&lt; 30", AB66 &lt; 40, "30-39", AB66 &lt; 50, "40-49", AB66 &gt;= 50, "50+")</f>
        <v>50+</v>
      </c>
      <c r="AD66">
        <v>2606</v>
      </c>
      <c r="AE66">
        <v>0</v>
      </c>
      <c r="AF66">
        <v>0</v>
      </c>
      <c r="AG66">
        <v>0</v>
      </c>
      <c r="AH66">
        <v>1</v>
      </c>
      <c r="AI66">
        <v>0</v>
      </c>
      <c r="AJ66" t="str" cm="1">
        <f t="array" ref="AJ6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6">
        <v>0</v>
      </c>
      <c r="AM66">
        <v>0</v>
      </c>
      <c r="AN66">
        <v>1</v>
      </c>
      <c r="AO66">
        <v>0</v>
      </c>
      <c r="AP66">
        <v>0</v>
      </c>
      <c r="AQ66" t="str" cm="1">
        <f t="array" ref="AQ6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6" t="str" cm="1">
        <f t="array" ref="AR6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6">
        <v>1489</v>
      </c>
      <c r="AT66">
        <v>1416</v>
      </c>
      <c r="AU66">
        <v>0</v>
      </c>
      <c r="AV66">
        <v>3</v>
      </c>
      <c r="AW66" t="s">
        <v>43</v>
      </c>
      <c r="AX66" t="s">
        <v>12</v>
      </c>
      <c r="AY66" t="str">
        <f t="shared" ref="AY66:AY129" si="10">IF(AND(O66 &gt;= P66, O66 &gt;= Q66), "Web", IF(AND(P66 &gt;= O66, P66 &gt;= Q66), "Catalog", "Store"))</f>
        <v>Catalog</v>
      </c>
      <c r="AZ66">
        <v>12</v>
      </c>
      <c r="BA66" t="s">
        <v>44</v>
      </c>
      <c r="BB66">
        <f t="shared" ref="BB66:BB129" si="11">SUM(O66:Q66)</f>
        <v>12</v>
      </c>
      <c r="BC66">
        <f t="shared" ref="BC66:BC129" si="12">SUM(G66:L66)</f>
        <v>1562</v>
      </c>
      <c r="BD66">
        <f t="shared" ref="BD66:BD129" si="13">(1-_xlfn.PERCENTRANK.INC($E:$E,E66,1))*10</f>
        <v>0.99999999999999978</v>
      </c>
      <c r="BE66">
        <f t="shared" ref="BE66:BE129" si="14">_xlfn.PERCENTRANK.INC($BB:$BB,BB66,1)*10</f>
        <v>4</v>
      </c>
      <c r="BF66">
        <f t="shared" ref="BF66:BF129" si="15">_xlfn.PERCENTRANK.INC($BC:$BC,BC66,1)*10</f>
        <v>9</v>
      </c>
      <c r="BG66">
        <f t="shared" ref="BG66:BG129" si="16">SUM(BD66:BF66)</f>
        <v>14</v>
      </c>
      <c r="BH66">
        <f t="shared" ref="BH66:BH129" si="17">_xlfn.PERCENTRANK.INC($BG:$BG,BG66,1)*10</f>
        <v>4</v>
      </c>
      <c r="BI66" t="str">
        <f>VLOOKUP(BH66,'Additional Data'!$E$1:$F$12,2,FALSE)</f>
        <v>At Risk</v>
      </c>
      <c r="BJ66" t="str">
        <f>IF(G66 &lt;= 'Additional Data'!$Q$2, "Low", IF(G66 &lt;= 'Additional Data'!$Q$3, "Medium", "High"))</f>
        <v>High</v>
      </c>
      <c r="BK66" t="str">
        <f>IF(K66 &lt;= 'Additional Data'!$V$2, "Low", IF(K66 &lt;= 'Additional Data'!$V$3, "Medium", "High"))</f>
        <v>Medium</v>
      </c>
      <c r="BL66" t="str">
        <f>IF(L66 &lt;= 'Additional Data'!$AA$2, "Low", IF(L66 &lt;= 'Additional Data'!$AA$3, "Medium", "High"))</f>
        <v>High</v>
      </c>
      <c r="BM66">
        <v>65</v>
      </c>
    </row>
    <row r="67" spans="1:65" x14ac:dyDescent="0.25">
      <c r="A67">
        <v>66991</v>
      </c>
      <c r="B67" t="str">
        <f>IF(A67 &lt;= 'Additional Data'!$B$2,"Low", IF(A67 &lt;='Additional Data'!$B$3, "Medium", "High"))</f>
        <v>Medium</v>
      </c>
      <c r="C67">
        <v>0</v>
      </c>
      <c r="D67">
        <v>0</v>
      </c>
      <c r="E67">
        <v>1</v>
      </c>
      <c r="F67" t="str">
        <f t="shared" si="9"/>
        <v>Very Recent</v>
      </c>
      <c r="G67">
        <v>496</v>
      </c>
      <c r="H67">
        <v>36</v>
      </c>
      <c r="I67">
        <v>460</v>
      </c>
      <c r="J67">
        <v>189</v>
      </c>
      <c r="K67">
        <v>60</v>
      </c>
      <c r="L67">
        <v>12</v>
      </c>
      <c r="M67">
        <f>INDEX('Additional Data'!$H$2:$M$2, MATCH(MAX(G67:L67), G67:L67,0))</f>
        <v>0</v>
      </c>
      <c r="N67">
        <v>3</v>
      </c>
      <c r="O67">
        <v>4</v>
      </c>
      <c r="P67">
        <v>8</v>
      </c>
      <c r="Q67">
        <v>6</v>
      </c>
      <c r="R67">
        <v>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3</v>
      </c>
      <c r="Z67">
        <v>11</v>
      </c>
      <c r="AA67">
        <v>0</v>
      </c>
      <c r="AB67">
        <v>66</v>
      </c>
      <c r="AC67" t="str" cm="1">
        <f t="array" ref="AC67">_xlfn.IFS(AB67 &lt; 30, "&lt; 30", AB67 &lt; 40, "30-39", AB67 &lt; 50, "40-49", AB67 &gt;= 50, "50+")</f>
        <v>50+</v>
      </c>
      <c r="AD67">
        <v>2815</v>
      </c>
      <c r="AE67">
        <v>0</v>
      </c>
      <c r="AF67">
        <v>1</v>
      </c>
      <c r="AG67">
        <v>0</v>
      </c>
      <c r="AH67">
        <v>0</v>
      </c>
      <c r="AI67">
        <v>0</v>
      </c>
      <c r="AJ67" t="str" cm="1">
        <f t="array" ref="AJ6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7">
        <v>0</v>
      </c>
      <c r="AM67">
        <v>0</v>
      </c>
      <c r="AN67">
        <v>0</v>
      </c>
      <c r="AO67">
        <v>1</v>
      </c>
      <c r="AP67">
        <v>0</v>
      </c>
      <c r="AQ67" t="str" cm="1">
        <f t="array" ref="AQ6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67" t="str" cm="1">
        <f t="array" ref="AR6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7">
        <v>1241</v>
      </c>
      <c r="AT67">
        <v>1229</v>
      </c>
      <c r="AU67">
        <v>0</v>
      </c>
      <c r="AV67">
        <v>0</v>
      </c>
      <c r="AW67" t="s">
        <v>43</v>
      </c>
      <c r="AX67" t="s">
        <v>12</v>
      </c>
      <c r="AY67" t="str">
        <f t="shared" si="10"/>
        <v>Catalog</v>
      </c>
      <c r="AZ67">
        <v>18</v>
      </c>
      <c r="BA67" t="s">
        <v>44</v>
      </c>
      <c r="BB67">
        <f t="shared" si="11"/>
        <v>18</v>
      </c>
      <c r="BC67">
        <f t="shared" si="12"/>
        <v>1253</v>
      </c>
      <c r="BD67">
        <f t="shared" si="13"/>
        <v>10</v>
      </c>
      <c r="BE67">
        <f t="shared" si="14"/>
        <v>7</v>
      </c>
      <c r="BF67">
        <f t="shared" si="15"/>
        <v>8</v>
      </c>
      <c r="BG67">
        <f t="shared" si="16"/>
        <v>25</v>
      </c>
      <c r="BH67">
        <f t="shared" si="17"/>
        <v>9</v>
      </c>
      <c r="BI67" t="str">
        <f>VLOOKUP(BH67,'Additional Data'!$E$1:$F$12,2,FALSE)</f>
        <v>Top Customer</v>
      </c>
      <c r="BJ67" t="str">
        <f>IF(G67 &lt;= 'Additional Data'!$Q$2, "Low", IF(G67 &lt;= 'Additional Data'!$Q$3, "Medium", "High"))</f>
        <v>Medium</v>
      </c>
      <c r="BK67" t="str">
        <f>IF(K67 &lt;= 'Additional Data'!$V$2, "Low", IF(K67 &lt;= 'Additional Data'!$V$3, "Medium", "High"))</f>
        <v>High</v>
      </c>
      <c r="BL67" t="str">
        <f>IF(L67 &lt;= 'Additional Data'!$AA$2, "Low", IF(L67 &lt;= 'Additional Data'!$AA$3, "Medium", "High"))</f>
        <v>Medium</v>
      </c>
      <c r="BM67">
        <v>66</v>
      </c>
    </row>
    <row r="68" spans="1:65" x14ac:dyDescent="0.25">
      <c r="A68">
        <v>65031</v>
      </c>
      <c r="B68" t="str">
        <f>IF(A68 &lt;= 'Additional Data'!$B$2,"Low", IF(A68 &lt;='Additional Data'!$B$3, "Medium", "High"))</f>
        <v>Medium</v>
      </c>
      <c r="C68">
        <v>0</v>
      </c>
      <c r="D68">
        <v>1</v>
      </c>
      <c r="E68">
        <v>29</v>
      </c>
      <c r="F68" t="str">
        <f t="shared" si="9"/>
        <v>Recent</v>
      </c>
      <c r="G68">
        <v>258</v>
      </c>
      <c r="H68">
        <v>107</v>
      </c>
      <c r="I68">
        <v>291</v>
      </c>
      <c r="J68">
        <v>84</v>
      </c>
      <c r="K68">
        <v>37</v>
      </c>
      <c r="L68">
        <v>86</v>
      </c>
      <c r="M68">
        <f>INDEX('Additional Data'!$H$2:$M$2, MATCH(MAX(G68:L68), G68:L68,0))</f>
        <v>0</v>
      </c>
      <c r="N68">
        <v>4</v>
      </c>
      <c r="O68">
        <v>10</v>
      </c>
      <c r="P68">
        <v>3</v>
      </c>
      <c r="Q68">
        <v>13</v>
      </c>
      <c r="R68">
        <v>7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3</v>
      </c>
      <c r="Z68">
        <v>11</v>
      </c>
      <c r="AA68">
        <v>0</v>
      </c>
      <c r="AB68">
        <v>61</v>
      </c>
      <c r="AC68" t="str" cm="1">
        <f t="array" ref="AC68">_xlfn.IFS(AB68 &lt; 30, "&lt; 30", AB68 &lt; 40, "30-39", AB68 &lt; 50, "40-49", AB68 &gt;= 50, "50+")</f>
        <v>50+</v>
      </c>
      <c r="AD68">
        <v>2628</v>
      </c>
      <c r="AE68">
        <v>0</v>
      </c>
      <c r="AF68">
        <v>1</v>
      </c>
      <c r="AG68">
        <v>0</v>
      </c>
      <c r="AH68">
        <v>0</v>
      </c>
      <c r="AI68">
        <v>0</v>
      </c>
      <c r="AJ68" t="str" cm="1">
        <f t="array" ref="AJ6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8">
        <v>0</v>
      </c>
      <c r="AM68">
        <v>0</v>
      </c>
      <c r="AN68">
        <v>1</v>
      </c>
      <c r="AO68">
        <v>0</v>
      </c>
      <c r="AP68">
        <v>0</v>
      </c>
      <c r="AQ68" t="str" cm="1">
        <f t="array" ref="AQ6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8" t="str" cm="1">
        <f t="array" ref="AR6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8">
        <v>777</v>
      </c>
      <c r="AT68">
        <v>691</v>
      </c>
      <c r="AU68">
        <v>0</v>
      </c>
      <c r="AV68">
        <v>1</v>
      </c>
      <c r="AW68" t="s">
        <v>46</v>
      </c>
      <c r="AX68" t="s">
        <v>13</v>
      </c>
      <c r="AY68" t="str">
        <f t="shared" si="10"/>
        <v>Store</v>
      </c>
      <c r="AZ68">
        <v>26</v>
      </c>
      <c r="BA68" t="s">
        <v>44</v>
      </c>
      <c r="BB68">
        <f t="shared" si="11"/>
        <v>26</v>
      </c>
      <c r="BC68">
        <f t="shared" si="12"/>
        <v>863</v>
      </c>
      <c r="BD68">
        <f t="shared" si="13"/>
        <v>8</v>
      </c>
      <c r="BE68">
        <f t="shared" si="14"/>
        <v>9</v>
      </c>
      <c r="BF68">
        <f t="shared" si="15"/>
        <v>6</v>
      </c>
      <c r="BG68">
        <f t="shared" si="16"/>
        <v>23</v>
      </c>
      <c r="BH68">
        <f t="shared" si="17"/>
        <v>8</v>
      </c>
      <c r="BI68" t="str">
        <f>VLOOKUP(BH68,'Additional Data'!$E$1:$F$12,2,FALSE)</f>
        <v>Top Customer</v>
      </c>
      <c r="BJ68" t="str">
        <f>IF(G68 &lt;= 'Additional Data'!$Q$2, "Low", IF(G68 &lt;= 'Additional Data'!$Q$3, "Medium", "High"))</f>
        <v>Medium</v>
      </c>
      <c r="BK68" t="str">
        <f>IF(K68 &lt;= 'Additional Data'!$V$2, "Low", IF(K68 &lt;= 'Additional Data'!$V$3, "Medium", "High"))</f>
        <v>High</v>
      </c>
      <c r="BL68" t="str">
        <f>IF(L68 &lt;= 'Additional Data'!$AA$2, "Low", IF(L68 &lt;= 'Additional Data'!$AA$3, "Medium", "High"))</f>
        <v>High</v>
      </c>
      <c r="BM68">
        <v>67</v>
      </c>
    </row>
    <row r="69" spans="1:65" x14ac:dyDescent="0.25">
      <c r="A69">
        <v>60631</v>
      </c>
      <c r="B69" t="str">
        <f>IF(A69 &lt;= 'Additional Data'!$B$2,"Low", IF(A69 &lt;='Additional Data'!$B$3, "Medium", "High"))</f>
        <v>Medium</v>
      </c>
      <c r="C69">
        <v>1</v>
      </c>
      <c r="D69">
        <v>1</v>
      </c>
      <c r="E69">
        <v>88</v>
      </c>
      <c r="F69" t="str">
        <f t="shared" si="9"/>
        <v>Old</v>
      </c>
      <c r="G69">
        <v>565</v>
      </c>
      <c r="H69">
        <v>6</v>
      </c>
      <c r="I69">
        <v>65</v>
      </c>
      <c r="J69">
        <v>0</v>
      </c>
      <c r="K69">
        <v>6</v>
      </c>
      <c r="L69">
        <v>19</v>
      </c>
      <c r="M69">
        <f>INDEX('Additional Data'!$H$2:$M$2, MATCH(MAX(G69:L69), G69:L69,0))</f>
        <v>0</v>
      </c>
      <c r="N69">
        <v>5</v>
      </c>
      <c r="O69">
        <v>9</v>
      </c>
      <c r="P69">
        <v>2</v>
      </c>
      <c r="Q69">
        <v>8</v>
      </c>
      <c r="R69">
        <v>7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3</v>
      </c>
      <c r="Z69">
        <v>11</v>
      </c>
      <c r="AA69">
        <v>0</v>
      </c>
      <c r="AB69">
        <v>45</v>
      </c>
      <c r="AC69" t="str" cm="1">
        <f t="array" ref="AC69">_xlfn.IFS(AB69 &lt; 30, "&lt; 30", AB69 &lt; 40, "30-39", AB69 &lt; 50, "40-49", AB69 &gt;= 50, "50+")</f>
        <v>40-49</v>
      </c>
      <c r="AD69">
        <v>2609</v>
      </c>
      <c r="AE69">
        <v>0</v>
      </c>
      <c r="AF69">
        <v>1</v>
      </c>
      <c r="AG69">
        <v>0</v>
      </c>
      <c r="AH69">
        <v>0</v>
      </c>
      <c r="AI69">
        <v>0</v>
      </c>
      <c r="AJ69" t="str" cm="1">
        <f t="array" ref="AJ6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9">
        <v>0</v>
      </c>
      <c r="AM69">
        <v>0</v>
      </c>
      <c r="AN69">
        <v>0</v>
      </c>
      <c r="AO69">
        <v>0</v>
      </c>
      <c r="AP69">
        <v>1</v>
      </c>
      <c r="AQ69" t="str" cm="1">
        <f t="array" ref="AQ6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69" t="str" cm="1">
        <f t="array" ref="AR6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9">
        <v>642</v>
      </c>
      <c r="AT69">
        <v>623</v>
      </c>
      <c r="AU69">
        <v>1</v>
      </c>
      <c r="AV69">
        <v>2</v>
      </c>
      <c r="AW69" t="s">
        <v>46</v>
      </c>
      <c r="AX69" t="s">
        <v>11</v>
      </c>
      <c r="AY69" t="str">
        <f t="shared" si="10"/>
        <v>Web</v>
      </c>
      <c r="AZ69">
        <v>19</v>
      </c>
      <c r="BA69" t="s">
        <v>48</v>
      </c>
      <c r="BB69">
        <f t="shared" si="11"/>
        <v>19</v>
      </c>
      <c r="BC69">
        <f t="shared" si="12"/>
        <v>661</v>
      </c>
      <c r="BD69">
        <f t="shared" si="13"/>
        <v>1.9999999999999996</v>
      </c>
      <c r="BE69">
        <f t="shared" si="14"/>
        <v>7</v>
      </c>
      <c r="BF69">
        <f t="shared" si="15"/>
        <v>6</v>
      </c>
      <c r="BG69">
        <f t="shared" si="16"/>
        <v>15</v>
      </c>
      <c r="BH69">
        <f t="shared" si="17"/>
        <v>4</v>
      </c>
      <c r="BI69" t="str">
        <f>VLOOKUP(BH69,'Additional Data'!$E$1:$F$12,2,FALSE)</f>
        <v>At Risk</v>
      </c>
      <c r="BJ69" t="str">
        <f>IF(G69 &lt;= 'Additional Data'!$Q$2, "Low", IF(G69 &lt;= 'Additional Data'!$Q$3, "Medium", "High"))</f>
        <v>High</v>
      </c>
      <c r="BK69" t="str">
        <f>IF(K69 &lt;= 'Additional Data'!$V$2, "Low", IF(K69 &lt;= 'Additional Data'!$V$3, "Medium", "High"))</f>
        <v>Medium</v>
      </c>
      <c r="BL69" t="str">
        <f>IF(L69 &lt;= 'Additional Data'!$AA$2, "Low", IF(L69 &lt;= 'Additional Data'!$AA$3, "Medium", "High"))</f>
        <v>Medium</v>
      </c>
      <c r="BM69">
        <v>68</v>
      </c>
    </row>
    <row r="70" spans="1:65" x14ac:dyDescent="0.25">
      <c r="A70">
        <v>28332</v>
      </c>
      <c r="B70" t="str">
        <f>IF(A70 &lt;= 'Additional Data'!$B$2,"Low", IF(A70 &lt;='Additional Data'!$B$3, "Medium", "High"))</f>
        <v>Low</v>
      </c>
      <c r="C70">
        <v>0</v>
      </c>
      <c r="D70">
        <v>0</v>
      </c>
      <c r="E70">
        <v>58</v>
      </c>
      <c r="F70" t="str">
        <f t="shared" si="9"/>
        <v>Mid</v>
      </c>
      <c r="G70">
        <v>14</v>
      </c>
      <c r="H70">
        <v>10</v>
      </c>
      <c r="I70">
        <v>13</v>
      </c>
      <c r="J70">
        <v>4</v>
      </c>
      <c r="K70">
        <v>15</v>
      </c>
      <c r="L70">
        <v>9</v>
      </c>
      <c r="M70">
        <f>INDEX('Additional Data'!$H$2:$M$2, MATCH(MAX(G70:L70), G70:L70,0))</f>
        <v>0</v>
      </c>
      <c r="N70">
        <v>1</v>
      </c>
      <c r="O70">
        <v>2</v>
      </c>
      <c r="P70">
        <v>1</v>
      </c>
      <c r="Q70">
        <v>4</v>
      </c>
      <c r="R70">
        <v>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3</v>
      </c>
      <c r="Z70">
        <v>11</v>
      </c>
      <c r="AA70">
        <v>0</v>
      </c>
      <c r="AB70">
        <v>68</v>
      </c>
      <c r="AC70" t="str" cm="1">
        <f t="array" ref="AC70">_xlfn.IFS(AB70 &lt; 30, "&lt; 30", AB70 &lt; 40, "30-39", AB70 &lt; 50, "40-49", AB70 &gt;= 50, "50+")</f>
        <v>50+</v>
      </c>
      <c r="AD70">
        <v>2219</v>
      </c>
      <c r="AE70">
        <v>0</v>
      </c>
      <c r="AF70">
        <v>1</v>
      </c>
      <c r="AG70">
        <v>0</v>
      </c>
      <c r="AH70">
        <v>0</v>
      </c>
      <c r="AI70">
        <v>0</v>
      </c>
      <c r="AJ70" t="str" cm="1">
        <f t="array" ref="AJ7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0">
        <v>0</v>
      </c>
      <c r="AM70">
        <v>0</v>
      </c>
      <c r="AN70">
        <v>1</v>
      </c>
      <c r="AO70">
        <v>0</v>
      </c>
      <c r="AP70">
        <v>0</v>
      </c>
      <c r="AQ70" t="str" cm="1">
        <f t="array" ref="AQ7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0" t="str" cm="1">
        <f t="array" ref="AR7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0">
        <v>56</v>
      </c>
      <c r="AT70">
        <v>47</v>
      </c>
      <c r="AU70">
        <v>0</v>
      </c>
      <c r="AV70">
        <v>0</v>
      </c>
      <c r="AW70" t="s">
        <v>45</v>
      </c>
      <c r="AX70" t="s">
        <v>13</v>
      </c>
      <c r="AY70" t="str">
        <f t="shared" si="10"/>
        <v>Store</v>
      </c>
      <c r="AZ70">
        <v>7</v>
      </c>
      <c r="BA70" t="s">
        <v>44</v>
      </c>
      <c r="BB70">
        <f t="shared" si="11"/>
        <v>7</v>
      </c>
      <c r="BC70">
        <f t="shared" si="12"/>
        <v>65</v>
      </c>
      <c r="BD70">
        <f t="shared" si="13"/>
        <v>5</v>
      </c>
      <c r="BE70">
        <f t="shared" si="14"/>
        <v>3</v>
      </c>
      <c r="BF70">
        <f t="shared" si="15"/>
        <v>2</v>
      </c>
      <c r="BG70">
        <f t="shared" si="16"/>
        <v>10</v>
      </c>
      <c r="BH70">
        <f t="shared" si="17"/>
        <v>2</v>
      </c>
      <c r="BI70" t="str">
        <f>VLOOKUP(BH70,'Additional Data'!$E$1:$F$12,2,FALSE)</f>
        <v>Churned Customer</v>
      </c>
      <c r="BJ70" t="str">
        <f>IF(G70 &lt;= 'Additional Data'!$Q$2, "Low", IF(G70 &lt;= 'Additional Data'!$Q$3, "Medium", "High"))</f>
        <v>Low</v>
      </c>
      <c r="BK70" t="str">
        <f>IF(K70 &lt;= 'Additional Data'!$V$2, "Low", IF(K70 &lt;= 'Additional Data'!$V$3, "Medium", "High"))</f>
        <v>Medium</v>
      </c>
      <c r="BL70" t="str">
        <f>IF(L70 &lt;= 'Additional Data'!$AA$2, "Low", IF(L70 &lt;= 'Additional Data'!$AA$3, "Medium", "High"))</f>
        <v>Low</v>
      </c>
      <c r="BM70">
        <v>69</v>
      </c>
    </row>
    <row r="71" spans="1:65" x14ac:dyDescent="0.25">
      <c r="A71">
        <v>40246</v>
      </c>
      <c r="B71" t="str">
        <f>IF(A71 &lt;= 'Additional Data'!$B$2,"Low", IF(A71 &lt;='Additional Data'!$B$3, "Medium", "High"))</f>
        <v>Medium</v>
      </c>
      <c r="C71">
        <v>1</v>
      </c>
      <c r="D71">
        <v>0</v>
      </c>
      <c r="E71">
        <v>68</v>
      </c>
      <c r="F71" t="str">
        <f t="shared" si="9"/>
        <v>Old</v>
      </c>
      <c r="G71">
        <v>2</v>
      </c>
      <c r="H71">
        <v>1</v>
      </c>
      <c r="I71">
        <v>6</v>
      </c>
      <c r="J71">
        <v>2</v>
      </c>
      <c r="K71">
        <v>1</v>
      </c>
      <c r="L71">
        <v>1</v>
      </c>
      <c r="M71">
        <f>INDEX('Additional Data'!$H$2:$M$2, MATCH(MAX(G71:L71), G71:L71,0))</f>
        <v>0</v>
      </c>
      <c r="N71">
        <v>1</v>
      </c>
      <c r="O71">
        <v>1</v>
      </c>
      <c r="P71">
        <v>0</v>
      </c>
      <c r="Q71">
        <v>2</v>
      </c>
      <c r="R71">
        <v>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3</v>
      </c>
      <c r="Z71">
        <v>11</v>
      </c>
      <c r="AA71">
        <v>0</v>
      </c>
      <c r="AB71">
        <v>43</v>
      </c>
      <c r="AC71" t="str" cm="1">
        <f t="array" ref="AC71">_xlfn.IFS(AB71 &lt; 30, "&lt; 30", AB71 &lt; 40, "30-39", AB71 &lt; 50, "40-49", AB71 &gt;= 50, "50+")</f>
        <v>40-49</v>
      </c>
      <c r="AD71">
        <v>2716</v>
      </c>
      <c r="AE71">
        <v>1</v>
      </c>
      <c r="AF71">
        <v>0</v>
      </c>
      <c r="AG71">
        <v>0</v>
      </c>
      <c r="AH71">
        <v>0</v>
      </c>
      <c r="AI71">
        <v>0</v>
      </c>
      <c r="AJ71" t="str" cm="1">
        <f t="array" ref="AJ7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7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1">
        <v>0</v>
      </c>
      <c r="AM71">
        <v>0</v>
      </c>
      <c r="AN71">
        <v>1</v>
      </c>
      <c r="AO71">
        <v>0</v>
      </c>
      <c r="AP71">
        <v>0</v>
      </c>
      <c r="AQ71" t="str" cm="1">
        <f t="array" ref="AQ7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1" t="str" cm="1">
        <f t="array" ref="AR7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1">
        <v>12</v>
      </c>
      <c r="AT71">
        <v>11</v>
      </c>
      <c r="AU71">
        <v>0</v>
      </c>
      <c r="AV71">
        <v>1</v>
      </c>
      <c r="AW71" t="s">
        <v>45</v>
      </c>
      <c r="AX71" t="s">
        <v>13</v>
      </c>
      <c r="AY71" t="str">
        <f t="shared" si="10"/>
        <v>Store</v>
      </c>
      <c r="AZ71">
        <v>3</v>
      </c>
      <c r="BA71" t="s">
        <v>44</v>
      </c>
      <c r="BB71">
        <f t="shared" si="11"/>
        <v>3</v>
      </c>
      <c r="BC71">
        <f t="shared" si="12"/>
        <v>13</v>
      </c>
      <c r="BD71">
        <f t="shared" si="13"/>
        <v>4</v>
      </c>
      <c r="BE71">
        <f t="shared" si="14"/>
        <v>0</v>
      </c>
      <c r="BF71">
        <f t="shared" si="15"/>
        <v>0</v>
      </c>
      <c r="BG71">
        <f t="shared" si="16"/>
        <v>4</v>
      </c>
      <c r="BH71">
        <f t="shared" si="17"/>
        <v>0</v>
      </c>
      <c r="BI71" t="str">
        <f>VLOOKUP(BH71,'Additional Data'!$E$1:$F$12,2,FALSE)</f>
        <v>Churned Customer</v>
      </c>
      <c r="BJ71" t="str">
        <f>IF(G71 &lt;= 'Additional Data'!$Q$2, "Low", IF(G71 &lt;= 'Additional Data'!$Q$3, "Medium", "High"))</f>
        <v>Low</v>
      </c>
      <c r="BK71" t="str">
        <f>IF(K71 &lt;= 'Additional Data'!$V$2, "Low", IF(K71 &lt;= 'Additional Data'!$V$3, "Medium", "High"))</f>
        <v>Low</v>
      </c>
      <c r="BL71" t="str">
        <f>IF(L71 &lt;= 'Additional Data'!$AA$2, "Low", IF(L71 &lt;= 'Additional Data'!$AA$3, "Medium", "High"))</f>
        <v>Low</v>
      </c>
      <c r="BM71">
        <v>70</v>
      </c>
    </row>
    <row r="72" spans="1:65" x14ac:dyDescent="0.25">
      <c r="A72">
        <v>75251</v>
      </c>
      <c r="B72" t="str">
        <f>IF(A72 &lt;= 'Additional Data'!$B$2,"Low", IF(A72 &lt;='Additional Data'!$B$3, "Medium", "High"))</f>
        <v>High</v>
      </c>
      <c r="C72">
        <v>0</v>
      </c>
      <c r="D72">
        <v>0</v>
      </c>
      <c r="E72">
        <v>34</v>
      </c>
      <c r="F72" t="str">
        <f t="shared" si="9"/>
        <v>Mid</v>
      </c>
      <c r="G72">
        <v>721</v>
      </c>
      <c r="H72">
        <v>111</v>
      </c>
      <c r="I72">
        <v>925</v>
      </c>
      <c r="J72">
        <v>97</v>
      </c>
      <c r="K72">
        <v>18</v>
      </c>
      <c r="L72">
        <v>18</v>
      </c>
      <c r="M72">
        <f>INDEX('Additional Data'!$H$2:$M$2, MATCH(MAX(G72:L72), G72:L72,0))</f>
        <v>0</v>
      </c>
      <c r="N72">
        <v>1</v>
      </c>
      <c r="O72">
        <v>7</v>
      </c>
      <c r="P72">
        <v>6</v>
      </c>
      <c r="Q72">
        <v>5</v>
      </c>
      <c r="R72">
        <v>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3</v>
      </c>
      <c r="Z72">
        <v>11</v>
      </c>
      <c r="AA72">
        <v>1</v>
      </c>
      <c r="AB72">
        <v>48</v>
      </c>
      <c r="AC72" t="str" cm="1">
        <f t="array" ref="AC72">_xlfn.IFS(AB72 &lt; 30, "&lt; 30", AB72 &lt; 40, "30-39", AB72 &lt; 50, "40-49", AB72 &gt;= 50, "50+")</f>
        <v>40-49</v>
      </c>
      <c r="AD72">
        <v>2830</v>
      </c>
      <c r="AE72">
        <v>0</v>
      </c>
      <c r="AF72">
        <v>1</v>
      </c>
      <c r="AG72">
        <v>0</v>
      </c>
      <c r="AH72">
        <v>0</v>
      </c>
      <c r="AI72">
        <v>0</v>
      </c>
      <c r="AJ72" t="str" cm="1">
        <f t="array" ref="AJ7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2">
        <v>0</v>
      </c>
      <c r="AM72">
        <v>0</v>
      </c>
      <c r="AN72">
        <v>0</v>
      </c>
      <c r="AO72">
        <v>1</v>
      </c>
      <c r="AP72">
        <v>0</v>
      </c>
      <c r="AQ72" t="str" cm="1">
        <f t="array" ref="AQ7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72" t="str" cm="1">
        <f t="array" ref="AR7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2">
        <v>1872</v>
      </c>
      <c r="AT72">
        <v>1854</v>
      </c>
      <c r="AU72">
        <v>0</v>
      </c>
      <c r="AV72">
        <v>0</v>
      </c>
      <c r="AW72" t="s">
        <v>43</v>
      </c>
      <c r="AX72" t="s">
        <v>11</v>
      </c>
      <c r="AY72" t="str">
        <f t="shared" si="10"/>
        <v>Web</v>
      </c>
      <c r="AZ72">
        <v>18</v>
      </c>
      <c r="BA72" t="s">
        <v>44</v>
      </c>
      <c r="BB72">
        <f t="shared" si="11"/>
        <v>18</v>
      </c>
      <c r="BC72">
        <f t="shared" si="12"/>
        <v>1890</v>
      </c>
      <c r="BD72">
        <f t="shared" si="13"/>
        <v>7</v>
      </c>
      <c r="BE72">
        <f t="shared" si="14"/>
        <v>7</v>
      </c>
      <c r="BF72">
        <f t="shared" si="15"/>
        <v>9</v>
      </c>
      <c r="BG72">
        <f t="shared" si="16"/>
        <v>23</v>
      </c>
      <c r="BH72">
        <f t="shared" si="17"/>
        <v>8</v>
      </c>
      <c r="BI72" t="str">
        <f>VLOOKUP(BH72,'Additional Data'!$E$1:$F$12,2,FALSE)</f>
        <v>Top Customer</v>
      </c>
      <c r="BJ72" t="str">
        <f>IF(G72 &lt;= 'Additional Data'!$Q$2, "Low", IF(G72 &lt;= 'Additional Data'!$Q$3, "Medium", "High"))</f>
        <v>High</v>
      </c>
      <c r="BK72" t="str">
        <f>IF(K72 &lt;= 'Additional Data'!$V$2, "Low", IF(K72 &lt;= 'Additional Data'!$V$3, "Medium", "High"))</f>
        <v>Medium</v>
      </c>
      <c r="BL72" t="str">
        <f>IF(L72 &lt;= 'Additional Data'!$AA$2, "Low", IF(L72 &lt;= 'Additional Data'!$AA$3, "Medium", "High"))</f>
        <v>Medium</v>
      </c>
      <c r="BM72">
        <v>71</v>
      </c>
    </row>
    <row r="73" spans="1:65" x14ac:dyDescent="0.25">
      <c r="A73">
        <v>75825</v>
      </c>
      <c r="B73" t="str">
        <f>IF(A73 &lt;= 'Additional Data'!$B$2,"Low", IF(A73 &lt;='Additional Data'!$B$3, "Medium", "High"))</f>
        <v>High</v>
      </c>
      <c r="C73">
        <v>0</v>
      </c>
      <c r="D73">
        <v>0</v>
      </c>
      <c r="E73">
        <v>40</v>
      </c>
      <c r="F73" t="str">
        <f t="shared" si="9"/>
        <v>Mid</v>
      </c>
      <c r="G73">
        <v>1032</v>
      </c>
      <c r="H73">
        <v>105</v>
      </c>
      <c r="I73">
        <v>779</v>
      </c>
      <c r="J73">
        <v>137</v>
      </c>
      <c r="K73">
        <v>105</v>
      </c>
      <c r="L73">
        <v>51</v>
      </c>
      <c r="M73">
        <f>INDEX('Additional Data'!$H$2:$M$2, MATCH(MAX(G73:L73), G73:L73,0))</f>
        <v>0</v>
      </c>
      <c r="N73">
        <v>0</v>
      </c>
      <c r="O73">
        <v>5</v>
      </c>
      <c r="P73">
        <v>8</v>
      </c>
      <c r="Q73">
        <v>9</v>
      </c>
      <c r="R73">
        <v>4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3</v>
      </c>
      <c r="Z73">
        <v>11</v>
      </c>
      <c r="AA73">
        <v>1</v>
      </c>
      <c r="AB73">
        <v>44</v>
      </c>
      <c r="AC73" t="str" cm="1">
        <f t="array" ref="AC73">_xlfn.IFS(AB73 &lt; 30, "&lt; 30", AB73 &lt; 40, "30-39", AB73 &lt; 50, "40-49", AB73 &gt;= 50, "50+")</f>
        <v>40-49</v>
      </c>
      <c r="AD73">
        <v>2784</v>
      </c>
      <c r="AE73">
        <v>0</v>
      </c>
      <c r="AF73">
        <v>0</v>
      </c>
      <c r="AG73">
        <v>1</v>
      </c>
      <c r="AH73">
        <v>0</v>
      </c>
      <c r="AI73">
        <v>0</v>
      </c>
      <c r="AJ73" t="str" cm="1">
        <f t="array" ref="AJ7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7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3">
        <v>0</v>
      </c>
      <c r="AM73">
        <v>0</v>
      </c>
      <c r="AN73">
        <v>1</v>
      </c>
      <c r="AO73">
        <v>0</v>
      </c>
      <c r="AP73">
        <v>0</v>
      </c>
      <c r="AQ73" t="str" cm="1">
        <f t="array" ref="AQ7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3" t="str" cm="1">
        <f t="array" ref="AR7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3">
        <v>2158</v>
      </c>
      <c r="AT73">
        <v>2107</v>
      </c>
      <c r="AU73">
        <v>1</v>
      </c>
      <c r="AV73">
        <v>0</v>
      </c>
      <c r="AW73" t="s">
        <v>43</v>
      </c>
      <c r="AX73" t="s">
        <v>13</v>
      </c>
      <c r="AY73" t="str">
        <f t="shared" si="10"/>
        <v>Store</v>
      </c>
      <c r="AZ73">
        <v>22</v>
      </c>
      <c r="BA73" t="s">
        <v>48</v>
      </c>
      <c r="BB73">
        <f t="shared" si="11"/>
        <v>22</v>
      </c>
      <c r="BC73">
        <f t="shared" si="12"/>
        <v>2209</v>
      </c>
      <c r="BD73">
        <f t="shared" si="13"/>
        <v>6</v>
      </c>
      <c r="BE73">
        <f t="shared" si="14"/>
        <v>8</v>
      </c>
      <c r="BF73">
        <f t="shared" si="15"/>
        <v>9</v>
      </c>
      <c r="BG73">
        <f t="shared" si="16"/>
        <v>23</v>
      </c>
      <c r="BH73">
        <f t="shared" si="17"/>
        <v>8</v>
      </c>
      <c r="BI73" t="str">
        <f>VLOOKUP(BH73,'Additional Data'!$E$1:$F$12,2,FALSE)</f>
        <v>Top Customer</v>
      </c>
      <c r="BJ73" t="str">
        <f>IF(G73 &lt;= 'Additional Data'!$Q$2, "Low", IF(G73 &lt;= 'Additional Data'!$Q$3, "Medium", "High"))</f>
        <v>High</v>
      </c>
      <c r="BK73" t="str">
        <f>IF(K73 &lt;= 'Additional Data'!$V$2, "Low", IF(K73 &lt;= 'Additional Data'!$V$3, "Medium", "High"))</f>
        <v>High</v>
      </c>
      <c r="BL73" t="str">
        <f>IF(L73 &lt;= 'Additional Data'!$AA$2, "Low", IF(L73 &lt;= 'Additional Data'!$AA$3, "Medium", "High"))</f>
        <v>Medium</v>
      </c>
      <c r="BM73">
        <v>72</v>
      </c>
    </row>
    <row r="74" spans="1:65" x14ac:dyDescent="0.25">
      <c r="A74">
        <v>26326</v>
      </c>
      <c r="B74" t="str">
        <f>IF(A74 &lt;= 'Additional Data'!$B$2,"Low", IF(A74 &lt;='Additional Data'!$B$3, "Medium", "High"))</f>
        <v>Low</v>
      </c>
      <c r="C74">
        <v>0</v>
      </c>
      <c r="D74">
        <v>0</v>
      </c>
      <c r="E74">
        <v>12</v>
      </c>
      <c r="F74" t="str">
        <f t="shared" si="9"/>
        <v>Recent</v>
      </c>
      <c r="G74">
        <v>1</v>
      </c>
      <c r="H74">
        <v>0</v>
      </c>
      <c r="I74">
        <v>5</v>
      </c>
      <c r="J74">
        <v>0</v>
      </c>
      <c r="K74">
        <v>3</v>
      </c>
      <c r="L74">
        <v>9</v>
      </c>
      <c r="M74">
        <f>INDEX('Additional Data'!$H$2:$M$2, MATCH(MAX(G74:L74), G74:L74,0))</f>
        <v>0</v>
      </c>
      <c r="N74">
        <v>1</v>
      </c>
      <c r="O74">
        <v>0</v>
      </c>
      <c r="P74">
        <v>0</v>
      </c>
      <c r="Q74">
        <v>3</v>
      </c>
      <c r="R74">
        <v>3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3</v>
      </c>
      <c r="Z74">
        <v>11</v>
      </c>
      <c r="AA74">
        <v>0</v>
      </c>
      <c r="AB74">
        <v>44</v>
      </c>
      <c r="AC74" t="str" cm="1">
        <f t="array" ref="AC74">_xlfn.IFS(AB74 &lt; 30, "&lt; 30", AB74 &lt; 40, "30-39", AB74 &lt; 50, "40-49", AB74 &gt;= 50, "50+")</f>
        <v>40-49</v>
      </c>
      <c r="AD74">
        <v>2457</v>
      </c>
      <c r="AE74">
        <v>0</v>
      </c>
      <c r="AF74">
        <v>0</v>
      </c>
      <c r="AG74">
        <v>0</v>
      </c>
      <c r="AH74">
        <v>1</v>
      </c>
      <c r="AI74">
        <v>0</v>
      </c>
      <c r="AJ74" t="str" cm="1">
        <f t="array" ref="AJ7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7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4">
        <v>1</v>
      </c>
      <c r="AM74">
        <v>0</v>
      </c>
      <c r="AN74">
        <v>0</v>
      </c>
      <c r="AO74">
        <v>0</v>
      </c>
      <c r="AP74">
        <v>0</v>
      </c>
      <c r="AQ74" t="str" cm="1">
        <f t="array" ref="AQ7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74" t="str" cm="1">
        <f t="array" ref="AR7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74">
        <v>9</v>
      </c>
      <c r="AT74">
        <v>0</v>
      </c>
      <c r="AU74">
        <v>0</v>
      </c>
      <c r="AV74">
        <v>0</v>
      </c>
      <c r="AW74" t="s">
        <v>45</v>
      </c>
      <c r="AX74" t="s">
        <v>13</v>
      </c>
      <c r="AY74" t="str">
        <f t="shared" si="10"/>
        <v>Store</v>
      </c>
      <c r="AZ74">
        <v>3</v>
      </c>
      <c r="BA74" t="s">
        <v>44</v>
      </c>
      <c r="BB74">
        <f t="shared" si="11"/>
        <v>3</v>
      </c>
      <c r="BC74">
        <f t="shared" si="12"/>
        <v>18</v>
      </c>
      <c r="BD74">
        <f t="shared" si="13"/>
        <v>9</v>
      </c>
      <c r="BE74">
        <f t="shared" si="14"/>
        <v>0</v>
      </c>
      <c r="BF74">
        <f t="shared" si="15"/>
        <v>0</v>
      </c>
      <c r="BG74">
        <f t="shared" si="16"/>
        <v>9</v>
      </c>
      <c r="BH74">
        <f t="shared" si="17"/>
        <v>2</v>
      </c>
      <c r="BI74" t="str">
        <f>VLOOKUP(BH74,'Additional Data'!$E$1:$F$12,2,FALSE)</f>
        <v>Churned Customer</v>
      </c>
      <c r="BJ74" t="str">
        <f>IF(G74 &lt;= 'Additional Data'!$Q$2, "Low", IF(G74 &lt;= 'Additional Data'!$Q$3, "Medium", "High"))</f>
        <v>Low</v>
      </c>
      <c r="BK74" t="str">
        <f>IF(K74 &lt;= 'Additional Data'!$V$2, "Low", IF(K74 &lt;= 'Additional Data'!$V$3, "Medium", "High"))</f>
        <v>Medium</v>
      </c>
      <c r="BL74" t="str">
        <f>IF(L74 &lt;= 'Additional Data'!$AA$2, "Low", IF(L74 &lt;= 'Additional Data'!$AA$3, "Medium", "High"))</f>
        <v>Low</v>
      </c>
      <c r="BM74">
        <v>73</v>
      </c>
    </row>
    <row r="75" spans="1:65" x14ac:dyDescent="0.25">
      <c r="A75">
        <v>56046</v>
      </c>
      <c r="B75" t="str">
        <f>IF(A75 &lt;= 'Additional Data'!$B$2,"Low", IF(A75 &lt;='Additional Data'!$B$3, "Medium", "High"))</f>
        <v>Medium</v>
      </c>
      <c r="C75">
        <v>0</v>
      </c>
      <c r="D75">
        <v>0</v>
      </c>
      <c r="E75">
        <v>9</v>
      </c>
      <c r="F75" t="str">
        <f t="shared" si="9"/>
        <v>Recent</v>
      </c>
      <c r="G75">
        <v>577</v>
      </c>
      <c r="H75">
        <v>0</v>
      </c>
      <c r="I75">
        <v>64</v>
      </c>
      <c r="J75">
        <v>0</v>
      </c>
      <c r="K75">
        <v>0</v>
      </c>
      <c r="L75">
        <v>51</v>
      </c>
      <c r="M75">
        <f>INDEX('Additional Data'!$H$2:$M$2, MATCH(MAX(G75:L75), G75:L75,0))</f>
        <v>0</v>
      </c>
      <c r="N75">
        <v>2</v>
      </c>
      <c r="O75">
        <v>10</v>
      </c>
      <c r="P75">
        <v>1</v>
      </c>
      <c r="Q75">
        <v>8</v>
      </c>
      <c r="R75">
        <v>8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3</v>
      </c>
      <c r="Z75">
        <v>11</v>
      </c>
      <c r="AA75">
        <v>1</v>
      </c>
      <c r="AB75">
        <v>55</v>
      </c>
      <c r="AC75" t="str" cm="1">
        <f t="array" ref="AC75">_xlfn.IFS(AB75 &lt; 30, "&lt; 30", AB75 &lt; 40, "30-39", AB75 &lt; 50, "40-49", AB75 &gt;= 50, "50+")</f>
        <v>50+</v>
      </c>
      <c r="AD75">
        <v>2702</v>
      </c>
      <c r="AE75">
        <v>0</v>
      </c>
      <c r="AF75">
        <v>0</v>
      </c>
      <c r="AG75">
        <v>0</v>
      </c>
      <c r="AH75">
        <v>1</v>
      </c>
      <c r="AI75">
        <v>0</v>
      </c>
      <c r="AJ75" t="str" cm="1">
        <f t="array" ref="AJ7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7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5">
        <v>0</v>
      </c>
      <c r="AM75">
        <v>0</v>
      </c>
      <c r="AN75">
        <v>1</v>
      </c>
      <c r="AO75">
        <v>0</v>
      </c>
      <c r="AP75">
        <v>0</v>
      </c>
      <c r="AQ75" t="str" cm="1">
        <f t="array" ref="AQ7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5" t="str" cm="1">
        <f t="array" ref="AR7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5">
        <v>641</v>
      </c>
      <c r="AT75">
        <v>590</v>
      </c>
      <c r="AU75">
        <v>1</v>
      </c>
      <c r="AV75">
        <v>0</v>
      </c>
      <c r="AW75" t="s">
        <v>46</v>
      </c>
      <c r="AX75" t="s">
        <v>11</v>
      </c>
      <c r="AY75" t="str">
        <f t="shared" si="10"/>
        <v>Web</v>
      </c>
      <c r="AZ75">
        <v>19</v>
      </c>
      <c r="BA75" t="s">
        <v>48</v>
      </c>
      <c r="BB75">
        <f t="shared" si="11"/>
        <v>19</v>
      </c>
      <c r="BC75">
        <f t="shared" si="12"/>
        <v>692</v>
      </c>
      <c r="BD75">
        <f t="shared" si="13"/>
        <v>10</v>
      </c>
      <c r="BE75">
        <f t="shared" si="14"/>
        <v>7</v>
      </c>
      <c r="BF75">
        <f t="shared" si="15"/>
        <v>6</v>
      </c>
      <c r="BG75">
        <f t="shared" si="16"/>
        <v>23</v>
      </c>
      <c r="BH75">
        <f t="shared" si="17"/>
        <v>8</v>
      </c>
      <c r="BI75" t="str">
        <f>VLOOKUP(BH75,'Additional Data'!$E$1:$F$12,2,FALSE)</f>
        <v>Top Customer</v>
      </c>
      <c r="BJ75" t="str">
        <f>IF(G75 &lt;= 'Additional Data'!$Q$2, "Low", IF(G75 &lt;= 'Additional Data'!$Q$3, "Medium", "High"))</f>
        <v>High</v>
      </c>
      <c r="BK75" t="str">
        <f>IF(K75 &lt;= 'Additional Data'!$V$2, "Low", IF(K75 &lt;= 'Additional Data'!$V$3, "Medium", "High"))</f>
        <v>Low</v>
      </c>
      <c r="BL75" t="str">
        <f>IF(L75 &lt;= 'Additional Data'!$AA$2, "Low", IF(L75 &lt;= 'Additional Data'!$AA$3, "Medium", "High"))</f>
        <v>Medium</v>
      </c>
      <c r="BM75">
        <v>74</v>
      </c>
    </row>
    <row r="76" spans="1:65" x14ac:dyDescent="0.25">
      <c r="A76">
        <v>29760</v>
      </c>
      <c r="B76" t="str">
        <f>IF(A76 &lt;= 'Additional Data'!$B$2,"Low", IF(A76 &lt;='Additional Data'!$B$3, "Medium", "High"))</f>
        <v>Low</v>
      </c>
      <c r="C76">
        <v>1</v>
      </c>
      <c r="D76">
        <v>0</v>
      </c>
      <c r="E76">
        <v>87</v>
      </c>
      <c r="F76" t="str">
        <f t="shared" si="9"/>
        <v>Old</v>
      </c>
      <c r="G76">
        <v>64</v>
      </c>
      <c r="H76">
        <v>4</v>
      </c>
      <c r="I76">
        <v>68</v>
      </c>
      <c r="J76">
        <v>7</v>
      </c>
      <c r="K76">
        <v>5</v>
      </c>
      <c r="L76">
        <v>17</v>
      </c>
      <c r="M76">
        <f>INDEX('Additional Data'!$H$2:$M$2, MATCH(MAX(G76:L76), G76:L76,0))</f>
        <v>0</v>
      </c>
      <c r="N76">
        <v>4</v>
      </c>
      <c r="O76">
        <v>3</v>
      </c>
      <c r="P76">
        <v>1</v>
      </c>
      <c r="Q76">
        <v>4</v>
      </c>
      <c r="R76">
        <v>8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3</v>
      </c>
      <c r="Z76">
        <v>11</v>
      </c>
      <c r="AA76">
        <v>0</v>
      </c>
      <c r="AB76">
        <v>35</v>
      </c>
      <c r="AC76" t="str" cm="1">
        <f t="array" ref="AC76">_xlfn.IFS(AB76 &lt; 30, "&lt; 30", AB76 &lt; 40, "30-39", AB76 &lt; 50, "40-49", AB76 &gt;= 50, "50+")</f>
        <v>30-39</v>
      </c>
      <c r="AD76">
        <v>2828</v>
      </c>
      <c r="AE76">
        <v>0</v>
      </c>
      <c r="AF76">
        <v>0</v>
      </c>
      <c r="AG76">
        <v>1</v>
      </c>
      <c r="AH76">
        <v>0</v>
      </c>
      <c r="AI76">
        <v>0</v>
      </c>
      <c r="AJ76" t="str" cm="1">
        <f t="array" ref="AJ7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7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6">
        <v>0</v>
      </c>
      <c r="AM76">
        <v>0</v>
      </c>
      <c r="AN76">
        <v>1</v>
      </c>
      <c r="AO76">
        <v>0</v>
      </c>
      <c r="AP76">
        <v>0</v>
      </c>
      <c r="AQ76" t="str" cm="1">
        <f t="array" ref="AQ7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6" t="str" cm="1">
        <f t="array" ref="AR7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6">
        <v>148</v>
      </c>
      <c r="AT76">
        <v>131</v>
      </c>
      <c r="AU76">
        <v>0</v>
      </c>
      <c r="AV76">
        <v>1</v>
      </c>
      <c r="AW76" t="s">
        <v>47</v>
      </c>
      <c r="AX76" t="s">
        <v>13</v>
      </c>
      <c r="AY76" t="str">
        <f t="shared" si="10"/>
        <v>Store</v>
      </c>
      <c r="AZ76">
        <v>8</v>
      </c>
      <c r="BA76" t="s">
        <v>44</v>
      </c>
      <c r="BB76">
        <f t="shared" si="11"/>
        <v>8</v>
      </c>
      <c r="BC76">
        <f t="shared" si="12"/>
        <v>165</v>
      </c>
      <c r="BD76">
        <f t="shared" si="13"/>
        <v>1.9999999999999996</v>
      </c>
      <c r="BE76">
        <f t="shared" si="14"/>
        <v>3</v>
      </c>
      <c r="BF76">
        <f t="shared" si="15"/>
        <v>3</v>
      </c>
      <c r="BG76">
        <f t="shared" si="16"/>
        <v>8</v>
      </c>
      <c r="BH76">
        <f t="shared" si="17"/>
        <v>1</v>
      </c>
      <c r="BI76" t="str">
        <f>VLOOKUP(BH76,'Additional Data'!$E$1:$F$12,2,FALSE)</f>
        <v>Churned Customer</v>
      </c>
      <c r="BJ76" t="str">
        <f>IF(G76 &lt;= 'Additional Data'!$Q$2, "Low", IF(G76 &lt;= 'Additional Data'!$Q$3, "Medium", "High"))</f>
        <v>Medium</v>
      </c>
      <c r="BK76" t="str">
        <f>IF(K76 &lt;= 'Additional Data'!$V$2, "Low", IF(K76 &lt;= 'Additional Data'!$V$3, "Medium", "High"))</f>
        <v>Medium</v>
      </c>
      <c r="BL76" t="str">
        <f>IF(L76 &lt;= 'Additional Data'!$AA$2, "Low", IF(L76 &lt;= 'Additional Data'!$AA$3, "Medium", "High"))</f>
        <v>Medium</v>
      </c>
      <c r="BM76">
        <v>75</v>
      </c>
    </row>
    <row r="77" spans="1:65" x14ac:dyDescent="0.25">
      <c r="A77">
        <v>26304</v>
      </c>
      <c r="B77" t="str">
        <f>IF(A77 &lt;= 'Additional Data'!$B$2,"Low", IF(A77 &lt;='Additional Data'!$B$3, "Medium", "High"))</f>
        <v>Low</v>
      </c>
      <c r="C77">
        <v>1</v>
      </c>
      <c r="D77">
        <v>0</v>
      </c>
      <c r="E77">
        <v>5</v>
      </c>
      <c r="F77" t="str">
        <f t="shared" si="9"/>
        <v>Very Recent</v>
      </c>
      <c r="G77">
        <v>4</v>
      </c>
      <c r="H77">
        <v>1</v>
      </c>
      <c r="I77">
        <v>5</v>
      </c>
      <c r="J77">
        <v>2</v>
      </c>
      <c r="K77">
        <v>0</v>
      </c>
      <c r="L77">
        <v>4</v>
      </c>
      <c r="M77">
        <f>INDEX('Additional Data'!$H$2:$M$2, MATCH(MAX(G77:L77), G77:L77,0))</f>
        <v>0</v>
      </c>
      <c r="N77">
        <v>1</v>
      </c>
      <c r="O77">
        <v>1</v>
      </c>
      <c r="P77">
        <v>0</v>
      </c>
      <c r="Q77">
        <v>2</v>
      </c>
      <c r="R77">
        <v>7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3</v>
      </c>
      <c r="Z77">
        <v>11</v>
      </c>
      <c r="AA77">
        <v>0</v>
      </c>
      <c r="AB77">
        <v>51</v>
      </c>
      <c r="AC77" t="str" cm="1">
        <f t="array" ref="AC77">_xlfn.IFS(AB77 &lt; 30, "&lt; 30", AB77 &lt; 40, "30-39", AB77 &lt; 50, "40-49", AB77 &gt;= 50, "50+")</f>
        <v>50+</v>
      </c>
      <c r="AD77">
        <v>2530</v>
      </c>
      <c r="AE77">
        <v>0</v>
      </c>
      <c r="AF77">
        <v>1</v>
      </c>
      <c r="AG77">
        <v>0</v>
      </c>
      <c r="AH77">
        <v>0</v>
      </c>
      <c r="AI77">
        <v>0</v>
      </c>
      <c r="AJ77" t="str" cm="1">
        <f t="array" ref="AJ7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7">
        <v>0</v>
      </c>
      <c r="AM77">
        <v>0</v>
      </c>
      <c r="AN77">
        <v>1</v>
      </c>
      <c r="AO77">
        <v>0</v>
      </c>
      <c r="AP77">
        <v>0</v>
      </c>
      <c r="AQ77" t="str" cm="1">
        <f t="array" ref="AQ7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7" t="str" cm="1">
        <f t="array" ref="AR7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7">
        <v>12</v>
      </c>
      <c r="AT77">
        <v>8</v>
      </c>
      <c r="AU77">
        <v>0</v>
      </c>
      <c r="AV77">
        <v>1</v>
      </c>
      <c r="AW77" t="s">
        <v>45</v>
      </c>
      <c r="AX77" t="s">
        <v>13</v>
      </c>
      <c r="AY77" t="str">
        <f t="shared" si="10"/>
        <v>Store</v>
      </c>
      <c r="AZ77">
        <v>3</v>
      </c>
      <c r="BA77" t="s">
        <v>44</v>
      </c>
      <c r="BB77">
        <f t="shared" si="11"/>
        <v>3</v>
      </c>
      <c r="BC77">
        <f t="shared" si="12"/>
        <v>16</v>
      </c>
      <c r="BD77">
        <f t="shared" si="13"/>
        <v>10</v>
      </c>
      <c r="BE77">
        <f t="shared" si="14"/>
        <v>0</v>
      </c>
      <c r="BF77">
        <f t="shared" si="15"/>
        <v>0</v>
      </c>
      <c r="BG77">
        <f t="shared" si="16"/>
        <v>10</v>
      </c>
      <c r="BH77">
        <f t="shared" si="17"/>
        <v>2</v>
      </c>
      <c r="BI77" t="str">
        <f>VLOOKUP(BH77,'Additional Data'!$E$1:$F$12,2,FALSE)</f>
        <v>Churned Customer</v>
      </c>
      <c r="BJ77" t="str">
        <f>IF(G77 &lt;= 'Additional Data'!$Q$2, "Low", IF(G77 &lt;= 'Additional Data'!$Q$3, "Medium", "High"))</f>
        <v>Low</v>
      </c>
      <c r="BK77" t="str">
        <f>IF(K77 &lt;= 'Additional Data'!$V$2, "Low", IF(K77 &lt;= 'Additional Data'!$V$3, "Medium", "High"))</f>
        <v>Low</v>
      </c>
      <c r="BL77" t="str">
        <f>IF(L77 &lt;= 'Additional Data'!$AA$2, "Low", IF(L77 &lt;= 'Additional Data'!$AA$3, "Medium", "High"))</f>
        <v>Low</v>
      </c>
      <c r="BM77">
        <v>76</v>
      </c>
    </row>
    <row r="78" spans="1:65" x14ac:dyDescent="0.25">
      <c r="A78">
        <v>23559</v>
      </c>
      <c r="B78" t="str">
        <f>IF(A78 &lt;= 'Additional Data'!$B$2,"Low", IF(A78 &lt;='Additional Data'!$B$3, "Medium", "High"))</f>
        <v>Low</v>
      </c>
      <c r="C78">
        <v>1</v>
      </c>
      <c r="D78">
        <v>0</v>
      </c>
      <c r="E78">
        <v>87</v>
      </c>
      <c r="F78" t="str">
        <f t="shared" si="9"/>
        <v>Old</v>
      </c>
      <c r="G78">
        <v>25</v>
      </c>
      <c r="H78">
        <v>5</v>
      </c>
      <c r="I78">
        <v>19</v>
      </c>
      <c r="J78">
        <v>7</v>
      </c>
      <c r="K78">
        <v>0</v>
      </c>
      <c r="L78">
        <v>23</v>
      </c>
      <c r="M78">
        <f>INDEX('Additional Data'!$H$2:$M$2, MATCH(MAX(G78:L78), G78:L78,0))</f>
        <v>0</v>
      </c>
      <c r="N78">
        <v>3</v>
      </c>
      <c r="O78">
        <v>3</v>
      </c>
      <c r="P78">
        <v>0</v>
      </c>
      <c r="Q78">
        <v>3</v>
      </c>
      <c r="R78">
        <v>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3</v>
      </c>
      <c r="Z78">
        <v>11</v>
      </c>
      <c r="AA78">
        <v>0</v>
      </c>
      <c r="AB78">
        <v>47</v>
      </c>
      <c r="AC78" t="str" cm="1">
        <f t="array" ref="AC78">_xlfn.IFS(AB78 &lt; 30, "&lt; 30", AB78 &lt; 40, "30-39", AB78 &lt; 50, "40-49", AB78 &gt;= 50, "50+")</f>
        <v>40-49</v>
      </c>
      <c r="AD78">
        <v>2520</v>
      </c>
      <c r="AE78">
        <v>0</v>
      </c>
      <c r="AF78">
        <v>1</v>
      </c>
      <c r="AG78">
        <v>0</v>
      </c>
      <c r="AH78">
        <v>0</v>
      </c>
      <c r="AI78">
        <v>0</v>
      </c>
      <c r="AJ78" t="str" cm="1">
        <f t="array" ref="AJ7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8">
        <v>1</v>
      </c>
      <c r="AM78">
        <v>0</v>
      </c>
      <c r="AN78">
        <v>0</v>
      </c>
      <c r="AO78">
        <v>0</v>
      </c>
      <c r="AP78">
        <v>0</v>
      </c>
      <c r="AQ78" t="str" cm="1">
        <f t="array" ref="AQ7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78" t="str" cm="1">
        <f t="array" ref="AR7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78">
        <v>56</v>
      </c>
      <c r="AT78">
        <v>33</v>
      </c>
      <c r="AU78">
        <v>0</v>
      </c>
      <c r="AV78">
        <v>1</v>
      </c>
      <c r="AW78" t="s">
        <v>45</v>
      </c>
      <c r="AX78" t="s">
        <v>11</v>
      </c>
      <c r="AY78" t="str">
        <f t="shared" si="10"/>
        <v>Web</v>
      </c>
      <c r="AZ78">
        <v>6</v>
      </c>
      <c r="BA78" t="s">
        <v>44</v>
      </c>
      <c r="BB78">
        <f t="shared" si="11"/>
        <v>6</v>
      </c>
      <c r="BC78">
        <f t="shared" si="12"/>
        <v>79</v>
      </c>
      <c r="BD78">
        <f t="shared" si="13"/>
        <v>1.9999999999999996</v>
      </c>
      <c r="BE78">
        <f t="shared" si="14"/>
        <v>2</v>
      </c>
      <c r="BF78">
        <f t="shared" si="15"/>
        <v>2</v>
      </c>
      <c r="BG78">
        <f t="shared" si="16"/>
        <v>6</v>
      </c>
      <c r="BH78">
        <f t="shared" si="17"/>
        <v>0</v>
      </c>
      <c r="BI78" t="str">
        <f>VLOOKUP(BH78,'Additional Data'!$E$1:$F$12,2,FALSE)</f>
        <v>Churned Customer</v>
      </c>
      <c r="BJ78" t="str">
        <f>IF(G78 &lt;= 'Additional Data'!$Q$2, "Low", IF(G78 &lt;= 'Additional Data'!$Q$3, "Medium", "High"))</f>
        <v>Medium</v>
      </c>
      <c r="BK78" t="str">
        <f>IF(K78 &lt;= 'Additional Data'!$V$2, "Low", IF(K78 &lt;= 'Additional Data'!$V$3, "Medium", "High"))</f>
        <v>Low</v>
      </c>
      <c r="BL78" t="str">
        <f>IF(L78 &lt;= 'Additional Data'!$AA$2, "Low", IF(L78 &lt;= 'Additional Data'!$AA$3, "Medium", "High"))</f>
        <v>Medium</v>
      </c>
      <c r="BM78">
        <v>77</v>
      </c>
    </row>
    <row r="79" spans="1:65" x14ac:dyDescent="0.25">
      <c r="A79">
        <v>38620</v>
      </c>
      <c r="B79" t="str">
        <f>IF(A79 &lt;= 'Additional Data'!$B$2,"Low", IF(A79 &lt;='Additional Data'!$B$3, "Medium", "High"))</f>
        <v>Medium</v>
      </c>
      <c r="C79">
        <v>0</v>
      </c>
      <c r="D79">
        <v>0</v>
      </c>
      <c r="E79">
        <v>56</v>
      </c>
      <c r="F79" t="str">
        <f t="shared" si="9"/>
        <v>Mid</v>
      </c>
      <c r="G79">
        <v>112</v>
      </c>
      <c r="H79">
        <v>17</v>
      </c>
      <c r="I79">
        <v>44</v>
      </c>
      <c r="J79">
        <v>34</v>
      </c>
      <c r="K79">
        <v>22</v>
      </c>
      <c r="L79">
        <v>89</v>
      </c>
      <c r="M79">
        <f>INDEX('Additional Data'!$H$2:$M$2, MATCH(MAX(G79:L79), G79:L79,0))</f>
        <v>0</v>
      </c>
      <c r="N79">
        <v>1</v>
      </c>
      <c r="O79">
        <v>2</v>
      </c>
      <c r="P79">
        <v>5</v>
      </c>
      <c r="Q79">
        <v>3</v>
      </c>
      <c r="R79">
        <v>3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3</v>
      </c>
      <c r="Z79">
        <v>11</v>
      </c>
      <c r="AA79">
        <v>0</v>
      </c>
      <c r="AB79">
        <v>57</v>
      </c>
      <c r="AC79" t="str" cm="1">
        <f t="array" ref="AC79">_xlfn.IFS(AB79 &lt; 30, "&lt; 30", AB79 &lt; 40, "30-39", AB79 &lt; 50, "40-49", AB79 &gt;= 50, "50+")</f>
        <v>50+</v>
      </c>
      <c r="AD79">
        <v>2573</v>
      </c>
      <c r="AE79">
        <v>0</v>
      </c>
      <c r="AF79">
        <v>0</v>
      </c>
      <c r="AG79">
        <v>0</v>
      </c>
      <c r="AH79">
        <v>1</v>
      </c>
      <c r="AI79">
        <v>0</v>
      </c>
      <c r="AJ79" t="str" cm="1">
        <f t="array" ref="AJ7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7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9">
        <v>0</v>
      </c>
      <c r="AM79">
        <v>0</v>
      </c>
      <c r="AN79">
        <v>0</v>
      </c>
      <c r="AO79">
        <v>1</v>
      </c>
      <c r="AP79">
        <v>0</v>
      </c>
      <c r="AQ79" t="str" cm="1">
        <f t="array" ref="AQ7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79" t="str" cm="1">
        <f t="array" ref="AR7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9">
        <v>229</v>
      </c>
      <c r="AT79">
        <v>140</v>
      </c>
      <c r="AU79">
        <v>0</v>
      </c>
      <c r="AV79">
        <v>0</v>
      </c>
      <c r="AW79" t="s">
        <v>47</v>
      </c>
      <c r="AX79" t="s">
        <v>12</v>
      </c>
      <c r="AY79" t="str">
        <f t="shared" si="10"/>
        <v>Catalog</v>
      </c>
      <c r="AZ79">
        <v>10</v>
      </c>
      <c r="BA79" t="s">
        <v>44</v>
      </c>
      <c r="BB79">
        <f t="shared" si="11"/>
        <v>10</v>
      </c>
      <c r="BC79">
        <f t="shared" si="12"/>
        <v>318</v>
      </c>
      <c r="BD79">
        <f t="shared" si="13"/>
        <v>5</v>
      </c>
      <c r="BE79">
        <f t="shared" si="14"/>
        <v>4</v>
      </c>
      <c r="BF79">
        <f t="shared" si="15"/>
        <v>4</v>
      </c>
      <c r="BG79">
        <f t="shared" si="16"/>
        <v>13</v>
      </c>
      <c r="BH79">
        <f t="shared" si="17"/>
        <v>3</v>
      </c>
      <c r="BI79" t="str">
        <f>VLOOKUP(BH79,'Additional Data'!$E$1:$F$12,2,FALSE)</f>
        <v>At Risk</v>
      </c>
      <c r="BJ79" t="str">
        <f>IF(G79 &lt;= 'Additional Data'!$Q$2, "Low", IF(G79 &lt;= 'Additional Data'!$Q$3, "Medium", "High"))</f>
        <v>Medium</v>
      </c>
      <c r="BK79" t="str">
        <f>IF(K79 &lt;= 'Additional Data'!$V$2, "Low", IF(K79 &lt;= 'Additional Data'!$V$3, "Medium", "High"))</f>
        <v>Medium</v>
      </c>
      <c r="BL79" t="str">
        <f>IF(L79 &lt;= 'Additional Data'!$AA$2, "Low", IF(L79 &lt;= 'Additional Data'!$AA$3, "Medium", "High"))</f>
        <v>High</v>
      </c>
      <c r="BM79">
        <v>78</v>
      </c>
    </row>
    <row r="80" spans="1:65" x14ac:dyDescent="0.25">
      <c r="A80">
        <v>81361</v>
      </c>
      <c r="B80" t="str">
        <f>IF(A80 &lt;= 'Additional Data'!$B$2,"Low", IF(A80 &lt;='Additional Data'!$B$3, "Medium", "High"))</f>
        <v>High</v>
      </c>
      <c r="C80">
        <v>0</v>
      </c>
      <c r="D80">
        <v>0</v>
      </c>
      <c r="E80">
        <v>18</v>
      </c>
      <c r="F80" t="str">
        <f t="shared" si="9"/>
        <v>Recent</v>
      </c>
      <c r="G80">
        <v>163</v>
      </c>
      <c r="H80">
        <v>23</v>
      </c>
      <c r="I80">
        <v>424</v>
      </c>
      <c r="J80">
        <v>27</v>
      </c>
      <c r="K80">
        <v>65</v>
      </c>
      <c r="L80">
        <v>76</v>
      </c>
      <c r="M80">
        <f>INDEX('Additional Data'!$H$2:$M$2, MATCH(MAX(G80:L80), G80:L80,0))</f>
        <v>0</v>
      </c>
      <c r="N80">
        <v>1</v>
      </c>
      <c r="O80">
        <v>3</v>
      </c>
      <c r="P80">
        <v>10</v>
      </c>
      <c r="Q80">
        <v>13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3</v>
      </c>
      <c r="Z80">
        <v>11</v>
      </c>
      <c r="AA80">
        <v>0</v>
      </c>
      <c r="AB80">
        <v>33</v>
      </c>
      <c r="AC80" t="str" cm="1">
        <f t="array" ref="AC80">_xlfn.IFS(AB80 &lt; 30, "&lt; 30", AB80 &lt; 40, "30-39", AB80 &lt; 50, "40-49", AB80 &gt;= 50, "50+")</f>
        <v>30-39</v>
      </c>
      <c r="AD80">
        <v>2283</v>
      </c>
      <c r="AE80">
        <v>1</v>
      </c>
      <c r="AF80">
        <v>0</v>
      </c>
      <c r="AG80">
        <v>0</v>
      </c>
      <c r="AH80">
        <v>0</v>
      </c>
      <c r="AI80">
        <v>0</v>
      </c>
      <c r="AJ80" t="str" cm="1">
        <f t="array" ref="AJ8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8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0">
        <v>0</v>
      </c>
      <c r="AM80">
        <v>0</v>
      </c>
      <c r="AN80">
        <v>1</v>
      </c>
      <c r="AO80">
        <v>0</v>
      </c>
      <c r="AP80">
        <v>0</v>
      </c>
      <c r="AQ80" t="str" cm="1">
        <f t="array" ref="AQ8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0" t="str" cm="1">
        <f t="array" ref="AR8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0">
        <v>702</v>
      </c>
      <c r="AT80">
        <v>626</v>
      </c>
      <c r="AU80">
        <v>0</v>
      </c>
      <c r="AV80">
        <v>0</v>
      </c>
      <c r="AW80" t="s">
        <v>46</v>
      </c>
      <c r="AX80" t="s">
        <v>13</v>
      </c>
      <c r="AY80" t="str">
        <f t="shared" si="10"/>
        <v>Store</v>
      </c>
      <c r="AZ80">
        <v>26</v>
      </c>
      <c r="BA80" t="s">
        <v>44</v>
      </c>
      <c r="BB80">
        <f t="shared" si="11"/>
        <v>26</v>
      </c>
      <c r="BC80">
        <f t="shared" si="12"/>
        <v>778</v>
      </c>
      <c r="BD80">
        <f t="shared" si="13"/>
        <v>9</v>
      </c>
      <c r="BE80">
        <f t="shared" si="14"/>
        <v>9</v>
      </c>
      <c r="BF80">
        <f t="shared" si="15"/>
        <v>6</v>
      </c>
      <c r="BG80">
        <f t="shared" si="16"/>
        <v>24</v>
      </c>
      <c r="BH80">
        <f t="shared" si="17"/>
        <v>9</v>
      </c>
      <c r="BI80" t="str">
        <f>VLOOKUP(BH80,'Additional Data'!$E$1:$F$12,2,FALSE)</f>
        <v>Top Customer</v>
      </c>
      <c r="BJ80" t="str">
        <f>IF(G80 &lt;= 'Additional Data'!$Q$2, "Low", IF(G80 &lt;= 'Additional Data'!$Q$3, "Medium", "High"))</f>
        <v>Medium</v>
      </c>
      <c r="BK80" t="str">
        <f>IF(K80 &lt;= 'Additional Data'!$V$2, "Low", IF(K80 &lt;= 'Additional Data'!$V$3, "Medium", "High"))</f>
        <v>High</v>
      </c>
      <c r="BL80" t="str">
        <f>IF(L80 &lt;= 'Additional Data'!$AA$2, "Low", IF(L80 &lt;= 'Additional Data'!$AA$3, "Medium", "High"))</f>
        <v>High</v>
      </c>
      <c r="BM80">
        <v>79</v>
      </c>
    </row>
    <row r="81" spans="1:65" x14ac:dyDescent="0.25">
      <c r="A81">
        <v>29440</v>
      </c>
      <c r="B81" t="str">
        <f>IF(A81 &lt;= 'Additional Data'!$B$2,"Low", IF(A81 &lt;='Additional Data'!$B$3, "Medium", "High"))</f>
        <v>Low</v>
      </c>
      <c r="C81">
        <v>1</v>
      </c>
      <c r="D81">
        <v>1</v>
      </c>
      <c r="E81">
        <v>95</v>
      </c>
      <c r="F81" t="str">
        <f t="shared" si="9"/>
        <v>Old</v>
      </c>
      <c r="G81">
        <v>17</v>
      </c>
      <c r="H81">
        <v>8</v>
      </c>
      <c r="I81">
        <v>14</v>
      </c>
      <c r="J81">
        <v>10</v>
      </c>
      <c r="K81">
        <v>4</v>
      </c>
      <c r="L81">
        <v>3</v>
      </c>
      <c r="M81">
        <f>INDEX('Additional Data'!$H$2:$M$2, MATCH(MAX(G81:L81), G81:L81,0))</f>
        <v>0</v>
      </c>
      <c r="N81">
        <v>2</v>
      </c>
      <c r="O81">
        <v>1</v>
      </c>
      <c r="P81">
        <v>0</v>
      </c>
      <c r="Q81">
        <v>4</v>
      </c>
      <c r="R81">
        <v>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3</v>
      </c>
      <c r="Z81">
        <v>11</v>
      </c>
      <c r="AA81">
        <v>0</v>
      </c>
      <c r="AB81">
        <v>60</v>
      </c>
      <c r="AC81" t="str" cm="1">
        <f t="array" ref="AC81">_xlfn.IFS(AB81 &lt; 30, "&lt; 30", AB81 &lt; 40, "30-39", AB81 &lt; 50, "40-49", AB81 &gt;= 50, "50+")</f>
        <v>50+</v>
      </c>
      <c r="AD81">
        <v>2481</v>
      </c>
      <c r="AE81">
        <v>0</v>
      </c>
      <c r="AF81">
        <v>1</v>
      </c>
      <c r="AG81">
        <v>0</v>
      </c>
      <c r="AH81">
        <v>0</v>
      </c>
      <c r="AI81">
        <v>0</v>
      </c>
      <c r="AJ81" t="str" cm="1">
        <f t="array" ref="AJ8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1">
        <v>0</v>
      </c>
      <c r="AM81">
        <v>0</v>
      </c>
      <c r="AN81">
        <v>1</v>
      </c>
      <c r="AO81">
        <v>0</v>
      </c>
      <c r="AP81">
        <v>0</v>
      </c>
      <c r="AQ81" t="str" cm="1">
        <f t="array" ref="AQ8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1" t="str" cm="1">
        <f t="array" ref="AR8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1">
        <v>53</v>
      </c>
      <c r="AT81">
        <v>50</v>
      </c>
      <c r="AU81">
        <v>0</v>
      </c>
      <c r="AV81">
        <v>2</v>
      </c>
      <c r="AW81" t="s">
        <v>45</v>
      </c>
      <c r="AX81" t="s">
        <v>13</v>
      </c>
      <c r="AY81" t="str">
        <f t="shared" si="10"/>
        <v>Store</v>
      </c>
      <c r="AZ81">
        <v>5</v>
      </c>
      <c r="BA81" t="s">
        <v>44</v>
      </c>
      <c r="BB81">
        <f t="shared" si="11"/>
        <v>5</v>
      </c>
      <c r="BC81">
        <f t="shared" si="12"/>
        <v>56</v>
      </c>
      <c r="BD81">
        <f t="shared" si="13"/>
        <v>0.99999999999999978</v>
      </c>
      <c r="BE81">
        <f t="shared" si="14"/>
        <v>1</v>
      </c>
      <c r="BF81">
        <f t="shared" si="15"/>
        <v>2</v>
      </c>
      <c r="BG81">
        <f t="shared" si="16"/>
        <v>4</v>
      </c>
      <c r="BH81">
        <f t="shared" si="17"/>
        <v>0</v>
      </c>
      <c r="BI81" t="str">
        <f>VLOOKUP(BH81,'Additional Data'!$E$1:$F$12,2,FALSE)</f>
        <v>Churned Customer</v>
      </c>
      <c r="BJ81" t="str">
        <f>IF(G81 &lt;= 'Additional Data'!$Q$2, "Low", IF(G81 &lt;= 'Additional Data'!$Q$3, "Medium", "High"))</f>
        <v>Low</v>
      </c>
      <c r="BK81" t="str">
        <f>IF(K81 &lt;= 'Additional Data'!$V$2, "Low", IF(K81 &lt;= 'Additional Data'!$V$3, "Medium", "High"))</f>
        <v>Medium</v>
      </c>
      <c r="BL81" t="str">
        <f>IF(L81 &lt;= 'Additional Data'!$AA$2, "Low", IF(L81 &lt;= 'Additional Data'!$AA$3, "Medium", "High"))</f>
        <v>Low</v>
      </c>
      <c r="BM81">
        <v>80</v>
      </c>
    </row>
    <row r="82" spans="1:65" x14ac:dyDescent="0.25">
      <c r="A82">
        <v>36138</v>
      </c>
      <c r="B82" t="str">
        <f>IF(A82 &lt;= 'Additional Data'!$B$2,"Low", IF(A82 &lt;='Additional Data'!$B$3, "Medium", "High"))</f>
        <v>Medium</v>
      </c>
      <c r="C82">
        <v>1</v>
      </c>
      <c r="D82">
        <v>1</v>
      </c>
      <c r="E82">
        <v>48</v>
      </c>
      <c r="F82" t="str">
        <f t="shared" si="9"/>
        <v>Mid</v>
      </c>
      <c r="G82">
        <v>130</v>
      </c>
      <c r="H82">
        <v>0</v>
      </c>
      <c r="I82">
        <v>16</v>
      </c>
      <c r="J82">
        <v>0</v>
      </c>
      <c r="K82">
        <v>0</v>
      </c>
      <c r="L82">
        <v>5</v>
      </c>
      <c r="M82">
        <f>INDEX('Additional Data'!$H$2:$M$2, MATCH(MAX(G82:L82), G82:L82,0))</f>
        <v>0</v>
      </c>
      <c r="N82">
        <v>5</v>
      </c>
      <c r="O82">
        <v>3</v>
      </c>
      <c r="P82">
        <v>1</v>
      </c>
      <c r="Q82">
        <v>4</v>
      </c>
      <c r="R82">
        <v>7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3</v>
      </c>
      <c r="Z82">
        <v>11</v>
      </c>
      <c r="AA82">
        <v>0</v>
      </c>
      <c r="AB82">
        <v>50</v>
      </c>
      <c r="AC82" t="str" cm="1">
        <f t="array" ref="AC82">_xlfn.IFS(AB82 &lt; 30, "&lt; 30", AB82 &lt; 40, "30-39", AB82 &lt; 50, "40-49", AB82 &gt;= 50, "50+")</f>
        <v>50+</v>
      </c>
      <c r="AD82">
        <v>2507</v>
      </c>
      <c r="AE82">
        <v>0</v>
      </c>
      <c r="AF82">
        <v>1</v>
      </c>
      <c r="AG82">
        <v>0</v>
      </c>
      <c r="AH82">
        <v>0</v>
      </c>
      <c r="AI82">
        <v>0</v>
      </c>
      <c r="AJ82" t="str" cm="1">
        <f t="array" ref="AJ8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2">
        <v>0</v>
      </c>
      <c r="AM82">
        <v>0</v>
      </c>
      <c r="AN82">
        <v>0</v>
      </c>
      <c r="AO82">
        <v>1</v>
      </c>
      <c r="AP82">
        <v>0</v>
      </c>
      <c r="AQ82" t="str" cm="1">
        <f t="array" ref="AQ8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82" t="str" cm="1">
        <f t="array" ref="AR8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2">
        <v>146</v>
      </c>
      <c r="AT82">
        <v>141</v>
      </c>
      <c r="AU82">
        <v>1</v>
      </c>
      <c r="AV82">
        <v>2</v>
      </c>
      <c r="AW82" t="s">
        <v>47</v>
      </c>
      <c r="AX82" t="s">
        <v>13</v>
      </c>
      <c r="AY82" t="str">
        <f t="shared" si="10"/>
        <v>Store</v>
      </c>
      <c r="AZ82">
        <v>8</v>
      </c>
      <c r="BA82" t="s">
        <v>48</v>
      </c>
      <c r="BB82">
        <f t="shared" si="11"/>
        <v>8</v>
      </c>
      <c r="BC82">
        <f t="shared" si="12"/>
        <v>151</v>
      </c>
      <c r="BD82">
        <f t="shared" si="13"/>
        <v>6</v>
      </c>
      <c r="BE82">
        <f t="shared" si="14"/>
        <v>3</v>
      </c>
      <c r="BF82">
        <f t="shared" si="15"/>
        <v>3</v>
      </c>
      <c r="BG82">
        <f t="shared" si="16"/>
        <v>12</v>
      </c>
      <c r="BH82">
        <f t="shared" si="17"/>
        <v>3</v>
      </c>
      <c r="BI82" t="str">
        <f>VLOOKUP(BH82,'Additional Data'!$E$1:$F$12,2,FALSE)</f>
        <v>At Risk</v>
      </c>
      <c r="BJ82" t="str">
        <f>IF(G82 &lt;= 'Additional Data'!$Q$2, "Low", IF(G82 &lt;= 'Additional Data'!$Q$3, "Medium", "High"))</f>
        <v>Medium</v>
      </c>
      <c r="BK82" t="str">
        <f>IF(K82 &lt;= 'Additional Data'!$V$2, "Low", IF(K82 &lt;= 'Additional Data'!$V$3, "Medium", "High"))</f>
        <v>Low</v>
      </c>
      <c r="BL82" t="str">
        <f>IF(L82 &lt;= 'Additional Data'!$AA$2, "Low", IF(L82 &lt;= 'Additional Data'!$AA$3, "Medium", "High"))</f>
        <v>Low</v>
      </c>
      <c r="BM82">
        <v>81</v>
      </c>
    </row>
    <row r="83" spans="1:65" x14ac:dyDescent="0.25">
      <c r="A83">
        <v>50388</v>
      </c>
      <c r="B83" t="str">
        <f>IF(A83 &lt;= 'Additional Data'!$B$2,"Low", IF(A83 &lt;='Additional Data'!$B$3, "Medium", "High"))</f>
        <v>Medium</v>
      </c>
      <c r="C83">
        <v>0</v>
      </c>
      <c r="D83">
        <v>1</v>
      </c>
      <c r="E83">
        <v>3</v>
      </c>
      <c r="F83" t="str">
        <f t="shared" si="9"/>
        <v>Very Recent</v>
      </c>
      <c r="G83">
        <v>292</v>
      </c>
      <c r="H83">
        <v>6</v>
      </c>
      <c r="I83">
        <v>37</v>
      </c>
      <c r="J83">
        <v>0</v>
      </c>
      <c r="K83">
        <v>3</v>
      </c>
      <c r="L83">
        <v>34</v>
      </c>
      <c r="M83">
        <f>INDEX('Additional Data'!$H$2:$M$2, MATCH(MAX(G83:L83), G83:L83,0))</f>
        <v>0</v>
      </c>
      <c r="N83">
        <v>4</v>
      </c>
      <c r="O83">
        <v>6</v>
      </c>
      <c r="P83">
        <v>1</v>
      </c>
      <c r="Q83">
        <v>6</v>
      </c>
      <c r="R83">
        <v>7</v>
      </c>
      <c r="S83">
        <v>0</v>
      </c>
      <c r="T83">
        <v>1</v>
      </c>
      <c r="U83">
        <v>0</v>
      </c>
      <c r="V83">
        <v>1</v>
      </c>
      <c r="W83">
        <v>0</v>
      </c>
      <c r="X83">
        <v>0</v>
      </c>
      <c r="Y83">
        <v>3</v>
      </c>
      <c r="Z83">
        <v>11</v>
      </c>
      <c r="AA83">
        <v>1</v>
      </c>
      <c r="AB83">
        <v>63</v>
      </c>
      <c r="AC83" t="str" cm="1">
        <f t="array" ref="AC83">_xlfn.IFS(AB83 &lt; 30, "&lt; 30", AB83 &lt; 40, "30-39", AB83 &lt; 50, "40-49", AB83 &gt;= 50, "50+")</f>
        <v>50+</v>
      </c>
      <c r="AD83">
        <v>2191</v>
      </c>
      <c r="AE83">
        <v>0</v>
      </c>
      <c r="AF83">
        <v>0</v>
      </c>
      <c r="AG83">
        <v>1</v>
      </c>
      <c r="AH83">
        <v>0</v>
      </c>
      <c r="AI83">
        <v>0</v>
      </c>
      <c r="AJ83" t="str" cm="1">
        <f t="array" ref="AJ8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3">
        <v>0</v>
      </c>
      <c r="AM83">
        <v>0</v>
      </c>
      <c r="AN83">
        <v>1</v>
      </c>
      <c r="AO83">
        <v>0</v>
      </c>
      <c r="AP83">
        <v>0</v>
      </c>
      <c r="AQ83" t="str" cm="1">
        <f t="array" ref="AQ8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3" t="str" cm="1">
        <f t="array" ref="AR8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3">
        <v>338</v>
      </c>
      <c r="AT83">
        <v>304</v>
      </c>
      <c r="AU83">
        <v>2</v>
      </c>
      <c r="AV83">
        <v>1</v>
      </c>
      <c r="AW83" t="s">
        <v>47</v>
      </c>
      <c r="AX83" t="s">
        <v>11</v>
      </c>
      <c r="AY83" t="str">
        <f t="shared" si="10"/>
        <v>Web</v>
      </c>
      <c r="AZ83">
        <v>13</v>
      </c>
      <c r="BA83" t="s">
        <v>48</v>
      </c>
      <c r="BB83">
        <f t="shared" si="11"/>
        <v>13</v>
      </c>
      <c r="BC83">
        <f t="shared" si="12"/>
        <v>372</v>
      </c>
      <c r="BD83">
        <f t="shared" si="13"/>
        <v>10</v>
      </c>
      <c r="BE83">
        <f t="shared" si="14"/>
        <v>5</v>
      </c>
      <c r="BF83">
        <f t="shared" si="15"/>
        <v>4</v>
      </c>
      <c r="BG83">
        <f t="shared" si="16"/>
        <v>19</v>
      </c>
      <c r="BH83">
        <f t="shared" si="17"/>
        <v>7</v>
      </c>
      <c r="BI83" t="str">
        <f>VLOOKUP(BH83,'Additional Data'!$E$1:$F$12,2,FALSE)</f>
        <v>Loyal Customer</v>
      </c>
      <c r="BJ83" t="str">
        <f>IF(G83 &lt;= 'Additional Data'!$Q$2, "Low", IF(G83 &lt;= 'Additional Data'!$Q$3, "Medium", "High"))</f>
        <v>Medium</v>
      </c>
      <c r="BK83" t="str">
        <f>IF(K83 &lt;= 'Additional Data'!$V$2, "Low", IF(K83 &lt;= 'Additional Data'!$V$3, "Medium", "High"))</f>
        <v>Medium</v>
      </c>
      <c r="BL83" t="str">
        <f>IF(L83 &lt;= 'Additional Data'!$AA$2, "Low", IF(L83 &lt;= 'Additional Data'!$AA$3, "Medium", "High"))</f>
        <v>Medium</v>
      </c>
      <c r="BM83">
        <v>82</v>
      </c>
    </row>
    <row r="84" spans="1:65" x14ac:dyDescent="0.25">
      <c r="A84">
        <v>79593</v>
      </c>
      <c r="B84" t="str">
        <f>IF(A84 &lt;= 'Additional Data'!$B$2,"Low", IF(A84 &lt;='Additional Data'!$B$3, "Medium", "High"))</f>
        <v>High</v>
      </c>
      <c r="C84">
        <v>0</v>
      </c>
      <c r="D84">
        <v>0</v>
      </c>
      <c r="E84">
        <v>70</v>
      </c>
      <c r="F84" t="str">
        <f t="shared" si="9"/>
        <v>Old</v>
      </c>
      <c r="G84">
        <v>350</v>
      </c>
      <c r="H84">
        <v>60</v>
      </c>
      <c r="I84">
        <v>568</v>
      </c>
      <c r="J84">
        <v>110</v>
      </c>
      <c r="K84">
        <v>133</v>
      </c>
      <c r="L84">
        <v>145</v>
      </c>
      <c r="M84">
        <f>INDEX('Additional Data'!$H$2:$M$2, MATCH(MAX(G84:L84), G84:L84,0))</f>
        <v>0</v>
      </c>
      <c r="N84">
        <v>1</v>
      </c>
      <c r="O84">
        <v>5</v>
      </c>
      <c r="P84">
        <v>6</v>
      </c>
      <c r="Q84">
        <v>7</v>
      </c>
      <c r="R84">
        <v>2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3</v>
      </c>
      <c r="Z84">
        <v>11</v>
      </c>
      <c r="AA84">
        <v>0</v>
      </c>
      <c r="AB84">
        <v>47</v>
      </c>
      <c r="AC84" t="str" cm="1">
        <f t="array" ref="AC84">_xlfn.IFS(AB84 &lt; 30, "&lt; 30", AB84 &lt; 40, "30-39", AB84 &lt; 50, "40-49", AB84 &gt;= 50, "50+")</f>
        <v>40-49</v>
      </c>
      <c r="AD84">
        <v>2207</v>
      </c>
      <c r="AE84">
        <v>0</v>
      </c>
      <c r="AF84">
        <v>1</v>
      </c>
      <c r="AG84">
        <v>0</v>
      </c>
      <c r="AH84">
        <v>0</v>
      </c>
      <c r="AI84">
        <v>0</v>
      </c>
      <c r="AJ84" t="str" cm="1">
        <f t="array" ref="AJ8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4">
        <v>0</v>
      </c>
      <c r="AM84">
        <v>0</v>
      </c>
      <c r="AN84">
        <v>1</v>
      </c>
      <c r="AO84">
        <v>0</v>
      </c>
      <c r="AP84">
        <v>0</v>
      </c>
      <c r="AQ84" t="str" cm="1">
        <f t="array" ref="AQ8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4" t="str" cm="1">
        <f t="array" ref="AR8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4">
        <v>1221</v>
      </c>
      <c r="AT84">
        <v>1076</v>
      </c>
      <c r="AU84">
        <v>1</v>
      </c>
      <c r="AV84">
        <v>0</v>
      </c>
      <c r="AW84" t="s">
        <v>43</v>
      </c>
      <c r="AX84" t="s">
        <v>13</v>
      </c>
      <c r="AY84" t="str">
        <f t="shared" si="10"/>
        <v>Store</v>
      </c>
      <c r="AZ84">
        <v>18</v>
      </c>
      <c r="BA84" t="s">
        <v>48</v>
      </c>
      <c r="BB84">
        <f t="shared" si="11"/>
        <v>18</v>
      </c>
      <c r="BC84">
        <f t="shared" si="12"/>
        <v>1366</v>
      </c>
      <c r="BD84">
        <f t="shared" si="13"/>
        <v>3.0000000000000004</v>
      </c>
      <c r="BE84">
        <f t="shared" si="14"/>
        <v>7</v>
      </c>
      <c r="BF84">
        <f t="shared" si="15"/>
        <v>8</v>
      </c>
      <c r="BG84">
        <f t="shared" si="16"/>
        <v>18</v>
      </c>
      <c r="BH84">
        <f t="shared" si="17"/>
        <v>6</v>
      </c>
      <c r="BI84" t="str">
        <f>VLOOKUP(BH84,'Additional Data'!$E$1:$F$12,2,FALSE)</f>
        <v>Loyal Customer</v>
      </c>
      <c r="BJ84" t="str">
        <f>IF(G84 &lt;= 'Additional Data'!$Q$2, "Low", IF(G84 &lt;= 'Additional Data'!$Q$3, "Medium", "High"))</f>
        <v>Medium</v>
      </c>
      <c r="BK84" t="str">
        <f>IF(K84 &lt;= 'Additional Data'!$V$2, "Low", IF(K84 &lt;= 'Additional Data'!$V$3, "Medium", "High"))</f>
        <v>High</v>
      </c>
      <c r="BL84" t="str">
        <f>IF(L84 &lt;= 'Additional Data'!$AA$2, "Low", IF(L84 &lt;= 'Additional Data'!$AA$3, "Medium", "High"))</f>
        <v>High</v>
      </c>
      <c r="BM84">
        <v>83</v>
      </c>
    </row>
    <row r="85" spans="1:65" x14ac:dyDescent="0.25">
      <c r="A85">
        <v>54178</v>
      </c>
      <c r="B85" t="str">
        <f>IF(A85 &lt;= 'Additional Data'!$B$2,"Low", IF(A85 &lt;='Additional Data'!$B$3, "Medium", "High"))</f>
        <v>Medium</v>
      </c>
      <c r="C85">
        <v>0</v>
      </c>
      <c r="D85">
        <v>1</v>
      </c>
      <c r="E85">
        <v>79</v>
      </c>
      <c r="F85" t="str">
        <f t="shared" si="9"/>
        <v>Old</v>
      </c>
      <c r="G85">
        <v>135</v>
      </c>
      <c r="H85">
        <v>9</v>
      </c>
      <c r="I85">
        <v>39</v>
      </c>
      <c r="J85">
        <v>4</v>
      </c>
      <c r="K85">
        <v>0</v>
      </c>
      <c r="L85">
        <v>7</v>
      </c>
      <c r="M85">
        <f>INDEX('Additional Data'!$H$2:$M$2, MATCH(MAX(G85:L85), G85:L85,0))</f>
        <v>0</v>
      </c>
      <c r="N85">
        <v>1</v>
      </c>
      <c r="O85">
        <v>2</v>
      </c>
      <c r="P85">
        <v>2</v>
      </c>
      <c r="Q85">
        <v>5</v>
      </c>
      <c r="R85">
        <v>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3</v>
      </c>
      <c r="Z85">
        <v>11</v>
      </c>
      <c r="AA85">
        <v>0</v>
      </c>
      <c r="AB85">
        <v>53</v>
      </c>
      <c r="AC85" t="str" cm="1">
        <f t="array" ref="AC85">_xlfn.IFS(AB85 &lt; 30, "&lt; 30", AB85 &lt; 40, "30-39", AB85 &lt; 50, "40-49", AB85 &gt;= 50, "50+")</f>
        <v>50+</v>
      </c>
      <c r="AD85">
        <v>2318</v>
      </c>
      <c r="AE85">
        <v>0</v>
      </c>
      <c r="AF85">
        <v>0</v>
      </c>
      <c r="AG85">
        <v>0</v>
      </c>
      <c r="AH85">
        <v>1</v>
      </c>
      <c r="AI85">
        <v>0</v>
      </c>
      <c r="AJ85" t="str" cm="1">
        <f t="array" ref="AJ8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5">
        <v>0</v>
      </c>
      <c r="AM85">
        <v>0</v>
      </c>
      <c r="AN85">
        <v>1</v>
      </c>
      <c r="AO85">
        <v>0</v>
      </c>
      <c r="AP85">
        <v>0</v>
      </c>
      <c r="AQ85" t="str" cm="1">
        <f t="array" ref="AQ8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5" t="str" cm="1">
        <f t="array" ref="AR8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5">
        <v>187</v>
      </c>
      <c r="AT85">
        <v>180</v>
      </c>
      <c r="AU85">
        <v>0</v>
      </c>
      <c r="AV85">
        <v>1</v>
      </c>
      <c r="AW85" t="s">
        <v>47</v>
      </c>
      <c r="AX85" t="s">
        <v>13</v>
      </c>
      <c r="AY85" t="str">
        <f t="shared" si="10"/>
        <v>Store</v>
      </c>
      <c r="AZ85">
        <v>9</v>
      </c>
      <c r="BA85" t="s">
        <v>44</v>
      </c>
      <c r="BB85">
        <f t="shared" si="11"/>
        <v>9</v>
      </c>
      <c r="BC85">
        <f t="shared" si="12"/>
        <v>194</v>
      </c>
      <c r="BD85">
        <f t="shared" si="13"/>
        <v>3.0000000000000004</v>
      </c>
      <c r="BE85">
        <f t="shared" si="14"/>
        <v>3</v>
      </c>
      <c r="BF85">
        <f t="shared" si="15"/>
        <v>3</v>
      </c>
      <c r="BG85">
        <f t="shared" si="16"/>
        <v>9</v>
      </c>
      <c r="BH85">
        <f t="shared" si="17"/>
        <v>2</v>
      </c>
      <c r="BI85" t="str">
        <f>VLOOKUP(BH85,'Additional Data'!$E$1:$F$12,2,FALSE)</f>
        <v>Churned Customer</v>
      </c>
      <c r="BJ85" t="str">
        <f>IF(G85 &lt;= 'Additional Data'!$Q$2, "Low", IF(G85 &lt;= 'Additional Data'!$Q$3, "Medium", "High"))</f>
        <v>Medium</v>
      </c>
      <c r="BK85" t="str">
        <f>IF(K85 &lt;= 'Additional Data'!$V$2, "Low", IF(K85 &lt;= 'Additional Data'!$V$3, "Medium", "High"))</f>
        <v>Low</v>
      </c>
      <c r="BL85" t="str">
        <f>IF(L85 &lt;= 'Additional Data'!$AA$2, "Low", IF(L85 &lt;= 'Additional Data'!$AA$3, "Medium", "High"))</f>
        <v>Low</v>
      </c>
      <c r="BM85">
        <v>84</v>
      </c>
    </row>
    <row r="86" spans="1:65" x14ac:dyDescent="0.25">
      <c r="A86">
        <v>42394</v>
      </c>
      <c r="B86" t="str">
        <f>IF(A86 &lt;= 'Additional Data'!$B$2,"Low", IF(A86 &lt;='Additional Data'!$B$3, "Medium", "High"))</f>
        <v>Medium</v>
      </c>
      <c r="C86">
        <v>1</v>
      </c>
      <c r="D86">
        <v>0</v>
      </c>
      <c r="E86">
        <v>69</v>
      </c>
      <c r="F86" t="str">
        <f t="shared" si="9"/>
        <v>Old</v>
      </c>
      <c r="G86">
        <v>15</v>
      </c>
      <c r="H86">
        <v>2</v>
      </c>
      <c r="I86">
        <v>10</v>
      </c>
      <c r="J86">
        <v>0</v>
      </c>
      <c r="K86">
        <v>1</v>
      </c>
      <c r="L86">
        <v>4</v>
      </c>
      <c r="M86">
        <f>INDEX('Additional Data'!$H$2:$M$2, MATCH(MAX(G86:L86), G86:L86,0))</f>
        <v>0</v>
      </c>
      <c r="N86">
        <v>1</v>
      </c>
      <c r="O86">
        <v>1</v>
      </c>
      <c r="P86">
        <v>0</v>
      </c>
      <c r="Q86">
        <v>3</v>
      </c>
      <c r="R86">
        <v>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3</v>
      </c>
      <c r="Z86">
        <v>11</v>
      </c>
      <c r="AA86">
        <v>0</v>
      </c>
      <c r="AB86">
        <v>48</v>
      </c>
      <c r="AC86" t="str" cm="1">
        <f t="array" ref="AC86">_xlfn.IFS(AB86 &lt; 30, "&lt; 30", AB86 &lt; 40, "30-39", AB86 &lt; 50, "40-49", AB86 &gt;= 50, "50+")</f>
        <v>40-49</v>
      </c>
      <c r="AD86">
        <v>2257</v>
      </c>
      <c r="AE86">
        <v>0</v>
      </c>
      <c r="AF86">
        <v>0</v>
      </c>
      <c r="AG86">
        <v>1</v>
      </c>
      <c r="AH86">
        <v>0</v>
      </c>
      <c r="AI86">
        <v>0</v>
      </c>
      <c r="AJ86" t="str" cm="1">
        <f t="array" ref="AJ8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6">
        <v>0</v>
      </c>
      <c r="AM86">
        <v>0</v>
      </c>
      <c r="AN86">
        <v>0</v>
      </c>
      <c r="AO86">
        <v>1</v>
      </c>
      <c r="AP86">
        <v>0</v>
      </c>
      <c r="AQ86" t="str" cm="1">
        <f t="array" ref="AQ8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86" t="str" cm="1">
        <f t="array" ref="AR8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6">
        <v>28</v>
      </c>
      <c r="AT86">
        <v>24</v>
      </c>
      <c r="AU86">
        <v>0</v>
      </c>
      <c r="AV86">
        <v>1</v>
      </c>
      <c r="AW86" t="s">
        <v>45</v>
      </c>
      <c r="AX86" t="s">
        <v>13</v>
      </c>
      <c r="AY86" t="str">
        <f t="shared" si="10"/>
        <v>Store</v>
      </c>
      <c r="AZ86">
        <v>4</v>
      </c>
      <c r="BA86" t="s">
        <v>44</v>
      </c>
      <c r="BB86">
        <f t="shared" si="11"/>
        <v>4</v>
      </c>
      <c r="BC86">
        <f t="shared" si="12"/>
        <v>32</v>
      </c>
      <c r="BD86">
        <f t="shared" si="13"/>
        <v>4</v>
      </c>
      <c r="BE86">
        <f t="shared" si="14"/>
        <v>0</v>
      </c>
      <c r="BF86">
        <f t="shared" si="15"/>
        <v>0</v>
      </c>
      <c r="BG86">
        <f t="shared" si="16"/>
        <v>4</v>
      </c>
      <c r="BH86">
        <f t="shared" si="17"/>
        <v>0</v>
      </c>
      <c r="BI86" t="str">
        <f>VLOOKUP(BH86,'Additional Data'!$E$1:$F$12,2,FALSE)</f>
        <v>Churned Customer</v>
      </c>
      <c r="BJ86" t="str">
        <f>IF(G86 &lt;= 'Additional Data'!$Q$2, "Low", IF(G86 &lt;= 'Additional Data'!$Q$3, "Medium", "High"))</f>
        <v>Low</v>
      </c>
      <c r="BK86" t="str">
        <f>IF(K86 &lt;= 'Additional Data'!$V$2, "Low", IF(K86 &lt;= 'Additional Data'!$V$3, "Medium", "High"))</f>
        <v>Low</v>
      </c>
      <c r="BL86" t="str">
        <f>IF(L86 &lt;= 'Additional Data'!$AA$2, "Low", IF(L86 &lt;= 'Additional Data'!$AA$3, "Medium", "High"))</f>
        <v>Low</v>
      </c>
      <c r="BM86">
        <v>85</v>
      </c>
    </row>
    <row r="87" spans="1:65" x14ac:dyDescent="0.25">
      <c r="A87">
        <v>23626</v>
      </c>
      <c r="B87" t="str">
        <f>IF(A87 &lt;= 'Additional Data'!$B$2,"Low", IF(A87 &lt;='Additional Data'!$B$3, "Medium", "High"))</f>
        <v>Low</v>
      </c>
      <c r="C87">
        <v>1</v>
      </c>
      <c r="D87">
        <v>0</v>
      </c>
      <c r="E87">
        <v>84</v>
      </c>
      <c r="F87" t="str">
        <f t="shared" si="9"/>
        <v>Old</v>
      </c>
      <c r="G87">
        <v>27</v>
      </c>
      <c r="H87">
        <v>2</v>
      </c>
      <c r="I87">
        <v>14</v>
      </c>
      <c r="J87">
        <v>0</v>
      </c>
      <c r="K87">
        <v>0</v>
      </c>
      <c r="L87">
        <v>0</v>
      </c>
      <c r="M87">
        <f>INDEX('Additional Data'!$H$2:$M$2, MATCH(MAX(G87:L87), G87:L87,0))</f>
        <v>0</v>
      </c>
      <c r="N87">
        <v>3</v>
      </c>
      <c r="O87">
        <v>3</v>
      </c>
      <c r="P87">
        <v>1</v>
      </c>
      <c r="Q87">
        <v>3</v>
      </c>
      <c r="R87">
        <v>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3</v>
      </c>
      <c r="Z87">
        <v>11</v>
      </c>
      <c r="AA87">
        <v>0</v>
      </c>
      <c r="AB87">
        <v>50</v>
      </c>
      <c r="AC87" t="str" cm="1">
        <f t="array" ref="AC87">_xlfn.IFS(AB87 &lt; 30, "&lt; 30", AB87 &lt; 40, "30-39", AB87 &lt; 50, "40-49", AB87 &gt;= 50, "50+")</f>
        <v>50+</v>
      </c>
      <c r="AD87">
        <v>2195</v>
      </c>
      <c r="AE87">
        <v>0</v>
      </c>
      <c r="AF87">
        <v>1</v>
      </c>
      <c r="AG87">
        <v>0</v>
      </c>
      <c r="AH87">
        <v>0</v>
      </c>
      <c r="AI87">
        <v>0</v>
      </c>
      <c r="AJ87" t="str" cm="1">
        <f t="array" ref="AJ8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7">
        <v>0</v>
      </c>
      <c r="AM87">
        <v>0</v>
      </c>
      <c r="AN87">
        <v>0</v>
      </c>
      <c r="AO87">
        <v>0</v>
      </c>
      <c r="AP87">
        <v>1</v>
      </c>
      <c r="AQ87" t="str" cm="1">
        <f t="array" ref="AQ8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87" t="str" cm="1">
        <f t="array" ref="AR8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7">
        <v>43</v>
      </c>
      <c r="AT87">
        <v>43</v>
      </c>
      <c r="AU87">
        <v>0</v>
      </c>
      <c r="AV87">
        <v>1</v>
      </c>
      <c r="AW87" t="s">
        <v>45</v>
      </c>
      <c r="AX87" t="s">
        <v>11</v>
      </c>
      <c r="AY87" t="str">
        <f t="shared" si="10"/>
        <v>Web</v>
      </c>
      <c r="AZ87">
        <v>7</v>
      </c>
      <c r="BA87" t="s">
        <v>44</v>
      </c>
      <c r="BB87">
        <f t="shared" si="11"/>
        <v>7</v>
      </c>
      <c r="BC87">
        <f t="shared" si="12"/>
        <v>43</v>
      </c>
      <c r="BD87">
        <f t="shared" si="13"/>
        <v>1.9999999999999996</v>
      </c>
      <c r="BE87">
        <f t="shared" si="14"/>
        <v>3</v>
      </c>
      <c r="BF87">
        <f t="shared" si="15"/>
        <v>1</v>
      </c>
      <c r="BG87">
        <f t="shared" si="16"/>
        <v>6</v>
      </c>
      <c r="BH87">
        <f t="shared" si="17"/>
        <v>0</v>
      </c>
      <c r="BI87" t="str">
        <f>VLOOKUP(BH87,'Additional Data'!$E$1:$F$12,2,FALSE)</f>
        <v>Churned Customer</v>
      </c>
      <c r="BJ87" t="str">
        <f>IF(G87 &lt;= 'Additional Data'!$Q$2, "Low", IF(G87 &lt;= 'Additional Data'!$Q$3, "Medium", "High"))</f>
        <v>Medium</v>
      </c>
      <c r="BK87" t="str">
        <f>IF(K87 &lt;= 'Additional Data'!$V$2, "Low", IF(K87 &lt;= 'Additional Data'!$V$3, "Medium", "High"))</f>
        <v>Low</v>
      </c>
      <c r="BL87" t="str">
        <f>IF(L87 &lt;= 'Additional Data'!$AA$2, "Low", IF(L87 &lt;= 'Additional Data'!$AA$3, "Medium", "High"))</f>
        <v>Low</v>
      </c>
      <c r="BM87">
        <v>86</v>
      </c>
    </row>
    <row r="88" spans="1:65" x14ac:dyDescent="0.25">
      <c r="A88">
        <v>30096</v>
      </c>
      <c r="B88" t="str">
        <f>IF(A88 &lt;= 'Additional Data'!$B$2,"Low", IF(A88 &lt;='Additional Data'!$B$3, "Medium", "High"))</f>
        <v>Low</v>
      </c>
      <c r="C88">
        <v>1</v>
      </c>
      <c r="D88">
        <v>0</v>
      </c>
      <c r="E88">
        <v>30</v>
      </c>
      <c r="F88" t="str">
        <f t="shared" si="9"/>
        <v>Recent</v>
      </c>
      <c r="G88">
        <v>5</v>
      </c>
      <c r="H88">
        <v>3</v>
      </c>
      <c r="I88">
        <v>11</v>
      </c>
      <c r="J88">
        <v>12</v>
      </c>
      <c r="K88">
        <v>5</v>
      </c>
      <c r="L88">
        <v>9</v>
      </c>
      <c r="M88">
        <f>INDEX('Additional Data'!$H$2:$M$2, MATCH(MAX(G88:L88), G88:L88,0))</f>
        <v>0</v>
      </c>
      <c r="N88">
        <v>1</v>
      </c>
      <c r="O88">
        <v>2</v>
      </c>
      <c r="P88">
        <v>0</v>
      </c>
      <c r="Q88">
        <v>3</v>
      </c>
      <c r="R88">
        <v>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3</v>
      </c>
      <c r="Z88">
        <v>11</v>
      </c>
      <c r="AA88">
        <v>0</v>
      </c>
      <c r="AB88">
        <v>37</v>
      </c>
      <c r="AC88" t="str" cm="1">
        <f t="array" ref="AC88">_xlfn.IFS(AB88 &lt; 30, "&lt; 30", AB88 &lt; 40, "30-39", AB88 &lt; 50, "40-49", AB88 &gt;= 50, "50+")</f>
        <v>30-39</v>
      </c>
      <c r="AD88">
        <v>2197</v>
      </c>
      <c r="AE88">
        <v>0</v>
      </c>
      <c r="AF88">
        <v>1</v>
      </c>
      <c r="AG88">
        <v>0</v>
      </c>
      <c r="AH88">
        <v>0</v>
      </c>
      <c r="AI88">
        <v>0</v>
      </c>
      <c r="AJ88" t="str" cm="1">
        <f t="array" ref="AJ8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8">
        <v>0</v>
      </c>
      <c r="AM88">
        <v>0</v>
      </c>
      <c r="AN88">
        <v>1</v>
      </c>
      <c r="AO88">
        <v>0</v>
      </c>
      <c r="AP88">
        <v>0</v>
      </c>
      <c r="AQ88" t="str" cm="1">
        <f t="array" ref="AQ8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8" t="str" cm="1">
        <f t="array" ref="AR8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8">
        <v>36</v>
      </c>
      <c r="AT88">
        <v>27</v>
      </c>
      <c r="AU88">
        <v>0</v>
      </c>
      <c r="AV88">
        <v>1</v>
      </c>
      <c r="AW88" t="s">
        <v>45</v>
      </c>
      <c r="AX88" t="s">
        <v>13</v>
      </c>
      <c r="AY88" t="str">
        <f t="shared" si="10"/>
        <v>Store</v>
      </c>
      <c r="AZ88">
        <v>5</v>
      </c>
      <c r="BA88" t="s">
        <v>44</v>
      </c>
      <c r="BB88">
        <f t="shared" si="11"/>
        <v>5</v>
      </c>
      <c r="BC88">
        <f t="shared" si="12"/>
        <v>45</v>
      </c>
      <c r="BD88">
        <f t="shared" si="13"/>
        <v>7</v>
      </c>
      <c r="BE88">
        <f t="shared" si="14"/>
        <v>1</v>
      </c>
      <c r="BF88">
        <f t="shared" si="15"/>
        <v>1</v>
      </c>
      <c r="BG88">
        <f t="shared" si="16"/>
        <v>9</v>
      </c>
      <c r="BH88">
        <f t="shared" si="17"/>
        <v>2</v>
      </c>
      <c r="BI88" t="str">
        <f>VLOOKUP(BH88,'Additional Data'!$E$1:$F$12,2,FALSE)</f>
        <v>Churned Customer</v>
      </c>
      <c r="BJ88" t="str">
        <f>IF(G88 &lt;= 'Additional Data'!$Q$2, "Low", IF(G88 &lt;= 'Additional Data'!$Q$3, "Medium", "High"))</f>
        <v>Low</v>
      </c>
      <c r="BK88" t="str">
        <f>IF(K88 &lt;= 'Additional Data'!$V$2, "Low", IF(K88 &lt;= 'Additional Data'!$V$3, "Medium", "High"))</f>
        <v>Medium</v>
      </c>
      <c r="BL88" t="str">
        <f>IF(L88 &lt;= 'Additional Data'!$AA$2, "Low", IF(L88 &lt;= 'Additional Data'!$AA$3, "Medium", "High"))</f>
        <v>Low</v>
      </c>
      <c r="BM88">
        <v>87</v>
      </c>
    </row>
    <row r="89" spans="1:65" x14ac:dyDescent="0.25">
      <c r="A89">
        <v>47916</v>
      </c>
      <c r="B89" t="str">
        <f>IF(A89 &lt;= 'Additional Data'!$B$2,"Low", IF(A89 &lt;='Additional Data'!$B$3, "Medium", "High"))</f>
        <v>Medium</v>
      </c>
      <c r="C89">
        <v>0</v>
      </c>
      <c r="D89">
        <v>1</v>
      </c>
      <c r="E89">
        <v>72</v>
      </c>
      <c r="F89" t="str">
        <f t="shared" si="9"/>
        <v>Old</v>
      </c>
      <c r="G89">
        <v>505</v>
      </c>
      <c r="H89">
        <v>0</v>
      </c>
      <c r="I89">
        <v>26</v>
      </c>
      <c r="J89">
        <v>0</v>
      </c>
      <c r="K89">
        <v>0</v>
      </c>
      <c r="L89">
        <v>75</v>
      </c>
      <c r="M89">
        <f>INDEX('Additional Data'!$H$2:$M$2, MATCH(MAX(G89:L89), G89:L89,0))</f>
        <v>0</v>
      </c>
      <c r="N89">
        <v>5</v>
      </c>
      <c r="O89">
        <v>7</v>
      </c>
      <c r="P89">
        <v>4</v>
      </c>
      <c r="Q89">
        <v>6</v>
      </c>
      <c r="R89">
        <v>6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3</v>
      </c>
      <c r="Z89">
        <v>11</v>
      </c>
      <c r="AA89">
        <v>0</v>
      </c>
      <c r="AB89">
        <v>60</v>
      </c>
      <c r="AC89" t="str" cm="1">
        <f t="array" ref="AC89">_xlfn.IFS(AB89 &lt; 30, "&lt; 30", AB89 &lt; 40, "30-39", AB89 &lt; 50, "40-49", AB89 &gt;= 50, "50+")</f>
        <v>50+</v>
      </c>
      <c r="AD89">
        <v>2743</v>
      </c>
      <c r="AE89">
        <v>0</v>
      </c>
      <c r="AF89">
        <v>0</v>
      </c>
      <c r="AG89">
        <v>0</v>
      </c>
      <c r="AH89">
        <v>0</v>
      </c>
      <c r="AI89">
        <v>1</v>
      </c>
      <c r="AJ89" t="str" cm="1">
        <f t="array" ref="AJ8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8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9">
        <v>0</v>
      </c>
      <c r="AM89">
        <v>0</v>
      </c>
      <c r="AN89">
        <v>1</v>
      </c>
      <c r="AO89">
        <v>0</v>
      </c>
      <c r="AP89">
        <v>0</v>
      </c>
      <c r="AQ89" t="str" cm="1">
        <f t="array" ref="AQ8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9" t="str" cm="1">
        <f t="array" ref="AR8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9">
        <v>531</v>
      </c>
      <c r="AT89">
        <v>456</v>
      </c>
      <c r="AU89">
        <v>1</v>
      </c>
      <c r="AV89">
        <v>1</v>
      </c>
      <c r="AW89" t="s">
        <v>46</v>
      </c>
      <c r="AX89" t="s">
        <v>11</v>
      </c>
      <c r="AY89" t="str">
        <f t="shared" si="10"/>
        <v>Web</v>
      </c>
      <c r="AZ89">
        <v>17</v>
      </c>
      <c r="BA89" t="s">
        <v>48</v>
      </c>
      <c r="BB89">
        <f t="shared" si="11"/>
        <v>17</v>
      </c>
      <c r="BC89">
        <f t="shared" si="12"/>
        <v>606</v>
      </c>
      <c r="BD89">
        <f t="shared" si="13"/>
        <v>3.0000000000000004</v>
      </c>
      <c r="BE89">
        <f t="shared" si="14"/>
        <v>6</v>
      </c>
      <c r="BF89">
        <f t="shared" si="15"/>
        <v>5</v>
      </c>
      <c r="BG89">
        <f t="shared" si="16"/>
        <v>14</v>
      </c>
      <c r="BH89">
        <f t="shared" si="17"/>
        <v>4</v>
      </c>
      <c r="BI89" t="str">
        <f>VLOOKUP(BH89,'Additional Data'!$E$1:$F$12,2,FALSE)</f>
        <v>At Risk</v>
      </c>
      <c r="BJ89" t="str">
        <f>IF(G89 &lt;= 'Additional Data'!$Q$2, "Low", IF(G89 &lt;= 'Additional Data'!$Q$3, "Medium", "High"))</f>
        <v>Medium</v>
      </c>
      <c r="BK89" t="str">
        <f>IF(K89 &lt;= 'Additional Data'!$V$2, "Low", IF(K89 &lt;= 'Additional Data'!$V$3, "Medium", "High"))</f>
        <v>Low</v>
      </c>
      <c r="BL89" t="str">
        <f>IF(L89 &lt;= 'Additional Data'!$AA$2, "Low", IF(L89 &lt;= 'Additional Data'!$AA$3, "Medium", "High"))</f>
        <v>High</v>
      </c>
      <c r="BM89">
        <v>88</v>
      </c>
    </row>
    <row r="90" spans="1:65" x14ac:dyDescent="0.25">
      <c r="A90">
        <v>51813</v>
      </c>
      <c r="B90" t="str">
        <f>IF(A90 &lt;= 'Additional Data'!$B$2,"Low", IF(A90 &lt;='Additional Data'!$B$3, "Medium", "High"))</f>
        <v>Medium</v>
      </c>
      <c r="C90">
        <v>1</v>
      </c>
      <c r="D90">
        <v>1</v>
      </c>
      <c r="E90">
        <v>37</v>
      </c>
      <c r="F90" t="str">
        <f t="shared" si="9"/>
        <v>Mid</v>
      </c>
      <c r="G90">
        <v>51</v>
      </c>
      <c r="H90">
        <v>2</v>
      </c>
      <c r="I90">
        <v>7</v>
      </c>
      <c r="J90">
        <v>0</v>
      </c>
      <c r="K90">
        <v>1</v>
      </c>
      <c r="L90">
        <v>2</v>
      </c>
      <c r="M90">
        <f>INDEX('Additional Data'!$H$2:$M$2, MATCH(MAX(G90:L90), G90:L90,0))</f>
        <v>0</v>
      </c>
      <c r="N90">
        <v>2</v>
      </c>
      <c r="O90">
        <v>2</v>
      </c>
      <c r="P90">
        <v>0</v>
      </c>
      <c r="Q90">
        <v>3</v>
      </c>
      <c r="R90">
        <v>7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3</v>
      </c>
      <c r="Z90">
        <v>11</v>
      </c>
      <c r="AA90">
        <v>0</v>
      </c>
      <c r="AB90">
        <v>48</v>
      </c>
      <c r="AC90" t="str" cm="1">
        <f t="array" ref="AC90">_xlfn.IFS(AB90 &lt; 30, "&lt; 30", AB90 &lt; 40, "30-39", AB90 &lt; 50, "40-49", AB90 &gt;= 50, "50+")</f>
        <v>40-49</v>
      </c>
      <c r="AD90">
        <v>2603</v>
      </c>
      <c r="AE90">
        <v>1</v>
      </c>
      <c r="AF90">
        <v>0</v>
      </c>
      <c r="AG90">
        <v>0</v>
      </c>
      <c r="AH90">
        <v>0</v>
      </c>
      <c r="AI90">
        <v>0</v>
      </c>
      <c r="AJ90" t="str" cm="1">
        <f t="array" ref="AJ9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9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0">
        <v>0</v>
      </c>
      <c r="AM90">
        <v>0</v>
      </c>
      <c r="AN90">
        <v>1</v>
      </c>
      <c r="AO90">
        <v>0</v>
      </c>
      <c r="AP90">
        <v>0</v>
      </c>
      <c r="AQ90" t="str" cm="1">
        <f t="array" ref="AQ9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0" t="str" cm="1">
        <f t="array" ref="AR9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0">
        <v>61</v>
      </c>
      <c r="AT90">
        <v>59</v>
      </c>
      <c r="AU90">
        <v>0</v>
      </c>
      <c r="AV90">
        <v>2</v>
      </c>
      <c r="AW90" t="s">
        <v>47</v>
      </c>
      <c r="AX90" t="s">
        <v>13</v>
      </c>
      <c r="AY90" t="str">
        <f t="shared" si="10"/>
        <v>Store</v>
      </c>
      <c r="AZ90">
        <v>5</v>
      </c>
      <c r="BA90" t="s">
        <v>44</v>
      </c>
      <c r="BB90">
        <f t="shared" si="11"/>
        <v>5</v>
      </c>
      <c r="BC90">
        <f t="shared" si="12"/>
        <v>63</v>
      </c>
      <c r="BD90">
        <f t="shared" si="13"/>
        <v>7</v>
      </c>
      <c r="BE90">
        <f t="shared" si="14"/>
        <v>1</v>
      </c>
      <c r="BF90">
        <f t="shared" si="15"/>
        <v>2</v>
      </c>
      <c r="BG90">
        <f t="shared" si="16"/>
        <v>10</v>
      </c>
      <c r="BH90">
        <f t="shared" si="17"/>
        <v>2</v>
      </c>
      <c r="BI90" t="str">
        <f>VLOOKUP(BH90,'Additional Data'!$E$1:$F$12,2,FALSE)</f>
        <v>Churned Customer</v>
      </c>
      <c r="BJ90" t="str">
        <f>IF(G90 &lt;= 'Additional Data'!$Q$2, "Low", IF(G90 &lt;= 'Additional Data'!$Q$3, "Medium", "High"))</f>
        <v>Medium</v>
      </c>
      <c r="BK90" t="str">
        <f>IF(K90 &lt;= 'Additional Data'!$V$2, "Low", IF(K90 &lt;= 'Additional Data'!$V$3, "Medium", "High"))</f>
        <v>Low</v>
      </c>
      <c r="BL90" t="str">
        <f>IF(L90 &lt;= 'Additional Data'!$AA$2, "Low", IF(L90 &lt;= 'Additional Data'!$AA$3, "Medium", "High"))</f>
        <v>Low</v>
      </c>
      <c r="BM90">
        <v>89</v>
      </c>
    </row>
    <row r="91" spans="1:65" x14ac:dyDescent="0.25">
      <c r="A91">
        <v>78497</v>
      </c>
      <c r="B91" t="str">
        <f>IF(A91 &lt;= 'Additional Data'!$B$2,"Low", IF(A91 &lt;='Additional Data'!$B$3, "Medium", "High"))</f>
        <v>High</v>
      </c>
      <c r="C91">
        <v>0</v>
      </c>
      <c r="D91">
        <v>0</v>
      </c>
      <c r="E91">
        <v>44</v>
      </c>
      <c r="F91" t="str">
        <f t="shared" si="9"/>
        <v>Mid</v>
      </c>
      <c r="G91">
        <v>207</v>
      </c>
      <c r="H91">
        <v>26</v>
      </c>
      <c r="I91">
        <v>447</v>
      </c>
      <c r="J91">
        <v>75</v>
      </c>
      <c r="K91">
        <v>0</v>
      </c>
      <c r="L91">
        <v>223</v>
      </c>
      <c r="M91">
        <f>INDEX('Additional Data'!$H$2:$M$2, MATCH(MAX(G91:L91), G91:L91,0))</f>
        <v>0</v>
      </c>
      <c r="N91">
        <v>1</v>
      </c>
      <c r="O91">
        <v>5</v>
      </c>
      <c r="P91">
        <v>7</v>
      </c>
      <c r="Q91">
        <v>12</v>
      </c>
      <c r="R91">
        <v>2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3</v>
      </c>
      <c r="Z91">
        <v>11</v>
      </c>
      <c r="AA91">
        <v>0</v>
      </c>
      <c r="AB91">
        <v>69</v>
      </c>
      <c r="AC91" t="str" cm="1">
        <f t="array" ref="AC91">_xlfn.IFS(AB91 &lt; 30, "&lt; 30", AB91 &lt; 40, "30-39", AB91 &lt; 50, "40-49", AB91 &gt;= 50, "50+")</f>
        <v>50+</v>
      </c>
      <c r="AD91">
        <v>2369</v>
      </c>
      <c r="AE91">
        <v>0</v>
      </c>
      <c r="AF91">
        <v>1</v>
      </c>
      <c r="AG91">
        <v>0</v>
      </c>
      <c r="AH91">
        <v>0</v>
      </c>
      <c r="AI91">
        <v>0</v>
      </c>
      <c r="AJ91" t="str" cm="1">
        <f t="array" ref="AJ9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1">
        <v>1</v>
      </c>
      <c r="AM91">
        <v>0</v>
      </c>
      <c r="AN91">
        <v>0</v>
      </c>
      <c r="AO91">
        <v>0</v>
      </c>
      <c r="AP91">
        <v>0</v>
      </c>
      <c r="AQ91" t="str" cm="1">
        <f t="array" ref="AQ9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91" t="str" cm="1">
        <f t="array" ref="AR9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91">
        <v>755</v>
      </c>
      <c r="AT91">
        <v>532</v>
      </c>
      <c r="AU91">
        <v>1</v>
      </c>
      <c r="AV91">
        <v>0</v>
      </c>
      <c r="AW91" t="s">
        <v>46</v>
      </c>
      <c r="AX91" t="s">
        <v>13</v>
      </c>
      <c r="AY91" t="str">
        <f t="shared" si="10"/>
        <v>Store</v>
      </c>
      <c r="AZ91">
        <v>24</v>
      </c>
      <c r="BA91" t="s">
        <v>48</v>
      </c>
      <c r="BB91">
        <f t="shared" si="11"/>
        <v>24</v>
      </c>
      <c r="BC91">
        <f t="shared" si="12"/>
        <v>978</v>
      </c>
      <c r="BD91">
        <f t="shared" si="13"/>
        <v>6</v>
      </c>
      <c r="BE91">
        <f t="shared" si="14"/>
        <v>9</v>
      </c>
      <c r="BF91">
        <f t="shared" si="15"/>
        <v>7</v>
      </c>
      <c r="BG91">
        <f t="shared" si="16"/>
        <v>22</v>
      </c>
      <c r="BH91">
        <f t="shared" si="17"/>
        <v>8</v>
      </c>
      <c r="BI91" t="str">
        <f>VLOOKUP(BH91,'Additional Data'!$E$1:$F$12,2,FALSE)</f>
        <v>Top Customer</v>
      </c>
      <c r="BJ91" t="str">
        <f>IF(G91 &lt;= 'Additional Data'!$Q$2, "Low", IF(G91 &lt;= 'Additional Data'!$Q$3, "Medium", "High"))</f>
        <v>Medium</v>
      </c>
      <c r="BK91" t="str">
        <f>IF(K91 &lt;= 'Additional Data'!$V$2, "Low", IF(K91 &lt;= 'Additional Data'!$V$3, "Medium", "High"))</f>
        <v>Low</v>
      </c>
      <c r="BL91" t="str">
        <f>IF(L91 &lt;= 'Additional Data'!$AA$2, "Low", IF(L91 &lt;= 'Additional Data'!$AA$3, "Medium", "High"))</f>
        <v>High</v>
      </c>
      <c r="BM91">
        <v>90</v>
      </c>
    </row>
    <row r="92" spans="1:65" x14ac:dyDescent="0.25">
      <c r="A92">
        <v>50150</v>
      </c>
      <c r="B92" t="str">
        <f>IF(A92 &lt;= 'Additional Data'!$B$2,"Low", IF(A92 &lt;='Additional Data'!$B$3, "Medium", "High"))</f>
        <v>Medium</v>
      </c>
      <c r="C92">
        <v>0</v>
      </c>
      <c r="D92">
        <v>0</v>
      </c>
      <c r="E92">
        <v>32</v>
      </c>
      <c r="F92" t="str">
        <f t="shared" si="9"/>
        <v>Mid</v>
      </c>
      <c r="G92">
        <v>135</v>
      </c>
      <c r="H92">
        <v>46</v>
      </c>
      <c r="I92">
        <v>92</v>
      </c>
      <c r="J92">
        <v>65</v>
      </c>
      <c r="K92">
        <v>61</v>
      </c>
      <c r="L92">
        <v>11</v>
      </c>
      <c r="M92">
        <f>INDEX('Additional Data'!$H$2:$M$2, MATCH(MAX(G92:L92), G92:L92,0))</f>
        <v>0</v>
      </c>
      <c r="N92">
        <v>2</v>
      </c>
      <c r="O92">
        <v>5</v>
      </c>
      <c r="P92">
        <v>2</v>
      </c>
      <c r="Q92">
        <v>7</v>
      </c>
      <c r="R92">
        <v>5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3</v>
      </c>
      <c r="Z92">
        <v>11</v>
      </c>
      <c r="AA92">
        <v>0</v>
      </c>
      <c r="AB92">
        <v>37</v>
      </c>
      <c r="AC92" t="str" cm="1">
        <f t="array" ref="AC92">_xlfn.IFS(AB92 &lt; 30, "&lt; 30", AB92 &lt; 40, "30-39", AB92 &lt; 50, "40-49", AB92 &gt;= 50, "50+")</f>
        <v>30-39</v>
      </c>
      <c r="AD92">
        <v>2533</v>
      </c>
      <c r="AE92">
        <v>0</v>
      </c>
      <c r="AF92">
        <v>1</v>
      </c>
      <c r="AG92">
        <v>0</v>
      </c>
      <c r="AH92">
        <v>0</v>
      </c>
      <c r="AI92">
        <v>0</v>
      </c>
      <c r="AJ92" t="str" cm="1">
        <f t="array" ref="AJ9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2">
        <v>0</v>
      </c>
      <c r="AM92">
        <v>0</v>
      </c>
      <c r="AN92">
        <v>0</v>
      </c>
      <c r="AO92">
        <v>0</v>
      </c>
      <c r="AP92">
        <v>1</v>
      </c>
      <c r="AQ92" t="str" cm="1">
        <f t="array" ref="AQ9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2" t="str" cm="1">
        <f t="array" ref="AR9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2">
        <v>399</v>
      </c>
      <c r="AT92">
        <v>388</v>
      </c>
      <c r="AU92">
        <v>0</v>
      </c>
      <c r="AV92">
        <v>0</v>
      </c>
      <c r="AW92" t="s">
        <v>46</v>
      </c>
      <c r="AX92" t="s">
        <v>13</v>
      </c>
      <c r="AY92" t="str">
        <f t="shared" si="10"/>
        <v>Store</v>
      </c>
      <c r="AZ92">
        <v>14</v>
      </c>
      <c r="BA92" t="s">
        <v>44</v>
      </c>
      <c r="BB92">
        <f t="shared" si="11"/>
        <v>14</v>
      </c>
      <c r="BC92">
        <f t="shared" si="12"/>
        <v>410</v>
      </c>
      <c r="BD92">
        <f t="shared" si="13"/>
        <v>7</v>
      </c>
      <c r="BE92">
        <f t="shared" si="14"/>
        <v>5</v>
      </c>
      <c r="BF92">
        <f t="shared" si="15"/>
        <v>5</v>
      </c>
      <c r="BG92">
        <f t="shared" si="16"/>
        <v>17</v>
      </c>
      <c r="BH92">
        <f t="shared" si="17"/>
        <v>5</v>
      </c>
      <c r="BI92" t="str">
        <f>VLOOKUP(BH92,'Additional Data'!$E$1:$F$12,2,FALSE)</f>
        <v>Loyal Customer</v>
      </c>
      <c r="BJ92" t="str">
        <f>IF(G92 &lt;= 'Additional Data'!$Q$2, "Low", IF(G92 &lt;= 'Additional Data'!$Q$3, "Medium", "High"))</f>
        <v>Medium</v>
      </c>
      <c r="BK92" t="str">
        <f>IF(K92 &lt;= 'Additional Data'!$V$2, "Low", IF(K92 &lt;= 'Additional Data'!$V$3, "Medium", "High"))</f>
        <v>High</v>
      </c>
      <c r="BL92" t="str">
        <f>IF(L92 &lt;= 'Additional Data'!$AA$2, "Low", IF(L92 &lt;= 'Additional Data'!$AA$3, "Medium", "High"))</f>
        <v>Medium</v>
      </c>
      <c r="BM92">
        <v>91</v>
      </c>
    </row>
    <row r="93" spans="1:65" x14ac:dyDescent="0.25">
      <c r="A93">
        <v>47823</v>
      </c>
      <c r="B93" t="str">
        <f>IF(A93 &lt;= 'Additional Data'!$B$2,"Low", IF(A93 &lt;='Additional Data'!$B$3, "Medium", "High"))</f>
        <v>Medium</v>
      </c>
      <c r="C93">
        <v>0</v>
      </c>
      <c r="D93">
        <v>1</v>
      </c>
      <c r="E93">
        <v>0</v>
      </c>
      <c r="F93" t="str">
        <f t="shared" si="9"/>
        <v>Very Recent</v>
      </c>
      <c r="G93">
        <v>53</v>
      </c>
      <c r="H93">
        <v>1</v>
      </c>
      <c r="I93">
        <v>5</v>
      </c>
      <c r="J93">
        <v>2</v>
      </c>
      <c r="K93">
        <v>1</v>
      </c>
      <c r="L93">
        <v>10</v>
      </c>
      <c r="M93">
        <f>INDEX('Additional Data'!$H$2:$M$2, MATCH(MAX(G93:L93), G93:L93,0))</f>
        <v>0</v>
      </c>
      <c r="N93">
        <v>2</v>
      </c>
      <c r="O93">
        <v>2</v>
      </c>
      <c r="P93">
        <v>0</v>
      </c>
      <c r="Q93">
        <v>3</v>
      </c>
      <c r="R93">
        <v>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3</v>
      </c>
      <c r="Z93">
        <v>11</v>
      </c>
      <c r="AA93">
        <v>0</v>
      </c>
      <c r="AB93">
        <v>60</v>
      </c>
      <c r="AC93" t="str" cm="1">
        <f t="array" ref="AC93">_xlfn.IFS(AB93 &lt; 30, "&lt; 30", AB93 &lt; 40, "30-39", AB93 &lt; 50, "40-49", AB93 &gt;= 50, "50+")</f>
        <v>50+</v>
      </c>
      <c r="AD93">
        <v>2500</v>
      </c>
      <c r="AE93">
        <v>0</v>
      </c>
      <c r="AF93">
        <v>0</v>
      </c>
      <c r="AG93">
        <v>1</v>
      </c>
      <c r="AH93">
        <v>0</v>
      </c>
      <c r="AI93">
        <v>0</v>
      </c>
      <c r="AJ93" t="str" cm="1">
        <f t="array" ref="AJ9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9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3">
        <v>1</v>
      </c>
      <c r="AM93">
        <v>0</v>
      </c>
      <c r="AN93">
        <v>0</v>
      </c>
      <c r="AO93">
        <v>0</v>
      </c>
      <c r="AP93">
        <v>0</v>
      </c>
      <c r="AQ93" t="str" cm="1">
        <f t="array" ref="AQ9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93" t="str" cm="1">
        <f t="array" ref="AR9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93">
        <v>62</v>
      </c>
      <c r="AT93">
        <v>52</v>
      </c>
      <c r="AU93">
        <v>0</v>
      </c>
      <c r="AV93">
        <v>1</v>
      </c>
      <c r="AW93" t="s">
        <v>47</v>
      </c>
      <c r="AX93" t="s">
        <v>13</v>
      </c>
      <c r="AY93" t="str">
        <f t="shared" si="10"/>
        <v>Store</v>
      </c>
      <c r="AZ93">
        <v>5</v>
      </c>
      <c r="BA93" t="s">
        <v>44</v>
      </c>
      <c r="BB93">
        <f t="shared" si="11"/>
        <v>5</v>
      </c>
      <c r="BC93">
        <f t="shared" si="12"/>
        <v>72</v>
      </c>
      <c r="BD93">
        <f t="shared" si="13"/>
        <v>10</v>
      </c>
      <c r="BE93">
        <f t="shared" si="14"/>
        <v>1</v>
      </c>
      <c r="BF93">
        <f t="shared" si="15"/>
        <v>2</v>
      </c>
      <c r="BG93">
        <f t="shared" si="16"/>
        <v>13</v>
      </c>
      <c r="BH93">
        <f t="shared" si="17"/>
        <v>3</v>
      </c>
      <c r="BI93" t="str">
        <f>VLOOKUP(BH93,'Additional Data'!$E$1:$F$12,2,FALSE)</f>
        <v>At Risk</v>
      </c>
      <c r="BJ93" t="str">
        <f>IF(G93 &lt;= 'Additional Data'!$Q$2, "Low", IF(G93 &lt;= 'Additional Data'!$Q$3, "Medium", "High"))</f>
        <v>Medium</v>
      </c>
      <c r="BK93" t="str">
        <f>IF(K93 &lt;= 'Additional Data'!$V$2, "Low", IF(K93 &lt;= 'Additional Data'!$V$3, "Medium", "High"))</f>
        <v>Low</v>
      </c>
      <c r="BL93" t="str">
        <f>IF(L93 &lt;= 'Additional Data'!$AA$2, "Low", IF(L93 &lt;= 'Additional Data'!$AA$3, "Medium", "High"))</f>
        <v>Medium</v>
      </c>
      <c r="BM93">
        <v>92</v>
      </c>
    </row>
    <row r="94" spans="1:65" x14ac:dyDescent="0.25">
      <c r="A94">
        <v>34554</v>
      </c>
      <c r="B94" t="str">
        <f>IF(A94 &lt;= 'Additional Data'!$B$2,"Low", IF(A94 &lt;='Additional Data'!$B$3, "Medium", "High"))</f>
        <v>Low</v>
      </c>
      <c r="C94">
        <v>0</v>
      </c>
      <c r="D94">
        <v>1</v>
      </c>
      <c r="E94">
        <v>43</v>
      </c>
      <c r="F94" t="str">
        <f t="shared" si="9"/>
        <v>Mid</v>
      </c>
      <c r="G94">
        <v>41</v>
      </c>
      <c r="H94">
        <v>1</v>
      </c>
      <c r="I94">
        <v>6</v>
      </c>
      <c r="J94">
        <v>2</v>
      </c>
      <c r="K94">
        <v>0</v>
      </c>
      <c r="L94">
        <v>5</v>
      </c>
      <c r="M94">
        <f>INDEX('Additional Data'!$H$2:$M$2, MATCH(MAX(G94:L94), G94:L94,0))</f>
        <v>0</v>
      </c>
      <c r="N94">
        <v>2</v>
      </c>
      <c r="O94">
        <v>2</v>
      </c>
      <c r="P94">
        <v>0</v>
      </c>
      <c r="Q94">
        <v>3</v>
      </c>
      <c r="R94">
        <v>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3</v>
      </c>
      <c r="Z94">
        <v>11</v>
      </c>
      <c r="AA94">
        <v>0</v>
      </c>
      <c r="AB94">
        <v>61</v>
      </c>
      <c r="AC94" t="str" cm="1">
        <f t="array" ref="AC94">_xlfn.IFS(AB94 &lt; 30, "&lt; 30", AB94 &lt; 40, "30-39", AB94 &lt; 50, "40-49", AB94 &gt;= 50, "50+")</f>
        <v>50+</v>
      </c>
      <c r="AD94">
        <v>2250</v>
      </c>
      <c r="AE94">
        <v>0</v>
      </c>
      <c r="AF94">
        <v>0</v>
      </c>
      <c r="AG94">
        <v>1</v>
      </c>
      <c r="AH94">
        <v>0</v>
      </c>
      <c r="AI94">
        <v>0</v>
      </c>
      <c r="AJ94" t="str" cm="1">
        <f t="array" ref="AJ9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9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4">
        <v>0</v>
      </c>
      <c r="AM94">
        <v>0</v>
      </c>
      <c r="AN94">
        <v>0</v>
      </c>
      <c r="AO94">
        <v>0</v>
      </c>
      <c r="AP94">
        <v>1</v>
      </c>
      <c r="AQ94" t="str" cm="1">
        <f t="array" ref="AQ9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4" t="str" cm="1">
        <f t="array" ref="AR9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4">
        <v>50</v>
      </c>
      <c r="AT94">
        <v>45</v>
      </c>
      <c r="AU94">
        <v>0</v>
      </c>
      <c r="AV94">
        <v>1</v>
      </c>
      <c r="AW94" t="s">
        <v>45</v>
      </c>
      <c r="AX94" t="s">
        <v>13</v>
      </c>
      <c r="AY94" t="str">
        <f t="shared" si="10"/>
        <v>Store</v>
      </c>
      <c r="AZ94">
        <v>5</v>
      </c>
      <c r="BA94" t="s">
        <v>44</v>
      </c>
      <c r="BB94">
        <f t="shared" si="11"/>
        <v>5</v>
      </c>
      <c r="BC94">
        <f t="shared" si="12"/>
        <v>55</v>
      </c>
      <c r="BD94">
        <f t="shared" si="13"/>
        <v>6</v>
      </c>
      <c r="BE94">
        <f t="shared" si="14"/>
        <v>1</v>
      </c>
      <c r="BF94">
        <f t="shared" si="15"/>
        <v>1</v>
      </c>
      <c r="BG94">
        <f t="shared" si="16"/>
        <v>8</v>
      </c>
      <c r="BH94">
        <f t="shared" si="17"/>
        <v>1</v>
      </c>
      <c r="BI94" t="str">
        <f>VLOOKUP(BH94,'Additional Data'!$E$1:$F$12,2,FALSE)</f>
        <v>Churned Customer</v>
      </c>
      <c r="BJ94" t="str">
        <f>IF(G94 &lt;= 'Additional Data'!$Q$2, "Low", IF(G94 &lt;= 'Additional Data'!$Q$3, "Medium", "High"))</f>
        <v>Medium</v>
      </c>
      <c r="BK94" t="str">
        <f>IF(K94 &lt;= 'Additional Data'!$V$2, "Low", IF(K94 &lt;= 'Additional Data'!$V$3, "Medium", "High"))</f>
        <v>Low</v>
      </c>
      <c r="BL94" t="str">
        <f>IF(L94 &lt;= 'Additional Data'!$AA$2, "Low", IF(L94 &lt;= 'Additional Data'!$AA$3, "Medium", "High"))</f>
        <v>Low</v>
      </c>
      <c r="BM94">
        <v>93</v>
      </c>
    </row>
    <row r="95" spans="1:65" x14ac:dyDescent="0.25">
      <c r="A95">
        <v>85693</v>
      </c>
      <c r="B95" t="str">
        <f>IF(A95 &lt;= 'Additional Data'!$B$2,"Low", IF(A95 &lt;='Additional Data'!$B$3, "Medium", "High"))</f>
        <v>High</v>
      </c>
      <c r="C95">
        <v>0</v>
      </c>
      <c r="D95">
        <v>1</v>
      </c>
      <c r="E95">
        <v>59</v>
      </c>
      <c r="F95" t="str">
        <f t="shared" si="9"/>
        <v>Mid</v>
      </c>
      <c r="G95">
        <v>386</v>
      </c>
      <c r="H95">
        <v>172</v>
      </c>
      <c r="I95">
        <v>183</v>
      </c>
      <c r="J95">
        <v>185</v>
      </c>
      <c r="K95">
        <v>132</v>
      </c>
      <c r="L95">
        <v>111</v>
      </c>
      <c r="M95">
        <f>INDEX('Additional Data'!$H$2:$M$2, MATCH(MAX(G95:L95), G95:L95,0))</f>
        <v>0</v>
      </c>
      <c r="N95">
        <v>2</v>
      </c>
      <c r="O95">
        <v>9</v>
      </c>
      <c r="P95">
        <v>5</v>
      </c>
      <c r="Q95">
        <v>11</v>
      </c>
      <c r="R95">
        <v>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3</v>
      </c>
      <c r="Z95">
        <v>11</v>
      </c>
      <c r="AA95">
        <v>0</v>
      </c>
      <c r="AB95">
        <v>41</v>
      </c>
      <c r="AC95" t="str" cm="1">
        <f t="array" ref="AC95">_xlfn.IFS(AB95 &lt; 30, "&lt; 30", AB95 &lt; 40, "30-39", AB95 &lt; 50, "40-49", AB95 &gt;= 50, "50+")</f>
        <v>40-49</v>
      </c>
      <c r="AD95">
        <v>2594</v>
      </c>
      <c r="AE95">
        <v>0</v>
      </c>
      <c r="AF95">
        <v>0</v>
      </c>
      <c r="AG95">
        <v>0</v>
      </c>
      <c r="AH95">
        <v>1</v>
      </c>
      <c r="AI95">
        <v>0</v>
      </c>
      <c r="AJ95" t="str" cm="1">
        <f t="array" ref="AJ9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5">
        <v>0</v>
      </c>
      <c r="AM95">
        <v>0</v>
      </c>
      <c r="AN95">
        <v>1</v>
      </c>
      <c r="AO95">
        <v>0</v>
      </c>
      <c r="AP95">
        <v>0</v>
      </c>
      <c r="AQ95" t="str" cm="1">
        <f t="array" ref="AQ9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5" t="str" cm="1">
        <f t="array" ref="AR9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5">
        <v>1058</v>
      </c>
      <c r="AT95">
        <v>947</v>
      </c>
      <c r="AU95">
        <v>0</v>
      </c>
      <c r="AV95">
        <v>1</v>
      </c>
      <c r="AW95" t="s">
        <v>43</v>
      </c>
      <c r="AX95" t="s">
        <v>13</v>
      </c>
      <c r="AY95" t="str">
        <f t="shared" si="10"/>
        <v>Store</v>
      </c>
      <c r="AZ95">
        <v>25</v>
      </c>
      <c r="BA95" t="s">
        <v>44</v>
      </c>
      <c r="BB95">
        <f t="shared" si="11"/>
        <v>25</v>
      </c>
      <c r="BC95">
        <f t="shared" si="12"/>
        <v>1169</v>
      </c>
      <c r="BD95">
        <f t="shared" si="13"/>
        <v>4</v>
      </c>
      <c r="BE95">
        <f t="shared" si="14"/>
        <v>9</v>
      </c>
      <c r="BF95">
        <f t="shared" si="15"/>
        <v>7</v>
      </c>
      <c r="BG95">
        <f t="shared" si="16"/>
        <v>20</v>
      </c>
      <c r="BH95">
        <f t="shared" si="17"/>
        <v>7</v>
      </c>
      <c r="BI95" t="str">
        <f>VLOOKUP(BH95,'Additional Data'!$E$1:$F$12,2,FALSE)</f>
        <v>Loyal Customer</v>
      </c>
      <c r="BJ95" t="str">
        <f>IF(G95 &lt;= 'Additional Data'!$Q$2, "Low", IF(G95 &lt;= 'Additional Data'!$Q$3, "Medium", "High"))</f>
        <v>Medium</v>
      </c>
      <c r="BK95" t="str">
        <f>IF(K95 &lt;= 'Additional Data'!$V$2, "Low", IF(K95 &lt;= 'Additional Data'!$V$3, "Medium", "High"))</f>
        <v>High</v>
      </c>
      <c r="BL95" t="str">
        <f>IF(L95 &lt;= 'Additional Data'!$AA$2, "Low", IF(L95 &lt;= 'Additional Data'!$AA$3, "Medium", "High"))</f>
        <v>High</v>
      </c>
      <c r="BM95">
        <v>94</v>
      </c>
    </row>
    <row r="96" spans="1:65" x14ac:dyDescent="0.25">
      <c r="A96">
        <v>65846</v>
      </c>
      <c r="B96" t="str">
        <f>IF(A96 &lt;= 'Additional Data'!$B$2,"Low", IF(A96 &lt;='Additional Data'!$B$3, "Medium", "High"))</f>
        <v>Medium</v>
      </c>
      <c r="C96">
        <v>0</v>
      </c>
      <c r="D96">
        <v>0</v>
      </c>
      <c r="E96">
        <v>68</v>
      </c>
      <c r="F96" t="str">
        <f t="shared" si="9"/>
        <v>Old</v>
      </c>
      <c r="G96">
        <v>562</v>
      </c>
      <c r="H96">
        <v>81</v>
      </c>
      <c r="I96">
        <v>276</v>
      </c>
      <c r="J96">
        <v>80</v>
      </c>
      <c r="K96">
        <v>40</v>
      </c>
      <c r="L96">
        <v>81</v>
      </c>
      <c r="M96">
        <f>INDEX('Additional Data'!$H$2:$M$2, MATCH(MAX(G96:L96), G96:L96,0))</f>
        <v>0</v>
      </c>
      <c r="N96">
        <v>1</v>
      </c>
      <c r="O96">
        <v>6</v>
      </c>
      <c r="P96">
        <v>3</v>
      </c>
      <c r="Q96">
        <v>6</v>
      </c>
      <c r="R96">
        <v>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3</v>
      </c>
      <c r="Z96">
        <v>11</v>
      </c>
      <c r="AA96">
        <v>0</v>
      </c>
      <c r="AB96">
        <v>75</v>
      </c>
      <c r="AC96" t="str" cm="1">
        <f t="array" ref="AC96">_xlfn.IFS(AB96 &lt; 30, "&lt; 30", AB96 &lt; 40, "30-39", AB96 &lt; 50, "40-49", AB96 &gt;= 50, "50+")</f>
        <v>50+</v>
      </c>
      <c r="AD96">
        <v>2567</v>
      </c>
      <c r="AE96">
        <v>0</v>
      </c>
      <c r="AF96">
        <v>1</v>
      </c>
      <c r="AG96">
        <v>0</v>
      </c>
      <c r="AH96">
        <v>0</v>
      </c>
      <c r="AI96">
        <v>0</v>
      </c>
      <c r="AJ96" t="str" cm="1">
        <f t="array" ref="AJ9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6">
        <v>0</v>
      </c>
      <c r="AM96">
        <v>0</v>
      </c>
      <c r="AN96">
        <v>0</v>
      </c>
      <c r="AO96">
        <v>0</v>
      </c>
      <c r="AP96">
        <v>1</v>
      </c>
      <c r="AQ96" t="str" cm="1">
        <f t="array" ref="AQ9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6" t="str" cm="1">
        <f t="array" ref="AR9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6">
        <v>1039</v>
      </c>
      <c r="AT96">
        <v>958</v>
      </c>
      <c r="AU96">
        <v>0</v>
      </c>
      <c r="AV96">
        <v>0</v>
      </c>
      <c r="AW96" t="s">
        <v>43</v>
      </c>
      <c r="AX96" t="s">
        <v>11</v>
      </c>
      <c r="AY96" t="str">
        <f t="shared" si="10"/>
        <v>Web</v>
      </c>
      <c r="AZ96">
        <v>15</v>
      </c>
      <c r="BA96" t="s">
        <v>44</v>
      </c>
      <c r="BB96">
        <f t="shared" si="11"/>
        <v>15</v>
      </c>
      <c r="BC96">
        <f t="shared" si="12"/>
        <v>1120</v>
      </c>
      <c r="BD96">
        <f t="shared" si="13"/>
        <v>4</v>
      </c>
      <c r="BE96">
        <f t="shared" si="14"/>
        <v>5</v>
      </c>
      <c r="BF96">
        <f t="shared" si="15"/>
        <v>7</v>
      </c>
      <c r="BG96">
        <f t="shared" si="16"/>
        <v>16</v>
      </c>
      <c r="BH96">
        <f t="shared" si="17"/>
        <v>5</v>
      </c>
      <c r="BI96" t="str">
        <f>VLOOKUP(BH96,'Additional Data'!$E$1:$F$12,2,FALSE)</f>
        <v>Loyal Customer</v>
      </c>
      <c r="BJ96" t="str">
        <f>IF(G96 &lt;= 'Additional Data'!$Q$2, "Low", IF(G96 &lt;= 'Additional Data'!$Q$3, "Medium", "High"))</f>
        <v>High</v>
      </c>
      <c r="BK96" t="str">
        <f>IF(K96 &lt;= 'Additional Data'!$V$2, "Low", IF(K96 &lt;= 'Additional Data'!$V$3, "Medium", "High"))</f>
        <v>High</v>
      </c>
      <c r="BL96" t="str">
        <f>IF(L96 &lt;= 'Additional Data'!$AA$2, "Low", IF(L96 &lt;= 'Additional Data'!$AA$3, "Medium", "High"))</f>
        <v>High</v>
      </c>
      <c r="BM96">
        <v>95</v>
      </c>
    </row>
    <row r="97" spans="1:65" x14ac:dyDescent="0.25">
      <c r="A97">
        <v>87195</v>
      </c>
      <c r="B97" t="str">
        <f>IF(A97 &lt;= 'Additional Data'!$B$2,"Low", IF(A97 &lt;='Additional Data'!$B$3, "Medium", "High"))</f>
        <v>High</v>
      </c>
      <c r="C97">
        <v>0</v>
      </c>
      <c r="D97">
        <v>0</v>
      </c>
      <c r="E97">
        <v>35</v>
      </c>
      <c r="F97" t="str">
        <f t="shared" si="9"/>
        <v>Mid</v>
      </c>
      <c r="G97">
        <v>217</v>
      </c>
      <c r="H97">
        <v>76</v>
      </c>
      <c r="I97">
        <v>690</v>
      </c>
      <c r="J97">
        <v>50</v>
      </c>
      <c r="K97">
        <v>26</v>
      </c>
      <c r="L97">
        <v>38</v>
      </c>
      <c r="M97">
        <f>INDEX('Additional Data'!$H$2:$M$2, MATCH(MAX(G97:L97), G97:L97,0))</f>
        <v>0</v>
      </c>
      <c r="N97">
        <v>1</v>
      </c>
      <c r="O97">
        <v>3</v>
      </c>
      <c r="P97">
        <v>11</v>
      </c>
      <c r="Q97">
        <v>5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3</v>
      </c>
      <c r="Z97">
        <v>11</v>
      </c>
      <c r="AA97">
        <v>1</v>
      </c>
      <c r="AB97">
        <v>61</v>
      </c>
      <c r="AC97" t="str" cm="1">
        <f t="array" ref="AC97">_xlfn.IFS(AB97 &lt; 30, "&lt; 30", AB97 &lt; 40, "30-39", AB97 &lt; 50, "40-49", AB97 &gt;= 50, "50+")</f>
        <v>50+</v>
      </c>
      <c r="AD97">
        <v>2211</v>
      </c>
      <c r="AE97">
        <v>0</v>
      </c>
      <c r="AF97">
        <v>1</v>
      </c>
      <c r="AG97">
        <v>0</v>
      </c>
      <c r="AH97">
        <v>0</v>
      </c>
      <c r="AI97">
        <v>0</v>
      </c>
      <c r="AJ97" t="str" cm="1">
        <f t="array" ref="AJ9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7">
        <v>0</v>
      </c>
      <c r="AM97">
        <v>0</v>
      </c>
      <c r="AN97">
        <v>1</v>
      </c>
      <c r="AO97">
        <v>0</v>
      </c>
      <c r="AP97">
        <v>0</v>
      </c>
      <c r="AQ97" t="str" cm="1">
        <f t="array" ref="AQ9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7" t="str" cm="1">
        <f t="array" ref="AR9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7">
        <v>1059</v>
      </c>
      <c r="AT97">
        <v>1021</v>
      </c>
      <c r="AU97">
        <v>0</v>
      </c>
      <c r="AV97">
        <v>0</v>
      </c>
      <c r="AW97" t="s">
        <v>43</v>
      </c>
      <c r="AX97" t="s">
        <v>12</v>
      </c>
      <c r="AY97" t="str">
        <f t="shared" si="10"/>
        <v>Catalog</v>
      </c>
      <c r="AZ97">
        <v>19</v>
      </c>
      <c r="BA97" t="s">
        <v>44</v>
      </c>
      <c r="BB97">
        <f t="shared" si="11"/>
        <v>19</v>
      </c>
      <c r="BC97">
        <f t="shared" si="12"/>
        <v>1097</v>
      </c>
      <c r="BD97">
        <f t="shared" si="13"/>
        <v>7</v>
      </c>
      <c r="BE97">
        <f t="shared" si="14"/>
        <v>7</v>
      </c>
      <c r="BF97">
        <f t="shared" si="15"/>
        <v>7</v>
      </c>
      <c r="BG97">
        <f t="shared" si="16"/>
        <v>21</v>
      </c>
      <c r="BH97">
        <f t="shared" si="17"/>
        <v>8</v>
      </c>
      <c r="BI97" t="str">
        <f>VLOOKUP(BH97,'Additional Data'!$E$1:$F$12,2,FALSE)</f>
        <v>Top Customer</v>
      </c>
      <c r="BJ97" t="str">
        <f>IF(G97 &lt;= 'Additional Data'!$Q$2, "Low", IF(G97 &lt;= 'Additional Data'!$Q$3, "Medium", "High"))</f>
        <v>Medium</v>
      </c>
      <c r="BK97" t="str">
        <f>IF(K97 &lt;= 'Additional Data'!$V$2, "Low", IF(K97 &lt;= 'Additional Data'!$V$3, "Medium", "High"))</f>
        <v>Medium</v>
      </c>
      <c r="BL97" t="str">
        <f>IF(L97 &lt;= 'Additional Data'!$AA$2, "Low", IF(L97 &lt;= 'Additional Data'!$AA$3, "Medium", "High"))</f>
        <v>Medium</v>
      </c>
      <c r="BM97">
        <v>96</v>
      </c>
    </row>
    <row r="98" spans="1:65" x14ac:dyDescent="0.25">
      <c r="A98">
        <v>24594</v>
      </c>
      <c r="B98" t="str">
        <f>IF(A98 &lt;= 'Additional Data'!$B$2,"Low", IF(A98 &lt;='Additional Data'!$B$3, "Medium", "High"))</f>
        <v>Low</v>
      </c>
      <c r="C98">
        <v>1</v>
      </c>
      <c r="D98">
        <v>0</v>
      </c>
      <c r="E98">
        <v>94</v>
      </c>
      <c r="F98" t="str">
        <f t="shared" si="9"/>
        <v>Old</v>
      </c>
      <c r="G98">
        <v>1</v>
      </c>
      <c r="H98">
        <v>3</v>
      </c>
      <c r="I98">
        <v>6</v>
      </c>
      <c r="J98">
        <v>10</v>
      </c>
      <c r="K98">
        <v>0</v>
      </c>
      <c r="L98">
        <v>9</v>
      </c>
      <c r="M98">
        <f>INDEX('Additional Data'!$H$2:$M$2, MATCH(MAX(G98:L98), G98:L98,0))</f>
        <v>0</v>
      </c>
      <c r="N98">
        <v>1</v>
      </c>
      <c r="O98">
        <v>1</v>
      </c>
      <c r="P98">
        <v>0</v>
      </c>
      <c r="Q98">
        <v>3</v>
      </c>
      <c r="R98">
        <v>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3</v>
      </c>
      <c r="Z98">
        <v>11</v>
      </c>
      <c r="AA98">
        <v>0</v>
      </c>
      <c r="AB98">
        <v>41</v>
      </c>
      <c r="AC98" t="str" cm="1">
        <f t="array" ref="AC98">_xlfn.IFS(AB98 &lt; 30, "&lt; 30", AB98 &lt; 40, "30-39", AB98 &lt; 50, "40-49", AB98 &gt;= 50, "50+")</f>
        <v>40-49</v>
      </c>
      <c r="AD98">
        <v>2360</v>
      </c>
      <c r="AE98">
        <v>0</v>
      </c>
      <c r="AF98">
        <v>0</v>
      </c>
      <c r="AG98">
        <v>0</v>
      </c>
      <c r="AH98">
        <v>1</v>
      </c>
      <c r="AI98">
        <v>0</v>
      </c>
      <c r="AJ98" t="str" cm="1">
        <f t="array" ref="AJ9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8">
        <v>0</v>
      </c>
      <c r="AM98">
        <v>1</v>
      </c>
      <c r="AN98">
        <v>0</v>
      </c>
      <c r="AO98">
        <v>0</v>
      </c>
      <c r="AP98">
        <v>0</v>
      </c>
      <c r="AQ98" t="str" cm="1">
        <f t="array" ref="AQ9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98" t="str" cm="1">
        <f t="array" ref="AR9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98">
        <v>20</v>
      </c>
      <c r="AT98">
        <v>11</v>
      </c>
      <c r="AU98">
        <v>0</v>
      </c>
      <c r="AV98">
        <v>1</v>
      </c>
      <c r="AW98" t="s">
        <v>45</v>
      </c>
      <c r="AX98" t="s">
        <v>13</v>
      </c>
      <c r="AY98" t="str">
        <f t="shared" si="10"/>
        <v>Store</v>
      </c>
      <c r="AZ98">
        <v>4</v>
      </c>
      <c r="BA98" t="s">
        <v>44</v>
      </c>
      <c r="BB98">
        <f t="shared" si="11"/>
        <v>4</v>
      </c>
      <c r="BC98">
        <f t="shared" si="12"/>
        <v>29</v>
      </c>
      <c r="BD98">
        <f t="shared" si="13"/>
        <v>0.99999999999999978</v>
      </c>
      <c r="BE98">
        <f t="shared" si="14"/>
        <v>0</v>
      </c>
      <c r="BF98">
        <f t="shared" si="15"/>
        <v>0</v>
      </c>
      <c r="BG98">
        <f t="shared" si="16"/>
        <v>0.99999999999999978</v>
      </c>
      <c r="BH98">
        <f t="shared" si="17"/>
        <v>0</v>
      </c>
      <c r="BI98" t="str">
        <f>VLOOKUP(BH98,'Additional Data'!$E$1:$F$12,2,FALSE)</f>
        <v>Churned Customer</v>
      </c>
      <c r="BJ98" t="str">
        <f>IF(G98 &lt;= 'Additional Data'!$Q$2, "Low", IF(G98 &lt;= 'Additional Data'!$Q$3, "Medium", "High"))</f>
        <v>Low</v>
      </c>
      <c r="BK98" t="str">
        <f>IF(K98 &lt;= 'Additional Data'!$V$2, "Low", IF(K98 &lt;= 'Additional Data'!$V$3, "Medium", "High"))</f>
        <v>Low</v>
      </c>
      <c r="BL98" t="str">
        <f>IF(L98 &lt;= 'Additional Data'!$AA$2, "Low", IF(L98 &lt;= 'Additional Data'!$AA$3, "Medium", "High"))</f>
        <v>Low</v>
      </c>
      <c r="BM98">
        <v>97</v>
      </c>
    </row>
    <row r="99" spans="1:65" x14ac:dyDescent="0.25">
      <c r="A99">
        <v>49096</v>
      </c>
      <c r="B99" t="str">
        <f>IF(A99 &lt;= 'Additional Data'!$B$2,"Low", IF(A99 &lt;='Additional Data'!$B$3, "Medium", "High"))</f>
        <v>Medium</v>
      </c>
      <c r="C99">
        <v>1</v>
      </c>
      <c r="D99">
        <v>1</v>
      </c>
      <c r="E99">
        <v>15</v>
      </c>
      <c r="F99" t="str">
        <f t="shared" si="9"/>
        <v>Recent</v>
      </c>
      <c r="G99">
        <v>144</v>
      </c>
      <c r="H99">
        <v>1</v>
      </c>
      <c r="I99">
        <v>32</v>
      </c>
      <c r="J99">
        <v>2</v>
      </c>
      <c r="K99">
        <v>1</v>
      </c>
      <c r="L99">
        <v>7</v>
      </c>
      <c r="M99">
        <f>INDEX('Additional Data'!$H$2:$M$2, MATCH(MAX(G99:L99), G99:L99,0))</f>
        <v>0</v>
      </c>
      <c r="N99">
        <v>4</v>
      </c>
      <c r="O99">
        <v>4</v>
      </c>
      <c r="P99">
        <v>1</v>
      </c>
      <c r="Q99">
        <v>4</v>
      </c>
      <c r="R99">
        <v>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3</v>
      </c>
      <c r="Z99">
        <v>11</v>
      </c>
      <c r="AA99">
        <v>0</v>
      </c>
      <c r="AB99">
        <v>56</v>
      </c>
      <c r="AC99" t="str" cm="1">
        <f t="array" ref="AC99">_xlfn.IFS(AB99 &lt; 30, "&lt; 30", AB99 &lt; 40, "30-39", AB99 &lt; 50, "40-49", AB99 &gt;= 50, "50+")</f>
        <v>50+</v>
      </c>
      <c r="AD99">
        <v>2437</v>
      </c>
      <c r="AE99">
        <v>0</v>
      </c>
      <c r="AF99">
        <v>1</v>
      </c>
      <c r="AG99">
        <v>0</v>
      </c>
      <c r="AH99">
        <v>0</v>
      </c>
      <c r="AI99">
        <v>0</v>
      </c>
      <c r="AJ99" t="str" cm="1">
        <f t="array" ref="AJ9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9">
        <v>0</v>
      </c>
      <c r="AM99">
        <v>0</v>
      </c>
      <c r="AN99">
        <v>1</v>
      </c>
      <c r="AO99">
        <v>0</v>
      </c>
      <c r="AP99">
        <v>0</v>
      </c>
      <c r="AQ99" t="str" cm="1">
        <f t="array" ref="AQ9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9" t="str" cm="1">
        <f t="array" ref="AR9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9">
        <v>180</v>
      </c>
      <c r="AT99">
        <v>173</v>
      </c>
      <c r="AU99">
        <v>0</v>
      </c>
      <c r="AV99">
        <v>2</v>
      </c>
      <c r="AW99" t="s">
        <v>47</v>
      </c>
      <c r="AX99" t="s">
        <v>11</v>
      </c>
      <c r="AY99" t="str">
        <f t="shared" si="10"/>
        <v>Web</v>
      </c>
      <c r="AZ99">
        <v>9</v>
      </c>
      <c r="BA99" t="s">
        <v>44</v>
      </c>
      <c r="BB99">
        <f t="shared" si="11"/>
        <v>9</v>
      </c>
      <c r="BC99">
        <f t="shared" si="12"/>
        <v>187</v>
      </c>
      <c r="BD99">
        <f t="shared" si="13"/>
        <v>9</v>
      </c>
      <c r="BE99">
        <f t="shared" si="14"/>
        <v>3</v>
      </c>
      <c r="BF99">
        <f t="shared" si="15"/>
        <v>3</v>
      </c>
      <c r="BG99">
        <f t="shared" si="16"/>
        <v>15</v>
      </c>
      <c r="BH99">
        <f t="shared" si="17"/>
        <v>4</v>
      </c>
      <c r="BI99" t="str">
        <f>VLOOKUP(BH99,'Additional Data'!$E$1:$F$12,2,FALSE)</f>
        <v>At Risk</v>
      </c>
      <c r="BJ99" t="str">
        <f>IF(G99 &lt;= 'Additional Data'!$Q$2, "Low", IF(G99 &lt;= 'Additional Data'!$Q$3, "Medium", "High"))</f>
        <v>Medium</v>
      </c>
      <c r="BK99" t="str">
        <f>IF(K99 &lt;= 'Additional Data'!$V$2, "Low", IF(K99 &lt;= 'Additional Data'!$V$3, "Medium", "High"))</f>
        <v>Low</v>
      </c>
      <c r="BL99" t="str">
        <f>IF(L99 &lt;= 'Additional Data'!$AA$2, "Low", IF(L99 &lt;= 'Additional Data'!$AA$3, "Medium", "High"))</f>
        <v>Low</v>
      </c>
      <c r="BM99">
        <v>98</v>
      </c>
    </row>
    <row r="100" spans="1:65" x14ac:dyDescent="0.25">
      <c r="A100">
        <v>52413</v>
      </c>
      <c r="B100" t="str">
        <f>IF(A100 &lt;= 'Additional Data'!$B$2,"Low", IF(A100 &lt;='Additional Data'!$B$3, "Medium", "High"))</f>
        <v>Medium</v>
      </c>
      <c r="C100">
        <v>0</v>
      </c>
      <c r="D100">
        <v>2</v>
      </c>
      <c r="E100">
        <v>56</v>
      </c>
      <c r="F100" t="str">
        <f t="shared" si="9"/>
        <v>Mid</v>
      </c>
      <c r="G100">
        <v>295</v>
      </c>
      <c r="H100">
        <v>106</v>
      </c>
      <c r="I100">
        <v>271</v>
      </c>
      <c r="J100">
        <v>75</v>
      </c>
      <c r="K100">
        <v>98</v>
      </c>
      <c r="L100">
        <v>65</v>
      </c>
      <c r="M100">
        <f>INDEX('Additional Data'!$H$2:$M$2, MATCH(MAX(G100:L100), G100:L100,0))</f>
        <v>0</v>
      </c>
      <c r="N100">
        <v>4</v>
      </c>
      <c r="O100">
        <v>6</v>
      </c>
      <c r="P100">
        <v>4</v>
      </c>
      <c r="Q100">
        <v>12</v>
      </c>
      <c r="R100">
        <v>6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3</v>
      </c>
      <c r="Z100">
        <v>11</v>
      </c>
      <c r="AA100">
        <v>0</v>
      </c>
      <c r="AB100">
        <v>51</v>
      </c>
      <c r="AC100" t="str" cm="1">
        <f t="array" ref="AC100">_xlfn.IFS(AB100 &lt; 30, "&lt; 30", AB100 &lt; 40, "30-39", AB100 &lt; 50, "40-49", AB100 &gt;= 50, "50+")</f>
        <v>50+</v>
      </c>
      <c r="AD100">
        <v>2671</v>
      </c>
      <c r="AE100">
        <v>0</v>
      </c>
      <c r="AF100">
        <v>1</v>
      </c>
      <c r="AG100">
        <v>0</v>
      </c>
      <c r="AH100">
        <v>0</v>
      </c>
      <c r="AI100">
        <v>0</v>
      </c>
      <c r="AJ100" t="str" cm="1">
        <f t="array" ref="AJ10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0">
        <v>0</v>
      </c>
      <c r="AM100">
        <v>0</v>
      </c>
      <c r="AN100">
        <v>1</v>
      </c>
      <c r="AO100">
        <v>0</v>
      </c>
      <c r="AP100">
        <v>0</v>
      </c>
      <c r="AQ100" t="str" cm="1">
        <f t="array" ref="AQ10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0" t="str" cm="1">
        <f t="array" ref="AR10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0">
        <v>845</v>
      </c>
      <c r="AT100">
        <v>780</v>
      </c>
      <c r="AU100">
        <v>0</v>
      </c>
      <c r="AV100">
        <v>2</v>
      </c>
      <c r="AW100" t="s">
        <v>46</v>
      </c>
      <c r="AX100" t="s">
        <v>13</v>
      </c>
      <c r="AY100" t="str">
        <f t="shared" si="10"/>
        <v>Store</v>
      </c>
      <c r="AZ100">
        <v>22</v>
      </c>
      <c r="BA100" t="s">
        <v>44</v>
      </c>
      <c r="BB100">
        <f t="shared" si="11"/>
        <v>22</v>
      </c>
      <c r="BC100">
        <f t="shared" si="12"/>
        <v>910</v>
      </c>
      <c r="BD100">
        <f t="shared" si="13"/>
        <v>5</v>
      </c>
      <c r="BE100">
        <f t="shared" si="14"/>
        <v>8</v>
      </c>
      <c r="BF100">
        <f t="shared" si="15"/>
        <v>6</v>
      </c>
      <c r="BG100">
        <f t="shared" si="16"/>
        <v>19</v>
      </c>
      <c r="BH100">
        <f t="shared" si="17"/>
        <v>7</v>
      </c>
      <c r="BI100" t="str">
        <f>VLOOKUP(BH100,'Additional Data'!$E$1:$F$12,2,FALSE)</f>
        <v>Loyal Customer</v>
      </c>
      <c r="BJ100" t="str">
        <f>IF(G100 &lt;= 'Additional Data'!$Q$2, "Low", IF(G100 &lt;= 'Additional Data'!$Q$3, "Medium", "High"))</f>
        <v>Medium</v>
      </c>
      <c r="BK100" t="str">
        <f>IF(K100 &lt;= 'Additional Data'!$V$2, "Low", IF(K100 &lt;= 'Additional Data'!$V$3, "Medium", "High"))</f>
        <v>High</v>
      </c>
      <c r="BL100" t="str">
        <f>IF(L100 &lt;= 'Additional Data'!$AA$2, "Low", IF(L100 &lt;= 'Additional Data'!$AA$3, "Medium", "High"))</f>
        <v>High</v>
      </c>
      <c r="BM100">
        <v>99</v>
      </c>
    </row>
    <row r="101" spans="1:65" x14ac:dyDescent="0.25">
      <c r="A101">
        <v>38557</v>
      </c>
      <c r="B101" t="str">
        <f>IF(A101 &lt;= 'Additional Data'!$B$2,"Low", IF(A101 &lt;='Additional Data'!$B$3, "Medium", "High"))</f>
        <v>Medium</v>
      </c>
      <c r="C101">
        <v>1</v>
      </c>
      <c r="D101">
        <v>0</v>
      </c>
      <c r="E101">
        <v>17</v>
      </c>
      <c r="F101" t="str">
        <f t="shared" si="9"/>
        <v>Recent</v>
      </c>
      <c r="G101">
        <v>76</v>
      </c>
      <c r="H101">
        <v>3</v>
      </c>
      <c r="I101">
        <v>31</v>
      </c>
      <c r="J101">
        <v>4</v>
      </c>
      <c r="K101">
        <v>4</v>
      </c>
      <c r="L101">
        <v>27</v>
      </c>
      <c r="M101">
        <f>INDEX('Additional Data'!$H$2:$M$2, MATCH(MAX(G101:L101), G101:L101,0))</f>
        <v>0</v>
      </c>
      <c r="N101">
        <v>2</v>
      </c>
      <c r="O101">
        <v>3</v>
      </c>
      <c r="P101">
        <v>1</v>
      </c>
      <c r="Q101">
        <v>3</v>
      </c>
      <c r="R101">
        <v>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3</v>
      </c>
      <c r="Z101">
        <v>11</v>
      </c>
      <c r="AA101">
        <v>0</v>
      </c>
      <c r="AB101">
        <v>42</v>
      </c>
      <c r="AC101" t="str" cm="1">
        <f t="array" ref="AC101">_xlfn.IFS(AB101 &lt; 30, "&lt; 30", AB101 &lt; 40, "30-39", AB101 &lt; 50, "40-49", AB101 &gt;= 50, "50+")</f>
        <v>40-49</v>
      </c>
      <c r="AD101">
        <v>2716</v>
      </c>
      <c r="AE101">
        <v>0</v>
      </c>
      <c r="AF101">
        <v>0</v>
      </c>
      <c r="AG101">
        <v>1</v>
      </c>
      <c r="AH101">
        <v>0</v>
      </c>
      <c r="AI101">
        <v>0</v>
      </c>
      <c r="AJ101" t="str" cm="1">
        <f t="array" ref="AJ10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1">
        <v>0</v>
      </c>
      <c r="AM101">
        <v>0</v>
      </c>
      <c r="AN101">
        <v>1</v>
      </c>
      <c r="AO101">
        <v>0</v>
      </c>
      <c r="AP101">
        <v>0</v>
      </c>
      <c r="AQ101" t="str" cm="1">
        <f t="array" ref="AQ10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1" t="str" cm="1">
        <f t="array" ref="AR10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1">
        <v>118</v>
      </c>
      <c r="AT101">
        <v>91</v>
      </c>
      <c r="AU101">
        <v>0</v>
      </c>
      <c r="AV101">
        <v>1</v>
      </c>
      <c r="AW101" t="s">
        <v>47</v>
      </c>
      <c r="AX101" t="s">
        <v>11</v>
      </c>
      <c r="AY101" t="str">
        <f t="shared" si="10"/>
        <v>Web</v>
      </c>
      <c r="AZ101">
        <v>7</v>
      </c>
      <c r="BA101" t="s">
        <v>44</v>
      </c>
      <c r="BB101">
        <f t="shared" si="11"/>
        <v>7</v>
      </c>
      <c r="BC101">
        <f t="shared" si="12"/>
        <v>145</v>
      </c>
      <c r="BD101">
        <f t="shared" si="13"/>
        <v>9</v>
      </c>
      <c r="BE101">
        <f t="shared" si="14"/>
        <v>3</v>
      </c>
      <c r="BF101">
        <f t="shared" si="15"/>
        <v>3</v>
      </c>
      <c r="BG101">
        <f t="shared" si="16"/>
        <v>15</v>
      </c>
      <c r="BH101">
        <f t="shared" si="17"/>
        <v>4</v>
      </c>
      <c r="BI101" t="str">
        <f>VLOOKUP(BH101,'Additional Data'!$E$1:$F$12,2,FALSE)</f>
        <v>At Risk</v>
      </c>
      <c r="BJ101" t="str">
        <f>IF(G101 &lt;= 'Additional Data'!$Q$2, "Low", IF(G101 &lt;= 'Additional Data'!$Q$3, "Medium", "High"))</f>
        <v>Medium</v>
      </c>
      <c r="BK101" t="str">
        <f>IF(K101 &lt;= 'Additional Data'!$V$2, "Low", IF(K101 &lt;= 'Additional Data'!$V$3, "Medium", "High"))</f>
        <v>Medium</v>
      </c>
      <c r="BL101" t="str">
        <f>IF(L101 &lt;= 'Additional Data'!$AA$2, "Low", IF(L101 &lt;= 'Additional Data'!$AA$3, "Medium", "High"))</f>
        <v>Medium</v>
      </c>
      <c r="BM101">
        <v>100</v>
      </c>
    </row>
    <row r="102" spans="1:65" x14ac:dyDescent="0.25">
      <c r="A102">
        <v>89058</v>
      </c>
      <c r="B102" t="str">
        <f>IF(A102 &lt;= 'Additional Data'!$B$2,"Low", IF(A102 &lt;='Additional Data'!$B$3, "Medium", "High"))</f>
        <v>High</v>
      </c>
      <c r="C102">
        <v>0</v>
      </c>
      <c r="D102">
        <v>0</v>
      </c>
      <c r="E102">
        <v>18</v>
      </c>
      <c r="F102" t="str">
        <f t="shared" si="9"/>
        <v>Recent</v>
      </c>
      <c r="G102">
        <v>454</v>
      </c>
      <c r="H102">
        <v>194</v>
      </c>
      <c r="I102">
        <v>106</v>
      </c>
      <c r="J102">
        <v>31</v>
      </c>
      <c r="K102">
        <v>22</v>
      </c>
      <c r="L102">
        <v>43</v>
      </c>
      <c r="M102">
        <f>INDEX('Additional Data'!$H$2:$M$2, MATCH(MAX(G102:L102), G102:L102,0))</f>
        <v>0</v>
      </c>
      <c r="N102">
        <v>1</v>
      </c>
      <c r="O102">
        <v>5</v>
      </c>
      <c r="P102">
        <v>4</v>
      </c>
      <c r="Q102">
        <v>4</v>
      </c>
      <c r="R102">
        <v>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3</v>
      </c>
      <c r="Z102">
        <v>11</v>
      </c>
      <c r="AA102">
        <v>0</v>
      </c>
      <c r="AB102">
        <v>60</v>
      </c>
      <c r="AC102" t="str" cm="1">
        <f t="array" ref="AC102">_xlfn.IFS(AB102 &lt; 30, "&lt; 30", AB102 &lt; 40, "30-39", AB102 &lt; 50, "40-49", AB102 &gt;= 50, "50+")</f>
        <v>50+</v>
      </c>
      <c r="AD102">
        <v>2728</v>
      </c>
      <c r="AE102">
        <v>0</v>
      </c>
      <c r="AF102">
        <v>1</v>
      </c>
      <c r="AG102">
        <v>0</v>
      </c>
      <c r="AH102">
        <v>0</v>
      </c>
      <c r="AI102">
        <v>0</v>
      </c>
      <c r="AJ102" t="str" cm="1">
        <f t="array" ref="AJ10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2">
        <v>0</v>
      </c>
      <c r="AM102">
        <v>0</v>
      </c>
      <c r="AN102">
        <v>0</v>
      </c>
      <c r="AO102">
        <v>1</v>
      </c>
      <c r="AP102">
        <v>0</v>
      </c>
      <c r="AQ102" t="str" cm="1">
        <f t="array" ref="AQ10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02" t="str" cm="1">
        <f t="array" ref="AR10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2">
        <v>807</v>
      </c>
      <c r="AT102">
        <v>764</v>
      </c>
      <c r="AU102">
        <v>0</v>
      </c>
      <c r="AV102">
        <v>0</v>
      </c>
      <c r="AW102" t="s">
        <v>46</v>
      </c>
      <c r="AX102" t="s">
        <v>11</v>
      </c>
      <c r="AY102" t="str">
        <f t="shared" si="10"/>
        <v>Web</v>
      </c>
      <c r="AZ102">
        <v>13</v>
      </c>
      <c r="BA102" t="s">
        <v>44</v>
      </c>
      <c r="BB102">
        <f t="shared" si="11"/>
        <v>13</v>
      </c>
      <c r="BC102">
        <f t="shared" si="12"/>
        <v>850</v>
      </c>
      <c r="BD102">
        <f t="shared" si="13"/>
        <v>9</v>
      </c>
      <c r="BE102">
        <f t="shared" si="14"/>
        <v>5</v>
      </c>
      <c r="BF102">
        <f t="shared" si="15"/>
        <v>6</v>
      </c>
      <c r="BG102">
        <f t="shared" si="16"/>
        <v>20</v>
      </c>
      <c r="BH102">
        <f t="shared" si="17"/>
        <v>7</v>
      </c>
      <c r="BI102" t="str">
        <f>VLOOKUP(BH102,'Additional Data'!$E$1:$F$12,2,FALSE)</f>
        <v>Loyal Customer</v>
      </c>
      <c r="BJ102" t="str">
        <f>IF(G102 &lt;= 'Additional Data'!$Q$2, "Low", IF(G102 &lt;= 'Additional Data'!$Q$3, "Medium", "High"))</f>
        <v>Medium</v>
      </c>
      <c r="BK102" t="str">
        <f>IF(K102 &lt;= 'Additional Data'!$V$2, "Low", IF(K102 &lt;= 'Additional Data'!$V$3, "Medium", "High"))</f>
        <v>Medium</v>
      </c>
      <c r="BL102" t="str">
        <f>IF(L102 &lt;= 'Additional Data'!$AA$2, "Low", IF(L102 &lt;= 'Additional Data'!$AA$3, "Medium", "High"))</f>
        <v>Medium</v>
      </c>
      <c r="BM102">
        <v>101</v>
      </c>
    </row>
    <row r="103" spans="1:65" x14ac:dyDescent="0.25">
      <c r="A103">
        <v>77298</v>
      </c>
      <c r="B103" t="str">
        <f>IF(A103 &lt;= 'Additional Data'!$B$2,"Low", IF(A103 &lt;='Additional Data'!$B$3, "Medium", "High"))</f>
        <v>High</v>
      </c>
      <c r="C103">
        <v>0</v>
      </c>
      <c r="D103">
        <v>1</v>
      </c>
      <c r="E103">
        <v>46</v>
      </c>
      <c r="F103" t="str">
        <f t="shared" si="9"/>
        <v>Mid</v>
      </c>
      <c r="G103">
        <v>425</v>
      </c>
      <c r="H103">
        <v>115</v>
      </c>
      <c r="I103">
        <v>292</v>
      </c>
      <c r="J103">
        <v>23</v>
      </c>
      <c r="K103">
        <v>35</v>
      </c>
      <c r="L103">
        <v>79</v>
      </c>
      <c r="M103">
        <f>INDEX('Additional Data'!$H$2:$M$2, MATCH(MAX(G103:L103), G103:L103,0))</f>
        <v>0</v>
      </c>
      <c r="N103">
        <v>1</v>
      </c>
      <c r="O103">
        <v>6</v>
      </c>
      <c r="P103">
        <v>6</v>
      </c>
      <c r="Q103">
        <v>11</v>
      </c>
      <c r="R103">
        <v>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3</v>
      </c>
      <c r="Z103">
        <v>11</v>
      </c>
      <c r="AA103">
        <v>0</v>
      </c>
      <c r="AB103">
        <v>41</v>
      </c>
      <c r="AC103" t="str" cm="1">
        <f t="array" ref="AC103">_xlfn.IFS(AB103 &lt; 30, "&lt; 30", AB103 &lt; 40, "30-39", AB103 &lt; 50, "40-49", AB103 &gt;= 50, "50+")</f>
        <v>40-49</v>
      </c>
      <c r="AD103">
        <v>2398</v>
      </c>
      <c r="AE103">
        <v>0</v>
      </c>
      <c r="AF103">
        <v>0</v>
      </c>
      <c r="AG103">
        <v>0</v>
      </c>
      <c r="AH103">
        <v>1</v>
      </c>
      <c r="AI103">
        <v>0</v>
      </c>
      <c r="AJ103" t="str" cm="1">
        <f t="array" ref="AJ10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3">
        <v>0</v>
      </c>
      <c r="AM103">
        <v>0</v>
      </c>
      <c r="AN103">
        <v>1</v>
      </c>
      <c r="AO103">
        <v>0</v>
      </c>
      <c r="AP103">
        <v>0</v>
      </c>
      <c r="AQ103" t="str" cm="1">
        <f t="array" ref="AQ10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3" t="str" cm="1">
        <f t="array" ref="AR10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3">
        <v>890</v>
      </c>
      <c r="AT103">
        <v>811</v>
      </c>
      <c r="AU103">
        <v>0</v>
      </c>
      <c r="AV103">
        <v>1</v>
      </c>
      <c r="AW103" t="s">
        <v>46</v>
      </c>
      <c r="AX103" t="s">
        <v>13</v>
      </c>
      <c r="AY103" t="str">
        <f t="shared" si="10"/>
        <v>Store</v>
      </c>
      <c r="AZ103">
        <v>23</v>
      </c>
      <c r="BA103" t="s">
        <v>44</v>
      </c>
      <c r="BB103">
        <f t="shared" si="11"/>
        <v>23</v>
      </c>
      <c r="BC103">
        <f t="shared" si="12"/>
        <v>969</v>
      </c>
      <c r="BD103">
        <f t="shared" si="13"/>
        <v>6</v>
      </c>
      <c r="BE103">
        <f t="shared" si="14"/>
        <v>9</v>
      </c>
      <c r="BF103">
        <f t="shared" si="15"/>
        <v>7</v>
      </c>
      <c r="BG103">
        <f t="shared" si="16"/>
        <v>22</v>
      </c>
      <c r="BH103">
        <f t="shared" si="17"/>
        <v>8</v>
      </c>
      <c r="BI103" t="str">
        <f>VLOOKUP(BH103,'Additional Data'!$E$1:$F$12,2,FALSE)</f>
        <v>Top Customer</v>
      </c>
      <c r="BJ103" t="str">
        <f>IF(G103 &lt;= 'Additional Data'!$Q$2, "Low", IF(G103 &lt;= 'Additional Data'!$Q$3, "Medium", "High"))</f>
        <v>Medium</v>
      </c>
      <c r="BK103" t="str">
        <f>IF(K103 &lt;= 'Additional Data'!$V$2, "Low", IF(K103 &lt;= 'Additional Data'!$V$3, "Medium", "High"))</f>
        <v>High</v>
      </c>
      <c r="BL103" t="str">
        <f>IF(L103 &lt;= 'Additional Data'!$AA$2, "Low", IF(L103 &lt;= 'Additional Data'!$AA$3, "Medium", "High"))</f>
        <v>High</v>
      </c>
      <c r="BM103">
        <v>102</v>
      </c>
    </row>
    <row r="104" spans="1:65" x14ac:dyDescent="0.25">
      <c r="A104">
        <v>68126</v>
      </c>
      <c r="B104" t="str">
        <f>IF(A104 &lt;= 'Additional Data'!$B$2,"Low", IF(A104 &lt;='Additional Data'!$B$3, "Medium", "High"))</f>
        <v>Medium</v>
      </c>
      <c r="C104">
        <v>0</v>
      </c>
      <c r="D104">
        <v>0</v>
      </c>
      <c r="E104">
        <v>40</v>
      </c>
      <c r="F104" t="str">
        <f t="shared" si="9"/>
        <v>Mid</v>
      </c>
      <c r="G104">
        <v>1332</v>
      </c>
      <c r="H104">
        <v>17</v>
      </c>
      <c r="I104">
        <v>311</v>
      </c>
      <c r="J104">
        <v>23</v>
      </c>
      <c r="K104">
        <v>51</v>
      </c>
      <c r="L104">
        <v>86</v>
      </c>
      <c r="M104">
        <f>INDEX('Additional Data'!$H$2:$M$2, MATCH(MAX(G104:L104), G104:L104,0))</f>
        <v>0</v>
      </c>
      <c r="N104">
        <v>1</v>
      </c>
      <c r="O104">
        <v>7</v>
      </c>
      <c r="P104">
        <v>4</v>
      </c>
      <c r="Q104">
        <v>5</v>
      </c>
      <c r="R104">
        <v>9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3</v>
      </c>
      <c r="Z104">
        <v>11</v>
      </c>
      <c r="AA104">
        <v>1</v>
      </c>
      <c r="AB104">
        <v>29</v>
      </c>
      <c r="AC104" t="str" cm="1">
        <f t="array" ref="AC104">_xlfn.IFS(AB104 &lt; 30, "&lt; 30", AB104 &lt; 40, "30-39", AB104 &lt; 50, "40-49", AB104 &gt;= 50, "50+")</f>
        <v>&lt; 30</v>
      </c>
      <c r="AD104">
        <v>2755</v>
      </c>
      <c r="AE104">
        <v>0</v>
      </c>
      <c r="AF104">
        <v>0</v>
      </c>
      <c r="AG104">
        <v>1</v>
      </c>
      <c r="AH104">
        <v>0</v>
      </c>
      <c r="AI104">
        <v>0</v>
      </c>
      <c r="AJ104" t="str" cm="1">
        <f t="array" ref="AJ10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4">
        <v>0</v>
      </c>
      <c r="AM104">
        <v>0</v>
      </c>
      <c r="AN104">
        <v>0</v>
      </c>
      <c r="AO104">
        <v>0</v>
      </c>
      <c r="AP104">
        <v>1</v>
      </c>
      <c r="AQ104" t="str" cm="1">
        <f t="array" ref="AQ10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4" t="str" cm="1">
        <f t="array" ref="AR10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4">
        <v>1734</v>
      </c>
      <c r="AT104">
        <v>1648</v>
      </c>
      <c r="AU104">
        <v>1</v>
      </c>
      <c r="AV104">
        <v>0</v>
      </c>
      <c r="AW104" t="s">
        <v>43</v>
      </c>
      <c r="AX104" t="s">
        <v>11</v>
      </c>
      <c r="AY104" t="str">
        <f t="shared" si="10"/>
        <v>Web</v>
      </c>
      <c r="AZ104">
        <v>16</v>
      </c>
      <c r="BA104" t="s">
        <v>48</v>
      </c>
      <c r="BB104">
        <f t="shared" si="11"/>
        <v>16</v>
      </c>
      <c r="BC104">
        <f t="shared" si="12"/>
        <v>1820</v>
      </c>
      <c r="BD104">
        <f t="shared" si="13"/>
        <v>6</v>
      </c>
      <c r="BE104">
        <f t="shared" si="14"/>
        <v>6</v>
      </c>
      <c r="BF104">
        <f t="shared" si="15"/>
        <v>9</v>
      </c>
      <c r="BG104">
        <f t="shared" si="16"/>
        <v>21</v>
      </c>
      <c r="BH104">
        <f t="shared" si="17"/>
        <v>8</v>
      </c>
      <c r="BI104" t="str">
        <f>VLOOKUP(BH104,'Additional Data'!$E$1:$F$12,2,FALSE)</f>
        <v>Top Customer</v>
      </c>
      <c r="BJ104" t="str">
        <f>IF(G104 &lt;= 'Additional Data'!$Q$2, "Low", IF(G104 &lt;= 'Additional Data'!$Q$3, "Medium", "High"))</f>
        <v>High</v>
      </c>
      <c r="BK104" t="str">
        <f>IF(K104 &lt;= 'Additional Data'!$V$2, "Low", IF(K104 &lt;= 'Additional Data'!$V$3, "Medium", "High"))</f>
        <v>High</v>
      </c>
      <c r="BL104" t="str">
        <f>IF(L104 &lt;= 'Additional Data'!$AA$2, "Low", IF(L104 &lt;= 'Additional Data'!$AA$3, "Medium", "High"))</f>
        <v>High</v>
      </c>
      <c r="BM104">
        <v>103</v>
      </c>
    </row>
    <row r="105" spans="1:65" x14ac:dyDescent="0.25">
      <c r="A105">
        <v>57288</v>
      </c>
      <c r="B105" t="str">
        <f>IF(A105 &lt;= 'Additional Data'!$B$2,"Low", IF(A105 &lt;='Additional Data'!$B$3, "Medium", "High"))</f>
        <v>Medium</v>
      </c>
      <c r="C105">
        <v>0</v>
      </c>
      <c r="D105">
        <v>1</v>
      </c>
      <c r="E105">
        <v>27</v>
      </c>
      <c r="F105" t="str">
        <f t="shared" si="9"/>
        <v>Recent</v>
      </c>
      <c r="G105">
        <v>527</v>
      </c>
      <c r="H105">
        <v>0</v>
      </c>
      <c r="I105">
        <v>21</v>
      </c>
      <c r="J105">
        <v>0</v>
      </c>
      <c r="K105">
        <v>0</v>
      </c>
      <c r="L105">
        <v>60</v>
      </c>
      <c r="M105">
        <f>INDEX('Additional Data'!$H$2:$M$2, MATCH(MAX(G105:L105), G105:L105,0))</f>
        <v>0</v>
      </c>
      <c r="N105">
        <v>3</v>
      </c>
      <c r="O105">
        <v>8</v>
      </c>
      <c r="P105">
        <v>1</v>
      </c>
      <c r="Q105">
        <v>8</v>
      </c>
      <c r="R105">
        <v>6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3</v>
      </c>
      <c r="Z105">
        <v>11</v>
      </c>
      <c r="AA105">
        <v>0</v>
      </c>
      <c r="AB105">
        <v>57</v>
      </c>
      <c r="AC105" t="str" cm="1">
        <f t="array" ref="AC105">_xlfn.IFS(AB105 &lt; 30, "&lt; 30", AB105 &lt; 40, "30-39", AB105 &lt; 50, "40-49", AB105 &gt;= 50, "50+")</f>
        <v>50+</v>
      </c>
      <c r="AD105">
        <v>2163</v>
      </c>
      <c r="AE105">
        <v>0</v>
      </c>
      <c r="AF105">
        <v>0</v>
      </c>
      <c r="AG105">
        <v>0</v>
      </c>
      <c r="AH105">
        <v>1</v>
      </c>
      <c r="AI105">
        <v>0</v>
      </c>
      <c r="AJ105" t="str" cm="1">
        <f t="array" ref="AJ10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5">
        <v>0</v>
      </c>
      <c r="AM105">
        <v>0</v>
      </c>
      <c r="AN105">
        <v>0</v>
      </c>
      <c r="AO105">
        <v>1</v>
      </c>
      <c r="AP105">
        <v>0</v>
      </c>
      <c r="AQ105" t="str" cm="1">
        <f t="array" ref="AQ10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05" t="str" cm="1">
        <f t="array" ref="AR10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5">
        <v>548</v>
      </c>
      <c r="AT105">
        <v>488</v>
      </c>
      <c r="AU105">
        <v>1</v>
      </c>
      <c r="AV105">
        <v>1</v>
      </c>
      <c r="AW105" t="s">
        <v>46</v>
      </c>
      <c r="AX105" t="s">
        <v>11</v>
      </c>
      <c r="AY105" t="str">
        <f t="shared" si="10"/>
        <v>Web</v>
      </c>
      <c r="AZ105">
        <v>17</v>
      </c>
      <c r="BA105" t="s">
        <v>48</v>
      </c>
      <c r="BB105">
        <f t="shared" si="11"/>
        <v>17</v>
      </c>
      <c r="BC105">
        <f t="shared" si="12"/>
        <v>608</v>
      </c>
      <c r="BD105">
        <f t="shared" si="13"/>
        <v>8</v>
      </c>
      <c r="BE105">
        <f t="shared" si="14"/>
        <v>6</v>
      </c>
      <c r="BF105">
        <f t="shared" si="15"/>
        <v>5</v>
      </c>
      <c r="BG105">
        <f t="shared" si="16"/>
        <v>19</v>
      </c>
      <c r="BH105">
        <f t="shared" si="17"/>
        <v>7</v>
      </c>
      <c r="BI105" t="str">
        <f>VLOOKUP(BH105,'Additional Data'!$E$1:$F$12,2,FALSE)</f>
        <v>Loyal Customer</v>
      </c>
      <c r="BJ105" t="str">
        <f>IF(G105 &lt;= 'Additional Data'!$Q$2, "Low", IF(G105 &lt;= 'Additional Data'!$Q$3, "Medium", "High"))</f>
        <v>High</v>
      </c>
      <c r="BK105" t="str">
        <f>IF(K105 &lt;= 'Additional Data'!$V$2, "Low", IF(K105 &lt;= 'Additional Data'!$V$3, "Medium", "High"))</f>
        <v>Low</v>
      </c>
      <c r="BL105" t="str">
        <f>IF(L105 &lt;= 'Additional Data'!$AA$2, "Low", IF(L105 &lt;= 'Additional Data'!$AA$3, "Medium", "High"))</f>
        <v>High</v>
      </c>
      <c r="BM105">
        <v>104</v>
      </c>
    </row>
    <row r="106" spans="1:65" x14ac:dyDescent="0.25">
      <c r="A106">
        <v>86037</v>
      </c>
      <c r="B106" t="str">
        <f>IF(A106 &lt;= 'Additional Data'!$B$2,"Low", IF(A106 &lt;='Additional Data'!$B$3, "Medium", "High"))</f>
        <v>High</v>
      </c>
      <c r="C106">
        <v>0</v>
      </c>
      <c r="D106">
        <v>0</v>
      </c>
      <c r="E106">
        <v>95</v>
      </c>
      <c r="F106" t="str">
        <f t="shared" si="9"/>
        <v>Old</v>
      </c>
      <c r="G106">
        <v>490</v>
      </c>
      <c r="H106">
        <v>44</v>
      </c>
      <c r="I106">
        <v>125</v>
      </c>
      <c r="J106">
        <v>29</v>
      </c>
      <c r="K106">
        <v>20</v>
      </c>
      <c r="L106">
        <v>22</v>
      </c>
      <c r="M106">
        <f>INDEX('Additional Data'!$H$2:$M$2, MATCH(MAX(G106:L106), G106:L106,0))</f>
        <v>0</v>
      </c>
      <c r="N106">
        <v>1</v>
      </c>
      <c r="O106">
        <v>6</v>
      </c>
      <c r="P106">
        <v>7</v>
      </c>
      <c r="Q106">
        <v>11</v>
      </c>
      <c r="R106">
        <v>3</v>
      </c>
      <c r="S106">
        <v>0</v>
      </c>
      <c r="T106">
        <v>1</v>
      </c>
      <c r="U106">
        <v>1</v>
      </c>
      <c r="V106">
        <v>0</v>
      </c>
      <c r="W106">
        <v>0</v>
      </c>
      <c r="X106">
        <v>0</v>
      </c>
      <c r="Y106">
        <v>3</v>
      </c>
      <c r="Z106">
        <v>11</v>
      </c>
      <c r="AA106">
        <v>1</v>
      </c>
      <c r="AB106">
        <v>29</v>
      </c>
      <c r="AC106" t="str" cm="1">
        <f t="array" ref="AC106">_xlfn.IFS(AB106 &lt; 30, "&lt; 30", AB106 &lt; 40, "30-39", AB106 &lt; 50, "40-49", AB106 &gt;= 50, "50+")</f>
        <v>&lt; 30</v>
      </c>
      <c r="AD106">
        <v>2702</v>
      </c>
      <c r="AE106">
        <v>0</v>
      </c>
      <c r="AF106">
        <v>0</v>
      </c>
      <c r="AG106">
        <v>1</v>
      </c>
      <c r="AH106">
        <v>0</v>
      </c>
      <c r="AI106">
        <v>0</v>
      </c>
      <c r="AJ106" t="str" cm="1">
        <f t="array" ref="AJ10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6">
        <v>0</v>
      </c>
      <c r="AM106">
        <v>0</v>
      </c>
      <c r="AN106">
        <v>1</v>
      </c>
      <c r="AO106">
        <v>0</v>
      </c>
      <c r="AP106">
        <v>0</v>
      </c>
      <c r="AQ106" t="str" cm="1">
        <f t="array" ref="AQ10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6" t="str" cm="1">
        <f t="array" ref="AR10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6">
        <v>708</v>
      </c>
      <c r="AT106">
        <v>686</v>
      </c>
      <c r="AU106">
        <v>2</v>
      </c>
      <c r="AV106">
        <v>0</v>
      </c>
      <c r="AW106" t="s">
        <v>46</v>
      </c>
      <c r="AX106" t="s">
        <v>13</v>
      </c>
      <c r="AY106" t="str">
        <f t="shared" si="10"/>
        <v>Store</v>
      </c>
      <c r="AZ106">
        <v>24</v>
      </c>
      <c r="BA106" t="s">
        <v>48</v>
      </c>
      <c r="BB106">
        <f t="shared" si="11"/>
        <v>24</v>
      </c>
      <c r="BC106">
        <f t="shared" si="12"/>
        <v>730</v>
      </c>
      <c r="BD106">
        <f t="shared" si="13"/>
        <v>0.99999999999999978</v>
      </c>
      <c r="BE106">
        <f t="shared" si="14"/>
        <v>9</v>
      </c>
      <c r="BF106">
        <f t="shared" si="15"/>
        <v>6</v>
      </c>
      <c r="BG106">
        <f t="shared" si="16"/>
        <v>16</v>
      </c>
      <c r="BH106">
        <f t="shared" si="17"/>
        <v>5</v>
      </c>
      <c r="BI106" t="str">
        <f>VLOOKUP(BH106,'Additional Data'!$E$1:$F$12,2,FALSE)</f>
        <v>Loyal Customer</v>
      </c>
      <c r="BJ106" t="str">
        <f>IF(G106 &lt;= 'Additional Data'!$Q$2, "Low", IF(G106 &lt;= 'Additional Data'!$Q$3, "Medium", "High"))</f>
        <v>Medium</v>
      </c>
      <c r="BK106" t="str">
        <f>IF(K106 &lt;= 'Additional Data'!$V$2, "Low", IF(K106 &lt;= 'Additional Data'!$V$3, "Medium", "High"))</f>
        <v>Medium</v>
      </c>
      <c r="BL106" t="str">
        <f>IF(L106 &lt;= 'Additional Data'!$AA$2, "Low", IF(L106 &lt;= 'Additional Data'!$AA$3, "Medium", "High"))</f>
        <v>Medium</v>
      </c>
      <c r="BM106">
        <v>105</v>
      </c>
    </row>
    <row r="107" spans="1:65" x14ac:dyDescent="0.25">
      <c r="A107">
        <v>43974</v>
      </c>
      <c r="B107" t="str">
        <f>IF(A107 &lt;= 'Additional Data'!$B$2,"Low", IF(A107 &lt;='Additional Data'!$B$3, "Medium", "High"))</f>
        <v>Medium</v>
      </c>
      <c r="C107">
        <v>1</v>
      </c>
      <c r="D107">
        <v>0</v>
      </c>
      <c r="E107">
        <v>19</v>
      </c>
      <c r="F107" t="str">
        <f t="shared" si="9"/>
        <v>Recent</v>
      </c>
      <c r="G107">
        <v>378</v>
      </c>
      <c r="H107">
        <v>0</v>
      </c>
      <c r="I107">
        <v>101</v>
      </c>
      <c r="J107">
        <v>0</v>
      </c>
      <c r="K107">
        <v>0</v>
      </c>
      <c r="L107">
        <v>72</v>
      </c>
      <c r="M107">
        <f>INDEX('Additional Data'!$H$2:$M$2, MATCH(MAX(G107:L107), G107:L107,0))</f>
        <v>0</v>
      </c>
      <c r="N107">
        <v>5</v>
      </c>
      <c r="O107">
        <v>6</v>
      </c>
      <c r="P107">
        <v>4</v>
      </c>
      <c r="Q107">
        <v>6</v>
      </c>
      <c r="R107">
        <v>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3</v>
      </c>
      <c r="Z107">
        <v>11</v>
      </c>
      <c r="AA107">
        <v>0</v>
      </c>
      <c r="AB107">
        <v>40</v>
      </c>
      <c r="AC107" t="str" cm="1">
        <f t="array" ref="AC107">_xlfn.IFS(AB107 &lt; 30, "&lt; 30", AB107 &lt; 40, "30-39", AB107 &lt; 50, "40-49", AB107 &gt;= 50, "50+")</f>
        <v>40-49</v>
      </c>
      <c r="AD107">
        <v>2723</v>
      </c>
      <c r="AE107">
        <v>0</v>
      </c>
      <c r="AF107">
        <v>1</v>
      </c>
      <c r="AG107">
        <v>0</v>
      </c>
      <c r="AH107">
        <v>0</v>
      </c>
      <c r="AI107">
        <v>0</v>
      </c>
      <c r="AJ107" t="str" cm="1">
        <f t="array" ref="AJ10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7">
        <v>0</v>
      </c>
      <c r="AM107">
        <v>0</v>
      </c>
      <c r="AN107">
        <v>0</v>
      </c>
      <c r="AO107">
        <v>0</v>
      </c>
      <c r="AP107">
        <v>1</v>
      </c>
      <c r="AQ107" t="str" cm="1">
        <f t="array" ref="AQ10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7" t="str" cm="1">
        <f t="array" ref="AR10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7">
        <v>479</v>
      </c>
      <c r="AT107">
        <v>407</v>
      </c>
      <c r="AU107">
        <v>0</v>
      </c>
      <c r="AV107">
        <v>1</v>
      </c>
      <c r="AW107" t="s">
        <v>46</v>
      </c>
      <c r="AX107" t="s">
        <v>11</v>
      </c>
      <c r="AY107" t="str">
        <f t="shared" si="10"/>
        <v>Web</v>
      </c>
      <c r="AZ107">
        <v>16</v>
      </c>
      <c r="BA107" t="s">
        <v>44</v>
      </c>
      <c r="BB107">
        <f t="shared" si="11"/>
        <v>16</v>
      </c>
      <c r="BC107">
        <f t="shared" si="12"/>
        <v>551</v>
      </c>
      <c r="BD107">
        <f t="shared" si="13"/>
        <v>9</v>
      </c>
      <c r="BE107">
        <f t="shared" si="14"/>
        <v>6</v>
      </c>
      <c r="BF107">
        <f t="shared" si="15"/>
        <v>5</v>
      </c>
      <c r="BG107">
        <f t="shared" si="16"/>
        <v>20</v>
      </c>
      <c r="BH107">
        <f t="shared" si="17"/>
        <v>7</v>
      </c>
      <c r="BI107" t="str">
        <f>VLOOKUP(BH107,'Additional Data'!$E$1:$F$12,2,FALSE)</f>
        <v>Loyal Customer</v>
      </c>
      <c r="BJ107" t="str">
        <f>IF(G107 &lt;= 'Additional Data'!$Q$2, "Low", IF(G107 &lt;= 'Additional Data'!$Q$3, "Medium", "High"))</f>
        <v>Medium</v>
      </c>
      <c r="BK107" t="str">
        <f>IF(K107 &lt;= 'Additional Data'!$V$2, "Low", IF(K107 &lt;= 'Additional Data'!$V$3, "Medium", "High"))</f>
        <v>Low</v>
      </c>
      <c r="BL107" t="str">
        <f>IF(L107 &lt;= 'Additional Data'!$AA$2, "Low", IF(L107 &lt;= 'Additional Data'!$AA$3, "Medium", "High"))</f>
        <v>High</v>
      </c>
      <c r="BM107">
        <v>106</v>
      </c>
    </row>
    <row r="108" spans="1:65" x14ac:dyDescent="0.25">
      <c r="A108">
        <v>50785</v>
      </c>
      <c r="B108" t="str">
        <f>IF(A108 &lt;= 'Additional Data'!$B$2,"Low", IF(A108 &lt;='Additional Data'!$B$3, "Medium", "High"))</f>
        <v>Medium</v>
      </c>
      <c r="C108">
        <v>1</v>
      </c>
      <c r="D108">
        <v>1</v>
      </c>
      <c r="E108">
        <v>27</v>
      </c>
      <c r="F108" t="str">
        <f t="shared" si="9"/>
        <v>Recent</v>
      </c>
      <c r="G108">
        <v>64</v>
      </c>
      <c r="H108">
        <v>1</v>
      </c>
      <c r="I108">
        <v>21</v>
      </c>
      <c r="J108">
        <v>0</v>
      </c>
      <c r="K108">
        <v>1</v>
      </c>
      <c r="L108">
        <v>27</v>
      </c>
      <c r="M108">
        <f>INDEX('Additional Data'!$H$2:$M$2, MATCH(MAX(G108:L108), G108:L108,0))</f>
        <v>0</v>
      </c>
      <c r="N108">
        <v>2</v>
      </c>
      <c r="O108">
        <v>2</v>
      </c>
      <c r="P108">
        <v>1</v>
      </c>
      <c r="Q108">
        <v>3</v>
      </c>
      <c r="R108">
        <v>6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3</v>
      </c>
      <c r="Z108">
        <v>11</v>
      </c>
      <c r="AA108">
        <v>0</v>
      </c>
      <c r="AB108">
        <v>58</v>
      </c>
      <c r="AC108" t="str" cm="1">
        <f t="array" ref="AC108">_xlfn.IFS(AB108 &lt; 30, "&lt; 30", AB108 &lt; 40, "30-39", AB108 &lt; 50, "40-49", AB108 &gt;= 50, "50+")</f>
        <v>50+</v>
      </c>
      <c r="AD108">
        <v>2451</v>
      </c>
      <c r="AE108">
        <v>0</v>
      </c>
      <c r="AF108">
        <v>0</v>
      </c>
      <c r="AG108">
        <v>1</v>
      </c>
      <c r="AH108">
        <v>0</v>
      </c>
      <c r="AI108">
        <v>0</v>
      </c>
      <c r="AJ108" t="str" cm="1">
        <f t="array" ref="AJ10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8">
        <v>0</v>
      </c>
      <c r="AM108">
        <v>0</v>
      </c>
      <c r="AN108">
        <v>1</v>
      </c>
      <c r="AO108">
        <v>0</v>
      </c>
      <c r="AP108">
        <v>0</v>
      </c>
      <c r="AQ108" t="str" cm="1">
        <f t="array" ref="AQ10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8" t="str" cm="1">
        <f t="array" ref="AR10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8">
        <v>87</v>
      </c>
      <c r="AT108">
        <v>60</v>
      </c>
      <c r="AU108">
        <v>0</v>
      </c>
      <c r="AV108">
        <v>2</v>
      </c>
      <c r="AW108" t="s">
        <v>47</v>
      </c>
      <c r="AX108" t="s">
        <v>13</v>
      </c>
      <c r="AY108" t="str">
        <f t="shared" si="10"/>
        <v>Store</v>
      </c>
      <c r="AZ108">
        <v>6</v>
      </c>
      <c r="BA108" t="s">
        <v>44</v>
      </c>
      <c r="BB108">
        <f t="shared" si="11"/>
        <v>6</v>
      </c>
      <c r="BC108">
        <f t="shared" si="12"/>
        <v>114</v>
      </c>
      <c r="BD108">
        <f t="shared" si="13"/>
        <v>8</v>
      </c>
      <c r="BE108">
        <f t="shared" si="14"/>
        <v>2</v>
      </c>
      <c r="BF108">
        <f t="shared" si="15"/>
        <v>3</v>
      </c>
      <c r="BG108">
        <f t="shared" si="16"/>
        <v>13</v>
      </c>
      <c r="BH108">
        <f t="shared" si="17"/>
        <v>3</v>
      </c>
      <c r="BI108" t="str">
        <f>VLOOKUP(BH108,'Additional Data'!$E$1:$F$12,2,FALSE)</f>
        <v>At Risk</v>
      </c>
      <c r="BJ108" t="str">
        <f>IF(G108 &lt;= 'Additional Data'!$Q$2, "Low", IF(G108 &lt;= 'Additional Data'!$Q$3, "Medium", "High"))</f>
        <v>Medium</v>
      </c>
      <c r="BK108" t="str">
        <f>IF(K108 &lt;= 'Additional Data'!$V$2, "Low", IF(K108 &lt;= 'Additional Data'!$V$3, "Medium", "High"))</f>
        <v>Low</v>
      </c>
      <c r="BL108" t="str">
        <f>IF(L108 &lt;= 'Additional Data'!$AA$2, "Low", IF(L108 &lt;= 'Additional Data'!$AA$3, "Medium", "High"))</f>
        <v>Medium</v>
      </c>
      <c r="BM108">
        <v>107</v>
      </c>
    </row>
    <row r="109" spans="1:65" x14ac:dyDescent="0.25">
      <c r="A109">
        <v>90765</v>
      </c>
      <c r="B109" t="str">
        <f>IF(A109 &lt;= 'Additional Data'!$B$2,"Low", IF(A109 &lt;='Additional Data'!$B$3, "Medium", "High"))</f>
        <v>High</v>
      </c>
      <c r="C109">
        <v>0</v>
      </c>
      <c r="D109">
        <v>0</v>
      </c>
      <c r="E109">
        <v>25</v>
      </c>
      <c r="F109" t="str">
        <f t="shared" si="9"/>
        <v>Recent</v>
      </c>
      <c r="G109">
        <v>547</v>
      </c>
      <c r="H109">
        <v>99</v>
      </c>
      <c r="I109">
        <v>812</v>
      </c>
      <c r="J109">
        <v>151</v>
      </c>
      <c r="K109">
        <v>82</v>
      </c>
      <c r="L109">
        <v>33</v>
      </c>
      <c r="M109">
        <f>INDEX('Additional Data'!$H$2:$M$2, MATCH(MAX(G109:L109), G109:L109,0))</f>
        <v>0</v>
      </c>
      <c r="N109">
        <v>0</v>
      </c>
      <c r="O109">
        <v>4</v>
      </c>
      <c r="P109">
        <v>6</v>
      </c>
      <c r="Q109">
        <v>5</v>
      </c>
      <c r="R109">
        <v>1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3</v>
      </c>
      <c r="Z109">
        <v>11</v>
      </c>
      <c r="AA109">
        <v>0</v>
      </c>
      <c r="AB109">
        <v>50</v>
      </c>
      <c r="AC109" t="str" cm="1">
        <f t="array" ref="AC109">_xlfn.IFS(AB109 &lt; 30, "&lt; 30", AB109 &lt; 40, "30-39", AB109 &lt; 50, "40-49", AB109 &gt;= 50, "50+")</f>
        <v>50+</v>
      </c>
      <c r="AD109">
        <v>2315</v>
      </c>
      <c r="AE109">
        <v>0</v>
      </c>
      <c r="AF109">
        <v>1</v>
      </c>
      <c r="AG109">
        <v>0</v>
      </c>
      <c r="AH109">
        <v>0</v>
      </c>
      <c r="AI109">
        <v>0</v>
      </c>
      <c r="AJ109" t="str" cm="1">
        <f t="array" ref="AJ10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9">
        <v>0</v>
      </c>
      <c r="AM109">
        <v>0</v>
      </c>
      <c r="AN109">
        <v>1</v>
      </c>
      <c r="AO109">
        <v>0</v>
      </c>
      <c r="AP109">
        <v>0</v>
      </c>
      <c r="AQ109" t="str" cm="1">
        <f t="array" ref="AQ10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9" t="str" cm="1">
        <f t="array" ref="AR10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9">
        <v>1691</v>
      </c>
      <c r="AT109">
        <v>1658</v>
      </c>
      <c r="AU109">
        <v>2</v>
      </c>
      <c r="AV109">
        <v>0</v>
      </c>
      <c r="AW109" t="s">
        <v>43</v>
      </c>
      <c r="AX109" t="s">
        <v>12</v>
      </c>
      <c r="AY109" t="str">
        <f t="shared" si="10"/>
        <v>Catalog</v>
      </c>
      <c r="AZ109">
        <v>15</v>
      </c>
      <c r="BA109" t="s">
        <v>48</v>
      </c>
      <c r="BB109">
        <f t="shared" si="11"/>
        <v>15</v>
      </c>
      <c r="BC109">
        <f t="shared" si="12"/>
        <v>1724</v>
      </c>
      <c r="BD109">
        <f t="shared" si="13"/>
        <v>8</v>
      </c>
      <c r="BE109">
        <f t="shared" si="14"/>
        <v>5</v>
      </c>
      <c r="BF109">
        <f t="shared" si="15"/>
        <v>9</v>
      </c>
      <c r="BG109">
        <f t="shared" si="16"/>
        <v>22</v>
      </c>
      <c r="BH109">
        <f t="shared" si="17"/>
        <v>8</v>
      </c>
      <c r="BI109" t="str">
        <f>VLOOKUP(BH109,'Additional Data'!$E$1:$F$12,2,FALSE)</f>
        <v>Top Customer</v>
      </c>
      <c r="BJ109" t="str">
        <f>IF(G109 &lt;= 'Additional Data'!$Q$2, "Low", IF(G109 &lt;= 'Additional Data'!$Q$3, "Medium", "High"))</f>
        <v>High</v>
      </c>
      <c r="BK109" t="str">
        <f>IF(K109 &lt;= 'Additional Data'!$V$2, "Low", IF(K109 &lt;= 'Additional Data'!$V$3, "Medium", "High"))</f>
        <v>High</v>
      </c>
      <c r="BL109" t="str">
        <f>IF(L109 &lt;= 'Additional Data'!$AA$2, "Low", IF(L109 &lt;= 'Additional Data'!$AA$3, "Medium", "High"))</f>
        <v>Medium</v>
      </c>
      <c r="BM109">
        <v>108</v>
      </c>
    </row>
    <row r="110" spans="1:65" x14ac:dyDescent="0.25">
      <c r="A110">
        <v>36550</v>
      </c>
      <c r="B110" t="str">
        <f>IF(A110 &lt;= 'Additional Data'!$B$2,"Low", IF(A110 &lt;='Additional Data'!$B$3, "Medium", "High"))</f>
        <v>Medium</v>
      </c>
      <c r="C110">
        <v>1</v>
      </c>
      <c r="D110">
        <v>0</v>
      </c>
      <c r="E110">
        <v>74</v>
      </c>
      <c r="F110" t="str">
        <f t="shared" si="9"/>
        <v>Old</v>
      </c>
      <c r="G110">
        <v>47</v>
      </c>
      <c r="H110">
        <v>90</v>
      </c>
      <c r="I110">
        <v>94</v>
      </c>
      <c r="J110">
        <v>123</v>
      </c>
      <c r="K110">
        <v>103</v>
      </c>
      <c r="L110">
        <v>120</v>
      </c>
      <c r="M110">
        <f>INDEX('Additional Data'!$H$2:$M$2, MATCH(MAX(G110:L110), G110:L110,0))</f>
        <v>0</v>
      </c>
      <c r="N110">
        <v>5</v>
      </c>
      <c r="O110">
        <v>9</v>
      </c>
      <c r="P110">
        <v>1</v>
      </c>
      <c r="Q110">
        <v>5</v>
      </c>
      <c r="R110">
        <v>9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3</v>
      </c>
      <c r="Z110">
        <v>11</v>
      </c>
      <c r="AA110">
        <v>0</v>
      </c>
      <c r="AB110">
        <v>42</v>
      </c>
      <c r="AC110" t="str" cm="1">
        <f t="array" ref="AC110">_xlfn.IFS(AB110 &lt; 30, "&lt; 30", AB110 &lt; 40, "30-39", AB110 &lt; 50, "40-49", AB110 &gt;= 50, "50+")</f>
        <v>40-49</v>
      </c>
      <c r="AD110">
        <v>2654</v>
      </c>
      <c r="AE110">
        <v>0</v>
      </c>
      <c r="AF110">
        <v>1</v>
      </c>
      <c r="AG110">
        <v>0</v>
      </c>
      <c r="AH110">
        <v>0</v>
      </c>
      <c r="AI110">
        <v>0</v>
      </c>
      <c r="AJ110" t="str" cm="1">
        <f t="array" ref="AJ11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0">
        <v>1</v>
      </c>
      <c r="AM110">
        <v>0</v>
      </c>
      <c r="AN110">
        <v>0</v>
      </c>
      <c r="AO110">
        <v>0</v>
      </c>
      <c r="AP110">
        <v>0</v>
      </c>
      <c r="AQ110" t="str" cm="1">
        <f t="array" ref="AQ11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10" t="str" cm="1">
        <f t="array" ref="AR11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10">
        <v>457</v>
      </c>
      <c r="AT110">
        <v>337</v>
      </c>
      <c r="AU110">
        <v>0</v>
      </c>
      <c r="AV110">
        <v>1</v>
      </c>
      <c r="AW110" t="s">
        <v>46</v>
      </c>
      <c r="AX110" t="s">
        <v>11</v>
      </c>
      <c r="AY110" t="str">
        <f t="shared" si="10"/>
        <v>Web</v>
      </c>
      <c r="AZ110">
        <v>15</v>
      </c>
      <c r="BA110" t="s">
        <v>44</v>
      </c>
      <c r="BB110">
        <f t="shared" si="11"/>
        <v>15</v>
      </c>
      <c r="BC110">
        <f t="shared" si="12"/>
        <v>577</v>
      </c>
      <c r="BD110">
        <f t="shared" si="13"/>
        <v>3.0000000000000004</v>
      </c>
      <c r="BE110">
        <f t="shared" si="14"/>
        <v>5</v>
      </c>
      <c r="BF110">
        <f t="shared" si="15"/>
        <v>5</v>
      </c>
      <c r="BG110">
        <f t="shared" si="16"/>
        <v>13</v>
      </c>
      <c r="BH110">
        <f t="shared" si="17"/>
        <v>3</v>
      </c>
      <c r="BI110" t="str">
        <f>VLOOKUP(BH110,'Additional Data'!$E$1:$F$12,2,FALSE)</f>
        <v>At Risk</v>
      </c>
      <c r="BJ110" t="str">
        <f>IF(G110 &lt;= 'Additional Data'!$Q$2, "Low", IF(G110 &lt;= 'Additional Data'!$Q$3, "Medium", "High"))</f>
        <v>Medium</v>
      </c>
      <c r="BK110" t="str">
        <f>IF(K110 &lt;= 'Additional Data'!$V$2, "Low", IF(K110 &lt;= 'Additional Data'!$V$3, "Medium", "High"))</f>
        <v>High</v>
      </c>
      <c r="BL110" t="str">
        <f>IF(L110 &lt;= 'Additional Data'!$AA$2, "Low", IF(L110 &lt;= 'Additional Data'!$AA$3, "Medium", "High"))</f>
        <v>High</v>
      </c>
      <c r="BM110">
        <v>109</v>
      </c>
    </row>
    <row r="111" spans="1:65" x14ac:dyDescent="0.25">
      <c r="A111">
        <v>30753</v>
      </c>
      <c r="B111" t="str">
        <f>IF(A111 &lt;= 'Additional Data'!$B$2,"Low", IF(A111 &lt;='Additional Data'!$B$3, "Medium", "High"))</f>
        <v>Low</v>
      </c>
      <c r="C111">
        <v>1</v>
      </c>
      <c r="D111">
        <v>1</v>
      </c>
      <c r="E111">
        <v>85</v>
      </c>
      <c r="F111" t="str">
        <f t="shared" si="9"/>
        <v>Old</v>
      </c>
      <c r="G111">
        <v>12</v>
      </c>
      <c r="H111">
        <v>5</v>
      </c>
      <c r="I111">
        <v>25</v>
      </c>
      <c r="J111">
        <v>0</v>
      </c>
      <c r="K111">
        <v>9</v>
      </c>
      <c r="L111">
        <v>30</v>
      </c>
      <c r="M111">
        <f>INDEX('Additional Data'!$H$2:$M$2, MATCH(MAX(G111:L111), G111:L111,0))</f>
        <v>0</v>
      </c>
      <c r="N111">
        <v>2</v>
      </c>
      <c r="O111">
        <v>1</v>
      </c>
      <c r="P111">
        <v>1</v>
      </c>
      <c r="Q111">
        <v>3</v>
      </c>
      <c r="R111">
        <v>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3</v>
      </c>
      <c r="Z111">
        <v>11</v>
      </c>
      <c r="AA111">
        <v>0</v>
      </c>
      <c r="AB111">
        <v>53</v>
      </c>
      <c r="AC111" t="str" cm="1">
        <f t="array" ref="AC111">_xlfn.IFS(AB111 &lt; 30, "&lt; 30", AB111 &lt; 40, "30-39", AB111 &lt; 50, "40-49", AB111 &gt;= 50, "50+")</f>
        <v>50+</v>
      </c>
      <c r="AD111">
        <v>2512</v>
      </c>
      <c r="AE111">
        <v>0</v>
      </c>
      <c r="AF111">
        <v>0</v>
      </c>
      <c r="AG111">
        <v>0</v>
      </c>
      <c r="AH111">
        <v>1</v>
      </c>
      <c r="AI111">
        <v>0</v>
      </c>
      <c r="AJ111" t="str" cm="1">
        <f t="array" ref="AJ11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1">
        <v>1</v>
      </c>
      <c r="AM111">
        <v>0</v>
      </c>
      <c r="AN111">
        <v>0</v>
      </c>
      <c r="AO111">
        <v>0</v>
      </c>
      <c r="AP111">
        <v>0</v>
      </c>
      <c r="AQ111" t="str" cm="1">
        <f t="array" ref="AQ11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11" t="str" cm="1">
        <f t="array" ref="AR11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11">
        <v>51</v>
      </c>
      <c r="AT111">
        <v>21</v>
      </c>
      <c r="AU111">
        <v>0</v>
      </c>
      <c r="AV111">
        <v>2</v>
      </c>
      <c r="AW111" t="s">
        <v>45</v>
      </c>
      <c r="AX111" t="s">
        <v>13</v>
      </c>
      <c r="AY111" t="str">
        <f t="shared" si="10"/>
        <v>Store</v>
      </c>
      <c r="AZ111">
        <v>5</v>
      </c>
      <c r="BA111" t="s">
        <v>44</v>
      </c>
      <c r="BB111">
        <f t="shared" si="11"/>
        <v>5</v>
      </c>
      <c r="BC111">
        <f t="shared" si="12"/>
        <v>81</v>
      </c>
      <c r="BD111">
        <f t="shared" si="13"/>
        <v>1.9999999999999996</v>
      </c>
      <c r="BE111">
        <f t="shared" si="14"/>
        <v>1</v>
      </c>
      <c r="BF111">
        <f t="shared" si="15"/>
        <v>2</v>
      </c>
      <c r="BG111">
        <f t="shared" si="16"/>
        <v>5</v>
      </c>
      <c r="BH111">
        <f t="shared" si="17"/>
        <v>0</v>
      </c>
      <c r="BI111" t="str">
        <f>VLOOKUP(BH111,'Additional Data'!$E$1:$F$12,2,FALSE)</f>
        <v>Churned Customer</v>
      </c>
      <c r="BJ111" t="str">
        <f>IF(G111 &lt;= 'Additional Data'!$Q$2, "Low", IF(G111 &lt;= 'Additional Data'!$Q$3, "Medium", "High"))</f>
        <v>Low</v>
      </c>
      <c r="BK111" t="str">
        <f>IF(K111 &lt;= 'Additional Data'!$V$2, "Low", IF(K111 &lt;= 'Additional Data'!$V$3, "Medium", "High"))</f>
        <v>Medium</v>
      </c>
      <c r="BL111" t="str">
        <f>IF(L111 &lt;= 'Additional Data'!$AA$2, "Low", IF(L111 &lt;= 'Additional Data'!$AA$3, "Medium", "High"))</f>
        <v>Medium</v>
      </c>
      <c r="BM111">
        <v>110</v>
      </c>
    </row>
    <row r="112" spans="1:65" x14ac:dyDescent="0.25">
      <c r="A112">
        <v>21918</v>
      </c>
      <c r="B112" t="str">
        <f>IF(A112 &lt;= 'Additional Data'!$B$2,"Low", IF(A112 &lt;='Additional Data'!$B$3, "Medium", "High"))</f>
        <v>Low</v>
      </c>
      <c r="C112">
        <v>1</v>
      </c>
      <c r="D112">
        <v>0</v>
      </c>
      <c r="E112">
        <v>37</v>
      </c>
      <c r="F112" t="str">
        <f t="shared" si="9"/>
        <v>Mid</v>
      </c>
      <c r="G112">
        <v>1</v>
      </c>
      <c r="H112">
        <v>6</v>
      </c>
      <c r="I112">
        <v>7</v>
      </c>
      <c r="J112">
        <v>11</v>
      </c>
      <c r="K112">
        <v>5</v>
      </c>
      <c r="L112">
        <v>3</v>
      </c>
      <c r="M112">
        <f>INDEX('Additional Data'!$H$2:$M$2, MATCH(MAX(G112:L112), G112:L112,0))</f>
        <v>0</v>
      </c>
      <c r="N112">
        <v>2</v>
      </c>
      <c r="O112">
        <v>2</v>
      </c>
      <c r="P112">
        <v>0</v>
      </c>
      <c r="Q112">
        <v>3</v>
      </c>
      <c r="R112">
        <v>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3</v>
      </c>
      <c r="Z112">
        <v>11</v>
      </c>
      <c r="AA112">
        <v>0</v>
      </c>
      <c r="AB112">
        <v>51</v>
      </c>
      <c r="AC112" t="str" cm="1">
        <f t="array" ref="AC112">_xlfn.IFS(AB112 &lt; 30, "&lt; 30", AB112 &lt; 40, "30-39", AB112 &lt; 50, "40-49", AB112 &gt;= 50, "50+")</f>
        <v>50+</v>
      </c>
      <c r="AD112">
        <v>2386</v>
      </c>
      <c r="AE112">
        <v>0</v>
      </c>
      <c r="AF112">
        <v>0</v>
      </c>
      <c r="AG112">
        <v>0</v>
      </c>
      <c r="AH112">
        <v>1</v>
      </c>
      <c r="AI112">
        <v>0</v>
      </c>
      <c r="AJ112" t="str" cm="1">
        <f t="array" ref="AJ11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2">
        <v>0</v>
      </c>
      <c r="AM112">
        <v>0</v>
      </c>
      <c r="AN112">
        <v>1</v>
      </c>
      <c r="AO112">
        <v>0</v>
      </c>
      <c r="AP112">
        <v>0</v>
      </c>
      <c r="AQ112" t="str" cm="1">
        <f t="array" ref="AQ11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2" t="str" cm="1">
        <f t="array" ref="AR11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2">
        <v>30</v>
      </c>
      <c r="AT112">
        <v>27</v>
      </c>
      <c r="AU112">
        <v>0</v>
      </c>
      <c r="AV112">
        <v>1</v>
      </c>
      <c r="AW112" t="s">
        <v>45</v>
      </c>
      <c r="AX112" t="s">
        <v>13</v>
      </c>
      <c r="AY112" t="str">
        <f t="shared" si="10"/>
        <v>Store</v>
      </c>
      <c r="AZ112">
        <v>5</v>
      </c>
      <c r="BA112" t="s">
        <v>44</v>
      </c>
      <c r="BB112">
        <f t="shared" si="11"/>
        <v>5</v>
      </c>
      <c r="BC112">
        <f t="shared" si="12"/>
        <v>33</v>
      </c>
      <c r="BD112">
        <f t="shared" si="13"/>
        <v>7</v>
      </c>
      <c r="BE112">
        <f t="shared" si="14"/>
        <v>1</v>
      </c>
      <c r="BF112">
        <f t="shared" si="15"/>
        <v>0</v>
      </c>
      <c r="BG112">
        <f t="shared" si="16"/>
        <v>8</v>
      </c>
      <c r="BH112">
        <f t="shared" si="17"/>
        <v>1</v>
      </c>
      <c r="BI112" t="str">
        <f>VLOOKUP(BH112,'Additional Data'!$E$1:$F$12,2,FALSE)</f>
        <v>Churned Customer</v>
      </c>
      <c r="BJ112" t="str">
        <f>IF(G112 &lt;= 'Additional Data'!$Q$2, "Low", IF(G112 &lt;= 'Additional Data'!$Q$3, "Medium", "High"))</f>
        <v>Low</v>
      </c>
      <c r="BK112" t="str">
        <f>IF(K112 &lt;= 'Additional Data'!$V$2, "Low", IF(K112 &lt;= 'Additional Data'!$V$3, "Medium", "High"))</f>
        <v>Medium</v>
      </c>
      <c r="BL112" t="str">
        <f>IF(L112 &lt;= 'Additional Data'!$AA$2, "Low", IF(L112 &lt;= 'Additional Data'!$AA$3, "Medium", "High"))</f>
        <v>Low</v>
      </c>
      <c r="BM112">
        <v>111</v>
      </c>
    </row>
    <row r="113" spans="1:65" x14ac:dyDescent="0.25">
      <c r="A113">
        <v>56129</v>
      </c>
      <c r="B113" t="str">
        <f>IF(A113 &lt;= 'Additional Data'!$B$2,"Low", IF(A113 &lt;='Additional Data'!$B$3, "Medium", "High"))</f>
        <v>Medium</v>
      </c>
      <c r="C113">
        <v>0</v>
      </c>
      <c r="D113">
        <v>1</v>
      </c>
      <c r="E113">
        <v>65</v>
      </c>
      <c r="F113" t="str">
        <f t="shared" si="9"/>
        <v>Old</v>
      </c>
      <c r="G113">
        <v>320</v>
      </c>
      <c r="H113">
        <v>48</v>
      </c>
      <c r="I113">
        <v>133</v>
      </c>
      <c r="J113">
        <v>39</v>
      </c>
      <c r="K113">
        <v>72</v>
      </c>
      <c r="L113">
        <v>48</v>
      </c>
      <c r="M113">
        <f>INDEX('Additional Data'!$H$2:$M$2, MATCH(MAX(G113:L113), G113:L113,0))</f>
        <v>0</v>
      </c>
      <c r="N113">
        <v>4</v>
      </c>
      <c r="O113">
        <v>6</v>
      </c>
      <c r="P113">
        <v>2</v>
      </c>
      <c r="Q113">
        <v>10</v>
      </c>
      <c r="R113">
        <v>4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3</v>
      </c>
      <c r="Z113">
        <v>11</v>
      </c>
      <c r="AA113">
        <v>0</v>
      </c>
      <c r="AB113">
        <v>67</v>
      </c>
      <c r="AC113" t="str" cm="1">
        <f t="array" ref="AC113">_xlfn.IFS(AB113 &lt; 30, "&lt; 30", AB113 &lt; 40, "30-39", AB113 &lt; 50, "40-49", AB113 &gt;= 50, "50+")</f>
        <v>50+</v>
      </c>
      <c r="AD113">
        <v>2533</v>
      </c>
      <c r="AE113">
        <v>0</v>
      </c>
      <c r="AF113">
        <v>0</v>
      </c>
      <c r="AG113">
        <v>0</v>
      </c>
      <c r="AH113">
        <v>1</v>
      </c>
      <c r="AI113">
        <v>0</v>
      </c>
      <c r="AJ113" t="str" cm="1">
        <f t="array" ref="AJ11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3">
        <v>0</v>
      </c>
      <c r="AM113">
        <v>0</v>
      </c>
      <c r="AN113">
        <v>0</v>
      </c>
      <c r="AO113">
        <v>1</v>
      </c>
      <c r="AP113">
        <v>0</v>
      </c>
      <c r="AQ113" t="str" cm="1">
        <f t="array" ref="AQ11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13" t="str" cm="1">
        <f t="array" ref="AR11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3">
        <v>612</v>
      </c>
      <c r="AT113">
        <v>564</v>
      </c>
      <c r="AU113">
        <v>0</v>
      </c>
      <c r="AV113">
        <v>1</v>
      </c>
      <c r="AW113" t="s">
        <v>46</v>
      </c>
      <c r="AX113" t="s">
        <v>13</v>
      </c>
      <c r="AY113" t="str">
        <f t="shared" si="10"/>
        <v>Store</v>
      </c>
      <c r="AZ113">
        <v>18</v>
      </c>
      <c r="BA113" t="s">
        <v>44</v>
      </c>
      <c r="BB113">
        <f t="shared" si="11"/>
        <v>18</v>
      </c>
      <c r="BC113">
        <f t="shared" si="12"/>
        <v>660</v>
      </c>
      <c r="BD113">
        <f t="shared" si="13"/>
        <v>4</v>
      </c>
      <c r="BE113">
        <f t="shared" si="14"/>
        <v>7</v>
      </c>
      <c r="BF113">
        <f t="shared" si="15"/>
        <v>6</v>
      </c>
      <c r="BG113">
        <f t="shared" si="16"/>
        <v>17</v>
      </c>
      <c r="BH113">
        <f t="shared" si="17"/>
        <v>5</v>
      </c>
      <c r="BI113" t="str">
        <f>VLOOKUP(BH113,'Additional Data'!$E$1:$F$12,2,FALSE)</f>
        <v>Loyal Customer</v>
      </c>
      <c r="BJ113" t="str">
        <f>IF(G113 &lt;= 'Additional Data'!$Q$2, "Low", IF(G113 &lt;= 'Additional Data'!$Q$3, "Medium", "High"))</f>
        <v>Medium</v>
      </c>
      <c r="BK113" t="str">
        <f>IF(K113 &lt;= 'Additional Data'!$V$2, "Low", IF(K113 &lt;= 'Additional Data'!$V$3, "Medium", "High"))</f>
        <v>High</v>
      </c>
      <c r="BL113" t="str">
        <f>IF(L113 &lt;= 'Additional Data'!$AA$2, "Low", IF(L113 &lt;= 'Additional Data'!$AA$3, "Medium", "High"))</f>
        <v>Medium</v>
      </c>
      <c r="BM113">
        <v>112</v>
      </c>
    </row>
    <row r="114" spans="1:65" x14ac:dyDescent="0.25">
      <c r="A114">
        <v>32557</v>
      </c>
      <c r="B114" t="str">
        <f>IF(A114 &lt;= 'Additional Data'!$B$2,"Low", IF(A114 &lt;='Additional Data'!$B$3, "Medium", "High"))</f>
        <v>Low</v>
      </c>
      <c r="C114">
        <v>1</v>
      </c>
      <c r="D114">
        <v>0</v>
      </c>
      <c r="E114">
        <v>13</v>
      </c>
      <c r="F114" t="str">
        <f t="shared" si="9"/>
        <v>Recent</v>
      </c>
      <c r="G114">
        <v>34</v>
      </c>
      <c r="H114">
        <v>3</v>
      </c>
      <c r="I114">
        <v>29</v>
      </c>
      <c r="J114">
        <v>0</v>
      </c>
      <c r="K114">
        <v>4</v>
      </c>
      <c r="L114">
        <v>10</v>
      </c>
      <c r="M114">
        <f>INDEX('Additional Data'!$H$2:$M$2, MATCH(MAX(G114:L114), G114:L114,0))</f>
        <v>0</v>
      </c>
      <c r="N114">
        <v>3</v>
      </c>
      <c r="O114">
        <v>2</v>
      </c>
      <c r="P114">
        <v>1</v>
      </c>
      <c r="Q114">
        <v>3</v>
      </c>
      <c r="R114">
        <v>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3</v>
      </c>
      <c r="Z114">
        <v>11</v>
      </c>
      <c r="AA114">
        <v>1</v>
      </c>
      <c r="AB114">
        <v>53</v>
      </c>
      <c r="AC114" t="str" cm="1">
        <f t="array" ref="AC114">_xlfn.IFS(AB114 &lt; 30, "&lt; 30", AB114 &lt; 40, "30-39", AB114 &lt; 50, "40-49", AB114 &gt;= 50, "50+")</f>
        <v>50+</v>
      </c>
      <c r="AD114">
        <v>2284</v>
      </c>
      <c r="AE114">
        <v>0</v>
      </c>
      <c r="AF114">
        <v>0</v>
      </c>
      <c r="AG114">
        <v>1</v>
      </c>
      <c r="AH114">
        <v>0</v>
      </c>
      <c r="AI114">
        <v>0</v>
      </c>
      <c r="AJ114" t="str" cm="1">
        <f t="array" ref="AJ11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1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4">
        <v>0</v>
      </c>
      <c r="AM114">
        <v>0</v>
      </c>
      <c r="AN114">
        <v>0</v>
      </c>
      <c r="AO114">
        <v>1</v>
      </c>
      <c r="AP114">
        <v>0</v>
      </c>
      <c r="AQ114" t="str" cm="1">
        <f t="array" ref="AQ11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14" t="str" cm="1">
        <f t="array" ref="AR11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4">
        <v>70</v>
      </c>
      <c r="AT114">
        <v>60</v>
      </c>
      <c r="AU114">
        <v>0</v>
      </c>
      <c r="AV114">
        <v>1</v>
      </c>
      <c r="AW114" t="s">
        <v>47</v>
      </c>
      <c r="AX114" t="s">
        <v>13</v>
      </c>
      <c r="AY114" t="str">
        <f t="shared" si="10"/>
        <v>Store</v>
      </c>
      <c r="AZ114">
        <v>6</v>
      </c>
      <c r="BA114" t="s">
        <v>44</v>
      </c>
      <c r="BB114">
        <f t="shared" si="11"/>
        <v>6</v>
      </c>
      <c r="BC114">
        <f t="shared" si="12"/>
        <v>80</v>
      </c>
      <c r="BD114">
        <f t="shared" si="13"/>
        <v>9</v>
      </c>
      <c r="BE114">
        <f t="shared" si="14"/>
        <v>2</v>
      </c>
      <c r="BF114">
        <f t="shared" si="15"/>
        <v>2</v>
      </c>
      <c r="BG114">
        <f t="shared" si="16"/>
        <v>13</v>
      </c>
      <c r="BH114">
        <f t="shared" si="17"/>
        <v>3</v>
      </c>
      <c r="BI114" t="str">
        <f>VLOOKUP(BH114,'Additional Data'!$E$1:$F$12,2,FALSE)</f>
        <v>At Risk</v>
      </c>
      <c r="BJ114" t="str">
        <f>IF(G114 &lt;= 'Additional Data'!$Q$2, "Low", IF(G114 &lt;= 'Additional Data'!$Q$3, "Medium", "High"))</f>
        <v>Medium</v>
      </c>
      <c r="BK114" t="str">
        <f>IF(K114 &lt;= 'Additional Data'!$V$2, "Low", IF(K114 &lt;= 'Additional Data'!$V$3, "Medium", "High"))</f>
        <v>Medium</v>
      </c>
      <c r="BL114" t="str">
        <f>IF(L114 &lt;= 'Additional Data'!$AA$2, "Low", IF(L114 &lt;= 'Additional Data'!$AA$3, "Medium", "High"))</f>
        <v>Medium</v>
      </c>
      <c r="BM114">
        <v>113</v>
      </c>
    </row>
    <row r="115" spans="1:65" x14ac:dyDescent="0.25">
      <c r="A115">
        <v>19510</v>
      </c>
      <c r="B115" t="str">
        <f>IF(A115 &lt;= 'Additional Data'!$B$2,"Low", IF(A115 &lt;='Additional Data'!$B$3, "Medium", "High"))</f>
        <v>Low</v>
      </c>
      <c r="C115">
        <v>2</v>
      </c>
      <c r="D115">
        <v>0</v>
      </c>
      <c r="E115">
        <v>63</v>
      </c>
      <c r="F115" t="str">
        <f t="shared" si="9"/>
        <v>Old</v>
      </c>
      <c r="G115">
        <v>9</v>
      </c>
      <c r="H115">
        <v>0</v>
      </c>
      <c r="I115">
        <v>7</v>
      </c>
      <c r="J115">
        <v>3</v>
      </c>
      <c r="K115">
        <v>4</v>
      </c>
      <c r="L115">
        <v>7</v>
      </c>
      <c r="M115">
        <f>INDEX('Additional Data'!$H$2:$M$2, MATCH(MAX(G115:L115), G115:L115,0))</f>
        <v>0</v>
      </c>
      <c r="N115">
        <v>2</v>
      </c>
      <c r="O115">
        <v>1</v>
      </c>
      <c r="P115">
        <v>0</v>
      </c>
      <c r="Q115">
        <v>3</v>
      </c>
      <c r="R115">
        <v>7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3</v>
      </c>
      <c r="Z115">
        <v>11</v>
      </c>
      <c r="AA115">
        <v>0</v>
      </c>
      <c r="AB115">
        <v>35</v>
      </c>
      <c r="AC115" t="str" cm="1">
        <f t="array" ref="AC115">_xlfn.IFS(AB115 &lt; 30, "&lt; 30", AB115 &lt; 40, "30-39", AB115 &lt; 50, "40-49", AB115 &gt;= 50, "50+")</f>
        <v>30-39</v>
      </c>
      <c r="AD115">
        <v>2457</v>
      </c>
      <c r="AE115">
        <v>0</v>
      </c>
      <c r="AF115">
        <v>1</v>
      </c>
      <c r="AG115">
        <v>0</v>
      </c>
      <c r="AH115">
        <v>0</v>
      </c>
      <c r="AI115">
        <v>0</v>
      </c>
      <c r="AJ115" t="str" cm="1">
        <f t="array" ref="AJ11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5">
        <v>0</v>
      </c>
      <c r="AM115">
        <v>0</v>
      </c>
      <c r="AN115">
        <v>0</v>
      </c>
      <c r="AO115">
        <v>1</v>
      </c>
      <c r="AP115">
        <v>0</v>
      </c>
      <c r="AQ115" t="str" cm="1">
        <f t="array" ref="AQ11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15" t="str" cm="1">
        <f t="array" ref="AR11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5">
        <v>23</v>
      </c>
      <c r="AT115">
        <v>16</v>
      </c>
      <c r="AU115">
        <v>0</v>
      </c>
      <c r="AV115">
        <v>2</v>
      </c>
      <c r="AW115" t="s">
        <v>45</v>
      </c>
      <c r="AX115" t="s">
        <v>13</v>
      </c>
      <c r="AY115" t="str">
        <f t="shared" si="10"/>
        <v>Store</v>
      </c>
      <c r="AZ115">
        <v>4</v>
      </c>
      <c r="BA115" t="s">
        <v>44</v>
      </c>
      <c r="BB115">
        <f t="shared" si="11"/>
        <v>4</v>
      </c>
      <c r="BC115">
        <f t="shared" si="12"/>
        <v>30</v>
      </c>
      <c r="BD115">
        <f t="shared" si="13"/>
        <v>4</v>
      </c>
      <c r="BE115">
        <f t="shared" si="14"/>
        <v>0</v>
      </c>
      <c r="BF115">
        <f t="shared" si="15"/>
        <v>0</v>
      </c>
      <c r="BG115">
        <f t="shared" si="16"/>
        <v>4</v>
      </c>
      <c r="BH115">
        <f t="shared" si="17"/>
        <v>0</v>
      </c>
      <c r="BI115" t="str">
        <f>VLOOKUP(BH115,'Additional Data'!$E$1:$F$12,2,FALSE)</f>
        <v>Churned Customer</v>
      </c>
      <c r="BJ115" t="str">
        <f>IF(G115 &lt;= 'Additional Data'!$Q$2, "Low", IF(G115 &lt;= 'Additional Data'!$Q$3, "Medium", "High"))</f>
        <v>Low</v>
      </c>
      <c r="BK115" t="str">
        <f>IF(K115 &lt;= 'Additional Data'!$V$2, "Low", IF(K115 &lt;= 'Additional Data'!$V$3, "Medium", "High"))</f>
        <v>Medium</v>
      </c>
      <c r="BL115" t="str">
        <f>IF(L115 &lt;= 'Additional Data'!$AA$2, "Low", IF(L115 &lt;= 'Additional Data'!$AA$3, "Medium", "High"))</f>
        <v>Low</v>
      </c>
      <c r="BM115">
        <v>114</v>
      </c>
    </row>
    <row r="116" spans="1:65" x14ac:dyDescent="0.25">
      <c r="A116">
        <v>30992</v>
      </c>
      <c r="B116" t="str">
        <f>IF(A116 &lt;= 'Additional Data'!$B$2,"Low", IF(A116 &lt;='Additional Data'!$B$3, "Medium", "High"))</f>
        <v>Low</v>
      </c>
      <c r="C116">
        <v>1</v>
      </c>
      <c r="D116">
        <v>0</v>
      </c>
      <c r="E116">
        <v>83</v>
      </c>
      <c r="F116" t="str">
        <f t="shared" si="9"/>
        <v>Old</v>
      </c>
      <c r="G116">
        <v>17</v>
      </c>
      <c r="H116">
        <v>0</v>
      </c>
      <c r="I116">
        <v>14</v>
      </c>
      <c r="J116">
        <v>7</v>
      </c>
      <c r="K116">
        <v>3</v>
      </c>
      <c r="L116">
        <v>2</v>
      </c>
      <c r="M116">
        <f>INDEX('Additional Data'!$H$2:$M$2, MATCH(MAX(G116:L116), G116:L116,0))</f>
        <v>0</v>
      </c>
      <c r="N116">
        <v>1</v>
      </c>
      <c r="O116">
        <v>1</v>
      </c>
      <c r="P116">
        <v>0</v>
      </c>
      <c r="Q116">
        <v>3</v>
      </c>
      <c r="R116">
        <v>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3</v>
      </c>
      <c r="Z116">
        <v>11</v>
      </c>
      <c r="AA116">
        <v>0</v>
      </c>
      <c r="AB116">
        <v>44</v>
      </c>
      <c r="AC116" t="str" cm="1">
        <f t="array" ref="AC116">_xlfn.IFS(AB116 &lt; 30, "&lt; 30", AB116 &lt; 40, "30-39", AB116 &lt; 50, "40-49", AB116 &gt;= 50, "50+")</f>
        <v>40-49</v>
      </c>
      <c r="AD116">
        <v>2592</v>
      </c>
      <c r="AE116">
        <v>1</v>
      </c>
      <c r="AF116">
        <v>0</v>
      </c>
      <c r="AG116">
        <v>0</v>
      </c>
      <c r="AH116">
        <v>0</v>
      </c>
      <c r="AI116">
        <v>0</v>
      </c>
      <c r="AJ116" t="str" cm="1">
        <f t="array" ref="AJ11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1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6">
        <v>0</v>
      </c>
      <c r="AM116">
        <v>0</v>
      </c>
      <c r="AN116">
        <v>1</v>
      </c>
      <c r="AO116">
        <v>0</v>
      </c>
      <c r="AP116">
        <v>0</v>
      </c>
      <c r="AQ116" t="str" cm="1">
        <f t="array" ref="AQ11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6" t="str" cm="1">
        <f t="array" ref="AR11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6">
        <v>41</v>
      </c>
      <c r="AT116">
        <v>39</v>
      </c>
      <c r="AU116">
        <v>0</v>
      </c>
      <c r="AV116">
        <v>1</v>
      </c>
      <c r="AW116" t="s">
        <v>45</v>
      </c>
      <c r="AX116" t="s">
        <v>13</v>
      </c>
      <c r="AY116" t="str">
        <f t="shared" si="10"/>
        <v>Store</v>
      </c>
      <c r="AZ116">
        <v>4</v>
      </c>
      <c r="BA116" t="s">
        <v>44</v>
      </c>
      <c r="BB116">
        <f t="shared" si="11"/>
        <v>4</v>
      </c>
      <c r="BC116">
        <f t="shared" si="12"/>
        <v>43</v>
      </c>
      <c r="BD116">
        <f t="shared" si="13"/>
        <v>1.9999999999999996</v>
      </c>
      <c r="BE116">
        <f t="shared" si="14"/>
        <v>0</v>
      </c>
      <c r="BF116">
        <f t="shared" si="15"/>
        <v>1</v>
      </c>
      <c r="BG116">
        <f t="shared" si="16"/>
        <v>2.9999999999999996</v>
      </c>
      <c r="BH116">
        <f t="shared" si="17"/>
        <v>0</v>
      </c>
      <c r="BI116" t="str">
        <f>VLOOKUP(BH116,'Additional Data'!$E$1:$F$12,2,FALSE)</f>
        <v>Churned Customer</v>
      </c>
      <c r="BJ116" t="str">
        <f>IF(G116 &lt;= 'Additional Data'!$Q$2, "Low", IF(G116 &lt;= 'Additional Data'!$Q$3, "Medium", "High"))</f>
        <v>Low</v>
      </c>
      <c r="BK116" t="str">
        <f>IF(K116 &lt;= 'Additional Data'!$V$2, "Low", IF(K116 &lt;= 'Additional Data'!$V$3, "Medium", "High"))</f>
        <v>Medium</v>
      </c>
      <c r="BL116" t="str">
        <f>IF(L116 &lt;= 'Additional Data'!$AA$2, "Low", IF(L116 &lt;= 'Additional Data'!$AA$3, "Medium", "High"))</f>
        <v>Low</v>
      </c>
      <c r="BM116">
        <v>115</v>
      </c>
    </row>
    <row r="117" spans="1:65" x14ac:dyDescent="0.25">
      <c r="A117">
        <v>101970</v>
      </c>
      <c r="B117" t="str">
        <f>IF(A117 &lt;= 'Additional Data'!$B$2,"Low", IF(A117 &lt;='Additional Data'!$B$3, "Medium", "High"))</f>
        <v>High</v>
      </c>
      <c r="C117">
        <v>0</v>
      </c>
      <c r="D117">
        <v>0</v>
      </c>
      <c r="E117">
        <v>69</v>
      </c>
      <c r="F117" t="str">
        <f t="shared" si="9"/>
        <v>Old</v>
      </c>
      <c r="G117">
        <v>722</v>
      </c>
      <c r="H117">
        <v>27</v>
      </c>
      <c r="I117">
        <v>102</v>
      </c>
      <c r="J117">
        <v>44</v>
      </c>
      <c r="K117">
        <v>72</v>
      </c>
      <c r="L117">
        <v>168</v>
      </c>
      <c r="M117">
        <f>INDEX('Additional Data'!$H$2:$M$2, MATCH(MAX(G117:L117), G117:L117,0))</f>
        <v>0</v>
      </c>
      <c r="N117">
        <v>0</v>
      </c>
      <c r="O117">
        <v>6</v>
      </c>
      <c r="P117">
        <v>8</v>
      </c>
      <c r="Q117">
        <v>13</v>
      </c>
      <c r="R117">
        <v>2</v>
      </c>
      <c r="S117">
        <v>0</v>
      </c>
      <c r="T117">
        <v>1</v>
      </c>
      <c r="U117">
        <v>1</v>
      </c>
      <c r="V117">
        <v>1</v>
      </c>
      <c r="W117">
        <v>0</v>
      </c>
      <c r="X117">
        <v>0</v>
      </c>
      <c r="Y117">
        <v>3</v>
      </c>
      <c r="Z117">
        <v>11</v>
      </c>
      <c r="AA117">
        <v>1</v>
      </c>
      <c r="AB117">
        <v>37</v>
      </c>
      <c r="AC117" t="str" cm="1">
        <f t="array" ref="AC117">_xlfn.IFS(AB117 &lt; 30, "&lt; 30", AB117 &lt; 40, "30-39", AB117 &lt; 50, "40-49", AB117 &gt;= 50, "50+")</f>
        <v>30-39</v>
      </c>
      <c r="AD117">
        <v>2633</v>
      </c>
      <c r="AE117">
        <v>0</v>
      </c>
      <c r="AF117">
        <v>0</v>
      </c>
      <c r="AG117">
        <v>1</v>
      </c>
      <c r="AH117">
        <v>0</v>
      </c>
      <c r="AI117">
        <v>0</v>
      </c>
      <c r="AJ117" t="str" cm="1">
        <f t="array" ref="AJ11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1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7">
        <v>0</v>
      </c>
      <c r="AM117">
        <v>0</v>
      </c>
      <c r="AN117">
        <v>1</v>
      </c>
      <c r="AO117">
        <v>0</v>
      </c>
      <c r="AP117">
        <v>0</v>
      </c>
      <c r="AQ117" t="str" cm="1">
        <f t="array" ref="AQ11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7" t="str" cm="1">
        <f t="array" ref="AR11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7">
        <v>967</v>
      </c>
      <c r="AT117">
        <v>799</v>
      </c>
      <c r="AU117">
        <v>3</v>
      </c>
      <c r="AV117">
        <v>0</v>
      </c>
      <c r="AW117" t="s">
        <v>43</v>
      </c>
      <c r="AX117" t="s">
        <v>13</v>
      </c>
      <c r="AY117" t="str">
        <f t="shared" si="10"/>
        <v>Store</v>
      </c>
      <c r="AZ117">
        <v>27</v>
      </c>
      <c r="BA117" t="s">
        <v>48</v>
      </c>
      <c r="BB117">
        <f t="shared" si="11"/>
        <v>27</v>
      </c>
      <c r="BC117">
        <f t="shared" si="12"/>
        <v>1135</v>
      </c>
      <c r="BD117">
        <f t="shared" si="13"/>
        <v>4</v>
      </c>
      <c r="BE117">
        <f t="shared" si="14"/>
        <v>9</v>
      </c>
      <c r="BF117">
        <f t="shared" si="15"/>
        <v>7</v>
      </c>
      <c r="BG117">
        <f t="shared" si="16"/>
        <v>20</v>
      </c>
      <c r="BH117">
        <f t="shared" si="17"/>
        <v>7</v>
      </c>
      <c r="BI117" t="str">
        <f>VLOOKUP(BH117,'Additional Data'!$E$1:$F$12,2,FALSE)</f>
        <v>Loyal Customer</v>
      </c>
      <c r="BJ117" t="str">
        <f>IF(G117 &lt;= 'Additional Data'!$Q$2, "Low", IF(G117 &lt;= 'Additional Data'!$Q$3, "Medium", "High"))</f>
        <v>High</v>
      </c>
      <c r="BK117" t="str">
        <f>IF(K117 &lt;= 'Additional Data'!$V$2, "Low", IF(K117 &lt;= 'Additional Data'!$V$3, "Medium", "High"))</f>
        <v>High</v>
      </c>
      <c r="BL117" t="str">
        <f>IF(L117 &lt;= 'Additional Data'!$AA$2, "Low", IF(L117 &lt;= 'Additional Data'!$AA$3, "Medium", "High"))</f>
        <v>High</v>
      </c>
      <c r="BM117">
        <v>116</v>
      </c>
    </row>
    <row r="118" spans="1:65" x14ac:dyDescent="0.25">
      <c r="A118">
        <v>71488</v>
      </c>
      <c r="B118" t="str">
        <f>IF(A118 &lt;= 'Additional Data'!$B$2,"Low", IF(A118 &lt;='Additional Data'!$B$3, "Medium", "High"))</f>
        <v>High</v>
      </c>
      <c r="C118">
        <v>0</v>
      </c>
      <c r="D118">
        <v>0</v>
      </c>
      <c r="E118">
        <v>87</v>
      </c>
      <c r="F118" t="str">
        <f t="shared" si="9"/>
        <v>Old</v>
      </c>
      <c r="G118">
        <v>162</v>
      </c>
      <c r="H118">
        <v>33</v>
      </c>
      <c r="I118">
        <v>124</v>
      </c>
      <c r="J118">
        <v>40</v>
      </c>
      <c r="K118">
        <v>28</v>
      </c>
      <c r="L118">
        <v>172</v>
      </c>
      <c r="M118">
        <f>INDEX('Additional Data'!$H$2:$M$2, MATCH(MAX(G118:L118), G118:L118,0))</f>
        <v>0</v>
      </c>
      <c r="N118">
        <v>2</v>
      </c>
      <c r="O118">
        <v>3</v>
      </c>
      <c r="P118">
        <v>4</v>
      </c>
      <c r="Q118">
        <v>7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3</v>
      </c>
      <c r="Z118">
        <v>11</v>
      </c>
      <c r="AA118">
        <v>0</v>
      </c>
      <c r="AB118">
        <v>55</v>
      </c>
      <c r="AC118" t="str" cm="1">
        <f t="array" ref="AC118">_xlfn.IFS(AB118 &lt; 30, "&lt; 30", AB118 &lt; 40, "30-39", AB118 &lt; 50, "40-49", AB118 &gt;= 50, "50+")</f>
        <v>50+</v>
      </c>
      <c r="AD118">
        <v>2655</v>
      </c>
      <c r="AE118">
        <v>0</v>
      </c>
      <c r="AF118">
        <v>0</v>
      </c>
      <c r="AG118">
        <v>0</v>
      </c>
      <c r="AH118">
        <v>1</v>
      </c>
      <c r="AI118">
        <v>0</v>
      </c>
      <c r="AJ118" t="str" cm="1">
        <f t="array" ref="AJ11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8">
        <v>1</v>
      </c>
      <c r="AM118">
        <v>0</v>
      </c>
      <c r="AN118">
        <v>0</v>
      </c>
      <c r="AO118">
        <v>0</v>
      </c>
      <c r="AP118">
        <v>0</v>
      </c>
      <c r="AQ118" t="str" cm="1">
        <f t="array" ref="AQ11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18" t="str" cm="1">
        <f t="array" ref="AR11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18">
        <v>387</v>
      </c>
      <c r="AT118">
        <v>215</v>
      </c>
      <c r="AU118">
        <v>0</v>
      </c>
      <c r="AV118">
        <v>0</v>
      </c>
      <c r="AW118" t="s">
        <v>46</v>
      </c>
      <c r="AX118" t="s">
        <v>13</v>
      </c>
      <c r="AY118" t="str">
        <f t="shared" si="10"/>
        <v>Store</v>
      </c>
      <c r="AZ118">
        <v>14</v>
      </c>
      <c r="BA118" t="s">
        <v>44</v>
      </c>
      <c r="BB118">
        <f t="shared" si="11"/>
        <v>14</v>
      </c>
      <c r="BC118">
        <f t="shared" si="12"/>
        <v>559</v>
      </c>
      <c r="BD118">
        <f t="shared" si="13"/>
        <v>1.9999999999999996</v>
      </c>
      <c r="BE118">
        <f t="shared" si="14"/>
        <v>5</v>
      </c>
      <c r="BF118">
        <f t="shared" si="15"/>
        <v>5</v>
      </c>
      <c r="BG118">
        <f t="shared" si="16"/>
        <v>12</v>
      </c>
      <c r="BH118">
        <f t="shared" si="17"/>
        <v>3</v>
      </c>
      <c r="BI118" t="str">
        <f>VLOOKUP(BH118,'Additional Data'!$E$1:$F$12,2,FALSE)</f>
        <v>At Risk</v>
      </c>
      <c r="BJ118" t="str">
        <f>IF(G118 &lt;= 'Additional Data'!$Q$2, "Low", IF(G118 &lt;= 'Additional Data'!$Q$3, "Medium", "High"))</f>
        <v>Medium</v>
      </c>
      <c r="BK118" t="str">
        <f>IF(K118 &lt;= 'Additional Data'!$V$2, "Low", IF(K118 &lt;= 'Additional Data'!$V$3, "Medium", "High"))</f>
        <v>Medium</v>
      </c>
      <c r="BL118" t="str">
        <f>IF(L118 &lt;= 'Additional Data'!$AA$2, "Low", IF(L118 &lt;= 'Additional Data'!$AA$3, "Medium", "High"))</f>
        <v>High</v>
      </c>
      <c r="BM118">
        <v>117</v>
      </c>
    </row>
    <row r="119" spans="1:65" x14ac:dyDescent="0.25">
      <c r="A119">
        <v>79607</v>
      </c>
      <c r="B119" t="str">
        <f>IF(A119 &lt;= 'Additional Data'!$B$2,"Low", IF(A119 &lt;='Additional Data'!$B$3, "Medium", "High"))</f>
        <v>High</v>
      </c>
      <c r="C119">
        <v>0</v>
      </c>
      <c r="D119">
        <v>0</v>
      </c>
      <c r="E119">
        <v>37</v>
      </c>
      <c r="F119" t="str">
        <f t="shared" si="9"/>
        <v>Mid</v>
      </c>
      <c r="G119">
        <v>450</v>
      </c>
      <c r="H119">
        <v>133</v>
      </c>
      <c r="I119">
        <v>951</v>
      </c>
      <c r="J119">
        <v>173</v>
      </c>
      <c r="K119">
        <v>0</v>
      </c>
      <c r="L119">
        <v>216</v>
      </c>
      <c r="M119">
        <f>INDEX('Additional Data'!$H$2:$M$2, MATCH(MAX(G119:L119), G119:L119,0))</f>
        <v>0</v>
      </c>
      <c r="N119">
        <v>1</v>
      </c>
      <c r="O119">
        <v>3</v>
      </c>
      <c r="P119">
        <v>6</v>
      </c>
      <c r="Q119">
        <v>6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3</v>
      </c>
      <c r="Z119">
        <v>11</v>
      </c>
      <c r="AA119">
        <v>1</v>
      </c>
      <c r="AB119">
        <v>36</v>
      </c>
      <c r="AC119" t="str" cm="1">
        <f t="array" ref="AC119">_xlfn.IFS(AB119 &lt; 30, "&lt; 30", AB119 &lt; 40, "30-39", AB119 &lt; 50, "40-49", AB119 &gt;= 50, "50+")</f>
        <v>30-39</v>
      </c>
      <c r="AD119">
        <v>2593</v>
      </c>
      <c r="AE119">
        <v>0</v>
      </c>
      <c r="AF119">
        <v>0</v>
      </c>
      <c r="AG119">
        <v>1</v>
      </c>
      <c r="AH119">
        <v>0</v>
      </c>
      <c r="AI119">
        <v>0</v>
      </c>
      <c r="AJ119" t="str" cm="1">
        <f t="array" ref="AJ11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1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9">
        <v>0</v>
      </c>
      <c r="AM119">
        <v>0</v>
      </c>
      <c r="AN119">
        <v>1</v>
      </c>
      <c r="AO119">
        <v>0</v>
      </c>
      <c r="AP119">
        <v>0</v>
      </c>
      <c r="AQ119" t="str" cm="1">
        <f t="array" ref="AQ11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9" t="str" cm="1">
        <f t="array" ref="AR11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9">
        <v>1707</v>
      </c>
      <c r="AT119">
        <v>1491</v>
      </c>
      <c r="AU119">
        <v>0</v>
      </c>
      <c r="AV119">
        <v>0</v>
      </c>
      <c r="AW119" t="s">
        <v>43</v>
      </c>
      <c r="AX119" t="s">
        <v>12</v>
      </c>
      <c r="AY119" t="str">
        <f t="shared" si="10"/>
        <v>Catalog</v>
      </c>
      <c r="AZ119">
        <v>15</v>
      </c>
      <c r="BA119" t="s">
        <v>44</v>
      </c>
      <c r="BB119">
        <f t="shared" si="11"/>
        <v>15</v>
      </c>
      <c r="BC119">
        <f t="shared" si="12"/>
        <v>1923</v>
      </c>
      <c r="BD119">
        <f t="shared" si="13"/>
        <v>7</v>
      </c>
      <c r="BE119">
        <f t="shared" si="14"/>
        <v>5</v>
      </c>
      <c r="BF119">
        <f t="shared" si="15"/>
        <v>9</v>
      </c>
      <c r="BG119">
        <f t="shared" si="16"/>
        <v>21</v>
      </c>
      <c r="BH119">
        <f t="shared" si="17"/>
        <v>8</v>
      </c>
      <c r="BI119" t="str">
        <f>VLOOKUP(BH119,'Additional Data'!$E$1:$F$12,2,FALSE)</f>
        <v>Top Customer</v>
      </c>
      <c r="BJ119" t="str">
        <f>IF(G119 &lt;= 'Additional Data'!$Q$2, "Low", IF(G119 &lt;= 'Additional Data'!$Q$3, "Medium", "High"))</f>
        <v>Medium</v>
      </c>
      <c r="BK119" t="str">
        <f>IF(K119 &lt;= 'Additional Data'!$V$2, "Low", IF(K119 &lt;= 'Additional Data'!$V$3, "Medium", "High"))</f>
        <v>Low</v>
      </c>
      <c r="BL119" t="str">
        <f>IF(L119 &lt;= 'Additional Data'!$AA$2, "Low", IF(L119 &lt;= 'Additional Data'!$AA$3, "Medium", "High"))</f>
        <v>High</v>
      </c>
      <c r="BM119">
        <v>118</v>
      </c>
    </row>
    <row r="120" spans="1:65" x14ac:dyDescent="0.25">
      <c r="A120">
        <v>54348</v>
      </c>
      <c r="B120" t="str">
        <f>IF(A120 &lt;= 'Additional Data'!$B$2,"Low", IF(A120 &lt;='Additional Data'!$B$3, "Medium", "High"))</f>
        <v>Medium</v>
      </c>
      <c r="C120">
        <v>1</v>
      </c>
      <c r="D120">
        <v>1</v>
      </c>
      <c r="E120">
        <v>51</v>
      </c>
      <c r="F120" t="str">
        <f t="shared" si="9"/>
        <v>Mid</v>
      </c>
      <c r="G120">
        <v>70</v>
      </c>
      <c r="H120">
        <v>0</v>
      </c>
      <c r="I120">
        <v>16</v>
      </c>
      <c r="J120">
        <v>0</v>
      </c>
      <c r="K120">
        <v>0</v>
      </c>
      <c r="L120">
        <v>4</v>
      </c>
      <c r="M120">
        <f>INDEX('Additional Data'!$H$2:$M$2, MATCH(MAX(G120:L120), G120:L120,0))</f>
        <v>0</v>
      </c>
      <c r="N120">
        <v>2</v>
      </c>
      <c r="O120">
        <v>2</v>
      </c>
      <c r="P120">
        <v>0</v>
      </c>
      <c r="Q120">
        <v>4</v>
      </c>
      <c r="R120">
        <v>6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3</v>
      </c>
      <c r="Z120">
        <v>11</v>
      </c>
      <c r="AA120">
        <v>0</v>
      </c>
      <c r="AB120">
        <v>67</v>
      </c>
      <c r="AC120" t="str" cm="1">
        <f t="array" ref="AC120">_xlfn.IFS(AB120 &lt; 30, "&lt; 30", AB120 &lt; 40, "30-39", AB120 &lt; 50, "40-49", AB120 &gt;= 50, "50+")</f>
        <v>50+</v>
      </c>
      <c r="AD120">
        <v>2180</v>
      </c>
      <c r="AE120">
        <v>0</v>
      </c>
      <c r="AF120">
        <v>1</v>
      </c>
      <c r="AG120">
        <v>0</v>
      </c>
      <c r="AH120">
        <v>0</v>
      </c>
      <c r="AI120">
        <v>0</v>
      </c>
      <c r="AJ120" t="str" cm="1">
        <f t="array" ref="AJ12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0">
        <v>0</v>
      </c>
      <c r="AM120">
        <v>0</v>
      </c>
      <c r="AN120">
        <v>0</v>
      </c>
      <c r="AO120">
        <v>1</v>
      </c>
      <c r="AP120">
        <v>0</v>
      </c>
      <c r="AQ120" t="str" cm="1">
        <f t="array" ref="AQ12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20" t="str" cm="1">
        <f t="array" ref="AR12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0">
        <v>86</v>
      </c>
      <c r="AT120">
        <v>82</v>
      </c>
      <c r="AU120">
        <v>0</v>
      </c>
      <c r="AV120">
        <v>2</v>
      </c>
      <c r="AW120" t="s">
        <v>47</v>
      </c>
      <c r="AX120" t="s">
        <v>13</v>
      </c>
      <c r="AY120" t="str">
        <f t="shared" si="10"/>
        <v>Store</v>
      </c>
      <c r="AZ120">
        <v>6</v>
      </c>
      <c r="BA120" t="s">
        <v>44</v>
      </c>
      <c r="BB120">
        <f t="shared" si="11"/>
        <v>6</v>
      </c>
      <c r="BC120">
        <f t="shared" si="12"/>
        <v>90</v>
      </c>
      <c r="BD120">
        <f t="shared" si="13"/>
        <v>5</v>
      </c>
      <c r="BE120">
        <f t="shared" si="14"/>
        <v>2</v>
      </c>
      <c r="BF120">
        <f t="shared" si="15"/>
        <v>2</v>
      </c>
      <c r="BG120">
        <f t="shared" si="16"/>
        <v>9</v>
      </c>
      <c r="BH120">
        <f t="shared" si="17"/>
        <v>2</v>
      </c>
      <c r="BI120" t="str">
        <f>VLOOKUP(BH120,'Additional Data'!$E$1:$F$12,2,FALSE)</f>
        <v>Churned Customer</v>
      </c>
      <c r="BJ120" t="str">
        <f>IF(G120 &lt;= 'Additional Data'!$Q$2, "Low", IF(G120 &lt;= 'Additional Data'!$Q$3, "Medium", "High"))</f>
        <v>Medium</v>
      </c>
      <c r="BK120" t="str">
        <f>IF(K120 &lt;= 'Additional Data'!$V$2, "Low", IF(K120 &lt;= 'Additional Data'!$V$3, "Medium", "High"))</f>
        <v>Low</v>
      </c>
      <c r="BL120" t="str">
        <f>IF(L120 &lt;= 'Additional Data'!$AA$2, "Low", IF(L120 &lt;= 'Additional Data'!$AA$3, "Medium", "High"))</f>
        <v>Low</v>
      </c>
      <c r="BM120">
        <v>119</v>
      </c>
    </row>
    <row r="121" spans="1:65" x14ac:dyDescent="0.25">
      <c r="A121">
        <v>77376</v>
      </c>
      <c r="B121" t="str">
        <f>IF(A121 &lt;= 'Additional Data'!$B$2,"Low", IF(A121 &lt;='Additional Data'!$B$3, "Medium", "High"))</f>
        <v>High</v>
      </c>
      <c r="C121">
        <v>1</v>
      </c>
      <c r="D121">
        <v>1</v>
      </c>
      <c r="E121">
        <v>72</v>
      </c>
      <c r="F121" t="str">
        <f t="shared" si="9"/>
        <v>Old</v>
      </c>
      <c r="G121">
        <v>492</v>
      </c>
      <c r="H121">
        <v>19</v>
      </c>
      <c r="I121">
        <v>110</v>
      </c>
      <c r="J121">
        <v>16</v>
      </c>
      <c r="K121">
        <v>12</v>
      </c>
      <c r="L121">
        <v>12</v>
      </c>
      <c r="M121">
        <f>INDEX('Additional Data'!$H$2:$M$2, MATCH(MAX(G121:L121), G121:L121,0))</f>
        <v>0</v>
      </c>
      <c r="N121">
        <v>4</v>
      </c>
      <c r="O121">
        <v>6</v>
      </c>
      <c r="P121">
        <v>3</v>
      </c>
      <c r="Q121">
        <v>10</v>
      </c>
      <c r="R121">
        <v>4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3</v>
      </c>
      <c r="Z121">
        <v>11</v>
      </c>
      <c r="AA121">
        <v>0</v>
      </c>
      <c r="AB121">
        <v>64</v>
      </c>
      <c r="AC121" t="str" cm="1">
        <f t="array" ref="AC121">_xlfn.IFS(AB121 &lt; 30, "&lt; 30", AB121 &lt; 40, "30-39", AB121 &lt; 50, "40-49", AB121 &gt;= 50, "50+")</f>
        <v>50+</v>
      </c>
      <c r="AD121">
        <v>2209</v>
      </c>
      <c r="AE121">
        <v>0</v>
      </c>
      <c r="AF121">
        <v>0</v>
      </c>
      <c r="AG121">
        <v>0</v>
      </c>
      <c r="AH121">
        <v>1</v>
      </c>
      <c r="AI121">
        <v>0</v>
      </c>
      <c r="AJ121" t="str" cm="1">
        <f t="array" ref="AJ12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2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1">
        <v>0</v>
      </c>
      <c r="AM121">
        <v>0</v>
      </c>
      <c r="AN121">
        <v>0</v>
      </c>
      <c r="AO121">
        <v>0</v>
      </c>
      <c r="AP121">
        <v>1</v>
      </c>
      <c r="AQ121" t="str" cm="1">
        <f t="array" ref="AQ12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1" t="str" cm="1">
        <f t="array" ref="AR12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1">
        <v>649</v>
      </c>
      <c r="AT121">
        <v>637</v>
      </c>
      <c r="AU121">
        <v>0</v>
      </c>
      <c r="AV121">
        <v>2</v>
      </c>
      <c r="AW121" t="s">
        <v>46</v>
      </c>
      <c r="AX121" t="s">
        <v>13</v>
      </c>
      <c r="AY121" t="str">
        <f t="shared" si="10"/>
        <v>Store</v>
      </c>
      <c r="AZ121">
        <v>19</v>
      </c>
      <c r="BA121" t="s">
        <v>44</v>
      </c>
      <c r="BB121">
        <f t="shared" si="11"/>
        <v>19</v>
      </c>
      <c r="BC121">
        <f t="shared" si="12"/>
        <v>661</v>
      </c>
      <c r="BD121">
        <f t="shared" si="13"/>
        <v>3.0000000000000004</v>
      </c>
      <c r="BE121">
        <f t="shared" si="14"/>
        <v>7</v>
      </c>
      <c r="BF121">
        <f t="shared" si="15"/>
        <v>6</v>
      </c>
      <c r="BG121">
        <f t="shared" si="16"/>
        <v>16</v>
      </c>
      <c r="BH121">
        <f t="shared" si="17"/>
        <v>5</v>
      </c>
      <c r="BI121" t="str">
        <f>VLOOKUP(BH121,'Additional Data'!$E$1:$F$12,2,FALSE)</f>
        <v>Loyal Customer</v>
      </c>
      <c r="BJ121" t="str">
        <f>IF(G121 &lt;= 'Additional Data'!$Q$2, "Low", IF(G121 &lt;= 'Additional Data'!$Q$3, "Medium", "High"))</f>
        <v>Medium</v>
      </c>
      <c r="BK121" t="str">
        <f>IF(K121 &lt;= 'Additional Data'!$V$2, "Low", IF(K121 &lt;= 'Additional Data'!$V$3, "Medium", "High"))</f>
        <v>Medium</v>
      </c>
      <c r="BL121" t="str">
        <f>IF(L121 &lt;= 'Additional Data'!$AA$2, "Low", IF(L121 &lt;= 'Additional Data'!$AA$3, "Medium", "High"))</f>
        <v>Medium</v>
      </c>
      <c r="BM121">
        <v>120</v>
      </c>
    </row>
    <row r="122" spans="1:65" x14ac:dyDescent="0.25">
      <c r="A122">
        <v>62998</v>
      </c>
      <c r="B122" t="str">
        <f>IF(A122 &lt;= 'Additional Data'!$B$2,"Low", IF(A122 &lt;='Additional Data'!$B$3, "Medium", "High"))</f>
        <v>Medium</v>
      </c>
      <c r="C122">
        <v>0</v>
      </c>
      <c r="D122">
        <v>1</v>
      </c>
      <c r="E122">
        <v>10</v>
      </c>
      <c r="F122" t="str">
        <f t="shared" si="9"/>
        <v>Recent</v>
      </c>
      <c r="G122">
        <v>120</v>
      </c>
      <c r="H122">
        <v>58</v>
      </c>
      <c r="I122">
        <v>73</v>
      </c>
      <c r="J122">
        <v>65</v>
      </c>
      <c r="K122">
        <v>89</v>
      </c>
      <c r="L122">
        <v>58</v>
      </c>
      <c r="M122">
        <f>INDEX('Additional Data'!$H$2:$M$2, MATCH(MAX(G122:L122), G122:L122,0))</f>
        <v>0</v>
      </c>
      <c r="N122">
        <v>5</v>
      </c>
      <c r="O122">
        <v>5</v>
      </c>
      <c r="P122">
        <v>4</v>
      </c>
      <c r="Q122">
        <v>5</v>
      </c>
      <c r="R122">
        <v>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3</v>
      </c>
      <c r="Z122">
        <v>11</v>
      </c>
      <c r="AA122">
        <v>0</v>
      </c>
      <c r="AB122">
        <v>68</v>
      </c>
      <c r="AC122" t="str" cm="1">
        <f t="array" ref="AC122">_xlfn.IFS(AB122 &lt; 30, "&lt; 30", AB122 &lt; 40, "30-39", AB122 &lt; 50, "40-49", AB122 &gt;= 50, "50+")</f>
        <v>50+</v>
      </c>
      <c r="AD122">
        <v>2431</v>
      </c>
      <c r="AE122">
        <v>0</v>
      </c>
      <c r="AF122">
        <v>1</v>
      </c>
      <c r="AG122">
        <v>0</v>
      </c>
      <c r="AH122">
        <v>0</v>
      </c>
      <c r="AI122">
        <v>0</v>
      </c>
      <c r="AJ122" t="str" cm="1">
        <f t="array" ref="AJ12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2">
        <v>0</v>
      </c>
      <c r="AM122">
        <v>0</v>
      </c>
      <c r="AN122">
        <v>1</v>
      </c>
      <c r="AO122">
        <v>0</v>
      </c>
      <c r="AP122">
        <v>0</v>
      </c>
      <c r="AQ122" t="str" cm="1">
        <f t="array" ref="AQ12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2" t="str" cm="1">
        <f t="array" ref="AR12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2">
        <v>405</v>
      </c>
      <c r="AT122">
        <v>347</v>
      </c>
      <c r="AU122">
        <v>0</v>
      </c>
      <c r="AV122">
        <v>1</v>
      </c>
      <c r="AW122" t="s">
        <v>46</v>
      </c>
      <c r="AX122" t="s">
        <v>11</v>
      </c>
      <c r="AY122" t="str">
        <f t="shared" si="10"/>
        <v>Web</v>
      </c>
      <c r="AZ122">
        <v>14</v>
      </c>
      <c r="BA122" t="s">
        <v>44</v>
      </c>
      <c r="BB122">
        <f t="shared" si="11"/>
        <v>14</v>
      </c>
      <c r="BC122">
        <f t="shared" si="12"/>
        <v>463</v>
      </c>
      <c r="BD122">
        <f t="shared" si="13"/>
        <v>9</v>
      </c>
      <c r="BE122">
        <f t="shared" si="14"/>
        <v>5</v>
      </c>
      <c r="BF122">
        <f t="shared" si="15"/>
        <v>5</v>
      </c>
      <c r="BG122">
        <f t="shared" si="16"/>
        <v>19</v>
      </c>
      <c r="BH122">
        <f t="shared" si="17"/>
        <v>7</v>
      </c>
      <c r="BI122" t="str">
        <f>VLOOKUP(BH122,'Additional Data'!$E$1:$F$12,2,FALSE)</f>
        <v>Loyal Customer</v>
      </c>
      <c r="BJ122" t="str">
        <f>IF(G122 &lt;= 'Additional Data'!$Q$2, "Low", IF(G122 &lt;= 'Additional Data'!$Q$3, "Medium", "High"))</f>
        <v>Medium</v>
      </c>
      <c r="BK122" t="str">
        <f>IF(K122 &lt;= 'Additional Data'!$V$2, "Low", IF(K122 &lt;= 'Additional Data'!$V$3, "Medium", "High"))</f>
        <v>High</v>
      </c>
      <c r="BL122" t="str">
        <f>IF(L122 &lt;= 'Additional Data'!$AA$2, "Low", IF(L122 &lt;= 'Additional Data'!$AA$3, "Medium", "High"))</f>
        <v>High</v>
      </c>
      <c r="BM122">
        <v>121</v>
      </c>
    </row>
    <row r="123" spans="1:65" x14ac:dyDescent="0.25">
      <c r="A123">
        <v>61331</v>
      </c>
      <c r="B123" t="str">
        <f>IF(A123 &lt;= 'Additional Data'!$B$2,"Low", IF(A123 &lt;='Additional Data'!$B$3, "Medium", "High"))</f>
        <v>Medium</v>
      </c>
      <c r="C123">
        <v>1</v>
      </c>
      <c r="D123">
        <v>1</v>
      </c>
      <c r="E123">
        <v>42</v>
      </c>
      <c r="F123" t="str">
        <f t="shared" si="9"/>
        <v>Mid</v>
      </c>
      <c r="G123">
        <v>534</v>
      </c>
      <c r="H123">
        <v>5</v>
      </c>
      <c r="I123">
        <v>47</v>
      </c>
      <c r="J123">
        <v>0</v>
      </c>
      <c r="K123">
        <v>5</v>
      </c>
      <c r="L123">
        <v>41</v>
      </c>
      <c r="M123">
        <f>INDEX('Additional Data'!$H$2:$M$2, MATCH(MAX(G123:L123), G123:L123,0))</f>
        <v>0</v>
      </c>
      <c r="N123">
        <v>5</v>
      </c>
      <c r="O123">
        <v>11</v>
      </c>
      <c r="P123">
        <v>1</v>
      </c>
      <c r="Q123">
        <v>6</v>
      </c>
      <c r="R123">
        <v>8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3</v>
      </c>
      <c r="Z123">
        <v>11</v>
      </c>
      <c r="AA123">
        <v>0</v>
      </c>
      <c r="AB123">
        <v>62</v>
      </c>
      <c r="AC123" t="str" cm="1">
        <f t="array" ref="AC123">_xlfn.IFS(AB123 &lt; 30, "&lt; 30", AB123 &lt; 40, "30-39", AB123 &lt; 50, "40-49", AB123 &gt;= 50, "50+")</f>
        <v>50+</v>
      </c>
      <c r="AD123">
        <v>2635</v>
      </c>
      <c r="AE123">
        <v>0</v>
      </c>
      <c r="AF123">
        <v>0</v>
      </c>
      <c r="AG123">
        <v>1</v>
      </c>
      <c r="AH123">
        <v>0</v>
      </c>
      <c r="AI123">
        <v>0</v>
      </c>
      <c r="AJ123" t="str" cm="1">
        <f t="array" ref="AJ12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2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3">
        <v>0</v>
      </c>
      <c r="AM123">
        <v>0</v>
      </c>
      <c r="AN123">
        <v>0</v>
      </c>
      <c r="AO123">
        <v>1</v>
      </c>
      <c r="AP123">
        <v>0</v>
      </c>
      <c r="AQ123" t="str" cm="1">
        <f t="array" ref="AQ12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23" t="str" cm="1">
        <f t="array" ref="AR12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3">
        <v>591</v>
      </c>
      <c r="AT123">
        <v>550</v>
      </c>
      <c r="AU123">
        <v>0</v>
      </c>
      <c r="AV123">
        <v>2</v>
      </c>
      <c r="AW123" t="s">
        <v>46</v>
      </c>
      <c r="AX123" t="s">
        <v>11</v>
      </c>
      <c r="AY123" t="str">
        <f t="shared" si="10"/>
        <v>Web</v>
      </c>
      <c r="AZ123">
        <v>18</v>
      </c>
      <c r="BA123" t="s">
        <v>44</v>
      </c>
      <c r="BB123">
        <f t="shared" si="11"/>
        <v>18</v>
      </c>
      <c r="BC123">
        <f t="shared" si="12"/>
        <v>632</v>
      </c>
      <c r="BD123">
        <f t="shared" si="13"/>
        <v>6</v>
      </c>
      <c r="BE123">
        <f t="shared" si="14"/>
        <v>7</v>
      </c>
      <c r="BF123">
        <f t="shared" si="15"/>
        <v>5</v>
      </c>
      <c r="BG123">
        <f t="shared" si="16"/>
        <v>18</v>
      </c>
      <c r="BH123">
        <f t="shared" si="17"/>
        <v>6</v>
      </c>
      <c r="BI123" t="str">
        <f>VLOOKUP(BH123,'Additional Data'!$E$1:$F$12,2,FALSE)</f>
        <v>Loyal Customer</v>
      </c>
      <c r="BJ123" t="str">
        <f>IF(G123 &lt;= 'Additional Data'!$Q$2, "Low", IF(G123 &lt;= 'Additional Data'!$Q$3, "Medium", "High"))</f>
        <v>High</v>
      </c>
      <c r="BK123" t="str">
        <f>IF(K123 &lt;= 'Additional Data'!$V$2, "Low", IF(K123 &lt;= 'Additional Data'!$V$3, "Medium", "High"))</f>
        <v>Medium</v>
      </c>
      <c r="BL123" t="str">
        <f>IF(L123 &lt;= 'Additional Data'!$AA$2, "Low", IF(L123 &lt;= 'Additional Data'!$AA$3, "Medium", "High"))</f>
        <v>Medium</v>
      </c>
      <c r="BM123">
        <v>122</v>
      </c>
    </row>
    <row r="124" spans="1:65" x14ac:dyDescent="0.25">
      <c r="A124">
        <v>73448</v>
      </c>
      <c r="B124" t="str">
        <f>IF(A124 &lt;= 'Additional Data'!$B$2,"Low", IF(A124 &lt;='Additional Data'!$B$3, "Medium", "High"))</f>
        <v>High</v>
      </c>
      <c r="C124">
        <v>0</v>
      </c>
      <c r="D124">
        <v>0</v>
      </c>
      <c r="E124">
        <v>10</v>
      </c>
      <c r="F124" t="str">
        <f t="shared" si="9"/>
        <v>Recent</v>
      </c>
      <c r="G124">
        <v>236</v>
      </c>
      <c r="H124">
        <v>106</v>
      </c>
      <c r="I124">
        <v>189</v>
      </c>
      <c r="J124">
        <v>23</v>
      </c>
      <c r="K124">
        <v>41</v>
      </c>
      <c r="L124">
        <v>130</v>
      </c>
      <c r="M124">
        <f>INDEX('Additional Data'!$H$2:$M$2, MATCH(MAX(G124:L124), G124:L124,0))</f>
        <v>0</v>
      </c>
      <c r="N124">
        <v>1</v>
      </c>
      <c r="O124">
        <v>7</v>
      </c>
      <c r="P124">
        <v>2</v>
      </c>
      <c r="Q124">
        <v>9</v>
      </c>
      <c r="R124">
        <v>4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3</v>
      </c>
      <c r="Z124">
        <v>11</v>
      </c>
      <c r="AA124">
        <v>0</v>
      </c>
      <c r="AB124">
        <v>51</v>
      </c>
      <c r="AC124" t="str" cm="1">
        <f t="array" ref="AC124">_xlfn.IFS(AB124 &lt; 30, "&lt; 30", AB124 &lt; 40, "30-39", AB124 &lt; 50, "40-49", AB124 &gt;= 50, "50+")</f>
        <v>50+</v>
      </c>
      <c r="AD124">
        <v>2298</v>
      </c>
      <c r="AE124">
        <v>0</v>
      </c>
      <c r="AF124">
        <v>1</v>
      </c>
      <c r="AG124">
        <v>0</v>
      </c>
      <c r="AH124">
        <v>0</v>
      </c>
      <c r="AI124">
        <v>0</v>
      </c>
      <c r="AJ124" t="str" cm="1">
        <f t="array" ref="AJ12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4">
        <v>0</v>
      </c>
      <c r="AM124">
        <v>0</v>
      </c>
      <c r="AN124">
        <v>1</v>
      </c>
      <c r="AO124">
        <v>0</v>
      </c>
      <c r="AP124">
        <v>0</v>
      </c>
      <c r="AQ124" t="str" cm="1">
        <f t="array" ref="AQ12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4" t="str" cm="1">
        <f t="array" ref="AR12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4">
        <v>595</v>
      </c>
      <c r="AT124">
        <v>465</v>
      </c>
      <c r="AU124">
        <v>0</v>
      </c>
      <c r="AV124">
        <v>0</v>
      </c>
      <c r="AW124" t="s">
        <v>46</v>
      </c>
      <c r="AX124" t="s">
        <v>13</v>
      </c>
      <c r="AY124" t="str">
        <f t="shared" si="10"/>
        <v>Store</v>
      </c>
      <c r="AZ124">
        <v>18</v>
      </c>
      <c r="BA124" t="s">
        <v>44</v>
      </c>
      <c r="BB124">
        <f t="shared" si="11"/>
        <v>18</v>
      </c>
      <c r="BC124">
        <f t="shared" si="12"/>
        <v>725</v>
      </c>
      <c r="BD124">
        <f t="shared" si="13"/>
        <v>9</v>
      </c>
      <c r="BE124">
        <f t="shared" si="14"/>
        <v>7</v>
      </c>
      <c r="BF124">
        <f t="shared" si="15"/>
        <v>6</v>
      </c>
      <c r="BG124">
        <f t="shared" si="16"/>
        <v>22</v>
      </c>
      <c r="BH124">
        <f t="shared" si="17"/>
        <v>8</v>
      </c>
      <c r="BI124" t="str">
        <f>VLOOKUP(BH124,'Additional Data'!$E$1:$F$12,2,FALSE)</f>
        <v>Top Customer</v>
      </c>
      <c r="BJ124" t="str">
        <f>IF(G124 &lt;= 'Additional Data'!$Q$2, "Low", IF(G124 &lt;= 'Additional Data'!$Q$3, "Medium", "High"))</f>
        <v>Medium</v>
      </c>
      <c r="BK124" t="str">
        <f>IF(K124 &lt;= 'Additional Data'!$V$2, "Low", IF(K124 &lt;= 'Additional Data'!$V$3, "Medium", "High"))</f>
        <v>High</v>
      </c>
      <c r="BL124" t="str">
        <f>IF(L124 &lt;= 'Additional Data'!$AA$2, "Low", IF(L124 &lt;= 'Additional Data'!$AA$3, "Medium", "High"))</f>
        <v>High</v>
      </c>
      <c r="BM124">
        <v>123</v>
      </c>
    </row>
    <row r="125" spans="1:65" x14ac:dyDescent="0.25">
      <c r="A125">
        <v>41551</v>
      </c>
      <c r="B125" t="str">
        <f>IF(A125 &lt;= 'Additional Data'!$B$2,"Low", IF(A125 &lt;='Additional Data'!$B$3, "Medium", "High"))</f>
        <v>Medium</v>
      </c>
      <c r="C125">
        <v>1</v>
      </c>
      <c r="D125">
        <v>1</v>
      </c>
      <c r="E125">
        <v>51</v>
      </c>
      <c r="F125" t="str">
        <f t="shared" si="9"/>
        <v>Mid</v>
      </c>
      <c r="G125">
        <v>220</v>
      </c>
      <c r="H125">
        <v>0</v>
      </c>
      <c r="I125">
        <v>33</v>
      </c>
      <c r="J125">
        <v>3</v>
      </c>
      <c r="K125">
        <v>0</v>
      </c>
      <c r="L125">
        <v>23</v>
      </c>
      <c r="M125">
        <f>INDEX('Additional Data'!$H$2:$M$2, MATCH(MAX(G125:L125), G125:L125,0))</f>
        <v>0</v>
      </c>
      <c r="N125">
        <v>5</v>
      </c>
      <c r="O125">
        <v>5</v>
      </c>
      <c r="P125">
        <v>1</v>
      </c>
      <c r="Q125">
        <v>5</v>
      </c>
      <c r="R125">
        <v>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3</v>
      </c>
      <c r="Z125">
        <v>11</v>
      </c>
      <c r="AA125">
        <v>0</v>
      </c>
      <c r="AB125">
        <v>56</v>
      </c>
      <c r="AC125" t="str" cm="1">
        <f t="array" ref="AC125">_xlfn.IFS(AB125 &lt; 30, "&lt; 30", AB125 &lt; 40, "30-39", AB125 &lt; 50, "40-49", AB125 &gt;= 50, "50+")</f>
        <v>50+</v>
      </c>
      <c r="AD125">
        <v>2478</v>
      </c>
      <c r="AE125">
        <v>0</v>
      </c>
      <c r="AF125">
        <v>1</v>
      </c>
      <c r="AG125">
        <v>0</v>
      </c>
      <c r="AH125">
        <v>0</v>
      </c>
      <c r="AI125">
        <v>0</v>
      </c>
      <c r="AJ125" t="str" cm="1">
        <f t="array" ref="AJ12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5">
        <v>0</v>
      </c>
      <c r="AM125">
        <v>0</v>
      </c>
      <c r="AN125">
        <v>0</v>
      </c>
      <c r="AO125">
        <v>0</v>
      </c>
      <c r="AP125">
        <v>1</v>
      </c>
      <c r="AQ125" t="str" cm="1">
        <f t="array" ref="AQ12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5" t="str" cm="1">
        <f t="array" ref="AR12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5">
        <v>256</v>
      </c>
      <c r="AT125">
        <v>233</v>
      </c>
      <c r="AU125">
        <v>0</v>
      </c>
      <c r="AV125">
        <v>2</v>
      </c>
      <c r="AW125" t="s">
        <v>47</v>
      </c>
      <c r="AX125" t="s">
        <v>11</v>
      </c>
      <c r="AY125" t="str">
        <f t="shared" si="10"/>
        <v>Web</v>
      </c>
      <c r="AZ125">
        <v>11</v>
      </c>
      <c r="BA125" t="s">
        <v>44</v>
      </c>
      <c r="BB125">
        <f t="shared" si="11"/>
        <v>11</v>
      </c>
      <c r="BC125">
        <f t="shared" si="12"/>
        <v>279</v>
      </c>
      <c r="BD125">
        <f t="shared" si="13"/>
        <v>5</v>
      </c>
      <c r="BE125">
        <f t="shared" si="14"/>
        <v>4</v>
      </c>
      <c r="BF125">
        <f t="shared" si="15"/>
        <v>4</v>
      </c>
      <c r="BG125">
        <f t="shared" si="16"/>
        <v>13</v>
      </c>
      <c r="BH125">
        <f t="shared" si="17"/>
        <v>3</v>
      </c>
      <c r="BI125" t="str">
        <f>VLOOKUP(BH125,'Additional Data'!$E$1:$F$12,2,FALSE)</f>
        <v>At Risk</v>
      </c>
      <c r="BJ125" t="str">
        <f>IF(G125 &lt;= 'Additional Data'!$Q$2, "Low", IF(G125 &lt;= 'Additional Data'!$Q$3, "Medium", "High"))</f>
        <v>Medium</v>
      </c>
      <c r="BK125" t="str">
        <f>IF(K125 &lt;= 'Additional Data'!$V$2, "Low", IF(K125 &lt;= 'Additional Data'!$V$3, "Medium", "High"))</f>
        <v>Low</v>
      </c>
      <c r="BL125" t="str">
        <f>IF(L125 &lt;= 'Additional Data'!$AA$2, "Low", IF(L125 &lt;= 'Additional Data'!$AA$3, "Medium", "High"))</f>
        <v>Medium</v>
      </c>
      <c r="BM125">
        <v>124</v>
      </c>
    </row>
    <row r="126" spans="1:65" x14ac:dyDescent="0.25">
      <c r="A126">
        <v>62981</v>
      </c>
      <c r="B126" t="str">
        <f>IF(A126 &lt;= 'Additional Data'!$B$2,"Low", IF(A126 &lt;='Additional Data'!$B$3, "Medium", "High"))</f>
        <v>Medium</v>
      </c>
      <c r="C126">
        <v>0</v>
      </c>
      <c r="D126">
        <v>0</v>
      </c>
      <c r="E126">
        <v>21</v>
      </c>
      <c r="F126" t="str">
        <f t="shared" si="9"/>
        <v>Recent</v>
      </c>
      <c r="G126">
        <v>796</v>
      </c>
      <c r="H126">
        <v>14</v>
      </c>
      <c r="I126">
        <v>590</v>
      </c>
      <c r="J126">
        <v>38</v>
      </c>
      <c r="K126">
        <v>44</v>
      </c>
      <c r="L126">
        <v>0</v>
      </c>
      <c r="M126">
        <f>INDEX('Additional Data'!$H$2:$M$2, MATCH(MAX(G126:L126), G126:L126,0))</f>
        <v>0</v>
      </c>
      <c r="N126">
        <v>1</v>
      </c>
      <c r="O126">
        <v>4</v>
      </c>
      <c r="P126">
        <v>5</v>
      </c>
      <c r="Q126">
        <v>13</v>
      </c>
      <c r="R126">
        <v>3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3</v>
      </c>
      <c r="Z126">
        <v>11</v>
      </c>
      <c r="AA126">
        <v>0</v>
      </c>
      <c r="AB126">
        <v>53</v>
      </c>
      <c r="AC126" t="str" cm="1">
        <f t="array" ref="AC126">_xlfn.IFS(AB126 &lt; 30, "&lt; 30", AB126 &lt; 40, "30-39", AB126 &lt; 50, "40-49", AB126 &gt;= 50, "50+")</f>
        <v>50+</v>
      </c>
      <c r="AD126">
        <v>2628</v>
      </c>
      <c r="AE126">
        <v>0</v>
      </c>
      <c r="AF126">
        <v>0</v>
      </c>
      <c r="AG126">
        <v>0</v>
      </c>
      <c r="AH126">
        <v>1</v>
      </c>
      <c r="AI126">
        <v>0</v>
      </c>
      <c r="AJ126" t="str" cm="1">
        <f t="array" ref="AJ12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2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6">
        <v>0</v>
      </c>
      <c r="AM126">
        <v>0</v>
      </c>
      <c r="AN126">
        <v>0</v>
      </c>
      <c r="AO126">
        <v>0</v>
      </c>
      <c r="AP126">
        <v>1</v>
      </c>
      <c r="AQ126" t="str" cm="1">
        <f t="array" ref="AQ12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6" t="str" cm="1">
        <f t="array" ref="AR12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6">
        <v>1482</v>
      </c>
      <c r="AT126">
        <v>1482</v>
      </c>
      <c r="AU126">
        <v>1</v>
      </c>
      <c r="AV126">
        <v>0</v>
      </c>
      <c r="AW126" t="s">
        <v>43</v>
      </c>
      <c r="AX126" t="s">
        <v>13</v>
      </c>
      <c r="AY126" t="str">
        <f t="shared" si="10"/>
        <v>Store</v>
      </c>
      <c r="AZ126">
        <v>22</v>
      </c>
      <c r="BA126" t="s">
        <v>48</v>
      </c>
      <c r="BB126">
        <f t="shared" si="11"/>
        <v>22</v>
      </c>
      <c r="BC126">
        <f t="shared" si="12"/>
        <v>1482</v>
      </c>
      <c r="BD126">
        <f t="shared" si="13"/>
        <v>8</v>
      </c>
      <c r="BE126">
        <f t="shared" si="14"/>
        <v>8</v>
      </c>
      <c r="BF126">
        <f t="shared" si="15"/>
        <v>8</v>
      </c>
      <c r="BG126">
        <f t="shared" si="16"/>
        <v>24</v>
      </c>
      <c r="BH126">
        <f t="shared" si="17"/>
        <v>9</v>
      </c>
      <c r="BI126" t="str">
        <f>VLOOKUP(BH126,'Additional Data'!$E$1:$F$12,2,FALSE)</f>
        <v>Top Customer</v>
      </c>
      <c r="BJ126" t="str">
        <f>IF(G126 &lt;= 'Additional Data'!$Q$2, "Low", IF(G126 &lt;= 'Additional Data'!$Q$3, "Medium", "High"))</f>
        <v>High</v>
      </c>
      <c r="BK126" t="str">
        <f>IF(K126 &lt;= 'Additional Data'!$V$2, "Low", IF(K126 &lt;= 'Additional Data'!$V$3, "Medium", "High"))</f>
        <v>High</v>
      </c>
      <c r="BL126" t="str">
        <f>IF(L126 &lt;= 'Additional Data'!$AA$2, "Low", IF(L126 &lt;= 'Additional Data'!$AA$3, "Medium", "High"))</f>
        <v>Low</v>
      </c>
      <c r="BM126">
        <v>125</v>
      </c>
    </row>
    <row r="127" spans="1:65" x14ac:dyDescent="0.25">
      <c r="A127">
        <v>9548</v>
      </c>
      <c r="B127" t="str">
        <f>IF(A127 &lt;= 'Additional Data'!$B$2,"Low", IF(A127 &lt;='Additional Data'!$B$3, "Medium", "High"))</f>
        <v>Low</v>
      </c>
      <c r="C127">
        <v>1</v>
      </c>
      <c r="D127">
        <v>0</v>
      </c>
      <c r="E127">
        <v>31</v>
      </c>
      <c r="F127" t="str">
        <f t="shared" si="9"/>
        <v>Mid</v>
      </c>
      <c r="G127">
        <v>0</v>
      </c>
      <c r="H127">
        <v>1</v>
      </c>
      <c r="I127">
        <v>3</v>
      </c>
      <c r="J127">
        <v>10</v>
      </c>
      <c r="K127">
        <v>6</v>
      </c>
      <c r="L127">
        <v>9</v>
      </c>
      <c r="M127">
        <f>INDEX('Additional Data'!$H$2:$M$2, MATCH(MAX(G127:L127), G127:L127,0))</f>
        <v>0</v>
      </c>
      <c r="N127">
        <v>2</v>
      </c>
      <c r="O127">
        <v>1</v>
      </c>
      <c r="P127">
        <v>0</v>
      </c>
      <c r="Q127">
        <v>3</v>
      </c>
      <c r="R127">
        <v>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3</v>
      </c>
      <c r="Z127">
        <v>11</v>
      </c>
      <c r="AA127">
        <v>0</v>
      </c>
      <c r="AB127">
        <v>44</v>
      </c>
      <c r="AC127" t="str" cm="1">
        <f t="array" ref="AC127">_xlfn.IFS(AB127 &lt; 30, "&lt; 30", AB127 &lt; 40, "30-39", AB127 &lt; 50, "40-49", AB127 &gt;= 50, "50+")</f>
        <v>40-49</v>
      </c>
      <c r="AD127">
        <v>2849</v>
      </c>
      <c r="AE127">
        <v>1</v>
      </c>
      <c r="AF127">
        <v>0</v>
      </c>
      <c r="AG127">
        <v>0</v>
      </c>
      <c r="AH127">
        <v>0</v>
      </c>
      <c r="AI127">
        <v>0</v>
      </c>
      <c r="AJ127" t="str" cm="1">
        <f t="array" ref="AJ12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2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7">
        <v>0</v>
      </c>
      <c r="AM127">
        <v>1</v>
      </c>
      <c r="AN127">
        <v>0</v>
      </c>
      <c r="AO127">
        <v>0</v>
      </c>
      <c r="AP127">
        <v>0</v>
      </c>
      <c r="AQ127" t="str" cm="1">
        <f t="array" ref="AQ12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27" t="str" cm="1">
        <f t="array" ref="AR12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27">
        <v>20</v>
      </c>
      <c r="AT127">
        <v>11</v>
      </c>
      <c r="AU127">
        <v>0</v>
      </c>
      <c r="AV127">
        <v>1</v>
      </c>
      <c r="AW127" t="s">
        <v>45</v>
      </c>
      <c r="AX127" t="s">
        <v>13</v>
      </c>
      <c r="AY127" t="str">
        <f t="shared" si="10"/>
        <v>Store</v>
      </c>
      <c r="AZ127">
        <v>4</v>
      </c>
      <c r="BA127" t="s">
        <v>44</v>
      </c>
      <c r="BB127">
        <f t="shared" si="11"/>
        <v>4</v>
      </c>
      <c r="BC127">
        <f t="shared" si="12"/>
        <v>29</v>
      </c>
      <c r="BD127">
        <f t="shared" si="13"/>
        <v>7</v>
      </c>
      <c r="BE127">
        <f t="shared" si="14"/>
        <v>0</v>
      </c>
      <c r="BF127">
        <f t="shared" si="15"/>
        <v>0</v>
      </c>
      <c r="BG127">
        <f t="shared" si="16"/>
        <v>7</v>
      </c>
      <c r="BH127">
        <f t="shared" si="17"/>
        <v>1</v>
      </c>
      <c r="BI127" t="str">
        <f>VLOOKUP(BH127,'Additional Data'!$E$1:$F$12,2,FALSE)</f>
        <v>Churned Customer</v>
      </c>
      <c r="BJ127" t="str">
        <f>IF(G127 &lt;= 'Additional Data'!$Q$2, "Low", IF(G127 &lt;= 'Additional Data'!$Q$3, "Medium", "High"))</f>
        <v>Low</v>
      </c>
      <c r="BK127" t="str">
        <f>IF(K127 &lt;= 'Additional Data'!$V$2, "Low", IF(K127 &lt;= 'Additional Data'!$V$3, "Medium", "High"))</f>
        <v>Medium</v>
      </c>
      <c r="BL127" t="str">
        <f>IF(L127 &lt;= 'Additional Data'!$AA$2, "Low", IF(L127 &lt;= 'Additional Data'!$AA$3, "Medium", "High"))</f>
        <v>Low</v>
      </c>
      <c r="BM127">
        <v>126</v>
      </c>
    </row>
    <row r="128" spans="1:65" x14ac:dyDescent="0.25">
      <c r="A128">
        <v>33762</v>
      </c>
      <c r="B128" t="str">
        <f>IF(A128 &lt;= 'Additional Data'!$B$2,"Low", IF(A128 &lt;='Additional Data'!$B$3, "Medium", "High"))</f>
        <v>Low</v>
      </c>
      <c r="C128">
        <v>2</v>
      </c>
      <c r="D128">
        <v>1</v>
      </c>
      <c r="E128">
        <v>61</v>
      </c>
      <c r="F128" t="str">
        <f t="shared" si="9"/>
        <v>Old</v>
      </c>
      <c r="G128">
        <v>53</v>
      </c>
      <c r="H128">
        <v>1</v>
      </c>
      <c r="I128">
        <v>34</v>
      </c>
      <c r="J128">
        <v>2</v>
      </c>
      <c r="K128">
        <v>0</v>
      </c>
      <c r="L128">
        <v>16</v>
      </c>
      <c r="M128">
        <f>INDEX('Additional Data'!$H$2:$M$2, MATCH(MAX(G128:L128), G128:L128,0))</f>
        <v>0</v>
      </c>
      <c r="N128">
        <v>3</v>
      </c>
      <c r="O128">
        <v>2</v>
      </c>
      <c r="P128">
        <v>2</v>
      </c>
      <c r="Q128">
        <v>2</v>
      </c>
      <c r="R128">
        <v>8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3</v>
      </c>
      <c r="Z128">
        <v>11</v>
      </c>
      <c r="AA128">
        <v>0</v>
      </c>
      <c r="AB128">
        <v>61</v>
      </c>
      <c r="AC128" t="str" cm="1">
        <f t="array" ref="AC128">_xlfn.IFS(AB128 &lt; 30, "&lt; 30", AB128 &lt; 40, "30-39", AB128 &lt; 50, "40-49", AB128 &gt;= 50, "50+")</f>
        <v>50+</v>
      </c>
      <c r="AD128">
        <v>2516</v>
      </c>
      <c r="AE128">
        <v>0</v>
      </c>
      <c r="AF128">
        <v>1</v>
      </c>
      <c r="AG128">
        <v>0</v>
      </c>
      <c r="AH128">
        <v>0</v>
      </c>
      <c r="AI128">
        <v>0</v>
      </c>
      <c r="AJ128" t="str" cm="1">
        <f t="array" ref="AJ12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8">
        <v>0</v>
      </c>
      <c r="AM128">
        <v>0</v>
      </c>
      <c r="AN128">
        <v>0</v>
      </c>
      <c r="AO128">
        <v>0</v>
      </c>
      <c r="AP128">
        <v>1</v>
      </c>
      <c r="AQ128" t="str" cm="1">
        <f t="array" ref="AQ12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8" t="str" cm="1">
        <f t="array" ref="AR12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8">
        <v>90</v>
      </c>
      <c r="AT128">
        <v>74</v>
      </c>
      <c r="AU128">
        <v>0</v>
      </c>
      <c r="AV128">
        <v>3</v>
      </c>
      <c r="AW128" t="s">
        <v>47</v>
      </c>
      <c r="AX128" t="s">
        <v>11</v>
      </c>
      <c r="AY128" t="str">
        <f t="shared" si="10"/>
        <v>Web</v>
      </c>
      <c r="AZ128">
        <v>6</v>
      </c>
      <c r="BA128" t="s">
        <v>44</v>
      </c>
      <c r="BB128">
        <f t="shared" si="11"/>
        <v>6</v>
      </c>
      <c r="BC128">
        <f t="shared" si="12"/>
        <v>106</v>
      </c>
      <c r="BD128">
        <f t="shared" si="13"/>
        <v>4</v>
      </c>
      <c r="BE128">
        <f t="shared" si="14"/>
        <v>2</v>
      </c>
      <c r="BF128">
        <f t="shared" si="15"/>
        <v>3</v>
      </c>
      <c r="BG128">
        <f t="shared" si="16"/>
        <v>9</v>
      </c>
      <c r="BH128">
        <f t="shared" si="17"/>
        <v>2</v>
      </c>
      <c r="BI128" t="str">
        <f>VLOOKUP(BH128,'Additional Data'!$E$1:$F$12,2,FALSE)</f>
        <v>Churned Customer</v>
      </c>
      <c r="BJ128" t="str">
        <f>IF(G128 &lt;= 'Additional Data'!$Q$2, "Low", IF(G128 &lt;= 'Additional Data'!$Q$3, "Medium", "High"))</f>
        <v>Medium</v>
      </c>
      <c r="BK128" t="str">
        <f>IF(K128 &lt;= 'Additional Data'!$V$2, "Low", IF(K128 &lt;= 'Additional Data'!$V$3, "Medium", "High"))</f>
        <v>Low</v>
      </c>
      <c r="BL128" t="str">
        <f>IF(L128 &lt;= 'Additional Data'!$AA$2, "Low", IF(L128 &lt;= 'Additional Data'!$AA$3, "Medium", "High"))</f>
        <v>Medium</v>
      </c>
      <c r="BM128">
        <v>127</v>
      </c>
    </row>
    <row r="129" spans="1:65" x14ac:dyDescent="0.25">
      <c r="A129">
        <v>35860</v>
      </c>
      <c r="B129" t="str">
        <f>IF(A129 &lt;= 'Additional Data'!$B$2,"Low", IF(A129 &lt;='Additional Data'!$B$3, "Medium", "High"))</f>
        <v>Medium</v>
      </c>
      <c r="C129">
        <v>1</v>
      </c>
      <c r="D129">
        <v>1</v>
      </c>
      <c r="E129">
        <v>37</v>
      </c>
      <c r="F129" t="str">
        <f t="shared" si="9"/>
        <v>Mid</v>
      </c>
      <c r="G129">
        <v>15</v>
      </c>
      <c r="H129">
        <v>0</v>
      </c>
      <c r="I129">
        <v>8</v>
      </c>
      <c r="J129">
        <v>4</v>
      </c>
      <c r="K129">
        <v>2</v>
      </c>
      <c r="L129">
        <v>20</v>
      </c>
      <c r="M129">
        <f>INDEX('Additional Data'!$H$2:$M$2, MATCH(MAX(G129:L129), G129:L129,0))</f>
        <v>0</v>
      </c>
      <c r="N129">
        <v>2</v>
      </c>
      <c r="O129">
        <v>1</v>
      </c>
      <c r="P129">
        <v>1</v>
      </c>
      <c r="Q129">
        <v>2</v>
      </c>
      <c r="R129">
        <v>5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3</v>
      </c>
      <c r="Z129">
        <v>11</v>
      </c>
      <c r="AA129">
        <v>1</v>
      </c>
      <c r="AB129">
        <v>47</v>
      </c>
      <c r="AC129" t="str" cm="1">
        <f t="array" ref="AC129">_xlfn.IFS(AB129 &lt; 30, "&lt; 30", AB129 &lt; 40, "30-39", AB129 &lt; 50, "40-49", AB129 &gt;= 50, "50+")</f>
        <v>40-49</v>
      </c>
      <c r="AD129">
        <v>2200</v>
      </c>
      <c r="AE129">
        <v>0</v>
      </c>
      <c r="AF129">
        <v>0</v>
      </c>
      <c r="AG129">
        <v>1</v>
      </c>
      <c r="AH129">
        <v>0</v>
      </c>
      <c r="AI129">
        <v>0</v>
      </c>
      <c r="AJ129" t="str" cm="1">
        <f t="array" ref="AJ12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2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9">
        <v>0</v>
      </c>
      <c r="AM129">
        <v>0</v>
      </c>
      <c r="AN129">
        <v>0</v>
      </c>
      <c r="AO129">
        <v>0</v>
      </c>
      <c r="AP129">
        <v>1</v>
      </c>
      <c r="AQ129" t="str" cm="1">
        <f t="array" ref="AQ12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9" t="str" cm="1">
        <f t="array" ref="AR12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9">
        <v>29</v>
      </c>
      <c r="AT129">
        <v>9</v>
      </c>
      <c r="AU129">
        <v>1</v>
      </c>
      <c r="AV129">
        <v>2</v>
      </c>
      <c r="AW129" t="s">
        <v>45</v>
      </c>
      <c r="AX129" t="s">
        <v>13</v>
      </c>
      <c r="AY129" t="str">
        <f t="shared" si="10"/>
        <v>Store</v>
      </c>
      <c r="AZ129">
        <v>4</v>
      </c>
      <c r="BA129" t="s">
        <v>48</v>
      </c>
      <c r="BB129">
        <f t="shared" si="11"/>
        <v>4</v>
      </c>
      <c r="BC129">
        <f t="shared" si="12"/>
        <v>49</v>
      </c>
      <c r="BD129">
        <f t="shared" si="13"/>
        <v>7</v>
      </c>
      <c r="BE129">
        <f t="shared" si="14"/>
        <v>0</v>
      </c>
      <c r="BF129">
        <f t="shared" si="15"/>
        <v>1</v>
      </c>
      <c r="BG129">
        <f t="shared" si="16"/>
        <v>8</v>
      </c>
      <c r="BH129">
        <f t="shared" si="17"/>
        <v>1</v>
      </c>
      <c r="BI129" t="str">
        <f>VLOOKUP(BH129,'Additional Data'!$E$1:$F$12,2,FALSE)</f>
        <v>Churned Customer</v>
      </c>
      <c r="BJ129" t="str">
        <f>IF(G129 &lt;= 'Additional Data'!$Q$2, "Low", IF(G129 &lt;= 'Additional Data'!$Q$3, "Medium", "High"))</f>
        <v>Low</v>
      </c>
      <c r="BK129" t="str">
        <f>IF(K129 &lt;= 'Additional Data'!$V$2, "Low", IF(K129 &lt;= 'Additional Data'!$V$3, "Medium", "High"))</f>
        <v>Medium</v>
      </c>
      <c r="BL129" t="str">
        <f>IF(L129 &lt;= 'Additional Data'!$AA$2, "Low", IF(L129 &lt;= 'Additional Data'!$AA$3, "Medium", "High"))</f>
        <v>Medium</v>
      </c>
      <c r="BM129">
        <v>128</v>
      </c>
    </row>
    <row r="130" spans="1:65" x14ac:dyDescent="0.25">
      <c r="A130">
        <v>36921</v>
      </c>
      <c r="B130" t="str">
        <f>IF(A130 &lt;= 'Additional Data'!$B$2,"Low", IF(A130 &lt;='Additional Data'!$B$3, "Medium", "High"))</f>
        <v>Medium</v>
      </c>
      <c r="C130">
        <v>1</v>
      </c>
      <c r="D130">
        <v>1</v>
      </c>
      <c r="E130">
        <v>74</v>
      </c>
      <c r="F130" t="str">
        <f t="shared" ref="F130:F193" si="18">IF(E130&lt;=7,"Very Recent",IF(E130&lt;=30,"Recent",IF(E130&lt;=60,"Mid","Old")))</f>
        <v>Old</v>
      </c>
      <c r="G130">
        <v>17</v>
      </c>
      <c r="H130">
        <v>1</v>
      </c>
      <c r="I130">
        <v>12</v>
      </c>
      <c r="J130">
        <v>3</v>
      </c>
      <c r="K130">
        <v>1</v>
      </c>
      <c r="L130">
        <v>4</v>
      </c>
      <c r="M130">
        <f>INDEX('Additional Data'!$H$2:$M$2, MATCH(MAX(G130:L130), G130:L130,0))</f>
        <v>0</v>
      </c>
      <c r="N130">
        <v>2</v>
      </c>
      <c r="O130">
        <v>2</v>
      </c>
      <c r="P130">
        <v>0</v>
      </c>
      <c r="Q130">
        <v>3</v>
      </c>
      <c r="R130">
        <v>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3</v>
      </c>
      <c r="Z130">
        <v>11</v>
      </c>
      <c r="AA130">
        <v>0</v>
      </c>
      <c r="AB130">
        <v>55</v>
      </c>
      <c r="AC130" t="str" cm="1">
        <f t="array" ref="AC130">_xlfn.IFS(AB130 &lt; 30, "&lt; 30", AB130 &lt; 40, "30-39", AB130 &lt; 50, "40-49", AB130 &gt;= 50, "50+")</f>
        <v>50+</v>
      </c>
      <c r="AD130">
        <v>2495</v>
      </c>
      <c r="AE130">
        <v>1</v>
      </c>
      <c r="AF130">
        <v>0</v>
      </c>
      <c r="AG130">
        <v>0</v>
      </c>
      <c r="AH130">
        <v>0</v>
      </c>
      <c r="AI130">
        <v>0</v>
      </c>
      <c r="AJ130" t="str" cm="1">
        <f t="array" ref="AJ13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3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0">
        <v>0</v>
      </c>
      <c r="AM130">
        <v>0</v>
      </c>
      <c r="AN130">
        <v>0</v>
      </c>
      <c r="AO130">
        <v>0</v>
      </c>
      <c r="AP130">
        <v>1</v>
      </c>
      <c r="AQ130" t="str" cm="1">
        <f t="array" ref="AQ13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30" t="str" cm="1">
        <f t="array" ref="AR13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0">
        <v>34</v>
      </c>
      <c r="AT130">
        <v>30</v>
      </c>
      <c r="AU130">
        <v>0</v>
      </c>
      <c r="AV130">
        <v>2</v>
      </c>
      <c r="AW130" t="s">
        <v>45</v>
      </c>
      <c r="AX130" t="s">
        <v>13</v>
      </c>
      <c r="AY130" t="str">
        <f t="shared" ref="AY130:AY193" si="19">IF(AND(O130 &gt;= P130, O130 &gt;= Q130), "Web", IF(AND(P130 &gt;= O130, P130 &gt;= Q130), "Catalog", "Store"))</f>
        <v>Store</v>
      </c>
      <c r="AZ130">
        <v>5</v>
      </c>
      <c r="BA130" t="s">
        <v>44</v>
      </c>
      <c r="BB130">
        <f t="shared" ref="BB130:BB193" si="20">SUM(O130:Q130)</f>
        <v>5</v>
      </c>
      <c r="BC130">
        <f t="shared" ref="BC130:BC193" si="21">SUM(G130:L130)</f>
        <v>38</v>
      </c>
      <c r="BD130">
        <f t="shared" ref="BD130:BD193" si="22">(1-_xlfn.PERCENTRANK.INC($E:$E,E130,1))*10</f>
        <v>3.0000000000000004</v>
      </c>
      <c r="BE130">
        <f t="shared" ref="BE130:BE193" si="23">_xlfn.PERCENTRANK.INC($BB:$BB,BB130,1)*10</f>
        <v>1</v>
      </c>
      <c r="BF130">
        <f t="shared" ref="BF130:BF193" si="24">_xlfn.PERCENTRANK.INC($BC:$BC,BC130,1)*10</f>
        <v>1</v>
      </c>
      <c r="BG130">
        <f t="shared" ref="BG130:BG193" si="25">SUM(BD130:BF130)</f>
        <v>5</v>
      </c>
      <c r="BH130">
        <f t="shared" ref="BH130:BH193" si="26">_xlfn.PERCENTRANK.INC($BG:$BG,BG130,1)*10</f>
        <v>0</v>
      </c>
      <c r="BI130" t="str">
        <f>VLOOKUP(BH130,'Additional Data'!$E$1:$F$12,2,FALSE)</f>
        <v>Churned Customer</v>
      </c>
      <c r="BJ130" t="str">
        <f>IF(G130 &lt;= 'Additional Data'!$Q$2, "Low", IF(G130 &lt;= 'Additional Data'!$Q$3, "Medium", "High"))</f>
        <v>Low</v>
      </c>
      <c r="BK130" t="str">
        <f>IF(K130 &lt;= 'Additional Data'!$V$2, "Low", IF(K130 &lt;= 'Additional Data'!$V$3, "Medium", "High"))</f>
        <v>Low</v>
      </c>
      <c r="BL130" t="str">
        <f>IF(L130 &lt;= 'Additional Data'!$AA$2, "Low", IF(L130 &lt;= 'Additional Data'!$AA$3, "Medium", "High"))</f>
        <v>Low</v>
      </c>
      <c r="BM130">
        <v>129</v>
      </c>
    </row>
    <row r="131" spans="1:65" x14ac:dyDescent="0.25">
      <c r="A131">
        <v>92859</v>
      </c>
      <c r="B131" t="str">
        <f>IF(A131 &lt;= 'Additional Data'!$B$2,"Low", IF(A131 &lt;='Additional Data'!$B$3, "Medium", "High"))</f>
        <v>High</v>
      </c>
      <c r="C131">
        <v>0</v>
      </c>
      <c r="D131">
        <v>0</v>
      </c>
      <c r="E131">
        <v>46</v>
      </c>
      <c r="F131" t="str">
        <f t="shared" si="18"/>
        <v>Mid</v>
      </c>
      <c r="G131">
        <v>962</v>
      </c>
      <c r="H131">
        <v>61</v>
      </c>
      <c r="I131">
        <v>921</v>
      </c>
      <c r="J131">
        <v>52</v>
      </c>
      <c r="K131">
        <v>61</v>
      </c>
      <c r="L131">
        <v>20</v>
      </c>
      <c r="M131">
        <f>INDEX('Additional Data'!$H$2:$M$2, MATCH(MAX(G131:L131), G131:L131,0))</f>
        <v>0</v>
      </c>
      <c r="N131">
        <v>1</v>
      </c>
      <c r="O131">
        <v>5</v>
      </c>
      <c r="P131">
        <v>4</v>
      </c>
      <c r="Q131">
        <v>12</v>
      </c>
      <c r="R131">
        <v>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3</v>
      </c>
      <c r="Z131">
        <v>11</v>
      </c>
      <c r="AA131">
        <v>0</v>
      </c>
      <c r="AB131">
        <v>28</v>
      </c>
      <c r="AC131" t="str" cm="1">
        <f t="array" ref="AC131">_xlfn.IFS(AB131 &lt; 30, "&lt; 30", AB131 &lt; 40, "30-39", AB131 &lt; 50, "40-49", AB131 &gt;= 50, "50+")</f>
        <v>&lt; 30</v>
      </c>
      <c r="AD131">
        <v>2777</v>
      </c>
      <c r="AE131">
        <v>0</v>
      </c>
      <c r="AF131">
        <v>0</v>
      </c>
      <c r="AG131">
        <v>1</v>
      </c>
      <c r="AH131">
        <v>0</v>
      </c>
      <c r="AI131">
        <v>0</v>
      </c>
      <c r="AJ131" t="str" cm="1">
        <f t="array" ref="AJ13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3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1">
        <v>0</v>
      </c>
      <c r="AM131">
        <v>0</v>
      </c>
      <c r="AN131">
        <v>0</v>
      </c>
      <c r="AO131">
        <v>1</v>
      </c>
      <c r="AP131">
        <v>0</v>
      </c>
      <c r="AQ131" t="str" cm="1">
        <f t="array" ref="AQ13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31" t="str" cm="1">
        <f t="array" ref="AR13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1">
        <v>2057</v>
      </c>
      <c r="AT131">
        <v>2037</v>
      </c>
      <c r="AU131">
        <v>0</v>
      </c>
      <c r="AV131">
        <v>0</v>
      </c>
      <c r="AW131" t="s">
        <v>43</v>
      </c>
      <c r="AX131" t="s">
        <v>13</v>
      </c>
      <c r="AY131" t="str">
        <f t="shared" si="19"/>
        <v>Store</v>
      </c>
      <c r="AZ131">
        <v>21</v>
      </c>
      <c r="BA131" t="s">
        <v>44</v>
      </c>
      <c r="BB131">
        <f t="shared" si="20"/>
        <v>21</v>
      </c>
      <c r="BC131">
        <f t="shared" si="21"/>
        <v>2077</v>
      </c>
      <c r="BD131">
        <f t="shared" si="22"/>
        <v>6</v>
      </c>
      <c r="BE131">
        <f t="shared" si="23"/>
        <v>8</v>
      </c>
      <c r="BF131">
        <f t="shared" si="24"/>
        <v>9</v>
      </c>
      <c r="BG131">
        <f t="shared" si="25"/>
        <v>23</v>
      </c>
      <c r="BH131">
        <f t="shared" si="26"/>
        <v>8</v>
      </c>
      <c r="BI131" t="str">
        <f>VLOOKUP(BH131,'Additional Data'!$E$1:$F$12,2,FALSE)</f>
        <v>Top Customer</v>
      </c>
      <c r="BJ131" t="str">
        <f>IF(G131 &lt;= 'Additional Data'!$Q$2, "Low", IF(G131 &lt;= 'Additional Data'!$Q$3, "Medium", "High"))</f>
        <v>High</v>
      </c>
      <c r="BK131" t="str">
        <f>IF(K131 &lt;= 'Additional Data'!$V$2, "Low", IF(K131 &lt;= 'Additional Data'!$V$3, "Medium", "High"))</f>
        <v>High</v>
      </c>
      <c r="BL131" t="str">
        <f>IF(L131 &lt;= 'Additional Data'!$AA$2, "Low", IF(L131 &lt;= 'Additional Data'!$AA$3, "Medium", "High"))</f>
        <v>Medium</v>
      </c>
      <c r="BM131">
        <v>130</v>
      </c>
    </row>
    <row r="132" spans="1:65" x14ac:dyDescent="0.25">
      <c r="A132">
        <v>65104</v>
      </c>
      <c r="B132" t="str">
        <f>IF(A132 &lt;= 'Additional Data'!$B$2,"Low", IF(A132 &lt;='Additional Data'!$B$3, "Medium", "High"))</f>
        <v>Medium</v>
      </c>
      <c r="C132">
        <v>0</v>
      </c>
      <c r="D132">
        <v>1</v>
      </c>
      <c r="E132">
        <v>4</v>
      </c>
      <c r="F132" t="str">
        <f t="shared" si="18"/>
        <v>Very Recent</v>
      </c>
      <c r="G132">
        <v>738</v>
      </c>
      <c r="H132">
        <v>0</v>
      </c>
      <c r="I132">
        <v>232</v>
      </c>
      <c r="J132">
        <v>13</v>
      </c>
      <c r="K132">
        <v>20</v>
      </c>
      <c r="L132">
        <v>50</v>
      </c>
      <c r="M132">
        <f>INDEX('Additional Data'!$H$2:$M$2, MATCH(MAX(G132:L132), G132:L132,0))</f>
        <v>0</v>
      </c>
      <c r="N132">
        <v>2</v>
      </c>
      <c r="O132">
        <v>3</v>
      </c>
      <c r="P132">
        <v>5</v>
      </c>
      <c r="Q132">
        <v>7</v>
      </c>
      <c r="R132">
        <v>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3</v>
      </c>
      <c r="Z132">
        <v>11</v>
      </c>
      <c r="AA132">
        <v>1</v>
      </c>
      <c r="AB132">
        <v>44</v>
      </c>
      <c r="AC132" t="str" cm="1">
        <f t="array" ref="AC132">_xlfn.IFS(AB132 &lt; 30, "&lt; 30", AB132 &lt; 40, "30-39", AB132 &lt; 50, "40-49", AB132 &gt;= 50, "50+")</f>
        <v>40-49</v>
      </c>
      <c r="AD132">
        <v>2386</v>
      </c>
      <c r="AE132">
        <v>0</v>
      </c>
      <c r="AF132">
        <v>0</v>
      </c>
      <c r="AG132">
        <v>0</v>
      </c>
      <c r="AH132">
        <v>1</v>
      </c>
      <c r="AI132">
        <v>0</v>
      </c>
      <c r="AJ132" t="str" cm="1">
        <f t="array" ref="AJ13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3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2">
        <v>0</v>
      </c>
      <c r="AM132">
        <v>0</v>
      </c>
      <c r="AN132">
        <v>0</v>
      </c>
      <c r="AO132">
        <v>1</v>
      </c>
      <c r="AP132">
        <v>0</v>
      </c>
      <c r="AQ132" t="str" cm="1">
        <f t="array" ref="AQ13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32" t="str" cm="1">
        <f t="array" ref="AR13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2">
        <v>1003</v>
      </c>
      <c r="AT132">
        <v>953</v>
      </c>
      <c r="AU132">
        <v>0</v>
      </c>
      <c r="AV132">
        <v>1</v>
      </c>
      <c r="AW132" t="s">
        <v>43</v>
      </c>
      <c r="AX132" t="s">
        <v>13</v>
      </c>
      <c r="AY132" t="str">
        <f t="shared" si="19"/>
        <v>Store</v>
      </c>
      <c r="AZ132">
        <v>15</v>
      </c>
      <c r="BA132" t="s">
        <v>44</v>
      </c>
      <c r="BB132">
        <f t="shared" si="20"/>
        <v>15</v>
      </c>
      <c r="BC132">
        <f t="shared" si="21"/>
        <v>1053</v>
      </c>
      <c r="BD132">
        <f t="shared" si="22"/>
        <v>10</v>
      </c>
      <c r="BE132">
        <f t="shared" si="23"/>
        <v>5</v>
      </c>
      <c r="BF132">
        <f t="shared" si="24"/>
        <v>7</v>
      </c>
      <c r="BG132">
        <f t="shared" si="25"/>
        <v>22</v>
      </c>
      <c r="BH132">
        <f t="shared" si="26"/>
        <v>8</v>
      </c>
      <c r="BI132" t="str">
        <f>VLOOKUP(BH132,'Additional Data'!$E$1:$F$12,2,FALSE)</f>
        <v>Top Customer</v>
      </c>
      <c r="BJ132" t="str">
        <f>IF(G132 &lt;= 'Additional Data'!$Q$2, "Low", IF(G132 &lt;= 'Additional Data'!$Q$3, "Medium", "High"))</f>
        <v>High</v>
      </c>
      <c r="BK132" t="str">
        <f>IF(K132 &lt;= 'Additional Data'!$V$2, "Low", IF(K132 &lt;= 'Additional Data'!$V$3, "Medium", "High"))</f>
        <v>Medium</v>
      </c>
      <c r="BL132" t="str">
        <f>IF(L132 &lt;= 'Additional Data'!$AA$2, "Low", IF(L132 &lt;= 'Additional Data'!$AA$3, "Medium", "High"))</f>
        <v>Medium</v>
      </c>
      <c r="BM132">
        <v>131</v>
      </c>
    </row>
    <row r="133" spans="1:65" x14ac:dyDescent="0.25">
      <c r="A133">
        <v>86111</v>
      </c>
      <c r="B133" t="str">
        <f>IF(A133 &lt;= 'Additional Data'!$B$2,"Low", IF(A133 &lt;='Additional Data'!$B$3, "Medium", "High"))</f>
        <v>High</v>
      </c>
      <c r="C133">
        <v>0</v>
      </c>
      <c r="D133">
        <v>0</v>
      </c>
      <c r="E133">
        <v>73</v>
      </c>
      <c r="F133" t="str">
        <f t="shared" si="18"/>
        <v>Old</v>
      </c>
      <c r="G133">
        <v>399</v>
      </c>
      <c r="H133">
        <v>28</v>
      </c>
      <c r="I133">
        <v>756</v>
      </c>
      <c r="J133">
        <v>36</v>
      </c>
      <c r="K133">
        <v>40</v>
      </c>
      <c r="L133">
        <v>126</v>
      </c>
      <c r="M133">
        <f>INDEX('Additional Data'!$H$2:$M$2, MATCH(MAX(G133:L133), G133:L133,0))</f>
        <v>0</v>
      </c>
      <c r="N133">
        <v>1</v>
      </c>
      <c r="O133">
        <v>5</v>
      </c>
      <c r="P133">
        <v>7</v>
      </c>
      <c r="Q133">
        <v>10</v>
      </c>
      <c r="R133">
        <v>2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3</v>
      </c>
      <c r="Z133">
        <v>11</v>
      </c>
      <c r="AA133">
        <v>0</v>
      </c>
      <c r="AB133">
        <v>58</v>
      </c>
      <c r="AC133" t="str" cm="1">
        <f t="array" ref="AC133">_xlfn.IFS(AB133 &lt; 30, "&lt; 30", AB133 &lt; 40, "30-39", AB133 &lt; 50, "40-49", AB133 &gt;= 50, "50+")</f>
        <v>50+</v>
      </c>
      <c r="AD133">
        <v>2595</v>
      </c>
      <c r="AE133">
        <v>0</v>
      </c>
      <c r="AF133">
        <v>1</v>
      </c>
      <c r="AG133">
        <v>0</v>
      </c>
      <c r="AH133">
        <v>0</v>
      </c>
      <c r="AI133">
        <v>0</v>
      </c>
      <c r="AJ133" t="str" cm="1">
        <f t="array" ref="AJ13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3">
        <v>0</v>
      </c>
      <c r="AM133">
        <v>0</v>
      </c>
      <c r="AN133">
        <v>1</v>
      </c>
      <c r="AO133">
        <v>0</v>
      </c>
      <c r="AP133">
        <v>0</v>
      </c>
      <c r="AQ133" t="str" cm="1">
        <f t="array" ref="AQ13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3" t="str" cm="1">
        <f t="array" ref="AR13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3">
        <v>1259</v>
      </c>
      <c r="AT133">
        <v>1133</v>
      </c>
      <c r="AU133">
        <v>0</v>
      </c>
      <c r="AV133">
        <v>0</v>
      </c>
      <c r="AW133" t="s">
        <v>43</v>
      </c>
      <c r="AX133" t="s">
        <v>13</v>
      </c>
      <c r="AY133" t="str">
        <f t="shared" si="19"/>
        <v>Store</v>
      </c>
      <c r="AZ133">
        <v>22</v>
      </c>
      <c r="BA133" t="s">
        <v>44</v>
      </c>
      <c r="BB133">
        <f t="shared" si="20"/>
        <v>22</v>
      </c>
      <c r="BC133">
        <f t="shared" si="21"/>
        <v>1385</v>
      </c>
      <c r="BD133">
        <f t="shared" si="22"/>
        <v>3.0000000000000004</v>
      </c>
      <c r="BE133">
        <f t="shared" si="23"/>
        <v>8</v>
      </c>
      <c r="BF133">
        <f t="shared" si="24"/>
        <v>8</v>
      </c>
      <c r="BG133">
        <f t="shared" si="25"/>
        <v>19</v>
      </c>
      <c r="BH133">
        <f t="shared" si="26"/>
        <v>7</v>
      </c>
      <c r="BI133" t="str">
        <f>VLOOKUP(BH133,'Additional Data'!$E$1:$F$12,2,FALSE)</f>
        <v>Loyal Customer</v>
      </c>
      <c r="BJ133" t="str">
        <f>IF(G133 &lt;= 'Additional Data'!$Q$2, "Low", IF(G133 &lt;= 'Additional Data'!$Q$3, "Medium", "High"))</f>
        <v>Medium</v>
      </c>
      <c r="BK133" t="str">
        <f>IF(K133 &lt;= 'Additional Data'!$V$2, "Low", IF(K133 &lt;= 'Additional Data'!$V$3, "Medium", "High"))</f>
        <v>High</v>
      </c>
      <c r="BL133" t="str">
        <f>IF(L133 &lt;= 'Additional Data'!$AA$2, "Low", IF(L133 &lt;= 'Additional Data'!$AA$3, "Medium", "High"))</f>
        <v>High</v>
      </c>
      <c r="BM133">
        <v>132</v>
      </c>
    </row>
    <row r="134" spans="1:65" x14ac:dyDescent="0.25">
      <c r="A134">
        <v>68352</v>
      </c>
      <c r="B134" t="str">
        <f>IF(A134 &lt;= 'Additional Data'!$B$2,"Low", IF(A134 &lt;='Additional Data'!$B$3, "Medium", "High"))</f>
        <v>High</v>
      </c>
      <c r="C134">
        <v>0</v>
      </c>
      <c r="D134">
        <v>1</v>
      </c>
      <c r="E134">
        <v>47</v>
      </c>
      <c r="F134" t="str">
        <f t="shared" si="18"/>
        <v>Mid</v>
      </c>
      <c r="G134">
        <v>614</v>
      </c>
      <c r="H134">
        <v>16</v>
      </c>
      <c r="I134">
        <v>132</v>
      </c>
      <c r="J134">
        <v>43</v>
      </c>
      <c r="K134">
        <v>33</v>
      </c>
      <c r="L134">
        <v>33</v>
      </c>
      <c r="M134">
        <f>INDEX('Additional Data'!$H$2:$M$2, MATCH(MAX(G134:L134), G134:L134,0))</f>
        <v>0</v>
      </c>
      <c r="N134">
        <v>3</v>
      </c>
      <c r="O134">
        <v>8</v>
      </c>
      <c r="P134">
        <v>5</v>
      </c>
      <c r="Q134">
        <v>9</v>
      </c>
      <c r="R134">
        <v>6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3</v>
      </c>
      <c r="Z134">
        <v>11</v>
      </c>
      <c r="AA134">
        <v>0</v>
      </c>
      <c r="AB134">
        <v>46</v>
      </c>
      <c r="AC134" t="str" cm="1">
        <f t="array" ref="AC134">_xlfn.IFS(AB134 &lt; 30, "&lt; 30", AB134 &lt; 40, "30-39", AB134 &lt; 50, "40-49", AB134 &gt;= 50, "50+")</f>
        <v>40-49</v>
      </c>
      <c r="AD134">
        <v>2464</v>
      </c>
      <c r="AE134">
        <v>0</v>
      </c>
      <c r="AF134">
        <v>0</v>
      </c>
      <c r="AG134">
        <v>1</v>
      </c>
      <c r="AH134">
        <v>0</v>
      </c>
      <c r="AI134">
        <v>0</v>
      </c>
      <c r="AJ134" t="str" cm="1">
        <f t="array" ref="AJ13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3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4">
        <v>0</v>
      </c>
      <c r="AM134">
        <v>0</v>
      </c>
      <c r="AN134">
        <v>0</v>
      </c>
      <c r="AO134">
        <v>0</v>
      </c>
      <c r="AP134">
        <v>1</v>
      </c>
      <c r="AQ134" t="str" cm="1">
        <f t="array" ref="AQ13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34" t="str" cm="1">
        <f t="array" ref="AR13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4">
        <v>838</v>
      </c>
      <c r="AT134">
        <v>805</v>
      </c>
      <c r="AU134">
        <v>0</v>
      </c>
      <c r="AV134">
        <v>1</v>
      </c>
      <c r="AW134" t="s">
        <v>46</v>
      </c>
      <c r="AX134" t="s">
        <v>13</v>
      </c>
      <c r="AY134" t="str">
        <f t="shared" si="19"/>
        <v>Store</v>
      </c>
      <c r="AZ134">
        <v>22</v>
      </c>
      <c r="BA134" t="s">
        <v>44</v>
      </c>
      <c r="BB134">
        <f t="shared" si="20"/>
        <v>22</v>
      </c>
      <c r="BC134">
        <f t="shared" si="21"/>
        <v>871</v>
      </c>
      <c r="BD134">
        <f t="shared" si="22"/>
        <v>6</v>
      </c>
      <c r="BE134">
        <f t="shared" si="23"/>
        <v>8</v>
      </c>
      <c r="BF134">
        <f t="shared" si="24"/>
        <v>6</v>
      </c>
      <c r="BG134">
        <f t="shared" si="25"/>
        <v>20</v>
      </c>
      <c r="BH134">
        <f t="shared" si="26"/>
        <v>7</v>
      </c>
      <c r="BI134" t="str">
        <f>VLOOKUP(BH134,'Additional Data'!$E$1:$F$12,2,FALSE)</f>
        <v>Loyal Customer</v>
      </c>
      <c r="BJ134" t="str">
        <f>IF(G134 &lt;= 'Additional Data'!$Q$2, "Low", IF(G134 &lt;= 'Additional Data'!$Q$3, "Medium", "High"))</f>
        <v>High</v>
      </c>
      <c r="BK134" t="str">
        <f>IF(K134 &lt;= 'Additional Data'!$V$2, "Low", IF(K134 &lt;= 'Additional Data'!$V$3, "Medium", "High"))</f>
        <v>Medium</v>
      </c>
      <c r="BL134" t="str">
        <f>IF(L134 &lt;= 'Additional Data'!$AA$2, "Low", IF(L134 &lt;= 'Additional Data'!$AA$3, "Medium", "High"))</f>
        <v>Medium</v>
      </c>
      <c r="BM134">
        <v>133</v>
      </c>
    </row>
    <row r="135" spans="1:65" x14ac:dyDescent="0.25">
      <c r="A135">
        <v>41883</v>
      </c>
      <c r="B135" t="str">
        <f>IF(A135 &lt;= 'Additional Data'!$B$2,"Low", IF(A135 &lt;='Additional Data'!$B$3, "Medium", "High"))</f>
        <v>Medium</v>
      </c>
      <c r="C135">
        <v>1</v>
      </c>
      <c r="D135">
        <v>0</v>
      </c>
      <c r="E135">
        <v>13</v>
      </c>
      <c r="F135" t="str">
        <f t="shared" si="18"/>
        <v>Recent</v>
      </c>
      <c r="G135">
        <v>32</v>
      </c>
      <c r="H135">
        <v>34</v>
      </c>
      <c r="I135">
        <v>41</v>
      </c>
      <c r="J135">
        <v>73</v>
      </c>
      <c r="K135">
        <v>16</v>
      </c>
      <c r="L135">
        <v>116</v>
      </c>
      <c r="M135">
        <f>INDEX('Additional Data'!$H$2:$M$2, MATCH(MAX(G135:L135), G135:L135,0))</f>
        <v>0</v>
      </c>
      <c r="N135">
        <v>3</v>
      </c>
      <c r="O135">
        <v>4</v>
      </c>
      <c r="P135">
        <v>2</v>
      </c>
      <c r="Q135">
        <v>3</v>
      </c>
      <c r="R135">
        <v>7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3</v>
      </c>
      <c r="Z135">
        <v>11</v>
      </c>
      <c r="AA135">
        <v>0</v>
      </c>
      <c r="AB135">
        <v>32</v>
      </c>
      <c r="AC135" t="str" cm="1">
        <f t="array" ref="AC135">_xlfn.IFS(AB135 &lt; 30, "&lt; 30", AB135 &lt; 40, "30-39", AB135 &lt; 50, "40-49", AB135 &gt;= 50, "50+")</f>
        <v>30-39</v>
      </c>
      <c r="AD135">
        <v>2626</v>
      </c>
      <c r="AE135">
        <v>0</v>
      </c>
      <c r="AF135">
        <v>0</v>
      </c>
      <c r="AG135">
        <v>0</v>
      </c>
      <c r="AH135">
        <v>1</v>
      </c>
      <c r="AI135">
        <v>0</v>
      </c>
      <c r="AJ135" t="str" cm="1">
        <f t="array" ref="AJ13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3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5">
        <v>0</v>
      </c>
      <c r="AM135">
        <v>0</v>
      </c>
      <c r="AN135">
        <v>1</v>
      </c>
      <c r="AO135">
        <v>0</v>
      </c>
      <c r="AP135">
        <v>0</v>
      </c>
      <c r="AQ135" t="str" cm="1">
        <f t="array" ref="AQ13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5" t="str" cm="1">
        <f t="array" ref="AR13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5">
        <v>196</v>
      </c>
      <c r="AT135">
        <v>80</v>
      </c>
      <c r="AU135">
        <v>0</v>
      </c>
      <c r="AV135">
        <v>1</v>
      </c>
      <c r="AW135" t="s">
        <v>47</v>
      </c>
      <c r="AX135" t="s">
        <v>11</v>
      </c>
      <c r="AY135" t="str">
        <f t="shared" si="19"/>
        <v>Web</v>
      </c>
      <c r="AZ135">
        <v>9</v>
      </c>
      <c r="BA135" t="s">
        <v>44</v>
      </c>
      <c r="BB135">
        <f t="shared" si="20"/>
        <v>9</v>
      </c>
      <c r="BC135">
        <f t="shared" si="21"/>
        <v>312</v>
      </c>
      <c r="BD135">
        <f t="shared" si="22"/>
        <v>9</v>
      </c>
      <c r="BE135">
        <f t="shared" si="23"/>
        <v>3</v>
      </c>
      <c r="BF135">
        <f t="shared" si="24"/>
        <v>4</v>
      </c>
      <c r="BG135">
        <f t="shared" si="25"/>
        <v>16</v>
      </c>
      <c r="BH135">
        <f t="shared" si="26"/>
        <v>5</v>
      </c>
      <c r="BI135" t="str">
        <f>VLOOKUP(BH135,'Additional Data'!$E$1:$F$12,2,FALSE)</f>
        <v>Loyal Customer</v>
      </c>
      <c r="BJ135" t="str">
        <f>IF(G135 &lt;= 'Additional Data'!$Q$2, "Low", IF(G135 &lt;= 'Additional Data'!$Q$3, "Medium", "High"))</f>
        <v>Medium</v>
      </c>
      <c r="BK135" t="str">
        <f>IF(K135 &lt;= 'Additional Data'!$V$2, "Low", IF(K135 &lt;= 'Additional Data'!$V$3, "Medium", "High"))</f>
        <v>Medium</v>
      </c>
      <c r="BL135" t="str">
        <f>IF(L135 &lt;= 'Additional Data'!$AA$2, "Low", IF(L135 &lt;= 'Additional Data'!$AA$3, "Medium", "High"))</f>
        <v>High</v>
      </c>
      <c r="BM135">
        <v>134</v>
      </c>
    </row>
    <row r="136" spans="1:65" x14ac:dyDescent="0.25">
      <c r="A136">
        <v>59809</v>
      </c>
      <c r="B136" t="str">
        <f>IF(A136 &lt;= 'Additional Data'!$B$2,"Low", IF(A136 &lt;='Additional Data'!$B$3, "Medium", "High"))</f>
        <v>Medium</v>
      </c>
      <c r="C136">
        <v>0</v>
      </c>
      <c r="D136">
        <v>2</v>
      </c>
      <c r="E136">
        <v>36</v>
      </c>
      <c r="F136" t="str">
        <f t="shared" si="18"/>
        <v>Mid</v>
      </c>
      <c r="G136">
        <v>598</v>
      </c>
      <c r="H136">
        <v>16</v>
      </c>
      <c r="I136">
        <v>141</v>
      </c>
      <c r="J136">
        <v>32</v>
      </c>
      <c r="K136">
        <v>41</v>
      </c>
      <c r="L136">
        <v>49</v>
      </c>
      <c r="M136">
        <f>INDEX('Additional Data'!$H$2:$M$2, MATCH(MAX(G136:L136), G136:L136,0))</f>
        <v>0</v>
      </c>
      <c r="N136">
        <v>3</v>
      </c>
      <c r="O136">
        <v>3</v>
      </c>
      <c r="P136">
        <v>3</v>
      </c>
      <c r="Q136">
        <v>6</v>
      </c>
      <c r="R136">
        <v>8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3</v>
      </c>
      <c r="Z136">
        <v>11</v>
      </c>
      <c r="AA136">
        <v>0</v>
      </c>
      <c r="AB136">
        <v>44</v>
      </c>
      <c r="AC136" t="str" cm="1">
        <f t="array" ref="AC136">_xlfn.IFS(AB136 &lt; 30, "&lt; 30", AB136 &lt; 40, "30-39", AB136 &lt; 50, "40-49", AB136 &gt;= 50, "50+")</f>
        <v>40-49</v>
      </c>
      <c r="AD136">
        <v>2778</v>
      </c>
      <c r="AE136">
        <v>0</v>
      </c>
      <c r="AF136">
        <v>1</v>
      </c>
      <c r="AG136">
        <v>0</v>
      </c>
      <c r="AH136">
        <v>0</v>
      </c>
      <c r="AI136">
        <v>0</v>
      </c>
      <c r="AJ136" t="str" cm="1">
        <f t="array" ref="AJ13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6">
        <v>0</v>
      </c>
      <c r="AM136">
        <v>0</v>
      </c>
      <c r="AN136">
        <v>1</v>
      </c>
      <c r="AO136">
        <v>0</v>
      </c>
      <c r="AP136">
        <v>0</v>
      </c>
      <c r="AQ136" t="str" cm="1">
        <f t="array" ref="AQ13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6" t="str" cm="1">
        <f t="array" ref="AR13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6">
        <v>828</v>
      </c>
      <c r="AT136">
        <v>779</v>
      </c>
      <c r="AU136">
        <v>0</v>
      </c>
      <c r="AV136">
        <v>2</v>
      </c>
      <c r="AW136" t="s">
        <v>46</v>
      </c>
      <c r="AX136" t="s">
        <v>13</v>
      </c>
      <c r="AY136" t="str">
        <f t="shared" si="19"/>
        <v>Store</v>
      </c>
      <c r="AZ136">
        <v>12</v>
      </c>
      <c r="BA136" t="s">
        <v>44</v>
      </c>
      <c r="BB136">
        <f t="shared" si="20"/>
        <v>12</v>
      </c>
      <c r="BC136">
        <f t="shared" si="21"/>
        <v>877</v>
      </c>
      <c r="BD136">
        <f t="shared" si="22"/>
        <v>7</v>
      </c>
      <c r="BE136">
        <f t="shared" si="23"/>
        <v>4</v>
      </c>
      <c r="BF136">
        <f t="shared" si="24"/>
        <v>6</v>
      </c>
      <c r="BG136">
        <f t="shared" si="25"/>
        <v>17</v>
      </c>
      <c r="BH136">
        <f t="shared" si="26"/>
        <v>5</v>
      </c>
      <c r="BI136" t="str">
        <f>VLOOKUP(BH136,'Additional Data'!$E$1:$F$12,2,FALSE)</f>
        <v>Loyal Customer</v>
      </c>
      <c r="BJ136" t="str">
        <f>IF(G136 &lt;= 'Additional Data'!$Q$2, "Low", IF(G136 &lt;= 'Additional Data'!$Q$3, "Medium", "High"))</f>
        <v>High</v>
      </c>
      <c r="BK136" t="str">
        <f>IF(K136 &lt;= 'Additional Data'!$V$2, "Low", IF(K136 &lt;= 'Additional Data'!$V$3, "Medium", "High"))</f>
        <v>High</v>
      </c>
      <c r="BL136" t="str">
        <f>IF(L136 &lt;= 'Additional Data'!$AA$2, "Low", IF(L136 &lt;= 'Additional Data'!$AA$3, "Medium", "High"))</f>
        <v>Medium</v>
      </c>
      <c r="BM136">
        <v>135</v>
      </c>
    </row>
    <row r="137" spans="1:65" x14ac:dyDescent="0.25">
      <c r="A137">
        <v>23957</v>
      </c>
      <c r="B137" t="str">
        <f>IF(A137 &lt;= 'Additional Data'!$B$2,"Low", IF(A137 &lt;='Additional Data'!$B$3, "Medium", "High"))</f>
        <v>Low</v>
      </c>
      <c r="C137">
        <v>1</v>
      </c>
      <c r="D137">
        <v>0</v>
      </c>
      <c r="E137">
        <v>47</v>
      </c>
      <c r="F137" t="str">
        <f t="shared" si="18"/>
        <v>Mid</v>
      </c>
      <c r="G137">
        <v>2</v>
      </c>
      <c r="H137">
        <v>1</v>
      </c>
      <c r="I137">
        <v>18</v>
      </c>
      <c r="J137">
        <v>20</v>
      </c>
      <c r="K137">
        <v>11</v>
      </c>
      <c r="L137">
        <v>16</v>
      </c>
      <c r="M137">
        <f>INDEX('Additional Data'!$H$2:$M$2, MATCH(MAX(G137:L137), G137:L137,0))</f>
        <v>0</v>
      </c>
      <c r="N137">
        <v>1</v>
      </c>
      <c r="O137">
        <v>2</v>
      </c>
      <c r="P137">
        <v>0</v>
      </c>
      <c r="Q137">
        <v>3</v>
      </c>
      <c r="R137">
        <v>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3</v>
      </c>
      <c r="Z137">
        <v>11</v>
      </c>
      <c r="AA137">
        <v>1</v>
      </c>
      <c r="AB137">
        <v>45</v>
      </c>
      <c r="AC137" t="str" cm="1">
        <f t="array" ref="AC137">_xlfn.IFS(AB137 &lt; 30, "&lt; 30", AB137 &lt; 40, "30-39", AB137 &lt; 50, "40-49", AB137 &gt;= 50, "50+")</f>
        <v>40-49</v>
      </c>
      <c r="AD137">
        <v>2768</v>
      </c>
      <c r="AE137">
        <v>0</v>
      </c>
      <c r="AF137">
        <v>1</v>
      </c>
      <c r="AG137">
        <v>0</v>
      </c>
      <c r="AH137">
        <v>0</v>
      </c>
      <c r="AI137">
        <v>0</v>
      </c>
      <c r="AJ137" t="str" cm="1">
        <f t="array" ref="AJ13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7">
        <v>0</v>
      </c>
      <c r="AM137">
        <v>0</v>
      </c>
      <c r="AN137">
        <v>1</v>
      </c>
      <c r="AO137">
        <v>0</v>
      </c>
      <c r="AP137">
        <v>0</v>
      </c>
      <c r="AQ137" t="str" cm="1">
        <f t="array" ref="AQ13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7" t="str" cm="1">
        <f t="array" ref="AR13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7">
        <v>52</v>
      </c>
      <c r="AT137">
        <v>36</v>
      </c>
      <c r="AU137">
        <v>0</v>
      </c>
      <c r="AV137">
        <v>1</v>
      </c>
      <c r="AW137" t="s">
        <v>45</v>
      </c>
      <c r="AX137" t="s">
        <v>13</v>
      </c>
      <c r="AY137" t="str">
        <f t="shared" si="19"/>
        <v>Store</v>
      </c>
      <c r="AZ137">
        <v>5</v>
      </c>
      <c r="BA137" t="s">
        <v>44</v>
      </c>
      <c r="BB137">
        <f t="shared" si="20"/>
        <v>5</v>
      </c>
      <c r="BC137">
        <f t="shared" si="21"/>
        <v>68</v>
      </c>
      <c r="BD137">
        <f t="shared" si="22"/>
        <v>6</v>
      </c>
      <c r="BE137">
        <f t="shared" si="23"/>
        <v>1</v>
      </c>
      <c r="BF137">
        <f t="shared" si="24"/>
        <v>2</v>
      </c>
      <c r="BG137">
        <f t="shared" si="25"/>
        <v>9</v>
      </c>
      <c r="BH137">
        <f t="shared" si="26"/>
        <v>2</v>
      </c>
      <c r="BI137" t="str">
        <f>VLOOKUP(BH137,'Additional Data'!$E$1:$F$12,2,FALSE)</f>
        <v>Churned Customer</v>
      </c>
      <c r="BJ137" t="str">
        <f>IF(G137 &lt;= 'Additional Data'!$Q$2, "Low", IF(G137 &lt;= 'Additional Data'!$Q$3, "Medium", "High"))</f>
        <v>Low</v>
      </c>
      <c r="BK137" t="str">
        <f>IF(K137 &lt;= 'Additional Data'!$V$2, "Low", IF(K137 &lt;= 'Additional Data'!$V$3, "Medium", "High"))</f>
        <v>Medium</v>
      </c>
      <c r="BL137" t="str">
        <f>IF(L137 &lt;= 'Additional Data'!$AA$2, "Low", IF(L137 &lt;= 'Additional Data'!$AA$3, "Medium", "High"))</f>
        <v>Medium</v>
      </c>
      <c r="BM137">
        <v>136</v>
      </c>
    </row>
    <row r="138" spans="1:65" x14ac:dyDescent="0.25">
      <c r="A138">
        <v>38547</v>
      </c>
      <c r="B138" t="str">
        <f>IF(A138 &lt;= 'Additional Data'!$B$2,"Low", IF(A138 &lt;='Additional Data'!$B$3, "Medium", "High"))</f>
        <v>Medium</v>
      </c>
      <c r="C138">
        <v>1</v>
      </c>
      <c r="D138">
        <v>0</v>
      </c>
      <c r="E138">
        <v>49</v>
      </c>
      <c r="F138" t="str">
        <f t="shared" si="18"/>
        <v>Mid</v>
      </c>
      <c r="G138">
        <v>6</v>
      </c>
      <c r="H138">
        <v>1</v>
      </c>
      <c r="I138">
        <v>10</v>
      </c>
      <c r="J138">
        <v>0</v>
      </c>
      <c r="K138">
        <v>1</v>
      </c>
      <c r="L138">
        <v>4</v>
      </c>
      <c r="M138">
        <f>INDEX('Additional Data'!$H$2:$M$2, MATCH(MAX(G138:L138), G138:L138,0))</f>
        <v>0</v>
      </c>
      <c r="N138">
        <v>1</v>
      </c>
      <c r="O138">
        <v>1</v>
      </c>
      <c r="P138">
        <v>0</v>
      </c>
      <c r="Q138">
        <v>2</v>
      </c>
      <c r="R138">
        <v>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3</v>
      </c>
      <c r="Z138">
        <v>11</v>
      </c>
      <c r="AA138">
        <v>0</v>
      </c>
      <c r="AB138">
        <v>39</v>
      </c>
      <c r="AC138" t="str" cm="1">
        <f t="array" ref="AC138">_xlfn.IFS(AB138 &lt; 30, "&lt; 30", AB138 &lt; 40, "30-39", AB138 &lt; 50, "40-49", AB138 &gt;= 50, "50+")</f>
        <v>30-39</v>
      </c>
      <c r="AD138">
        <v>2464</v>
      </c>
      <c r="AE138">
        <v>0</v>
      </c>
      <c r="AF138">
        <v>0</v>
      </c>
      <c r="AG138">
        <v>0</v>
      </c>
      <c r="AH138">
        <v>1</v>
      </c>
      <c r="AI138">
        <v>0</v>
      </c>
      <c r="AJ138" t="str" cm="1">
        <f t="array" ref="AJ13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3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8">
        <v>0</v>
      </c>
      <c r="AM138">
        <v>0</v>
      </c>
      <c r="AN138">
        <v>1</v>
      </c>
      <c r="AO138">
        <v>0</v>
      </c>
      <c r="AP138">
        <v>0</v>
      </c>
      <c r="AQ138" t="str" cm="1">
        <f t="array" ref="AQ13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8" t="str" cm="1">
        <f t="array" ref="AR13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8">
        <v>18</v>
      </c>
      <c r="AT138">
        <v>14</v>
      </c>
      <c r="AU138">
        <v>0</v>
      </c>
      <c r="AV138">
        <v>1</v>
      </c>
      <c r="AW138" t="s">
        <v>45</v>
      </c>
      <c r="AX138" t="s">
        <v>13</v>
      </c>
      <c r="AY138" t="str">
        <f t="shared" si="19"/>
        <v>Store</v>
      </c>
      <c r="AZ138">
        <v>3</v>
      </c>
      <c r="BA138" t="s">
        <v>44</v>
      </c>
      <c r="BB138">
        <f t="shared" si="20"/>
        <v>3</v>
      </c>
      <c r="BC138">
        <f t="shared" si="21"/>
        <v>22</v>
      </c>
      <c r="BD138">
        <f t="shared" si="22"/>
        <v>6</v>
      </c>
      <c r="BE138">
        <f t="shared" si="23"/>
        <v>0</v>
      </c>
      <c r="BF138">
        <f t="shared" si="24"/>
        <v>0</v>
      </c>
      <c r="BG138">
        <f t="shared" si="25"/>
        <v>6</v>
      </c>
      <c r="BH138">
        <f t="shared" si="26"/>
        <v>0</v>
      </c>
      <c r="BI138" t="str">
        <f>VLOOKUP(BH138,'Additional Data'!$E$1:$F$12,2,FALSE)</f>
        <v>Churned Customer</v>
      </c>
      <c r="BJ138" t="str">
        <f>IF(G138 &lt;= 'Additional Data'!$Q$2, "Low", IF(G138 &lt;= 'Additional Data'!$Q$3, "Medium", "High"))</f>
        <v>Low</v>
      </c>
      <c r="BK138" t="str">
        <f>IF(K138 &lt;= 'Additional Data'!$V$2, "Low", IF(K138 &lt;= 'Additional Data'!$V$3, "Medium", "High"))</f>
        <v>Low</v>
      </c>
      <c r="BL138" t="str">
        <f>IF(L138 &lt;= 'Additional Data'!$AA$2, "Low", IF(L138 &lt;= 'Additional Data'!$AA$3, "Medium", "High"))</f>
        <v>Low</v>
      </c>
      <c r="BM138">
        <v>137</v>
      </c>
    </row>
    <row r="139" spans="1:65" x14ac:dyDescent="0.25">
      <c r="A139">
        <v>35688</v>
      </c>
      <c r="B139" t="str">
        <f>IF(A139 &lt;= 'Additional Data'!$B$2,"Low", IF(A139 &lt;='Additional Data'!$B$3, "Medium", "High"))</f>
        <v>Medium</v>
      </c>
      <c r="C139">
        <v>2</v>
      </c>
      <c r="D139">
        <v>1</v>
      </c>
      <c r="E139">
        <v>94</v>
      </c>
      <c r="F139" t="str">
        <f t="shared" si="18"/>
        <v>Old</v>
      </c>
      <c r="G139">
        <v>73</v>
      </c>
      <c r="H139">
        <v>3</v>
      </c>
      <c r="I139">
        <v>90</v>
      </c>
      <c r="J139">
        <v>12</v>
      </c>
      <c r="K139">
        <v>1</v>
      </c>
      <c r="L139">
        <v>32</v>
      </c>
      <c r="M139">
        <f>INDEX('Additional Data'!$H$2:$M$2, MATCH(MAX(G139:L139), G139:L139,0))</f>
        <v>0</v>
      </c>
      <c r="N139">
        <v>7</v>
      </c>
      <c r="O139">
        <v>4</v>
      </c>
      <c r="P139">
        <v>1</v>
      </c>
      <c r="Q139">
        <v>4</v>
      </c>
      <c r="R139">
        <v>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3</v>
      </c>
      <c r="Z139">
        <v>11</v>
      </c>
      <c r="AA139">
        <v>0</v>
      </c>
      <c r="AB139">
        <v>47</v>
      </c>
      <c r="AC139" t="str" cm="1">
        <f t="array" ref="AC139">_xlfn.IFS(AB139 &lt; 30, "&lt; 30", AB139 &lt; 40, "30-39", AB139 &lt; 50, "40-49", AB139 &gt;= 50, "50+")</f>
        <v>40-49</v>
      </c>
      <c r="AD139">
        <v>2835</v>
      </c>
      <c r="AE139">
        <v>0</v>
      </c>
      <c r="AF139">
        <v>1</v>
      </c>
      <c r="AG139">
        <v>0</v>
      </c>
      <c r="AH139">
        <v>0</v>
      </c>
      <c r="AI139">
        <v>0</v>
      </c>
      <c r="AJ139" t="str" cm="1">
        <f t="array" ref="AJ13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9">
        <v>1</v>
      </c>
      <c r="AM139">
        <v>0</v>
      </c>
      <c r="AN139">
        <v>0</v>
      </c>
      <c r="AO139">
        <v>0</v>
      </c>
      <c r="AP139">
        <v>0</v>
      </c>
      <c r="AQ139" t="str" cm="1">
        <f t="array" ref="AQ13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39" t="str" cm="1">
        <f t="array" ref="AR13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39">
        <v>179</v>
      </c>
      <c r="AT139">
        <v>147</v>
      </c>
      <c r="AU139">
        <v>0</v>
      </c>
      <c r="AV139">
        <v>3</v>
      </c>
      <c r="AW139" t="s">
        <v>47</v>
      </c>
      <c r="AX139" t="s">
        <v>11</v>
      </c>
      <c r="AY139" t="str">
        <f t="shared" si="19"/>
        <v>Web</v>
      </c>
      <c r="AZ139">
        <v>9</v>
      </c>
      <c r="BA139" t="s">
        <v>44</v>
      </c>
      <c r="BB139">
        <f t="shared" si="20"/>
        <v>9</v>
      </c>
      <c r="BC139">
        <f t="shared" si="21"/>
        <v>211</v>
      </c>
      <c r="BD139">
        <f t="shared" si="22"/>
        <v>0.99999999999999978</v>
      </c>
      <c r="BE139">
        <f t="shared" si="23"/>
        <v>3</v>
      </c>
      <c r="BF139">
        <f t="shared" si="24"/>
        <v>4</v>
      </c>
      <c r="BG139">
        <f t="shared" si="25"/>
        <v>8</v>
      </c>
      <c r="BH139">
        <f t="shared" si="26"/>
        <v>1</v>
      </c>
      <c r="BI139" t="str">
        <f>VLOOKUP(BH139,'Additional Data'!$E$1:$F$12,2,FALSE)</f>
        <v>Churned Customer</v>
      </c>
      <c r="BJ139" t="str">
        <f>IF(G139 &lt;= 'Additional Data'!$Q$2, "Low", IF(G139 &lt;= 'Additional Data'!$Q$3, "Medium", "High"))</f>
        <v>Medium</v>
      </c>
      <c r="BK139" t="str">
        <f>IF(K139 &lt;= 'Additional Data'!$V$2, "Low", IF(K139 &lt;= 'Additional Data'!$V$3, "Medium", "High"))</f>
        <v>Low</v>
      </c>
      <c r="BL139" t="str">
        <f>IF(L139 &lt;= 'Additional Data'!$AA$2, "Low", IF(L139 &lt;= 'Additional Data'!$AA$3, "Medium", "High"))</f>
        <v>Medium</v>
      </c>
      <c r="BM139">
        <v>138</v>
      </c>
    </row>
    <row r="140" spans="1:65" x14ac:dyDescent="0.25">
      <c r="A140">
        <v>49605</v>
      </c>
      <c r="B140" t="str">
        <f>IF(A140 &lt;= 'Additional Data'!$B$2,"Low", IF(A140 &lt;='Additional Data'!$B$3, "Medium", "High"))</f>
        <v>Medium</v>
      </c>
      <c r="C140">
        <v>0</v>
      </c>
      <c r="D140">
        <v>0</v>
      </c>
      <c r="E140">
        <v>65</v>
      </c>
      <c r="F140" t="str">
        <f t="shared" si="18"/>
        <v>Old</v>
      </c>
      <c r="G140">
        <v>42</v>
      </c>
      <c r="H140">
        <v>16</v>
      </c>
      <c r="I140">
        <v>29</v>
      </c>
      <c r="J140">
        <v>12</v>
      </c>
      <c r="K140">
        <v>20</v>
      </c>
      <c r="L140">
        <v>8</v>
      </c>
      <c r="M140">
        <f>INDEX('Additional Data'!$H$2:$M$2, MATCH(MAX(G140:L140), G140:L140,0))</f>
        <v>0</v>
      </c>
      <c r="N140">
        <v>1</v>
      </c>
      <c r="O140">
        <v>2</v>
      </c>
      <c r="P140">
        <v>1</v>
      </c>
      <c r="Q140">
        <v>4</v>
      </c>
      <c r="R140">
        <v>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3</v>
      </c>
      <c r="Z140">
        <v>11</v>
      </c>
      <c r="AA140">
        <v>0</v>
      </c>
      <c r="AB140">
        <v>54</v>
      </c>
      <c r="AC140" t="str" cm="1">
        <f t="array" ref="AC140">_xlfn.IFS(AB140 &lt; 30, "&lt; 30", AB140 &lt; 40, "30-39", AB140 &lt; 50, "40-49", AB140 &gt;= 50, "50+")</f>
        <v>50+</v>
      </c>
      <c r="AD140">
        <v>2167</v>
      </c>
      <c r="AE140">
        <v>0</v>
      </c>
      <c r="AF140">
        <v>1</v>
      </c>
      <c r="AG140">
        <v>0</v>
      </c>
      <c r="AH140">
        <v>0</v>
      </c>
      <c r="AI140">
        <v>0</v>
      </c>
      <c r="AJ140" t="str" cm="1">
        <f t="array" ref="AJ14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0">
        <v>0</v>
      </c>
      <c r="AM140">
        <v>0</v>
      </c>
      <c r="AN140">
        <v>0</v>
      </c>
      <c r="AO140">
        <v>1</v>
      </c>
      <c r="AP140">
        <v>0</v>
      </c>
      <c r="AQ140" t="str" cm="1">
        <f t="array" ref="AQ14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40" t="str" cm="1">
        <f t="array" ref="AR14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0">
        <v>119</v>
      </c>
      <c r="AT140">
        <v>111</v>
      </c>
      <c r="AU140">
        <v>0</v>
      </c>
      <c r="AV140">
        <v>0</v>
      </c>
      <c r="AW140" t="s">
        <v>47</v>
      </c>
      <c r="AX140" t="s">
        <v>13</v>
      </c>
      <c r="AY140" t="str">
        <f t="shared" si="19"/>
        <v>Store</v>
      </c>
      <c r="AZ140">
        <v>7</v>
      </c>
      <c r="BA140" t="s">
        <v>44</v>
      </c>
      <c r="BB140">
        <f t="shared" si="20"/>
        <v>7</v>
      </c>
      <c r="BC140">
        <f t="shared" si="21"/>
        <v>127</v>
      </c>
      <c r="BD140">
        <f t="shared" si="22"/>
        <v>4</v>
      </c>
      <c r="BE140">
        <f t="shared" si="23"/>
        <v>3</v>
      </c>
      <c r="BF140">
        <f t="shared" si="24"/>
        <v>3</v>
      </c>
      <c r="BG140">
        <f t="shared" si="25"/>
        <v>10</v>
      </c>
      <c r="BH140">
        <f t="shared" si="26"/>
        <v>2</v>
      </c>
      <c r="BI140" t="str">
        <f>VLOOKUP(BH140,'Additional Data'!$E$1:$F$12,2,FALSE)</f>
        <v>Churned Customer</v>
      </c>
      <c r="BJ140" t="str">
        <f>IF(G140 &lt;= 'Additional Data'!$Q$2, "Low", IF(G140 &lt;= 'Additional Data'!$Q$3, "Medium", "High"))</f>
        <v>Medium</v>
      </c>
      <c r="BK140" t="str">
        <f>IF(K140 &lt;= 'Additional Data'!$V$2, "Low", IF(K140 &lt;= 'Additional Data'!$V$3, "Medium", "High"))</f>
        <v>Medium</v>
      </c>
      <c r="BL140" t="str">
        <f>IF(L140 &lt;= 'Additional Data'!$AA$2, "Low", IF(L140 &lt;= 'Additional Data'!$AA$3, "Medium", "High"))</f>
        <v>Low</v>
      </c>
      <c r="BM140">
        <v>139</v>
      </c>
    </row>
    <row r="141" spans="1:65" x14ac:dyDescent="0.25">
      <c r="A141">
        <v>59354</v>
      </c>
      <c r="B141" t="str">
        <f>IF(A141 &lt;= 'Additional Data'!$B$2,"Low", IF(A141 &lt;='Additional Data'!$B$3, "Medium", "High"))</f>
        <v>Medium</v>
      </c>
      <c r="C141">
        <v>0</v>
      </c>
      <c r="D141">
        <v>2</v>
      </c>
      <c r="E141">
        <v>59</v>
      </c>
      <c r="F141" t="str">
        <f t="shared" si="18"/>
        <v>Mid</v>
      </c>
      <c r="G141">
        <v>295</v>
      </c>
      <c r="H141">
        <v>21</v>
      </c>
      <c r="I141">
        <v>78</v>
      </c>
      <c r="J141">
        <v>39</v>
      </c>
      <c r="K141">
        <v>13</v>
      </c>
      <c r="L141">
        <v>13</v>
      </c>
      <c r="M141">
        <f>INDEX('Additional Data'!$H$2:$M$2, MATCH(MAX(G141:L141), G141:L141,0))</f>
        <v>0</v>
      </c>
      <c r="N141">
        <v>1</v>
      </c>
      <c r="O141">
        <v>4</v>
      </c>
      <c r="P141">
        <v>4</v>
      </c>
      <c r="Q141">
        <v>7</v>
      </c>
      <c r="R141">
        <v>3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3</v>
      </c>
      <c r="Z141">
        <v>11</v>
      </c>
      <c r="AA141">
        <v>0</v>
      </c>
      <c r="AB141">
        <v>67</v>
      </c>
      <c r="AC141" t="str" cm="1">
        <f t="array" ref="AC141">_xlfn.IFS(AB141 &lt; 30, "&lt; 30", AB141 &lt; 40, "30-39", AB141 &lt; 50, "40-49", AB141 &gt;= 50, "50+")</f>
        <v>50+</v>
      </c>
      <c r="AD141">
        <v>2225</v>
      </c>
      <c r="AE141">
        <v>0</v>
      </c>
      <c r="AF141">
        <v>1</v>
      </c>
      <c r="AG141">
        <v>0</v>
      </c>
      <c r="AH141">
        <v>0</v>
      </c>
      <c r="AI141">
        <v>0</v>
      </c>
      <c r="AJ141" t="str" cm="1">
        <f t="array" ref="AJ14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1">
        <v>0</v>
      </c>
      <c r="AM141">
        <v>0</v>
      </c>
      <c r="AN141">
        <v>0</v>
      </c>
      <c r="AO141">
        <v>1</v>
      </c>
      <c r="AP141">
        <v>0</v>
      </c>
      <c r="AQ141" t="str" cm="1">
        <f t="array" ref="AQ14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41" t="str" cm="1">
        <f t="array" ref="AR14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1">
        <v>446</v>
      </c>
      <c r="AT141">
        <v>433</v>
      </c>
      <c r="AU141">
        <v>0</v>
      </c>
      <c r="AV141">
        <v>2</v>
      </c>
      <c r="AW141" t="s">
        <v>46</v>
      </c>
      <c r="AX141" t="s">
        <v>13</v>
      </c>
      <c r="AY141" t="str">
        <f t="shared" si="19"/>
        <v>Store</v>
      </c>
      <c r="AZ141">
        <v>15</v>
      </c>
      <c r="BA141" t="s">
        <v>44</v>
      </c>
      <c r="BB141">
        <f t="shared" si="20"/>
        <v>15</v>
      </c>
      <c r="BC141">
        <f t="shared" si="21"/>
        <v>459</v>
      </c>
      <c r="BD141">
        <f t="shared" si="22"/>
        <v>4</v>
      </c>
      <c r="BE141">
        <f t="shared" si="23"/>
        <v>5</v>
      </c>
      <c r="BF141">
        <f t="shared" si="24"/>
        <v>5</v>
      </c>
      <c r="BG141">
        <f t="shared" si="25"/>
        <v>14</v>
      </c>
      <c r="BH141">
        <f t="shared" si="26"/>
        <v>4</v>
      </c>
      <c r="BI141" t="str">
        <f>VLOOKUP(BH141,'Additional Data'!$E$1:$F$12,2,FALSE)</f>
        <v>At Risk</v>
      </c>
      <c r="BJ141" t="str">
        <f>IF(G141 &lt;= 'Additional Data'!$Q$2, "Low", IF(G141 &lt;= 'Additional Data'!$Q$3, "Medium", "High"))</f>
        <v>Medium</v>
      </c>
      <c r="BK141" t="str">
        <f>IF(K141 &lt;= 'Additional Data'!$V$2, "Low", IF(K141 &lt;= 'Additional Data'!$V$3, "Medium", "High"))</f>
        <v>Medium</v>
      </c>
      <c r="BL141" t="str">
        <f>IF(L141 &lt;= 'Additional Data'!$AA$2, "Low", IF(L141 &lt;= 'Additional Data'!$AA$3, "Medium", "High"))</f>
        <v>Medium</v>
      </c>
      <c r="BM141">
        <v>140</v>
      </c>
    </row>
    <row r="142" spans="1:65" x14ac:dyDescent="0.25">
      <c r="A142">
        <v>65747</v>
      </c>
      <c r="B142" t="str">
        <f>IF(A142 &lt;= 'Additional Data'!$B$2,"Low", IF(A142 &lt;='Additional Data'!$B$3, "Medium", "High"))</f>
        <v>Medium</v>
      </c>
      <c r="C142">
        <v>0</v>
      </c>
      <c r="D142">
        <v>1</v>
      </c>
      <c r="E142">
        <v>96</v>
      </c>
      <c r="F142" t="str">
        <f t="shared" si="18"/>
        <v>Old</v>
      </c>
      <c r="G142">
        <v>346</v>
      </c>
      <c r="H142">
        <v>17</v>
      </c>
      <c r="I142">
        <v>48</v>
      </c>
      <c r="J142">
        <v>23</v>
      </c>
      <c r="K142">
        <v>13</v>
      </c>
      <c r="L142">
        <v>13</v>
      </c>
      <c r="M142">
        <f>INDEX('Additional Data'!$H$2:$M$2, MATCH(MAX(G142:L142), G142:L142,0))</f>
        <v>0</v>
      </c>
      <c r="N142">
        <v>4</v>
      </c>
      <c r="O142">
        <v>8</v>
      </c>
      <c r="P142">
        <v>1</v>
      </c>
      <c r="Q142">
        <v>6</v>
      </c>
      <c r="R142">
        <v>6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3</v>
      </c>
      <c r="Z142">
        <v>11</v>
      </c>
      <c r="AA142">
        <v>0</v>
      </c>
      <c r="AB142">
        <v>51</v>
      </c>
      <c r="AC142" t="str" cm="1">
        <f t="array" ref="AC142">_xlfn.IFS(AB142 &lt; 30, "&lt; 30", AB142 &lt; 40, "30-39", AB142 &lt; 50, "40-49", AB142 &gt;= 50, "50+")</f>
        <v>50+</v>
      </c>
      <c r="AD142">
        <v>2273</v>
      </c>
      <c r="AE142">
        <v>0</v>
      </c>
      <c r="AF142">
        <v>1</v>
      </c>
      <c r="AG142">
        <v>0</v>
      </c>
      <c r="AH142">
        <v>0</v>
      </c>
      <c r="AI142">
        <v>0</v>
      </c>
      <c r="AJ142" t="str" cm="1">
        <f t="array" ref="AJ14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2">
        <v>0</v>
      </c>
      <c r="AM142">
        <v>0</v>
      </c>
      <c r="AN142">
        <v>1</v>
      </c>
      <c r="AO142">
        <v>0</v>
      </c>
      <c r="AP142">
        <v>0</v>
      </c>
      <c r="AQ142" t="str" cm="1">
        <f t="array" ref="AQ14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2" t="str" cm="1">
        <f t="array" ref="AR14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2">
        <v>447</v>
      </c>
      <c r="AT142">
        <v>434</v>
      </c>
      <c r="AU142">
        <v>1</v>
      </c>
      <c r="AV142">
        <v>1</v>
      </c>
      <c r="AW142" t="s">
        <v>46</v>
      </c>
      <c r="AX142" t="s">
        <v>11</v>
      </c>
      <c r="AY142" t="str">
        <f t="shared" si="19"/>
        <v>Web</v>
      </c>
      <c r="AZ142">
        <v>15</v>
      </c>
      <c r="BA142" t="s">
        <v>48</v>
      </c>
      <c r="BB142">
        <f t="shared" si="20"/>
        <v>15</v>
      </c>
      <c r="BC142">
        <f t="shared" si="21"/>
        <v>460</v>
      </c>
      <c r="BD142">
        <f t="shared" si="22"/>
        <v>0.99999999999999978</v>
      </c>
      <c r="BE142">
        <f t="shared" si="23"/>
        <v>5</v>
      </c>
      <c r="BF142">
        <f t="shared" si="24"/>
        <v>5</v>
      </c>
      <c r="BG142">
        <f t="shared" si="25"/>
        <v>11</v>
      </c>
      <c r="BH142">
        <f t="shared" si="26"/>
        <v>3</v>
      </c>
      <c r="BI142" t="str">
        <f>VLOOKUP(BH142,'Additional Data'!$E$1:$F$12,2,FALSE)</f>
        <v>At Risk</v>
      </c>
      <c r="BJ142" t="str">
        <f>IF(G142 &lt;= 'Additional Data'!$Q$2, "Low", IF(G142 &lt;= 'Additional Data'!$Q$3, "Medium", "High"))</f>
        <v>Medium</v>
      </c>
      <c r="BK142" t="str">
        <f>IF(K142 &lt;= 'Additional Data'!$V$2, "Low", IF(K142 &lt;= 'Additional Data'!$V$3, "Medium", "High"))</f>
        <v>Medium</v>
      </c>
      <c r="BL142" t="str">
        <f>IF(L142 &lt;= 'Additional Data'!$AA$2, "Low", IF(L142 &lt;= 'Additional Data'!$AA$3, "Medium", "High"))</f>
        <v>Medium</v>
      </c>
      <c r="BM142">
        <v>141</v>
      </c>
    </row>
    <row r="143" spans="1:65" x14ac:dyDescent="0.25">
      <c r="A143">
        <v>46344</v>
      </c>
      <c r="B143" t="str">
        <f>IF(A143 &lt;= 'Additional Data'!$B$2,"Low", IF(A143 &lt;='Additional Data'!$B$3, "Medium", "High"))</f>
        <v>Medium</v>
      </c>
      <c r="C143">
        <v>0</v>
      </c>
      <c r="D143">
        <v>1</v>
      </c>
      <c r="E143">
        <v>28</v>
      </c>
      <c r="F143" t="str">
        <f t="shared" si="18"/>
        <v>Recent</v>
      </c>
      <c r="G143">
        <v>233</v>
      </c>
      <c r="H143">
        <v>20</v>
      </c>
      <c r="I143">
        <v>57</v>
      </c>
      <c r="J143">
        <v>8</v>
      </c>
      <c r="K143">
        <v>20</v>
      </c>
      <c r="L143">
        <v>91</v>
      </c>
      <c r="M143">
        <f>INDEX('Additional Data'!$H$2:$M$2, MATCH(MAX(G143:L143), G143:L143,0))</f>
        <v>0</v>
      </c>
      <c r="N143">
        <v>4</v>
      </c>
      <c r="O143">
        <v>7</v>
      </c>
      <c r="P143">
        <v>1</v>
      </c>
      <c r="Q143">
        <v>5</v>
      </c>
      <c r="R143">
        <v>7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3</v>
      </c>
      <c r="Z143">
        <v>11</v>
      </c>
      <c r="AA143">
        <v>0</v>
      </c>
      <c r="AB143">
        <v>48</v>
      </c>
      <c r="AC143" t="str" cm="1">
        <f t="array" ref="AC143">_xlfn.IFS(AB143 &lt; 30, "&lt; 30", AB143 &lt; 40, "30-39", AB143 &lt; 50, "40-49", AB143 &gt;= 50, "50+")</f>
        <v>40-49</v>
      </c>
      <c r="AD143">
        <v>2721</v>
      </c>
      <c r="AE143">
        <v>0</v>
      </c>
      <c r="AF143">
        <v>0</v>
      </c>
      <c r="AG143">
        <v>0</v>
      </c>
      <c r="AH143">
        <v>1</v>
      </c>
      <c r="AI143">
        <v>0</v>
      </c>
      <c r="AJ143" t="str" cm="1">
        <f t="array" ref="AJ14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3">
        <v>1</v>
      </c>
      <c r="AM143">
        <v>0</v>
      </c>
      <c r="AN143">
        <v>0</v>
      </c>
      <c r="AO143">
        <v>0</v>
      </c>
      <c r="AP143">
        <v>0</v>
      </c>
      <c r="AQ143" t="str" cm="1">
        <f t="array" ref="AQ14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43" t="str" cm="1">
        <f t="array" ref="AR14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43">
        <v>338</v>
      </c>
      <c r="AT143">
        <v>247</v>
      </c>
      <c r="AU143">
        <v>0</v>
      </c>
      <c r="AV143">
        <v>1</v>
      </c>
      <c r="AW143" t="s">
        <v>47</v>
      </c>
      <c r="AX143" t="s">
        <v>11</v>
      </c>
      <c r="AY143" t="str">
        <f t="shared" si="19"/>
        <v>Web</v>
      </c>
      <c r="AZ143">
        <v>13</v>
      </c>
      <c r="BA143" t="s">
        <v>44</v>
      </c>
      <c r="BB143">
        <f t="shared" si="20"/>
        <v>13</v>
      </c>
      <c r="BC143">
        <f t="shared" si="21"/>
        <v>429</v>
      </c>
      <c r="BD143">
        <f t="shared" si="22"/>
        <v>8</v>
      </c>
      <c r="BE143">
        <f t="shared" si="23"/>
        <v>5</v>
      </c>
      <c r="BF143">
        <f t="shared" si="24"/>
        <v>5</v>
      </c>
      <c r="BG143">
        <f t="shared" si="25"/>
        <v>18</v>
      </c>
      <c r="BH143">
        <f t="shared" si="26"/>
        <v>6</v>
      </c>
      <c r="BI143" t="str">
        <f>VLOOKUP(BH143,'Additional Data'!$E$1:$F$12,2,FALSE)</f>
        <v>Loyal Customer</v>
      </c>
      <c r="BJ143" t="str">
        <f>IF(G143 &lt;= 'Additional Data'!$Q$2, "Low", IF(G143 &lt;= 'Additional Data'!$Q$3, "Medium", "High"))</f>
        <v>Medium</v>
      </c>
      <c r="BK143" t="str">
        <f>IF(K143 &lt;= 'Additional Data'!$V$2, "Low", IF(K143 &lt;= 'Additional Data'!$V$3, "Medium", "High"))</f>
        <v>Medium</v>
      </c>
      <c r="BL143" t="str">
        <f>IF(L143 &lt;= 'Additional Data'!$AA$2, "Low", IF(L143 &lt;= 'Additional Data'!$AA$3, "Medium", "High"))</f>
        <v>High</v>
      </c>
      <c r="BM143">
        <v>142</v>
      </c>
    </row>
    <row r="144" spans="1:65" x14ac:dyDescent="0.25">
      <c r="A144">
        <v>34176</v>
      </c>
      <c r="B144" t="str">
        <f>IF(A144 &lt;= 'Additional Data'!$B$2,"Low", IF(A144 &lt;='Additional Data'!$B$3, "Medium", "High"))</f>
        <v>Low</v>
      </c>
      <c r="C144">
        <v>1</v>
      </c>
      <c r="D144">
        <v>0</v>
      </c>
      <c r="E144">
        <v>12</v>
      </c>
      <c r="F144" t="str">
        <f t="shared" si="18"/>
        <v>Recent</v>
      </c>
      <c r="G144">
        <v>5</v>
      </c>
      <c r="H144">
        <v>7</v>
      </c>
      <c r="I144">
        <v>24</v>
      </c>
      <c r="J144">
        <v>19</v>
      </c>
      <c r="K144">
        <v>14</v>
      </c>
      <c r="L144">
        <v>20</v>
      </c>
      <c r="M144">
        <f>INDEX('Additional Data'!$H$2:$M$2, MATCH(MAX(G144:L144), G144:L144,0))</f>
        <v>0</v>
      </c>
      <c r="N144">
        <v>4</v>
      </c>
      <c r="O144">
        <v>3</v>
      </c>
      <c r="P144">
        <v>0</v>
      </c>
      <c r="Q144">
        <v>4</v>
      </c>
      <c r="R144">
        <v>6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3</v>
      </c>
      <c r="Z144">
        <v>11</v>
      </c>
      <c r="AA144">
        <v>0</v>
      </c>
      <c r="AB144">
        <v>32</v>
      </c>
      <c r="AC144" t="str" cm="1">
        <f t="array" ref="AC144">_xlfn.IFS(AB144 &lt; 30, "&lt; 30", AB144 &lt; 40, "30-39", AB144 &lt; 50, "40-49", AB144 &gt;= 50, "50+")</f>
        <v>30-39</v>
      </c>
      <c r="AD144">
        <v>2207</v>
      </c>
      <c r="AE144">
        <v>0</v>
      </c>
      <c r="AF144">
        <v>0</v>
      </c>
      <c r="AG144">
        <v>1</v>
      </c>
      <c r="AH144">
        <v>0</v>
      </c>
      <c r="AI144">
        <v>0</v>
      </c>
      <c r="AJ144" t="str" cm="1">
        <f t="array" ref="AJ14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4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4">
        <v>0</v>
      </c>
      <c r="AM144">
        <v>0</v>
      </c>
      <c r="AN144">
        <v>1</v>
      </c>
      <c r="AO144">
        <v>0</v>
      </c>
      <c r="AP144">
        <v>0</v>
      </c>
      <c r="AQ144" t="str" cm="1">
        <f t="array" ref="AQ14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4" t="str" cm="1">
        <f t="array" ref="AR14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4">
        <v>69</v>
      </c>
      <c r="AT144">
        <v>49</v>
      </c>
      <c r="AU144">
        <v>0</v>
      </c>
      <c r="AV144">
        <v>1</v>
      </c>
      <c r="AW144" t="s">
        <v>47</v>
      </c>
      <c r="AX144" t="s">
        <v>13</v>
      </c>
      <c r="AY144" t="str">
        <f t="shared" si="19"/>
        <v>Store</v>
      </c>
      <c r="AZ144">
        <v>7</v>
      </c>
      <c r="BA144" t="s">
        <v>44</v>
      </c>
      <c r="BB144">
        <f t="shared" si="20"/>
        <v>7</v>
      </c>
      <c r="BC144">
        <f t="shared" si="21"/>
        <v>89</v>
      </c>
      <c r="BD144">
        <f t="shared" si="22"/>
        <v>9</v>
      </c>
      <c r="BE144">
        <f t="shared" si="23"/>
        <v>3</v>
      </c>
      <c r="BF144">
        <f t="shared" si="24"/>
        <v>2</v>
      </c>
      <c r="BG144">
        <f t="shared" si="25"/>
        <v>14</v>
      </c>
      <c r="BH144">
        <f t="shared" si="26"/>
        <v>4</v>
      </c>
      <c r="BI144" t="str">
        <f>VLOOKUP(BH144,'Additional Data'!$E$1:$F$12,2,FALSE)</f>
        <v>At Risk</v>
      </c>
      <c r="BJ144" t="str">
        <f>IF(G144 &lt;= 'Additional Data'!$Q$2, "Low", IF(G144 &lt;= 'Additional Data'!$Q$3, "Medium", "High"))</f>
        <v>Low</v>
      </c>
      <c r="BK144" t="str">
        <f>IF(K144 &lt;= 'Additional Data'!$V$2, "Low", IF(K144 &lt;= 'Additional Data'!$V$3, "Medium", "High"))</f>
        <v>Medium</v>
      </c>
      <c r="BL144" t="str">
        <f>IF(L144 &lt;= 'Additional Data'!$AA$2, "Low", IF(L144 &lt;= 'Additional Data'!$AA$3, "Medium", "High"))</f>
        <v>Medium</v>
      </c>
      <c r="BM144">
        <v>143</v>
      </c>
    </row>
    <row r="145" spans="1:65" x14ac:dyDescent="0.25">
      <c r="A145">
        <v>61010</v>
      </c>
      <c r="B145" t="str">
        <f>IF(A145 &lt;= 'Additional Data'!$B$2,"Low", IF(A145 &lt;='Additional Data'!$B$3, "Medium", "High"))</f>
        <v>Medium</v>
      </c>
      <c r="C145">
        <v>0</v>
      </c>
      <c r="D145">
        <v>1</v>
      </c>
      <c r="E145">
        <v>57</v>
      </c>
      <c r="F145" t="str">
        <f t="shared" si="18"/>
        <v>Mid</v>
      </c>
      <c r="G145">
        <v>888</v>
      </c>
      <c r="H145">
        <v>0</v>
      </c>
      <c r="I145">
        <v>57</v>
      </c>
      <c r="J145">
        <v>0</v>
      </c>
      <c r="K145">
        <v>0</v>
      </c>
      <c r="L145">
        <v>76</v>
      </c>
      <c r="M145">
        <f>INDEX('Additional Data'!$H$2:$M$2, MATCH(MAX(G145:L145), G145:L145,0))</f>
        <v>0</v>
      </c>
      <c r="N145">
        <v>2</v>
      </c>
      <c r="O145">
        <v>8</v>
      </c>
      <c r="P145">
        <v>5</v>
      </c>
      <c r="Q145">
        <v>11</v>
      </c>
      <c r="R145">
        <v>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3</v>
      </c>
      <c r="Z145">
        <v>11</v>
      </c>
      <c r="AA145">
        <v>0</v>
      </c>
      <c r="AB145">
        <v>68</v>
      </c>
      <c r="AC145" t="str" cm="1">
        <f t="array" ref="AC145">_xlfn.IFS(AB145 &lt; 30, "&lt; 30", AB145 &lt; 40, "30-39", AB145 &lt; 50, "40-49", AB145 &gt;= 50, "50+")</f>
        <v>50+</v>
      </c>
      <c r="AD145">
        <v>2787</v>
      </c>
      <c r="AE145">
        <v>0</v>
      </c>
      <c r="AF145">
        <v>0</v>
      </c>
      <c r="AG145">
        <v>0</v>
      </c>
      <c r="AH145">
        <v>1</v>
      </c>
      <c r="AI145">
        <v>0</v>
      </c>
      <c r="AJ145" t="str" cm="1">
        <f t="array" ref="AJ14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5">
        <v>0</v>
      </c>
      <c r="AM145">
        <v>0</v>
      </c>
      <c r="AN145">
        <v>0</v>
      </c>
      <c r="AO145">
        <v>0</v>
      </c>
      <c r="AP145">
        <v>1</v>
      </c>
      <c r="AQ145" t="str" cm="1">
        <f t="array" ref="AQ14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45" t="str" cm="1">
        <f t="array" ref="AR14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5">
        <v>945</v>
      </c>
      <c r="AT145">
        <v>869</v>
      </c>
      <c r="AU145">
        <v>0</v>
      </c>
      <c r="AV145">
        <v>1</v>
      </c>
      <c r="AW145" t="s">
        <v>46</v>
      </c>
      <c r="AX145" t="s">
        <v>13</v>
      </c>
      <c r="AY145" t="str">
        <f t="shared" si="19"/>
        <v>Store</v>
      </c>
      <c r="AZ145">
        <v>24</v>
      </c>
      <c r="BA145" t="s">
        <v>44</v>
      </c>
      <c r="BB145">
        <f t="shared" si="20"/>
        <v>24</v>
      </c>
      <c r="BC145">
        <f t="shared" si="21"/>
        <v>1021</v>
      </c>
      <c r="BD145">
        <f t="shared" si="22"/>
        <v>5</v>
      </c>
      <c r="BE145">
        <f t="shared" si="23"/>
        <v>9</v>
      </c>
      <c r="BF145">
        <f t="shared" si="24"/>
        <v>7</v>
      </c>
      <c r="BG145">
        <f t="shared" si="25"/>
        <v>21</v>
      </c>
      <c r="BH145">
        <f t="shared" si="26"/>
        <v>8</v>
      </c>
      <c r="BI145" t="str">
        <f>VLOOKUP(BH145,'Additional Data'!$E$1:$F$12,2,FALSE)</f>
        <v>Top Customer</v>
      </c>
      <c r="BJ145" t="str">
        <f>IF(G145 &lt;= 'Additional Data'!$Q$2, "Low", IF(G145 &lt;= 'Additional Data'!$Q$3, "Medium", "High"))</f>
        <v>High</v>
      </c>
      <c r="BK145" t="str">
        <f>IF(K145 &lt;= 'Additional Data'!$V$2, "Low", IF(K145 &lt;= 'Additional Data'!$V$3, "Medium", "High"))</f>
        <v>Low</v>
      </c>
      <c r="BL145" t="str">
        <f>IF(L145 &lt;= 'Additional Data'!$AA$2, "Low", IF(L145 &lt;= 'Additional Data'!$AA$3, "Medium", "High"))</f>
        <v>High</v>
      </c>
      <c r="BM145">
        <v>144</v>
      </c>
    </row>
    <row r="146" spans="1:65" x14ac:dyDescent="0.25">
      <c r="A146">
        <v>69372</v>
      </c>
      <c r="B146" t="str">
        <f>IF(A146 &lt;= 'Additional Data'!$B$2,"Low", IF(A146 &lt;='Additional Data'!$B$3, "Medium", "High"))</f>
        <v>High</v>
      </c>
      <c r="C146">
        <v>0</v>
      </c>
      <c r="D146">
        <v>0</v>
      </c>
      <c r="E146">
        <v>10</v>
      </c>
      <c r="F146" t="str">
        <f t="shared" si="18"/>
        <v>Recent</v>
      </c>
      <c r="G146">
        <v>997</v>
      </c>
      <c r="H146">
        <v>26</v>
      </c>
      <c r="I146">
        <v>269</v>
      </c>
      <c r="J146">
        <v>34</v>
      </c>
      <c r="K146">
        <v>13</v>
      </c>
      <c r="L146">
        <v>42</v>
      </c>
      <c r="M146">
        <f>INDEX('Additional Data'!$H$2:$M$2, MATCH(MAX(G146:L146), G146:L146,0))</f>
        <v>0</v>
      </c>
      <c r="N146">
        <v>1</v>
      </c>
      <c r="O146">
        <v>10</v>
      </c>
      <c r="P146">
        <v>4</v>
      </c>
      <c r="Q146">
        <v>6</v>
      </c>
      <c r="R146">
        <v>4</v>
      </c>
      <c r="S146">
        <v>0</v>
      </c>
      <c r="T146">
        <v>1</v>
      </c>
      <c r="U146">
        <v>1</v>
      </c>
      <c r="V146">
        <v>0</v>
      </c>
      <c r="W146">
        <v>0</v>
      </c>
      <c r="X146">
        <v>0</v>
      </c>
      <c r="Y146">
        <v>3</v>
      </c>
      <c r="Z146">
        <v>11</v>
      </c>
      <c r="AA146">
        <v>1</v>
      </c>
      <c r="AB146">
        <v>71</v>
      </c>
      <c r="AC146" t="str" cm="1">
        <f t="array" ref="AC146">_xlfn.IFS(AB146 &lt; 30, "&lt; 30", AB146 &lt; 40, "30-39", AB146 &lt; 50, "40-49", AB146 &gt;= 50, "50+")</f>
        <v>50+</v>
      </c>
      <c r="AD146">
        <v>2654</v>
      </c>
      <c r="AE146">
        <v>0</v>
      </c>
      <c r="AF146">
        <v>0</v>
      </c>
      <c r="AG146">
        <v>0</v>
      </c>
      <c r="AH146">
        <v>1</v>
      </c>
      <c r="AI146">
        <v>0</v>
      </c>
      <c r="AJ146" t="str" cm="1">
        <f t="array" ref="AJ14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6">
        <v>0</v>
      </c>
      <c r="AM146">
        <v>0</v>
      </c>
      <c r="AN146">
        <v>1</v>
      </c>
      <c r="AO146">
        <v>0</v>
      </c>
      <c r="AP146">
        <v>0</v>
      </c>
      <c r="AQ146" t="str" cm="1">
        <f t="array" ref="AQ14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6" t="str" cm="1">
        <f t="array" ref="AR14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6">
        <v>1339</v>
      </c>
      <c r="AT146">
        <v>1297</v>
      </c>
      <c r="AU146">
        <v>2</v>
      </c>
      <c r="AV146">
        <v>0</v>
      </c>
      <c r="AW146" t="s">
        <v>43</v>
      </c>
      <c r="AX146" t="s">
        <v>11</v>
      </c>
      <c r="AY146" t="str">
        <f t="shared" si="19"/>
        <v>Web</v>
      </c>
      <c r="AZ146">
        <v>20</v>
      </c>
      <c r="BA146" t="s">
        <v>48</v>
      </c>
      <c r="BB146">
        <f t="shared" si="20"/>
        <v>20</v>
      </c>
      <c r="BC146">
        <f t="shared" si="21"/>
        <v>1381</v>
      </c>
      <c r="BD146">
        <f t="shared" si="22"/>
        <v>9</v>
      </c>
      <c r="BE146">
        <f t="shared" si="23"/>
        <v>7</v>
      </c>
      <c r="BF146">
        <f t="shared" si="24"/>
        <v>8</v>
      </c>
      <c r="BG146">
        <f t="shared" si="25"/>
        <v>24</v>
      </c>
      <c r="BH146">
        <f t="shared" si="26"/>
        <v>9</v>
      </c>
      <c r="BI146" t="str">
        <f>VLOOKUP(BH146,'Additional Data'!$E$1:$F$12,2,FALSE)</f>
        <v>Top Customer</v>
      </c>
      <c r="BJ146" t="str">
        <f>IF(G146 &lt;= 'Additional Data'!$Q$2, "Low", IF(G146 &lt;= 'Additional Data'!$Q$3, "Medium", "High"))</f>
        <v>High</v>
      </c>
      <c r="BK146" t="str">
        <f>IF(K146 &lt;= 'Additional Data'!$V$2, "Low", IF(K146 &lt;= 'Additional Data'!$V$3, "Medium", "High"))</f>
        <v>Medium</v>
      </c>
      <c r="BL146" t="str">
        <f>IF(L146 &lt;= 'Additional Data'!$AA$2, "Low", IF(L146 &lt;= 'Additional Data'!$AA$3, "Medium", "High"))</f>
        <v>Medium</v>
      </c>
      <c r="BM146">
        <v>145</v>
      </c>
    </row>
    <row r="147" spans="1:65" x14ac:dyDescent="0.25">
      <c r="A147">
        <v>49967</v>
      </c>
      <c r="B147" t="str">
        <f>IF(A147 &lt;= 'Additional Data'!$B$2,"Low", IF(A147 &lt;='Additional Data'!$B$3, "Medium", "High"))</f>
        <v>Medium</v>
      </c>
      <c r="C147">
        <v>0</v>
      </c>
      <c r="D147">
        <v>1</v>
      </c>
      <c r="E147">
        <v>4</v>
      </c>
      <c r="F147" t="str">
        <f t="shared" si="18"/>
        <v>Very Recent</v>
      </c>
      <c r="G147">
        <v>212</v>
      </c>
      <c r="H147">
        <v>6</v>
      </c>
      <c r="I147">
        <v>69</v>
      </c>
      <c r="J147">
        <v>4</v>
      </c>
      <c r="K147">
        <v>12</v>
      </c>
      <c r="L147">
        <v>3</v>
      </c>
      <c r="M147">
        <f>INDEX('Additional Data'!$H$2:$M$2, MATCH(MAX(G147:L147), G147:L147,0))</f>
        <v>0</v>
      </c>
      <c r="N147">
        <v>3</v>
      </c>
      <c r="O147">
        <v>6</v>
      </c>
      <c r="P147">
        <v>1</v>
      </c>
      <c r="Q147">
        <v>5</v>
      </c>
      <c r="R147">
        <v>7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3</v>
      </c>
      <c r="Z147">
        <v>11</v>
      </c>
      <c r="AA147">
        <v>0</v>
      </c>
      <c r="AB147">
        <v>62</v>
      </c>
      <c r="AC147" t="str" cm="1">
        <f t="array" ref="AC147">_xlfn.IFS(AB147 &lt; 30, "&lt; 30", AB147 &lt; 40, "30-39", AB147 &lt; 50, "40-49", AB147 &gt;= 50, "50+")</f>
        <v>50+</v>
      </c>
      <c r="AD147">
        <v>2515</v>
      </c>
      <c r="AE147">
        <v>0</v>
      </c>
      <c r="AF147">
        <v>0</v>
      </c>
      <c r="AG147">
        <v>1</v>
      </c>
      <c r="AH147">
        <v>0</v>
      </c>
      <c r="AI147">
        <v>0</v>
      </c>
      <c r="AJ147" t="str" cm="1">
        <f t="array" ref="AJ14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4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7">
        <v>0</v>
      </c>
      <c r="AM147">
        <v>0</v>
      </c>
      <c r="AN147">
        <v>1</v>
      </c>
      <c r="AO147">
        <v>0</v>
      </c>
      <c r="AP147">
        <v>0</v>
      </c>
      <c r="AQ147" t="str" cm="1">
        <f t="array" ref="AQ14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7" t="str" cm="1">
        <f t="array" ref="AR14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7">
        <v>303</v>
      </c>
      <c r="AT147">
        <v>300</v>
      </c>
      <c r="AU147">
        <v>0</v>
      </c>
      <c r="AV147">
        <v>1</v>
      </c>
      <c r="AW147" t="s">
        <v>47</v>
      </c>
      <c r="AX147" t="s">
        <v>11</v>
      </c>
      <c r="AY147" t="str">
        <f t="shared" si="19"/>
        <v>Web</v>
      </c>
      <c r="AZ147">
        <v>12</v>
      </c>
      <c r="BA147" t="s">
        <v>44</v>
      </c>
      <c r="BB147">
        <f t="shared" si="20"/>
        <v>12</v>
      </c>
      <c r="BC147">
        <f t="shared" si="21"/>
        <v>306</v>
      </c>
      <c r="BD147">
        <f t="shared" si="22"/>
        <v>10</v>
      </c>
      <c r="BE147">
        <f t="shared" si="23"/>
        <v>4</v>
      </c>
      <c r="BF147">
        <f t="shared" si="24"/>
        <v>4</v>
      </c>
      <c r="BG147">
        <f t="shared" si="25"/>
        <v>18</v>
      </c>
      <c r="BH147">
        <f t="shared" si="26"/>
        <v>6</v>
      </c>
      <c r="BI147" t="str">
        <f>VLOOKUP(BH147,'Additional Data'!$E$1:$F$12,2,FALSE)</f>
        <v>Loyal Customer</v>
      </c>
      <c r="BJ147" t="str">
        <f>IF(G147 &lt;= 'Additional Data'!$Q$2, "Low", IF(G147 &lt;= 'Additional Data'!$Q$3, "Medium", "High"))</f>
        <v>Medium</v>
      </c>
      <c r="BK147" t="str">
        <f>IF(K147 &lt;= 'Additional Data'!$V$2, "Low", IF(K147 &lt;= 'Additional Data'!$V$3, "Medium", "High"))</f>
        <v>Medium</v>
      </c>
      <c r="BL147" t="str">
        <f>IF(L147 &lt;= 'Additional Data'!$AA$2, "Low", IF(L147 &lt;= 'Additional Data'!$AA$3, "Medium", "High"))</f>
        <v>Low</v>
      </c>
      <c r="BM147">
        <v>146</v>
      </c>
    </row>
    <row r="148" spans="1:65" x14ac:dyDescent="0.25">
      <c r="A148">
        <v>60199</v>
      </c>
      <c r="B148" t="str">
        <f>IF(A148 &lt;= 'Additional Data'!$B$2,"Low", IF(A148 &lt;='Additional Data'!$B$3, "Medium", "High"))</f>
        <v>Medium</v>
      </c>
      <c r="C148">
        <v>1</v>
      </c>
      <c r="D148">
        <v>2</v>
      </c>
      <c r="E148">
        <v>49</v>
      </c>
      <c r="F148" t="str">
        <f t="shared" si="18"/>
        <v>Mid</v>
      </c>
      <c r="G148">
        <v>8</v>
      </c>
      <c r="H148">
        <v>1</v>
      </c>
      <c r="I148">
        <v>7</v>
      </c>
      <c r="J148">
        <v>2</v>
      </c>
      <c r="K148">
        <v>0</v>
      </c>
      <c r="L148">
        <v>0</v>
      </c>
      <c r="M148">
        <f>INDEX('Additional Data'!$H$2:$M$2, MATCH(MAX(G148:L148), G148:L148,0))</f>
        <v>0</v>
      </c>
      <c r="N148">
        <v>1</v>
      </c>
      <c r="O148">
        <v>0</v>
      </c>
      <c r="P148">
        <v>0</v>
      </c>
      <c r="Q148">
        <v>3</v>
      </c>
      <c r="R148">
        <v>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3</v>
      </c>
      <c r="Z148">
        <v>11</v>
      </c>
      <c r="AA148">
        <v>0</v>
      </c>
      <c r="AB148">
        <v>42</v>
      </c>
      <c r="AC148" t="str" cm="1">
        <f t="array" ref="AC148">_xlfn.IFS(AB148 &lt; 30, "&lt; 30", AB148 &lt; 40, "30-39", AB148 &lt; 50, "40-49", AB148 &gt;= 50, "50+")</f>
        <v>40-49</v>
      </c>
      <c r="AD148">
        <v>2449</v>
      </c>
      <c r="AE148">
        <v>0</v>
      </c>
      <c r="AF148">
        <v>0</v>
      </c>
      <c r="AG148">
        <v>1</v>
      </c>
      <c r="AH148">
        <v>0</v>
      </c>
      <c r="AI148">
        <v>0</v>
      </c>
      <c r="AJ148" t="str" cm="1">
        <f t="array" ref="AJ14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4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8">
        <v>0</v>
      </c>
      <c r="AM148">
        <v>0</v>
      </c>
      <c r="AN148">
        <v>1</v>
      </c>
      <c r="AO148">
        <v>0</v>
      </c>
      <c r="AP148">
        <v>0</v>
      </c>
      <c r="AQ148" t="str" cm="1">
        <f t="array" ref="AQ14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8" t="str" cm="1">
        <f t="array" ref="AR14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8">
        <v>18</v>
      </c>
      <c r="AT148">
        <v>18</v>
      </c>
      <c r="AU148">
        <v>0</v>
      </c>
      <c r="AV148">
        <v>3</v>
      </c>
      <c r="AW148" t="s">
        <v>45</v>
      </c>
      <c r="AX148" t="s">
        <v>13</v>
      </c>
      <c r="AY148" t="str">
        <f t="shared" si="19"/>
        <v>Store</v>
      </c>
      <c r="AZ148">
        <v>3</v>
      </c>
      <c r="BA148" t="s">
        <v>44</v>
      </c>
      <c r="BB148">
        <f t="shared" si="20"/>
        <v>3</v>
      </c>
      <c r="BC148">
        <f t="shared" si="21"/>
        <v>18</v>
      </c>
      <c r="BD148">
        <f t="shared" si="22"/>
        <v>6</v>
      </c>
      <c r="BE148">
        <f t="shared" si="23"/>
        <v>0</v>
      </c>
      <c r="BF148">
        <f t="shared" si="24"/>
        <v>0</v>
      </c>
      <c r="BG148">
        <f t="shared" si="25"/>
        <v>6</v>
      </c>
      <c r="BH148">
        <f t="shared" si="26"/>
        <v>0</v>
      </c>
      <c r="BI148" t="str">
        <f>VLOOKUP(BH148,'Additional Data'!$E$1:$F$12,2,FALSE)</f>
        <v>Churned Customer</v>
      </c>
      <c r="BJ148" t="str">
        <f>IF(G148 &lt;= 'Additional Data'!$Q$2, "Low", IF(G148 &lt;= 'Additional Data'!$Q$3, "Medium", "High"))</f>
        <v>Low</v>
      </c>
      <c r="BK148" t="str">
        <f>IF(K148 &lt;= 'Additional Data'!$V$2, "Low", IF(K148 &lt;= 'Additional Data'!$V$3, "Medium", "High"))</f>
        <v>Low</v>
      </c>
      <c r="BL148" t="str">
        <f>IF(L148 &lt;= 'Additional Data'!$AA$2, "Low", IF(L148 &lt;= 'Additional Data'!$AA$3, "Medium", "High"))</f>
        <v>Low</v>
      </c>
      <c r="BM148">
        <v>147</v>
      </c>
    </row>
    <row r="149" spans="1:65" x14ac:dyDescent="0.25">
      <c r="A149">
        <v>55375</v>
      </c>
      <c r="B149" t="str">
        <f>IF(A149 &lt;= 'Additional Data'!$B$2,"Low", IF(A149 &lt;='Additional Data'!$B$3, "Medium", "High"))</f>
        <v>Medium</v>
      </c>
      <c r="C149">
        <v>0</v>
      </c>
      <c r="D149">
        <v>1</v>
      </c>
      <c r="E149">
        <v>3</v>
      </c>
      <c r="F149" t="str">
        <f t="shared" si="18"/>
        <v>Very Recent</v>
      </c>
      <c r="G149">
        <v>42</v>
      </c>
      <c r="H149">
        <v>11</v>
      </c>
      <c r="I149">
        <v>57</v>
      </c>
      <c r="J149">
        <v>10</v>
      </c>
      <c r="K149">
        <v>28</v>
      </c>
      <c r="L149">
        <v>14</v>
      </c>
      <c r="M149">
        <f>INDEX('Additional Data'!$H$2:$M$2, MATCH(MAX(G149:L149), G149:L149,0))</f>
        <v>0</v>
      </c>
      <c r="N149">
        <v>1</v>
      </c>
      <c r="O149">
        <v>1</v>
      </c>
      <c r="P149">
        <v>1</v>
      </c>
      <c r="Q149">
        <v>6</v>
      </c>
      <c r="R149">
        <v>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3</v>
      </c>
      <c r="Z149">
        <v>11</v>
      </c>
      <c r="AA149">
        <v>0</v>
      </c>
      <c r="AB149">
        <v>43</v>
      </c>
      <c r="AC149" t="str" cm="1">
        <f t="array" ref="AC149">_xlfn.IFS(AB149 &lt; 30, "&lt; 30", AB149 &lt; 40, "30-39", AB149 &lt; 50, "40-49", AB149 &gt;= 50, "50+")</f>
        <v>40-49</v>
      </c>
      <c r="AD149">
        <v>2414</v>
      </c>
      <c r="AE149">
        <v>0</v>
      </c>
      <c r="AF149">
        <v>0</v>
      </c>
      <c r="AG149">
        <v>0</v>
      </c>
      <c r="AH149">
        <v>1</v>
      </c>
      <c r="AI149">
        <v>0</v>
      </c>
      <c r="AJ149" t="str" cm="1">
        <f t="array" ref="AJ14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9">
        <v>0</v>
      </c>
      <c r="AM149">
        <v>0</v>
      </c>
      <c r="AN149">
        <v>1</v>
      </c>
      <c r="AO149">
        <v>0</v>
      </c>
      <c r="AP149">
        <v>0</v>
      </c>
      <c r="AQ149" t="str" cm="1">
        <f t="array" ref="AQ14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9" t="str" cm="1">
        <f t="array" ref="AR14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9">
        <v>148</v>
      </c>
      <c r="AT149">
        <v>134</v>
      </c>
      <c r="AU149">
        <v>0</v>
      </c>
      <c r="AV149">
        <v>1</v>
      </c>
      <c r="AW149" t="s">
        <v>47</v>
      </c>
      <c r="AX149" t="s">
        <v>13</v>
      </c>
      <c r="AY149" t="str">
        <f t="shared" si="19"/>
        <v>Store</v>
      </c>
      <c r="AZ149">
        <v>8</v>
      </c>
      <c r="BA149" t="s">
        <v>44</v>
      </c>
      <c r="BB149">
        <f t="shared" si="20"/>
        <v>8</v>
      </c>
      <c r="BC149">
        <f t="shared" si="21"/>
        <v>162</v>
      </c>
      <c r="BD149">
        <f t="shared" si="22"/>
        <v>10</v>
      </c>
      <c r="BE149">
        <f t="shared" si="23"/>
        <v>3</v>
      </c>
      <c r="BF149">
        <f t="shared" si="24"/>
        <v>3</v>
      </c>
      <c r="BG149">
        <f t="shared" si="25"/>
        <v>16</v>
      </c>
      <c r="BH149">
        <f t="shared" si="26"/>
        <v>5</v>
      </c>
      <c r="BI149" t="str">
        <f>VLOOKUP(BH149,'Additional Data'!$E$1:$F$12,2,FALSE)</f>
        <v>Loyal Customer</v>
      </c>
      <c r="BJ149" t="str">
        <f>IF(G149 &lt;= 'Additional Data'!$Q$2, "Low", IF(G149 &lt;= 'Additional Data'!$Q$3, "Medium", "High"))</f>
        <v>Medium</v>
      </c>
      <c r="BK149" t="str">
        <f>IF(K149 &lt;= 'Additional Data'!$V$2, "Low", IF(K149 &lt;= 'Additional Data'!$V$3, "Medium", "High"))</f>
        <v>Medium</v>
      </c>
      <c r="BL149" t="str">
        <f>IF(L149 &lt;= 'Additional Data'!$AA$2, "Low", IF(L149 &lt;= 'Additional Data'!$AA$3, "Medium", "High"))</f>
        <v>Medium</v>
      </c>
      <c r="BM149">
        <v>148</v>
      </c>
    </row>
    <row r="150" spans="1:65" x14ac:dyDescent="0.25">
      <c r="A150">
        <v>80317</v>
      </c>
      <c r="B150" t="str">
        <f>IF(A150 &lt;= 'Additional Data'!$B$2,"Low", IF(A150 &lt;='Additional Data'!$B$3, "Medium", "High"))</f>
        <v>High</v>
      </c>
      <c r="C150">
        <v>0</v>
      </c>
      <c r="D150">
        <v>0</v>
      </c>
      <c r="E150">
        <v>64</v>
      </c>
      <c r="F150" t="str">
        <f t="shared" si="18"/>
        <v>Old</v>
      </c>
      <c r="G150">
        <v>536</v>
      </c>
      <c r="H150">
        <v>11</v>
      </c>
      <c r="I150">
        <v>387</v>
      </c>
      <c r="J150">
        <v>149</v>
      </c>
      <c r="K150">
        <v>91</v>
      </c>
      <c r="L150">
        <v>57</v>
      </c>
      <c r="M150">
        <f>INDEX('Additional Data'!$H$2:$M$2, MATCH(MAX(G150:L150), G150:L150,0))</f>
        <v>0</v>
      </c>
      <c r="N150">
        <v>1</v>
      </c>
      <c r="O150">
        <v>3</v>
      </c>
      <c r="P150">
        <v>4</v>
      </c>
      <c r="Q150">
        <v>10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3</v>
      </c>
      <c r="Z150">
        <v>11</v>
      </c>
      <c r="AA150">
        <v>0</v>
      </c>
      <c r="AB150">
        <v>65</v>
      </c>
      <c r="AC150" t="str" cm="1">
        <f t="array" ref="AC150">_xlfn.IFS(AB150 &lt; 30, "&lt; 30", AB150 &lt; 40, "30-39", AB150 &lt; 50, "40-49", AB150 &gt;= 50, "50+")</f>
        <v>50+</v>
      </c>
      <c r="AD150">
        <v>2472</v>
      </c>
      <c r="AE150">
        <v>0</v>
      </c>
      <c r="AF150">
        <v>0</v>
      </c>
      <c r="AG150">
        <v>1</v>
      </c>
      <c r="AH150">
        <v>0</v>
      </c>
      <c r="AI150">
        <v>0</v>
      </c>
      <c r="AJ150" t="str" cm="1">
        <f t="array" ref="AJ15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5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0">
        <v>0</v>
      </c>
      <c r="AM150">
        <v>0</v>
      </c>
      <c r="AN150">
        <v>1</v>
      </c>
      <c r="AO150">
        <v>0</v>
      </c>
      <c r="AP150">
        <v>0</v>
      </c>
      <c r="AQ150" t="str" cm="1">
        <f t="array" ref="AQ15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0" t="str" cm="1">
        <f t="array" ref="AR15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0">
        <v>1174</v>
      </c>
      <c r="AT150">
        <v>1117</v>
      </c>
      <c r="AU150">
        <v>0</v>
      </c>
      <c r="AV150">
        <v>0</v>
      </c>
      <c r="AW150" t="s">
        <v>43</v>
      </c>
      <c r="AX150" t="s">
        <v>13</v>
      </c>
      <c r="AY150" t="str">
        <f t="shared" si="19"/>
        <v>Store</v>
      </c>
      <c r="AZ150">
        <v>17</v>
      </c>
      <c r="BA150" t="s">
        <v>44</v>
      </c>
      <c r="BB150">
        <f t="shared" si="20"/>
        <v>17</v>
      </c>
      <c r="BC150">
        <f t="shared" si="21"/>
        <v>1231</v>
      </c>
      <c r="BD150">
        <f t="shared" si="22"/>
        <v>4</v>
      </c>
      <c r="BE150">
        <f t="shared" si="23"/>
        <v>6</v>
      </c>
      <c r="BF150">
        <f t="shared" si="24"/>
        <v>8</v>
      </c>
      <c r="BG150">
        <f t="shared" si="25"/>
        <v>18</v>
      </c>
      <c r="BH150">
        <f t="shared" si="26"/>
        <v>6</v>
      </c>
      <c r="BI150" t="str">
        <f>VLOOKUP(BH150,'Additional Data'!$E$1:$F$12,2,FALSE)</f>
        <v>Loyal Customer</v>
      </c>
      <c r="BJ150" t="str">
        <f>IF(G150 &lt;= 'Additional Data'!$Q$2, "Low", IF(G150 &lt;= 'Additional Data'!$Q$3, "Medium", "High"))</f>
        <v>High</v>
      </c>
      <c r="BK150" t="str">
        <f>IF(K150 &lt;= 'Additional Data'!$V$2, "Low", IF(K150 &lt;= 'Additional Data'!$V$3, "Medium", "High"))</f>
        <v>High</v>
      </c>
      <c r="BL150" t="str">
        <f>IF(L150 &lt;= 'Additional Data'!$AA$2, "Low", IF(L150 &lt;= 'Additional Data'!$AA$3, "Medium", "High"))</f>
        <v>High</v>
      </c>
      <c r="BM150">
        <v>149</v>
      </c>
    </row>
    <row r="151" spans="1:65" x14ac:dyDescent="0.25">
      <c r="A151">
        <v>30523</v>
      </c>
      <c r="B151" t="str">
        <f>IF(A151 &lt;= 'Additional Data'!$B$2,"Low", IF(A151 &lt;='Additional Data'!$B$3, "Medium", "High"))</f>
        <v>Low</v>
      </c>
      <c r="C151">
        <v>2</v>
      </c>
      <c r="D151">
        <v>1</v>
      </c>
      <c r="E151">
        <v>0</v>
      </c>
      <c r="F151" t="str">
        <f t="shared" si="18"/>
        <v>Very Recent</v>
      </c>
      <c r="G151">
        <v>5</v>
      </c>
      <c r="H151">
        <v>0</v>
      </c>
      <c r="I151">
        <v>3</v>
      </c>
      <c r="J151">
        <v>0</v>
      </c>
      <c r="K151">
        <v>0</v>
      </c>
      <c r="L151">
        <v>5</v>
      </c>
      <c r="M151">
        <f>INDEX('Additional Data'!$H$2:$M$2, MATCH(MAX(G151:L151), G151:L151,0))</f>
        <v>0</v>
      </c>
      <c r="N151">
        <v>1</v>
      </c>
      <c r="O151">
        <v>1</v>
      </c>
      <c r="P151">
        <v>0</v>
      </c>
      <c r="Q151">
        <v>2</v>
      </c>
      <c r="R151">
        <v>7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3</v>
      </c>
      <c r="Z151">
        <v>11</v>
      </c>
      <c r="AA151">
        <v>0</v>
      </c>
      <c r="AB151">
        <v>62</v>
      </c>
      <c r="AC151" t="str" cm="1">
        <f t="array" ref="AC151">_xlfn.IFS(AB151 &lt; 30, "&lt; 30", AB151 &lt; 40, "30-39", AB151 &lt; 50, "40-49", AB151 &gt;= 50, "50+")</f>
        <v>50+</v>
      </c>
      <c r="AD151">
        <v>2522</v>
      </c>
      <c r="AE151">
        <v>0</v>
      </c>
      <c r="AF151">
        <v>0</v>
      </c>
      <c r="AG151">
        <v>1</v>
      </c>
      <c r="AH151">
        <v>0</v>
      </c>
      <c r="AI151">
        <v>0</v>
      </c>
      <c r="AJ151" t="str" cm="1">
        <f t="array" ref="AJ15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5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1">
        <v>0</v>
      </c>
      <c r="AM151">
        <v>0</v>
      </c>
      <c r="AN151">
        <v>0</v>
      </c>
      <c r="AO151">
        <v>1</v>
      </c>
      <c r="AP151">
        <v>0</v>
      </c>
      <c r="AQ151" t="str" cm="1">
        <f t="array" ref="AQ15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51" t="str" cm="1">
        <f t="array" ref="AR15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1">
        <v>8</v>
      </c>
      <c r="AT151">
        <v>3</v>
      </c>
      <c r="AU151">
        <v>0</v>
      </c>
      <c r="AV151">
        <v>3</v>
      </c>
      <c r="AW151" t="s">
        <v>45</v>
      </c>
      <c r="AX151" t="s">
        <v>13</v>
      </c>
      <c r="AY151" t="str">
        <f t="shared" si="19"/>
        <v>Store</v>
      </c>
      <c r="AZ151">
        <v>3</v>
      </c>
      <c r="BA151" t="s">
        <v>44</v>
      </c>
      <c r="BB151">
        <f t="shared" si="20"/>
        <v>3</v>
      </c>
      <c r="BC151">
        <f t="shared" si="21"/>
        <v>13</v>
      </c>
      <c r="BD151">
        <f t="shared" si="22"/>
        <v>10</v>
      </c>
      <c r="BE151">
        <f t="shared" si="23"/>
        <v>0</v>
      </c>
      <c r="BF151">
        <f t="shared" si="24"/>
        <v>0</v>
      </c>
      <c r="BG151">
        <f t="shared" si="25"/>
        <v>10</v>
      </c>
      <c r="BH151">
        <f t="shared" si="26"/>
        <v>2</v>
      </c>
      <c r="BI151" t="str">
        <f>VLOOKUP(BH151,'Additional Data'!$E$1:$F$12,2,FALSE)</f>
        <v>Churned Customer</v>
      </c>
      <c r="BJ151" t="str">
        <f>IF(G151 &lt;= 'Additional Data'!$Q$2, "Low", IF(G151 &lt;= 'Additional Data'!$Q$3, "Medium", "High"))</f>
        <v>Low</v>
      </c>
      <c r="BK151" t="str">
        <f>IF(K151 &lt;= 'Additional Data'!$V$2, "Low", IF(K151 &lt;= 'Additional Data'!$V$3, "Medium", "High"))</f>
        <v>Low</v>
      </c>
      <c r="BL151" t="str">
        <f>IF(L151 &lt;= 'Additional Data'!$AA$2, "Low", IF(L151 &lt;= 'Additional Data'!$AA$3, "Medium", "High"))</f>
        <v>Low</v>
      </c>
      <c r="BM151">
        <v>150</v>
      </c>
    </row>
    <row r="152" spans="1:65" x14ac:dyDescent="0.25">
      <c r="A152">
        <v>70356</v>
      </c>
      <c r="B152" t="str">
        <f>IF(A152 &lt;= 'Additional Data'!$B$2,"Low", IF(A152 &lt;='Additional Data'!$B$3, "Medium", "High"))</f>
        <v>High</v>
      </c>
      <c r="C152">
        <v>0</v>
      </c>
      <c r="D152">
        <v>0</v>
      </c>
      <c r="E152">
        <v>20</v>
      </c>
      <c r="F152" t="str">
        <f t="shared" si="18"/>
        <v>Recent</v>
      </c>
      <c r="G152">
        <v>1349</v>
      </c>
      <c r="H152">
        <v>16</v>
      </c>
      <c r="I152">
        <v>249</v>
      </c>
      <c r="J152">
        <v>43</v>
      </c>
      <c r="K152">
        <v>16</v>
      </c>
      <c r="L152">
        <v>33</v>
      </c>
      <c r="M152">
        <f>INDEX('Additional Data'!$H$2:$M$2, MATCH(MAX(G152:L152), G152:L152,0))</f>
        <v>0</v>
      </c>
      <c r="N152">
        <v>2</v>
      </c>
      <c r="O152">
        <v>10</v>
      </c>
      <c r="P152">
        <v>6</v>
      </c>
      <c r="Q152">
        <v>9</v>
      </c>
      <c r="R152">
        <v>6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3</v>
      </c>
      <c r="Z152">
        <v>11</v>
      </c>
      <c r="AA152">
        <v>0</v>
      </c>
      <c r="AB152">
        <v>75</v>
      </c>
      <c r="AC152" t="str" cm="1">
        <f t="array" ref="AC152">_xlfn.IFS(AB152 &lt; 30, "&lt; 30", AB152 &lt; 40, "30-39", AB152 &lt; 50, "40-49", AB152 &gt;= 50, "50+")</f>
        <v>50+</v>
      </c>
      <c r="AD152">
        <v>2760</v>
      </c>
      <c r="AE152">
        <v>0</v>
      </c>
      <c r="AF152">
        <v>1</v>
      </c>
      <c r="AG152">
        <v>0</v>
      </c>
      <c r="AH152">
        <v>0</v>
      </c>
      <c r="AI152">
        <v>0</v>
      </c>
      <c r="AJ152" t="str" cm="1">
        <f t="array" ref="AJ15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2">
        <v>0</v>
      </c>
      <c r="AM152">
        <v>0</v>
      </c>
      <c r="AN152">
        <v>0</v>
      </c>
      <c r="AO152">
        <v>0</v>
      </c>
      <c r="AP152">
        <v>1</v>
      </c>
      <c r="AQ152" t="str" cm="1">
        <f t="array" ref="AQ15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52" t="str" cm="1">
        <f t="array" ref="AR15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2">
        <v>1673</v>
      </c>
      <c r="AT152">
        <v>1640</v>
      </c>
      <c r="AU152">
        <v>0</v>
      </c>
      <c r="AV152">
        <v>0</v>
      </c>
      <c r="AW152" t="s">
        <v>43</v>
      </c>
      <c r="AX152" t="s">
        <v>11</v>
      </c>
      <c r="AY152" t="str">
        <f t="shared" si="19"/>
        <v>Web</v>
      </c>
      <c r="AZ152">
        <v>25</v>
      </c>
      <c r="BA152" t="s">
        <v>44</v>
      </c>
      <c r="BB152">
        <f t="shared" si="20"/>
        <v>25</v>
      </c>
      <c r="BC152">
        <f t="shared" si="21"/>
        <v>1706</v>
      </c>
      <c r="BD152">
        <f t="shared" si="22"/>
        <v>8</v>
      </c>
      <c r="BE152">
        <f t="shared" si="23"/>
        <v>9</v>
      </c>
      <c r="BF152">
        <f t="shared" si="24"/>
        <v>9</v>
      </c>
      <c r="BG152">
        <f t="shared" si="25"/>
        <v>26</v>
      </c>
      <c r="BH152">
        <f t="shared" si="26"/>
        <v>9</v>
      </c>
      <c r="BI152" t="str">
        <f>VLOOKUP(BH152,'Additional Data'!$E$1:$F$12,2,FALSE)</f>
        <v>Top Customer</v>
      </c>
      <c r="BJ152" t="str">
        <f>IF(G152 &lt;= 'Additional Data'!$Q$2, "Low", IF(G152 &lt;= 'Additional Data'!$Q$3, "Medium", "High"))</f>
        <v>High</v>
      </c>
      <c r="BK152" t="str">
        <f>IF(K152 &lt;= 'Additional Data'!$V$2, "Low", IF(K152 &lt;= 'Additional Data'!$V$3, "Medium", "High"))</f>
        <v>Medium</v>
      </c>
      <c r="BL152" t="str">
        <f>IF(L152 &lt;= 'Additional Data'!$AA$2, "Low", IF(L152 &lt;= 'Additional Data'!$AA$3, "Medium", "High"))</f>
        <v>Medium</v>
      </c>
      <c r="BM152">
        <v>151</v>
      </c>
    </row>
    <row r="153" spans="1:65" x14ac:dyDescent="0.25">
      <c r="A153">
        <v>23228</v>
      </c>
      <c r="B153" t="str">
        <f>IF(A153 &lt;= 'Additional Data'!$B$2,"Low", IF(A153 &lt;='Additional Data'!$B$3, "Medium", "High"))</f>
        <v>Low</v>
      </c>
      <c r="C153">
        <v>1</v>
      </c>
      <c r="D153">
        <v>0</v>
      </c>
      <c r="E153">
        <v>91</v>
      </c>
      <c r="F153" t="str">
        <f t="shared" si="18"/>
        <v>Old</v>
      </c>
      <c r="G153">
        <v>53</v>
      </c>
      <c r="H153">
        <v>3</v>
      </c>
      <c r="I153">
        <v>49</v>
      </c>
      <c r="J153">
        <v>7</v>
      </c>
      <c r="K153">
        <v>4</v>
      </c>
      <c r="L153">
        <v>5</v>
      </c>
      <c r="M153">
        <f>INDEX('Additional Data'!$H$2:$M$2, MATCH(MAX(G153:L153), G153:L153,0))</f>
        <v>0</v>
      </c>
      <c r="N153">
        <v>4</v>
      </c>
      <c r="O153">
        <v>3</v>
      </c>
      <c r="P153">
        <v>0</v>
      </c>
      <c r="Q153">
        <v>4</v>
      </c>
      <c r="R153">
        <v>8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3</v>
      </c>
      <c r="Z153">
        <v>11</v>
      </c>
      <c r="AA153">
        <v>0</v>
      </c>
      <c r="AB153">
        <v>36</v>
      </c>
      <c r="AC153" t="str" cm="1">
        <f t="array" ref="AC153">_xlfn.IFS(AB153 &lt; 30, "&lt; 30", AB153 &lt; 40, "30-39", AB153 &lt; 50, "40-49", AB153 &gt;= 50, "50+")</f>
        <v>30-39</v>
      </c>
      <c r="AD153">
        <v>2334</v>
      </c>
      <c r="AE153">
        <v>0</v>
      </c>
      <c r="AF153">
        <v>1</v>
      </c>
      <c r="AG153">
        <v>0</v>
      </c>
      <c r="AH153">
        <v>0</v>
      </c>
      <c r="AI153">
        <v>0</v>
      </c>
      <c r="AJ153" t="str" cm="1">
        <f t="array" ref="AJ15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3">
        <v>0</v>
      </c>
      <c r="AM153">
        <v>0</v>
      </c>
      <c r="AN153">
        <v>1</v>
      </c>
      <c r="AO153">
        <v>0</v>
      </c>
      <c r="AP153">
        <v>0</v>
      </c>
      <c r="AQ153" t="str" cm="1">
        <f t="array" ref="AQ15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3" t="str" cm="1">
        <f t="array" ref="AR15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3">
        <v>116</v>
      </c>
      <c r="AT153">
        <v>111</v>
      </c>
      <c r="AU153">
        <v>0</v>
      </c>
      <c r="AV153">
        <v>1</v>
      </c>
      <c r="AW153" t="s">
        <v>47</v>
      </c>
      <c r="AX153" t="s">
        <v>13</v>
      </c>
      <c r="AY153" t="str">
        <f t="shared" si="19"/>
        <v>Store</v>
      </c>
      <c r="AZ153">
        <v>7</v>
      </c>
      <c r="BA153" t="s">
        <v>44</v>
      </c>
      <c r="BB153">
        <f t="shared" si="20"/>
        <v>7</v>
      </c>
      <c r="BC153">
        <f t="shared" si="21"/>
        <v>121</v>
      </c>
      <c r="BD153">
        <f t="shared" si="22"/>
        <v>0.99999999999999978</v>
      </c>
      <c r="BE153">
        <f t="shared" si="23"/>
        <v>3</v>
      </c>
      <c r="BF153">
        <f t="shared" si="24"/>
        <v>3</v>
      </c>
      <c r="BG153">
        <f t="shared" si="25"/>
        <v>7</v>
      </c>
      <c r="BH153">
        <f t="shared" si="26"/>
        <v>1</v>
      </c>
      <c r="BI153" t="str">
        <f>VLOOKUP(BH153,'Additional Data'!$E$1:$F$12,2,FALSE)</f>
        <v>Churned Customer</v>
      </c>
      <c r="BJ153" t="str">
        <f>IF(G153 &lt;= 'Additional Data'!$Q$2, "Low", IF(G153 &lt;= 'Additional Data'!$Q$3, "Medium", "High"))</f>
        <v>Medium</v>
      </c>
      <c r="BK153" t="str">
        <f>IF(K153 &lt;= 'Additional Data'!$V$2, "Low", IF(K153 &lt;= 'Additional Data'!$V$3, "Medium", "High"))</f>
        <v>Medium</v>
      </c>
      <c r="BL153" t="str">
        <f>IF(L153 &lt;= 'Additional Data'!$AA$2, "Low", IF(L153 &lt;= 'Additional Data'!$AA$3, "Medium", "High"))</f>
        <v>Low</v>
      </c>
      <c r="BM153">
        <v>152</v>
      </c>
    </row>
    <row r="154" spans="1:65" x14ac:dyDescent="0.25">
      <c r="A154">
        <v>74165</v>
      </c>
      <c r="B154" t="str">
        <f>IF(A154 &lt;= 'Additional Data'!$B$2,"Low", IF(A154 &lt;='Additional Data'!$B$3, "Medium", "High"))</f>
        <v>High</v>
      </c>
      <c r="C154">
        <v>0</v>
      </c>
      <c r="D154">
        <v>0</v>
      </c>
      <c r="E154">
        <v>9</v>
      </c>
      <c r="F154" t="str">
        <f t="shared" si="18"/>
        <v>Recent</v>
      </c>
      <c r="G154">
        <v>1001</v>
      </c>
      <c r="H154">
        <v>12</v>
      </c>
      <c r="I154">
        <v>240</v>
      </c>
      <c r="J154">
        <v>16</v>
      </c>
      <c r="K154">
        <v>12</v>
      </c>
      <c r="L154">
        <v>12</v>
      </c>
      <c r="M154">
        <f>INDEX('Additional Data'!$H$2:$M$2, MATCH(MAX(G154:L154), G154:L154,0))</f>
        <v>0</v>
      </c>
      <c r="N154">
        <v>1</v>
      </c>
      <c r="O154">
        <v>5</v>
      </c>
      <c r="P154">
        <v>4</v>
      </c>
      <c r="Q154">
        <v>10</v>
      </c>
      <c r="R154">
        <v>2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3</v>
      </c>
      <c r="Z154">
        <v>11</v>
      </c>
      <c r="AA154">
        <v>0</v>
      </c>
      <c r="AB154">
        <v>45</v>
      </c>
      <c r="AC154" t="str" cm="1">
        <f t="array" ref="AC154">_xlfn.IFS(AB154 &lt; 30, "&lt; 30", AB154 &lt; 40, "30-39", AB154 &lt; 50, "40-49", AB154 &gt;= 50, "50+")</f>
        <v>40-49</v>
      </c>
      <c r="AD154">
        <v>2583</v>
      </c>
      <c r="AE154">
        <v>1</v>
      </c>
      <c r="AF154">
        <v>0</v>
      </c>
      <c r="AG154">
        <v>0</v>
      </c>
      <c r="AH154">
        <v>0</v>
      </c>
      <c r="AI154">
        <v>0</v>
      </c>
      <c r="AJ154" t="str" cm="1">
        <f t="array" ref="AJ15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5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4">
        <v>0</v>
      </c>
      <c r="AM154">
        <v>0</v>
      </c>
      <c r="AN154">
        <v>0</v>
      </c>
      <c r="AO154">
        <v>0</v>
      </c>
      <c r="AP154">
        <v>1</v>
      </c>
      <c r="AQ154" t="str" cm="1">
        <f t="array" ref="AQ15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54" t="str" cm="1">
        <f t="array" ref="AR15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4">
        <v>1281</v>
      </c>
      <c r="AT154">
        <v>1269</v>
      </c>
      <c r="AU154">
        <v>0</v>
      </c>
      <c r="AV154">
        <v>0</v>
      </c>
      <c r="AW154" t="s">
        <v>43</v>
      </c>
      <c r="AX154" t="s">
        <v>13</v>
      </c>
      <c r="AY154" t="str">
        <f t="shared" si="19"/>
        <v>Store</v>
      </c>
      <c r="AZ154">
        <v>19</v>
      </c>
      <c r="BA154" t="s">
        <v>44</v>
      </c>
      <c r="BB154">
        <f t="shared" si="20"/>
        <v>19</v>
      </c>
      <c r="BC154">
        <f t="shared" si="21"/>
        <v>1293</v>
      </c>
      <c r="BD154">
        <f t="shared" si="22"/>
        <v>10</v>
      </c>
      <c r="BE154">
        <f t="shared" si="23"/>
        <v>7</v>
      </c>
      <c r="BF154">
        <f t="shared" si="24"/>
        <v>8</v>
      </c>
      <c r="BG154">
        <f t="shared" si="25"/>
        <v>25</v>
      </c>
      <c r="BH154">
        <f t="shared" si="26"/>
        <v>9</v>
      </c>
      <c r="BI154" t="str">
        <f>VLOOKUP(BH154,'Additional Data'!$E$1:$F$12,2,FALSE)</f>
        <v>Top Customer</v>
      </c>
      <c r="BJ154" t="str">
        <f>IF(G154 &lt;= 'Additional Data'!$Q$2, "Low", IF(G154 &lt;= 'Additional Data'!$Q$3, "Medium", "High"))</f>
        <v>High</v>
      </c>
      <c r="BK154" t="str">
        <f>IF(K154 &lt;= 'Additional Data'!$V$2, "Low", IF(K154 &lt;= 'Additional Data'!$V$3, "Medium", "High"))</f>
        <v>Medium</v>
      </c>
      <c r="BL154" t="str">
        <f>IF(L154 &lt;= 'Additional Data'!$AA$2, "Low", IF(L154 &lt;= 'Additional Data'!$AA$3, "Medium", "High"))</f>
        <v>Medium</v>
      </c>
      <c r="BM154">
        <v>153</v>
      </c>
    </row>
    <row r="155" spans="1:65" x14ac:dyDescent="0.25">
      <c r="A155">
        <v>43482</v>
      </c>
      <c r="B155" t="str">
        <f>IF(A155 &lt;= 'Additional Data'!$B$2,"Low", IF(A155 &lt;='Additional Data'!$B$3, "Medium", "High"))</f>
        <v>Medium</v>
      </c>
      <c r="C155">
        <v>2</v>
      </c>
      <c r="D155">
        <v>1</v>
      </c>
      <c r="E155">
        <v>83</v>
      </c>
      <c r="F155" t="str">
        <f t="shared" si="18"/>
        <v>Old</v>
      </c>
      <c r="G155">
        <v>18</v>
      </c>
      <c r="H155">
        <v>1</v>
      </c>
      <c r="I155">
        <v>32</v>
      </c>
      <c r="J155">
        <v>6</v>
      </c>
      <c r="K155">
        <v>3</v>
      </c>
      <c r="L155">
        <v>28</v>
      </c>
      <c r="M155">
        <f>INDEX('Additional Data'!$H$2:$M$2, MATCH(MAX(G155:L155), G155:L155,0))</f>
        <v>0</v>
      </c>
      <c r="N155">
        <v>3</v>
      </c>
      <c r="O155">
        <v>2</v>
      </c>
      <c r="P155">
        <v>0</v>
      </c>
      <c r="Q155">
        <v>4</v>
      </c>
      <c r="R155">
        <v>6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3</v>
      </c>
      <c r="Z155">
        <v>11</v>
      </c>
      <c r="AA155">
        <v>0</v>
      </c>
      <c r="AB155">
        <v>54</v>
      </c>
      <c r="AC155" t="str" cm="1">
        <f t="array" ref="AC155">_xlfn.IFS(AB155 &lt; 30, "&lt; 30", AB155 &lt; 40, "30-39", AB155 &lt; 50, "40-49", AB155 &gt;= 50, "50+")</f>
        <v>50+</v>
      </c>
      <c r="AD155">
        <v>2387</v>
      </c>
      <c r="AE155">
        <v>0</v>
      </c>
      <c r="AF155">
        <v>0</v>
      </c>
      <c r="AG155">
        <v>0</v>
      </c>
      <c r="AH155">
        <v>1</v>
      </c>
      <c r="AI155">
        <v>0</v>
      </c>
      <c r="AJ155" t="str" cm="1">
        <f t="array" ref="AJ15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5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5">
        <v>0</v>
      </c>
      <c r="AM155">
        <v>0</v>
      </c>
      <c r="AN155">
        <v>1</v>
      </c>
      <c r="AO155">
        <v>0</v>
      </c>
      <c r="AP155">
        <v>0</v>
      </c>
      <c r="AQ155" t="str" cm="1">
        <f t="array" ref="AQ15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5" t="str" cm="1">
        <f t="array" ref="AR15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5">
        <v>60</v>
      </c>
      <c r="AT155">
        <v>32</v>
      </c>
      <c r="AU155">
        <v>0</v>
      </c>
      <c r="AV155">
        <v>3</v>
      </c>
      <c r="AW155" t="s">
        <v>47</v>
      </c>
      <c r="AX155" t="s">
        <v>13</v>
      </c>
      <c r="AY155" t="str">
        <f t="shared" si="19"/>
        <v>Store</v>
      </c>
      <c r="AZ155">
        <v>6</v>
      </c>
      <c r="BA155" t="s">
        <v>44</v>
      </c>
      <c r="BB155">
        <f t="shared" si="20"/>
        <v>6</v>
      </c>
      <c r="BC155">
        <f t="shared" si="21"/>
        <v>88</v>
      </c>
      <c r="BD155">
        <f t="shared" si="22"/>
        <v>1.9999999999999996</v>
      </c>
      <c r="BE155">
        <f t="shared" si="23"/>
        <v>2</v>
      </c>
      <c r="BF155">
        <f t="shared" si="24"/>
        <v>2</v>
      </c>
      <c r="BG155">
        <f t="shared" si="25"/>
        <v>6</v>
      </c>
      <c r="BH155">
        <f t="shared" si="26"/>
        <v>0</v>
      </c>
      <c r="BI155" t="str">
        <f>VLOOKUP(BH155,'Additional Data'!$E$1:$F$12,2,FALSE)</f>
        <v>Churned Customer</v>
      </c>
      <c r="BJ155" t="str">
        <f>IF(G155 &lt;= 'Additional Data'!$Q$2, "Low", IF(G155 &lt;= 'Additional Data'!$Q$3, "Medium", "High"))</f>
        <v>Low</v>
      </c>
      <c r="BK155" t="str">
        <f>IF(K155 &lt;= 'Additional Data'!$V$2, "Low", IF(K155 &lt;= 'Additional Data'!$V$3, "Medium", "High"))</f>
        <v>Medium</v>
      </c>
      <c r="BL155" t="str">
        <f>IF(L155 &lt;= 'Additional Data'!$AA$2, "Low", IF(L155 &lt;= 'Additional Data'!$AA$3, "Medium", "High"))</f>
        <v>Medium</v>
      </c>
      <c r="BM155">
        <v>154</v>
      </c>
    </row>
    <row r="156" spans="1:65" x14ac:dyDescent="0.25">
      <c r="A156">
        <v>62551</v>
      </c>
      <c r="B156" t="str">
        <f>IF(A156 &lt;= 'Additional Data'!$B$2,"Low", IF(A156 &lt;='Additional Data'!$B$3, "Medium", "High"))</f>
        <v>Medium</v>
      </c>
      <c r="C156">
        <v>0</v>
      </c>
      <c r="D156">
        <v>0</v>
      </c>
      <c r="E156">
        <v>27</v>
      </c>
      <c r="F156" t="str">
        <f t="shared" si="18"/>
        <v>Recent</v>
      </c>
      <c r="G156">
        <v>125</v>
      </c>
      <c r="H156">
        <v>16</v>
      </c>
      <c r="I156">
        <v>98</v>
      </c>
      <c r="J156">
        <v>134</v>
      </c>
      <c r="K156">
        <v>21</v>
      </c>
      <c r="L156">
        <v>27</v>
      </c>
      <c r="M156">
        <f>INDEX('Additional Data'!$H$2:$M$2, MATCH(MAX(G156:L156), G156:L156,0))</f>
        <v>0</v>
      </c>
      <c r="N156">
        <v>1</v>
      </c>
      <c r="O156">
        <v>6</v>
      </c>
      <c r="P156">
        <v>7</v>
      </c>
      <c r="Q156">
        <v>4</v>
      </c>
      <c r="R156">
        <v>3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3</v>
      </c>
      <c r="Z156">
        <v>11</v>
      </c>
      <c r="AA156">
        <v>0</v>
      </c>
      <c r="AB156">
        <v>67</v>
      </c>
      <c r="AC156" t="str" cm="1">
        <f t="array" ref="AC156">_xlfn.IFS(AB156 &lt; 30, "&lt; 30", AB156 &lt; 40, "30-39", AB156 &lt; 50, "40-49", AB156 &gt;= 50, "50+")</f>
        <v>50+</v>
      </c>
      <c r="AD156">
        <v>2382</v>
      </c>
      <c r="AE156">
        <v>1</v>
      </c>
      <c r="AF156">
        <v>0</v>
      </c>
      <c r="AG156">
        <v>0</v>
      </c>
      <c r="AH156">
        <v>0</v>
      </c>
      <c r="AI156">
        <v>0</v>
      </c>
      <c r="AJ156" t="str" cm="1">
        <f t="array" ref="AJ15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5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6">
        <v>0</v>
      </c>
      <c r="AM156">
        <v>0</v>
      </c>
      <c r="AN156">
        <v>1</v>
      </c>
      <c r="AO156">
        <v>0</v>
      </c>
      <c r="AP156">
        <v>0</v>
      </c>
      <c r="AQ156" t="str" cm="1">
        <f t="array" ref="AQ15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6" t="str" cm="1">
        <f t="array" ref="AR15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6">
        <v>394</v>
      </c>
      <c r="AT156">
        <v>367</v>
      </c>
      <c r="AU156">
        <v>1</v>
      </c>
      <c r="AV156">
        <v>0</v>
      </c>
      <c r="AW156" t="s">
        <v>46</v>
      </c>
      <c r="AX156" t="s">
        <v>12</v>
      </c>
      <c r="AY156" t="str">
        <f t="shared" si="19"/>
        <v>Catalog</v>
      </c>
      <c r="AZ156">
        <v>17</v>
      </c>
      <c r="BA156" t="s">
        <v>48</v>
      </c>
      <c r="BB156">
        <f t="shared" si="20"/>
        <v>17</v>
      </c>
      <c r="BC156">
        <f t="shared" si="21"/>
        <v>421</v>
      </c>
      <c r="BD156">
        <f t="shared" si="22"/>
        <v>8</v>
      </c>
      <c r="BE156">
        <f t="shared" si="23"/>
        <v>6</v>
      </c>
      <c r="BF156">
        <f t="shared" si="24"/>
        <v>5</v>
      </c>
      <c r="BG156">
        <f t="shared" si="25"/>
        <v>19</v>
      </c>
      <c r="BH156">
        <f t="shared" si="26"/>
        <v>7</v>
      </c>
      <c r="BI156" t="str">
        <f>VLOOKUP(BH156,'Additional Data'!$E$1:$F$12,2,FALSE)</f>
        <v>Loyal Customer</v>
      </c>
      <c r="BJ156" t="str">
        <f>IF(G156 &lt;= 'Additional Data'!$Q$2, "Low", IF(G156 &lt;= 'Additional Data'!$Q$3, "Medium", "High"))</f>
        <v>Medium</v>
      </c>
      <c r="BK156" t="str">
        <f>IF(K156 &lt;= 'Additional Data'!$V$2, "Low", IF(K156 &lt;= 'Additional Data'!$V$3, "Medium", "High"))</f>
        <v>Medium</v>
      </c>
      <c r="BL156" t="str">
        <f>IF(L156 &lt;= 'Additional Data'!$AA$2, "Low", IF(L156 &lt;= 'Additional Data'!$AA$3, "Medium", "High"))</f>
        <v>Medium</v>
      </c>
      <c r="BM156">
        <v>155</v>
      </c>
    </row>
    <row r="157" spans="1:65" x14ac:dyDescent="0.25">
      <c r="A157">
        <v>52332</v>
      </c>
      <c r="B157" t="str">
        <f>IF(A157 &lt;= 'Additional Data'!$B$2,"Low", IF(A157 &lt;='Additional Data'!$B$3, "Medium", "High"))</f>
        <v>Medium</v>
      </c>
      <c r="C157">
        <v>0</v>
      </c>
      <c r="D157">
        <v>0</v>
      </c>
      <c r="E157">
        <v>63</v>
      </c>
      <c r="F157" t="str">
        <f t="shared" si="18"/>
        <v>Old</v>
      </c>
      <c r="G157">
        <v>212</v>
      </c>
      <c r="H157">
        <v>5</v>
      </c>
      <c r="I157">
        <v>33</v>
      </c>
      <c r="J157">
        <v>7</v>
      </c>
      <c r="K157">
        <v>0</v>
      </c>
      <c r="L157">
        <v>2</v>
      </c>
      <c r="M157">
        <f>INDEX('Additional Data'!$H$2:$M$2, MATCH(MAX(G157:L157), G157:L157,0))</f>
        <v>0</v>
      </c>
      <c r="N157">
        <v>1</v>
      </c>
      <c r="O157">
        <v>3</v>
      </c>
      <c r="P157">
        <v>2</v>
      </c>
      <c r="Q157">
        <v>6</v>
      </c>
      <c r="R157">
        <v>4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3</v>
      </c>
      <c r="Z157">
        <v>11</v>
      </c>
      <c r="AA157">
        <v>0</v>
      </c>
      <c r="AB157">
        <v>61</v>
      </c>
      <c r="AC157" t="str" cm="1">
        <f t="array" ref="AC157">_xlfn.IFS(AB157 &lt; 30, "&lt; 30", AB157 &lt; 40, "30-39", AB157 &lt; 50, "40-49", AB157 &gt;= 50, "50+")</f>
        <v>50+</v>
      </c>
      <c r="AD157">
        <v>2464</v>
      </c>
      <c r="AE157">
        <v>1</v>
      </c>
      <c r="AF157">
        <v>0</v>
      </c>
      <c r="AG157">
        <v>0</v>
      </c>
      <c r="AH157">
        <v>0</v>
      </c>
      <c r="AI157">
        <v>0</v>
      </c>
      <c r="AJ157" t="str" cm="1">
        <f t="array" ref="AJ15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5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7">
        <v>0</v>
      </c>
      <c r="AM157">
        <v>0</v>
      </c>
      <c r="AN157">
        <v>1</v>
      </c>
      <c r="AO157">
        <v>0</v>
      </c>
      <c r="AP157">
        <v>0</v>
      </c>
      <c r="AQ157" t="str" cm="1">
        <f t="array" ref="AQ15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7" t="str" cm="1">
        <f t="array" ref="AR15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7">
        <v>257</v>
      </c>
      <c r="AT157">
        <v>255</v>
      </c>
      <c r="AU157">
        <v>1</v>
      </c>
      <c r="AV157">
        <v>0</v>
      </c>
      <c r="AW157" t="s">
        <v>47</v>
      </c>
      <c r="AX157" t="s">
        <v>13</v>
      </c>
      <c r="AY157" t="str">
        <f t="shared" si="19"/>
        <v>Store</v>
      </c>
      <c r="AZ157">
        <v>11</v>
      </c>
      <c r="BA157" t="s">
        <v>48</v>
      </c>
      <c r="BB157">
        <f t="shared" si="20"/>
        <v>11</v>
      </c>
      <c r="BC157">
        <f t="shared" si="21"/>
        <v>259</v>
      </c>
      <c r="BD157">
        <f t="shared" si="22"/>
        <v>4</v>
      </c>
      <c r="BE157">
        <f t="shared" si="23"/>
        <v>4</v>
      </c>
      <c r="BF157">
        <f t="shared" si="24"/>
        <v>4</v>
      </c>
      <c r="BG157">
        <f t="shared" si="25"/>
        <v>12</v>
      </c>
      <c r="BH157">
        <f t="shared" si="26"/>
        <v>3</v>
      </c>
      <c r="BI157" t="str">
        <f>VLOOKUP(BH157,'Additional Data'!$E$1:$F$12,2,FALSE)</f>
        <v>At Risk</v>
      </c>
      <c r="BJ157" t="str">
        <f>IF(G157 &lt;= 'Additional Data'!$Q$2, "Low", IF(G157 &lt;= 'Additional Data'!$Q$3, "Medium", "High"))</f>
        <v>Medium</v>
      </c>
      <c r="BK157" t="str">
        <f>IF(K157 &lt;= 'Additional Data'!$V$2, "Low", IF(K157 &lt;= 'Additional Data'!$V$3, "Medium", "High"))</f>
        <v>Low</v>
      </c>
      <c r="BL157" t="str">
        <f>IF(L157 &lt;= 'Additional Data'!$AA$2, "Low", IF(L157 &lt;= 'Additional Data'!$AA$3, "Medium", "High"))</f>
        <v>Low</v>
      </c>
      <c r="BM157">
        <v>156</v>
      </c>
    </row>
    <row r="158" spans="1:65" x14ac:dyDescent="0.25">
      <c r="A158">
        <v>66951</v>
      </c>
      <c r="B158" t="str">
        <f>IF(A158 &lt;= 'Additional Data'!$B$2,"Low", IF(A158 &lt;='Additional Data'!$B$3, "Medium", "High"))</f>
        <v>Medium</v>
      </c>
      <c r="C158">
        <v>0</v>
      </c>
      <c r="D158">
        <v>0</v>
      </c>
      <c r="E158">
        <v>46</v>
      </c>
      <c r="F158" t="str">
        <f t="shared" si="18"/>
        <v>Mid</v>
      </c>
      <c r="G158">
        <v>277</v>
      </c>
      <c r="H158">
        <v>162</v>
      </c>
      <c r="I158">
        <v>305</v>
      </c>
      <c r="J158">
        <v>173</v>
      </c>
      <c r="K158">
        <v>76</v>
      </c>
      <c r="L158">
        <v>124</v>
      </c>
      <c r="M158">
        <f>INDEX('Additional Data'!$H$2:$M$2, MATCH(MAX(G158:L158), G158:L158,0))</f>
        <v>0</v>
      </c>
      <c r="N158">
        <v>1</v>
      </c>
      <c r="O158">
        <v>3</v>
      </c>
      <c r="P158">
        <v>4</v>
      </c>
      <c r="Q158">
        <v>7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3</v>
      </c>
      <c r="Z158">
        <v>11</v>
      </c>
      <c r="AA158">
        <v>0</v>
      </c>
      <c r="AB158">
        <v>32</v>
      </c>
      <c r="AC158" t="str" cm="1">
        <f t="array" ref="AC158">_xlfn.IFS(AB158 &lt; 30, "&lt; 30", AB158 &lt; 40, "30-39", AB158 &lt; 50, "40-49", AB158 &gt;= 50, "50+")</f>
        <v>30-39</v>
      </c>
      <c r="AD158">
        <v>2398</v>
      </c>
      <c r="AE158">
        <v>0</v>
      </c>
      <c r="AF158">
        <v>0</v>
      </c>
      <c r="AG158">
        <v>1</v>
      </c>
      <c r="AH158">
        <v>0</v>
      </c>
      <c r="AI158">
        <v>0</v>
      </c>
      <c r="AJ158" t="str" cm="1">
        <f t="array" ref="AJ15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5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8">
        <v>0</v>
      </c>
      <c r="AM158">
        <v>0</v>
      </c>
      <c r="AN158">
        <v>1</v>
      </c>
      <c r="AO158">
        <v>0</v>
      </c>
      <c r="AP158">
        <v>0</v>
      </c>
      <c r="AQ158" t="str" cm="1">
        <f t="array" ref="AQ15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8" t="str" cm="1">
        <f t="array" ref="AR15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8">
        <v>993</v>
      </c>
      <c r="AT158">
        <v>869</v>
      </c>
      <c r="AU158">
        <v>0</v>
      </c>
      <c r="AV158">
        <v>0</v>
      </c>
      <c r="AW158" t="s">
        <v>43</v>
      </c>
      <c r="AX158" t="s">
        <v>13</v>
      </c>
      <c r="AY158" t="str">
        <f t="shared" si="19"/>
        <v>Store</v>
      </c>
      <c r="AZ158">
        <v>14</v>
      </c>
      <c r="BA158" t="s">
        <v>44</v>
      </c>
      <c r="BB158">
        <f t="shared" si="20"/>
        <v>14</v>
      </c>
      <c r="BC158">
        <f t="shared" si="21"/>
        <v>1117</v>
      </c>
      <c r="BD158">
        <f t="shared" si="22"/>
        <v>6</v>
      </c>
      <c r="BE158">
        <f t="shared" si="23"/>
        <v>5</v>
      </c>
      <c r="BF158">
        <f t="shared" si="24"/>
        <v>7</v>
      </c>
      <c r="BG158">
        <f t="shared" si="25"/>
        <v>18</v>
      </c>
      <c r="BH158">
        <f t="shared" si="26"/>
        <v>6</v>
      </c>
      <c r="BI158" t="str">
        <f>VLOOKUP(BH158,'Additional Data'!$E$1:$F$12,2,FALSE)</f>
        <v>Loyal Customer</v>
      </c>
      <c r="BJ158" t="str">
        <f>IF(G158 &lt;= 'Additional Data'!$Q$2, "Low", IF(G158 &lt;= 'Additional Data'!$Q$3, "Medium", "High"))</f>
        <v>Medium</v>
      </c>
      <c r="BK158" t="str">
        <f>IF(K158 &lt;= 'Additional Data'!$V$2, "Low", IF(K158 &lt;= 'Additional Data'!$V$3, "Medium", "High"))</f>
        <v>High</v>
      </c>
      <c r="BL158" t="str">
        <f>IF(L158 &lt;= 'Additional Data'!$AA$2, "Low", IF(L158 &lt;= 'Additional Data'!$AA$3, "Medium", "High"))</f>
        <v>High</v>
      </c>
      <c r="BM158">
        <v>157</v>
      </c>
    </row>
    <row r="159" spans="1:65" x14ac:dyDescent="0.25">
      <c r="A159">
        <v>26091</v>
      </c>
      <c r="B159" t="str">
        <f>IF(A159 &lt;= 'Additional Data'!$B$2,"Low", IF(A159 &lt;='Additional Data'!$B$3, "Medium", "High"))</f>
        <v>Low</v>
      </c>
      <c r="C159">
        <v>1</v>
      </c>
      <c r="D159">
        <v>1</v>
      </c>
      <c r="E159">
        <v>84</v>
      </c>
      <c r="F159" t="str">
        <f t="shared" si="18"/>
        <v>Old</v>
      </c>
      <c r="G159">
        <v>15</v>
      </c>
      <c r="H159">
        <v>10</v>
      </c>
      <c r="I159">
        <v>19</v>
      </c>
      <c r="J159">
        <v>8</v>
      </c>
      <c r="K159">
        <v>17</v>
      </c>
      <c r="L159">
        <v>20</v>
      </c>
      <c r="M159">
        <f>INDEX('Additional Data'!$H$2:$M$2, MATCH(MAX(G159:L159), G159:L159,0))</f>
        <v>0</v>
      </c>
      <c r="N159">
        <v>3</v>
      </c>
      <c r="O159">
        <v>2</v>
      </c>
      <c r="P159">
        <v>1</v>
      </c>
      <c r="Q159">
        <v>3</v>
      </c>
      <c r="R159">
        <v>5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3</v>
      </c>
      <c r="Z159">
        <v>11</v>
      </c>
      <c r="AA159">
        <v>0</v>
      </c>
      <c r="AB159">
        <v>63</v>
      </c>
      <c r="AC159" t="str" cm="1">
        <f t="array" ref="AC159">_xlfn.IFS(AB159 &lt; 30, "&lt; 30", AB159 &lt; 40, "30-39", AB159 &lt; 50, "40-49", AB159 &gt;= 50, "50+")</f>
        <v>50+</v>
      </c>
      <c r="AD159">
        <v>2283</v>
      </c>
      <c r="AE159">
        <v>0</v>
      </c>
      <c r="AF159">
        <v>0</v>
      </c>
      <c r="AG159">
        <v>0</v>
      </c>
      <c r="AH159">
        <v>1</v>
      </c>
      <c r="AI159">
        <v>0</v>
      </c>
      <c r="AJ159" t="str" cm="1">
        <f t="array" ref="AJ15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5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9">
        <v>0</v>
      </c>
      <c r="AM159">
        <v>0</v>
      </c>
      <c r="AN159">
        <v>1</v>
      </c>
      <c r="AO159">
        <v>0</v>
      </c>
      <c r="AP159">
        <v>0</v>
      </c>
      <c r="AQ159" t="str" cm="1">
        <f t="array" ref="AQ15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9" t="str" cm="1">
        <f t="array" ref="AR15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9">
        <v>69</v>
      </c>
      <c r="AT159">
        <v>49</v>
      </c>
      <c r="AU159">
        <v>0</v>
      </c>
      <c r="AV159">
        <v>2</v>
      </c>
      <c r="AW159" t="s">
        <v>47</v>
      </c>
      <c r="AX159" t="s">
        <v>13</v>
      </c>
      <c r="AY159" t="str">
        <f t="shared" si="19"/>
        <v>Store</v>
      </c>
      <c r="AZ159">
        <v>6</v>
      </c>
      <c r="BA159" t="s">
        <v>44</v>
      </c>
      <c r="BB159">
        <f t="shared" si="20"/>
        <v>6</v>
      </c>
      <c r="BC159">
        <f t="shared" si="21"/>
        <v>89</v>
      </c>
      <c r="BD159">
        <f t="shared" si="22"/>
        <v>1.9999999999999996</v>
      </c>
      <c r="BE159">
        <f t="shared" si="23"/>
        <v>2</v>
      </c>
      <c r="BF159">
        <f t="shared" si="24"/>
        <v>2</v>
      </c>
      <c r="BG159">
        <f t="shared" si="25"/>
        <v>6</v>
      </c>
      <c r="BH159">
        <f t="shared" si="26"/>
        <v>0</v>
      </c>
      <c r="BI159" t="str">
        <f>VLOOKUP(BH159,'Additional Data'!$E$1:$F$12,2,FALSE)</f>
        <v>Churned Customer</v>
      </c>
      <c r="BJ159" t="str">
        <f>IF(G159 &lt;= 'Additional Data'!$Q$2, "Low", IF(G159 &lt;= 'Additional Data'!$Q$3, "Medium", "High"))</f>
        <v>Low</v>
      </c>
      <c r="BK159" t="str">
        <f>IF(K159 &lt;= 'Additional Data'!$V$2, "Low", IF(K159 &lt;= 'Additional Data'!$V$3, "Medium", "High"))</f>
        <v>Medium</v>
      </c>
      <c r="BL159" t="str">
        <f>IF(L159 &lt;= 'Additional Data'!$AA$2, "Low", IF(L159 &lt;= 'Additional Data'!$AA$3, "Medium", "High"))</f>
        <v>Medium</v>
      </c>
      <c r="BM159">
        <v>158</v>
      </c>
    </row>
    <row r="160" spans="1:65" x14ac:dyDescent="0.25">
      <c r="A160">
        <v>33456</v>
      </c>
      <c r="B160" t="str">
        <f>IF(A160 &lt;= 'Additional Data'!$B$2,"Low", IF(A160 &lt;='Additional Data'!$B$3, "Medium", "High"))</f>
        <v>Low</v>
      </c>
      <c r="C160">
        <v>1</v>
      </c>
      <c r="D160">
        <v>1</v>
      </c>
      <c r="E160">
        <v>58</v>
      </c>
      <c r="F160" t="str">
        <f t="shared" si="18"/>
        <v>Mid</v>
      </c>
      <c r="G160">
        <v>7</v>
      </c>
      <c r="H160">
        <v>3</v>
      </c>
      <c r="I160">
        <v>10</v>
      </c>
      <c r="J160">
        <v>8</v>
      </c>
      <c r="K160">
        <v>1</v>
      </c>
      <c r="L160">
        <v>7</v>
      </c>
      <c r="M160">
        <f>INDEX('Additional Data'!$H$2:$M$2, MATCH(MAX(G160:L160), G160:L160,0))</f>
        <v>0</v>
      </c>
      <c r="N160">
        <v>2</v>
      </c>
      <c r="O160">
        <v>1</v>
      </c>
      <c r="P160">
        <v>0</v>
      </c>
      <c r="Q160">
        <v>3</v>
      </c>
      <c r="R160">
        <v>7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3</v>
      </c>
      <c r="Z160">
        <v>11</v>
      </c>
      <c r="AA160">
        <v>0</v>
      </c>
      <c r="AB160">
        <v>55</v>
      </c>
      <c r="AC160" t="str" cm="1">
        <f t="array" ref="AC160">_xlfn.IFS(AB160 &lt; 30, "&lt; 30", AB160 &lt; 40, "30-39", AB160 &lt; 50, "40-49", AB160 &gt;= 50, "50+")</f>
        <v>50+</v>
      </c>
      <c r="AD160">
        <v>2228</v>
      </c>
      <c r="AE160">
        <v>0</v>
      </c>
      <c r="AF160">
        <v>0</v>
      </c>
      <c r="AG160">
        <v>0</v>
      </c>
      <c r="AH160">
        <v>1</v>
      </c>
      <c r="AI160">
        <v>0</v>
      </c>
      <c r="AJ160" t="str" cm="1">
        <f t="array" ref="AJ16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0">
        <v>0</v>
      </c>
      <c r="AM160">
        <v>0</v>
      </c>
      <c r="AN160">
        <v>1</v>
      </c>
      <c r="AO160">
        <v>0</v>
      </c>
      <c r="AP160">
        <v>0</v>
      </c>
      <c r="AQ160" t="str" cm="1">
        <f t="array" ref="AQ16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0" t="str" cm="1">
        <f t="array" ref="AR16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0">
        <v>29</v>
      </c>
      <c r="AT160">
        <v>22</v>
      </c>
      <c r="AU160">
        <v>0</v>
      </c>
      <c r="AV160">
        <v>2</v>
      </c>
      <c r="AW160" t="s">
        <v>45</v>
      </c>
      <c r="AX160" t="s">
        <v>13</v>
      </c>
      <c r="AY160" t="str">
        <f t="shared" si="19"/>
        <v>Store</v>
      </c>
      <c r="AZ160">
        <v>4</v>
      </c>
      <c r="BA160" t="s">
        <v>44</v>
      </c>
      <c r="BB160">
        <f t="shared" si="20"/>
        <v>4</v>
      </c>
      <c r="BC160">
        <f t="shared" si="21"/>
        <v>36</v>
      </c>
      <c r="BD160">
        <f t="shared" si="22"/>
        <v>5</v>
      </c>
      <c r="BE160">
        <f t="shared" si="23"/>
        <v>0</v>
      </c>
      <c r="BF160">
        <f t="shared" si="24"/>
        <v>1</v>
      </c>
      <c r="BG160">
        <f t="shared" si="25"/>
        <v>6</v>
      </c>
      <c r="BH160">
        <f t="shared" si="26"/>
        <v>0</v>
      </c>
      <c r="BI160" t="str">
        <f>VLOOKUP(BH160,'Additional Data'!$E$1:$F$12,2,FALSE)</f>
        <v>Churned Customer</v>
      </c>
      <c r="BJ160" t="str">
        <f>IF(G160 &lt;= 'Additional Data'!$Q$2, "Low", IF(G160 &lt;= 'Additional Data'!$Q$3, "Medium", "High"))</f>
        <v>Low</v>
      </c>
      <c r="BK160" t="str">
        <f>IF(K160 &lt;= 'Additional Data'!$V$2, "Low", IF(K160 &lt;= 'Additional Data'!$V$3, "Medium", "High"))</f>
        <v>Low</v>
      </c>
      <c r="BL160" t="str">
        <f>IF(L160 &lt;= 'Additional Data'!$AA$2, "Low", IF(L160 &lt;= 'Additional Data'!$AA$3, "Medium", "High"))</f>
        <v>Low</v>
      </c>
      <c r="BM160">
        <v>159</v>
      </c>
    </row>
    <row r="161" spans="1:65" x14ac:dyDescent="0.25">
      <c r="A161">
        <v>28718</v>
      </c>
      <c r="B161" t="str">
        <f>IF(A161 &lt;= 'Additional Data'!$B$2,"Low", IF(A161 &lt;='Additional Data'!$B$3, "Medium", "High"))</f>
        <v>Low</v>
      </c>
      <c r="C161">
        <v>1</v>
      </c>
      <c r="D161">
        <v>0</v>
      </c>
      <c r="E161">
        <v>78</v>
      </c>
      <c r="F161" t="str">
        <f t="shared" si="18"/>
        <v>Old</v>
      </c>
      <c r="G161">
        <v>12</v>
      </c>
      <c r="H161">
        <v>4</v>
      </c>
      <c r="I161">
        <v>6</v>
      </c>
      <c r="J161">
        <v>11</v>
      </c>
      <c r="K161">
        <v>8</v>
      </c>
      <c r="L161">
        <v>16</v>
      </c>
      <c r="M161">
        <f>INDEX('Additional Data'!$H$2:$M$2, MATCH(MAX(G161:L161), G161:L161,0))</f>
        <v>0</v>
      </c>
      <c r="N161">
        <v>2</v>
      </c>
      <c r="O161">
        <v>2</v>
      </c>
      <c r="P161">
        <v>0</v>
      </c>
      <c r="Q161">
        <v>3</v>
      </c>
      <c r="R161">
        <v>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3</v>
      </c>
      <c r="Z161">
        <v>11</v>
      </c>
      <c r="AA161">
        <v>0</v>
      </c>
      <c r="AB161">
        <v>38</v>
      </c>
      <c r="AC161" t="str" cm="1">
        <f t="array" ref="AC161">_xlfn.IFS(AB161 &lt; 30, "&lt; 30", AB161 &lt; 40, "30-39", AB161 &lt; 50, "40-49", AB161 &gt;= 50, "50+")</f>
        <v>30-39</v>
      </c>
      <c r="AD161">
        <v>2510</v>
      </c>
      <c r="AE161">
        <v>0</v>
      </c>
      <c r="AF161">
        <v>1</v>
      </c>
      <c r="AG161">
        <v>0</v>
      </c>
      <c r="AH161">
        <v>0</v>
      </c>
      <c r="AI161">
        <v>0</v>
      </c>
      <c r="AJ161" t="str" cm="1">
        <f t="array" ref="AJ16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1">
        <v>0</v>
      </c>
      <c r="AM161">
        <v>0</v>
      </c>
      <c r="AN161">
        <v>1</v>
      </c>
      <c r="AO161">
        <v>0</v>
      </c>
      <c r="AP161">
        <v>0</v>
      </c>
      <c r="AQ161" t="str" cm="1">
        <f t="array" ref="AQ16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1" t="str" cm="1">
        <f t="array" ref="AR16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1">
        <v>41</v>
      </c>
      <c r="AT161">
        <v>25</v>
      </c>
      <c r="AU161">
        <v>0</v>
      </c>
      <c r="AV161">
        <v>1</v>
      </c>
      <c r="AW161" t="s">
        <v>45</v>
      </c>
      <c r="AX161" t="s">
        <v>13</v>
      </c>
      <c r="AY161" t="str">
        <f t="shared" si="19"/>
        <v>Store</v>
      </c>
      <c r="AZ161">
        <v>5</v>
      </c>
      <c r="BA161" t="s">
        <v>44</v>
      </c>
      <c r="BB161">
        <f t="shared" si="20"/>
        <v>5</v>
      </c>
      <c r="BC161">
        <f t="shared" si="21"/>
        <v>57</v>
      </c>
      <c r="BD161">
        <f t="shared" si="22"/>
        <v>3.0000000000000004</v>
      </c>
      <c r="BE161">
        <f t="shared" si="23"/>
        <v>1</v>
      </c>
      <c r="BF161">
        <f t="shared" si="24"/>
        <v>2</v>
      </c>
      <c r="BG161">
        <f t="shared" si="25"/>
        <v>6</v>
      </c>
      <c r="BH161">
        <f t="shared" si="26"/>
        <v>0</v>
      </c>
      <c r="BI161" t="str">
        <f>VLOOKUP(BH161,'Additional Data'!$E$1:$F$12,2,FALSE)</f>
        <v>Churned Customer</v>
      </c>
      <c r="BJ161" t="str">
        <f>IF(G161 &lt;= 'Additional Data'!$Q$2, "Low", IF(G161 &lt;= 'Additional Data'!$Q$3, "Medium", "High"))</f>
        <v>Low</v>
      </c>
      <c r="BK161" t="str">
        <f>IF(K161 &lt;= 'Additional Data'!$V$2, "Low", IF(K161 &lt;= 'Additional Data'!$V$3, "Medium", "High"))</f>
        <v>Medium</v>
      </c>
      <c r="BL161" t="str">
        <f>IF(L161 &lt;= 'Additional Data'!$AA$2, "Low", IF(L161 &lt;= 'Additional Data'!$AA$3, "Medium", "High"))</f>
        <v>Medium</v>
      </c>
      <c r="BM161">
        <v>160</v>
      </c>
    </row>
    <row r="162" spans="1:65" x14ac:dyDescent="0.25">
      <c r="A162">
        <v>50447</v>
      </c>
      <c r="B162" t="str">
        <f>IF(A162 &lt;= 'Additional Data'!$B$2,"Low", IF(A162 &lt;='Additional Data'!$B$3, "Medium", "High"))</f>
        <v>Medium</v>
      </c>
      <c r="C162">
        <v>2</v>
      </c>
      <c r="D162">
        <v>0</v>
      </c>
      <c r="E162">
        <v>4</v>
      </c>
      <c r="F162" t="str">
        <f t="shared" si="18"/>
        <v>Very Recent</v>
      </c>
      <c r="G162">
        <v>85</v>
      </c>
      <c r="H162">
        <v>7</v>
      </c>
      <c r="I162">
        <v>24</v>
      </c>
      <c r="J162">
        <v>2</v>
      </c>
      <c r="K162">
        <v>3</v>
      </c>
      <c r="L162">
        <v>27</v>
      </c>
      <c r="M162">
        <f>INDEX('Additional Data'!$H$2:$M$2, MATCH(MAX(G162:L162), G162:L162,0))</f>
        <v>0</v>
      </c>
      <c r="N162">
        <v>1</v>
      </c>
      <c r="O162">
        <v>3</v>
      </c>
      <c r="P162">
        <v>1</v>
      </c>
      <c r="Q162">
        <v>3</v>
      </c>
      <c r="R162">
        <v>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3</v>
      </c>
      <c r="Z162">
        <v>11</v>
      </c>
      <c r="AA162">
        <v>0</v>
      </c>
      <c r="AB162">
        <v>50</v>
      </c>
      <c r="AC162" t="str" cm="1">
        <f t="array" ref="AC162">_xlfn.IFS(AB162 &lt; 30, "&lt; 30", AB162 &lt; 40, "30-39", AB162 &lt; 50, "40-49", AB162 &gt;= 50, "50+")</f>
        <v>50+</v>
      </c>
      <c r="AD162">
        <v>2228</v>
      </c>
      <c r="AE162">
        <v>0</v>
      </c>
      <c r="AF162">
        <v>1</v>
      </c>
      <c r="AG162">
        <v>0</v>
      </c>
      <c r="AH162">
        <v>0</v>
      </c>
      <c r="AI162">
        <v>0</v>
      </c>
      <c r="AJ162" t="str" cm="1">
        <f t="array" ref="AJ16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2">
        <v>0</v>
      </c>
      <c r="AM162">
        <v>0</v>
      </c>
      <c r="AN162">
        <v>1</v>
      </c>
      <c r="AO162">
        <v>0</v>
      </c>
      <c r="AP162">
        <v>0</v>
      </c>
      <c r="AQ162" t="str" cm="1">
        <f t="array" ref="AQ16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2" t="str" cm="1">
        <f t="array" ref="AR16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2">
        <v>121</v>
      </c>
      <c r="AT162">
        <v>94</v>
      </c>
      <c r="AU162">
        <v>0</v>
      </c>
      <c r="AV162">
        <v>2</v>
      </c>
      <c r="AW162" t="s">
        <v>47</v>
      </c>
      <c r="AX162" t="s">
        <v>11</v>
      </c>
      <c r="AY162" t="str">
        <f t="shared" si="19"/>
        <v>Web</v>
      </c>
      <c r="AZ162">
        <v>7</v>
      </c>
      <c r="BA162" t="s">
        <v>44</v>
      </c>
      <c r="BB162">
        <f t="shared" si="20"/>
        <v>7</v>
      </c>
      <c r="BC162">
        <f t="shared" si="21"/>
        <v>148</v>
      </c>
      <c r="BD162">
        <f t="shared" si="22"/>
        <v>10</v>
      </c>
      <c r="BE162">
        <f t="shared" si="23"/>
        <v>3</v>
      </c>
      <c r="BF162">
        <f t="shared" si="24"/>
        <v>3</v>
      </c>
      <c r="BG162">
        <f t="shared" si="25"/>
        <v>16</v>
      </c>
      <c r="BH162">
        <f t="shared" si="26"/>
        <v>5</v>
      </c>
      <c r="BI162" t="str">
        <f>VLOOKUP(BH162,'Additional Data'!$E$1:$F$12,2,FALSE)</f>
        <v>Loyal Customer</v>
      </c>
      <c r="BJ162" t="str">
        <f>IF(G162 &lt;= 'Additional Data'!$Q$2, "Low", IF(G162 &lt;= 'Additional Data'!$Q$3, "Medium", "High"))</f>
        <v>Medium</v>
      </c>
      <c r="BK162" t="str">
        <f>IF(K162 &lt;= 'Additional Data'!$V$2, "Low", IF(K162 &lt;= 'Additional Data'!$V$3, "Medium", "High"))</f>
        <v>Medium</v>
      </c>
      <c r="BL162" t="str">
        <f>IF(L162 &lt;= 'Additional Data'!$AA$2, "Low", IF(L162 &lt;= 'Additional Data'!$AA$3, "Medium", "High"))</f>
        <v>Medium</v>
      </c>
      <c r="BM162">
        <v>161</v>
      </c>
    </row>
    <row r="163" spans="1:65" x14ac:dyDescent="0.25">
      <c r="A163">
        <v>53537</v>
      </c>
      <c r="B163" t="str">
        <f>IF(A163 &lt;= 'Additional Data'!$B$2,"Low", IF(A163 &lt;='Additional Data'!$B$3, "Medium", "High"))</f>
        <v>Medium</v>
      </c>
      <c r="C163">
        <v>1</v>
      </c>
      <c r="D163">
        <v>1</v>
      </c>
      <c r="E163">
        <v>17</v>
      </c>
      <c r="F163" t="str">
        <f t="shared" si="18"/>
        <v>Recent</v>
      </c>
      <c r="G163">
        <v>81</v>
      </c>
      <c r="H163">
        <v>0</v>
      </c>
      <c r="I163">
        <v>6</v>
      </c>
      <c r="J163">
        <v>0</v>
      </c>
      <c r="K163">
        <v>0</v>
      </c>
      <c r="L163">
        <v>6</v>
      </c>
      <c r="M163">
        <f>INDEX('Additional Data'!$H$2:$M$2, MATCH(MAX(G163:L163), G163:L163,0))</f>
        <v>0</v>
      </c>
      <c r="N163">
        <v>2</v>
      </c>
      <c r="O163">
        <v>2</v>
      </c>
      <c r="P163">
        <v>1</v>
      </c>
      <c r="Q163">
        <v>3</v>
      </c>
      <c r="R163">
        <v>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3</v>
      </c>
      <c r="Z163">
        <v>11</v>
      </c>
      <c r="AA163">
        <v>0</v>
      </c>
      <c r="AB163">
        <v>61</v>
      </c>
      <c r="AC163" t="str" cm="1">
        <f t="array" ref="AC163">_xlfn.IFS(AB163 &lt; 30, "&lt; 30", AB163 &lt; 40, "30-39", AB163 &lt; 50, "40-49", AB163 &gt;= 50, "50+")</f>
        <v>50+</v>
      </c>
      <c r="AD163">
        <v>2309</v>
      </c>
      <c r="AE163">
        <v>0</v>
      </c>
      <c r="AF163">
        <v>0</v>
      </c>
      <c r="AG163">
        <v>0</v>
      </c>
      <c r="AH163">
        <v>1</v>
      </c>
      <c r="AI163">
        <v>0</v>
      </c>
      <c r="AJ163" t="str" cm="1">
        <f t="array" ref="AJ16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3">
        <v>0</v>
      </c>
      <c r="AM163">
        <v>0</v>
      </c>
      <c r="AN163">
        <v>0</v>
      </c>
      <c r="AO163">
        <v>0</v>
      </c>
      <c r="AP163">
        <v>1</v>
      </c>
      <c r="AQ163" t="str" cm="1">
        <f t="array" ref="AQ16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3" t="str" cm="1">
        <f t="array" ref="AR16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3">
        <v>87</v>
      </c>
      <c r="AT163">
        <v>81</v>
      </c>
      <c r="AU163">
        <v>0</v>
      </c>
      <c r="AV163">
        <v>2</v>
      </c>
      <c r="AW163" t="s">
        <v>47</v>
      </c>
      <c r="AX163" t="s">
        <v>13</v>
      </c>
      <c r="AY163" t="str">
        <f t="shared" si="19"/>
        <v>Store</v>
      </c>
      <c r="AZ163">
        <v>6</v>
      </c>
      <c r="BA163" t="s">
        <v>44</v>
      </c>
      <c r="BB163">
        <f t="shared" si="20"/>
        <v>6</v>
      </c>
      <c r="BC163">
        <f t="shared" si="21"/>
        <v>93</v>
      </c>
      <c r="BD163">
        <f t="shared" si="22"/>
        <v>9</v>
      </c>
      <c r="BE163">
        <f t="shared" si="23"/>
        <v>2</v>
      </c>
      <c r="BF163">
        <f t="shared" si="24"/>
        <v>3</v>
      </c>
      <c r="BG163">
        <f t="shared" si="25"/>
        <v>14</v>
      </c>
      <c r="BH163">
        <f t="shared" si="26"/>
        <v>4</v>
      </c>
      <c r="BI163" t="str">
        <f>VLOOKUP(BH163,'Additional Data'!$E$1:$F$12,2,FALSE)</f>
        <v>At Risk</v>
      </c>
      <c r="BJ163" t="str">
        <f>IF(G163 &lt;= 'Additional Data'!$Q$2, "Low", IF(G163 &lt;= 'Additional Data'!$Q$3, "Medium", "High"))</f>
        <v>Medium</v>
      </c>
      <c r="BK163" t="str">
        <f>IF(K163 &lt;= 'Additional Data'!$V$2, "Low", IF(K163 &lt;= 'Additional Data'!$V$3, "Medium", "High"))</f>
        <v>Low</v>
      </c>
      <c r="BL163" t="str">
        <f>IF(L163 &lt;= 'Additional Data'!$AA$2, "Low", IF(L163 &lt;= 'Additional Data'!$AA$3, "Medium", "High"))</f>
        <v>Low</v>
      </c>
      <c r="BM163">
        <v>162</v>
      </c>
    </row>
    <row r="164" spans="1:65" x14ac:dyDescent="0.25">
      <c r="A164">
        <v>52074</v>
      </c>
      <c r="B164" t="str">
        <f>IF(A164 &lt;= 'Additional Data'!$B$2,"Low", IF(A164 &lt;='Additional Data'!$B$3, "Medium", "High"))</f>
        <v>Medium</v>
      </c>
      <c r="C164">
        <v>0</v>
      </c>
      <c r="D164">
        <v>1</v>
      </c>
      <c r="E164">
        <v>77</v>
      </c>
      <c r="F164" t="str">
        <f t="shared" si="18"/>
        <v>Old</v>
      </c>
      <c r="G164">
        <v>59</v>
      </c>
      <c r="H164">
        <v>0</v>
      </c>
      <c r="I164">
        <v>12</v>
      </c>
      <c r="J164">
        <v>0</v>
      </c>
      <c r="K164">
        <v>0</v>
      </c>
      <c r="L164">
        <v>48</v>
      </c>
      <c r="M164">
        <f>INDEX('Additional Data'!$H$2:$M$2, MATCH(MAX(G164:L164), G164:L164,0))</f>
        <v>0</v>
      </c>
      <c r="N164">
        <v>1</v>
      </c>
      <c r="O164">
        <v>2</v>
      </c>
      <c r="P164">
        <v>2</v>
      </c>
      <c r="Q164">
        <v>2</v>
      </c>
      <c r="R164">
        <v>4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3</v>
      </c>
      <c r="Z164">
        <v>11</v>
      </c>
      <c r="AA164">
        <v>0</v>
      </c>
      <c r="AB164">
        <v>53</v>
      </c>
      <c r="AC164" t="str" cm="1">
        <f t="array" ref="AC164">_xlfn.IFS(AB164 &lt; 30, "&lt; 30", AB164 &lt; 40, "30-39", AB164 &lt; 50, "40-49", AB164 &gt;= 50, "50+")</f>
        <v>50+</v>
      </c>
      <c r="AD164">
        <v>2245</v>
      </c>
      <c r="AE164">
        <v>0</v>
      </c>
      <c r="AF164">
        <v>0</v>
      </c>
      <c r="AG164">
        <v>1</v>
      </c>
      <c r="AH164">
        <v>0</v>
      </c>
      <c r="AI164">
        <v>0</v>
      </c>
      <c r="AJ164" t="str" cm="1">
        <f t="array" ref="AJ16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6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4">
        <v>0</v>
      </c>
      <c r="AM164">
        <v>0</v>
      </c>
      <c r="AN164">
        <v>1</v>
      </c>
      <c r="AO164">
        <v>0</v>
      </c>
      <c r="AP164">
        <v>0</v>
      </c>
      <c r="AQ164" t="str" cm="1">
        <f t="array" ref="AQ16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4" t="str" cm="1">
        <f t="array" ref="AR16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4">
        <v>71</v>
      </c>
      <c r="AT164">
        <v>23</v>
      </c>
      <c r="AU164">
        <v>1</v>
      </c>
      <c r="AV164">
        <v>1</v>
      </c>
      <c r="AW164" t="s">
        <v>47</v>
      </c>
      <c r="AX164" t="s">
        <v>11</v>
      </c>
      <c r="AY164" t="str">
        <f t="shared" si="19"/>
        <v>Web</v>
      </c>
      <c r="AZ164">
        <v>6</v>
      </c>
      <c r="BA164" t="s">
        <v>48</v>
      </c>
      <c r="BB164">
        <f t="shared" si="20"/>
        <v>6</v>
      </c>
      <c r="BC164">
        <f t="shared" si="21"/>
        <v>119</v>
      </c>
      <c r="BD164">
        <f t="shared" si="22"/>
        <v>3.0000000000000004</v>
      </c>
      <c r="BE164">
        <f t="shared" si="23"/>
        <v>2</v>
      </c>
      <c r="BF164">
        <f t="shared" si="24"/>
        <v>3</v>
      </c>
      <c r="BG164">
        <f t="shared" si="25"/>
        <v>8</v>
      </c>
      <c r="BH164">
        <f t="shared" si="26"/>
        <v>1</v>
      </c>
      <c r="BI164" t="str">
        <f>VLOOKUP(BH164,'Additional Data'!$E$1:$F$12,2,FALSE)</f>
        <v>Churned Customer</v>
      </c>
      <c r="BJ164" t="str">
        <f>IF(G164 &lt;= 'Additional Data'!$Q$2, "Low", IF(G164 &lt;= 'Additional Data'!$Q$3, "Medium", "High"))</f>
        <v>Medium</v>
      </c>
      <c r="BK164" t="str">
        <f>IF(K164 &lt;= 'Additional Data'!$V$2, "Low", IF(K164 &lt;= 'Additional Data'!$V$3, "Medium", "High"))</f>
        <v>Low</v>
      </c>
      <c r="BL164" t="str">
        <f>IF(L164 &lt;= 'Additional Data'!$AA$2, "Low", IF(L164 &lt;= 'Additional Data'!$AA$3, "Medium", "High"))</f>
        <v>Medium</v>
      </c>
      <c r="BM164">
        <v>163</v>
      </c>
    </row>
    <row r="165" spans="1:65" x14ac:dyDescent="0.25">
      <c r="A165">
        <v>80427</v>
      </c>
      <c r="B165" t="str">
        <f>IF(A165 &lt;= 'Additional Data'!$B$2,"Low", IF(A165 &lt;='Additional Data'!$B$3, "Medium", "High"))</f>
        <v>High</v>
      </c>
      <c r="C165">
        <v>0</v>
      </c>
      <c r="D165">
        <v>1</v>
      </c>
      <c r="E165">
        <v>56</v>
      </c>
      <c r="F165" t="str">
        <f t="shared" si="18"/>
        <v>Mid</v>
      </c>
      <c r="G165">
        <v>1149</v>
      </c>
      <c r="H165">
        <v>71</v>
      </c>
      <c r="I165">
        <v>449</v>
      </c>
      <c r="J165">
        <v>69</v>
      </c>
      <c r="K165">
        <v>71</v>
      </c>
      <c r="L165">
        <v>26</v>
      </c>
      <c r="M165">
        <f>INDEX('Additional Data'!$H$2:$M$2, MATCH(MAX(G165:L165), G165:L165,0))</f>
        <v>0</v>
      </c>
      <c r="N165">
        <v>1</v>
      </c>
      <c r="O165">
        <v>11</v>
      </c>
      <c r="P165">
        <v>8</v>
      </c>
      <c r="Q165">
        <v>8</v>
      </c>
      <c r="R165">
        <v>5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3</v>
      </c>
      <c r="Z165">
        <v>11</v>
      </c>
      <c r="AA165">
        <v>0</v>
      </c>
      <c r="AB165">
        <v>45</v>
      </c>
      <c r="AC165" t="str" cm="1">
        <f t="array" ref="AC165">_xlfn.IFS(AB165 &lt; 30, "&lt; 30", AB165 &lt; 40, "30-39", AB165 &lt; 50, "40-49", AB165 &gt;= 50, "50+")</f>
        <v>40-49</v>
      </c>
      <c r="AD165">
        <v>2814</v>
      </c>
      <c r="AE165">
        <v>0</v>
      </c>
      <c r="AF165">
        <v>1</v>
      </c>
      <c r="AG165">
        <v>0</v>
      </c>
      <c r="AH165">
        <v>0</v>
      </c>
      <c r="AI165">
        <v>0</v>
      </c>
      <c r="AJ165" t="str" cm="1">
        <f t="array" ref="AJ16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5">
        <v>0</v>
      </c>
      <c r="AM165">
        <v>0</v>
      </c>
      <c r="AN165">
        <v>0</v>
      </c>
      <c r="AO165">
        <v>0</v>
      </c>
      <c r="AP165">
        <v>1</v>
      </c>
      <c r="AQ165" t="str" cm="1">
        <f t="array" ref="AQ16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5" t="str" cm="1">
        <f t="array" ref="AR16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5">
        <v>1809</v>
      </c>
      <c r="AT165">
        <v>1783</v>
      </c>
      <c r="AU165">
        <v>0</v>
      </c>
      <c r="AV165">
        <v>1</v>
      </c>
      <c r="AW165" t="s">
        <v>43</v>
      </c>
      <c r="AX165" t="s">
        <v>11</v>
      </c>
      <c r="AY165" t="str">
        <f t="shared" si="19"/>
        <v>Web</v>
      </c>
      <c r="AZ165">
        <v>27</v>
      </c>
      <c r="BA165" t="s">
        <v>44</v>
      </c>
      <c r="BB165">
        <f t="shared" si="20"/>
        <v>27</v>
      </c>
      <c r="BC165">
        <f t="shared" si="21"/>
        <v>1835</v>
      </c>
      <c r="BD165">
        <f t="shared" si="22"/>
        <v>5</v>
      </c>
      <c r="BE165">
        <f t="shared" si="23"/>
        <v>9</v>
      </c>
      <c r="BF165">
        <f t="shared" si="24"/>
        <v>9</v>
      </c>
      <c r="BG165">
        <f t="shared" si="25"/>
        <v>23</v>
      </c>
      <c r="BH165">
        <f t="shared" si="26"/>
        <v>8</v>
      </c>
      <c r="BI165" t="str">
        <f>VLOOKUP(BH165,'Additional Data'!$E$1:$F$12,2,FALSE)</f>
        <v>Top Customer</v>
      </c>
      <c r="BJ165" t="str">
        <f>IF(G165 &lt;= 'Additional Data'!$Q$2, "Low", IF(G165 &lt;= 'Additional Data'!$Q$3, "Medium", "High"))</f>
        <v>High</v>
      </c>
      <c r="BK165" t="str">
        <f>IF(K165 &lt;= 'Additional Data'!$V$2, "Low", IF(K165 &lt;= 'Additional Data'!$V$3, "Medium", "High"))</f>
        <v>High</v>
      </c>
      <c r="BL165" t="str">
        <f>IF(L165 &lt;= 'Additional Data'!$AA$2, "Low", IF(L165 &lt;= 'Additional Data'!$AA$3, "Medium", "High"))</f>
        <v>Medium</v>
      </c>
      <c r="BM165">
        <v>164</v>
      </c>
    </row>
    <row r="166" spans="1:65" x14ac:dyDescent="0.25">
      <c r="A166">
        <v>83837</v>
      </c>
      <c r="B166" t="str">
        <f>IF(A166 &lt;= 'Additional Data'!$B$2,"Low", IF(A166 &lt;='Additional Data'!$B$3, "Medium", "High"))</f>
        <v>High</v>
      </c>
      <c r="C166">
        <v>0</v>
      </c>
      <c r="D166">
        <v>0</v>
      </c>
      <c r="E166">
        <v>79</v>
      </c>
      <c r="F166" t="str">
        <f t="shared" si="18"/>
        <v>Old</v>
      </c>
      <c r="G166">
        <v>847</v>
      </c>
      <c r="H166">
        <v>66</v>
      </c>
      <c r="I166">
        <v>119</v>
      </c>
      <c r="J166">
        <v>86</v>
      </c>
      <c r="K166">
        <v>89</v>
      </c>
      <c r="L166">
        <v>111</v>
      </c>
      <c r="M166">
        <f>INDEX('Additional Data'!$H$2:$M$2, MATCH(MAX(G166:L166), G166:L166,0))</f>
        <v>0</v>
      </c>
      <c r="N166">
        <v>1</v>
      </c>
      <c r="O166">
        <v>9</v>
      </c>
      <c r="P166">
        <v>10</v>
      </c>
      <c r="Q166">
        <v>5</v>
      </c>
      <c r="R166">
        <v>4</v>
      </c>
      <c r="S166">
        <v>0</v>
      </c>
      <c r="T166">
        <v>1</v>
      </c>
      <c r="U166">
        <v>0</v>
      </c>
      <c r="V166">
        <v>1</v>
      </c>
      <c r="W166">
        <v>0</v>
      </c>
      <c r="X166">
        <v>0</v>
      </c>
      <c r="Y166">
        <v>3</v>
      </c>
      <c r="Z166">
        <v>11</v>
      </c>
      <c r="AA166">
        <v>1</v>
      </c>
      <c r="AB166">
        <v>72</v>
      </c>
      <c r="AC166" t="str" cm="1">
        <f t="array" ref="AC166">_xlfn.IFS(AB166 &lt; 30, "&lt; 30", AB166 &lt; 40, "30-39", AB166 &lt; 50, "40-49", AB166 &gt;= 50, "50+")</f>
        <v>50+</v>
      </c>
      <c r="AD166">
        <v>2719</v>
      </c>
      <c r="AE166">
        <v>0</v>
      </c>
      <c r="AF166">
        <v>1</v>
      </c>
      <c r="AG166">
        <v>0</v>
      </c>
      <c r="AH166">
        <v>0</v>
      </c>
      <c r="AI166">
        <v>0</v>
      </c>
      <c r="AJ166" t="str" cm="1">
        <f t="array" ref="AJ16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6">
        <v>0</v>
      </c>
      <c r="AM166">
        <v>0</v>
      </c>
      <c r="AN166">
        <v>0</v>
      </c>
      <c r="AO166">
        <v>0</v>
      </c>
      <c r="AP166">
        <v>1</v>
      </c>
      <c r="AQ166" t="str" cm="1">
        <f t="array" ref="AQ16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6" t="str" cm="1">
        <f t="array" ref="AR16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6">
        <v>1207</v>
      </c>
      <c r="AT166">
        <v>1096</v>
      </c>
      <c r="AU166">
        <v>2</v>
      </c>
      <c r="AV166">
        <v>0</v>
      </c>
      <c r="AW166" t="s">
        <v>43</v>
      </c>
      <c r="AX166" t="s">
        <v>12</v>
      </c>
      <c r="AY166" t="str">
        <f t="shared" si="19"/>
        <v>Catalog</v>
      </c>
      <c r="AZ166">
        <v>24</v>
      </c>
      <c r="BA166" t="s">
        <v>48</v>
      </c>
      <c r="BB166">
        <f t="shared" si="20"/>
        <v>24</v>
      </c>
      <c r="BC166">
        <f t="shared" si="21"/>
        <v>1318</v>
      </c>
      <c r="BD166">
        <f t="shared" si="22"/>
        <v>3.0000000000000004</v>
      </c>
      <c r="BE166">
        <f t="shared" si="23"/>
        <v>9</v>
      </c>
      <c r="BF166">
        <f t="shared" si="24"/>
        <v>8</v>
      </c>
      <c r="BG166">
        <f t="shared" si="25"/>
        <v>20</v>
      </c>
      <c r="BH166">
        <f t="shared" si="26"/>
        <v>7</v>
      </c>
      <c r="BI166" t="str">
        <f>VLOOKUP(BH166,'Additional Data'!$E$1:$F$12,2,FALSE)</f>
        <v>Loyal Customer</v>
      </c>
      <c r="BJ166" t="str">
        <f>IF(G166 &lt;= 'Additional Data'!$Q$2, "Low", IF(G166 &lt;= 'Additional Data'!$Q$3, "Medium", "High"))</f>
        <v>High</v>
      </c>
      <c r="BK166" t="str">
        <f>IF(K166 &lt;= 'Additional Data'!$V$2, "Low", IF(K166 &lt;= 'Additional Data'!$V$3, "Medium", "High"))</f>
        <v>High</v>
      </c>
      <c r="BL166" t="str">
        <f>IF(L166 &lt;= 'Additional Data'!$AA$2, "Low", IF(L166 &lt;= 'Additional Data'!$AA$3, "Medium", "High"))</f>
        <v>High</v>
      </c>
      <c r="BM166">
        <v>165</v>
      </c>
    </row>
    <row r="167" spans="1:65" x14ac:dyDescent="0.25">
      <c r="A167">
        <v>38853</v>
      </c>
      <c r="B167" t="str">
        <f>IF(A167 &lt;= 'Additional Data'!$B$2,"Low", IF(A167 &lt;='Additional Data'!$B$3, "Medium", "High"))</f>
        <v>Medium</v>
      </c>
      <c r="C167">
        <v>1</v>
      </c>
      <c r="D167">
        <v>1</v>
      </c>
      <c r="E167">
        <v>90</v>
      </c>
      <c r="F167" t="str">
        <f t="shared" si="18"/>
        <v>Old</v>
      </c>
      <c r="G167">
        <v>29</v>
      </c>
      <c r="H167">
        <v>0</v>
      </c>
      <c r="I167">
        <v>14</v>
      </c>
      <c r="J167">
        <v>0</v>
      </c>
      <c r="K167">
        <v>0</v>
      </c>
      <c r="L167">
        <v>2</v>
      </c>
      <c r="M167">
        <f>INDEX('Additional Data'!$H$2:$M$2, MATCH(MAX(G167:L167), G167:L167,0))</f>
        <v>0</v>
      </c>
      <c r="N167">
        <v>2</v>
      </c>
      <c r="O167">
        <v>2</v>
      </c>
      <c r="P167">
        <v>0</v>
      </c>
      <c r="Q167">
        <v>3</v>
      </c>
      <c r="R167">
        <v>7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3</v>
      </c>
      <c r="Z167">
        <v>11</v>
      </c>
      <c r="AA167">
        <v>0</v>
      </c>
      <c r="AB167">
        <v>50</v>
      </c>
      <c r="AC167" t="str" cm="1">
        <f t="array" ref="AC167">_xlfn.IFS(AB167 &lt; 30, "&lt; 30", AB167 &lt; 40, "30-39", AB167 &lt; 50, "40-49", AB167 &gt;= 50, "50+")</f>
        <v>50+</v>
      </c>
      <c r="AD167">
        <v>2196</v>
      </c>
      <c r="AE167">
        <v>0</v>
      </c>
      <c r="AF167">
        <v>1</v>
      </c>
      <c r="AG167">
        <v>0</v>
      </c>
      <c r="AH167">
        <v>0</v>
      </c>
      <c r="AI167">
        <v>0</v>
      </c>
      <c r="AJ167" t="str" cm="1">
        <f t="array" ref="AJ16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7">
        <v>0</v>
      </c>
      <c r="AM167">
        <v>0</v>
      </c>
      <c r="AN167">
        <v>0</v>
      </c>
      <c r="AO167">
        <v>0</v>
      </c>
      <c r="AP167">
        <v>1</v>
      </c>
      <c r="AQ167" t="str" cm="1">
        <f t="array" ref="AQ16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7" t="str" cm="1">
        <f t="array" ref="AR16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7">
        <v>43</v>
      </c>
      <c r="AT167">
        <v>41</v>
      </c>
      <c r="AU167">
        <v>0</v>
      </c>
      <c r="AV167">
        <v>2</v>
      </c>
      <c r="AW167" t="s">
        <v>45</v>
      </c>
      <c r="AX167" t="s">
        <v>13</v>
      </c>
      <c r="AY167" t="str">
        <f t="shared" si="19"/>
        <v>Store</v>
      </c>
      <c r="AZ167">
        <v>5</v>
      </c>
      <c r="BA167" t="s">
        <v>44</v>
      </c>
      <c r="BB167">
        <f t="shared" si="20"/>
        <v>5</v>
      </c>
      <c r="BC167">
        <f t="shared" si="21"/>
        <v>45</v>
      </c>
      <c r="BD167">
        <f t="shared" si="22"/>
        <v>0.99999999999999978</v>
      </c>
      <c r="BE167">
        <f t="shared" si="23"/>
        <v>1</v>
      </c>
      <c r="BF167">
        <f t="shared" si="24"/>
        <v>1</v>
      </c>
      <c r="BG167">
        <f t="shared" si="25"/>
        <v>3</v>
      </c>
      <c r="BH167">
        <f t="shared" si="26"/>
        <v>0</v>
      </c>
      <c r="BI167" t="str">
        <f>VLOOKUP(BH167,'Additional Data'!$E$1:$F$12,2,FALSE)</f>
        <v>Churned Customer</v>
      </c>
      <c r="BJ167" t="str">
        <f>IF(G167 &lt;= 'Additional Data'!$Q$2, "Low", IF(G167 &lt;= 'Additional Data'!$Q$3, "Medium", "High"))</f>
        <v>Medium</v>
      </c>
      <c r="BK167" t="str">
        <f>IF(K167 &lt;= 'Additional Data'!$V$2, "Low", IF(K167 &lt;= 'Additional Data'!$V$3, "Medium", "High"))</f>
        <v>Low</v>
      </c>
      <c r="BL167" t="str">
        <f>IF(L167 &lt;= 'Additional Data'!$AA$2, "Low", IF(L167 &lt;= 'Additional Data'!$AA$3, "Medium", "High"))</f>
        <v>Low</v>
      </c>
      <c r="BM167">
        <v>166</v>
      </c>
    </row>
    <row r="168" spans="1:65" x14ac:dyDescent="0.25">
      <c r="A168">
        <v>38285</v>
      </c>
      <c r="B168" t="str">
        <f>IF(A168 &lt;= 'Additional Data'!$B$2,"Low", IF(A168 &lt;='Additional Data'!$B$3, "Medium", "High"))</f>
        <v>Medium</v>
      </c>
      <c r="C168">
        <v>2</v>
      </c>
      <c r="D168">
        <v>1</v>
      </c>
      <c r="E168">
        <v>96</v>
      </c>
      <c r="F168" t="str">
        <f t="shared" si="18"/>
        <v>Old</v>
      </c>
      <c r="G168">
        <v>2</v>
      </c>
      <c r="H168">
        <v>0</v>
      </c>
      <c r="I168">
        <v>5</v>
      </c>
      <c r="J168">
        <v>2</v>
      </c>
      <c r="K168">
        <v>0</v>
      </c>
      <c r="L168">
        <v>1</v>
      </c>
      <c r="M168">
        <f>INDEX('Additional Data'!$H$2:$M$2, MATCH(MAX(G168:L168), G168:L168,0))</f>
        <v>0</v>
      </c>
      <c r="N168">
        <v>1</v>
      </c>
      <c r="O168">
        <v>0</v>
      </c>
      <c r="P168">
        <v>0</v>
      </c>
      <c r="Q168">
        <v>3</v>
      </c>
      <c r="R168">
        <v>2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3</v>
      </c>
      <c r="Z168">
        <v>11</v>
      </c>
      <c r="AA168">
        <v>0</v>
      </c>
      <c r="AB168">
        <v>61</v>
      </c>
      <c r="AC168" t="str" cm="1">
        <f t="array" ref="AC168">_xlfn.IFS(AB168 &lt; 30, "&lt; 30", AB168 &lt; 40, "30-39", AB168 &lt; 50, "40-49", AB168 &gt;= 50, "50+")</f>
        <v>50+</v>
      </c>
      <c r="AD168">
        <v>2164</v>
      </c>
      <c r="AE168">
        <v>0</v>
      </c>
      <c r="AF168">
        <v>0</v>
      </c>
      <c r="AG168">
        <v>0</v>
      </c>
      <c r="AH168">
        <v>1</v>
      </c>
      <c r="AI168">
        <v>0</v>
      </c>
      <c r="AJ168" t="str" cm="1">
        <f t="array" ref="AJ16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8">
        <v>0</v>
      </c>
      <c r="AM168">
        <v>0</v>
      </c>
      <c r="AN168">
        <v>1</v>
      </c>
      <c r="AO168">
        <v>0</v>
      </c>
      <c r="AP168">
        <v>0</v>
      </c>
      <c r="AQ168" t="str" cm="1">
        <f t="array" ref="AQ16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8" t="str" cm="1">
        <f t="array" ref="AR16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8">
        <v>9</v>
      </c>
      <c r="AT168">
        <v>8</v>
      </c>
      <c r="AU168">
        <v>0</v>
      </c>
      <c r="AV168">
        <v>3</v>
      </c>
      <c r="AW168" t="s">
        <v>45</v>
      </c>
      <c r="AX168" t="s">
        <v>13</v>
      </c>
      <c r="AY168" t="str">
        <f t="shared" si="19"/>
        <v>Store</v>
      </c>
      <c r="AZ168">
        <v>3</v>
      </c>
      <c r="BA168" t="s">
        <v>44</v>
      </c>
      <c r="BB168">
        <f t="shared" si="20"/>
        <v>3</v>
      </c>
      <c r="BC168">
        <f t="shared" si="21"/>
        <v>10</v>
      </c>
      <c r="BD168">
        <f t="shared" si="22"/>
        <v>0.99999999999999978</v>
      </c>
      <c r="BE168">
        <f t="shared" si="23"/>
        <v>0</v>
      </c>
      <c r="BF168">
        <f t="shared" si="24"/>
        <v>0</v>
      </c>
      <c r="BG168">
        <f t="shared" si="25"/>
        <v>0.99999999999999978</v>
      </c>
      <c r="BH168">
        <f t="shared" si="26"/>
        <v>0</v>
      </c>
      <c r="BI168" t="str">
        <f>VLOOKUP(BH168,'Additional Data'!$E$1:$F$12,2,FALSE)</f>
        <v>Churned Customer</v>
      </c>
      <c r="BJ168" t="str">
        <f>IF(G168 &lt;= 'Additional Data'!$Q$2, "Low", IF(G168 &lt;= 'Additional Data'!$Q$3, "Medium", "High"))</f>
        <v>Low</v>
      </c>
      <c r="BK168" t="str">
        <f>IF(K168 &lt;= 'Additional Data'!$V$2, "Low", IF(K168 &lt;= 'Additional Data'!$V$3, "Medium", "High"))</f>
        <v>Low</v>
      </c>
      <c r="BL168" t="str">
        <f>IF(L168 &lt;= 'Additional Data'!$AA$2, "Low", IF(L168 &lt;= 'Additional Data'!$AA$3, "Medium", "High"))</f>
        <v>Low</v>
      </c>
      <c r="BM168">
        <v>167</v>
      </c>
    </row>
    <row r="169" spans="1:65" x14ac:dyDescent="0.25">
      <c r="A169">
        <v>78497</v>
      </c>
      <c r="B169" t="str">
        <f>IF(A169 &lt;= 'Additional Data'!$B$2,"Low", IF(A169 &lt;='Additional Data'!$B$3, "Medium", "High"))</f>
        <v>High</v>
      </c>
      <c r="C169">
        <v>0</v>
      </c>
      <c r="D169">
        <v>0</v>
      </c>
      <c r="E169">
        <v>44</v>
      </c>
      <c r="F169" t="str">
        <f t="shared" si="18"/>
        <v>Mid</v>
      </c>
      <c r="G169">
        <v>207</v>
      </c>
      <c r="H169">
        <v>26</v>
      </c>
      <c r="I169">
        <v>447</v>
      </c>
      <c r="J169">
        <v>75</v>
      </c>
      <c r="K169">
        <v>0</v>
      </c>
      <c r="L169">
        <v>223</v>
      </c>
      <c r="M169">
        <f>INDEX('Additional Data'!$H$2:$M$2, MATCH(MAX(G169:L169), G169:L169,0))</f>
        <v>0</v>
      </c>
      <c r="N169">
        <v>1</v>
      </c>
      <c r="O169">
        <v>5</v>
      </c>
      <c r="P169">
        <v>7</v>
      </c>
      <c r="Q169">
        <v>12</v>
      </c>
      <c r="R169">
        <v>2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3</v>
      </c>
      <c r="Z169">
        <v>11</v>
      </c>
      <c r="AA169">
        <v>0</v>
      </c>
      <c r="AB169">
        <v>69</v>
      </c>
      <c r="AC169" t="str" cm="1">
        <f t="array" ref="AC169">_xlfn.IFS(AB169 &lt; 30, "&lt; 30", AB169 &lt; 40, "30-39", AB169 &lt; 50, "40-49", AB169 &gt;= 50, "50+")</f>
        <v>50+</v>
      </c>
      <c r="AD169">
        <v>2369</v>
      </c>
      <c r="AE169">
        <v>0</v>
      </c>
      <c r="AF169">
        <v>1</v>
      </c>
      <c r="AG169">
        <v>0</v>
      </c>
      <c r="AH169">
        <v>0</v>
      </c>
      <c r="AI169">
        <v>0</v>
      </c>
      <c r="AJ169" t="str" cm="1">
        <f t="array" ref="AJ16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9">
        <v>1</v>
      </c>
      <c r="AM169">
        <v>0</v>
      </c>
      <c r="AN169">
        <v>0</v>
      </c>
      <c r="AO169">
        <v>0</v>
      </c>
      <c r="AP169">
        <v>0</v>
      </c>
      <c r="AQ169" t="str" cm="1">
        <f t="array" ref="AQ16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69" t="str" cm="1">
        <f t="array" ref="AR16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69">
        <v>755</v>
      </c>
      <c r="AT169">
        <v>532</v>
      </c>
      <c r="AU169">
        <v>1</v>
      </c>
      <c r="AV169">
        <v>0</v>
      </c>
      <c r="AW169" t="s">
        <v>46</v>
      </c>
      <c r="AX169" t="s">
        <v>13</v>
      </c>
      <c r="AY169" t="str">
        <f t="shared" si="19"/>
        <v>Store</v>
      </c>
      <c r="AZ169">
        <v>24</v>
      </c>
      <c r="BA169" t="s">
        <v>48</v>
      </c>
      <c r="BB169">
        <f t="shared" si="20"/>
        <v>24</v>
      </c>
      <c r="BC169">
        <f t="shared" si="21"/>
        <v>978</v>
      </c>
      <c r="BD169">
        <f t="shared" si="22"/>
        <v>6</v>
      </c>
      <c r="BE169">
        <f t="shared" si="23"/>
        <v>9</v>
      </c>
      <c r="BF169">
        <f t="shared" si="24"/>
        <v>7</v>
      </c>
      <c r="BG169">
        <f t="shared" si="25"/>
        <v>22</v>
      </c>
      <c r="BH169">
        <f t="shared" si="26"/>
        <v>8</v>
      </c>
      <c r="BI169" t="str">
        <f>VLOOKUP(BH169,'Additional Data'!$E$1:$F$12,2,FALSE)</f>
        <v>Top Customer</v>
      </c>
      <c r="BJ169" t="str">
        <f>IF(G169 &lt;= 'Additional Data'!$Q$2, "Low", IF(G169 &lt;= 'Additional Data'!$Q$3, "Medium", "High"))</f>
        <v>Medium</v>
      </c>
      <c r="BK169" t="str">
        <f>IF(K169 &lt;= 'Additional Data'!$V$2, "Low", IF(K169 &lt;= 'Additional Data'!$V$3, "Medium", "High"))</f>
        <v>Low</v>
      </c>
      <c r="BL169" t="str">
        <f>IF(L169 &lt;= 'Additional Data'!$AA$2, "Low", IF(L169 &lt;= 'Additional Data'!$AA$3, "Medium", "High"))</f>
        <v>High</v>
      </c>
      <c r="BM169">
        <v>168</v>
      </c>
    </row>
    <row r="170" spans="1:65" x14ac:dyDescent="0.25">
      <c r="A170">
        <v>51650</v>
      </c>
      <c r="B170" t="str">
        <f>IF(A170 &lt;= 'Additional Data'!$B$2,"Low", IF(A170 &lt;='Additional Data'!$B$3, "Medium", "High"))</f>
        <v>Medium</v>
      </c>
      <c r="C170">
        <v>0</v>
      </c>
      <c r="D170">
        <v>1</v>
      </c>
      <c r="E170">
        <v>81</v>
      </c>
      <c r="F170" t="str">
        <f t="shared" si="18"/>
        <v>Old</v>
      </c>
      <c r="G170">
        <v>152</v>
      </c>
      <c r="H170">
        <v>3</v>
      </c>
      <c r="I170">
        <v>22</v>
      </c>
      <c r="J170">
        <v>2</v>
      </c>
      <c r="K170">
        <v>5</v>
      </c>
      <c r="L170">
        <v>7</v>
      </c>
      <c r="M170">
        <f>INDEX('Additional Data'!$H$2:$M$2, MATCH(MAX(G170:L170), G170:L170,0))</f>
        <v>0</v>
      </c>
      <c r="N170">
        <v>1</v>
      </c>
      <c r="O170">
        <v>4</v>
      </c>
      <c r="P170">
        <v>1</v>
      </c>
      <c r="Q170">
        <v>4</v>
      </c>
      <c r="R170">
        <v>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3</v>
      </c>
      <c r="Z170">
        <v>11</v>
      </c>
      <c r="AA170">
        <v>0</v>
      </c>
      <c r="AB170">
        <v>44</v>
      </c>
      <c r="AC170" t="str" cm="1">
        <f t="array" ref="AC170">_xlfn.IFS(AB170 &lt; 30, "&lt; 30", AB170 &lt; 40, "30-39", AB170 &lt; 50, "40-49", AB170 &gt;= 50, "50+")</f>
        <v>40-49</v>
      </c>
      <c r="AD170">
        <v>2208</v>
      </c>
      <c r="AE170">
        <v>0</v>
      </c>
      <c r="AF170">
        <v>1</v>
      </c>
      <c r="AG170">
        <v>0</v>
      </c>
      <c r="AH170">
        <v>0</v>
      </c>
      <c r="AI170">
        <v>0</v>
      </c>
      <c r="AJ170" t="str" cm="1">
        <f t="array" ref="AJ17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0">
        <v>0</v>
      </c>
      <c r="AM170">
        <v>0</v>
      </c>
      <c r="AN170">
        <v>0</v>
      </c>
      <c r="AO170">
        <v>0</v>
      </c>
      <c r="AP170">
        <v>1</v>
      </c>
      <c r="AQ170" t="str" cm="1">
        <f t="array" ref="AQ17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70" t="str" cm="1">
        <f t="array" ref="AR17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0">
        <v>184</v>
      </c>
      <c r="AT170">
        <v>177</v>
      </c>
      <c r="AU170">
        <v>0</v>
      </c>
      <c r="AV170">
        <v>1</v>
      </c>
      <c r="AW170" t="s">
        <v>47</v>
      </c>
      <c r="AX170" t="s">
        <v>11</v>
      </c>
      <c r="AY170" t="str">
        <f t="shared" si="19"/>
        <v>Web</v>
      </c>
      <c r="AZ170">
        <v>9</v>
      </c>
      <c r="BA170" t="s">
        <v>44</v>
      </c>
      <c r="BB170">
        <f t="shared" si="20"/>
        <v>9</v>
      </c>
      <c r="BC170">
        <f t="shared" si="21"/>
        <v>191</v>
      </c>
      <c r="BD170">
        <f t="shared" si="22"/>
        <v>1.9999999999999996</v>
      </c>
      <c r="BE170">
        <f t="shared" si="23"/>
        <v>3</v>
      </c>
      <c r="BF170">
        <f t="shared" si="24"/>
        <v>3</v>
      </c>
      <c r="BG170">
        <f t="shared" si="25"/>
        <v>8</v>
      </c>
      <c r="BH170">
        <f t="shared" si="26"/>
        <v>1</v>
      </c>
      <c r="BI170" t="str">
        <f>VLOOKUP(BH170,'Additional Data'!$E$1:$F$12,2,FALSE)</f>
        <v>Churned Customer</v>
      </c>
      <c r="BJ170" t="str">
        <f>IF(G170 &lt;= 'Additional Data'!$Q$2, "Low", IF(G170 &lt;= 'Additional Data'!$Q$3, "Medium", "High"))</f>
        <v>Medium</v>
      </c>
      <c r="BK170" t="str">
        <f>IF(K170 &lt;= 'Additional Data'!$V$2, "Low", IF(K170 &lt;= 'Additional Data'!$V$3, "Medium", "High"))</f>
        <v>Medium</v>
      </c>
      <c r="BL170" t="str">
        <f>IF(L170 &lt;= 'Additional Data'!$AA$2, "Low", IF(L170 &lt;= 'Additional Data'!$AA$3, "Medium", "High"))</f>
        <v>Low</v>
      </c>
      <c r="BM170">
        <v>169</v>
      </c>
    </row>
    <row r="171" spans="1:65" x14ac:dyDescent="0.25">
      <c r="A171">
        <v>16248</v>
      </c>
      <c r="B171" t="str">
        <f>IF(A171 &lt;= 'Additional Data'!$B$2,"Low", IF(A171 &lt;='Additional Data'!$B$3, "Medium", "High"))</f>
        <v>Low</v>
      </c>
      <c r="C171">
        <v>1</v>
      </c>
      <c r="D171">
        <v>0</v>
      </c>
      <c r="E171">
        <v>77</v>
      </c>
      <c r="F171" t="str">
        <f t="shared" si="18"/>
        <v>Old</v>
      </c>
      <c r="G171">
        <v>12</v>
      </c>
      <c r="H171">
        <v>11</v>
      </c>
      <c r="I171">
        <v>10</v>
      </c>
      <c r="J171">
        <v>3</v>
      </c>
      <c r="K171">
        <v>12</v>
      </c>
      <c r="L171">
        <v>9</v>
      </c>
      <c r="M171">
        <f>INDEX('Additional Data'!$H$2:$M$2, MATCH(MAX(G171:L171), G171:L171,0))</f>
        <v>0</v>
      </c>
      <c r="N171">
        <v>3</v>
      </c>
      <c r="O171">
        <v>2</v>
      </c>
      <c r="P171">
        <v>1</v>
      </c>
      <c r="Q171">
        <v>3</v>
      </c>
      <c r="R171">
        <v>6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3</v>
      </c>
      <c r="Z171">
        <v>11</v>
      </c>
      <c r="AA171">
        <v>0</v>
      </c>
      <c r="AB171">
        <v>32</v>
      </c>
      <c r="AC171" t="str" cm="1">
        <f t="array" ref="AC171">_xlfn.IFS(AB171 &lt; 30, "&lt; 30", AB171 &lt; 40, "30-39", AB171 &lt; 50, "40-49", AB171 &gt;= 50, "50+")</f>
        <v>30-39</v>
      </c>
      <c r="AD171">
        <v>2209</v>
      </c>
      <c r="AE171">
        <v>0</v>
      </c>
      <c r="AF171">
        <v>1</v>
      </c>
      <c r="AG171">
        <v>0</v>
      </c>
      <c r="AH171">
        <v>0</v>
      </c>
      <c r="AI171">
        <v>0</v>
      </c>
      <c r="AJ171" t="str" cm="1">
        <f t="array" ref="AJ17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1">
        <v>1</v>
      </c>
      <c r="AM171">
        <v>0</v>
      </c>
      <c r="AN171">
        <v>0</v>
      </c>
      <c r="AO171">
        <v>0</v>
      </c>
      <c r="AP171">
        <v>0</v>
      </c>
      <c r="AQ171" t="str" cm="1">
        <f t="array" ref="AQ17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71" t="str" cm="1">
        <f t="array" ref="AR17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71">
        <v>48</v>
      </c>
      <c r="AT171">
        <v>39</v>
      </c>
      <c r="AU171">
        <v>0</v>
      </c>
      <c r="AV171">
        <v>1</v>
      </c>
      <c r="AW171" t="s">
        <v>45</v>
      </c>
      <c r="AX171" t="s">
        <v>13</v>
      </c>
      <c r="AY171" t="str">
        <f t="shared" si="19"/>
        <v>Store</v>
      </c>
      <c r="AZ171">
        <v>6</v>
      </c>
      <c r="BA171" t="s">
        <v>44</v>
      </c>
      <c r="BB171">
        <f t="shared" si="20"/>
        <v>6</v>
      </c>
      <c r="BC171">
        <f t="shared" si="21"/>
        <v>57</v>
      </c>
      <c r="BD171">
        <f t="shared" si="22"/>
        <v>3.0000000000000004</v>
      </c>
      <c r="BE171">
        <f t="shared" si="23"/>
        <v>2</v>
      </c>
      <c r="BF171">
        <f t="shared" si="24"/>
        <v>2</v>
      </c>
      <c r="BG171">
        <f t="shared" si="25"/>
        <v>7</v>
      </c>
      <c r="BH171">
        <f t="shared" si="26"/>
        <v>1</v>
      </c>
      <c r="BI171" t="str">
        <f>VLOOKUP(BH171,'Additional Data'!$E$1:$F$12,2,FALSE)</f>
        <v>Churned Customer</v>
      </c>
      <c r="BJ171" t="str">
        <f>IF(G171 &lt;= 'Additional Data'!$Q$2, "Low", IF(G171 &lt;= 'Additional Data'!$Q$3, "Medium", "High"))</f>
        <v>Low</v>
      </c>
      <c r="BK171" t="str">
        <f>IF(K171 &lt;= 'Additional Data'!$V$2, "Low", IF(K171 &lt;= 'Additional Data'!$V$3, "Medium", "High"))</f>
        <v>Medium</v>
      </c>
      <c r="BL171" t="str">
        <f>IF(L171 &lt;= 'Additional Data'!$AA$2, "Low", IF(L171 &lt;= 'Additional Data'!$AA$3, "Medium", "High"))</f>
        <v>Low</v>
      </c>
      <c r="BM171">
        <v>170</v>
      </c>
    </row>
    <row r="172" spans="1:65" x14ac:dyDescent="0.25">
      <c r="A172">
        <v>66835</v>
      </c>
      <c r="B172" t="str">
        <f>IF(A172 &lt;= 'Additional Data'!$B$2,"Low", IF(A172 &lt;='Additional Data'!$B$3, "Medium", "High"))</f>
        <v>Medium</v>
      </c>
      <c r="C172">
        <v>0</v>
      </c>
      <c r="D172">
        <v>0</v>
      </c>
      <c r="E172">
        <v>21</v>
      </c>
      <c r="F172" t="str">
        <f t="shared" si="18"/>
        <v>Recent</v>
      </c>
      <c r="G172">
        <v>620</v>
      </c>
      <c r="H172">
        <v>26</v>
      </c>
      <c r="I172">
        <v>195</v>
      </c>
      <c r="J172">
        <v>34</v>
      </c>
      <c r="K172">
        <v>17</v>
      </c>
      <c r="L172">
        <v>141</v>
      </c>
      <c r="M172">
        <f>INDEX('Additional Data'!$H$2:$M$2, MATCH(MAX(G172:L172), G172:L172,0))</f>
        <v>0</v>
      </c>
      <c r="N172">
        <v>1</v>
      </c>
      <c r="O172">
        <v>6</v>
      </c>
      <c r="P172">
        <v>4</v>
      </c>
      <c r="Q172">
        <v>13</v>
      </c>
      <c r="R172">
        <v>2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3</v>
      </c>
      <c r="Z172">
        <v>11</v>
      </c>
      <c r="AA172">
        <v>0</v>
      </c>
      <c r="AB172">
        <v>74</v>
      </c>
      <c r="AC172" t="str" cm="1">
        <f t="array" ref="AC172">_xlfn.IFS(AB172 &lt; 30, "&lt; 30", AB172 &lt; 40, "30-39", AB172 &lt; 50, "40-49", AB172 &gt;= 50, "50+")</f>
        <v>50+</v>
      </c>
      <c r="AD172">
        <v>2433</v>
      </c>
      <c r="AE172">
        <v>0</v>
      </c>
      <c r="AF172">
        <v>1</v>
      </c>
      <c r="AG172">
        <v>0</v>
      </c>
      <c r="AH172">
        <v>0</v>
      </c>
      <c r="AI172">
        <v>0</v>
      </c>
      <c r="AJ172" t="str" cm="1">
        <f t="array" ref="AJ17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2">
        <v>0</v>
      </c>
      <c r="AM172">
        <v>0</v>
      </c>
      <c r="AN172">
        <v>0</v>
      </c>
      <c r="AO172">
        <v>1</v>
      </c>
      <c r="AP172">
        <v>0</v>
      </c>
      <c r="AQ172" t="str" cm="1">
        <f t="array" ref="AQ17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72" t="str" cm="1">
        <f t="array" ref="AR17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2">
        <v>892</v>
      </c>
      <c r="AT172">
        <v>751</v>
      </c>
      <c r="AU172">
        <v>0</v>
      </c>
      <c r="AV172">
        <v>0</v>
      </c>
      <c r="AW172" t="s">
        <v>46</v>
      </c>
      <c r="AX172" t="s">
        <v>13</v>
      </c>
      <c r="AY172" t="str">
        <f t="shared" si="19"/>
        <v>Store</v>
      </c>
      <c r="AZ172">
        <v>23</v>
      </c>
      <c r="BA172" t="s">
        <v>44</v>
      </c>
      <c r="BB172">
        <f t="shared" si="20"/>
        <v>23</v>
      </c>
      <c r="BC172">
        <f t="shared" si="21"/>
        <v>1033</v>
      </c>
      <c r="BD172">
        <f t="shared" si="22"/>
        <v>8</v>
      </c>
      <c r="BE172">
        <f t="shared" si="23"/>
        <v>9</v>
      </c>
      <c r="BF172">
        <f t="shared" si="24"/>
        <v>7</v>
      </c>
      <c r="BG172">
        <f t="shared" si="25"/>
        <v>24</v>
      </c>
      <c r="BH172">
        <f t="shared" si="26"/>
        <v>9</v>
      </c>
      <c r="BI172" t="str">
        <f>VLOOKUP(BH172,'Additional Data'!$E$1:$F$12,2,FALSE)</f>
        <v>Top Customer</v>
      </c>
      <c r="BJ172" t="str">
        <f>IF(G172 &lt;= 'Additional Data'!$Q$2, "Low", IF(G172 &lt;= 'Additional Data'!$Q$3, "Medium", "High"))</f>
        <v>High</v>
      </c>
      <c r="BK172" t="str">
        <f>IF(K172 &lt;= 'Additional Data'!$V$2, "Low", IF(K172 &lt;= 'Additional Data'!$V$3, "Medium", "High"))</f>
        <v>Medium</v>
      </c>
      <c r="BL172" t="str">
        <f>IF(L172 &lt;= 'Additional Data'!$AA$2, "Low", IF(L172 &lt;= 'Additional Data'!$AA$3, "Medium", "High"))</f>
        <v>High</v>
      </c>
      <c r="BM172">
        <v>171</v>
      </c>
    </row>
    <row r="173" spans="1:65" x14ac:dyDescent="0.25">
      <c r="A173">
        <v>30477</v>
      </c>
      <c r="B173" t="str">
        <f>IF(A173 &lt;= 'Additional Data'!$B$2,"Low", IF(A173 &lt;='Additional Data'!$B$3, "Medium", "High"))</f>
        <v>Low</v>
      </c>
      <c r="C173">
        <v>1</v>
      </c>
      <c r="D173">
        <v>0</v>
      </c>
      <c r="E173">
        <v>16</v>
      </c>
      <c r="F173" t="str">
        <f t="shared" si="18"/>
        <v>Recent</v>
      </c>
      <c r="G173">
        <v>47</v>
      </c>
      <c r="H173">
        <v>1</v>
      </c>
      <c r="I173">
        <v>6</v>
      </c>
      <c r="J173">
        <v>0</v>
      </c>
      <c r="K173">
        <v>0</v>
      </c>
      <c r="L173">
        <v>12</v>
      </c>
      <c r="M173">
        <f>INDEX('Additional Data'!$H$2:$M$2, MATCH(MAX(G173:L173), G173:L173,0))</f>
        <v>0</v>
      </c>
      <c r="N173">
        <v>1</v>
      </c>
      <c r="O173">
        <v>1</v>
      </c>
      <c r="P173">
        <v>1</v>
      </c>
      <c r="Q173">
        <v>3</v>
      </c>
      <c r="R173">
        <v>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3</v>
      </c>
      <c r="Z173">
        <v>11</v>
      </c>
      <c r="AA173">
        <v>0</v>
      </c>
      <c r="AB173">
        <v>36</v>
      </c>
      <c r="AC173" t="str" cm="1">
        <f t="array" ref="AC173">_xlfn.IFS(AB173 &lt; 30, "&lt; 30", AB173 &lt; 40, "30-39", AB173 &lt; 50, "40-49", AB173 &gt;= 50, "50+")</f>
        <v>30-39</v>
      </c>
      <c r="AD173">
        <v>2317</v>
      </c>
      <c r="AE173">
        <v>0</v>
      </c>
      <c r="AF173">
        <v>1</v>
      </c>
      <c r="AG173">
        <v>0</v>
      </c>
      <c r="AH173">
        <v>0</v>
      </c>
      <c r="AI173">
        <v>0</v>
      </c>
      <c r="AJ173" t="str" cm="1">
        <f t="array" ref="AJ17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3">
        <v>0</v>
      </c>
      <c r="AM173">
        <v>0</v>
      </c>
      <c r="AN173">
        <v>0</v>
      </c>
      <c r="AO173">
        <v>1</v>
      </c>
      <c r="AP173">
        <v>0</v>
      </c>
      <c r="AQ173" t="str" cm="1">
        <f t="array" ref="AQ17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73" t="str" cm="1">
        <f t="array" ref="AR17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3">
        <v>54</v>
      </c>
      <c r="AT173">
        <v>42</v>
      </c>
      <c r="AU173">
        <v>0</v>
      </c>
      <c r="AV173">
        <v>1</v>
      </c>
      <c r="AW173" t="s">
        <v>45</v>
      </c>
      <c r="AX173" t="s">
        <v>13</v>
      </c>
      <c r="AY173" t="str">
        <f t="shared" si="19"/>
        <v>Store</v>
      </c>
      <c r="AZ173">
        <v>5</v>
      </c>
      <c r="BA173" t="s">
        <v>44</v>
      </c>
      <c r="BB173">
        <f t="shared" si="20"/>
        <v>5</v>
      </c>
      <c r="BC173">
        <f t="shared" si="21"/>
        <v>66</v>
      </c>
      <c r="BD173">
        <f t="shared" si="22"/>
        <v>9</v>
      </c>
      <c r="BE173">
        <f t="shared" si="23"/>
        <v>1</v>
      </c>
      <c r="BF173">
        <f t="shared" si="24"/>
        <v>2</v>
      </c>
      <c r="BG173">
        <f t="shared" si="25"/>
        <v>12</v>
      </c>
      <c r="BH173">
        <f t="shared" si="26"/>
        <v>3</v>
      </c>
      <c r="BI173" t="str">
        <f>VLOOKUP(BH173,'Additional Data'!$E$1:$F$12,2,FALSE)</f>
        <v>At Risk</v>
      </c>
      <c r="BJ173" t="str">
        <f>IF(G173 &lt;= 'Additional Data'!$Q$2, "Low", IF(G173 &lt;= 'Additional Data'!$Q$3, "Medium", "High"))</f>
        <v>Medium</v>
      </c>
      <c r="BK173" t="str">
        <f>IF(K173 &lt;= 'Additional Data'!$V$2, "Low", IF(K173 &lt;= 'Additional Data'!$V$3, "Medium", "High"))</f>
        <v>Low</v>
      </c>
      <c r="BL173" t="str">
        <f>IF(L173 &lt;= 'Additional Data'!$AA$2, "Low", IF(L173 &lt;= 'Additional Data'!$AA$3, "Medium", "High"))</f>
        <v>Medium</v>
      </c>
      <c r="BM173">
        <v>172</v>
      </c>
    </row>
    <row r="174" spans="1:65" x14ac:dyDescent="0.25">
      <c r="A174">
        <v>28249</v>
      </c>
      <c r="B174" t="str">
        <f>IF(A174 &lt;= 'Additional Data'!$B$2,"Low", IF(A174 &lt;='Additional Data'!$B$3, "Medium", "High"))</f>
        <v>Low</v>
      </c>
      <c r="C174">
        <v>0</v>
      </c>
      <c r="D174">
        <v>0</v>
      </c>
      <c r="E174">
        <v>80</v>
      </c>
      <c r="F174" t="str">
        <f t="shared" si="18"/>
        <v>Old</v>
      </c>
      <c r="G174">
        <v>1</v>
      </c>
      <c r="H174">
        <v>9</v>
      </c>
      <c r="I174">
        <v>7</v>
      </c>
      <c r="J174">
        <v>2</v>
      </c>
      <c r="K174">
        <v>14</v>
      </c>
      <c r="L174">
        <v>10</v>
      </c>
      <c r="M174">
        <f>INDEX('Additional Data'!$H$2:$M$2, MATCH(MAX(G174:L174), G174:L174,0))</f>
        <v>0</v>
      </c>
      <c r="N174">
        <v>1</v>
      </c>
      <c r="O174">
        <v>2</v>
      </c>
      <c r="P174">
        <v>0</v>
      </c>
      <c r="Q174">
        <v>3</v>
      </c>
      <c r="R174">
        <v>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</v>
      </c>
      <c r="Z174">
        <v>11</v>
      </c>
      <c r="AA174">
        <v>0</v>
      </c>
      <c r="AB174">
        <v>59</v>
      </c>
      <c r="AC174" t="str" cm="1">
        <f t="array" ref="AC174">_xlfn.IFS(AB174 &lt; 30, "&lt; 30", AB174 &lt; 40, "30-39", AB174 &lt; 50, "40-49", AB174 &gt;= 50, "50+")</f>
        <v>50+</v>
      </c>
      <c r="AD174">
        <v>2173</v>
      </c>
      <c r="AE174">
        <v>0</v>
      </c>
      <c r="AF174">
        <v>1</v>
      </c>
      <c r="AG174">
        <v>0</v>
      </c>
      <c r="AH174">
        <v>0</v>
      </c>
      <c r="AI174">
        <v>0</v>
      </c>
      <c r="AJ174" t="str" cm="1">
        <f t="array" ref="AJ17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4">
        <v>0</v>
      </c>
      <c r="AM174">
        <v>1</v>
      </c>
      <c r="AN174">
        <v>0</v>
      </c>
      <c r="AO174">
        <v>0</v>
      </c>
      <c r="AP174">
        <v>0</v>
      </c>
      <c r="AQ174" t="str" cm="1">
        <f t="array" ref="AQ17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74" t="str" cm="1">
        <f t="array" ref="AR17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74">
        <v>33</v>
      </c>
      <c r="AT174">
        <v>23</v>
      </c>
      <c r="AU174">
        <v>0</v>
      </c>
      <c r="AV174">
        <v>0</v>
      </c>
      <c r="AW174" t="s">
        <v>45</v>
      </c>
      <c r="AX174" t="s">
        <v>13</v>
      </c>
      <c r="AY174" t="str">
        <f t="shared" si="19"/>
        <v>Store</v>
      </c>
      <c r="AZ174">
        <v>5</v>
      </c>
      <c r="BA174" t="s">
        <v>44</v>
      </c>
      <c r="BB174">
        <f t="shared" si="20"/>
        <v>5</v>
      </c>
      <c r="BC174">
        <f t="shared" si="21"/>
        <v>43</v>
      </c>
      <c r="BD174">
        <f t="shared" si="22"/>
        <v>1.9999999999999996</v>
      </c>
      <c r="BE174">
        <f t="shared" si="23"/>
        <v>1</v>
      </c>
      <c r="BF174">
        <f t="shared" si="24"/>
        <v>1</v>
      </c>
      <c r="BG174">
        <f t="shared" si="25"/>
        <v>3.9999999999999996</v>
      </c>
      <c r="BH174">
        <f t="shared" si="26"/>
        <v>0</v>
      </c>
      <c r="BI174" t="str">
        <f>VLOOKUP(BH174,'Additional Data'!$E$1:$F$12,2,FALSE)</f>
        <v>Churned Customer</v>
      </c>
      <c r="BJ174" t="str">
        <f>IF(G174 &lt;= 'Additional Data'!$Q$2, "Low", IF(G174 &lt;= 'Additional Data'!$Q$3, "Medium", "High"))</f>
        <v>Low</v>
      </c>
      <c r="BK174" t="str">
        <f>IF(K174 &lt;= 'Additional Data'!$V$2, "Low", IF(K174 &lt;= 'Additional Data'!$V$3, "Medium", "High"))</f>
        <v>Medium</v>
      </c>
      <c r="BL174" t="str">
        <f>IF(L174 &lt;= 'Additional Data'!$AA$2, "Low", IF(L174 &lt;= 'Additional Data'!$AA$3, "Medium", "High"))</f>
        <v>Medium</v>
      </c>
      <c r="BM174">
        <v>173</v>
      </c>
    </row>
    <row r="175" spans="1:65" x14ac:dyDescent="0.25">
      <c r="A175">
        <v>25271</v>
      </c>
      <c r="B175" t="str">
        <f>IF(A175 &lt;= 'Additional Data'!$B$2,"Low", IF(A175 &lt;='Additional Data'!$B$3, "Medium", "High"))</f>
        <v>Low</v>
      </c>
      <c r="C175">
        <v>1</v>
      </c>
      <c r="D175">
        <v>0</v>
      </c>
      <c r="E175">
        <v>45</v>
      </c>
      <c r="F175" t="str">
        <f t="shared" si="18"/>
        <v>Mid</v>
      </c>
      <c r="G175">
        <v>10</v>
      </c>
      <c r="H175">
        <v>1</v>
      </c>
      <c r="I175">
        <v>18</v>
      </c>
      <c r="J175">
        <v>10</v>
      </c>
      <c r="K175">
        <v>4</v>
      </c>
      <c r="L175">
        <v>7</v>
      </c>
      <c r="M175">
        <f>INDEX('Additional Data'!$H$2:$M$2, MATCH(MAX(G175:L175), G175:L175,0))</f>
        <v>0</v>
      </c>
      <c r="N175">
        <v>1</v>
      </c>
      <c r="O175">
        <v>1</v>
      </c>
      <c r="P175">
        <v>1</v>
      </c>
      <c r="Q175">
        <v>2</v>
      </c>
      <c r="R175">
        <v>9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</v>
      </c>
      <c r="Z175">
        <v>11</v>
      </c>
      <c r="AA175">
        <v>0</v>
      </c>
      <c r="AB175">
        <v>37</v>
      </c>
      <c r="AC175" t="str" cm="1">
        <f t="array" ref="AC175">_xlfn.IFS(AB175 &lt; 30, "&lt; 30", AB175 &lt; 40, "30-39", AB175 &lt; 50, "40-49", AB175 &gt;= 50, "50+")</f>
        <v>30-39</v>
      </c>
      <c r="AD175">
        <v>2730</v>
      </c>
      <c r="AE175">
        <v>0</v>
      </c>
      <c r="AF175">
        <v>1</v>
      </c>
      <c r="AG175">
        <v>0</v>
      </c>
      <c r="AH175">
        <v>0</v>
      </c>
      <c r="AI175">
        <v>0</v>
      </c>
      <c r="AJ175" t="str" cm="1">
        <f t="array" ref="AJ17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5">
        <v>0</v>
      </c>
      <c r="AM175">
        <v>0</v>
      </c>
      <c r="AN175">
        <v>1</v>
      </c>
      <c r="AO175">
        <v>0</v>
      </c>
      <c r="AP175">
        <v>0</v>
      </c>
      <c r="AQ175" t="str" cm="1">
        <f t="array" ref="AQ17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5" t="str" cm="1">
        <f t="array" ref="AR17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5">
        <v>43</v>
      </c>
      <c r="AT175">
        <v>36</v>
      </c>
      <c r="AU175">
        <v>0</v>
      </c>
      <c r="AV175">
        <v>1</v>
      </c>
      <c r="AW175" t="s">
        <v>45</v>
      </c>
      <c r="AX175" t="s">
        <v>13</v>
      </c>
      <c r="AY175" t="str">
        <f t="shared" si="19"/>
        <v>Store</v>
      </c>
      <c r="AZ175">
        <v>4</v>
      </c>
      <c r="BA175" t="s">
        <v>44</v>
      </c>
      <c r="BB175">
        <f t="shared" si="20"/>
        <v>4</v>
      </c>
      <c r="BC175">
        <f t="shared" si="21"/>
        <v>50</v>
      </c>
      <c r="BD175">
        <f t="shared" si="22"/>
        <v>6</v>
      </c>
      <c r="BE175">
        <f t="shared" si="23"/>
        <v>0</v>
      </c>
      <c r="BF175">
        <f t="shared" si="24"/>
        <v>1</v>
      </c>
      <c r="BG175">
        <f t="shared" si="25"/>
        <v>7</v>
      </c>
      <c r="BH175">
        <f t="shared" si="26"/>
        <v>1</v>
      </c>
      <c r="BI175" t="str">
        <f>VLOOKUP(BH175,'Additional Data'!$E$1:$F$12,2,FALSE)</f>
        <v>Churned Customer</v>
      </c>
      <c r="BJ175" t="str">
        <f>IF(G175 &lt;= 'Additional Data'!$Q$2, "Low", IF(G175 &lt;= 'Additional Data'!$Q$3, "Medium", "High"))</f>
        <v>Low</v>
      </c>
      <c r="BK175" t="str">
        <f>IF(K175 &lt;= 'Additional Data'!$V$2, "Low", IF(K175 &lt;= 'Additional Data'!$V$3, "Medium", "High"))</f>
        <v>Medium</v>
      </c>
      <c r="BL175" t="str">
        <f>IF(L175 &lt;= 'Additional Data'!$AA$2, "Low", IF(L175 &lt;= 'Additional Data'!$AA$3, "Medium", "High"))</f>
        <v>Low</v>
      </c>
      <c r="BM175">
        <v>174</v>
      </c>
    </row>
    <row r="176" spans="1:65" x14ac:dyDescent="0.25">
      <c r="A176">
        <v>32303</v>
      </c>
      <c r="B176" t="str">
        <f>IF(A176 &lt;= 'Additional Data'!$B$2,"Low", IF(A176 &lt;='Additional Data'!$B$3, "Medium", "High"))</f>
        <v>Low</v>
      </c>
      <c r="C176">
        <v>0</v>
      </c>
      <c r="D176">
        <v>1</v>
      </c>
      <c r="E176">
        <v>63</v>
      </c>
      <c r="F176" t="str">
        <f t="shared" si="18"/>
        <v>Old</v>
      </c>
      <c r="G176">
        <v>35</v>
      </c>
      <c r="H176">
        <v>0</v>
      </c>
      <c r="I176">
        <v>2</v>
      </c>
      <c r="J176">
        <v>0</v>
      </c>
      <c r="K176">
        <v>0</v>
      </c>
      <c r="L176">
        <v>2</v>
      </c>
      <c r="M176">
        <f>INDEX('Additional Data'!$H$2:$M$2, MATCH(MAX(G176:L176), G176:L176,0))</f>
        <v>0</v>
      </c>
      <c r="N176">
        <v>2</v>
      </c>
      <c r="O176">
        <v>1</v>
      </c>
      <c r="P176">
        <v>0</v>
      </c>
      <c r="Q176">
        <v>4</v>
      </c>
      <c r="R176">
        <v>5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3</v>
      </c>
      <c r="Z176">
        <v>11</v>
      </c>
      <c r="AA176">
        <v>0</v>
      </c>
      <c r="AB176">
        <v>50</v>
      </c>
      <c r="AC176" t="str" cm="1">
        <f t="array" ref="AC176">_xlfn.IFS(AB176 &lt; 30, "&lt; 30", AB176 &lt; 40, "30-39", AB176 &lt; 50, "40-49", AB176 &gt;= 50, "50+")</f>
        <v>50+</v>
      </c>
      <c r="AD176">
        <v>2272</v>
      </c>
      <c r="AE176">
        <v>0</v>
      </c>
      <c r="AF176">
        <v>0</v>
      </c>
      <c r="AG176">
        <v>1</v>
      </c>
      <c r="AH176">
        <v>0</v>
      </c>
      <c r="AI176">
        <v>0</v>
      </c>
      <c r="AJ176" t="str" cm="1">
        <f t="array" ref="AJ17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7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6">
        <v>0</v>
      </c>
      <c r="AM176">
        <v>0</v>
      </c>
      <c r="AN176">
        <v>0</v>
      </c>
      <c r="AO176">
        <v>0</v>
      </c>
      <c r="AP176">
        <v>1</v>
      </c>
      <c r="AQ176" t="str" cm="1">
        <f t="array" ref="AQ17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76" t="str" cm="1">
        <f t="array" ref="AR17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6">
        <v>37</v>
      </c>
      <c r="AT176">
        <v>35</v>
      </c>
      <c r="AU176">
        <v>0</v>
      </c>
      <c r="AV176">
        <v>1</v>
      </c>
      <c r="AW176" t="s">
        <v>45</v>
      </c>
      <c r="AX176" t="s">
        <v>13</v>
      </c>
      <c r="AY176" t="str">
        <f t="shared" si="19"/>
        <v>Store</v>
      </c>
      <c r="AZ176">
        <v>5</v>
      </c>
      <c r="BA176" t="s">
        <v>44</v>
      </c>
      <c r="BB176">
        <f t="shared" si="20"/>
        <v>5</v>
      </c>
      <c r="BC176">
        <f t="shared" si="21"/>
        <v>39</v>
      </c>
      <c r="BD176">
        <f t="shared" si="22"/>
        <v>4</v>
      </c>
      <c r="BE176">
        <f t="shared" si="23"/>
        <v>1</v>
      </c>
      <c r="BF176">
        <f t="shared" si="24"/>
        <v>1</v>
      </c>
      <c r="BG176">
        <f t="shared" si="25"/>
        <v>6</v>
      </c>
      <c r="BH176">
        <f t="shared" si="26"/>
        <v>0</v>
      </c>
      <c r="BI176" t="str">
        <f>VLOOKUP(BH176,'Additional Data'!$E$1:$F$12,2,FALSE)</f>
        <v>Churned Customer</v>
      </c>
      <c r="BJ176" t="str">
        <f>IF(G176 &lt;= 'Additional Data'!$Q$2, "Low", IF(G176 &lt;= 'Additional Data'!$Q$3, "Medium", "High"))</f>
        <v>Medium</v>
      </c>
      <c r="BK176" t="str">
        <f>IF(K176 &lt;= 'Additional Data'!$V$2, "Low", IF(K176 &lt;= 'Additional Data'!$V$3, "Medium", "High"))</f>
        <v>Low</v>
      </c>
      <c r="BL176" t="str">
        <f>IF(L176 &lt;= 'Additional Data'!$AA$2, "Low", IF(L176 &lt;= 'Additional Data'!$AA$3, "Medium", "High"))</f>
        <v>Low</v>
      </c>
      <c r="BM176">
        <v>175</v>
      </c>
    </row>
    <row r="177" spans="1:65" x14ac:dyDescent="0.25">
      <c r="A177">
        <v>61286</v>
      </c>
      <c r="B177" t="str">
        <f>IF(A177 &lt;= 'Additional Data'!$B$2,"Low", IF(A177 &lt;='Additional Data'!$B$3, "Medium", "High"))</f>
        <v>Medium</v>
      </c>
      <c r="C177">
        <v>0</v>
      </c>
      <c r="D177">
        <v>1</v>
      </c>
      <c r="E177">
        <v>34</v>
      </c>
      <c r="F177" t="str">
        <f t="shared" si="18"/>
        <v>Mid</v>
      </c>
      <c r="G177">
        <v>356</v>
      </c>
      <c r="H177">
        <v>0</v>
      </c>
      <c r="I177">
        <v>107</v>
      </c>
      <c r="J177">
        <v>19</v>
      </c>
      <c r="K177">
        <v>9</v>
      </c>
      <c r="L177">
        <v>117</v>
      </c>
      <c r="M177">
        <f>INDEX('Additional Data'!$H$2:$M$2, MATCH(MAX(G177:L177), G177:L177,0))</f>
        <v>0</v>
      </c>
      <c r="N177">
        <v>2</v>
      </c>
      <c r="O177">
        <v>7</v>
      </c>
      <c r="P177">
        <v>1</v>
      </c>
      <c r="Q177">
        <v>8</v>
      </c>
      <c r="R177">
        <v>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3</v>
      </c>
      <c r="Z177">
        <v>11</v>
      </c>
      <c r="AA177">
        <v>0</v>
      </c>
      <c r="AB177">
        <v>54</v>
      </c>
      <c r="AC177" t="str" cm="1">
        <f t="array" ref="AC177">_xlfn.IFS(AB177 &lt; 30, "&lt; 30", AB177 &lt; 40, "30-39", AB177 &lt; 50, "40-49", AB177 &gt;= 50, "50+")</f>
        <v>50+</v>
      </c>
      <c r="AD177">
        <v>2490</v>
      </c>
      <c r="AE177">
        <v>0</v>
      </c>
      <c r="AF177">
        <v>1</v>
      </c>
      <c r="AG177">
        <v>0</v>
      </c>
      <c r="AH177">
        <v>0</v>
      </c>
      <c r="AI177">
        <v>0</v>
      </c>
      <c r="AJ177" t="str" cm="1">
        <f t="array" ref="AJ17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7">
        <v>0</v>
      </c>
      <c r="AM177">
        <v>0</v>
      </c>
      <c r="AN177">
        <v>1</v>
      </c>
      <c r="AO177">
        <v>0</v>
      </c>
      <c r="AP177">
        <v>0</v>
      </c>
      <c r="AQ177" t="str" cm="1">
        <f t="array" ref="AQ17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7" t="str" cm="1">
        <f t="array" ref="AR17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7">
        <v>491</v>
      </c>
      <c r="AT177">
        <v>374</v>
      </c>
      <c r="AU177">
        <v>0</v>
      </c>
      <c r="AV177">
        <v>1</v>
      </c>
      <c r="AW177" t="s">
        <v>46</v>
      </c>
      <c r="AX177" t="s">
        <v>13</v>
      </c>
      <c r="AY177" t="str">
        <f t="shared" si="19"/>
        <v>Store</v>
      </c>
      <c r="AZ177">
        <v>16</v>
      </c>
      <c r="BA177" t="s">
        <v>44</v>
      </c>
      <c r="BB177">
        <f t="shared" si="20"/>
        <v>16</v>
      </c>
      <c r="BC177">
        <f t="shared" si="21"/>
        <v>608</v>
      </c>
      <c r="BD177">
        <f t="shared" si="22"/>
        <v>7</v>
      </c>
      <c r="BE177">
        <f t="shared" si="23"/>
        <v>6</v>
      </c>
      <c r="BF177">
        <f t="shared" si="24"/>
        <v>5</v>
      </c>
      <c r="BG177">
        <f t="shared" si="25"/>
        <v>18</v>
      </c>
      <c r="BH177">
        <f t="shared" si="26"/>
        <v>6</v>
      </c>
      <c r="BI177" t="str">
        <f>VLOOKUP(BH177,'Additional Data'!$E$1:$F$12,2,FALSE)</f>
        <v>Loyal Customer</v>
      </c>
      <c r="BJ177" t="str">
        <f>IF(G177 &lt;= 'Additional Data'!$Q$2, "Low", IF(G177 &lt;= 'Additional Data'!$Q$3, "Medium", "High"))</f>
        <v>Medium</v>
      </c>
      <c r="BK177" t="str">
        <f>IF(K177 &lt;= 'Additional Data'!$V$2, "Low", IF(K177 &lt;= 'Additional Data'!$V$3, "Medium", "High"))</f>
        <v>Medium</v>
      </c>
      <c r="BL177" t="str">
        <f>IF(L177 &lt;= 'Additional Data'!$AA$2, "Low", IF(L177 &lt;= 'Additional Data'!$AA$3, "Medium", "High"))</f>
        <v>High</v>
      </c>
      <c r="BM177">
        <v>176</v>
      </c>
    </row>
    <row r="178" spans="1:65" x14ac:dyDescent="0.25">
      <c r="A178">
        <v>74068</v>
      </c>
      <c r="B178" t="str">
        <f>IF(A178 &lt;= 'Additional Data'!$B$2,"Low", IF(A178 &lt;='Additional Data'!$B$3, "Medium", "High"))</f>
        <v>High</v>
      </c>
      <c r="C178">
        <v>0</v>
      </c>
      <c r="D178">
        <v>0</v>
      </c>
      <c r="E178">
        <v>14</v>
      </c>
      <c r="F178" t="str">
        <f t="shared" si="18"/>
        <v>Recent</v>
      </c>
      <c r="G178">
        <v>783</v>
      </c>
      <c r="H178">
        <v>30</v>
      </c>
      <c r="I178">
        <v>537</v>
      </c>
      <c r="J178">
        <v>140</v>
      </c>
      <c r="K178">
        <v>76</v>
      </c>
      <c r="L178">
        <v>15</v>
      </c>
      <c r="M178">
        <f>INDEX('Additional Data'!$H$2:$M$2, MATCH(MAX(G178:L178), G178:L178,0))</f>
        <v>0</v>
      </c>
      <c r="N178">
        <v>1</v>
      </c>
      <c r="O178">
        <v>4</v>
      </c>
      <c r="P178">
        <v>10</v>
      </c>
      <c r="Q178">
        <v>9</v>
      </c>
      <c r="R178">
        <v>2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3</v>
      </c>
      <c r="Z178">
        <v>11</v>
      </c>
      <c r="AA178">
        <v>0</v>
      </c>
      <c r="AB178">
        <v>44</v>
      </c>
      <c r="AC178" t="str" cm="1">
        <f t="array" ref="AC178">_xlfn.IFS(AB178 &lt; 30, "&lt; 30", AB178 &lt; 40, "30-39", AB178 &lt; 50, "40-49", AB178 &gt;= 50, "50+")</f>
        <v>40-49</v>
      </c>
      <c r="AD178">
        <v>2626</v>
      </c>
      <c r="AE178">
        <v>0</v>
      </c>
      <c r="AF178">
        <v>1</v>
      </c>
      <c r="AG178">
        <v>0</v>
      </c>
      <c r="AH178">
        <v>0</v>
      </c>
      <c r="AI178">
        <v>0</v>
      </c>
      <c r="AJ178" t="str" cm="1">
        <f t="array" ref="AJ17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8">
        <v>0</v>
      </c>
      <c r="AM178">
        <v>0</v>
      </c>
      <c r="AN178">
        <v>1</v>
      </c>
      <c r="AO178">
        <v>0</v>
      </c>
      <c r="AP178">
        <v>0</v>
      </c>
      <c r="AQ178" t="str" cm="1">
        <f t="array" ref="AQ17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8" t="str" cm="1">
        <f t="array" ref="AR17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8">
        <v>1566</v>
      </c>
      <c r="AT178">
        <v>1551</v>
      </c>
      <c r="AU178">
        <v>0</v>
      </c>
      <c r="AV178">
        <v>0</v>
      </c>
      <c r="AW178" t="s">
        <v>43</v>
      </c>
      <c r="AX178" t="s">
        <v>12</v>
      </c>
      <c r="AY178" t="str">
        <f t="shared" si="19"/>
        <v>Catalog</v>
      </c>
      <c r="AZ178">
        <v>23</v>
      </c>
      <c r="BA178" t="s">
        <v>44</v>
      </c>
      <c r="BB178">
        <f t="shared" si="20"/>
        <v>23</v>
      </c>
      <c r="BC178">
        <f t="shared" si="21"/>
        <v>1581</v>
      </c>
      <c r="BD178">
        <f t="shared" si="22"/>
        <v>9</v>
      </c>
      <c r="BE178">
        <f t="shared" si="23"/>
        <v>9</v>
      </c>
      <c r="BF178">
        <f t="shared" si="24"/>
        <v>9</v>
      </c>
      <c r="BG178">
        <f t="shared" si="25"/>
        <v>27</v>
      </c>
      <c r="BH178">
        <f t="shared" si="26"/>
        <v>9</v>
      </c>
      <c r="BI178" t="str">
        <f>VLOOKUP(BH178,'Additional Data'!$E$1:$F$12,2,FALSE)</f>
        <v>Top Customer</v>
      </c>
      <c r="BJ178" t="str">
        <f>IF(G178 &lt;= 'Additional Data'!$Q$2, "Low", IF(G178 &lt;= 'Additional Data'!$Q$3, "Medium", "High"))</f>
        <v>High</v>
      </c>
      <c r="BK178" t="str">
        <f>IF(K178 &lt;= 'Additional Data'!$V$2, "Low", IF(K178 &lt;= 'Additional Data'!$V$3, "Medium", "High"))</f>
        <v>High</v>
      </c>
      <c r="BL178" t="str">
        <f>IF(L178 &lt;= 'Additional Data'!$AA$2, "Low", IF(L178 &lt;= 'Additional Data'!$AA$3, "Medium", "High"))</f>
        <v>Medium</v>
      </c>
      <c r="BM178">
        <v>177</v>
      </c>
    </row>
    <row r="179" spans="1:65" x14ac:dyDescent="0.25">
      <c r="A179">
        <v>45759</v>
      </c>
      <c r="B179" t="str">
        <f>IF(A179 &lt;= 'Additional Data'!$B$2,"Low", IF(A179 &lt;='Additional Data'!$B$3, "Medium", "High"))</f>
        <v>Medium</v>
      </c>
      <c r="C179">
        <v>1</v>
      </c>
      <c r="D179">
        <v>1</v>
      </c>
      <c r="E179">
        <v>13</v>
      </c>
      <c r="F179" t="str">
        <f t="shared" si="18"/>
        <v>Recent</v>
      </c>
      <c r="G179">
        <v>42</v>
      </c>
      <c r="H179">
        <v>1</v>
      </c>
      <c r="I179">
        <v>18</v>
      </c>
      <c r="J179">
        <v>3</v>
      </c>
      <c r="K179">
        <v>0</v>
      </c>
      <c r="L179">
        <v>4</v>
      </c>
      <c r="M179">
        <f>INDEX('Additional Data'!$H$2:$M$2, MATCH(MAX(G179:L179), G179:L179,0))</f>
        <v>0</v>
      </c>
      <c r="N179">
        <v>2</v>
      </c>
      <c r="O179">
        <v>2</v>
      </c>
      <c r="P179">
        <v>0</v>
      </c>
      <c r="Q179">
        <v>3</v>
      </c>
      <c r="R179">
        <v>7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3</v>
      </c>
      <c r="Z179">
        <v>11</v>
      </c>
      <c r="AA179">
        <v>0</v>
      </c>
      <c r="AB179">
        <v>56</v>
      </c>
      <c r="AC179" t="str" cm="1">
        <f t="array" ref="AC179">_xlfn.IFS(AB179 &lt; 30, "&lt; 30", AB179 &lt; 40, "30-39", AB179 &lt; 50, "40-49", AB179 &gt;= 50, "50+")</f>
        <v>50+</v>
      </c>
      <c r="AD179">
        <v>2650</v>
      </c>
      <c r="AE179">
        <v>0</v>
      </c>
      <c r="AF179">
        <v>1</v>
      </c>
      <c r="AG179">
        <v>0</v>
      </c>
      <c r="AH179">
        <v>0</v>
      </c>
      <c r="AI179">
        <v>0</v>
      </c>
      <c r="AJ179" t="str" cm="1">
        <f t="array" ref="AJ17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9">
        <v>0</v>
      </c>
      <c r="AM179">
        <v>0</v>
      </c>
      <c r="AN179">
        <v>0</v>
      </c>
      <c r="AO179">
        <v>0</v>
      </c>
      <c r="AP179">
        <v>1</v>
      </c>
      <c r="AQ179" t="str" cm="1">
        <f t="array" ref="AQ17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79" t="str" cm="1">
        <f t="array" ref="AR17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9">
        <v>64</v>
      </c>
      <c r="AT179">
        <v>60</v>
      </c>
      <c r="AU179">
        <v>0</v>
      </c>
      <c r="AV179">
        <v>2</v>
      </c>
      <c r="AW179" t="s">
        <v>47</v>
      </c>
      <c r="AX179" t="s">
        <v>13</v>
      </c>
      <c r="AY179" t="str">
        <f t="shared" si="19"/>
        <v>Store</v>
      </c>
      <c r="AZ179">
        <v>5</v>
      </c>
      <c r="BA179" t="s">
        <v>44</v>
      </c>
      <c r="BB179">
        <f t="shared" si="20"/>
        <v>5</v>
      </c>
      <c r="BC179">
        <f t="shared" si="21"/>
        <v>68</v>
      </c>
      <c r="BD179">
        <f t="shared" si="22"/>
        <v>9</v>
      </c>
      <c r="BE179">
        <f t="shared" si="23"/>
        <v>1</v>
      </c>
      <c r="BF179">
        <f t="shared" si="24"/>
        <v>2</v>
      </c>
      <c r="BG179">
        <f t="shared" si="25"/>
        <v>12</v>
      </c>
      <c r="BH179">
        <f t="shared" si="26"/>
        <v>3</v>
      </c>
      <c r="BI179" t="str">
        <f>VLOOKUP(BH179,'Additional Data'!$E$1:$F$12,2,FALSE)</f>
        <v>At Risk</v>
      </c>
      <c r="BJ179" t="str">
        <f>IF(G179 &lt;= 'Additional Data'!$Q$2, "Low", IF(G179 &lt;= 'Additional Data'!$Q$3, "Medium", "High"))</f>
        <v>Medium</v>
      </c>
      <c r="BK179" t="str">
        <f>IF(K179 &lt;= 'Additional Data'!$V$2, "Low", IF(K179 &lt;= 'Additional Data'!$V$3, "Medium", "High"))</f>
        <v>Low</v>
      </c>
      <c r="BL179" t="str">
        <f>IF(L179 &lt;= 'Additional Data'!$AA$2, "Low", IF(L179 &lt;= 'Additional Data'!$AA$3, "Medium", "High"))</f>
        <v>Low</v>
      </c>
      <c r="BM179">
        <v>178</v>
      </c>
    </row>
    <row r="180" spans="1:65" x14ac:dyDescent="0.25">
      <c r="A180">
        <v>24882</v>
      </c>
      <c r="B180" t="str">
        <f>IF(A180 &lt;= 'Additional Data'!$B$2,"Low", IF(A180 &lt;='Additional Data'!$B$3, "Medium", "High"))</f>
        <v>Low</v>
      </c>
      <c r="C180">
        <v>1</v>
      </c>
      <c r="D180">
        <v>0</v>
      </c>
      <c r="E180">
        <v>52</v>
      </c>
      <c r="F180" t="str">
        <f t="shared" si="18"/>
        <v>Mid</v>
      </c>
      <c r="G180">
        <v>1</v>
      </c>
      <c r="H180">
        <v>4</v>
      </c>
      <c r="I180">
        <v>10</v>
      </c>
      <c r="J180">
        <v>29</v>
      </c>
      <c r="K180">
        <v>0</v>
      </c>
      <c r="L180">
        <v>36</v>
      </c>
      <c r="M180">
        <f>INDEX('Additional Data'!$H$2:$M$2, MATCH(MAX(G180:L180), G180:L180,0))</f>
        <v>0</v>
      </c>
      <c r="N180">
        <v>1</v>
      </c>
      <c r="O180">
        <v>1</v>
      </c>
      <c r="P180">
        <v>1</v>
      </c>
      <c r="Q180">
        <v>2</v>
      </c>
      <c r="R180">
        <v>6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3</v>
      </c>
      <c r="Z180">
        <v>11</v>
      </c>
      <c r="AA180">
        <v>0</v>
      </c>
      <c r="AB180">
        <v>42</v>
      </c>
      <c r="AC180" t="str" cm="1">
        <f t="array" ref="AC180">_xlfn.IFS(AB180 &lt; 30, "&lt; 30", AB180 &lt; 40, "30-39", AB180 &lt; 50, "40-49", AB180 &gt;= 50, "50+")</f>
        <v>40-49</v>
      </c>
      <c r="AD180">
        <v>2817</v>
      </c>
      <c r="AE180">
        <v>0</v>
      </c>
      <c r="AF180">
        <v>0</v>
      </c>
      <c r="AG180">
        <v>0</v>
      </c>
      <c r="AH180">
        <v>1</v>
      </c>
      <c r="AI180">
        <v>0</v>
      </c>
      <c r="AJ180" t="str" cm="1">
        <f t="array" ref="AJ18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8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0">
        <v>0</v>
      </c>
      <c r="AM180">
        <v>1</v>
      </c>
      <c r="AN180">
        <v>0</v>
      </c>
      <c r="AO180">
        <v>0</v>
      </c>
      <c r="AP180">
        <v>0</v>
      </c>
      <c r="AQ180" t="str" cm="1">
        <f t="array" ref="AQ18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80" t="str" cm="1">
        <f t="array" ref="AR18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80">
        <v>44</v>
      </c>
      <c r="AT180">
        <v>8</v>
      </c>
      <c r="AU180">
        <v>1</v>
      </c>
      <c r="AV180">
        <v>1</v>
      </c>
      <c r="AW180" t="s">
        <v>45</v>
      </c>
      <c r="AX180" t="s">
        <v>13</v>
      </c>
      <c r="AY180" t="str">
        <f t="shared" si="19"/>
        <v>Store</v>
      </c>
      <c r="AZ180">
        <v>4</v>
      </c>
      <c r="BA180" t="s">
        <v>48</v>
      </c>
      <c r="BB180">
        <f t="shared" si="20"/>
        <v>4</v>
      </c>
      <c r="BC180">
        <f t="shared" si="21"/>
        <v>80</v>
      </c>
      <c r="BD180">
        <f t="shared" si="22"/>
        <v>5</v>
      </c>
      <c r="BE180">
        <f t="shared" si="23"/>
        <v>0</v>
      </c>
      <c r="BF180">
        <f t="shared" si="24"/>
        <v>2</v>
      </c>
      <c r="BG180">
        <f t="shared" si="25"/>
        <v>7</v>
      </c>
      <c r="BH180">
        <f t="shared" si="26"/>
        <v>1</v>
      </c>
      <c r="BI180" t="str">
        <f>VLOOKUP(BH180,'Additional Data'!$E$1:$F$12,2,FALSE)</f>
        <v>Churned Customer</v>
      </c>
      <c r="BJ180" t="str">
        <f>IF(G180 &lt;= 'Additional Data'!$Q$2, "Low", IF(G180 &lt;= 'Additional Data'!$Q$3, "Medium", "High"))</f>
        <v>Low</v>
      </c>
      <c r="BK180" t="str">
        <f>IF(K180 &lt;= 'Additional Data'!$V$2, "Low", IF(K180 &lt;= 'Additional Data'!$V$3, "Medium", "High"))</f>
        <v>Low</v>
      </c>
      <c r="BL180" t="str">
        <f>IF(L180 &lt;= 'Additional Data'!$AA$2, "Low", IF(L180 &lt;= 'Additional Data'!$AA$3, "Medium", "High"))</f>
        <v>Medium</v>
      </c>
      <c r="BM180">
        <v>179</v>
      </c>
    </row>
    <row r="181" spans="1:65" x14ac:dyDescent="0.25">
      <c r="A181">
        <v>66973</v>
      </c>
      <c r="B181" t="str">
        <f>IF(A181 &lt;= 'Additional Data'!$B$2,"Low", IF(A181 &lt;='Additional Data'!$B$3, "Medium", "High"))</f>
        <v>Medium</v>
      </c>
      <c r="C181">
        <v>0</v>
      </c>
      <c r="D181">
        <v>0</v>
      </c>
      <c r="E181">
        <v>98</v>
      </c>
      <c r="F181" t="str">
        <f t="shared" si="18"/>
        <v>Old</v>
      </c>
      <c r="G181">
        <v>466</v>
      </c>
      <c r="H181">
        <v>22</v>
      </c>
      <c r="I181">
        <v>432</v>
      </c>
      <c r="J181">
        <v>147</v>
      </c>
      <c r="K181">
        <v>113</v>
      </c>
      <c r="L181">
        <v>102</v>
      </c>
      <c r="M181">
        <f>INDEX('Additional Data'!$H$2:$M$2, MATCH(MAX(G181:L181), G181:L181,0))</f>
        <v>0</v>
      </c>
      <c r="N181">
        <v>1</v>
      </c>
      <c r="O181">
        <v>8</v>
      </c>
      <c r="P181">
        <v>7</v>
      </c>
      <c r="Q181">
        <v>12</v>
      </c>
      <c r="R181">
        <v>3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3</v>
      </c>
      <c r="Z181">
        <v>11</v>
      </c>
      <c r="AA181">
        <v>0</v>
      </c>
      <c r="AB181">
        <v>31</v>
      </c>
      <c r="AC181" t="str" cm="1">
        <f t="array" ref="AC181">_xlfn.IFS(AB181 &lt; 30, "&lt; 30", AB181 &lt; 40, "30-39", AB181 &lt; 50, "40-49", AB181 &gt;= 50, "50+")</f>
        <v>30-39</v>
      </c>
      <c r="AD181">
        <v>2567</v>
      </c>
      <c r="AE181">
        <v>0</v>
      </c>
      <c r="AF181">
        <v>0</v>
      </c>
      <c r="AG181">
        <v>0</v>
      </c>
      <c r="AH181">
        <v>1</v>
      </c>
      <c r="AI181">
        <v>0</v>
      </c>
      <c r="AJ181" t="str" cm="1">
        <f t="array" ref="AJ18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8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1">
        <v>0</v>
      </c>
      <c r="AM181">
        <v>0</v>
      </c>
      <c r="AN181">
        <v>0</v>
      </c>
      <c r="AO181">
        <v>0</v>
      </c>
      <c r="AP181">
        <v>1</v>
      </c>
      <c r="AQ181" t="str" cm="1">
        <f t="array" ref="AQ18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1" t="str" cm="1">
        <f t="array" ref="AR18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1">
        <v>1180</v>
      </c>
      <c r="AT181">
        <v>1078</v>
      </c>
      <c r="AU181">
        <v>0</v>
      </c>
      <c r="AV181">
        <v>0</v>
      </c>
      <c r="AW181" t="s">
        <v>43</v>
      </c>
      <c r="AX181" t="s">
        <v>13</v>
      </c>
      <c r="AY181" t="str">
        <f t="shared" si="19"/>
        <v>Store</v>
      </c>
      <c r="AZ181">
        <v>27</v>
      </c>
      <c r="BA181" t="s">
        <v>44</v>
      </c>
      <c r="BB181">
        <f t="shared" si="20"/>
        <v>27</v>
      </c>
      <c r="BC181">
        <f t="shared" si="21"/>
        <v>1282</v>
      </c>
      <c r="BD181">
        <f t="shared" si="22"/>
        <v>0.99999999999999978</v>
      </c>
      <c r="BE181">
        <f t="shared" si="23"/>
        <v>9</v>
      </c>
      <c r="BF181">
        <f t="shared" si="24"/>
        <v>8</v>
      </c>
      <c r="BG181">
        <f t="shared" si="25"/>
        <v>18</v>
      </c>
      <c r="BH181">
        <f t="shared" si="26"/>
        <v>6</v>
      </c>
      <c r="BI181" t="str">
        <f>VLOOKUP(BH181,'Additional Data'!$E$1:$F$12,2,FALSE)</f>
        <v>Loyal Customer</v>
      </c>
      <c r="BJ181" t="str">
        <f>IF(G181 &lt;= 'Additional Data'!$Q$2, "Low", IF(G181 &lt;= 'Additional Data'!$Q$3, "Medium", "High"))</f>
        <v>Medium</v>
      </c>
      <c r="BK181" t="str">
        <f>IF(K181 &lt;= 'Additional Data'!$V$2, "Low", IF(K181 &lt;= 'Additional Data'!$V$3, "Medium", "High"))</f>
        <v>High</v>
      </c>
      <c r="BL181" t="str">
        <f>IF(L181 &lt;= 'Additional Data'!$AA$2, "Low", IF(L181 &lt;= 'Additional Data'!$AA$3, "Medium", "High"))</f>
        <v>High</v>
      </c>
      <c r="BM181">
        <v>180</v>
      </c>
    </row>
    <row r="182" spans="1:65" x14ac:dyDescent="0.25">
      <c r="A182">
        <v>38872</v>
      </c>
      <c r="B182" t="str">
        <f>IF(A182 &lt;= 'Additional Data'!$B$2,"Low", IF(A182 &lt;='Additional Data'!$B$3, "Medium", "High"))</f>
        <v>Medium</v>
      </c>
      <c r="C182">
        <v>1</v>
      </c>
      <c r="D182">
        <v>0</v>
      </c>
      <c r="E182">
        <v>93</v>
      </c>
      <c r="F182" t="str">
        <f t="shared" si="18"/>
        <v>Old</v>
      </c>
      <c r="G182">
        <v>23</v>
      </c>
      <c r="H182">
        <v>3</v>
      </c>
      <c r="I182">
        <v>21</v>
      </c>
      <c r="J182">
        <v>3</v>
      </c>
      <c r="K182">
        <v>19</v>
      </c>
      <c r="L182">
        <v>22</v>
      </c>
      <c r="M182">
        <f>INDEX('Additional Data'!$H$2:$M$2, MATCH(MAX(G182:L182), G182:L182,0))</f>
        <v>0</v>
      </c>
      <c r="N182">
        <v>2</v>
      </c>
      <c r="O182">
        <v>3</v>
      </c>
      <c r="P182">
        <v>0</v>
      </c>
      <c r="Q182">
        <v>3</v>
      </c>
      <c r="R182">
        <v>8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3</v>
      </c>
      <c r="Z182">
        <v>11</v>
      </c>
      <c r="AA182">
        <v>0</v>
      </c>
      <c r="AB182">
        <v>32</v>
      </c>
      <c r="AC182" t="str" cm="1">
        <f t="array" ref="AC182">_xlfn.IFS(AB182 &lt; 30, "&lt; 30", AB182 &lt; 40, "30-39", AB182 &lt; 50, "40-49", AB182 &gt;= 50, "50+")</f>
        <v>30-39</v>
      </c>
      <c r="AD182">
        <v>2554</v>
      </c>
      <c r="AE182">
        <v>0</v>
      </c>
      <c r="AF182">
        <v>1</v>
      </c>
      <c r="AG182">
        <v>0</v>
      </c>
      <c r="AH182">
        <v>0</v>
      </c>
      <c r="AI182">
        <v>0</v>
      </c>
      <c r="AJ182" t="str" cm="1">
        <f t="array" ref="AJ18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2">
        <v>0</v>
      </c>
      <c r="AM182">
        <v>0</v>
      </c>
      <c r="AN182">
        <v>1</v>
      </c>
      <c r="AO182">
        <v>0</v>
      </c>
      <c r="AP182">
        <v>0</v>
      </c>
      <c r="AQ182" t="str" cm="1">
        <f t="array" ref="AQ18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2" t="str" cm="1">
        <f t="array" ref="AR18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2">
        <v>69</v>
      </c>
      <c r="AT182">
        <v>47</v>
      </c>
      <c r="AU182">
        <v>0</v>
      </c>
      <c r="AV182">
        <v>1</v>
      </c>
      <c r="AW182" t="s">
        <v>47</v>
      </c>
      <c r="AX182" t="s">
        <v>11</v>
      </c>
      <c r="AY182" t="str">
        <f t="shared" si="19"/>
        <v>Web</v>
      </c>
      <c r="AZ182">
        <v>6</v>
      </c>
      <c r="BA182" t="s">
        <v>44</v>
      </c>
      <c r="BB182">
        <f t="shared" si="20"/>
        <v>6</v>
      </c>
      <c r="BC182">
        <f t="shared" si="21"/>
        <v>91</v>
      </c>
      <c r="BD182">
        <f t="shared" si="22"/>
        <v>0.99999999999999978</v>
      </c>
      <c r="BE182">
        <f t="shared" si="23"/>
        <v>2</v>
      </c>
      <c r="BF182">
        <f t="shared" si="24"/>
        <v>2</v>
      </c>
      <c r="BG182">
        <f t="shared" si="25"/>
        <v>5</v>
      </c>
      <c r="BH182">
        <f t="shared" si="26"/>
        <v>0</v>
      </c>
      <c r="BI182" t="str">
        <f>VLOOKUP(BH182,'Additional Data'!$E$1:$F$12,2,FALSE)</f>
        <v>Churned Customer</v>
      </c>
      <c r="BJ182" t="str">
        <f>IF(G182 &lt;= 'Additional Data'!$Q$2, "Low", IF(G182 &lt;= 'Additional Data'!$Q$3, "Medium", "High"))</f>
        <v>Low</v>
      </c>
      <c r="BK182" t="str">
        <f>IF(K182 &lt;= 'Additional Data'!$V$2, "Low", IF(K182 &lt;= 'Additional Data'!$V$3, "Medium", "High"))</f>
        <v>Medium</v>
      </c>
      <c r="BL182" t="str">
        <f>IF(L182 &lt;= 'Additional Data'!$AA$2, "Low", IF(L182 &lt;= 'Additional Data'!$AA$3, "Medium", "High"))</f>
        <v>Medium</v>
      </c>
      <c r="BM182">
        <v>181</v>
      </c>
    </row>
    <row r="183" spans="1:65" x14ac:dyDescent="0.25">
      <c r="A183">
        <v>51148</v>
      </c>
      <c r="B183" t="str">
        <f>IF(A183 &lt;= 'Additional Data'!$B$2,"Low", IF(A183 &lt;='Additional Data'!$B$3, "Medium", "High"))</f>
        <v>Medium</v>
      </c>
      <c r="C183">
        <v>1</v>
      </c>
      <c r="D183">
        <v>1</v>
      </c>
      <c r="E183">
        <v>38</v>
      </c>
      <c r="F183" t="str">
        <f t="shared" si="18"/>
        <v>Mid</v>
      </c>
      <c r="G183">
        <v>235</v>
      </c>
      <c r="H183">
        <v>6</v>
      </c>
      <c r="I183">
        <v>45</v>
      </c>
      <c r="J183">
        <v>8</v>
      </c>
      <c r="K183">
        <v>9</v>
      </c>
      <c r="L183">
        <v>12</v>
      </c>
      <c r="M183">
        <f>INDEX('Additional Data'!$H$2:$M$2, MATCH(MAX(G183:L183), G183:L183,0))</f>
        <v>0</v>
      </c>
      <c r="N183">
        <v>4</v>
      </c>
      <c r="O183">
        <v>5</v>
      </c>
      <c r="P183">
        <v>1</v>
      </c>
      <c r="Q183">
        <v>6</v>
      </c>
      <c r="R183">
        <v>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3</v>
      </c>
      <c r="Z183">
        <v>11</v>
      </c>
      <c r="AA183">
        <v>0</v>
      </c>
      <c r="AB183">
        <v>47</v>
      </c>
      <c r="AC183" t="str" cm="1">
        <f t="array" ref="AC183">_xlfn.IFS(AB183 &lt; 30, "&lt; 30", AB183 &lt; 40, "30-39", AB183 &lt; 50, "40-49", AB183 &gt;= 50, "50+")</f>
        <v>40-49</v>
      </c>
      <c r="AD183">
        <v>2655</v>
      </c>
      <c r="AE183">
        <v>0</v>
      </c>
      <c r="AF183">
        <v>1</v>
      </c>
      <c r="AG183">
        <v>0</v>
      </c>
      <c r="AH183">
        <v>0</v>
      </c>
      <c r="AI183">
        <v>0</v>
      </c>
      <c r="AJ183" t="str" cm="1">
        <f t="array" ref="AJ18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3">
        <v>0</v>
      </c>
      <c r="AM183">
        <v>0</v>
      </c>
      <c r="AN183">
        <v>1</v>
      </c>
      <c r="AO183">
        <v>0</v>
      </c>
      <c r="AP183">
        <v>0</v>
      </c>
      <c r="AQ183" t="str" cm="1">
        <f t="array" ref="AQ18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3" t="str" cm="1">
        <f t="array" ref="AR18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3">
        <v>303</v>
      </c>
      <c r="AT183">
        <v>291</v>
      </c>
      <c r="AU183">
        <v>0</v>
      </c>
      <c r="AV183">
        <v>2</v>
      </c>
      <c r="AW183" t="s">
        <v>47</v>
      </c>
      <c r="AX183" t="s">
        <v>13</v>
      </c>
      <c r="AY183" t="str">
        <f t="shared" si="19"/>
        <v>Store</v>
      </c>
      <c r="AZ183">
        <v>12</v>
      </c>
      <c r="BA183" t="s">
        <v>44</v>
      </c>
      <c r="BB183">
        <f t="shared" si="20"/>
        <v>12</v>
      </c>
      <c r="BC183">
        <f t="shared" si="21"/>
        <v>315</v>
      </c>
      <c r="BD183">
        <f t="shared" si="22"/>
        <v>7</v>
      </c>
      <c r="BE183">
        <f t="shared" si="23"/>
        <v>4</v>
      </c>
      <c r="BF183">
        <f t="shared" si="24"/>
        <v>4</v>
      </c>
      <c r="BG183">
        <f t="shared" si="25"/>
        <v>15</v>
      </c>
      <c r="BH183">
        <f t="shared" si="26"/>
        <v>4</v>
      </c>
      <c r="BI183" t="str">
        <f>VLOOKUP(BH183,'Additional Data'!$E$1:$F$12,2,FALSE)</f>
        <v>At Risk</v>
      </c>
      <c r="BJ183" t="str">
        <f>IF(G183 &lt;= 'Additional Data'!$Q$2, "Low", IF(G183 &lt;= 'Additional Data'!$Q$3, "Medium", "High"))</f>
        <v>Medium</v>
      </c>
      <c r="BK183" t="str">
        <f>IF(K183 &lt;= 'Additional Data'!$V$2, "Low", IF(K183 &lt;= 'Additional Data'!$V$3, "Medium", "High"))</f>
        <v>Medium</v>
      </c>
      <c r="BL183" t="str">
        <f>IF(L183 &lt;= 'Additional Data'!$AA$2, "Low", IF(L183 &lt;= 'Additional Data'!$AA$3, "Medium", "High"))</f>
        <v>Medium</v>
      </c>
      <c r="BM183">
        <v>182</v>
      </c>
    </row>
    <row r="184" spans="1:65" x14ac:dyDescent="0.25">
      <c r="A184">
        <v>31353</v>
      </c>
      <c r="B184" t="str">
        <f>IF(A184 &lt;= 'Additional Data'!$B$2,"Low", IF(A184 &lt;='Additional Data'!$B$3, "Medium", "High"))</f>
        <v>Low</v>
      </c>
      <c r="C184">
        <v>1</v>
      </c>
      <c r="D184">
        <v>1</v>
      </c>
      <c r="E184">
        <v>24</v>
      </c>
      <c r="F184" t="str">
        <f t="shared" si="18"/>
        <v>Recent</v>
      </c>
      <c r="G184">
        <v>10</v>
      </c>
      <c r="H184">
        <v>0</v>
      </c>
      <c r="I184">
        <v>10</v>
      </c>
      <c r="J184">
        <v>3</v>
      </c>
      <c r="K184">
        <v>1</v>
      </c>
      <c r="L184">
        <v>7</v>
      </c>
      <c r="M184">
        <f>INDEX('Additional Data'!$H$2:$M$2, MATCH(MAX(G184:L184), G184:L184,0))</f>
        <v>0</v>
      </c>
      <c r="N184">
        <v>2</v>
      </c>
      <c r="O184">
        <v>1</v>
      </c>
      <c r="P184">
        <v>1</v>
      </c>
      <c r="Q184">
        <v>2</v>
      </c>
      <c r="R184">
        <v>8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3</v>
      </c>
      <c r="Z184">
        <v>11</v>
      </c>
      <c r="AA184">
        <v>0</v>
      </c>
      <c r="AB184">
        <v>43</v>
      </c>
      <c r="AC184" t="str" cm="1">
        <f t="array" ref="AC184">_xlfn.IFS(AB184 &lt; 30, "&lt; 30", AB184 &lt; 40, "30-39", AB184 &lt; 50, "40-49", AB184 &gt;= 50, "50+")</f>
        <v>40-49</v>
      </c>
      <c r="AD184">
        <v>2341</v>
      </c>
      <c r="AE184">
        <v>0</v>
      </c>
      <c r="AF184">
        <v>1</v>
      </c>
      <c r="AG184">
        <v>0</v>
      </c>
      <c r="AH184">
        <v>0</v>
      </c>
      <c r="AI184">
        <v>0</v>
      </c>
      <c r="AJ184" t="str" cm="1">
        <f t="array" ref="AJ18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4">
        <v>0</v>
      </c>
      <c r="AM184">
        <v>0</v>
      </c>
      <c r="AN184">
        <v>1</v>
      </c>
      <c r="AO184">
        <v>0</v>
      </c>
      <c r="AP184">
        <v>0</v>
      </c>
      <c r="AQ184" t="str" cm="1">
        <f t="array" ref="AQ18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4" t="str" cm="1">
        <f t="array" ref="AR18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4">
        <v>24</v>
      </c>
      <c r="AT184">
        <v>17</v>
      </c>
      <c r="AU184">
        <v>0</v>
      </c>
      <c r="AV184">
        <v>2</v>
      </c>
      <c r="AW184" t="s">
        <v>45</v>
      </c>
      <c r="AX184" t="s">
        <v>13</v>
      </c>
      <c r="AY184" t="str">
        <f t="shared" si="19"/>
        <v>Store</v>
      </c>
      <c r="AZ184">
        <v>4</v>
      </c>
      <c r="BA184" t="s">
        <v>44</v>
      </c>
      <c r="BB184">
        <f t="shared" si="20"/>
        <v>4</v>
      </c>
      <c r="BC184">
        <f t="shared" si="21"/>
        <v>31</v>
      </c>
      <c r="BD184">
        <f t="shared" si="22"/>
        <v>8</v>
      </c>
      <c r="BE184">
        <f t="shared" si="23"/>
        <v>0</v>
      </c>
      <c r="BF184">
        <f t="shared" si="24"/>
        <v>0</v>
      </c>
      <c r="BG184">
        <f t="shared" si="25"/>
        <v>8</v>
      </c>
      <c r="BH184">
        <f t="shared" si="26"/>
        <v>1</v>
      </c>
      <c r="BI184" t="str">
        <f>VLOOKUP(BH184,'Additional Data'!$E$1:$F$12,2,FALSE)</f>
        <v>Churned Customer</v>
      </c>
      <c r="BJ184" t="str">
        <f>IF(G184 &lt;= 'Additional Data'!$Q$2, "Low", IF(G184 &lt;= 'Additional Data'!$Q$3, "Medium", "High"))</f>
        <v>Low</v>
      </c>
      <c r="BK184" t="str">
        <f>IF(K184 &lt;= 'Additional Data'!$V$2, "Low", IF(K184 &lt;= 'Additional Data'!$V$3, "Medium", "High"))</f>
        <v>Low</v>
      </c>
      <c r="BL184" t="str">
        <f>IF(L184 &lt;= 'Additional Data'!$AA$2, "Low", IF(L184 &lt;= 'Additional Data'!$AA$3, "Medium", "High"))</f>
        <v>Low</v>
      </c>
      <c r="BM184">
        <v>183</v>
      </c>
    </row>
    <row r="185" spans="1:65" x14ac:dyDescent="0.25">
      <c r="A185">
        <v>69661</v>
      </c>
      <c r="B185" t="str">
        <f>IF(A185 &lt;= 'Additional Data'!$B$2,"Low", IF(A185 &lt;='Additional Data'!$B$3, "Medium", "High"))</f>
        <v>High</v>
      </c>
      <c r="C185">
        <v>0</v>
      </c>
      <c r="D185">
        <v>0</v>
      </c>
      <c r="E185">
        <v>80</v>
      </c>
      <c r="F185" t="str">
        <f t="shared" si="18"/>
        <v>Old</v>
      </c>
      <c r="G185">
        <v>656</v>
      </c>
      <c r="H185">
        <v>16</v>
      </c>
      <c r="I185">
        <v>106</v>
      </c>
      <c r="J185">
        <v>32</v>
      </c>
      <c r="K185">
        <v>16</v>
      </c>
      <c r="L185">
        <v>8</v>
      </c>
      <c r="M185">
        <f>INDEX('Additional Data'!$H$2:$M$2, MATCH(MAX(G185:L185), G185:L185,0))</f>
        <v>0</v>
      </c>
      <c r="N185">
        <v>1</v>
      </c>
      <c r="O185">
        <v>7</v>
      </c>
      <c r="P185">
        <v>3</v>
      </c>
      <c r="Q185">
        <v>12</v>
      </c>
      <c r="R185">
        <v>3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3</v>
      </c>
      <c r="Z185">
        <v>11</v>
      </c>
      <c r="AA185">
        <v>0</v>
      </c>
      <c r="AB185">
        <v>40</v>
      </c>
      <c r="AC185" t="str" cm="1">
        <f t="array" ref="AC185">_xlfn.IFS(AB185 &lt; 30, "&lt; 30", AB185 &lt; 40, "30-39", AB185 &lt; 50, "40-49", AB185 &gt;= 50, "50+")</f>
        <v>40-49</v>
      </c>
      <c r="AD185">
        <v>2206</v>
      </c>
      <c r="AE185">
        <v>0</v>
      </c>
      <c r="AF185">
        <v>1</v>
      </c>
      <c r="AG185">
        <v>0</v>
      </c>
      <c r="AH185">
        <v>0</v>
      </c>
      <c r="AI185">
        <v>0</v>
      </c>
      <c r="AJ185" t="str" cm="1">
        <f t="array" ref="AJ18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5">
        <v>0</v>
      </c>
      <c r="AM185">
        <v>0</v>
      </c>
      <c r="AN185">
        <v>0</v>
      </c>
      <c r="AO185">
        <v>1</v>
      </c>
      <c r="AP185">
        <v>0</v>
      </c>
      <c r="AQ185" t="str" cm="1">
        <f t="array" ref="AQ18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85" t="str" cm="1">
        <f t="array" ref="AR18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5">
        <v>826</v>
      </c>
      <c r="AT185">
        <v>818</v>
      </c>
      <c r="AU185">
        <v>0</v>
      </c>
      <c r="AV185">
        <v>0</v>
      </c>
      <c r="AW185" t="s">
        <v>46</v>
      </c>
      <c r="AX185" t="s">
        <v>13</v>
      </c>
      <c r="AY185" t="str">
        <f t="shared" si="19"/>
        <v>Store</v>
      </c>
      <c r="AZ185">
        <v>22</v>
      </c>
      <c r="BA185" t="s">
        <v>44</v>
      </c>
      <c r="BB185">
        <f t="shared" si="20"/>
        <v>22</v>
      </c>
      <c r="BC185">
        <f t="shared" si="21"/>
        <v>834</v>
      </c>
      <c r="BD185">
        <f t="shared" si="22"/>
        <v>1.9999999999999996</v>
      </c>
      <c r="BE185">
        <f t="shared" si="23"/>
        <v>8</v>
      </c>
      <c r="BF185">
        <f t="shared" si="24"/>
        <v>6</v>
      </c>
      <c r="BG185">
        <f t="shared" si="25"/>
        <v>16</v>
      </c>
      <c r="BH185">
        <f t="shared" si="26"/>
        <v>5</v>
      </c>
      <c r="BI185" t="str">
        <f>VLOOKUP(BH185,'Additional Data'!$E$1:$F$12,2,FALSE)</f>
        <v>Loyal Customer</v>
      </c>
      <c r="BJ185" t="str">
        <f>IF(G185 &lt;= 'Additional Data'!$Q$2, "Low", IF(G185 &lt;= 'Additional Data'!$Q$3, "Medium", "High"))</f>
        <v>High</v>
      </c>
      <c r="BK185" t="str">
        <f>IF(K185 &lt;= 'Additional Data'!$V$2, "Low", IF(K185 &lt;= 'Additional Data'!$V$3, "Medium", "High"))</f>
        <v>Medium</v>
      </c>
      <c r="BL185" t="str">
        <f>IF(L185 &lt;= 'Additional Data'!$AA$2, "Low", IF(L185 &lt;= 'Additional Data'!$AA$3, "Medium", "High"))</f>
        <v>Low</v>
      </c>
      <c r="BM185">
        <v>184</v>
      </c>
    </row>
    <row r="186" spans="1:65" x14ac:dyDescent="0.25">
      <c r="A186">
        <v>80067</v>
      </c>
      <c r="B186" t="str">
        <f>IF(A186 &lt;= 'Additional Data'!$B$2,"Low", IF(A186 &lt;='Additional Data'!$B$3, "Medium", "High"))</f>
        <v>High</v>
      </c>
      <c r="C186">
        <v>0</v>
      </c>
      <c r="D186">
        <v>0</v>
      </c>
      <c r="E186">
        <v>82</v>
      </c>
      <c r="F186" t="str">
        <f t="shared" si="18"/>
        <v>Old</v>
      </c>
      <c r="G186">
        <v>519</v>
      </c>
      <c r="H186">
        <v>17</v>
      </c>
      <c r="I186">
        <v>813</v>
      </c>
      <c r="J186">
        <v>27</v>
      </c>
      <c r="K186">
        <v>173</v>
      </c>
      <c r="L186">
        <v>51</v>
      </c>
      <c r="M186">
        <f>INDEX('Additional Data'!$H$2:$M$2, MATCH(MAX(G186:L186), G186:L186,0))</f>
        <v>0</v>
      </c>
      <c r="N186">
        <v>1</v>
      </c>
      <c r="O186">
        <v>4</v>
      </c>
      <c r="P186">
        <v>6</v>
      </c>
      <c r="Q186">
        <v>6</v>
      </c>
      <c r="R186">
        <v>2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3</v>
      </c>
      <c r="Z186">
        <v>11</v>
      </c>
      <c r="AA186">
        <v>0</v>
      </c>
      <c r="AB186">
        <v>66</v>
      </c>
      <c r="AC186" t="str" cm="1">
        <f t="array" ref="AC186">_xlfn.IFS(AB186 &lt; 30, "&lt; 30", AB186 &lt; 40, "30-39", AB186 &lt; 50, "40-49", AB186 &gt;= 50, "50+")</f>
        <v>50+</v>
      </c>
      <c r="AD186">
        <v>2442</v>
      </c>
      <c r="AE186">
        <v>0</v>
      </c>
      <c r="AF186">
        <v>1</v>
      </c>
      <c r="AG186">
        <v>0</v>
      </c>
      <c r="AH186">
        <v>0</v>
      </c>
      <c r="AI186">
        <v>0</v>
      </c>
      <c r="AJ186" t="str" cm="1">
        <f t="array" ref="AJ18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6">
        <v>0</v>
      </c>
      <c r="AM186">
        <v>0</v>
      </c>
      <c r="AN186">
        <v>1</v>
      </c>
      <c r="AO186">
        <v>0</v>
      </c>
      <c r="AP186">
        <v>0</v>
      </c>
      <c r="AQ186" t="str" cm="1">
        <f t="array" ref="AQ18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6" t="str" cm="1">
        <f t="array" ref="AR18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6">
        <v>1549</v>
      </c>
      <c r="AT186">
        <v>1498</v>
      </c>
      <c r="AU186">
        <v>1</v>
      </c>
      <c r="AV186">
        <v>0</v>
      </c>
      <c r="AW186" t="s">
        <v>43</v>
      </c>
      <c r="AX186" t="s">
        <v>12</v>
      </c>
      <c r="AY186" t="str">
        <f t="shared" si="19"/>
        <v>Catalog</v>
      </c>
      <c r="AZ186">
        <v>16</v>
      </c>
      <c r="BA186" t="s">
        <v>48</v>
      </c>
      <c r="BB186">
        <f t="shared" si="20"/>
        <v>16</v>
      </c>
      <c r="BC186">
        <f t="shared" si="21"/>
        <v>1600</v>
      </c>
      <c r="BD186">
        <f t="shared" si="22"/>
        <v>1.9999999999999996</v>
      </c>
      <c r="BE186">
        <f t="shared" si="23"/>
        <v>6</v>
      </c>
      <c r="BF186">
        <f t="shared" si="24"/>
        <v>9</v>
      </c>
      <c r="BG186">
        <f t="shared" si="25"/>
        <v>17</v>
      </c>
      <c r="BH186">
        <f t="shared" si="26"/>
        <v>5</v>
      </c>
      <c r="BI186" t="str">
        <f>VLOOKUP(BH186,'Additional Data'!$E$1:$F$12,2,FALSE)</f>
        <v>Loyal Customer</v>
      </c>
      <c r="BJ186" t="str">
        <f>IF(G186 &lt;= 'Additional Data'!$Q$2, "Low", IF(G186 &lt;= 'Additional Data'!$Q$3, "Medium", "High"))</f>
        <v>High</v>
      </c>
      <c r="BK186" t="str">
        <f>IF(K186 &lt;= 'Additional Data'!$V$2, "Low", IF(K186 &lt;= 'Additional Data'!$V$3, "Medium", "High"))</f>
        <v>High</v>
      </c>
      <c r="BL186" t="str">
        <f>IF(L186 &lt;= 'Additional Data'!$AA$2, "Low", IF(L186 &lt;= 'Additional Data'!$AA$3, "Medium", "High"))</f>
        <v>Medium</v>
      </c>
      <c r="BM186">
        <v>185</v>
      </c>
    </row>
    <row r="187" spans="1:65" x14ac:dyDescent="0.25">
      <c r="A187">
        <v>86718</v>
      </c>
      <c r="B187" t="str">
        <f>IF(A187 &lt;= 'Additional Data'!$B$2,"Low", IF(A187 &lt;='Additional Data'!$B$3, "Medium", "High"))</f>
        <v>High</v>
      </c>
      <c r="C187">
        <v>0</v>
      </c>
      <c r="D187">
        <v>0</v>
      </c>
      <c r="E187">
        <v>20</v>
      </c>
      <c r="F187" t="str">
        <f t="shared" si="18"/>
        <v>Recent</v>
      </c>
      <c r="G187">
        <v>344</v>
      </c>
      <c r="H187">
        <v>189</v>
      </c>
      <c r="I187">
        <v>482</v>
      </c>
      <c r="J187">
        <v>50</v>
      </c>
      <c r="K187">
        <v>33</v>
      </c>
      <c r="L187">
        <v>172</v>
      </c>
      <c r="M187">
        <f>INDEX('Additional Data'!$H$2:$M$2, MATCH(MAX(G187:L187), G187:L187,0))</f>
        <v>0</v>
      </c>
      <c r="N187">
        <v>1</v>
      </c>
      <c r="O187">
        <v>5</v>
      </c>
      <c r="P187">
        <v>6</v>
      </c>
      <c r="Q187">
        <v>5</v>
      </c>
      <c r="R187">
        <v>2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3</v>
      </c>
      <c r="Z187">
        <v>11</v>
      </c>
      <c r="AA187">
        <v>0</v>
      </c>
      <c r="AB187">
        <v>66</v>
      </c>
      <c r="AC187" t="str" cm="1">
        <f t="array" ref="AC187">_xlfn.IFS(AB187 &lt; 30, "&lt; 30", AB187 &lt; 40, "30-39", AB187 &lt; 50, "40-49", AB187 &gt;= 50, "50+")</f>
        <v>50+</v>
      </c>
      <c r="AD187">
        <v>2687</v>
      </c>
      <c r="AE187">
        <v>0</v>
      </c>
      <c r="AF187">
        <v>1</v>
      </c>
      <c r="AG187">
        <v>0</v>
      </c>
      <c r="AH187">
        <v>0</v>
      </c>
      <c r="AI187">
        <v>0</v>
      </c>
      <c r="AJ187" t="str" cm="1">
        <f t="array" ref="AJ18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7">
        <v>0</v>
      </c>
      <c r="AM187">
        <v>0</v>
      </c>
      <c r="AN187">
        <v>1</v>
      </c>
      <c r="AO187">
        <v>0</v>
      </c>
      <c r="AP187">
        <v>0</v>
      </c>
      <c r="AQ187" t="str" cm="1">
        <f t="array" ref="AQ18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7" t="str" cm="1">
        <f t="array" ref="AR18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7">
        <v>1098</v>
      </c>
      <c r="AT187">
        <v>926</v>
      </c>
      <c r="AU187">
        <v>0</v>
      </c>
      <c r="AV187">
        <v>0</v>
      </c>
      <c r="AW187" t="s">
        <v>43</v>
      </c>
      <c r="AX187" t="s">
        <v>12</v>
      </c>
      <c r="AY187" t="str">
        <f t="shared" si="19"/>
        <v>Catalog</v>
      </c>
      <c r="AZ187">
        <v>16</v>
      </c>
      <c r="BA187" t="s">
        <v>44</v>
      </c>
      <c r="BB187">
        <f t="shared" si="20"/>
        <v>16</v>
      </c>
      <c r="BC187">
        <f t="shared" si="21"/>
        <v>1270</v>
      </c>
      <c r="BD187">
        <f t="shared" si="22"/>
        <v>8</v>
      </c>
      <c r="BE187">
        <f t="shared" si="23"/>
        <v>6</v>
      </c>
      <c r="BF187">
        <f t="shared" si="24"/>
        <v>8</v>
      </c>
      <c r="BG187">
        <f t="shared" si="25"/>
        <v>22</v>
      </c>
      <c r="BH187">
        <f t="shared" si="26"/>
        <v>8</v>
      </c>
      <c r="BI187" t="str">
        <f>VLOOKUP(BH187,'Additional Data'!$E$1:$F$12,2,FALSE)</f>
        <v>Top Customer</v>
      </c>
      <c r="BJ187" t="str">
        <f>IF(G187 &lt;= 'Additional Data'!$Q$2, "Low", IF(G187 &lt;= 'Additional Data'!$Q$3, "Medium", "High"))</f>
        <v>Medium</v>
      </c>
      <c r="BK187" t="str">
        <f>IF(K187 &lt;= 'Additional Data'!$V$2, "Low", IF(K187 &lt;= 'Additional Data'!$V$3, "Medium", "High"))</f>
        <v>Medium</v>
      </c>
      <c r="BL187" t="str">
        <f>IF(L187 &lt;= 'Additional Data'!$AA$2, "Low", IF(L187 &lt;= 'Additional Data'!$AA$3, "Medium", "High"))</f>
        <v>High</v>
      </c>
      <c r="BM187">
        <v>186</v>
      </c>
    </row>
    <row r="188" spans="1:65" x14ac:dyDescent="0.25">
      <c r="A188">
        <v>46854</v>
      </c>
      <c r="B188" t="str">
        <f>IF(A188 &lt;= 'Additional Data'!$B$2,"Low", IF(A188 &lt;='Additional Data'!$B$3, "Medium", "High"))</f>
        <v>Medium</v>
      </c>
      <c r="C188">
        <v>1</v>
      </c>
      <c r="D188">
        <v>1</v>
      </c>
      <c r="E188">
        <v>81</v>
      </c>
      <c r="F188" t="str">
        <f t="shared" si="18"/>
        <v>Old</v>
      </c>
      <c r="G188">
        <v>96</v>
      </c>
      <c r="H188">
        <v>1</v>
      </c>
      <c r="I188">
        <v>79</v>
      </c>
      <c r="J188">
        <v>7</v>
      </c>
      <c r="K188">
        <v>1</v>
      </c>
      <c r="L188">
        <v>79</v>
      </c>
      <c r="M188">
        <f>INDEX('Additional Data'!$H$2:$M$2, MATCH(MAX(G188:L188), G188:L188,0))</f>
        <v>0</v>
      </c>
      <c r="N188">
        <v>6</v>
      </c>
      <c r="O188">
        <v>5</v>
      </c>
      <c r="P188">
        <v>1</v>
      </c>
      <c r="Q188">
        <v>3</v>
      </c>
      <c r="R188">
        <v>8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3</v>
      </c>
      <c r="Z188">
        <v>11</v>
      </c>
      <c r="AA188">
        <v>1</v>
      </c>
      <c r="AB188">
        <v>47</v>
      </c>
      <c r="AC188" t="str" cm="1">
        <f t="array" ref="AC188">_xlfn.IFS(AB188 &lt; 30, "&lt; 30", AB188 &lt; 40, "30-39", AB188 &lt; 50, "40-49", AB188 &gt;= 50, "50+")</f>
        <v>40-49</v>
      </c>
      <c r="AD188">
        <v>2249</v>
      </c>
      <c r="AE188">
        <v>0</v>
      </c>
      <c r="AF188">
        <v>0</v>
      </c>
      <c r="AG188">
        <v>1</v>
      </c>
      <c r="AH188">
        <v>0</v>
      </c>
      <c r="AI188">
        <v>0</v>
      </c>
      <c r="AJ188" t="str" cm="1">
        <f t="array" ref="AJ18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8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8">
        <v>0</v>
      </c>
      <c r="AM188">
        <v>0</v>
      </c>
      <c r="AN188">
        <v>0</v>
      </c>
      <c r="AO188">
        <v>0</v>
      </c>
      <c r="AP188">
        <v>1</v>
      </c>
      <c r="AQ188" t="str" cm="1">
        <f t="array" ref="AQ18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8" t="str" cm="1">
        <f t="array" ref="AR18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8">
        <v>184</v>
      </c>
      <c r="AT188">
        <v>105</v>
      </c>
      <c r="AU188">
        <v>1</v>
      </c>
      <c r="AV188">
        <v>2</v>
      </c>
      <c r="AW188" t="s">
        <v>47</v>
      </c>
      <c r="AX188" t="s">
        <v>11</v>
      </c>
      <c r="AY188" t="str">
        <f t="shared" si="19"/>
        <v>Web</v>
      </c>
      <c r="AZ188">
        <v>9</v>
      </c>
      <c r="BA188" t="s">
        <v>48</v>
      </c>
      <c r="BB188">
        <f t="shared" si="20"/>
        <v>9</v>
      </c>
      <c r="BC188">
        <f t="shared" si="21"/>
        <v>263</v>
      </c>
      <c r="BD188">
        <f t="shared" si="22"/>
        <v>1.9999999999999996</v>
      </c>
      <c r="BE188">
        <f t="shared" si="23"/>
        <v>3</v>
      </c>
      <c r="BF188">
        <f t="shared" si="24"/>
        <v>4</v>
      </c>
      <c r="BG188">
        <f t="shared" si="25"/>
        <v>9</v>
      </c>
      <c r="BH188">
        <f t="shared" si="26"/>
        <v>2</v>
      </c>
      <c r="BI188" t="str">
        <f>VLOOKUP(BH188,'Additional Data'!$E$1:$F$12,2,FALSE)</f>
        <v>Churned Customer</v>
      </c>
      <c r="BJ188" t="str">
        <f>IF(G188 &lt;= 'Additional Data'!$Q$2, "Low", IF(G188 &lt;= 'Additional Data'!$Q$3, "Medium", "High"))</f>
        <v>Medium</v>
      </c>
      <c r="BK188" t="str">
        <f>IF(K188 &lt;= 'Additional Data'!$V$2, "Low", IF(K188 &lt;= 'Additional Data'!$V$3, "Medium", "High"))</f>
        <v>Low</v>
      </c>
      <c r="BL188" t="str">
        <f>IF(L188 &lt;= 'Additional Data'!$AA$2, "Low", IF(L188 &lt;= 'Additional Data'!$AA$3, "Medium", "High"))</f>
        <v>High</v>
      </c>
      <c r="BM188">
        <v>187</v>
      </c>
    </row>
    <row r="189" spans="1:65" x14ac:dyDescent="0.25">
      <c r="A189">
        <v>69142</v>
      </c>
      <c r="B189" t="str">
        <f>IF(A189 &lt;= 'Additional Data'!$B$2,"Low", IF(A189 &lt;='Additional Data'!$B$3, "Medium", "High"))</f>
        <v>High</v>
      </c>
      <c r="C189">
        <v>0</v>
      </c>
      <c r="D189">
        <v>1</v>
      </c>
      <c r="E189">
        <v>50</v>
      </c>
      <c r="F189" t="str">
        <f t="shared" si="18"/>
        <v>Mid</v>
      </c>
      <c r="G189">
        <v>448</v>
      </c>
      <c r="H189">
        <v>4</v>
      </c>
      <c r="I189">
        <v>34</v>
      </c>
      <c r="J189">
        <v>6</v>
      </c>
      <c r="K189">
        <v>4</v>
      </c>
      <c r="L189">
        <v>39</v>
      </c>
      <c r="M189">
        <f>INDEX('Additional Data'!$H$2:$M$2, MATCH(MAX(G189:L189), G189:L189,0))</f>
        <v>0</v>
      </c>
      <c r="N189">
        <v>3</v>
      </c>
      <c r="O189">
        <v>8</v>
      </c>
      <c r="P189">
        <v>1</v>
      </c>
      <c r="Q189">
        <v>7</v>
      </c>
      <c r="R189">
        <v>5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3</v>
      </c>
      <c r="Z189">
        <v>11</v>
      </c>
      <c r="AA189">
        <v>0</v>
      </c>
      <c r="AB189">
        <v>68</v>
      </c>
      <c r="AC189" t="str" cm="1">
        <f t="array" ref="AC189">_xlfn.IFS(AB189 &lt; 30, "&lt; 30", AB189 &lt; 40, "30-39", AB189 &lt; 50, "40-49", AB189 &gt;= 50, "50+")</f>
        <v>50+</v>
      </c>
      <c r="AD189">
        <v>2159</v>
      </c>
      <c r="AE189">
        <v>1</v>
      </c>
      <c r="AF189">
        <v>0</v>
      </c>
      <c r="AG189">
        <v>0</v>
      </c>
      <c r="AH189">
        <v>0</v>
      </c>
      <c r="AI189">
        <v>0</v>
      </c>
      <c r="AJ189" t="str" cm="1">
        <f t="array" ref="AJ18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8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9">
        <v>0</v>
      </c>
      <c r="AM189">
        <v>0</v>
      </c>
      <c r="AN189">
        <v>1</v>
      </c>
      <c r="AO189">
        <v>0</v>
      </c>
      <c r="AP189">
        <v>0</v>
      </c>
      <c r="AQ189" t="str" cm="1">
        <f t="array" ref="AQ18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9" t="str" cm="1">
        <f t="array" ref="AR18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9">
        <v>496</v>
      </c>
      <c r="AT189">
        <v>457</v>
      </c>
      <c r="AU189">
        <v>1</v>
      </c>
      <c r="AV189">
        <v>1</v>
      </c>
      <c r="AW189" t="s">
        <v>46</v>
      </c>
      <c r="AX189" t="s">
        <v>11</v>
      </c>
      <c r="AY189" t="str">
        <f t="shared" si="19"/>
        <v>Web</v>
      </c>
      <c r="AZ189">
        <v>16</v>
      </c>
      <c r="BA189" t="s">
        <v>48</v>
      </c>
      <c r="BB189">
        <f t="shared" si="20"/>
        <v>16</v>
      </c>
      <c r="BC189">
        <f t="shared" si="21"/>
        <v>535</v>
      </c>
      <c r="BD189">
        <f t="shared" si="22"/>
        <v>5</v>
      </c>
      <c r="BE189">
        <f t="shared" si="23"/>
        <v>6</v>
      </c>
      <c r="BF189">
        <f t="shared" si="24"/>
        <v>5</v>
      </c>
      <c r="BG189">
        <f t="shared" si="25"/>
        <v>16</v>
      </c>
      <c r="BH189">
        <f t="shared" si="26"/>
        <v>5</v>
      </c>
      <c r="BI189" t="str">
        <f>VLOOKUP(BH189,'Additional Data'!$E$1:$F$12,2,FALSE)</f>
        <v>Loyal Customer</v>
      </c>
      <c r="BJ189" t="str">
        <f>IF(G189 &lt;= 'Additional Data'!$Q$2, "Low", IF(G189 &lt;= 'Additional Data'!$Q$3, "Medium", "High"))</f>
        <v>Medium</v>
      </c>
      <c r="BK189" t="str">
        <f>IF(K189 &lt;= 'Additional Data'!$V$2, "Low", IF(K189 &lt;= 'Additional Data'!$V$3, "Medium", "High"))</f>
        <v>Medium</v>
      </c>
      <c r="BL189" t="str">
        <f>IF(L189 &lt;= 'Additional Data'!$AA$2, "Low", IF(L189 &lt;= 'Additional Data'!$AA$3, "Medium", "High"))</f>
        <v>Medium</v>
      </c>
      <c r="BM189">
        <v>188</v>
      </c>
    </row>
    <row r="190" spans="1:65" x14ac:dyDescent="0.25">
      <c r="A190">
        <v>75922</v>
      </c>
      <c r="B190" t="str">
        <f>IF(A190 &lt;= 'Additional Data'!$B$2,"Low", IF(A190 &lt;='Additional Data'!$B$3, "Medium", "High"))</f>
        <v>High</v>
      </c>
      <c r="C190">
        <v>0</v>
      </c>
      <c r="D190">
        <v>0</v>
      </c>
      <c r="E190">
        <v>60</v>
      </c>
      <c r="F190" t="str">
        <f t="shared" si="18"/>
        <v>Mid</v>
      </c>
      <c r="G190">
        <v>265</v>
      </c>
      <c r="H190">
        <v>138</v>
      </c>
      <c r="I190">
        <v>553</v>
      </c>
      <c r="J190">
        <v>224</v>
      </c>
      <c r="K190">
        <v>23</v>
      </c>
      <c r="L190">
        <v>92</v>
      </c>
      <c r="M190">
        <f>INDEX('Additional Data'!$H$2:$M$2, MATCH(MAX(G190:L190), G190:L190,0))</f>
        <v>0</v>
      </c>
      <c r="N190">
        <v>1</v>
      </c>
      <c r="O190">
        <v>4</v>
      </c>
      <c r="P190">
        <v>4</v>
      </c>
      <c r="Q190">
        <v>9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3</v>
      </c>
      <c r="Z190">
        <v>11</v>
      </c>
      <c r="AA190">
        <v>0</v>
      </c>
      <c r="AB190">
        <v>52</v>
      </c>
      <c r="AC190" t="str" cm="1">
        <f t="array" ref="AC190">_xlfn.IFS(AB190 &lt; 30, "&lt; 30", AB190 &lt; 40, "30-39", AB190 &lt; 50, "40-49", AB190 &gt;= 50, "50+")</f>
        <v>50+</v>
      </c>
      <c r="AD190">
        <v>2361</v>
      </c>
      <c r="AE190">
        <v>0</v>
      </c>
      <c r="AF190">
        <v>0</v>
      </c>
      <c r="AG190">
        <v>1</v>
      </c>
      <c r="AH190">
        <v>0</v>
      </c>
      <c r="AI190">
        <v>0</v>
      </c>
      <c r="AJ190" t="str" cm="1">
        <f t="array" ref="AJ19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9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0">
        <v>0</v>
      </c>
      <c r="AM190">
        <v>0</v>
      </c>
      <c r="AN190">
        <v>1</v>
      </c>
      <c r="AO190">
        <v>0</v>
      </c>
      <c r="AP190">
        <v>0</v>
      </c>
      <c r="AQ190" t="str" cm="1">
        <f t="array" ref="AQ19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0" t="str" cm="1">
        <f t="array" ref="AR19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0">
        <v>1203</v>
      </c>
      <c r="AT190">
        <v>1111</v>
      </c>
      <c r="AU190">
        <v>0</v>
      </c>
      <c r="AV190">
        <v>0</v>
      </c>
      <c r="AW190" t="s">
        <v>43</v>
      </c>
      <c r="AX190" t="s">
        <v>13</v>
      </c>
      <c r="AY190" t="str">
        <f t="shared" si="19"/>
        <v>Store</v>
      </c>
      <c r="AZ190">
        <v>17</v>
      </c>
      <c r="BA190" t="s">
        <v>44</v>
      </c>
      <c r="BB190">
        <f t="shared" si="20"/>
        <v>17</v>
      </c>
      <c r="BC190">
        <f t="shared" si="21"/>
        <v>1295</v>
      </c>
      <c r="BD190">
        <f t="shared" si="22"/>
        <v>4</v>
      </c>
      <c r="BE190">
        <f t="shared" si="23"/>
        <v>6</v>
      </c>
      <c r="BF190">
        <f t="shared" si="24"/>
        <v>8</v>
      </c>
      <c r="BG190">
        <f t="shared" si="25"/>
        <v>18</v>
      </c>
      <c r="BH190">
        <f t="shared" si="26"/>
        <v>6</v>
      </c>
      <c r="BI190" t="str">
        <f>VLOOKUP(BH190,'Additional Data'!$E$1:$F$12,2,FALSE)</f>
        <v>Loyal Customer</v>
      </c>
      <c r="BJ190" t="str">
        <f>IF(G190 &lt;= 'Additional Data'!$Q$2, "Low", IF(G190 &lt;= 'Additional Data'!$Q$3, "Medium", "High"))</f>
        <v>Medium</v>
      </c>
      <c r="BK190" t="str">
        <f>IF(K190 &lt;= 'Additional Data'!$V$2, "Low", IF(K190 &lt;= 'Additional Data'!$V$3, "Medium", "High"))</f>
        <v>Medium</v>
      </c>
      <c r="BL190" t="str">
        <f>IF(L190 &lt;= 'Additional Data'!$AA$2, "Low", IF(L190 &lt;= 'Additional Data'!$AA$3, "Medium", "High"))</f>
        <v>High</v>
      </c>
      <c r="BM190">
        <v>189</v>
      </c>
    </row>
    <row r="191" spans="1:65" x14ac:dyDescent="0.25">
      <c r="A191">
        <v>63693</v>
      </c>
      <c r="B191" t="str">
        <f>IF(A191 &lt;= 'Additional Data'!$B$2,"Low", IF(A191 &lt;='Additional Data'!$B$3, "Medium", "High"))</f>
        <v>Medium</v>
      </c>
      <c r="C191">
        <v>0</v>
      </c>
      <c r="D191">
        <v>1</v>
      </c>
      <c r="E191">
        <v>63</v>
      </c>
      <c r="F191" t="str">
        <f t="shared" si="18"/>
        <v>Old</v>
      </c>
      <c r="G191">
        <v>587</v>
      </c>
      <c r="H191">
        <v>43</v>
      </c>
      <c r="I191">
        <v>337</v>
      </c>
      <c r="J191">
        <v>42</v>
      </c>
      <c r="K191">
        <v>87</v>
      </c>
      <c r="L191">
        <v>54</v>
      </c>
      <c r="M191">
        <f>INDEX('Additional Data'!$H$2:$M$2, MATCH(MAX(G191:L191), G191:L191,0))</f>
        <v>0</v>
      </c>
      <c r="N191">
        <v>3</v>
      </c>
      <c r="O191">
        <v>11</v>
      </c>
      <c r="P191">
        <v>6</v>
      </c>
      <c r="Q191">
        <v>9</v>
      </c>
      <c r="R191">
        <v>6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3</v>
      </c>
      <c r="Z191">
        <v>11</v>
      </c>
      <c r="AA191">
        <v>0</v>
      </c>
      <c r="AB191">
        <v>42</v>
      </c>
      <c r="AC191" t="str" cm="1">
        <f t="array" ref="AC191">_xlfn.IFS(AB191 &lt; 30, "&lt; 30", AB191 &lt; 40, "30-39", AB191 &lt; 50, "40-49", AB191 &gt;= 50, "50+")</f>
        <v>40-49</v>
      </c>
      <c r="AD191">
        <v>2417</v>
      </c>
      <c r="AE191">
        <v>1</v>
      </c>
      <c r="AF191">
        <v>0</v>
      </c>
      <c r="AG191">
        <v>0</v>
      </c>
      <c r="AH191">
        <v>0</v>
      </c>
      <c r="AI191">
        <v>0</v>
      </c>
      <c r="AJ191" t="str" cm="1">
        <f t="array" ref="AJ19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9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1">
        <v>0</v>
      </c>
      <c r="AM191">
        <v>0</v>
      </c>
      <c r="AN191">
        <v>1</v>
      </c>
      <c r="AO191">
        <v>0</v>
      </c>
      <c r="AP191">
        <v>0</v>
      </c>
      <c r="AQ191" t="str" cm="1">
        <f t="array" ref="AQ19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1" t="str" cm="1">
        <f t="array" ref="AR19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1">
        <v>1096</v>
      </c>
      <c r="AT191">
        <v>1042</v>
      </c>
      <c r="AU191">
        <v>0</v>
      </c>
      <c r="AV191">
        <v>1</v>
      </c>
      <c r="AW191" t="s">
        <v>43</v>
      </c>
      <c r="AX191" t="s">
        <v>11</v>
      </c>
      <c r="AY191" t="str">
        <f t="shared" si="19"/>
        <v>Web</v>
      </c>
      <c r="AZ191">
        <v>26</v>
      </c>
      <c r="BA191" t="s">
        <v>44</v>
      </c>
      <c r="BB191">
        <f t="shared" si="20"/>
        <v>26</v>
      </c>
      <c r="BC191">
        <f t="shared" si="21"/>
        <v>1150</v>
      </c>
      <c r="BD191">
        <f t="shared" si="22"/>
        <v>4</v>
      </c>
      <c r="BE191">
        <f t="shared" si="23"/>
        <v>9</v>
      </c>
      <c r="BF191">
        <f t="shared" si="24"/>
        <v>7</v>
      </c>
      <c r="BG191">
        <f t="shared" si="25"/>
        <v>20</v>
      </c>
      <c r="BH191">
        <f t="shared" si="26"/>
        <v>7</v>
      </c>
      <c r="BI191" t="str">
        <f>VLOOKUP(BH191,'Additional Data'!$E$1:$F$12,2,FALSE)</f>
        <v>Loyal Customer</v>
      </c>
      <c r="BJ191" t="str">
        <f>IF(G191 &lt;= 'Additional Data'!$Q$2, "Low", IF(G191 &lt;= 'Additional Data'!$Q$3, "Medium", "High"))</f>
        <v>High</v>
      </c>
      <c r="BK191" t="str">
        <f>IF(K191 &lt;= 'Additional Data'!$V$2, "Low", IF(K191 &lt;= 'Additional Data'!$V$3, "Medium", "High"))</f>
        <v>High</v>
      </c>
      <c r="BL191" t="str">
        <f>IF(L191 &lt;= 'Additional Data'!$AA$2, "Low", IF(L191 &lt;= 'Additional Data'!$AA$3, "Medium", "High"))</f>
        <v>Medium</v>
      </c>
      <c r="BM191">
        <v>190</v>
      </c>
    </row>
    <row r="192" spans="1:65" x14ac:dyDescent="0.25">
      <c r="A192">
        <v>102160</v>
      </c>
      <c r="B192" t="str">
        <f>IF(A192 &lt;= 'Additional Data'!$B$2,"Low", IF(A192 &lt;='Additional Data'!$B$3, "Medium", "High"))</f>
        <v>High</v>
      </c>
      <c r="C192">
        <v>0</v>
      </c>
      <c r="D192">
        <v>0</v>
      </c>
      <c r="E192">
        <v>54</v>
      </c>
      <c r="F192" t="str">
        <f t="shared" si="18"/>
        <v>Mid</v>
      </c>
      <c r="G192">
        <v>763</v>
      </c>
      <c r="H192">
        <v>29</v>
      </c>
      <c r="I192">
        <v>138</v>
      </c>
      <c r="J192">
        <v>76</v>
      </c>
      <c r="K192">
        <v>176</v>
      </c>
      <c r="L192">
        <v>58</v>
      </c>
      <c r="M192">
        <f>INDEX('Additional Data'!$H$2:$M$2, MATCH(MAX(G192:L192), G192:L192,0))</f>
        <v>0</v>
      </c>
      <c r="N192">
        <v>0</v>
      </c>
      <c r="O192">
        <v>7</v>
      </c>
      <c r="P192">
        <v>9</v>
      </c>
      <c r="Q192">
        <v>10</v>
      </c>
      <c r="R192">
        <v>4</v>
      </c>
      <c r="S192">
        <v>0</v>
      </c>
      <c r="T192">
        <v>1</v>
      </c>
      <c r="U192">
        <v>1</v>
      </c>
      <c r="V192">
        <v>1</v>
      </c>
      <c r="W192">
        <v>0</v>
      </c>
      <c r="X192">
        <v>0</v>
      </c>
      <c r="Y192">
        <v>3</v>
      </c>
      <c r="Z192">
        <v>11</v>
      </c>
      <c r="AA192">
        <v>1</v>
      </c>
      <c r="AB192">
        <v>43</v>
      </c>
      <c r="AC192" t="str" cm="1">
        <f t="array" ref="AC192">_xlfn.IFS(AB192 &lt; 30, "&lt; 30", AB192 &lt; 40, "30-39", AB192 &lt; 50, "40-49", AB192 &gt;= 50, "50+")</f>
        <v>40-49</v>
      </c>
      <c r="AD192">
        <v>2763</v>
      </c>
      <c r="AE192">
        <v>0</v>
      </c>
      <c r="AF192">
        <v>0</v>
      </c>
      <c r="AG192">
        <v>0</v>
      </c>
      <c r="AH192">
        <v>1</v>
      </c>
      <c r="AI192">
        <v>0</v>
      </c>
      <c r="AJ192" t="str" cm="1">
        <f t="array" ref="AJ19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9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2">
        <v>0</v>
      </c>
      <c r="AM192">
        <v>0</v>
      </c>
      <c r="AN192">
        <v>0</v>
      </c>
      <c r="AO192">
        <v>0</v>
      </c>
      <c r="AP192">
        <v>1</v>
      </c>
      <c r="AQ192" t="str" cm="1">
        <f t="array" ref="AQ19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92" t="str" cm="1">
        <f t="array" ref="AR19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2">
        <v>1182</v>
      </c>
      <c r="AT192">
        <v>1124</v>
      </c>
      <c r="AU192">
        <v>3</v>
      </c>
      <c r="AV192">
        <v>0</v>
      </c>
      <c r="AW192" t="s">
        <v>43</v>
      </c>
      <c r="AX192" t="s">
        <v>13</v>
      </c>
      <c r="AY192" t="str">
        <f t="shared" si="19"/>
        <v>Store</v>
      </c>
      <c r="AZ192">
        <v>26</v>
      </c>
      <c r="BA192" t="s">
        <v>48</v>
      </c>
      <c r="BB192">
        <f t="shared" si="20"/>
        <v>26</v>
      </c>
      <c r="BC192">
        <f t="shared" si="21"/>
        <v>1240</v>
      </c>
      <c r="BD192">
        <f t="shared" si="22"/>
        <v>5</v>
      </c>
      <c r="BE192">
        <f t="shared" si="23"/>
        <v>9</v>
      </c>
      <c r="BF192">
        <f t="shared" si="24"/>
        <v>8</v>
      </c>
      <c r="BG192">
        <f t="shared" si="25"/>
        <v>22</v>
      </c>
      <c r="BH192">
        <f t="shared" si="26"/>
        <v>8</v>
      </c>
      <c r="BI192" t="str">
        <f>VLOOKUP(BH192,'Additional Data'!$E$1:$F$12,2,FALSE)</f>
        <v>Top Customer</v>
      </c>
      <c r="BJ192" t="str">
        <f>IF(G192 &lt;= 'Additional Data'!$Q$2, "Low", IF(G192 &lt;= 'Additional Data'!$Q$3, "Medium", "High"))</f>
        <v>High</v>
      </c>
      <c r="BK192" t="str">
        <f>IF(K192 &lt;= 'Additional Data'!$V$2, "Low", IF(K192 &lt;= 'Additional Data'!$V$3, "Medium", "High"))</f>
        <v>High</v>
      </c>
      <c r="BL192" t="str">
        <f>IF(L192 &lt;= 'Additional Data'!$AA$2, "Low", IF(L192 &lt;= 'Additional Data'!$AA$3, "Medium", "High"))</f>
        <v>High</v>
      </c>
      <c r="BM192">
        <v>191</v>
      </c>
    </row>
    <row r="193" spans="1:65" x14ac:dyDescent="0.25">
      <c r="A193">
        <v>40637</v>
      </c>
      <c r="B193" t="str">
        <f>IF(A193 &lt;= 'Additional Data'!$B$2,"Low", IF(A193 &lt;='Additional Data'!$B$3, "Medium", "High"))</f>
        <v>Medium</v>
      </c>
      <c r="C193">
        <v>1</v>
      </c>
      <c r="D193">
        <v>1</v>
      </c>
      <c r="E193">
        <v>72</v>
      </c>
      <c r="F193" t="str">
        <f t="shared" si="18"/>
        <v>Old</v>
      </c>
      <c r="G193">
        <v>22</v>
      </c>
      <c r="H193">
        <v>0</v>
      </c>
      <c r="I193">
        <v>13</v>
      </c>
      <c r="J193">
        <v>0</v>
      </c>
      <c r="K193">
        <v>0</v>
      </c>
      <c r="L193">
        <v>3</v>
      </c>
      <c r="M193">
        <f>INDEX('Additional Data'!$H$2:$M$2, MATCH(MAX(G193:L193), G193:L193,0))</f>
        <v>0</v>
      </c>
      <c r="N193">
        <v>2</v>
      </c>
      <c r="O193">
        <v>1</v>
      </c>
      <c r="P193">
        <v>0</v>
      </c>
      <c r="Q193">
        <v>3</v>
      </c>
      <c r="R193">
        <v>7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3</v>
      </c>
      <c r="Z193">
        <v>11</v>
      </c>
      <c r="AA193">
        <v>0</v>
      </c>
      <c r="AB193">
        <v>55</v>
      </c>
      <c r="AC193" t="str" cm="1">
        <f t="array" ref="AC193">_xlfn.IFS(AB193 &lt; 30, "&lt; 30", AB193 &lt; 40, "30-39", AB193 &lt; 50, "40-49", AB193 &gt;= 50, "50+")</f>
        <v>50+</v>
      </c>
      <c r="AD193">
        <v>2506</v>
      </c>
      <c r="AE193">
        <v>0</v>
      </c>
      <c r="AF193">
        <v>0</v>
      </c>
      <c r="AG193">
        <v>1</v>
      </c>
      <c r="AH193">
        <v>0</v>
      </c>
      <c r="AI193">
        <v>0</v>
      </c>
      <c r="AJ193" t="str" cm="1">
        <f t="array" ref="AJ19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9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3">
        <v>0</v>
      </c>
      <c r="AM193">
        <v>0</v>
      </c>
      <c r="AN193">
        <v>0</v>
      </c>
      <c r="AO193">
        <v>0</v>
      </c>
      <c r="AP193">
        <v>1</v>
      </c>
      <c r="AQ193" t="str" cm="1">
        <f t="array" ref="AQ19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93" t="str" cm="1">
        <f t="array" ref="AR19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3">
        <v>35</v>
      </c>
      <c r="AT193">
        <v>32</v>
      </c>
      <c r="AU193">
        <v>0</v>
      </c>
      <c r="AV193">
        <v>2</v>
      </c>
      <c r="AW193" t="s">
        <v>45</v>
      </c>
      <c r="AX193" t="s">
        <v>13</v>
      </c>
      <c r="AY193" t="str">
        <f t="shared" si="19"/>
        <v>Store</v>
      </c>
      <c r="AZ193">
        <v>4</v>
      </c>
      <c r="BA193" t="s">
        <v>44</v>
      </c>
      <c r="BB193">
        <f t="shared" si="20"/>
        <v>4</v>
      </c>
      <c r="BC193">
        <f t="shared" si="21"/>
        <v>38</v>
      </c>
      <c r="BD193">
        <f t="shared" si="22"/>
        <v>3.0000000000000004</v>
      </c>
      <c r="BE193">
        <f t="shared" si="23"/>
        <v>0</v>
      </c>
      <c r="BF193">
        <f t="shared" si="24"/>
        <v>1</v>
      </c>
      <c r="BG193">
        <f t="shared" si="25"/>
        <v>4</v>
      </c>
      <c r="BH193">
        <f t="shared" si="26"/>
        <v>0</v>
      </c>
      <c r="BI193" t="str">
        <f>VLOOKUP(BH193,'Additional Data'!$E$1:$F$12,2,FALSE)</f>
        <v>Churned Customer</v>
      </c>
      <c r="BJ193" t="str">
        <f>IF(G193 &lt;= 'Additional Data'!$Q$2, "Low", IF(G193 &lt;= 'Additional Data'!$Q$3, "Medium", "High"))</f>
        <v>Low</v>
      </c>
      <c r="BK193" t="str">
        <f>IF(K193 &lt;= 'Additional Data'!$V$2, "Low", IF(K193 &lt;= 'Additional Data'!$V$3, "Medium", "High"))</f>
        <v>Low</v>
      </c>
      <c r="BL193" t="str">
        <f>IF(L193 &lt;= 'Additional Data'!$AA$2, "Low", IF(L193 &lt;= 'Additional Data'!$AA$3, "Medium", "High"))</f>
        <v>Low</v>
      </c>
      <c r="BM193">
        <v>192</v>
      </c>
    </row>
    <row r="194" spans="1:65" x14ac:dyDescent="0.25">
      <c r="A194">
        <v>18890</v>
      </c>
      <c r="B194" t="str">
        <f>IF(A194 &lt;= 'Additional Data'!$B$2,"Low", IF(A194 &lt;='Additional Data'!$B$3, "Medium", "High"))</f>
        <v>Low</v>
      </c>
      <c r="C194">
        <v>0</v>
      </c>
      <c r="D194">
        <v>0</v>
      </c>
      <c r="E194">
        <v>5</v>
      </c>
      <c r="F194" t="str">
        <f t="shared" ref="F194:F257" si="27">IF(E194&lt;=7,"Very Recent",IF(E194&lt;=30,"Recent",IF(E194&lt;=60,"Mid","Old")))</f>
        <v>Very Recent</v>
      </c>
      <c r="G194">
        <v>6</v>
      </c>
      <c r="H194">
        <v>4</v>
      </c>
      <c r="I194">
        <v>1</v>
      </c>
      <c r="J194">
        <v>7</v>
      </c>
      <c r="K194">
        <v>2</v>
      </c>
      <c r="L194">
        <v>15</v>
      </c>
      <c r="M194">
        <f>INDEX('Additional Data'!$H$2:$M$2, MATCH(MAX(G194:L194), G194:L194,0))</f>
        <v>0</v>
      </c>
      <c r="N194">
        <v>1</v>
      </c>
      <c r="O194">
        <v>0</v>
      </c>
      <c r="P194">
        <v>1</v>
      </c>
      <c r="Q194">
        <v>2</v>
      </c>
      <c r="R194">
        <v>6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3</v>
      </c>
      <c r="Z194">
        <v>11</v>
      </c>
      <c r="AA194">
        <v>1</v>
      </c>
      <c r="AB194">
        <v>36</v>
      </c>
      <c r="AC194" t="str" cm="1">
        <f t="array" ref="AC194">_xlfn.IFS(AB194 &lt; 30, "&lt; 30", AB194 &lt; 40, "30-39", AB194 &lt; 50, "40-49", AB194 &gt;= 50, "50+")</f>
        <v>30-39</v>
      </c>
      <c r="AD194">
        <v>2755</v>
      </c>
      <c r="AE194">
        <v>0</v>
      </c>
      <c r="AF194">
        <v>0</v>
      </c>
      <c r="AG194">
        <v>1</v>
      </c>
      <c r="AH194">
        <v>0</v>
      </c>
      <c r="AI194">
        <v>0</v>
      </c>
      <c r="AJ194" t="str" cm="1">
        <f t="array" ref="AJ19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9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4">
        <v>0</v>
      </c>
      <c r="AM194">
        <v>0</v>
      </c>
      <c r="AN194">
        <v>0</v>
      </c>
      <c r="AO194">
        <v>1</v>
      </c>
      <c r="AP194">
        <v>0</v>
      </c>
      <c r="AQ194" t="str" cm="1">
        <f t="array" ref="AQ19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94" t="str" cm="1">
        <f t="array" ref="AR19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4">
        <v>20</v>
      </c>
      <c r="AT194">
        <v>5</v>
      </c>
      <c r="AU194">
        <v>1</v>
      </c>
      <c r="AV194">
        <v>0</v>
      </c>
      <c r="AW194" t="s">
        <v>45</v>
      </c>
      <c r="AX194" t="s">
        <v>13</v>
      </c>
      <c r="AY194" t="str">
        <f t="shared" ref="AY194:AY257" si="28">IF(AND(O194 &gt;= P194, O194 &gt;= Q194), "Web", IF(AND(P194 &gt;= O194, P194 &gt;= Q194), "Catalog", "Store"))</f>
        <v>Store</v>
      </c>
      <c r="AZ194">
        <v>3</v>
      </c>
      <c r="BA194" t="s">
        <v>48</v>
      </c>
      <c r="BB194">
        <f t="shared" ref="BB194:BB257" si="29">SUM(O194:Q194)</f>
        <v>3</v>
      </c>
      <c r="BC194">
        <f t="shared" ref="BC194:BC257" si="30">SUM(G194:L194)</f>
        <v>35</v>
      </c>
      <c r="BD194">
        <f t="shared" ref="BD194:BD257" si="31">(1-_xlfn.PERCENTRANK.INC($E:$E,E194,1))*10</f>
        <v>10</v>
      </c>
      <c r="BE194">
        <f t="shared" ref="BE194:BE257" si="32">_xlfn.PERCENTRANK.INC($BB:$BB,BB194,1)*10</f>
        <v>0</v>
      </c>
      <c r="BF194">
        <f t="shared" ref="BF194:BF257" si="33">_xlfn.PERCENTRANK.INC($BC:$BC,BC194,1)*10</f>
        <v>0</v>
      </c>
      <c r="BG194">
        <f t="shared" ref="BG194:BG257" si="34">SUM(BD194:BF194)</f>
        <v>10</v>
      </c>
      <c r="BH194">
        <f t="shared" ref="BH194:BH257" si="35">_xlfn.PERCENTRANK.INC($BG:$BG,BG194,1)*10</f>
        <v>2</v>
      </c>
      <c r="BI194" t="str">
        <f>VLOOKUP(BH194,'Additional Data'!$E$1:$F$12,2,FALSE)</f>
        <v>Churned Customer</v>
      </c>
      <c r="BJ194" t="str">
        <f>IF(G194 &lt;= 'Additional Data'!$Q$2, "Low", IF(G194 &lt;= 'Additional Data'!$Q$3, "Medium", "High"))</f>
        <v>Low</v>
      </c>
      <c r="BK194" t="str">
        <f>IF(K194 &lt;= 'Additional Data'!$V$2, "Low", IF(K194 &lt;= 'Additional Data'!$V$3, "Medium", "High"))</f>
        <v>Medium</v>
      </c>
      <c r="BL194" t="str">
        <f>IF(L194 &lt;= 'Additional Data'!$AA$2, "Low", IF(L194 &lt;= 'Additional Data'!$AA$3, "Medium", "High"))</f>
        <v>Medium</v>
      </c>
      <c r="BM194">
        <v>193</v>
      </c>
    </row>
    <row r="195" spans="1:65" x14ac:dyDescent="0.25">
      <c r="A195">
        <v>29604</v>
      </c>
      <c r="B195" t="str">
        <f>IF(A195 &lt;= 'Additional Data'!$B$2,"Low", IF(A195 &lt;='Additional Data'!$B$3, "Medium", "High"))</f>
        <v>Low</v>
      </c>
      <c r="C195">
        <v>1</v>
      </c>
      <c r="D195">
        <v>0</v>
      </c>
      <c r="E195">
        <v>88</v>
      </c>
      <c r="F195" t="str">
        <f t="shared" si="27"/>
        <v>Old</v>
      </c>
      <c r="G195">
        <v>7</v>
      </c>
      <c r="H195">
        <v>6</v>
      </c>
      <c r="I195">
        <v>13</v>
      </c>
      <c r="J195">
        <v>7</v>
      </c>
      <c r="K195">
        <v>6</v>
      </c>
      <c r="L195">
        <v>14</v>
      </c>
      <c r="M195">
        <f>INDEX('Additional Data'!$H$2:$M$2, MATCH(MAX(G195:L195), G195:L195,0))</f>
        <v>0</v>
      </c>
      <c r="N195">
        <v>1</v>
      </c>
      <c r="O195">
        <v>1</v>
      </c>
      <c r="P195">
        <v>0</v>
      </c>
      <c r="Q195">
        <v>3</v>
      </c>
      <c r="R195">
        <v>9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3</v>
      </c>
      <c r="Z195">
        <v>11</v>
      </c>
      <c r="AA195">
        <v>0</v>
      </c>
      <c r="AB195">
        <v>32</v>
      </c>
      <c r="AC195" t="str" cm="1">
        <f t="array" ref="AC195">_xlfn.IFS(AB195 &lt; 30, "&lt; 30", AB195 &lt; 40, "30-39", AB195 &lt; 50, "40-49", AB195 &gt;= 50, "50+")</f>
        <v>30-39</v>
      </c>
      <c r="AD195">
        <v>2362</v>
      </c>
      <c r="AE195">
        <v>0</v>
      </c>
      <c r="AF195">
        <v>0</v>
      </c>
      <c r="AG195">
        <v>0</v>
      </c>
      <c r="AH195">
        <v>1</v>
      </c>
      <c r="AI195">
        <v>0</v>
      </c>
      <c r="AJ195" t="str" cm="1">
        <f t="array" ref="AJ19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9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5">
        <v>0</v>
      </c>
      <c r="AM195">
        <v>0</v>
      </c>
      <c r="AN195">
        <v>1</v>
      </c>
      <c r="AO195">
        <v>0</v>
      </c>
      <c r="AP195">
        <v>0</v>
      </c>
      <c r="AQ195" t="str" cm="1">
        <f t="array" ref="AQ19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5" t="str" cm="1">
        <f t="array" ref="AR19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5">
        <v>39</v>
      </c>
      <c r="AT195">
        <v>25</v>
      </c>
      <c r="AU195">
        <v>1</v>
      </c>
      <c r="AV195">
        <v>1</v>
      </c>
      <c r="AW195" t="s">
        <v>45</v>
      </c>
      <c r="AX195" t="s">
        <v>13</v>
      </c>
      <c r="AY195" t="str">
        <f t="shared" si="28"/>
        <v>Store</v>
      </c>
      <c r="AZ195">
        <v>4</v>
      </c>
      <c r="BA195" t="s">
        <v>48</v>
      </c>
      <c r="BB195">
        <f t="shared" si="29"/>
        <v>4</v>
      </c>
      <c r="BC195">
        <f t="shared" si="30"/>
        <v>53</v>
      </c>
      <c r="BD195">
        <f t="shared" si="31"/>
        <v>1.9999999999999996</v>
      </c>
      <c r="BE195">
        <f t="shared" si="32"/>
        <v>0</v>
      </c>
      <c r="BF195">
        <f t="shared" si="33"/>
        <v>1</v>
      </c>
      <c r="BG195">
        <f t="shared" si="34"/>
        <v>2.9999999999999996</v>
      </c>
      <c r="BH195">
        <f t="shared" si="35"/>
        <v>0</v>
      </c>
      <c r="BI195" t="str">
        <f>VLOOKUP(BH195,'Additional Data'!$E$1:$F$12,2,FALSE)</f>
        <v>Churned Customer</v>
      </c>
      <c r="BJ195" t="str">
        <f>IF(G195 &lt;= 'Additional Data'!$Q$2, "Low", IF(G195 &lt;= 'Additional Data'!$Q$3, "Medium", "High"))</f>
        <v>Low</v>
      </c>
      <c r="BK195" t="str">
        <f>IF(K195 &lt;= 'Additional Data'!$V$2, "Low", IF(K195 &lt;= 'Additional Data'!$V$3, "Medium", "High"))</f>
        <v>Medium</v>
      </c>
      <c r="BL195" t="str">
        <f>IF(L195 &lt;= 'Additional Data'!$AA$2, "Low", IF(L195 &lt;= 'Additional Data'!$AA$3, "Medium", "High"))</f>
        <v>Medium</v>
      </c>
      <c r="BM195">
        <v>194</v>
      </c>
    </row>
    <row r="196" spans="1:65" x14ac:dyDescent="0.25">
      <c r="A196">
        <v>48721</v>
      </c>
      <c r="B196" t="str">
        <f>IF(A196 &lt;= 'Additional Data'!$B$2,"Low", IF(A196 &lt;='Additional Data'!$B$3, "Medium", "High"))</f>
        <v>Medium</v>
      </c>
      <c r="C196">
        <v>1</v>
      </c>
      <c r="D196">
        <v>1</v>
      </c>
      <c r="E196">
        <v>50</v>
      </c>
      <c r="F196" t="str">
        <f t="shared" si="27"/>
        <v>Mid</v>
      </c>
      <c r="G196">
        <v>81</v>
      </c>
      <c r="H196">
        <v>18</v>
      </c>
      <c r="I196">
        <v>113</v>
      </c>
      <c r="J196">
        <v>47</v>
      </c>
      <c r="K196">
        <v>13</v>
      </c>
      <c r="L196">
        <v>21</v>
      </c>
      <c r="M196">
        <f>INDEX('Additional Data'!$H$2:$M$2, MATCH(MAX(G196:L196), G196:L196,0))</f>
        <v>0</v>
      </c>
      <c r="N196">
        <v>6</v>
      </c>
      <c r="O196">
        <v>4</v>
      </c>
      <c r="P196">
        <v>2</v>
      </c>
      <c r="Q196">
        <v>5</v>
      </c>
      <c r="R196">
        <v>6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3</v>
      </c>
      <c r="Z196">
        <v>11</v>
      </c>
      <c r="AA196">
        <v>0</v>
      </c>
      <c r="AB196">
        <v>57</v>
      </c>
      <c r="AC196" t="str" cm="1">
        <f t="array" ref="AC196">_xlfn.IFS(AB196 &lt; 30, "&lt; 30", AB196 &lt; 40, "30-39", AB196 &lt; 50, "40-49", AB196 &gt;= 50, "50+")</f>
        <v>50+</v>
      </c>
      <c r="AD196">
        <v>2571</v>
      </c>
      <c r="AE196">
        <v>1</v>
      </c>
      <c r="AF196">
        <v>0</v>
      </c>
      <c r="AG196">
        <v>0</v>
      </c>
      <c r="AH196">
        <v>0</v>
      </c>
      <c r="AI196">
        <v>0</v>
      </c>
      <c r="AJ196" t="str" cm="1">
        <f t="array" ref="AJ19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9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6">
        <v>0</v>
      </c>
      <c r="AM196">
        <v>0</v>
      </c>
      <c r="AN196">
        <v>0</v>
      </c>
      <c r="AO196">
        <v>1</v>
      </c>
      <c r="AP196">
        <v>0</v>
      </c>
      <c r="AQ196" t="str" cm="1">
        <f t="array" ref="AQ19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96" t="str" cm="1">
        <f t="array" ref="AR19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6">
        <v>272</v>
      </c>
      <c r="AT196">
        <v>251</v>
      </c>
      <c r="AU196">
        <v>0</v>
      </c>
      <c r="AV196">
        <v>2</v>
      </c>
      <c r="AW196" t="s">
        <v>47</v>
      </c>
      <c r="AX196" t="s">
        <v>13</v>
      </c>
      <c r="AY196" t="str">
        <f t="shared" si="28"/>
        <v>Store</v>
      </c>
      <c r="AZ196">
        <v>11</v>
      </c>
      <c r="BA196" t="s">
        <v>44</v>
      </c>
      <c r="BB196">
        <f t="shared" si="29"/>
        <v>11</v>
      </c>
      <c r="BC196">
        <f t="shared" si="30"/>
        <v>293</v>
      </c>
      <c r="BD196">
        <f t="shared" si="31"/>
        <v>5</v>
      </c>
      <c r="BE196">
        <f t="shared" si="32"/>
        <v>4</v>
      </c>
      <c r="BF196">
        <f t="shared" si="33"/>
        <v>4</v>
      </c>
      <c r="BG196">
        <f t="shared" si="34"/>
        <v>13</v>
      </c>
      <c r="BH196">
        <f t="shared" si="35"/>
        <v>3</v>
      </c>
      <c r="BI196" t="str">
        <f>VLOOKUP(BH196,'Additional Data'!$E$1:$F$12,2,FALSE)</f>
        <v>At Risk</v>
      </c>
      <c r="BJ196" t="str">
        <f>IF(G196 &lt;= 'Additional Data'!$Q$2, "Low", IF(G196 &lt;= 'Additional Data'!$Q$3, "Medium", "High"))</f>
        <v>Medium</v>
      </c>
      <c r="BK196" t="str">
        <f>IF(K196 &lt;= 'Additional Data'!$V$2, "Low", IF(K196 &lt;= 'Additional Data'!$V$3, "Medium", "High"))</f>
        <v>Medium</v>
      </c>
      <c r="BL196" t="str">
        <f>IF(L196 &lt;= 'Additional Data'!$AA$2, "Low", IF(L196 &lt;= 'Additional Data'!$AA$3, "Medium", "High"))</f>
        <v>Medium</v>
      </c>
      <c r="BM196">
        <v>195</v>
      </c>
    </row>
    <row r="197" spans="1:65" x14ac:dyDescent="0.25">
      <c r="A197">
        <v>44794</v>
      </c>
      <c r="B197" t="str">
        <f>IF(A197 &lt;= 'Additional Data'!$B$2,"Low", IF(A197 &lt;='Additional Data'!$B$3, "Medium", "High"))</f>
        <v>Medium</v>
      </c>
      <c r="C197">
        <v>0</v>
      </c>
      <c r="D197">
        <v>1</v>
      </c>
      <c r="E197">
        <v>99</v>
      </c>
      <c r="F197" t="str">
        <f t="shared" si="27"/>
        <v>Old</v>
      </c>
      <c r="G197">
        <v>54</v>
      </c>
      <c r="H197">
        <v>0</v>
      </c>
      <c r="I197">
        <v>7</v>
      </c>
      <c r="J197">
        <v>0</v>
      </c>
      <c r="K197">
        <v>0</v>
      </c>
      <c r="L197">
        <v>4</v>
      </c>
      <c r="M197">
        <f>INDEX('Additional Data'!$H$2:$M$2, MATCH(MAX(G197:L197), G197:L197,0))</f>
        <v>0</v>
      </c>
      <c r="N197">
        <v>1</v>
      </c>
      <c r="O197">
        <v>2</v>
      </c>
      <c r="P197">
        <v>0</v>
      </c>
      <c r="Q197">
        <v>3</v>
      </c>
      <c r="R197">
        <v>6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3</v>
      </c>
      <c r="Z197">
        <v>11</v>
      </c>
      <c r="AA197">
        <v>0</v>
      </c>
      <c r="AB197">
        <v>54</v>
      </c>
      <c r="AC197" t="str" cm="1">
        <f t="array" ref="AC197">_xlfn.IFS(AB197 &lt; 30, "&lt; 30", AB197 &lt; 40, "30-39", AB197 &lt; 50, "40-49", AB197 &gt;= 50, "50+")</f>
        <v>50+</v>
      </c>
      <c r="AD197">
        <v>2180</v>
      </c>
      <c r="AE197">
        <v>0</v>
      </c>
      <c r="AF197">
        <v>1</v>
      </c>
      <c r="AG197">
        <v>0</v>
      </c>
      <c r="AH197">
        <v>0</v>
      </c>
      <c r="AI197">
        <v>0</v>
      </c>
      <c r="AJ197" t="str" cm="1">
        <f t="array" ref="AJ19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7">
        <v>0</v>
      </c>
      <c r="AM197">
        <v>0</v>
      </c>
      <c r="AN197">
        <v>1</v>
      </c>
      <c r="AO197">
        <v>0</v>
      </c>
      <c r="AP197">
        <v>0</v>
      </c>
      <c r="AQ197" t="str" cm="1">
        <f t="array" ref="AQ19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7" t="str" cm="1">
        <f t="array" ref="AR19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7">
        <v>61</v>
      </c>
      <c r="AT197">
        <v>57</v>
      </c>
      <c r="AU197">
        <v>0</v>
      </c>
      <c r="AV197">
        <v>1</v>
      </c>
      <c r="AW197" t="s">
        <v>47</v>
      </c>
      <c r="AX197" t="s">
        <v>13</v>
      </c>
      <c r="AY197" t="str">
        <f t="shared" si="28"/>
        <v>Store</v>
      </c>
      <c r="AZ197">
        <v>5</v>
      </c>
      <c r="BA197" t="s">
        <v>44</v>
      </c>
      <c r="BB197">
        <f t="shared" si="29"/>
        <v>5</v>
      </c>
      <c r="BC197">
        <f t="shared" si="30"/>
        <v>65</v>
      </c>
      <c r="BD197">
        <f t="shared" si="31"/>
        <v>0.99999999999999978</v>
      </c>
      <c r="BE197">
        <f t="shared" si="32"/>
        <v>1</v>
      </c>
      <c r="BF197">
        <f t="shared" si="33"/>
        <v>2</v>
      </c>
      <c r="BG197">
        <f t="shared" si="34"/>
        <v>4</v>
      </c>
      <c r="BH197">
        <f t="shared" si="35"/>
        <v>0</v>
      </c>
      <c r="BI197" t="str">
        <f>VLOOKUP(BH197,'Additional Data'!$E$1:$F$12,2,FALSE)</f>
        <v>Churned Customer</v>
      </c>
      <c r="BJ197" t="str">
        <f>IF(G197 &lt;= 'Additional Data'!$Q$2, "Low", IF(G197 &lt;= 'Additional Data'!$Q$3, "Medium", "High"))</f>
        <v>Medium</v>
      </c>
      <c r="BK197" t="str">
        <f>IF(K197 &lt;= 'Additional Data'!$V$2, "Low", IF(K197 &lt;= 'Additional Data'!$V$3, "Medium", "High"))</f>
        <v>Low</v>
      </c>
      <c r="BL197" t="str">
        <f>IF(L197 &lt;= 'Additional Data'!$AA$2, "Low", IF(L197 &lt;= 'Additional Data'!$AA$3, "Medium", "High"))</f>
        <v>Low</v>
      </c>
      <c r="BM197">
        <v>196</v>
      </c>
    </row>
    <row r="198" spans="1:65" x14ac:dyDescent="0.25">
      <c r="A198">
        <v>64497</v>
      </c>
      <c r="B198" t="str">
        <f>IF(A198 &lt;= 'Additional Data'!$B$2,"Low", IF(A198 &lt;='Additional Data'!$B$3, "Medium", "High"))</f>
        <v>Medium</v>
      </c>
      <c r="C198">
        <v>0</v>
      </c>
      <c r="D198">
        <v>1</v>
      </c>
      <c r="E198">
        <v>17</v>
      </c>
      <c r="F198" t="str">
        <f t="shared" si="27"/>
        <v>Recent</v>
      </c>
      <c r="G198">
        <v>1170</v>
      </c>
      <c r="H198">
        <v>48</v>
      </c>
      <c r="I198">
        <v>320</v>
      </c>
      <c r="J198">
        <v>42</v>
      </c>
      <c r="K198">
        <v>32</v>
      </c>
      <c r="L198">
        <v>192</v>
      </c>
      <c r="M198">
        <f>INDEX('Additional Data'!$H$2:$M$2, MATCH(MAX(G198:L198), G198:L198,0))</f>
        <v>0</v>
      </c>
      <c r="N198">
        <v>5</v>
      </c>
      <c r="O198">
        <v>11</v>
      </c>
      <c r="P198">
        <v>4</v>
      </c>
      <c r="Q198">
        <v>9</v>
      </c>
      <c r="R198">
        <v>8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3</v>
      </c>
      <c r="Z198">
        <v>11</v>
      </c>
      <c r="AA198">
        <v>1</v>
      </c>
      <c r="AB198">
        <v>66</v>
      </c>
      <c r="AC198" t="str" cm="1">
        <f t="array" ref="AC198">_xlfn.IFS(AB198 &lt; 30, "&lt; 30", AB198 &lt; 40, "30-39", AB198 &lt; 50, "40-49", AB198 &gt;= 50, "50+")</f>
        <v>50+</v>
      </c>
      <c r="AD198">
        <v>2816</v>
      </c>
      <c r="AE198">
        <v>1</v>
      </c>
      <c r="AF198">
        <v>0</v>
      </c>
      <c r="AG198">
        <v>0</v>
      </c>
      <c r="AH198">
        <v>0</v>
      </c>
      <c r="AI198">
        <v>0</v>
      </c>
      <c r="AJ198" t="str" cm="1">
        <f t="array" ref="AJ19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9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8">
        <v>0</v>
      </c>
      <c r="AM198">
        <v>0</v>
      </c>
      <c r="AN198">
        <v>1</v>
      </c>
      <c r="AO198">
        <v>0</v>
      </c>
      <c r="AP198">
        <v>0</v>
      </c>
      <c r="AQ198" t="str" cm="1">
        <f t="array" ref="AQ19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8" t="str" cm="1">
        <f t="array" ref="AR19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8">
        <v>1612</v>
      </c>
      <c r="AT198">
        <v>1420</v>
      </c>
      <c r="AU198">
        <v>1</v>
      </c>
      <c r="AV198">
        <v>1</v>
      </c>
      <c r="AW198" t="s">
        <v>43</v>
      </c>
      <c r="AX198" t="s">
        <v>11</v>
      </c>
      <c r="AY198" t="str">
        <f t="shared" si="28"/>
        <v>Web</v>
      </c>
      <c r="AZ198">
        <v>24</v>
      </c>
      <c r="BA198" t="s">
        <v>48</v>
      </c>
      <c r="BB198">
        <f t="shared" si="29"/>
        <v>24</v>
      </c>
      <c r="BC198">
        <f t="shared" si="30"/>
        <v>1804</v>
      </c>
      <c r="BD198">
        <f t="shared" si="31"/>
        <v>9</v>
      </c>
      <c r="BE198">
        <f t="shared" si="32"/>
        <v>9</v>
      </c>
      <c r="BF198">
        <f t="shared" si="33"/>
        <v>9</v>
      </c>
      <c r="BG198">
        <f t="shared" si="34"/>
        <v>27</v>
      </c>
      <c r="BH198">
        <f t="shared" si="35"/>
        <v>9</v>
      </c>
      <c r="BI198" t="str">
        <f>VLOOKUP(BH198,'Additional Data'!$E$1:$F$12,2,FALSE)</f>
        <v>Top Customer</v>
      </c>
      <c r="BJ198" t="str">
        <f>IF(G198 &lt;= 'Additional Data'!$Q$2, "Low", IF(G198 &lt;= 'Additional Data'!$Q$3, "Medium", "High"))</f>
        <v>High</v>
      </c>
      <c r="BK198" t="str">
        <f>IF(K198 &lt;= 'Additional Data'!$V$2, "Low", IF(K198 &lt;= 'Additional Data'!$V$3, "Medium", "High"))</f>
        <v>Medium</v>
      </c>
      <c r="BL198" t="str">
        <f>IF(L198 &lt;= 'Additional Data'!$AA$2, "Low", IF(L198 &lt;= 'Additional Data'!$AA$3, "Medium", "High"))</f>
        <v>High</v>
      </c>
      <c r="BM198">
        <v>197</v>
      </c>
    </row>
    <row r="199" spans="1:65" x14ac:dyDescent="0.25">
      <c r="A199">
        <v>46097</v>
      </c>
      <c r="B199" t="str">
        <f>IF(A199 &lt;= 'Additional Data'!$B$2,"Low", IF(A199 &lt;='Additional Data'!$B$3, "Medium", "High"))</f>
        <v>Medium</v>
      </c>
      <c r="C199">
        <v>0</v>
      </c>
      <c r="D199">
        <v>1</v>
      </c>
      <c r="E199">
        <v>11</v>
      </c>
      <c r="F199" t="str">
        <f t="shared" si="27"/>
        <v>Recent</v>
      </c>
      <c r="G199">
        <v>72</v>
      </c>
      <c r="H199">
        <v>24</v>
      </c>
      <c r="I199">
        <v>68</v>
      </c>
      <c r="J199">
        <v>65</v>
      </c>
      <c r="K199">
        <v>4</v>
      </c>
      <c r="L199">
        <v>8</v>
      </c>
      <c r="M199">
        <f>INDEX('Additional Data'!$H$2:$M$2, MATCH(MAX(G199:L199), G199:L199,0))</f>
        <v>0</v>
      </c>
      <c r="N199">
        <v>5</v>
      </c>
      <c r="O199">
        <v>3</v>
      </c>
      <c r="P199">
        <v>1</v>
      </c>
      <c r="Q199">
        <v>6</v>
      </c>
      <c r="R199">
        <v>4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3</v>
      </c>
      <c r="Z199">
        <v>11</v>
      </c>
      <c r="AA199">
        <v>0</v>
      </c>
      <c r="AB199">
        <v>64</v>
      </c>
      <c r="AC199" t="str" cm="1">
        <f t="array" ref="AC199">_xlfn.IFS(AB199 &lt; 30, "&lt; 30", AB199 &lt; 40, "30-39", AB199 &lt; 50, "40-49", AB199 &gt;= 50, "50+")</f>
        <v>50+</v>
      </c>
      <c r="AD199">
        <v>2614</v>
      </c>
      <c r="AE199">
        <v>0</v>
      </c>
      <c r="AF199">
        <v>0</v>
      </c>
      <c r="AG199">
        <v>0</v>
      </c>
      <c r="AH199">
        <v>1</v>
      </c>
      <c r="AI199">
        <v>0</v>
      </c>
      <c r="AJ199" t="str" cm="1">
        <f t="array" ref="AJ19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9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9">
        <v>0</v>
      </c>
      <c r="AM199">
        <v>0</v>
      </c>
      <c r="AN199">
        <v>1</v>
      </c>
      <c r="AO199">
        <v>0</v>
      </c>
      <c r="AP199">
        <v>0</v>
      </c>
      <c r="AQ199" t="str" cm="1">
        <f t="array" ref="AQ19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9" t="str" cm="1">
        <f t="array" ref="AR19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9">
        <v>233</v>
      </c>
      <c r="AT199">
        <v>225</v>
      </c>
      <c r="AU199">
        <v>0</v>
      </c>
      <c r="AV199">
        <v>1</v>
      </c>
      <c r="AW199" t="s">
        <v>47</v>
      </c>
      <c r="AX199" t="s">
        <v>13</v>
      </c>
      <c r="AY199" t="str">
        <f t="shared" si="28"/>
        <v>Store</v>
      </c>
      <c r="AZ199">
        <v>10</v>
      </c>
      <c r="BA199" t="s">
        <v>44</v>
      </c>
      <c r="BB199">
        <f t="shared" si="29"/>
        <v>10</v>
      </c>
      <c r="BC199">
        <f t="shared" si="30"/>
        <v>241</v>
      </c>
      <c r="BD199">
        <f t="shared" si="31"/>
        <v>9</v>
      </c>
      <c r="BE199">
        <f t="shared" si="32"/>
        <v>4</v>
      </c>
      <c r="BF199">
        <f t="shared" si="33"/>
        <v>4</v>
      </c>
      <c r="BG199">
        <f t="shared" si="34"/>
        <v>17</v>
      </c>
      <c r="BH199">
        <f t="shared" si="35"/>
        <v>5</v>
      </c>
      <c r="BI199" t="str">
        <f>VLOOKUP(BH199,'Additional Data'!$E$1:$F$12,2,FALSE)</f>
        <v>Loyal Customer</v>
      </c>
      <c r="BJ199" t="str">
        <f>IF(G199 &lt;= 'Additional Data'!$Q$2, "Low", IF(G199 &lt;= 'Additional Data'!$Q$3, "Medium", "High"))</f>
        <v>Medium</v>
      </c>
      <c r="BK199" t="str">
        <f>IF(K199 &lt;= 'Additional Data'!$V$2, "Low", IF(K199 &lt;= 'Additional Data'!$V$3, "Medium", "High"))</f>
        <v>Medium</v>
      </c>
      <c r="BL199" t="str">
        <f>IF(L199 &lt;= 'Additional Data'!$AA$2, "Low", IF(L199 &lt;= 'Additional Data'!$AA$3, "Medium", "High"))</f>
        <v>Low</v>
      </c>
      <c r="BM199">
        <v>198</v>
      </c>
    </row>
    <row r="200" spans="1:65" x14ac:dyDescent="0.25">
      <c r="A200">
        <v>77972</v>
      </c>
      <c r="B200" t="str">
        <f>IF(A200 &lt;= 'Additional Data'!$B$2,"Low", IF(A200 &lt;='Additional Data'!$B$3, "Medium", "High"))</f>
        <v>High</v>
      </c>
      <c r="C200">
        <v>0</v>
      </c>
      <c r="D200">
        <v>0</v>
      </c>
      <c r="E200">
        <v>18</v>
      </c>
      <c r="F200" t="str">
        <f t="shared" si="27"/>
        <v>Recent</v>
      </c>
      <c r="G200">
        <v>613</v>
      </c>
      <c r="H200">
        <v>22</v>
      </c>
      <c r="I200">
        <v>319</v>
      </c>
      <c r="J200">
        <v>33</v>
      </c>
      <c r="K200">
        <v>102</v>
      </c>
      <c r="L200">
        <v>12</v>
      </c>
      <c r="M200">
        <f>INDEX('Additional Data'!$H$2:$M$2, MATCH(MAX(G200:L200), G200:L200,0))</f>
        <v>0</v>
      </c>
      <c r="N200">
        <v>1</v>
      </c>
      <c r="O200">
        <v>4</v>
      </c>
      <c r="P200">
        <v>6</v>
      </c>
      <c r="Q200">
        <v>9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3</v>
      </c>
      <c r="Z200">
        <v>11</v>
      </c>
      <c r="AA200">
        <v>0</v>
      </c>
      <c r="AB200">
        <v>66</v>
      </c>
      <c r="AC200" t="str" cm="1">
        <f t="array" ref="AC200">_xlfn.IFS(AB200 &lt; 30, "&lt; 30", AB200 &lt; 40, "30-39", AB200 &lt; 50, "40-49", AB200 &gt;= 50, "50+")</f>
        <v>50+</v>
      </c>
      <c r="AD200">
        <v>2262</v>
      </c>
      <c r="AE200">
        <v>0</v>
      </c>
      <c r="AF200">
        <v>0</v>
      </c>
      <c r="AG200">
        <v>0</v>
      </c>
      <c r="AH200">
        <v>1</v>
      </c>
      <c r="AI200">
        <v>0</v>
      </c>
      <c r="AJ200" t="str" cm="1">
        <f t="array" ref="AJ20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0">
        <v>0</v>
      </c>
      <c r="AM200">
        <v>0</v>
      </c>
      <c r="AN200">
        <v>1</v>
      </c>
      <c r="AO200">
        <v>0</v>
      </c>
      <c r="AP200">
        <v>0</v>
      </c>
      <c r="AQ200" t="str" cm="1">
        <f t="array" ref="AQ20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0" t="str" cm="1">
        <f t="array" ref="AR20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0">
        <v>1089</v>
      </c>
      <c r="AT200">
        <v>1077</v>
      </c>
      <c r="AU200">
        <v>0</v>
      </c>
      <c r="AV200">
        <v>0</v>
      </c>
      <c r="AW200" t="s">
        <v>43</v>
      </c>
      <c r="AX200" t="s">
        <v>13</v>
      </c>
      <c r="AY200" t="str">
        <f t="shared" si="28"/>
        <v>Store</v>
      </c>
      <c r="AZ200">
        <v>19</v>
      </c>
      <c r="BA200" t="s">
        <v>44</v>
      </c>
      <c r="BB200">
        <f t="shared" si="29"/>
        <v>19</v>
      </c>
      <c r="BC200">
        <f t="shared" si="30"/>
        <v>1101</v>
      </c>
      <c r="BD200">
        <f t="shared" si="31"/>
        <v>9</v>
      </c>
      <c r="BE200">
        <f t="shared" si="32"/>
        <v>7</v>
      </c>
      <c r="BF200">
        <f t="shared" si="33"/>
        <v>7</v>
      </c>
      <c r="BG200">
        <f t="shared" si="34"/>
        <v>23</v>
      </c>
      <c r="BH200">
        <f t="shared" si="35"/>
        <v>8</v>
      </c>
      <c r="BI200" t="str">
        <f>VLOOKUP(BH200,'Additional Data'!$E$1:$F$12,2,FALSE)</f>
        <v>Top Customer</v>
      </c>
      <c r="BJ200" t="str">
        <f>IF(G200 &lt;= 'Additional Data'!$Q$2, "Low", IF(G200 &lt;= 'Additional Data'!$Q$3, "Medium", "High"))</f>
        <v>High</v>
      </c>
      <c r="BK200" t="str">
        <f>IF(K200 &lt;= 'Additional Data'!$V$2, "Low", IF(K200 &lt;= 'Additional Data'!$V$3, "Medium", "High"))</f>
        <v>High</v>
      </c>
      <c r="BL200" t="str">
        <f>IF(L200 &lt;= 'Additional Data'!$AA$2, "Low", IF(L200 &lt;= 'Additional Data'!$AA$3, "Medium", "High"))</f>
        <v>Medium</v>
      </c>
      <c r="BM200">
        <v>199</v>
      </c>
    </row>
    <row r="201" spans="1:65" x14ac:dyDescent="0.25">
      <c r="A201">
        <v>44377</v>
      </c>
      <c r="B201" t="str">
        <f>IF(A201 &lt;= 'Additional Data'!$B$2,"Low", IF(A201 &lt;='Additional Data'!$B$3, "Medium", "High"))</f>
        <v>Medium</v>
      </c>
      <c r="C201">
        <v>1</v>
      </c>
      <c r="D201">
        <v>1</v>
      </c>
      <c r="E201">
        <v>70</v>
      </c>
      <c r="F201" t="str">
        <f t="shared" si="27"/>
        <v>Old</v>
      </c>
      <c r="G201">
        <v>224</v>
      </c>
      <c r="H201">
        <v>0</v>
      </c>
      <c r="I201">
        <v>30</v>
      </c>
      <c r="J201">
        <v>0</v>
      </c>
      <c r="K201">
        <v>0</v>
      </c>
      <c r="L201">
        <v>10</v>
      </c>
      <c r="M201">
        <f>INDEX('Additional Data'!$H$2:$M$2, MATCH(MAX(G201:L201), G201:L201,0))</f>
        <v>0</v>
      </c>
      <c r="N201">
        <v>8</v>
      </c>
      <c r="O201">
        <v>5</v>
      </c>
      <c r="P201">
        <v>1</v>
      </c>
      <c r="Q201">
        <v>5</v>
      </c>
      <c r="R201">
        <v>8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3</v>
      </c>
      <c r="Z201">
        <v>11</v>
      </c>
      <c r="AA201">
        <v>0</v>
      </c>
      <c r="AB201">
        <v>52</v>
      </c>
      <c r="AC201" t="str" cm="1">
        <f t="array" ref="AC201">_xlfn.IFS(AB201 &lt; 30, "&lt; 30", AB201 &lt; 40, "30-39", AB201 &lt; 50, "40-49", AB201 &gt;= 50, "50+")</f>
        <v>50+</v>
      </c>
      <c r="AD201">
        <v>2791</v>
      </c>
      <c r="AE201">
        <v>0</v>
      </c>
      <c r="AF201">
        <v>1</v>
      </c>
      <c r="AG201">
        <v>0</v>
      </c>
      <c r="AH201">
        <v>0</v>
      </c>
      <c r="AI201">
        <v>0</v>
      </c>
      <c r="AJ201" t="str" cm="1">
        <f t="array" ref="AJ20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1">
        <v>0</v>
      </c>
      <c r="AM201">
        <v>0</v>
      </c>
      <c r="AN201">
        <v>0</v>
      </c>
      <c r="AO201">
        <v>0</v>
      </c>
      <c r="AP201">
        <v>1</v>
      </c>
      <c r="AQ201" t="str" cm="1">
        <f t="array" ref="AQ20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01" t="str" cm="1">
        <f t="array" ref="AR20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1">
        <v>254</v>
      </c>
      <c r="AT201">
        <v>244</v>
      </c>
      <c r="AU201">
        <v>0</v>
      </c>
      <c r="AV201">
        <v>2</v>
      </c>
      <c r="AW201" t="s">
        <v>47</v>
      </c>
      <c r="AX201" t="s">
        <v>11</v>
      </c>
      <c r="AY201" t="str">
        <f t="shared" si="28"/>
        <v>Web</v>
      </c>
      <c r="AZ201">
        <v>11</v>
      </c>
      <c r="BA201" t="s">
        <v>44</v>
      </c>
      <c r="BB201">
        <f t="shared" si="29"/>
        <v>11</v>
      </c>
      <c r="BC201">
        <f t="shared" si="30"/>
        <v>264</v>
      </c>
      <c r="BD201">
        <f t="shared" si="31"/>
        <v>3.0000000000000004</v>
      </c>
      <c r="BE201">
        <f t="shared" si="32"/>
        <v>4</v>
      </c>
      <c r="BF201">
        <f t="shared" si="33"/>
        <v>4</v>
      </c>
      <c r="BG201">
        <f t="shared" si="34"/>
        <v>11</v>
      </c>
      <c r="BH201">
        <f t="shared" si="35"/>
        <v>3</v>
      </c>
      <c r="BI201" t="str">
        <f>VLOOKUP(BH201,'Additional Data'!$E$1:$F$12,2,FALSE)</f>
        <v>At Risk</v>
      </c>
      <c r="BJ201" t="str">
        <f>IF(G201 &lt;= 'Additional Data'!$Q$2, "Low", IF(G201 &lt;= 'Additional Data'!$Q$3, "Medium", "High"))</f>
        <v>Medium</v>
      </c>
      <c r="BK201" t="str">
        <f>IF(K201 &lt;= 'Additional Data'!$V$2, "Low", IF(K201 &lt;= 'Additional Data'!$V$3, "Medium", "High"))</f>
        <v>Low</v>
      </c>
      <c r="BL201" t="str">
        <f>IF(L201 &lt;= 'Additional Data'!$AA$2, "Low", IF(L201 &lt;= 'Additional Data'!$AA$3, "Medium", "High"))</f>
        <v>Medium</v>
      </c>
      <c r="BM201">
        <v>200</v>
      </c>
    </row>
    <row r="202" spans="1:65" x14ac:dyDescent="0.25">
      <c r="A202">
        <v>46014</v>
      </c>
      <c r="B202" t="str">
        <f>IF(A202 &lt;= 'Additional Data'!$B$2,"Low", IF(A202 &lt;='Additional Data'!$B$3, "Medium", "High"))</f>
        <v>Medium</v>
      </c>
      <c r="C202">
        <v>1</v>
      </c>
      <c r="D202">
        <v>1</v>
      </c>
      <c r="E202">
        <v>21</v>
      </c>
      <c r="F202" t="str">
        <f t="shared" si="27"/>
        <v>Recent</v>
      </c>
      <c r="G202">
        <v>410</v>
      </c>
      <c r="H202">
        <v>0</v>
      </c>
      <c r="I202">
        <v>59</v>
      </c>
      <c r="J202">
        <v>19</v>
      </c>
      <c r="K202">
        <v>9</v>
      </c>
      <c r="L202">
        <v>44</v>
      </c>
      <c r="M202">
        <f>INDEX('Additional Data'!$H$2:$M$2, MATCH(MAX(G202:L202), G202:L202,0))</f>
        <v>0</v>
      </c>
      <c r="N202">
        <v>10</v>
      </c>
      <c r="O202">
        <v>7</v>
      </c>
      <c r="P202">
        <v>1</v>
      </c>
      <c r="Q202">
        <v>8</v>
      </c>
      <c r="R202">
        <v>7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3</v>
      </c>
      <c r="Z202">
        <v>11</v>
      </c>
      <c r="AA202">
        <v>0</v>
      </c>
      <c r="AB202">
        <v>46</v>
      </c>
      <c r="AC202" t="str" cm="1">
        <f t="array" ref="AC202">_xlfn.IFS(AB202 &lt; 30, "&lt; 30", AB202 &lt; 40, "30-39", AB202 &lt; 50, "40-49", AB202 &gt;= 50, "50+")</f>
        <v>40-49</v>
      </c>
      <c r="AD202">
        <v>2683</v>
      </c>
      <c r="AE202">
        <v>0</v>
      </c>
      <c r="AF202">
        <v>0</v>
      </c>
      <c r="AG202">
        <v>0</v>
      </c>
      <c r="AH202">
        <v>1</v>
      </c>
      <c r="AI202">
        <v>0</v>
      </c>
      <c r="AJ202" t="str" cm="1">
        <f t="array" ref="AJ20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2">
        <v>0</v>
      </c>
      <c r="AM202">
        <v>0</v>
      </c>
      <c r="AN202">
        <v>0</v>
      </c>
      <c r="AO202">
        <v>1</v>
      </c>
      <c r="AP202">
        <v>0</v>
      </c>
      <c r="AQ202" t="str" cm="1">
        <f t="array" ref="AQ20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02" t="str" cm="1">
        <f t="array" ref="AR20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2">
        <v>497</v>
      </c>
      <c r="AT202">
        <v>453</v>
      </c>
      <c r="AU202">
        <v>0</v>
      </c>
      <c r="AV202">
        <v>2</v>
      </c>
      <c r="AW202" t="s">
        <v>46</v>
      </c>
      <c r="AX202" t="s">
        <v>13</v>
      </c>
      <c r="AY202" t="str">
        <f t="shared" si="28"/>
        <v>Store</v>
      </c>
      <c r="AZ202">
        <v>16</v>
      </c>
      <c r="BA202" t="s">
        <v>44</v>
      </c>
      <c r="BB202">
        <f t="shared" si="29"/>
        <v>16</v>
      </c>
      <c r="BC202">
        <f t="shared" si="30"/>
        <v>541</v>
      </c>
      <c r="BD202">
        <f t="shared" si="31"/>
        <v>8</v>
      </c>
      <c r="BE202">
        <f t="shared" si="32"/>
        <v>6</v>
      </c>
      <c r="BF202">
        <f t="shared" si="33"/>
        <v>5</v>
      </c>
      <c r="BG202">
        <f t="shared" si="34"/>
        <v>19</v>
      </c>
      <c r="BH202">
        <f t="shared" si="35"/>
        <v>7</v>
      </c>
      <c r="BI202" t="str">
        <f>VLOOKUP(BH202,'Additional Data'!$E$1:$F$12,2,FALSE)</f>
        <v>Loyal Customer</v>
      </c>
      <c r="BJ202" t="str">
        <f>IF(G202 &lt;= 'Additional Data'!$Q$2, "Low", IF(G202 &lt;= 'Additional Data'!$Q$3, "Medium", "High"))</f>
        <v>Medium</v>
      </c>
      <c r="BK202" t="str">
        <f>IF(K202 &lt;= 'Additional Data'!$V$2, "Low", IF(K202 &lt;= 'Additional Data'!$V$3, "Medium", "High"))</f>
        <v>Medium</v>
      </c>
      <c r="BL202" t="str">
        <f>IF(L202 &lt;= 'Additional Data'!$AA$2, "Low", IF(L202 &lt;= 'Additional Data'!$AA$3, "Medium", "High"))</f>
        <v>Medium</v>
      </c>
      <c r="BM202">
        <v>201</v>
      </c>
    </row>
    <row r="203" spans="1:65" x14ac:dyDescent="0.25">
      <c r="A203">
        <v>70951</v>
      </c>
      <c r="B203" t="str">
        <f>IF(A203 &lt;= 'Additional Data'!$B$2,"Low", IF(A203 &lt;='Additional Data'!$B$3, "Medium", "High"))</f>
        <v>High</v>
      </c>
      <c r="C203">
        <v>0</v>
      </c>
      <c r="D203">
        <v>0</v>
      </c>
      <c r="E203">
        <v>66</v>
      </c>
      <c r="F203" t="str">
        <f t="shared" si="27"/>
        <v>Old</v>
      </c>
      <c r="G203">
        <v>239</v>
      </c>
      <c r="H203">
        <v>10</v>
      </c>
      <c r="I203">
        <v>554</v>
      </c>
      <c r="J203">
        <v>254</v>
      </c>
      <c r="K203">
        <v>87</v>
      </c>
      <c r="L203">
        <v>54</v>
      </c>
      <c r="M203">
        <f>INDEX('Additional Data'!$H$2:$M$2, MATCH(MAX(G203:L203), G203:L203,0))</f>
        <v>0</v>
      </c>
      <c r="N203">
        <v>1</v>
      </c>
      <c r="O203">
        <v>3</v>
      </c>
      <c r="P203">
        <v>4</v>
      </c>
      <c r="Q203">
        <v>9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3</v>
      </c>
      <c r="Z203">
        <v>11</v>
      </c>
      <c r="AA203">
        <v>0</v>
      </c>
      <c r="AB203">
        <v>35</v>
      </c>
      <c r="AC203" t="str" cm="1">
        <f t="array" ref="AC203">_xlfn.IFS(AB203 &lt; 30, "&lt; 30", AB203 &lt; 40, "30-39", AB203 &lt; 50, "40-49", AB203 &gt;= 50, "50+")</f>
        <v>30-39</v>
      </c>
      <c r="AD203">
        <v>2580</v>
      </c>
      <c r="AE203">
        <v>0</v>
      </c>
      <c r="AF203">
        <v>1</v>
      </c>
      <c r="AG203">
        <v>0</v>
      </c>
      <c r="AH203">
        <v>0</v>
      </c>
      <c r="AI203">
        <v>0</v>
      </c>
      <c r="AJ203" t="str" cm="1">
        <f t="array" ref="AJ20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3">
        <v>0</v>
      </c>
      <c r="AM203">
        <v>0</v>
      </c>
      <c r="AN203">
        <v>1</v>
      </c>
      <c r="AO203">
        <v>0</v>
      </c>
      <c r="AP203">
        <v>0</v>
      </c>
      <c r="AQ203" t="str" cm="1">
        <f t="array" ref="AQ20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3" t="str" cm="1">
        <f t="array" ref="AR20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3">
        <v>1144</v>
      </c>
      <c r="AT203">
        <v>1090</v>
      </c>
      <c r="AU203">
        <v>0</v>
      </c>
      <c r="AV203">
        <v>0</v>
      </c>
      <c r="AW203" t="s">
        <v>43</v>
      </c>
      <c r="AX203" t="s">
        <v>13</v>
      </c>
      <c r="AY203" t="str">
        <f t="shared" si="28"/>
        <v>Store</v>
      </c>
      <c r="AZ203">
        <v>16</v>
      </c>
      <c r="BA203" t="s">
        <v>44</v>
      </c>
      <c r="BB203">
        <f t="shared" si="29"/>
        <v>16</v>
      </c>
      <c r="BC203">
        <f t="shared" si="30"/>
        <v>1198</v>
      </c>
      <c r="BD203">
        <f t="shared" si="31"/>
        <v>4</v>
      </c>
      <c r="BE203">
        <f t="shared" si="32"/>
        <v>6</v>
      </c>
      <c r="BF203">
        <f t="shared" si="33"/>
        <v>8</v>
      </c>
      <c r="BG203">
        <f t="shared" si="34"/>
        <v>18</v>
      </c>
      <c r="BH203">
        <f t="shared" si="35"/>
        <v>6</v>
      </c>
      <c r="BI203" t="str">
        <f>VLOOKUP(BH203,'Additional Data'!$E$1:$F$12,2,FALSE)</f>
        <v>Loyal Customer</v>
      </c>
      <c r="BJ203" t="str">
        <f>IF(G203 &lt;= 'Additional Data'!$Q$2, "Low", IF(G203 &lt;= 'Additional Data'!$Q$3, "Medium", "High"))</f>
        <v>Medium</v>
      </c>
      <c r="BK203" t="str">
        <f>IF(K203 &lt;= 'Additional Data'!$V$2, "Low", IF(K203 &lt;= 'Additional Data'!$V$3, "Medium", "High"))</f>
        <v>High</v>
      </c>
      <c r="BL203" t="str">
        <f>IF(L203 &lt;= 'Additional Data'!$AA$2, "Low", IF(L203 &lt;= 'Additional Data'!$AA$3, "Medium", "High"))</f>
        <v>Medium</v>
      </c>
      <c r="BM203">
        <v>202</v>
      </c>
    </row>
    <row r="204" spans="1:65" x14ac:dyDescent="0.25">
      <c r="A204">
        <v>41443</v>
      </c>
      <c r="B204" t="str">
        <f>IF(A204 &lt;= 'Additional Data'!$B$2,"Low", IF(A204 &lt;='Additional Data'!$B$3, "Medium", "High"))</f>
        <v>Medium</v>
      </c>
      <c r="C204">
        <v>1</v>
      </c>
      <c r="D204">
        <v>0</v>
      </c>
      <c r="E204">
        <v>79</v>
      </c>
      <c r="F204" t="str">
        <f t="shared" si="27"/>
        <v>Old</v>
      </c>
      <c r="G204">
        <v>171</v>
      </c>
      <c r="H204">
        <v>7</v>
      </c>
      <c r="I204">
        <v>171</v>
      </c>
      <c r="J204">
        <v>25</v>
      </c>
      <c r="K204">
        <v>19</v>
      </c>
      <c r="L204">
        <v>89</v>
      </c>
      <c r="M204">
        <f>INDEX('Additional Data'!$H$2:$M$2, MATCH(MAX(G204:L204), G204:L204,0))</f>
        <v>0</v>
      </c>
      <c r="N204">
        <v>6</v>
      </c>
      <c r="O204">
        <v>8</v>
      </c>
      <c r="P204">
        <v>1</v>
      </c>
      <c r="Q204">
        <v>5</v>
      </c>
      <c r="R204">
        <v>8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3</v>
      </c>
      <c r="Z204">
        <v>11</v>
      </c>
      <c r="AA204">
        <v>0</v>
      </c>
      <c r="AB204">
        <v>43</v>
      </c>
      <c r="AC204" t="str" cm="1">
        <f t="array" ref="AC204">_xlfn.IFS(AB204 &lt; 30, "&lt; 30", AB204 &lt; 40, "30-39", AB204 &lt; 50, "40-49", AB204 &gt;= 50, "50+")</f>
        <v>40-49</v>
      </c>
      <c r="AD204">
        <v>2248</v>
      </c>
      <c r="AE204">
        <v>0</v>
      </c>
      <c r="AF204">
        <v>1</v>
      </c>
      <c r="AG204">
        <v>0</v>
      </c>
      <c r="AH204">
        <v>0</v>
      </c>
      <c r="AI204">
        <v>0</v>
      </c>
      <c r="AJ204" t="str" cm="1">
        <f t="array" ref="AJ20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4">
        <v>0</v>
      </c>
      <c r="AM204">
        <v>0</v>
      </c>
      <c r="AN204">
        <v>1</v>
      </c>
      <c r="AO204">
        <v>0</v>
      </c>
      <c r="AP204">
        <v>0</v>
      </c>
      <c r="AQ204" t="str" cm="1">
        <f t="array" ref="AQ20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4" t="str" cm="1">
        <f t="array" ref="AR20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4">
        <v>393</v>
      </c>
      <c r="AT204">
        <v>304</v>
      </c>
      <c r="AU204">
        <v>0</v>
      </c>
      <c r="AV204">
        <v>1</v>
      </c>
      <c r="AW204" t="s">
        <v>46</v>
      </c>
      <c r="AX204" t="s">
        <v>11</v>
      </c>
      <c r="AY204" t="str">
        <f t="shared" si="28"/>
        <v>Web</v>
      </c>
      <c r="AZ204">
        <v>14</v>
      </c>
      <c r="BA204" t="s">
        <v>44</v>
      </c>
      <c r="BB204">
        <f t="shared" si="29"/>
        <v>14</v>
      </c>
      <c r="BC204">
        <f t="shared" si="30"/>
        <v>482</v>
      </c>
      <c r="BD204">
        <f t="shared" si="31"/>
        <v>3.0000000000000004</v>
      </c>
      <c r="BE204">
        <f t="shared" si="32"/>
        <v>5</v>
      </c>
      <c r="BF204">
        <f t="shared" si="33"/>
        <v>5</v>
      </c>
      <c r="BG204">
        <f t="shared" si="34"/>
        <v>13</v>
      </c>
      <c r="BH204">
        <f t="shared" si="35"/>
        <v>3</v>
      </c>
      <c r="BI204" t="str">
        <f>VLOOKUP(BH204,'Additional Data'!$E$1:$F$12,2,FALSE)</f>
        <v>At Risk</v>
      </c>
      <c r="BJ204" t="str">
        <f>IF(G204 &lt;= 'Additional Data'!$Q$2, "Low", IF(G204 &lt;= 'Additional Data'!$Q$3, "Medium", "High"))</f>
        <v>Medium</v>
      </c>
      <c r="BK204" t="str">
        <f>IF(K204 &lt;= 'Additional Data'!$V$2, "Low", IF(K204 &lt;= 'Additional Data'!$V$3, "Medium", "High"))</f>
        <v>Medium</v>
      </c>
      <c r="BL204" t="str">
        <f>IF(L204 &lt;= 'Additional Data'!$AA$2, "Low", IF(L204 &lt;= 'Additional Data'!$AA$3, "Medium", "High"))</f>
        <v>High</v>
      </c>
      <c r="BM204">
        <v>203</v>
      </c>
    </row>
    <row r="205" spans="1:65" x14ac:dyDescent="0.25">
      <c r="A205">
        <v>52195</v>
      </c>
      <c r="B205" t="str">
        <f>IF(A205 &lt;= 'Additional Data'!$B$2,"Low", IF(A205 &lt;='Additional Data'!$B$3, "Medium", "High"))</f>
        <v>Medium</v>
      </c>
      <c r="C205">
        <v>2</v>
      </c>
      <c r="D205">
        <v>1</v>
      </c>
      <c r="E205">
        <v>2</v>
      </c>
      <c r="F205" t="str">
        <f t="shared" si="27"/>
        <v>Very Recent</v>
      </c>
      <c r="G205">
        <v>12</v>
      </c>
      <c r="H205">
        <v>0</v>
      </c>
      <c r="I205">
        <v>4</v>
      </c>
      <c r="J205">
        <v>0</v>
      </c>
      <c r="K205">
        <v>0</v>
      </c>
      <c r="L205">
        <v>1</v>
      </c>
      <c r="M205">
        <f>INDEX('Additional Data'!$H$2:$M$2, MATCH(MAX(G205:L205), G205:L205,0))</f>
        <v>0</v>
      </c>
      <c r="N205">
        <v>1</v>
      </c>
      <c r="O205">
        <v>1</v>
      </c>
      <c r="P205">
        <v>0</v>
      </c>
      <c r="Q205">
        <v>2</v>
      </c>
      <c r="R205">
        <v>8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3</v>
      </c>
      <c r="Z205">
        <v>11</v>
      </c>
      <c r="AA205">
        <v>0</v>
      </c>
      <c r="AB205">
        <v>42</v>
      </c>
      <c r="AC205" t="str" cm="1">
        <f t="array" ref="AC205">_xlfn.IFS(AB205 &lt; 30, "&lt; 30", AB205 &lt; 40, "30-39", AB205 &lt; 50, "40-49", AB205 &gt;= 50, "50+")</f>
        <v>40-49</v>
      </c>
      <c r="AD205">
        <v>2207</v>
      </c>
      <c r="AE205">
        <v>0</v>
      </c>
      <c r="AF205">
        <v>0</v>
      </c>
      <c r="AG205">
        <v>1</v>
      </c>
      <c r="AH205">
        <v>0</v>
      </c>
      <c r="AI205">
        <v>0</v>
      </c>
      <c r="AJ205" t="str" cm="1">
        <f t="array" ref="AJ20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0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5">
        <v>1</v>
      </c>
      <c r="AM205">
        <v>0</v>
      </c>
      <c r="AN205">
        <v>0</v>
      </c>
      <c r="AO205">
        <v>0</v>
      </c>
      <c r="AP205">
        <v>0</v>
      </c>
      <c r="AQ205" t="str" cm="1">
        <f t="array" ref="AQ20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205" t="str" cm="1">
        <f t="array" ref="AR20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05">
        <v>16</v>
      </c>
      <c r="AT205">
        <v>15</v>
      </c>
      <c r="AU205">
        <v>0</v>
      </c>
      <c r="AV205">
        <v>3</v>
      </c>
      <c r="AW205" t="s">
        <v>45</v>
      </c>
      <c r="AX205" t="s">
        <v>13</v>
      </c>
      <c r="AY205" t="str">
        <f t="shared" si="28"/>
        <v>Store</v>
      </c>
      <c r="AZ205">
        <v>3</v>
      </c>
      <c r="BA205" t="s">
        <v>44</v>
      </c>
      <c r="BB205">
        <f t="shared" si="29"/>
        <v>3</v>
      </c>
      <c r="BC205">
        <f t="shared" si="30"/>
        <v>17</v>
      </c>
      <c r="BD205">
        <f t="shared" si="31"/>
        <v>10</v>
      </c>
      <c r="BE205">
        <f t="shared" si="32"/>
        <v>0</v>
      </c>
      <c r="BF205">
        <f t="shared" si="33"/>
        <v>0</v>
      </c>
      <c r="BG205">
        <f t="shared" si="34"/>
        <v>10</v>
      </c>
      <c r="BH205">
        <f t="shared" si="35"/>
        <v>2</v>
      </c>
      <c r="BI205" t="str">
        <f>VLOOKUP(BH205,'Additional Data'!$E$1:$F$12,2,FALSE)</f>
        <v>Churned Customer</v>
      </c>
      <c r="BJ205" t="str">
        <f>IF(G205 &lt;= 'Additional Data'!$Q$2, "Low", IF(G205 &lt;= 'Additional Data'!$Q$3, "Medium", "High"))</f>
        <v>Low</v>
      </c>
      <c r="BK205" t="str">
        <f>IF(K205 &lt;= 'Additional Data'!$V$2, "Low", IF(K205 &lt;= 'Additional Data'!$V$3, "Medium", "High"))</f>
        <v>Low</v>
      </c>
      <c r="BL205" t="str">
        <f>IF(L205 &lt;= 'Additional Data'!$AA$2, "Low", IF(L205 &lt;= 'Additional Data'!$AA$3, "Medium", "High"))</f>
        <v>Low</v>
      </c>
      <c r="BM205">
        <v>204</v>
      </c>
    </row>
    <row r="206" spans="1:65" x14ac:dyDescent="0.25">
      <c r="A206">
        <v>83790</v>
      </c>
      <c r="B206" t="str">
        <f>IF(A206 &lt;= 'Additional Data'!$B$2,"Low", IF(A206 &lt;='Additional Data'!$B$3, "Medium", "High"))</f>
        <v>High</v>
      </c>
      <c r="C206">
        <v>0</v>
      </c>
      <c r="D206">
        <v>0</v>
      </c>
      <c r="E206">
        <v>81</v>
      </c>
      <c r="F206" t="str">
        <f t="shared" si="27"/>
        <v>Old</v>
      </c>
      <c r="G206">
        <v>1076</v>
      </c>
      <c r="H206">
        <v>16</v>
      </c>
      <c r="I206">
        <v>417</v>
      </c>
      <c r="J206">
        <v>42</v>
      </c>
      <c r="K206">
        <v>48</v>
      </c>
      <c r="L206">
        <v>16</v>
      </c>
      <c r="M206">
        <f>INDEX('Additional Data'!$H$2:$M$2, MATCH(MAX(G206:L206), G206:L206,0))</f>
        <v>0</v>
      </c>
      <c r="N206">
        <v>1</v>
      </c>
      <c r="O206">
        <v>8</v>
      </c>
      <c r="P206">
        <v>10</v>
      </c>
      <c r="Q206">
        <v>6</v>
      </c>
      <c r="R206">
        <v>3</v>
      </c>
      <c r="S206">
        <v>0</v>
      </c>
      <c r="T206">
        <v>1</v>
      </c>
      <c r="U206">
        <v>1</v>
      </c>
      <c r="V206">
        <v>0</v>
      </c>
      <c r="W206">
        <v>0</v>
      </c>
      <c r="X206">
        <v>0</v>
      </c>
      <c r="Y206">
        <v>3</v>
      </c>
      <c r="Z206">
        <v>11</v>
      </c>
      <c r="AA206">
        <v>0</v>
      </c>
      <c r="AB206">
        <v>72</v>
      </c>
      <c r="AC206" t="str" cm="1">
        <f t="array" ref="AC206">_xlfn.IFS(AB206 &lt; 30, "&lt; 30", AB206 &lt; 40, "30-39", AB206 &lt; 50, "40-49", AB206 &gt;= 50, "50+")</f>
        <v>50+</v>
      </c>
      <c r="AD206">
        <v>2385</v>
      </c>
      <c r="AE206">
        <v>0</v>
      </c>
      <c r="AF206">
        <v>1</v>
      </c>
      <c r="AG206">
        <v>0</v>
      </c>
      <c r="AH206">
        <v>0</v>
      </c>
      <c r="AI206">
        <v>0</v>
      </c>
      <c r="AJ206" t="str" cm="1">
        <f t="array" ref="AJ20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6">
        <v>0</v>
      </c>
      <c r="AM206">
        <v>0</v>
      </c>
      <c r="AN206">
        <v>0</v>
      </c>
      <c r="AO206">
        <v>1</v>
      </c>
      <c r="AP206">
        <v>0</v>
      </c>
      <c r="AQ206" t="str" cm="1">
        <f t="array" ref="AQ20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06" t="str" cm="1">
        <f t="array" ref="AR20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6">
        <v>1599</v>
      </c>
      <c r="AT206">
        <v>1583</v>
      </c>
      <c r="AU206">
        <v>2</v>
      </c>
      <c r="AV206">
        <v>0</v>
      </c>
      <c r="AW206" t="s">
        <v>43</v>
      </c>
      <c r="AX206" t="s">
        <v>12</v>
      </c>
      <c r="AY206" t="str">
        <f t="shared" si="28"/>
        <v>Catalog</v>
      </c>
      <c r="AZ206">
        <v>24</v>
      </c>
      <c r="BA206" t="s">
        <v>48</v>
      </c>
      <c r="BB206">
        <f t="shared" si="29"/>
        <v>24</v>
      </c>
      <c r="BC206">
        <f t="shared" si="30"/>
        <v>1615</v>
      </c>
      <c r="BD206">
        <f t="shared" si="31"/>
        <v>1.9999999999999996</v>
      </c>
      <c r="BE206">
        <f t="shared" si="32"/>
        <v>9</v>
      </c>
      <c r="BF206">
        <f t="shared" si="33"/>
        <v>9</v>
      </c>
      <c r="BG206">
        <f t="shared" si="34"/>
        <v>20</v>
      </c>
      <c r="BH206">
        <f t="shared" si="35"/>
        <v>7</v>
      </c>
      <c r="BI206" t="str">
        <f>VLOOKUP(BH206,'Additional Data'!$E$1:$F$12,2,FALSE)</f>
        <v>Loyal Customer</v>
      </c>
      <c r="BJ206" t="str">
        <f>IF(G206 &lt;= 'Additional Data'!$Q$2, "Low", IF(G206 &lt;= 'Additional Data'!$Q$3, "Medium", "High"))</f>
        <v>High</v>
      </c>
      <c r="BK206" t="str">
        <f>IF(K206 &lt;= 'Additional Data'!$V$2, "Low", IF(K206 &lt;= 'Additional Data'!$V$3, "Medium", "High"))</f>
        <v>High</v>
      </c>
      <c r="BL206" t="str">
        <f>IF(L206 &lt;= 'Additional Data'!$AA$2, "Low", IF(L206 &lt;= 'Additional Data'!$AA$3, "Medium", "High"))</f>
        <v>Medium</v>
      </c>
      <c r="BM206">
        <v>205</v>
      </c>
    </row>
    <row r="207" spans="1:65" x14ac:dyDescent="0.25">
      <c r="A207">
        <v>44551</v>
      </c>
      <c r="B207" t="str">
        <f>IF(A207 &lt;= 'Additional Data'!$B$2,"Low", IF(A207 &lt;='Additional Data'!$B$3, "Medium", "High"))</f>
        <v>Medium</v>
      </c>
      <c r="C207">
        <v>0</v>
      </c>
      <c r="D207">
        <v>1</v>
      </c>
      <c r="E207">
        <v>24</v>
      </c>
      <c r="F207" t="str">
        <f t="shared" si="27"/>
        <v>Recent</v>
      </c>
      <c r="G207">
        <v>182</v>
      </c>
      <c r="H207">
        <v>4</v>
      </c>
      <c r="I207">
        <v>33</v>
      </c>
      <c r="J207">
        <v>0</v>
      </c>
      <c r="K207">
        <v>0</v>
      </c>
      <c r="L207">
        <v>66</v>
      </c>
      <c r="M207">
        <f>INDEX('Additional Data'!$H$2:$M$2, MATCH(MAX(G207:L207), G207:L207,0))</f>
        <v>0</v>
      </c>
      <c r="N207">
        <v>2</v>
      </c>
      <c r="O207">
        <v>4</v>
      </c>
      <c r="P207">
        <v>1</v>
      </c>
      <c r="Q207">
        <v>5</v>
      </c>
      <c r="R207">
        <v>7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3</v>
      </c>
      <c r="Z207">
        <v>11</v>
      </c>
      <c r="AA207">
        <v>0</v>
      </c>
      <c r="AB207">
        <v>66</v>
      </c>
      <c r="AC207" t="str" cm="1">
        <f t="array" ref="AC207">_xlfn.IFS(AB207 &lt; 30, "&lt; 30", AB207 &lt; 40, "30-39", AB207 &lt; 50, "40-49", AB207 &gt;= 50, "50+")</f>
        <v>50+</v>
      </c>
      <c r="AD207">
        <v>2461</v>
      </c>
      <c r="AE207">
        <v>0</v>
      </c>
      <c r="AF207">
        <v>0</v>
      </c>
      <c r="AG207">
        <v>0</v>
      </c>
      <c r="AH207">
        <v>0</v>
      </c>
      <c r="AI207">
        <v>1</v>
      </c>
      <c r="AJ207" t="str" cm="1">
        <f t="array" ref="AJ20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20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7">
        <v>0</v>
      </c>
      <c r="AM207">
        <v>0</v>
      </c>
      <c r="AN207">
        <v>0</v>
      </c>
      <c r="AO207">
        <v>1</v>
      </c>
      <c r="AP207">
        <v>0</v>
      </c>
      <c r="AQ207" t="str" cm="1">
        <f t="array" ref="AQ20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07" t="str" cm="1">
        <f t="array" ref="AR20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7">
        <v>219</v>
      </c>
      <c r="AT207">
        <v>153</v>
      </c>
      <c r="AU207">
        <v>0</v>
      </c>
      <c r="AV207">
        <v>1</v>
      </c>
      <c r="AW207" t="s">
        <v>47</v>
      </c>
      <c r="AX207" t="s">
        <v>13</v>
      </c>
      <c r="AY207" t="str">
        <f t="shared" si="28"/>
        <v>Store</v>
      </c>
      <c r="AZ207">
        <v>10</v>
      </c>
      <c r="BA207" t="s">
        <v>44</v>
      </c>
      <c r="BB207">
        <f t="shared" si="29"/>
        <v>10</v>
      </c>
      <c r="BC207">
        <f t="shared" si="30"/>
        <v>285</v>
      </c>
      <c r="BD207">
        <f t="shared" si="31"/>
        <v>8</v>
      </c>
      <c r="BE207">
        <f t="shared" si="32"/>
        <v>4</v>
      </c>
      <c r="BF207">
        <f t="shared" si="33"/>
        <v>4</v>
      </c>
      <c r="BG207">
        <f t="shared" si="34"/>
        <v>16</v>
      </c>
      <c r="BH207">
        <f t="shared" si="35"/>
        <v>5</v>
      </c>
      <c r="BI207" t="str">
        <f>VLOOKUP(BH207,'Additional Data'!$E$1:$F$12,2,FALSE)</f>
        <v>Loyal Customer</v>
      </c>
      <c r="BJ207" t="str">
        <f>IF(G207 &lt;= 'Additional Data'!$Q$2, "Low", IF(G207 &lt;= 'Additional Data'!$Q$3, "Medium", "High"))</f>
        <v>Medium</v>
      </c>
      <c r="BK207" t="str">
        <f>IF(K207 &lt;= 'Additional Data'!$V$2, "Low", IF(K207 &lt;= 'Additional Data'!$V$3, "Medium", "High"))</f>
        <v>Low</v>
      </c>
      <c r="BL207" t="str">
        <f>IF(L207 &lt;= 'Additional Data'!$AA$2, "Low", IF(L207 &lt;= 'Additional Data'!$AA$3, "Medium", "High"))</f>
        <v>High</v>
      </c>
      <c r="BM207">
        <v>206</v>
      </c>
    </row>
    <row r="208" spans="1:65" x14ac:dyDescent="0.25">
      <c r="A208">
        <v>69508</v>
      </c>
      <c r="B208" t="str">
        <f>IF(A208 &lt;= 'Additional Data'!$B$2,"Low", IF(A208 &lt;='Additional Data'!$B$3, "Medium", "High"))</f>
        <v>High</v>
      </c>
      <c r="C208">
        <v>1</v>
      </c>
      <c r="D208">
        <v>0</v>
      </c>
      <c r="E208">
        <v>48</v>
      </c>
      <c r="F208" t="str">
        <f t="shared" si="27"/>
        <v>Mid</v>
      </c>
      <c r="G208">
        <v>824</v>
      </c>
      <c r="H208">
        <v>32</v>
      </c>
      <c r="I208">
        <v>162</v>
      </c>
      <c r="J208">
        <v>42</v>
      </c>
      <c r="K208">
        <v>32</v>
      </c>
      <c r="L208">
        <v>43</v>
      </c>
      <c r="M208">
        <f>INDEX('Additional Data'!$H$2:$M$2, MATCH(MAX(G208:L208), G208:L208,0))</f>
        <v>0</v>
      </c>
      <c r="N208">
        <v>2</v>
      </c>
      <c r="O208">
        <v>11</v>
      </c>
      <c r="P208">
        <v>4</v>
      </c>
      <c r="Q208">
        <v>11</v>
      </c>
      <c r="R208">
        <v>6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3</v>
      </c>
      <c r="Z208">
        <v>11</v>
      </c>
      <c r="AA208">
        <v>0</v>
      </c>
      <c r="AB208">
        <v>40</v>
      </c>
      <c r="AC208" t="str" cm="1">
        <f t="array" ref="AC208">_xlfn.IFS(AB208 &lt; 30, "&lt; 30", AB208 &lt; 40, "30-39", AB208 &lt; 50, "40-49", AB208 &gt;= 50, "50+")</f>
        <v>40-49</v>
      </c>
      <c r="AD208">
        <v>2751</v>
      </c>
      <c r="AE208">
        <v>0</v>
      </c>
      <c r="AF208">
        <v>0</v>
      </c>
      <c r="AG208">
        <v>0</v>
      </c>
      <c r="AH208">
        <v>1</v>
      </c>
      <c r="AI208">
        <v>0</v>
      </c>
      <c r="AJ208" t="str" cm="1">
        <f t="array" ref="AJ20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8">
        <v>0</v>
      </c>
      <c r="AM208">
        <v>0</v>
      </c>
      <c r="AN208">
        <v>1</v>
      </c>
      <c r="AO208">
        <v>0</v>
      </c>
      <c r="AP208">
        <v>0</v>
      </c>
      <c r="AQ208" t="str" cm="1">
        <f t="array" ref="AQ20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8" t="str" cm="1">
        <f t="array" ref="AR20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8">
        <v>1092</v>
      </c>
      <c r="AT208">
        <v>1049</v>
      </c>
      <c r="AU208">
        <v>0</v>
      </c>
      <c r="AV208">
        <v>1</v>
      </c>
      <c r="AW208" t="s">
        <v>43</v>
      </c>
      <c r="AX208" t="s">
        <v>11</v>
      </c>
      <c r="AY208" t="str">
        <f t="shared" si="28"/>
        <v>Web</v>
      </c>
      <c r="AZ208">
        <v>26</v>
      </c>
      <c r="BA208" t="s">
        <v>44</v>
      </c>
      <c r="BB208">
        <f t="shared" si="29"/>
        <v>26</v>
      </c>
      <c r="BC208">
        <f t="shared" si="30"/>
        <v>1135</v>
      </c>
      <c r="BD208">
        <f t="shared" si="31"/>
        <v>6</v>
      </c>
      <c r="BE208">
        <f t="shared" si="32"/>
        <v>9</v>
      </c>
      <c r="BF208">
        <f t="shared" si="33"/>
        <v>7</v>
      </c>
      <c r="BG208">
        <f t="shared" si="34"/>
        <v>22</v>
      </c>
      <c r="BH208">
        <f t="shared" si="35"/>
        <v>8</v>
      </c>
      <c r="BI208" t="str">
        <f>VLOOKUP(BH208,'Additional Data'!$E$1:$F$12,2,FALSE)</f>
        <v>Top Customer</v>
      </c>
      <c r="BJ208" t="str">
        <f>IF(G208 &lt;= 'Additional Data'!$Q$2, "Low", IF(G208 &lt;= 'Additional Data'!$Q$3, "Medium", "High"))</f>
        <v>High</v>
      </c>
      <c r="BK208" t="str">
        <f>IF(K208 &lt;= 'Additional Data'!$V$2, "Low", IF(K208 &lt;= 'Additional Data'!$V$3, "Medium", "High"))</f>
        <v>Medium</v>
      </c>
      <c r="BL208" t="str">
        <f>IF(L208 &lt;= 'Additional Data'!$AA$2, "Low", IF(L208 &lt;= 'Additional Data'!$AA$3, "Medium", "High"))</f>
        <v>Medium</v>
      </c>
      <c r="BM208">
        <v>207</v>
      </c>
    </row>
    <row r="209" spans="1:65" x14ac:dyDescent="0.25">
      <c r="A209">
        <v>45204</v>
      </c>
      <c r="B209" t="str">
        <f>IF(A209 &lt;= 'Additional Data'!$B$2,"Low", IF(A209 &lt;='Additional Data'!$B$3, "Medium", "High"))</f>
        <v>Medium</v>
      </c>
      <c r="C209">
        <v>1</v>
      </c>
      <c r="D209">
        <v>0</v>
      </c>
      <c r="E209">
        <v>93</v>
      </c>
      <c r="F209" t="str">
        <f t="shared" si="27"/>
        <v>Old</v>
      </c>
      <c r="G209">
        <v>30</v>
      </c>
      <c r="H209">
        <v>11</v>
      </c>
      <c r="I209">
        <v>25</v>
      </c>
      <c r="J209">
        <v>29</v>
      </c>
      <c r="K209">
        <v>1</v>
      </c>
      <c r="L209">
        <v>18</v>
      </c>
      <c r="M209">
        <f>INDEX('Additional Data'!$H$2:$M$2, MATCH(MAX(G209:L209), G209:L209,0))</f>
        <v>0</v>
      </c>
      <c r="N209">
        <v>1</v>
      </c>
      <c r="O209">
        <v>1</v>
      </c>
      <c r="P209">
        <v>1</v>
      </c>
      <c r="Q209">
        <v>4</v>
      </c>
      <c r="R209">
        <v>3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3</v>
      </c>
      <c r="Z209">
        <v>11</v>
      </c>
      <c r="AA209">
        <v>0</v>
      </c>
      <c r="AB209">
        <v>32</v>
      </c>
      <c r="AC209" t="str" cm="1">
        <f t="array" ref="AC209">_xlfn.IFS(AB209 &lt; 30, "&lt; 30", AB209 &lt; 40, "30-39", AB209 &lt; 50, "40-49", AB209 &gt;= 50, "50+")</f>
        <v>30-39</v>
      </c>
      <c r="AD209">
        <v>2238</v>
      </c>
      <c r="AE209">
        <v>0</v>
      </c>
      <c r="AF209">
        <v>0</v>
      </c>
      <c r="AG209">
        <v>0</v>
      </c>
      <c r="AH209">
        <v>1</v>
      </c>
      <c r="AI209">
        <v>0</v>
      </c>
      <c r="AJ209" t="str" cm="1">
        <f t="array" ref="AJ20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9">
        <v>1</v>
      </c>
      <c r="AM209">
        <v>0</v>
      </c>
      <c r="AN209">
        <v>0</v>
      </c>
      <c r="AO209">
        <v>0</v>
      </c>
      <c r="AP209">
        <v>0</v>
      </c>
      <c r="AQ209" t="str" cm="1">
        <f t="array" ref="AQ20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209" t="str" cm="1">
        <f t="array" ref="AR20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09">
        <v>96</v>
      </c>
      <c r="AT209">
        <v>78</v>
      </c>
      <c r="AU209">
        <v>0</v>
      </c>
      <c r="AV209">
        <v>1</v>
      </c>
      <c r="AW209" t="s">
        <v>47</v>
      </c>
      <c r="AX209" t="s">
        <v>13</v>
      </c>
      <c r="AY209" t="str">
        <f t="shared" si="28"/>
        <v>Store</v>
      </c>
      <c r="AZ209">
        <v>6</v>
      </c>
      <c r="BA209" t="s">
        <v>44</v>
      </c>
      <c r="BB209">
        <f t="shared" si="29"/>
        <v>6</v>
      </c>
      <c r="BC209">
        <f t="shared" si="30"/>
        <v>114</v>
      </c>
      <c r="BD209">
        <f t="shared" si="31"/>
        <v>0.99999999999999978</v>
      </c>
      <c r="BE209">
        <f t="shared" si="32"/>
        <v>2</v>
      </c>
      <c r="BF209">
        <f t="shared" si="33"/>
        <v>3</v>
      </c>
      <c r="BG209">
        <f t="shared" si="34"/>
        <v>6</v>
      </c>
      <c r="BH209">
        <f t="shared" si="35"/>
        <v>0</v>
      </c>
      <c r="BI209" t="str">
        <f>VLOOKUP(BH209,'Additional Data'!$E$1:$F$12,2,FALSE)</f>
        <v>Churned Customer</v>
      </c>
      <c r="BJ209" t="str">
        <f>IF(G209 &lt;= 'Additional Data'!$Q$2, "Low", IF(G209 &lt;= 'Additional Data'!$Q$3, "Medium", "High"))</f>
        <v>Medium</v>
      </c>
      <c r="BK209" t="str">
        <f>IF(K209 &lt;= 'Additional Data'!$V$2, "Low", IF(K209 &lt;= 'Additional Data'!$V$3, "Medium", "High"))</f>
        <v>Low</v>
      </c>
      <c r="BL209" t="str">
        <f>IF(L209 &lt;= 'Additional Data'!$AA$2, "Low", IF(L209 &lt;= 'Additional Data'!$AA$3, "Medium", "High"))</f>
        <v>Medium</v>
      </c>
      <c r="BM209">
        <v>208</v>
      </c>
    </row>
    <row r="210" spans="1:65" x14ac:dyDescent="0.25">
      <c r="A210">
        <v>72460</v>
      </c>
      <c r="B210" t="str">
        <f>IF(A210 &lt;= 'Additional Data'!$B$2,"Low", IF(A210 &lt;='Additional Data'!$B$3, "Medium", "High"))</f>
        <v>High</v>
      </c>
      <c r="C210">
        <v>0</v>
      </c>
      <c r="D210">
        <v>0</v>
      </c>
      <c r="E210">
        <v>56</v>
      </c>
      <c r="F210" t="str">
        <f t="shared" si="27"/>
        <v>Mid</v>
      </c>
      <c r="G210">
        <v>377</v>
      </c>
      <c r="H210">
        <v>10</v>
      </c>
      <c r="I210">
        <v>540</v>
      </c>
      <c r="J210">
        <v>80</v>
      </c>
      <c r="K210">
        <v>30</v>
      </c>
      <c r="L210">
        <v>10</v>
      </c>
      <c r="M210">
        <f>INDEX('Additional Data'!$H$2:$M$2, MATCH(MAX(G210:L210), G210:L210,0))</f>
        <v>0</v>
      </c>
      <c r="N210">
        <v>1</v>
      </c>
      <c r="O210">
        <v>3</v>
      </c>
      <c r="P210">
        <v>5</v>
      </c>
      <c r="Q210">
        <v>7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3</v>
      </c>
      <c r="Z210">
        <v>11</v>
      </c>
      <c r="AA210">
        <v>0</v>
      </c>
      <c r="AB210">
        <v>51</v>
      </c>
      <c r="AC210" t="str" cm="1">
        <f t="array" ref="AC210">_xlfn.IFS(AB210 &lt; 30, "&lt; 30", AB210 &lt; 40, "30-39", AB210 &lt; 50, "40-49", AB210 &gt;= 50, "50+")</f>
        <v>50+</v>
      </c>
      <c r="AD210">
        <v>2386</v>
      </c>
      <c r="AE210">
        <v>0</v>
      </c>
      <c r="AF210">
        <v>1</v>
      </c>
      <c r="AG210">
        <v>0</v>
      </c>
      <c r="AH210">
        <v>0</v>
      </c>
      <c r="AI210">
        <v>0</v>
      </c>
      <c r="AJ210" t="str" cm="1">
        <f t="array" ref="AJ21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0">
        <v>0</v>
      </c>
      <c r="AM210">
        <v>0</v>
      </c>
      <c r="AN210">
        <v>1</v>
      </c>
      <c r="AO210">
        <v>0</v>
      </c>
      <c r="AP210">
        <v>0</v>
      </c>
      <c r="AQ210" t="str" cm="1">
        <f t="array" ref="AQ21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0" t="str" cm="1">
        <f t="array" ref="AR21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0">
        <v>1037</v>
      </c>
      <c r="AT210">
        <v>1027</v>
      </c>
      <c r="AU210">
        <v>0</v>
      </c>
      <c r="AV210">
        <v>0</v>
      </c>
      <c r="AW210" t="s">
        <v>43</v>
      </c>
      <c r="AX210" t="s">
        <v>13</v>
      </c>
      <c r="AY210" t="str">
        <f t="shared" si="28"/>
        <v>Store</v>
      </c>
      <c r="AZ210">
        <v>15</v>
      </c>
      <c r="BA210" t="s">
        <v>44</v>
      </c>
      <c r="BB210">
        <f t="shared" si="29"/>
        <v>15</v>
      </c>
      <c r="BC210">
        <f t="shared" si="30"/>
        <v>1047</v>
      </c>
      <c r="BD210">
        <f t="shared" si="31"/>
        <v>5</v>
      </c>
      <c r="BE210">
        <f t="shared" si="32"/>
        <v>5</v>
      </c>
      <c r="BF210">
        <f t="shared" si="33"/>
        <v>7</v>
      </c>
      <c r="BG210">
        <f t="shared" si="34"/>
        <v>17</v>
      </c>
      <c r="BH210">
        <f t="shared" si="35"/>
        <v>5</v>
      </c>
      <c r="BI210" t="str">
        <f>VLOOKUP(BH210,'Additional Data'!$E$1:$F$12,2,FALSE)</f>
        <v>Loyal Customer</v>
      </c>
      <c r="BJ210" t="str">
        <f>IF(G210 &lt;= 'Additional Data'!$Q$2, "Low", IF(G210 &lt;= 'Additional Data'!$Q$3, "Medium", "High"))</f>
        <v>Medium</v>
      </c>
      <c r="BK210" t="str">
        <f>IF(K210 &lt;= 'Additional Data'!$V$2, "Low", IF(K210 &lt;= 'Additional Data'!$V$3, "Medium", "High"))</f>
        <v>Medium</v>
      </c>
      <c r="BL210" t="str">
        <f>IF(L210 &lt;= 'Additional Data'!$AA$2, "Low", IF(L210 &lt;= 'Additional Data'!$AA$3, "Medium", "High"))</f>
        <v>Medium</v>
      </c>
      <c r="BM210">
        <v>209</v>
      </c>
    </row>
    <row r="211" spans="1:65" x14ac:dyDescent="0.25">
      <c r="A211">
        <v>77622</v>
      </c>
      <c r="B211" t="str">
        <f>IF(A211 &lt;= 'Additional Data'!$B$2,"Low", IF(A211 &lt;='Additional Data'!$B$3, "Medium", "High"))</f>
        <v>High</v>
      </c>
      <c r="C211">
        <v>0</v>
      </c>
      <c r="D211">
        <v>2</v>
      </c>
      <c r="E211">
        <v>3</v>
      </c>
      <c r="F211" t="str">
        <f t="shared" si="27"/>
        <v>Very Recent</v>
      </c>
      <c r="G211">
        <v>520</v>
      </c>
      <c r="H211">
        <v>7</v>
      </c>
      <c r="I211">
        <v>154</v>
      </c>
      <c r="J211">
        <v>19</v>
      </c>
      <c r="K211">
        <v>0</v>
      </c>
      <c r="L211">
        <v>14</v>
      </c>
      <c r="M211">
        <f>INDEX('Additional Data'!$H$2:$M$2, MATCH(MAX(G211:L211), G211:L211,0))</f>
        <v>0</v>
      </c>
      <c r="N211">
        <v>2</v>
      </c>
      <c r="O211">
        <v>6</v>
      </c>
      <c r="P211">
        <v>3</v>
      </c>
      <c r="Q211">
        <v>11</v>
      </c>
      <c r="R211">
        <v>3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3</v>
      </c>
      <c r="Z211">
        <v>11</v>
      </c>
      <c r="AA211">
        <v>0</v>
      </c>
      <c r="AB211">
        <v>50</v>
      </c>
      <c r="AC211" t="str" cm="1">
        <f t="array" ref="AC211">_xlfn.IFS(AB211 &lt; 30, "&lt; 30", AB211 &lt; 40, "30-39", AB211 &lt; 50, "40-49", AB211 &gt;= 50, "50+")</f>
        <v>50+</v>
      </c>
      <c r="AD211">
        <v>2235</v>
      </c>
      <c r="AE211">
        <v>0</v>
      </c>
      <c r="AF211">
        <v>0</v>
      </c>
      <c r="AG211">
        <v>0</v>
      </c>
      <c r="AH211">
        <v>1</v>
      </c>
      <c r="AI211">
        <v>0</v>
      </c>
      <c r="AJ211" t="str" cm="1">
        <f t="array" ref="AJ21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1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1">
        <v>0</v>
      </c>
      <c r="AM211">
        <v>0</v>
      </c>
      <c r="AN211">
        <v>0</v>
      </c>
      <c r="AO211">
        <v>0</v>
      </c>
      <c r="AP211">
        <v>1</v>
      </c>
      <c r="AQ211" t="str" cm="1">
        <f t="array" ref="AQ21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11" t="str" cm="1">
        <f t="array" ref="AR21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1">
        <v>700</v>
      </c>
      <c r="AT211">
        <v>686</v>
      </c>
      <c r="AU211">
        <v>0</v>
      </c>
      <c r="AV211">
        <v>2</v>
      </c>
      <c r="AW211" t="s">
        <v>46</v>
      </c>
      <c r="AX211" t="s">
        <v>13</v>
      </c>
      <c r="AY211" t="str">
        <f t="shared" si="28"/>
        <v>Store</v>
      </c>
      <c r="AZ211">
        <v>20</v>
      </c>
      <c r="BA211" t="s">
        <v>44</v>
      </c>
      <c r="BB211">
        <f t="shared" si="29"/>
        <v>20</v>
      </c>
      <c r="BC211">
        <f t="shared" si="30"/>
        <v>714</v>
      </c>
      <c r="BD211">
        <f t="shared" si="31"/>
        <v>10</v>
      </c>
      <c r="BE211">
        <f t="shared" si="32"/>
        <v>7</v>
      </c>
      <c r="BF211">
        <f t="shared" si="33"/>
        <v>6</v>
      </c>
      <c r="BG211">
        <f t="shared" si="34"/>
        <v>23</v>
      </c>
      <c r="BH211">
        <f t="shared" si="35"/>
        <v>8</v>
      </c>
      <c r="BI211" t="str">
        <f>VLOOKUP(BH211,'Additional Data'!$E$1:$F$12,2,FALSE)</f>
        <v>Top Customer</v>
      </c>
      <c r="BJ211" t="str">
        <f>IF(G211 &lt;= 'Additional Data'!$Q$2, "Low", IF(G211 &lt;= 'Additional Data'!$Q$3, "Medium", "High"))</f>
        <v>High</v>
      </c>
      <c r="BK211" t="str">
        <f>IF(K211 &lt;= 'Additional Data'!$V$2, "Low", IF(K211 &lt;= 'Additional Data'!$V$3, "Medium", "High"))</f>
        <v>Low</v>
      </c>
      <c r="BL211" t="str">
        <f>IF(L211 &lt;= 'Additional Data'!$AA$2, "Low", IF(L211 &lt;= 'Additional Data'!$AA$3, "Medium", "High"))</f>
        <v>Medium</v>
      </c>
      <c r="BM211">
        <v>210</v>
      </c>
    </row>
    <row r="212" spans="1:65" x14ac:dyDescent="0.25">
      <c r="A212">
        <v>30732</v>
      </c>
      <c r="B212" t="str">
        <f>IF(A212 &lt;= 'Additional Data'!$B$2,"Low", IF(A212 &lt;='Additional Data'!$B$3, "Medium", "High"))</f>
        <v>Low</v>
      </c>
      <c r="C212">
        <v>1</v>
      </c>
      <c r="D212">
        <v>0</v>
      </c>
      <c r="E212">
        <v>44</v>
      </c>
      <c r="F212" t="str">
        <f t="shared" si="27"/>
        <v>Mid</v>
      </c>
      <c r="G212">
        <v>155</v>
      </c>
      <c r="H212">
        <v>1</v>
      </c>
      <c r="I212">
        <v>25</v>
      </c>
      <c r="J212">
        <v>0</v>
      </c>
      <c r="K212">
        <v>1</v>
      </c>
      <c r="L212">
        <v>3</v>
      </c>
      <c r="M212">
        <f>INDEX('Additional Data'!$H$2:$M$2, MATCH(MAX(G212:L212), G212:L212,0))</f>
        <v>0</v>
      </c>
      <c r="N212">
        <v>4</v>
      </c>
      <c r="O212">
        <v>4</v>
      </c>
      <c r="P212">
        <v>1</v>
      </c>
      <c r="Q212">
        <v>4</v>
      </c>
      <c r="R212">
        <v>8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3</v>
      </c>
      <c r="Z212">
        <v>11</v>
      </c>
      <c r="AA212">
        <v>0</v>
      </c>
      <c r="AB212">
        <v>40</v>
      </c>
      <c r="AC212" t="str" cm="1">
        <f t="array" ref="AC212">_xlfn.IFS(AB212 &lt; 30, "&lt; 30", AB212 &lt; 40, "30-39", AB212 &lt; 50, "40-49", AB212 &gt;= 50, "50+")</f>
        <v>40-49</v>
      </c>
      <c r="AD212">
        <v>2699</v>
      </c>
      <c r="AE212">
        <v>0</v>
      </c>
      <c r="AF212">
        <v>1</v>
      </c>
      <c r="AG212">
        <v>0</v>
      </c>
      <c r="AH212">
        <v>0</v>
      </c>
      <c r="AI212">
        <v>0</v>
      </c>
      <c r="AJ212" t="str" cm="1">
        <f t="array" ref="AJ21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2">
        <v>0</v>
      </c>
      <c r="AM212">
        <v>0</v>
      </c>
      <c r="AN212">
        <v>0</v>
      </c>
      <c r="AO212">
        <v>0</v>
      </c>
      <c r="AP212">
        <v>1</v>
      </c>
      <c r="AQ212" t="str" cm="1">
        <f t="array" ref="AQ21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12" t="str" cm="1">
        <f t="array" ref="AR21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2">
        <v>182</v>
      </c>
      <c r="AT212">
        <v>179</v>
      </c>
      <c r="AU212">
        <v>0</v>
      </c>
      <c r="AV212">
        <v>1</v>
      </c>
      <c r="AW212" t="s">
        <v>47</v>
      </c>
      <c r="AX212" t="s">
        <v>11</v>
      </c>
      <c r="AY212" t="str">
        <f t="shared" si="28"/>
        <v>Web</v>
      </c>
      <c r="AZ212">
        <v>9</v>
      </c>
      <c r="BA212" t="s">
        <v>44</v>
      </c>
      <c r="BB212">
        <f t="shared" si="29"/>
        <v>9</v>
      </c>
      <c r="BC212">
        <f t="shared" si="30"/>
        <v>185</v>
      </c>
      <c r="BD212">
        <f t="shared" si="31"/>
        <v>6</v>
      </c>
      <c r="BE212">
        <f t="shared" si="32"/>
        <v>3</v>
      </c>
      <c r="BF212">
        <f t="shared" si="33"/>
        <v>3</v>
      </c>
      <c r="BG212">
        <f t="shared" si="34"/>
        <v>12</v>
      </c>
      <c r="BH212">
        <f t="shared" si="35"/>
        <v>3</v>
      </c>
      <c r="BI212" t="str">
        <f>VLOOKUP(BH212,'Additional Data'!$E$1:$F$12,2,FALSE)</f>
        <v>At Risk</v>
      </c>
      <c r="BJ212" t="str">
        <f>IF(G212 &lt;= 'Additional Data'!$Q$2, "Low", IF(G212 &lt;= 'Additional Data'!$Q$3, "Medium", "High"))</f>
        <v>Medium</v>
      </c>
      <c r="BK212" t="str">
        <f>IF(K212 &lt;= 'Additional Data'!$V$2, "Low", IF(K212 &lt;= 'Additional Data'!$V$3, "Medium", "High"))</f>
        <v>Low</v>
      </c>
      <c r="BL212" t="str">
        <f>IF(L212 &lt;= 'Additional Data'!$AA$2, "Low", IF(L212 &lt;= 'Additional Data'!$AA$3, "Medium", "High"))</f>
        <v>Low</v>
      </c>
      <c r="BM212">
        <v>211</v>
      </c>
    </row>
    <row r="213" spans="1:65" x14ac:dyDescent="0.25">
      <c r="A213">
        <v>63887</v>
      </c>
      <c r="B213" t="str">
        <f>IF(A213 &lt;= 'Additional Data'!$B$2,"Low", IF(A213 &lt;='Additional Data'!$B$3, "Medium", "High"))</f>
        <v>Medium</v>
      </c>
      <c r="C213">
        <v>0</v>
      </c>
      <c r="D213">
        <v>1</v>
      </c>
      <c r="E213">
        <v>38</v>
      </c>
      <c r="F213" t="str">
        <f t="shared" si="27"/>
        <v>Mid</v>
      </c>
      <c r="G213">
        <v>897</v>
      </c>
      <c r="H213">
        <v>23</v>
      </c>
      <c r="I213">
        <v>207</v>
      </c>
      <c r="J213">
        <v>15</v>
      </c>
      <c r="K213">
        <v>11</v>
      </c>
      <c r="L213">
        <v>92</v>
      </c>
      <c r="M213">
        <f>INDEX('Additional Data'!$H$2:$M$2, MATCH(MAX(G213:L213), G213:L213,0))</f>
        <v>0</v>
      </c>
      <c r="N213">
        <v>5</v>
      </c>
      <c r="O213">
        <v>9</v>
      </c>
      <c r="P213">
        <v>6</v>
      </c>
      <c r="Q213">
        <v>12</v>
      </c>
      <c r="R213">
        <v>6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3</v>
      </c>
      <c r="Z213">
        <v>11</v>
      </c>
      <c r="AA213">
        <v>0</v>
      </c>
      <c r="AB213">
        <v>58</v>
      </c>
      <c r="AC213" t="str" cm="1">
        <f t="array" ref="AC213">_xlfn.IFS(AB213 &lt; 30, "&lt; 30", AB213 &lt; 40, "30-39", AB213 &lt; 50, "40-49", AB213 &gt;= 50, "50+")</f>
        <v>50+</v>
      </c>
      <c r="AD213">
        <v>2818</v>
      </c>
      <c r="AE213">
        <v>1</v>
      </c>
      <c r="AF213">
        <v>0</v>
      </c>
      <c r="AG213">
        <v>0</v>
      </c>
      <c r="AH213">
        <v>0</v>
      </c>
      <c r="AI213">
        <v>0</v>
      </c>
      <c r="AJ213" t="str" cm="1">
        <f t="array" ref="AJ21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1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3">
        <v>0</v>
      </c>
      <c r="AM213">
        <v>0</v>
      </c>
      <c r="AN213">
        <v>1</v>
      </c>
      <c r="AO213">
        <v>0</v>
      </c>
      <c r="AP213">
        <v>0</v>
      </c>
      <c r="AQ213" t="str" cm="1">
        <f t="array" ref="AQ21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3" t="str" cm="1">
        <f t="array" ref="AR21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3">
        <v>1153</v>
      </c>
      <c r="AT213">
        <v>1061</v>
      </c>
      <c r="AU213">
        <v>0</v>
      </c>
      <c r="AV213">
        <v>1</v>
      </c>
      <c r="AW213" t="s">
        <v>43</v>
      </c>
      <c r="AX213" t="s">
        <v>13</v>
      </c>
      <c r="AY213" t="str">
        <f t="shared" si="28"/>
        <v>Store</v>
      </c>
      <c r="AZ213">
        <v>27</v>
      </c>
      <c r="BA213" t="s">
        <v>44</v>
      </c>
      <c r="BB213">
        <f t="shared" si="29"/>
        <v>27</v>
      </c>
      <c r="BC213">
        <f t="shared" si="30"/>
        <v>1245</v>
      </c>
      <c r="BD213">
        <f t="shared" si="31"/>
        <v>7</v>
      </c>
      <c r="BE213">
        <f t="shared" si="32"/>
        <v>9</v>
      </c>
      <c r="BF213">
        <f t="shared" si="33"/>
        <v>8</v>
      </c>
      <c r="BG213">
        <f t="shared" si="34"/>
        <v>24</v>
      </c>
      <c r="BH213">
        <f t="shared" si="35"/>
        <v>9</v>
      </c>
      <c r="BI213" t="str">
        <f>VLOOKUP(BH213,'Additional Data'!$E$1:$F$12,2,FALSE)</f>
        <v>Top Customer</v>
      </c>
      <c r="BJ213" t="str">
        <f>IF(G213 &lt;= 'Additional Data'!$Q$2, "Low", IF(G213 &lt;= 'Additional Data'!$Q$3, "Medium", "High"))</f>
        <v>High</v>
      </c>
      <c r="BK213" t="str">
        <f>IF(K213 &lt;= 'Additional Data'!$V$2, "Low", IF(K213 &lt;= 'Additional Data'!$V$3, "Medium", "High"))</f>
        <v>Medium</v>
      </c>
      <c r="BL213" t="str">
        <f>IF(L213 &lt;= 'Additional Data'!$AA$2, "Low", IF(L213 &lt;= 'Additional Data'!$AA$3, "Medium", "High"))</f>
        <v>High</v>
      </c>
      <c r="BM213">
        <v>212</v>
      </c>
    </row>
    <row r="214" spans="1:65" x14ac:dyDescent="0.25">
      <c r="A214">
        <v>42011</v>
      </c>
      <c r="B214" t="str">
        <f>IF(A214 &lt;= 'Additional Data'!$B$2,"Low", IF(A214 &lt;='Additional Data'!$B$3, "Medium", "High"))</f>
        <v>Medium</v>
      </c>
      <c r="C214">
        <v>1</v>
      </c>
      <c r="D214">
        <v>0</v>
      </c>
      <c r="E214">
        <v>46</v>
      </c>
      <c r="F214" t="str">
        <f t="shared" si="27"/>
        <v>Mid</v>
      </c>
      <c r="G214">
        <v>131</v>
      </c>
      <c r="H214">
        <v>0</v>
      </c>
      <c r="I214">
        <v>16</v>
      </c>
      <c r="J214">
        <v>2</v>
      </c>
      <c r="K214">
        <v>1</v>
      </c>
      <c r="L214">
        <v>39</v>
      </c>
      <c r="M214">
        <f>INDEX('Additional Data'!$H$2:$M$2, MATCH(MAX(G214:L214), G214:L214,0))</f>
        <v>0</v>
      </c>
      <c r="N214">
        <v>4</v>
      </c>
      <c r="O214">
        <v>3</v>
      </c>
      <c r="P214">
        <v>1</v>
      </c>
      <c r="Q214">
        <v>4</v>
      </c>
      <c r="R214">
        <v>8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3</v>
      </c>
      <c r="Z214">
        <v>11</v>
      </c>
      <c r="AA214">
        <v>0</v>
      </c>
      <c r="AB214">
        <v>42</v>
      </c>
      <c r="AC214" t="str" cm="1">
        <f t="array" ref="AC214">_xlfn.IFS(AB214 &lt; 30, "&lt; 30", AB214 &lt; 40, "30-39", AB214 &lt; 50, "40-49", AB214 &gt;= 50, "50+")</f>
        <v>40-49</v>
      </c>
      <c r="AD214">
        <v>2619</v>
      </c>
      <c r="AE214">
        <v>0</v>
      </c>
      <c r="AF214">
        <v>0</v>
      </c>
      <c r="AG214">
        <v>0</v>
      </c>
      <c r="AH214">
        <v>1</v>
      </c>
      <c r="AI214">
        <v>0</v>
      </c>
      <c r="AJ214" t="str" cm="1">
        <f t="array" ref="AJ21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1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4">
        <v>0</v>
      </c>
      <c r="AM214">
        <v>0</v>
      </c>
      <c r="AN214">
        <v>1</v>
      </c>
      <c r="AO214">
        <v>0</v>
      </c>
      <c r="AP214">
        <v>0</v>
      </c>
      <c r="AQ214" t="str" cm="1">
        <f t="array" ref="AQ21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4" t="str" cm="1">
        <f t="array" ref="AR21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4">
        <v>150</v>
      </c>
      <c r="AT214">
        <v>111</v>
      </c>
      <c r="AU214">
        <v>0</v>
      </c>
      <c r="AV214">
        <v>1</v>
      </c>
      <c r="AW214" t="s">
        <v>47</v>
      </c>
      <c r="AX214" t="s">
        <v>13</v>
      </c>
      <c r="AY214" t="str">
        <f t="shared" si="28"/>
        <v>Store</v>
      </c>
      <c r="AZ214">
        <v>8</v>
      </c>
      <c r="BA214" t="s">
        <v>44</v>
      </c>
      <c r="BB214">
        <f t="shared" si="29"/>
        <v>8</v>
      </c>
      <c r="BC214">
        <f t="shared" si="30"/>
        <v>189</v>
      </c>
      <c r="BD214">
        <f t="shared" si="31"/>
        <v>6</v>
      </c>
      <c r="BE214">
        <f t="shared" si="32"/>
        <v>3</v>
      </c>
      <c r="BF214">
        <f t="shared" si="33"/>
        <v>3</v>
      </c>
      <c r="BG214">
        <f t="shared" si="34"/>
        <v>12</v>
      </c>
      <c r="BH214">
        <f t="shared" si="35"/>
        <v>3</v>
      </c>
      <c r="BI214" t="str">
        <f>VLOOKUP(BH214,'Additional Data'!$E$1:$F$12,2,FALSE)</f>
        <v>At Risk</v>
      </c>
      <c r="BJ214" t="str">
        <f>IF(G214 &lt;= 'Additional Data'!$Q$2, "Low", IF(G214 &lt;= 'Additional Data'!$Q$3, "Medium", "High"))</f>
        <v>Medium</v>
      </c>
      <c r="BK214" t="str">
        <f>IF(K214 &lt;= 'Additional Data'!$V$2, "Low", IF(K214 &lt;= 'Additional Data'!$V$3, "Medium", "High"))</f>
        <v>Low</v>
      </c>
      <c r="BL214" t="str">
        <f>IF(L214 &lt;= 'Additional Data'!$AA$2, "Low", IF(L214 &lt;= 'Additional Data'!$AA$3, "Medium", "High"))</f>
        <v>Medium</v>
      </c>
      <c r="BM214">
        <v>213</v>
      </c>
    </row>
    <row r="215" spans="1:65" x14ac:dyDescent="0.25">
      <c r="A215">
        <v>51369</v>
      </c>
      <c r="B215" t="str">
        <f>IF(A215 &lt;= 'Additional Data'!$B$2,"Low", IF(A215 &lt;='Additional Data'!$B$3, "Medium", "High"))</f>
        <v>Medium</v>
      </c>
      <c r="C215">
        <v>0</v>
      </c>
      <c r="D215">
        <v>1</v>
      </c>
      <c r="E215">
        <v>84</v>
      </c>
      <c r="F215" t="str">
        <f t="shared" si="27"/>
        <v>Old</v>
      </c>
      <c r="G215">
        <v>297</v>
      </c>
      <c r="H215">
        <v>7</v>
      </c>
      <c r="I215">
        <v>79</v>
      </c>
      <c r="J215">
        <v>0</v>
      </c>
      <c r="K215">
        <v>11</v>
      </c>
      <c r="L215">
        <v>182</v>
      </c>
      <c r="M215">
        <f>INDEX('Additional Data'!$H$2:$M$2, MATCH(MAX(G215:L215), G215:L215,0))</f>
        <v>0</v>
      </c>
      <c r="N215">
        <v>2</v>
      </c>
      <c r="O215">
        <v>8</v>
      </c>
      <c r="P215">
        <v>2</v>
      </c>
      <c r="Q215">
        <v>4</v>
      </c>
      <c r="R215">
        <v>8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3</v>
      </c>
      <c r="Z215">
        <v>11</v>
      </c>
      <c r="AA215">
        <v>0</v>
      </c>
      <c r="AB215">
        <v>44</v>
      </c>
      <c r="AC215" t="str" cm="1">
        <f t="array" ref="AC215">_xlfn.IFS(AB215 &lt; 30, "&lt; 30", AB215 &lt; 40, "30-39", AB215 &lt; 50, "40-49", AB215 &gt;= 50, "50+")</f>
        <v>40-49</v>
      </c>
      <c r="AD215">
        <v>2771</v>
      </c>
      <c r="AE215">
        <v>0</v>
      </c>
      <c r="AF215">
        <v>0</v>
      </c>
      <c r="AG215">
        <v>0</v>
      </c>
      <c r="AH215">
        <v>1</v>
      </c>
      <c r="AI215">
        <v>0</v>
      </c>
      <c r="AJ215" t="str" cm="1">
        <f t="array" ref="AJ21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1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5">
        <v>0</v>
      </c>
      <c r="AM215">
        <v>0</v>
      </c>
      <c r="AN215">
        <v>1</v>
      </c>
      <c r="AO215">
        <v>0</v>
      </c>
      <c r="AP215">
        <v>0</v>
      </c>
      <c r="AQ215" t="str" cm="1">
        <f t="array" ref="AQ21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5" t="str" cm="1">
        <f t="array" ref="AR21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5">
        <v>394</v>
      </c>
      <c r="AT215">
        <v>212</v>
      </c>
      <c r="AU215">
        <v>0</v>
      </c>
      <c r="AV215">
        <v>1</v>
      </c>
      <c r="AW215" t="s">
        <v>46</v>
      </c>
      <c r="AX215" t="s">
        <v>11</v>
      </c>
      <c r="AY215" t="str">
        <f t="shared" si="28"/>
        <v>Web</v>
      </c>
      <c r="AZ215">
        <v>14</v>
      </c>
      <c r="BA215" t="s">
        <v>44</v>
      </c>
      <c r="BB215">
        <f t="shared" si="29"/>
        <v>14</v>
      </c>
      <c r="BC215">
        <f t="shared" si="30"/>
        <v>576</v>
      </c>
      <c r="BD215">
        <f t="shared" si="31"/>
        <v>1.9999999999999996</v>
      </c>
      <c r="BE215">
        <f t="shared" si="32"/>
        <v>5</v>
      </c>
      <c r="BF215">
        <f t="shared" si="33"/>
        <v>5</v>
      </c>
      <c r="BG215">
        <f t="shared" si="34"/>
        <v>12</v>
      </c>
      <c r="BH215">
        <f t="shared" si="35"/>
        <v>3</v>
      </c>
      <c r="BI215" t="str">
        <f>VLOOKUP(BH215,'Additional Data'!$E$1:$F$12,2,FALSE)</f>
        <v>At Risk</v>
      </c>
      <c r="BJ215" t="str">
        <f>IF(G215 &lt;= 'Additional Data'!$Q$2, "Low", IF(G215 &lt;= 'Additional Data'!$Q$3, "Medium", "High"))</f>
        <v>Medium</v>
      </c>
      <c r="BK215" t="str">
        <f>IF(K215 &lt;= 'Additional Data'!$V$2, "Low", IF(K215 &lt;= 'Additional Data'!$V$3, "Medium", "High"))</f>
        <v>Medium</v>
      </c>
      <c r="BL215" t="str">
        <f>IF(L215 &lt;= 'Additional Data'!$AA$2, "Low", IF(L215 &lt;= 'Additional Data'!$AA$3, "Medium", "High"))</f>
        <v>High</v>
      </c>
      <c r="BM215">
        <v>214</v>
      </c>
    </row>
    <row r="216" spans="1:65" x14ac:dyDescent="0.25">
      <c r="A216">
        <v>51537</v>
      </c>
      <c r="B216" t="str">
        <f>IF(A216 &lt;= 'Additional Data'!$B$2,"Low", IF(A216 &lt;='Additional Data'!$B$3, "Medium", "High"))</f>
        <v>Medium</v>
      </c>
      <c r="C216">
        <v>0</v>
      </c>
      <c r="D216">
        <v>1</v>
      </c>
      <c r="E216">
        <v>27</v>
      </c>
      <c r="F216" t="str">
        <f t="shared" si="27"/>
        <v>Recent</v>
      </c>
      <c r="G216">
        <v>787</v>
      </c>
      <c r="H216">
        <v>20</v>
      </c>
      <c r="I216">
        <v>204</v>
      </c>
      <c r="J216">
        <v>0</v>
      </c>
      <c r="K216">
        <v>0</v>
      </c>
      <c r="L216">
        <v>92</v>
      </c>
      <c r="M216">
        <f>INDEX('Additional Data'!$H$2:$M$2, MATCH(MAX(G216:L216), G216:L216,0))</f>
        <v>0</v>
      </c>
      <c r="N216">
        <v>3</v>
      </c>
      <c r="O216">
        <v>2</v>
      </c>
      <c r="P216">
        <v>2</v>
      </c>
      <c r="Q216">
        <v>11</v>
      </c>
      <c r="R216">
        <v>8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3</v>
      </c>
      <c r="Z216">
        <v>11</v>
      </c>
      <c r="AA216">
        <v>0</v>
      </c>
      <c r="AB216">
        <v>68</v>
      </c>
      <c r="AC216" t="str" cm="1">
        <f t="array" ref="AC216">_xlfn.IFS(AB216 &lt; 30, "&lt; 30", AB216 &lt; 40, "30-39", AB216 &lt; 50, "40-49", AB216 &gt;= 50, "50+")</f>
        <v>50+</v>
      </c>
      <c r="AD216">
        <v>2726</v>
      </c>
      <c r="AE216">
        <v>1</v>
      </c>
      <c r="AF216">
        <v>0</v>
      </c>
      <c r="AG216">
        <v>0</v>
      </c>
      <c r="AH216">
        <v>0</v>
      </c>
      <c r="AI216">
        <v>0</v>
      </c>
      <c r="AJ216" t="str" cm="1">
        <f t="array" ref="AJ21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1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6">
        <v>0</v>
      </c>
      <c r="AM216">
        <v>0</v>
      </c>
      <c r="AN216">
        <v>1</v>
      </c>
      <c r="AO216">
        <v>0</v>
      </c>
      <c r="AP216">
        <v>0</v>
      </c>
      <c r="AQ216" t="str" cm="1">
        <f t="array" ref="AQ21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6" t="str" cm="1">
        <f t="array" ref="AR21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6">
        <v>1011</v>
      </c>
      <c r="AT216">
        <v>919</v>
      </c>
      <c r="AU216">
        <v>0</v>
      </c>
      <c r="AV216">
        <v>1</v>
      </c>
      <c r="AW216" t="s">
        <v>43</v>
      </c>
      <c r="AX216" t="s">
        <v>13</v>
      </c>
      <c r="AY216" t="str">
        <f t="shared" si="28"/>
        <v>Store</v>
      </c>
      <c r="AZ216">
        <v>15</v>
      </c>
      <c r="BA216" t="s">
        <v>44</v>
      </c>
      <c r="BB216">
        <f t="shared" si="29"/>
        <v>15</v>
      </c>
      <c r="BC216">
        <f t="shared" si="30"/>
        <v>1103</v>
      </c>
      <c r="BD216">
        <f t="shared" si="31"/>
        <v>8</v>
      </c>
      <c r="BE216">
        <f t="shared" si="32"/>
        <v>5</v>
      </c>
      <c r="BF216">
        <f t="shared" si="33"/>
        <v>7</v>
      </c>
      <c r="BG216">
        <f t="shared" si="34"/>
        <v>20</v>
      </c>
      <c r="BH216">
        <f t="shared" si="35"/>
        <v>7</v>
      </c>
      <c r="BI216" t="str">
        <f>VLOOKUP(BH216,'Additional Data'!$E$1:$F$12,2,FALSE)</f>
        <v>Loyal Customer</v>
      </c>
      <c r="BJ216" t="str">
        <f>IF(G216 &lt;= 'Additional Data'!$Q$2, "Low", IF(G216 &lt;= 'Additional Data'!$Q$3, "Medium", "High"))</f>
        <v>High</v>
      </c>
      <c r="BK216" t="str">
        <f>IF(K216 &lt;= 'Additional Data'!$V$2, "Low", IF(K216 &lt;= 'Additional Data'!$V$3, "Medium", "High"))</f>
        <v>Low</v>
      </c>
      <c r="BL216" t="str">
        <f>IF(L216 &lt;= 'Additional Data'!$AA$2, "Low", IF(L216 &lt;= 'Additional Data'!$AA$3, "Medium", "High"))</f>
        <v>High</v>
      </c>
      <c r="BM216">
        <v>215</v>
      </c>
    </row>
    <row r="217" spans="1:65" x14ac:dyDescent="0.25">
      <c r="A217">
        <v>79930</v>
      </c>
      <c r="B217" t="str">
        <f>IF(A217 &lt;= 'Additional Data'!$B$2,"Low", IF(A217 &lt;='Additional Data'!$B$3, "Medium", "High"))</f>
        <v>High</v>
      </c>
      <c r="C217">
        <v>0</v>
      </c>
      <c r="D217">
        <v>0</v>
      </c>
      <c r="E217">
        <v>72</v>
      </c>
      <c r="F217" t="str">
        <f t="shared" si="27"/>
        <v>Old</v>
      </c>
      <c r="G217">
        <v>792</v>
      </c>
      <c r="H217">
        <v>86</v>
      </c>
      <c r="I217">
        <v>740</v>
      </c>
      <c r="J217">
        <v>67</v>
      </c>
      <c r="K217">
        <v>51</v>
      </c>
      <c r="L217">
        <v>17</v>
      </c>
      <c r="M217">
        <f>INDEX('Additional Data'!$H$2:$M$2, MATCH(MAX(G217:L217), G217:L217,0))</f>
        <v>0</v>
      </c>
      <c r="N217">
        <v>1</v>
      </c>
      <c r="O217">
        <v>3</v>
      </c>
      <c r="P217">
        <v>5</v>
      </c>
      <c r="Q217">
        <v>8</v>
      </c>
      <c r="R217">
        <v>2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3</v>
      </c>
      <c r="Z217">
        <v>11</v>
      </c>
      <c r="AA217">
        <v>0</v>
      </c>
      <c r="AB217">
        <v>48</v>
      </c>
      <c r="AC217" t="str" cm="1">
        <f t="array" ref="AC217">_xlfn.IFS(AB217 &lt; 30, "&lt; 30", AB217 &lt; 40, "30-39", AB217 &lt; 50, "40-49", AB217 &gt;= 50, "50+")</f>
        <v>40-49</v>
      </c>
      <c r="AD217">
        <v>2849</v>
      </c>
      <c r="AE217">
        <v>0</v>
      </c>
      <c r="AF217">
        <v>1</v>
      </c>
      <c r="AG217">
        <v>0</v>
      </c>
      <c r="AH217">
        <v>0</v>
      </c>
      <c r="AI217">
        <v>0</v>
      </c>
      <c r="AJ217" t="str" cm="1">
        <f t="array" ref="AJ21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7">
        <v>0</v>
      </c>
      <c r="AM217">
        <v>0</v>
      </c>
      <c r="AN217">
        <v>0</v>
      </c>
      <c r="AO217">
        <v>0</v>
      </c>
      <c r="AP217">
        <v>1</v>
      </c>
      <c r="AQ217" t="str" cm="1">
        <f t="array" ref="AQ21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17" t="str" cm="1">
        <f t="array" ref="AR21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7">
        <v>1736</v>
      </c>
      <c r="AT217">
        <v>1719</v>
      </c>
      <c r="AU217">
        <v>0</v>
      </c>
      <c r="AV217">
        <v>0</v>
      </c>
      <c r="AW217" t="s">
        <v>43</v>
      </c>
      <c r="AX217" t="s">
        <v>13</v>
      </c>
      <c r="AY217" t="str">
        <f t="shared" si="28"/>
        <v>Store</v>
      </c>
      <c r="AZ217">
        <v>16</v>
      </c>
      <c r="BA217" t="s">
        <v>44</v>
      </c>
      <c r="BB217">
        <f t="shared" si="29"/>
        <v>16</v>
      </c>
      <c r="BC217">
        <f t="shared" si="30"/>
        <v>1753</v>
      </c>
      <c r="BD217">
        <f t="shared" si="31"/>
        <v>3.0000000000000004</v>
      </c>
      <c r="BE217">
        <f t="shared" si="32"/>
        <v>6</v>
      </c>
      <c r="BF217">
        <f t="shared" si="33"/>
        <v>9</v>
      </c>
      <c r="BG217">
        <f t="shared" si="34"/>
        <v>18</v>
      </c>
      <c r="BH217">
        <f t="shared" si="35"/>
        <v>6</v>
      </c>
      <c r="BI217" t="str">
        <f>VLOOKUP(BH217,'Additional Data'!$E$1:$F$12,2,FALSE)</f>
        <v>Loyal Customer</v>
      </c>
      <c r="BJ217" t="str">
        <f>IF(G217 &lt;= 'Additional Data'!$Q$2, "Low", IF(G217 &lt;= 'Additional Data'!$Q$3, "Medium", "High"))</f>
        <v>High</v>
      </c>
      <c r="BK217" t="str">
        <f>IF(K217 &lt;= 'Additional Data'!$V$2, "Low", IF(K217 &lt;= 'Additional Data'!$V$3, "Medium", "High"))</f>
        <v>High</v>
      </c>
      <c r="BL217" t="str">
        <f>IF(L217 &lt;= 'Additional Data'!$AA$2, "Low", IF(L217 &lt;= 'Additional Data'!$AA$3, "Medium", "High"))</f>
        <v>Medium</v>
      </c>
      <c r="BM217">
        <v>216</v>
      </c>
    </row>
    <row r="218" spans="1:65" x14ac:dyDescent="0.25">
      <c r="A218">
        <v>34320</v>
      </c>
      <c r="B218" t="str">
        <f>IF(A218 &lt;= 'Additional Data'!$B$2,"Low", IF(A218 &lt;='Additional Data'!$B$3, "Medium", "High"))</f>
        <v>Low</v>
      </c>
      <c r="C218">
        <v>1</v>
      </c>
      <c r="D218">
        <v>0</v>
      </c>
      <c r="E218">
        <v>66</v>
      </c>
      <c r="F218" t="str">
        <f t="shared" si="27"/>
        <v>Old</v>
      </c>
      <c r="G218">
        <v>4</v>
      </c>
      <c r="H218">
        <v>1</v>
      </c>
      <c r="I218">
        <v>9</v>
      </c>
      <c r="J218">
        <v>3</v>
      </c>
      <c r="K218">
        <v>0</v>
      </c>
      <c r="L218">
        <v>0</v>
      </c>
      <c r="M218">
        <f>INDEX('Additional Data'!$H$2:$M$2, MATCH(MAX(G218:L218), G218:L218,0))</f>
        <v>0</v>
      </c>
      <c r="N218">
        <v>1</v>
      </c>
      <c r="O218">
        <v>1</v>
      </c>
      <c r="P218">
        <v>0</v>
      </c>
      <c r="Q218">
        <v>2</v>
      </c>
      <c r="R218">
        <v>8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3</v>
      </c>
      <c r="Z218">
        <v>11</v>
      </c>
      <c r="AA218">
        <v>0</v>
      </c>
      <c r="AB218">
        <v>34</v>
      </c>
      <c r="AC218" t="str" cm="1">
        <f t="array" ref="AC218">_xlfn.IFS(AB218 &lt; 30, "&lt; 30", AB218 &lt; 40, "30-39", AB218 &lt; 50, "40-49", AB218 &gt;= 50, "50+")</f>
        <v>30-39</v>
      </c>
      <c r="AD218">
        <v>2292</v>
      </c>
      <c r="AE218">
        <v>0</v>
      </c>
      <c r="AF218">
        <v>0</v>
      </c>
      <c r="AG218">
        <v>0</v>
      </c>
      <c r="AH218">
        <v>1</v>
      </c>
      <c r="AI218">
        <v>0</v>
      </c>
      <c r="AJ218" t="str" cm="1">
        <f t="array" ref="AJ21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1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8">
        <v>0</v>
      </c>
      <c r="AM218">
        <v>0</v>
      </c>
      <c r="AN218">
        <v>0</v>
      </c>
      <c r="AO218">
        <v>0</v>
      </c>
      <c r="AP218">
        <v>1</v>
      </c>
      <c r="AQ218" t="str" cm="1">
        <f t="array" ref="AQ21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18" t="str" cm="1">
        <f t="array" ref="AR21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8">
        <v>17</v>
      </c>
      <c r="AT218">
        <v>17</v>
      </c>
      <c r="AU218">
        <v>0</v>
      </c>
      <c r="AV218">
        <v>1</v>
      </c>
      <c r="AW218" t="s">
        <v>45</v>
      </c>
      <c r="AX218" t="s">
        <v>13</v>
      </c>
      <c r="AY218" t="str">
        <f t="shared" si="28"/>
        <v>Store</v>
      </c>
      <c r="AZ218">
        <v>3</v>
      </c>
      <c r="BA218" t="s">
        <v>44</v>
      </c>
      <c r="BB218">
        <f t="shared" si="29"/>
        <v>3</v>
      </c>
      <c r="BC218">
        <f t="shared" si="30"/>
        <v>17</v>
      </c>
      <c r="BD218">
        <f t="shared" si="31"/>
        <v>4</v>
      </c>
      <c r="BE218">
        <f t="shared" si="32"/>
        <v>0</v>
      </c>
      <c r="BF218">
        <f t="shared" si="33"/>
        <v>0</v>
      </c>
      <c r="BG218">
        <f t="shared" si="34"/>
        <v>4</v>
      </c>
      <c r="BH218">
        <f t="shared" si="35"/>
        <v>0</v>
      </c>
      <c r="BI218" t="str">
        <f>VLOOKUP(BH218,'Additional Data'!$E$1:$F$12,2,FALSE)</f>
        <v>Churned Customer</v>
      </c>
      <c r="BJ218" t="str">
        <f>IF(G218 &lt;= 'Additional Data'!$Q$2, "Low", IF(G218 &lt;= 'Additional Data'!$Q$3, "Medium", "High"))</f>
        <v>Low</v>
      </c>
      <c r="BK218" t="str">
        <f>IF(K218 &lt;= 'Additional Data'!$V$2, "Low", IF(K218 &lt;= 'Additional Data'!$V$3, "Medium", "High"))</f>
        <v>Low</v>
      </c>
      <c r="BL218" t="str">
        <f>IF(L218 &lt;= 'Additional Data'!$AA$2, "Low", IF(L218 &lt;= 'Additional Data'!$AA$3, "Medium", "High"))</f>
        <v>Low</v>
      </c>
      <c r="BM218">
        <v>217</v>
      </c>
    </row>
    <row r="219" spans="1:65" x14ac:dyDescent="0.25">
      <c r="A219">
        <v>37070</v>
      </c>
      <c r="B219" t="str">
        <f>IF(A219 &lt;= 'Additional Data'!$B$2,"Low", IF(A219 &lt;='Additional Data'!$B$3, "Medium", "High"))</f>
        <v>Medium</v>
      </c>
      <c r="C219">
        <v>1</v>
      </c>
      <c r="D219">
        <v>1</v>
      </c>
      <c r="E219">
        <v>30</v>
      </c>
      <c r="F219" t="str">
        <f t="shared" si="27"/>
        <v>Recent</v>
      </c>
      <c r="G219">
        <v>231</v>
      </c>
      <c r="H219">
        <v>7</v>
      </c>
      <c r="I219">
        <v>137</v>
      </c>
      <c r="J219">
        <v>4</v>
      </c>
      <c r="K219">
        <v>15</v>
      </c>
      <c r="L219">
        <v>39</v>
      </c>
      <c r="M219">
        <f>INDEX('Additional Data'!$H$2:$M$2, MATCH(MAX(G219:L219), G219:L219,0))</f>
        <v>0</v>
      </c>
      <c r="N219">
        <v>9</v>
      </c>
      <c r="O219">
        <v>5</v>
      </c>
      <c r="P219">
        <v>1</v>
      </c>
      <c r="Q219">
        <v>8</v>
      </c>
      <c r="R219">
        <v>7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3</v>
      </c>
      <c r="Z219">
        <v>11</v>
      </c>
      <c r="AA219">
        <v>1</v>
      </c>
      <c r="AB219">
        <v>54</v>
      </c>
      <c r="AC219" t="str" cm="1">
        <f t="array" ref="AC219">_xlfn.IFS(AB219 &lt; 30, "&lt; 30", AB219 &lt; 40, "30-39", AB219 &lt; 50, "40-49", AB219 &gt;= 50, "50+")</f>
        <v>50+</v>
      </c>
      <c r="AD219">
        <v>2625</v>
      </c>
      <c r="AE219">
        <v>0</v>
      </c>
      <c r="AF219">
        <v>0</v>
      </c>
      <c r="AG219">
        <v>1</v>
      </c>
      <c r="AH219">
        <v>0</v>
      </c>
      <c r="AI219">
        <v>0</v>
      </c>
      <c r="AJ219" t="str" cm="1">
        <f t="array" ref="AJ21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1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9">
        <v>0</v>
      </c>
      <c r="AM219">
        <v>0</v>
      </c>
      <c r="AN219">
        <v>1</v>
      </c>
      <c r="AO219">
        <v>0</v>
      </c>
      <c r="AP219">
        <v>0</v>
      </c>
      <c r="AQ219" t="str" cm="1">
        <f t="array" ref="AQ21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9" t="str" cm="1">
        <f t="array" ref="AR21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9">
        <v>394</v>
      </c>
      <c r="AT219">
        <v>355</v>
      </c>
      <c r="AU219">
        <v>0</v>
      </c>
      <c r="AV219">
        <v>2</v>
      </c>
      <c r="AW219" t="s">
        <v>46</v>
      </c>
      <c r="AX219" t="s">
        <v>13</v>
      </c>
      <c r="AY219" t="str">
        <f t="shared" si="28"/>
        <v>Store</v>
      </c>
      <c r="AZ219">
        <v>14</v>
      </c>
      <c r="BA219" t="s">
        <v>44</v>
      </c>
      <c r="BB219">
        <f t="shared" si="29"/>
        <v>14</v>
      </c>
      <c r="BC219">
        <f t="shared" si="30"/>
        <v>433</v>
      </c>
      <c r="BD219">
        <f t="shared" si="31"/>
        <v>7</v>
      </c>
      <c r="BE219">
        <f t="shared" si="32"/>
        <v>5</v>
      </c>
      <c r="BF219">
        <f t="shared" si="33"/>
        <v>5</v>
      </c>
      <c r="BG219">
        <f t="shared" si="34"/>
        <v>17</v>
      </c>
      <c r="BH219">
        <f t="shared" si="35"/>
        <v>5</v>
      </c>
      <c r="BI219" t="str">
        <f>VLOOKUP(BH219,'Additional Data'!$E$1:$F$12,2,FALSE)</f>
        <v>Loyal Customer</v>
      </c>
      <c r="BJ219" t="str">
        <f>IF(G219 &lt;= 'Additional Data'!$Q$2, "Low", IF(G219 &lt;= 'Additional Data'!$Q$3, "Medium", "High"))</f>
        <v>Medium</v>
      </c>
      <c r="BK219" t="str">
        <f>IF(K219 &lt;= 'Additional Data'!$V$2, "Low", IF(K219 &lt;= 'Additional Data'!$V$3, "Medium", "High"))</f>
        <v>Medium</v>
      </c>
      <c r="BL219" t="str">
        <f>IF(L219 &lt;= 'Additional Data'!$AA$2, "Low", IF(L219 &lt;= 'Additional Data'!$AA$3, "Medium", "High"))</f>
        <v>Medium</v>
      </c>
      <c r="BM219">
        <v>218</v>
      </c>
    </row>
    <row r="220" spans="1:65" x14ac:dyDescent="0.25">
      <c r="A220">
        <v>81975</v>
      </c>
      <c r="B220" t="str">
        <f>IF(A220 &lt;= 'Additional Data'!$B$2,"Low", IF(A220 &lt;='Additional Data'!$B$3, "Medium", "High"))</f>
        <v>High</v>
      </c>
      <c r="C220">
        <v>0</v>
      </c>
      <c r="D220">
        <v>1</v>
      </c>
      <c r="E220">
        <v>2</v>
      </c>
      <c r="F220" t="str">
        <f t="shared" si="27"/>
        <v>Very Recent</v>
      </c>
      <c r="G220">
        <v>983</v>
      </c>
      <c r="H220">
        <v>76</v>
      </c>
      <c r="I220">
        <v>184</v>
      </c>
      <c r="J220">
        <v>180</v>
      </c>
      <c r="K220">
        <v>138</v>
      </c>
      <c r="L220">
        <v>27</v>
      </c>
      <c r="M220">
        <f>INDEX('Additional Data'!$H$2:$M$2, MATCH(MAX(G220:L220), G220:L220,0))</f>
        <v>0</v>
      </c>
      <c r="N220">
        <v>1</v>
      </c>
      <c r="O220">
        <v>6</v>
      </c>
      <c r="P220">
        <v>3</v>
      </c>
      <c r="Q220">
        <v>4</v>
      </c>
      <c r="R220">
        <v>7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3</v>
      </c>
      <c r="Z220">
        <v>11</v>
      </c>
      <c r="AA220">
        <v>0</v>
      </c>
      <c r="AB220">
        <v>58</v>
      </c>
      <c r="AC220" t="str" cm="1">
        <f t="array" ref="AC220">_xlfn.IFS(AB220 &lt; 30, "&lt; 30", AB220 &lt; 40, "30-39", AB220 &lt; 50, "40-49", AB220 &gt;= 50, "50+")</f>
        <v>50+</v>
      </c>
      <c r="AD220">
        <v>2699</v>
      </c>
      <c r="AE220">
        <v>1</v>
      </c>
      <c r="AF220">
        <v>0</v>
      </c>
      <c r="AG220">
        <v>0</v>
      </c>
      <c r="AH220">
        <v>0</v>
      </c>
      <c r="AI220">
        <v>0</v>
      </c>
      <c r="AJ220" t="str" cm="1">
        <f t="array" ref="AJ22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2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20">
        <v>1</v>
      </c>
      <c r="AM220">
        <v>0</v>
      </c>
      <c r="AN220">
        <v>0</v>
      </c>
      <c r="AO220">
        <v>0</v>
      </c>
      <c r="AP220">
        <v>0</v>
      </c>
      <c r="AQ220" t="str" cm="1">
        <f t="array" ref="AQ22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220" t="str" cm="1">
        <f t="array" ref="AR22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20">
        <v>1561</v>
      </c>
      <c r="AT220">
        <v>1534</v>
      </c>
      <c r="AU220">
        <v>1</v>
      </c>
      <c r="AV220">
        <v>1</v>
      </c>
      <c r="AW220" t="s">
        <v>43</v>
      </c>
      <c r="AX220" t="s">
        <v>11</v>
      </c>
      <c r="AY220" t="str">
        <f t="shared" si="28"/>
        <v>Web</v>
      </c>
      <c r="AZ220">
        <v>13</v>
      </c>
      <c r="BA220" t="s">
        <v>48</v>
      </c>
      <c r="BB220">
        <f t="shared" si="29"/>
        <v>13</v>
      </c>
      <c r="BC220">
        <f t="shared" si="30"/>
        <v>1588</v>
      </c>
      <c r="BD220">
        <f t="shared" si="31"/>
        <v>10</v>
      </c>
      <c r="BE220">
        <f t="shared" si="32"/>
        <v>5</v>
      </c>
      <c r="BF220">
        <f t="shared" si="33"/>
        <v>9</v>
      </c>
      <c r="BG220">
        <f t="shared" si="34"/>
        <v>24</v>
      </c>
      <c r="BH220">
        <f t="shared" si="35"/>
        <v>9</v>
      </c>
      <c r="BI220" t="str">
        <f>VLOOKUP(BH220,'Additional Data'!$E$1:$F$12,2,FALSE)</f>
        <v>Top Customer</v>
      </c>
      <c r="BJ220" t="str">
        <f>IF(G220 &lt;= 'Additional Data'!$Q$2, "Low", IF(G220 &lt;= 'Additional Data'!$Q$3, "Medium", "High"))</f>
        <v>High</v>
      </c>
      <c r="BK220" t="str">
        <f>IF(K220 &lt;= 'Additional Data'!$V$2, "Low", IF(K220 &lt;= 'Additional Data'!$V$3, "Medium", "High"))</f>
        <v>High</v>
      </c>
      <c r="BL220" t="str">
        <f>IF(L220 &lt;= 'Additional Data'!$AA$2, "Low", IF(L220 &lt;= 'Additional Data'!$AA$3, "Medium", "High"))</f>
        <v>Medium</v>
      </c>
      <c r="BM220">
        <v>219</v>
      </c>
    </row>
    <row r="221" spans="1:65" x14ac:dyDescent="0.25">
      <c r="A221">
        <v>38590</v>
      </c>
      <c r="B221" t="str">
        <f>IF(A221 &lt;= 'Additional Data'!$B$2,"Low", IF(A221 &lt;='Additional Data'!$B$3, "Medium", "High"))</f>
        <v>Medium</v>
      </c>
      <c r="C221">
        <v>1</v>
      </c>
      <c r="D221">
        <v>0</v>
      </c>
      <c r="E221">
        <v>65</v>
      </c>
      <c r="F221" t="str">
        <f t="shared" si="27"/>
        <v>Old</v>
      </c>
      <c r="G221">
        <v>3</v>
      </c>
      <c r="H221">
        <v>1</v>
      </c>
      <c r="I221">
        <v>8</v>
      </c>
      <c r="J221">
        <v>4</v>
      </c>
      <c r="K221">
        <v>3</v>
      </c>
      <c r="L221">
        <v>3</v>
      </c>
      <c r="M221">
        <f>INDEX('Additional Data'!$H$2:$M$2, MATCH(MAX(G221:L221), G221:L221,0))</f>
        <v>0</v>
      </c>
      <c r="N221">
        <v>1</v>
      </c>
      <c r="O221">
        <v>1</v>
      </c>
      <c r="P221">
        <v>0</v>
      </c>
      <c r="Q221">
        <v>2</v>
      </c>
      <c r="R221">
        <v>8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3</v>
      </c>
      <c r="Z221">
        <v>11</v>
      </c>
      <c r="AA221">
        <v>0</v>
      </c>
      <c r="AB221">
        <v>49</v>
      </c>
      <c r="AC221" t="str" cm="1">
        <f t="array" ref="AC221">_xlfn.IFS(AB221 &lt; 30, "&lt; 30", AB221 &lt; 40, "30-39", AB221 &lt; 50, "40-49", AB221 &gt;= 50, "50+")</f>
        <v>40-49</v>
      </c>
      <c r="AD221">
        <v>2569</v>
      </c>
      <c r="AE221">
        <v>0</v>
      </c>
      <c r="AF221">
        <v>0</v>
      </c>
      <c r="AG221">
        <v>0</v>
      </c>
      <c r="AH221">
        <v>1</v>
      </c>
      <c r="AI221">
        <v>0</v>
      </c>
      <c r="AJ221" t="str" cm="1">
        <f t="array" ref="AJ22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2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21">
        <v>0</v>
      </c>
      <c r="AM221">
        <v>0</v>
      </c>
      <c r="AN221">
        <v>1</v>
      </c>
      <c r="AO221">
        <v>0</v>
      </c>
      <c r="AP221">
        <v>0</v>
      </c>
      <c r="AQ221" t="str" cm="1">
        <f t="array" ref="AQ22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21" t="str" cm="1">
        <f t="array" ref="AR22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21">
        <v>19</v>
      </c>
      <c r="AT221">
        <v>16</v>
      </c>
      <c r="AU221">
        <v>0</v>
      </c>
      <c r="AV221">
        <v>1</v>
      </c>
      <c r="AW221" t="s">
        <v>45</v>
      </c>
      <c r="AX221" t="s">
        <v>13</v>
      </c>
      <c r="AY221" t="str">
        <f t="shared" si="28"/>
        <v>Store</v>
      </c>
      <c r="AZ221">
        <v>3</v>
      </c>
      <c r="BA221" t="s">
        <v>44</v>
      </c>
      <c r="BB221">
        <f t="shared" si="29"/>
        <v>3</v>
      </c>
      <c r="BC221">
        <f t="shared" si="30"/>
        <v>22</v>
      </c>
      <c r="BD221">
        <f t="shared" si="31"/>
        <v>4</v>
      </c>
      <c r="BE221">
        <f t="shared" si="32"/>
        <v>0</v>
      </c>
      <c r="BF221">
        <f t="shared" si="33"/>
        <v>0</v>
      </c>
      <c r="BG221">
        <f t="shared" si="34"/>
        <v>4</v>
      </c>
      <c r="BH221">
        <f t="shared" si="35"/>
        <v>0</v>
      </c>
      <c r="BI221" t="str">
        <f>VLOOKUP(BH221,'Additional Data'!$E$1:$F$12,2,FALSE)</f>
        <v>Churned Customer</v>
      </c>
      <c r="BJ221" t="str">
        <f>IF(G221 &lt;= 'Additional Data'!$Q$2, "Low", IF(G221 &lt;= 'Additional Data'!$Q$3, "Medium", "High"))</f>
        <v>Low</v>
      </c>
      <c r="BK221" t="str">
        <f>IF(K221 &lt;= 'Additional Data'!$V$2, "Low", IF(K221 &lt;= 'Additional Data'!$V$3, "Medium", "High"))</f>
        <v>Medium</v>
      </c>
      <c r="BL221" t="str">
        <f>IF(L221 &lt;= 'Additional Data'!$AA$2, "Low", IF(L221 &lt;= 'Additional Data'!$AA$3, "Medium", "High"))</f>
        <v>Low</v>
      </c>
      <c r="BM221">
        <v>220</v>
      </c>
    </row>
    <row r="222" spans="1:65" x14ac:dyDescent="0.25">
      <c r="A222">
        <v>15033</v>
      </c>
      <c r="B222" t="str">
        <f>IF(A222 &lt;= 'Additional Data'!$B$2,"Low", IF(A222 &lt;='Additional Data'!$B$3, "Medium", "High"))</f>
        <v>Low</v>
      </c>
      <c r="C222">
        <v>0</v>
      </c>
      <c r="D222">
        <v>0</v>
      </c>
      <c r="E222">
        <v>37</v>
      </c>
      <c r="F222" t="str">
        <f t="shared" si="27"/>
        <v>Mid</v>
      </c>
      <c r="G222">
        <v>0</v>
      </c>
      <c r="H222">
        <v>4</v>
      </c>
      <c r="I222">
        <v>5</v>
      </c>
      <c r="J222">
        <v>6</v>
      </c>
      <c r="K222">
        <v>0</v>
      </c>
      <c r="L222">
        <v>4</v>
      </c>
      <c r="M222">
        <f>INDEX('Additional Data'!$H$2:$M$2, MATCH(MAX(G222:L222), G222:L222,0))</f>
        <v>0</v>
      </c>
      <c r="N222">
        <v>1</v>
      </c>
      <c r="O222">
        <v>1</v>
      </c>
      <c r="P222">
        <v>0</v>
      </c>
      <c r="Q222">
        <v>3</v>
      </c>
      <c r="R222">
        <v>3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3</v>
      </c>
      <c r="Z222">
        <v>11</v>
      </c>
      <c r="AA222">
        <v>0</v>
      </c>
      <c r="AB222">
        <v>69</v>
      </c>
      <c r="AC222" t="str" cm="1">
        <f t="array" ref="AC222">_xlfn.IFS(AB222 &lt; 30, "&lt; 30", AB222 &lt; 40, "30-39", AB222 &lt; 50, "40-49", AB222 &gt;= 50, "50+")</f>
        <v>50+</v>
      </c>
      <c r="AD222">
        <v>2233</v>
      </c>
      <c r="AE222">
        <v>0</v>
      </c>
      <c r="AF222">
        <v>0</v>
      </c>
      <c r="AG222">
        <v>1</v>
      </c>
      <c r="AH222">
        <v>0</v>
      </c>
      <c r="AI222">
        <v>0</v>
      </c>
      <c r="AJ222" t="str" cm="1">
        <f t="array" ref="AJ22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2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22">
        <v>0</v>
      </c>
      <c r="AM222">
        <v>0</v>
      </c>
      <c r="AN222">
        <v>1</v>
      </c>
      <c r="AO222">
        <v>0</v>
      </c>
      <c r="AP222">
        <v>0</v>
      </c>
      <c r="AQ222" t="str" cm="1">
        <f t="array" ref="AQ22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22" t="str" cm="1">
        <f t="array" ref="AR22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22">
        <v>15</v>
      </c>
      <c r="AT222">
        <v>11</v>
      </c>
      <c r="AU222">
        <v>0</v>
      </c>
      <c r="AV222">
        <v>0</v>
      </c>
      <c r="AW222" t="s">
        <v>45</v>
      </c>
      <c r="AX222" t="s">
        <v>13</v>
      </c>
      <c r="AY222" t="str">
        <f t="shared" si="28"/>
        <v>Store</v>
      </c>
      <c r="AZ222">
        <v>4</v>
      </c>
      <c r="BA222" t="s">
        <v>44</v>
      </c>
      <c r="BB222">
        <f t="shared" si="29"/>
        <v>4</v>
      </c>
      <c r="BC222">
        <f t="shared" si="30"/>
        <v>19</v>
      </c>
      <c r="BD222">
        <f t="shared" si="31"/>
        <v>7</v>
      </c>
      <c r="BE222">
        <f t="shared" si="32"/>
        <v>0</v>
      </c>
      <c r="BF222">
        <f t="shared" si="33"/>
        <v>0</v>
      </c>
      <c r="BG222">
        <f t="shared" si="34"/>
        <v>7</v>
      </c>
      <c r="BH222">
        <f t="shared" si="35"/>
        <v>1</v>
      </c>
      <c r="BI222" t="str">
        <f>VLOOKUP(BH222,'Additional Data'!$E$1:$F$12,2,FALSE)</f>
        <v>Churned Customer</v>
      </c>
      <c r="BJ222" t="str">
        <f>IF(G222 &lt;= 'Additional Data'!$Q$2, "Low", IF(G222 &lt;= 'Additional Data'!$Q$3, "Medium", "High"))</f>
        <v>Low</v>
      </c>
      <c r="BK222" t="str">
        <f>IF(K222 &lt;= 'Additional Data'!$V$2, "Low", IF(K222 &lt;= 'Additional Data'!$V$3, "Medium", "High"))</f>
        <v>Low</v>
      </c>
      <c r="BL222" t="str">
        <f>IF(L222 &lt;= 'Additional Data'!$AA$2, "Low", IF(L222 &lt;= 'Additional Data'!$AA$3, "Medium", "High"))</f>
        <v>Low</v>
      </c>
      <c r="BM222">
        <v>221</v>
      </c>
    </row>
    <row r="223" spans="1:65" x14ac:dyDescent="0.25">
      <c r="A223">
        <v>62745</v>
      </c>
      <c r="B223" t="str">
        <f>IF(A223 &lt;= 'Additional Data'!$B$2,"Low", IF(A223 &lt;='Additional Data'!$B$3, "Medium", "High"))</f>
        <v>Medium</v>
      </c>
      <c r="C223">
        <v>0</v>
      </c>
      <c r="D223">
        <v>1</v>
      </c>
      <c r="E223">
        <v>89</v>
      </c>
      <c r="F223" t="str">
        <f t="shared" si="27"/>
        <v>Old</v>
      </c>
      <c r="G223">
        <v>562</v>
      </c>
      <c r="H223">
        <v>21</v>
      </c>
      <c r="I223">
        <v>464</v>
      </c>
      <c r="J223">
        <v>28</v>
      </c>
      <c r="K223">
        <v>10</v>
      </c>
      <c r="L223">
        <v>32</v>
      </c>
      <c r="M223">
        <f>INDEX('Additional Data'!$H$2:$M$2, MATCH(MAX(G223:L223), G223:L223,0))</f>
        <v>0</v>
      </c>
      <c r="N223">
        <v>3</v>
      </c>
      <c r="O223">
        <v>7</v>
      </c>
      <c r="P223">
        <v>8</v>
      </c>
      <c r="Q223">
        <v>11</v>
      </c>
      <c r="R223">
        <v>5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3</v>
      </c>
      <c r="Z223">
        <v>11</v>
      </c>
      <c r="AA223">
        <v>0</v>
      </c>
      <c r="AB223">
        <v>55</v>
      </c>
      <c r="AC223" t="str" cm="1">
        <f t="array" ref="AC223">_xlfn.IFS(AB223 &lt; 30, "&lt; 30", AB223 &lt; 40, "30-39", AB223 &lt; 50, "40-49", AB223 &gt;= 50, "50+")</f>
        <v>50+</v>
      </c>
      <c r="AD223">
        <v>2622</v>
      </c>
      <c r="AE223">
        <v>0</v>
      </c>
      <c r="AF223">
        <v>1</v>
      </c>
      <c r="AG223">
        <v>0</v>
      </c>
      <c r="AH223">
        <v>0</v>
      </c>
      <c r="AI223">
        <v>0</v>
      </c>
      <c r="AJ223" t="str" cm="1">
        <f t="array" ref="AJ22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2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23">
        <v>0</v>
      </c>
      <c r="AM223">
        <v>0</v>
      </c>
      <c r="AN223">
        <v>0</v>
      </c>
      <c r="AO223">
        <v>0</v>
      </c>
      <c r="AP223">
        <v>1</v>
      </c>
      <c r="AQ223" t="str" cm="1">
        <f t="array" ref="AQ22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23" t="str" cm="1">
        <f t="array" ref="AR22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23">
        <v>1085</v>
      </c>
      <c r="AT223">
        <v>1053</v>
      </c>
      <c r="AU223">
        <v>0</v>
      </c>
      <c r="AV223">
        <v>1</v>
      </c>
      <c r="AW223" t="s">
        <v>43</v>
      </c>
      <c r="AX223" t="s">
        <v>13</v>
      </c>
      <c r="AY223" t="str">
        <f t="shared" si="28"/>
        <v>Store</v>
      </c>
      <c r="AZ223">
        <v>26</v>
      </c>
      <c r="BA223" t="s">
        <v>44</v>
      </c>
      <c r="BB223">
        <f t="shared" si="29"/>
        <v>26</v>
      </c>
      <c r="BC223">
        <f t="shared" si="30"/>
        <v>1117</v>
      </c>
      <c r="BD223">
        <f t="shared" si="31"/>
        <v>1.9999999999999996</v>
      </c>
      <c r="BE223">
        <f t="shared" si="32"/>
        <v>9</v>
      </c>
      <c r="BF223">
        <f t="shared" si="33"/>
        <v>7</v>
      </c>
      <c r="BG223">
        <f t="shared" si="34"/>
        <v>18</v>
      </c>
      <c r="BH223">
        <f t="shared" si="35"/>
        <v>6</v>
      </c>
      <c r="BI223" t="str">
        <f>VLOOKUP(BH223,'Additional Data'!$E$1:$F$12,2,FALSE)</f>
        <v>Loyal Customer</v>
      </c>
      <c r="BJ223" t="str">
        <f>IF(G223 &lt;= 'Additional Data'!$Q$2, "Low", IF(G223 &lt;= 'Additional Data'!$Q$3, "Medium", "High"))</f>
        <v>High</v>
      </c>
      <c r="BK223" t="str">
        <f>IF(K223 &lt;= 'Additional Data'!$V$2, "Low", IF(K223 &lt;= 'Additional Data'!$V$3, "Medium", "High"))</f>
        <v>Medium</v>
      </c>
      <c r="BL223" t="str">
        <f>IF(L223 &lt;= 'Additional Data'!$AA$2, "Low", IF(L223 &lt;= 'Additional Data'!$AA$3, "Medium", "High"))</f>
        <v>Medium</v>
      </c>
      <c r="BM223">
        <v>222</v>
      </c>
    </row>
    <row r="224" spans="1:65" x14ac:dyDescent="0.25">
      <c r="A224">
        <v>22212</v>
      </c>
      <c r="B224" t="str">
        <f>IF(A224 &lt;= 'Additional Data'!$B$2,"Low", IF(A224 &lt;='Additional Data'!$B$3, "Medium", "High"))</f>
        <v>Low</v>
      </c>
      <c r="C224">
        <v>1</v>
      </c>
      <c r="D224">
        <v>0</v>
      </c>
      <c r="E224">
        <v>49</v>
      </c>
      <c r="F224" t="str">
        <f t="shared" si="27"/>
        <v>Mid</v>
      </c>
      <c r="G224">
        <v>5</v>
      </c>
      <c r="H224">
        <v>9</v>
      </c>
      <c r="I224">
        <v>20</v>
      </c>
      <c r="J224">
        <v>6</v>
      </c>
      <c r="K224">
        <v>8</v>
      </c>
      <c r="L224">
        <v>21</v>
      </c>
      <c r="M224">
        <f>INDEX('Additional Data'!$H$2:$M$2, MATCH(MAX(G224:L224), G224:L224,0))</f>
        <v>0</v>
      </c>
      <c r="N224">
        <v>2</v>
      </c>
      <c r="O224">
        <v>2</v>
      </c>
      <c r="P224">
        <v>0</v>
      </c>
      <c r="Q224">
        <v>4</v>
      </c>
      <c r="R224">
        <v>6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3</v>
      </c>
      <c r="Z224">
        <v>11</v>
      </c>
      <c r="AA224">
        <v>0</v>
      </c>
      <c r="AB224">
        <v>45</v>
      </c>
      <c r="AC224" t="str" cm="1">
        <f t="array" ref="AC224">_xlfn.IFS(AB224 &lt; 30, "&lt; 30", AB224 &lt; 40, "30-39", AB224 &lt; 50, "40-49", AB224 &gt;= 50, "50+")</f>
        <v>40-49</v>
      </c>
      <c r="AD224">
        <v>2361</v>
      </c>
      <c r="AE224">
        <v>0</v>
      </c>
      <c r="AF224">
        <v>1</v>
      </c>
      <c r="AG224">
        <v>0</v>
      </c>
      <c r="AH224">
        <v>0</v>
      </c>
      <c r="AI224">
        <v>0</v>
      </c>
      <c r="AJ224" t="str" cm="1">
        <f t="array" ref="AJ22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2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24">
        <v>1</v>
      </c>
      <c r="AM224">
        <v>0</v>
      </c>
      <c r="AN224">
        <v>0</v>
      </c>
      <c r="AO224">
        <v>0</v>
      </c>
      <c r="AP224">
        <v>0</v>
      </c>
      <c r="AQ224" t="str" cm="1">
        <f t="array" ref="AQ22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224" t="str" cm="1">
        <f t="array" ref="AR22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24">
        <v>48</v>
      </c>
      <c r="AT224">
        <v>27</v>
      </c>
      <c r="AU224">
        <v>0</v>
      </c>
      <c r="AV224">
        <v>1</v>
      </c>
      <c r="AW224" t="s">
        <v>45</v>
      </c>
      <c r="AX224" t="s">
        <v>13</v>
      </c>
      <c r="AY224" t="str">
        <f t="shared" si="28"/>
        <v>Store</v>
      </c>
      <c r="AZ224">
        <v>6</v>
      </c>
      <c r="BA224" t="s">
        <v>44</v>
      </c>
      <c r="BB224">
        <f t="shared" si="29"/>
        <v>6</v>
      </c>
      <c r="BC224">
        <f t="shared" si="30"/>
        <v>69</v>
      </c>
      <c r="BD224">
        <f t="shared" si="31"/>
        <v>6</v>
      </c>
      <c r="BE224">
        <f t="shared" si="32"/>
        <v>2</v>
      </c>
      <c r="BF224">
        <f t="shared" si="33"/>
        <v>2</v>
      </c>
      <c r="BG224">
        <f t="shared" si="34"/>
        <v>10</v>
      </c>
      <c r="BH224">
        <f t="shared" si="35"/>
        <v>2</v>
      </c>
      <c r="BI224" t="str">
        <f>VLOOKUP(BH224,'Additional Data'!$E$1:$F$12,2,FALSE)</f>
        <v>Churned Customer</v>
      </c>
      <c r="BJ224" t="str">
        <f>IF(G224 &lt;= 'Additional Data'!$Q$2, "Low", IF(G224 &lt;= 'Additional Data'!$Q$3, "Medium", "High"))</f>
        <v>Low</v>
      </c>
      <c r="BK224" t="str">
        <f>IF(K224 &lt;= 'Additional Data'!$V$2, "Low", IF(K224 &lt;= 'Additional Data'!$V$3, "Medium", "High"))</f>
        <v>Medium</v>
      </c>
      <c r="BL224" t="str">
        <f>IF(L224 &lt;= 'Additional Data'!$AA$2, "Low", IF(L224 &lt;= 'Additional Data'!$AA$3, "Medium", "High"))</f>
        <v>Medium</v>
      </c>
      <c r="BM224">
        <v>223</v>
      </c>
    </row>
    <row r="225" spans="1:65" x14ac:dyDescent="0.25">
      <c r="A225">
        <v>23661</v>
      </c>
      <c r="B225" t="str">
        <f>IF(A225 &lt;= 'Additional Data'!$B$2,"Low", IF(A225 &lt;='Additional Data'!$B$3, "Medium", "High"))</f>
        <v>Low</v>
      </c>
      <c r="C225">
        <v>1</v>
      </c>
      <c r="D225">
        <v>0</v>
      </c>
      <c r="E225">
        <v>46</v>
      </c>
      <c r="F225" t="str">
        <f t="shared" si="27"/>
        <v>Mid</v>
      </c>
      <c r="G225">
        <v>18</v>
      </c>
      <c r="H225">
        <v>0</v>
      </c>
      <c r="I225">
        <v>4</v>
      </c>
      <c r="J225">
        <v>0</v>
      </c>
      <c r="K225">
        <v>0</v>
      </c>
      <c r="L225">
        <v>1</v>
      </c>
      <c r="M225">
        <f>INDEX('Additional Data'!$H$2:$M$2, MATCH(MAX(G225:L225), G225:L225,0))</f>
        <v>0</v>
      </c>
      <c r="N225">
        <v>1</v>
      </c>
      <c r="O225">
        <v>1</v>
      </c>
      <c r="P225">
        <v>0</v>
      </c>
      <c r="Q225">
        <v>3</v>
      </c>
      <c r="R225">
        <v>7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3</v>
      </c>
      <c r="Z225">
        <v>11</v>
      </c>
      <c r="AA225">
        <v>0</v>
      </c>
      <c r="AB225">
        <v>38</v>
      </c>
      <c r="AC225" t="str" cm="1">
        <f t="array" ref="AC225">_xlfn.IFS(AB225 &lt; 30, "&lt; 30", AB225 &lt; 40, "30-39", AB225 &lt; 50, "40-49", AB225 &gt;= 50, "50+")</f>
        <v>30-39</v>
      </c>
      <c r="AD225">
        <v>2366</v>
      </c>
      <c r="AE225">
        <v>0</v>
      </c>
      <c r="AF225">
        <v>0</v>
      </c>
      <c r="AG225">
        <v>0</v>
      </c>
      <c r="AH225">
        <v>1</v>
      </c>
      <c r="AI225">
        <v>0</v>
      </c>
      <c r="AJ225" t="str" cm="1">
        <f t="array" ref="AJ22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2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25">
        <v>0</v>
      </c>
      <c r="AM225">
        <v>0</v>
      </c>
      <c r="AN225">
        <v>0</v>
      </c>
      <c r="AO225">
        <v>1</v>
      </c>
      <c r="AP225">
        <v>0</v>
      </c>
      <c r="AQ225" t="str" cm="1">
        <f t="array" ref="AQ22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25" t="str" cm="1">
        <f t="array" ref="AR22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25">
        <v>22</v>
      </c>
      <c r="AT225">
        <v>21</v>
      </c>
      <c r="AU225">
        <v>0</v>
      </c>
      <c r="AV225">
        <v>1</v>
      </c>
      <c r="AW225" t="s">
        <v>45</v>
      </c>
      <c r="AX225" t="s">
        <v>13</v>
      </c>
      <c r="AY225" t="str">
        <f t="shared" si="28"/>
        <v>Store</v>
      </c>
      <c r="AZ225">
        <v>4</v>
      </c>
      <c r="BA225" t="s">
        <v>44</v>
      </c>
      <c r="BB225">
        <f t="shared" si="29"/>
        <v>4</v>
      </c>
      <c r="BC225">
        <f t="shared" si="30"/>
        <v>23</v>
      </c>
      <c r="BD225">
        <f t="shared" si="31"/>
        <v>6</v>
      </c>
      <c r="BE225">
        <f t="shared" si="32"/>
        <v>0</v>
      </c>
      <c r="BF225">
        <f t="shared" si="33"/>
        <v>0</v>
      </c>
      <c r="BG225">
        <f t="shared" si="34"/>
        <v>6</v>
      </c>
      <c r="BH225">
        <f t="shared" si="35"/>
        <v>0</v>
      </c>
      <c r="BI225" t="str">
        <f>VLOOKUP(BH225,'Additional Data'!$E$1:$F$12,2,FALSE)</f>
        <v>Churned Customer</v>
      </c>
      <c r="BJ225" t="str">
        <f>IF(G225 &lt;= 'Additional Data'!$Q$2, "Low", IF(G225 &lt;= 'Additional Data'!$Q$3, "Medium", "High"))</f>
        <v>Low</v>
      </c>
      <c r="BK225" t="str">
        <f>IF(K225 &lt;= 'Additional Data'!$V$2, "Low", IF(K225 &lt;= 'Additional Data'!$V$3, "Medium", "High"))</f>
        <v>Low</v>
      </c>
      <c r="BL225" t="str">
        <f>IF(L225 &lt;= 'Additional Data'!$AA$2, "Low", IF(L225 &lt;= 'Additional Data'!$AA$3, "Medium", "High"))</f>
        <v>Low</v>
      </c>
      <c r="BM225">
        <v>224</v>
      </c>
    </row>
    <row r="226" spans="1:65" x14ac:dyDescent="0.25">
      <c r="A226">
        <v>79761</v>
      </c>
      <c r="B226" t="str">
        <f>IF(A226 &lt;= 'Additional Data'!$B$2,"Low", IF(A226 &lt;='Additional Data'!$B$3, "Medium", "High"))</f>
        <v>High</v>
      </c>
      <c r="C226">
        <v>0</v>
      </c>
      <c r="D226">
        <v>1</v>
      </c>
      <c r="E226">
        <v>32</v>
      </c>
      <c r="F226" t="str">
        <f t="shared" si="27"/>
        <v>Mid</v>
      </c>
      <c r="G226">
        <v>415</v>
      </c>
      <c r="H226">
        <v>5</v>
      </c>
      <c r="I226">
        <v>124</v>
      </c>
      <c r="J226">
        <v>15</v>
      </c>
      <c r="K226">
        <v>35</v>
      </c>
      <c r="L226">
        <v>11</v>
      </c>
      <c r="M226">
        <f>INDEX('Additional Data'!$H$2:$M$2, MATCH(MAX(G226:L226), G226:L226,0))</f>
        <v>0</v>
      </c>
      <c r="N226">
        <v>1</v>
      </c>
      <c r="O226">
        <v>5</v>
      </c>
      <c r="P226">
        <v>2</v>
      </c>
      <c r="Q226">
        <v>11</v>
      </c>
      <c r="R226">
        <v>3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3</v>
      </c>
      <c r="Z226">
        <v>11</v>
      </c>
      <c r="AA226">
        <v>0</v>
      </c>
      <c r="AB226">
        <v>62</v>
      </c>
      <c r="AC226" t="str" cm="1">
        <f t="array" ref="AC226">_xlfn.IFS(AB226 &lt; 30, "&lt; 30", AB226 &lt; 40, "30-39", AB226 &lt; 50, "40-49", AB226 &gt;= 50, "50+")</f>
        <v>50+</v>
      </c>
      <c r="AD226">
        <v>2427</v>
      </c>
      <c r="AE226">
        <v>0</v>
      </c>
      <c r="AF226">
        <v>0</v>
      </c>
      <c r="AG226">
        <v>1</v>
      </c>
      <c r="AH226">
        <v>0</v>
      </c>
      <c r="AI226">
        <v>0</v>
      </c>
      <c r="AJ226" t="str" cm="1">
        <f t="array" ref="AJ22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2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26">
        <v>0</v>
      </c>
      <c r="AM226">
        <v>0</v>
      </c>
      <c r="AN226">
        <v>0</v>
      </c>
      <c r="AO226">
        <v>0</v>
      </c>
      <c r="AP226">
        <v>1</v>
      </c>
      <c r="AQ226" t="str" cm="1">
        <f t="array" ref="AQ22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26" t="str" cm="1">
        <f t="array" ref="AR22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26">
        <v>594</v>
      </c>
      <c r="AT226">
        <v>583</v>
      </c>
      <c r="AU226">
        <v>0</v>
      </c>
      <c r="AV226">
        <v>1</v>
      </c>
      <c r="AW226" t="s">
        <v>46</v>
      </c>
      <c r="AX226" t="s">
        <v>13</v>
      </c>
      <c r="AY226" t="str">
        <f t="shared" si="28"/>
        <v>Store</v>
      </c>
      <c r="AZ226">
        <v>18</v>
      </c>
      <c r="BA226" t="s">
        <v>44</v>
      </c>
      <c r="BB226">
        <f t="shared" si="29"/>
        <v>18</v>
      </c>
      <c r="BC226">
        <f t="shared" si="30"/>
        <v>605</v>
      </c>
      <c r="BD226">
        <f t="shared" si="31"/>
        <v>7</v>
      </c>
      <c r="BE226">
        <f t="shared" si="32"/>
        <v>7</v>
      </c>
      <c r="BF226">
        <f t="shared" si="33"/>
        <v>5</v>
      </c>
      <c r="BG226">
        <f t="shared" si="34"/>
        <v>19</v>
      </c>
      <c r="BH226">
        <f t="shared" si="35"/>
        <v>7</v>
      </c>
      <c r="BI226" t="str">
        <f>VLOOKUP(BH226,'Additional Data'!$E$1:$F$12,2,FALSE)</f>
        <v>Loyal Customer</v>
      </c>
      <c r="BJ226" t="str">
        <f>IF(G226 &lt;= 'Additional Data'!$Q$2, "Low", IF(G226 &lt;= 'Additional Data'!$Q$3, "Medium", "High"))</f>
        <v>Medium</v>
      </c>
      <c r="BK226" t="str">
        <f>IF(K226 &lt;= 'Additional Data'!$V$2, "Low", IF(K226 &lt;= 'Additional Data'!$V$3, "Medium", "High"))</f>
        <v>High</v>
      </c>
      <c r="BL226" t="str">
        <f>IF(L226 &lt;= 'Additional Data'!$AA$2, "Low", IF(L226 &lt;= 'Additional Data'!$AA$3, "Medium", "High"))</f>
        <v>Medium</v>
      </c>
      <c r="BM226">
        <v>225</v>
      </c>
    </row>
    <row r="227" spans="1:65" x14ac:dyDescent="0.25">
      <c r="A227">
        <v>7500</v>
      </c>
      <c r="B227" t="str">
        <f>IF(A227 &lt;= 'Additional Data'!$B$2,"Low", IF(A227 &lt;='Additional Data'!$B$3, "Medium", "High"))</f>
        <v>Low</v>
      </c>
      <c r="C227">
        <v>1</v>
      </c>
      <c r="D227">
        <v>0</v>
      </c>
      <c r="E227">
        <v>54</v>
      </c>
      <c r="F227" t="str">
        <f t="shared" si="27"/>
        <v>Mid</v>
      </c>
      <c r="G227">
        <v>5</v>
      </c>
      <c r="H227">
        <v>3</v>
      </c>
      <c r="I227">
        <v>10</v>
      </c>
      <c r="J227">
        <v>12</v>
      </c>
      <c r="K227">
        <v>7</v>
      </c>
      <c r="L227">
        <v>20</v>
      </c>
      <c r="M227">
        <f>INDEX('Additional Data'!$H$2:$M$2, MATCH(MAX(G227:L227), G227:L227,0))</f>
        <v>0</v>
      </c>
      <c r="N227">
        <v>4</v>
      </c>
      <c r="O227">
        <v>3</v>
      </c>
      <c r="P227">
        <v>1</v>
      </c>
      <c r="Q227">
        <v>3</v>
      </c>
      <c r="R227">
        <v>7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3</v>
      </c>
      <c r="Z227">
        <v>11</v>
      </c>
      <c r="AA227">
        <v>0</v>
      </c>
      <c r="AB227">
        <v>47</v>
      </c>
      <c r="AC227" t="str" cm="1">
        <f t="array" ref="AC227">_xlfn.IFS(AB227 &lt; 30, "&lt; 30", AB227 &lt; 40, "30-39", AB227 &lt; 50, "40-49", AB227 &gt;= 50, "50+")</f>
        <v>40-49</v>
      </c>
      <c r="AD227">
        <v>2344</v>
      </c>
      <c r="AE227">
        <v>0</v>
      </c>
      <c r="AF227">
        <v>0</v>
      </c>
      <c r="AG227">
        <v>1</v>
      </c>
      <c r="AH227">
        <v>0</v>
      </c>
      <c r="AI227">
        <v>0</v>
      </c>
      <c r="AJ227" t="str" cm="1">
        <f t="array" ref="AJ22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2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27">
        <v>0</v>
      </c>
      <c r="AM227">
        <v>0</v>
      </c>
      <c r="AN227">
        <v>1</v>
      </c>
      <c r="AO227">
        <v>0</v>
      </c>
      <c r="AP227">
        <v>0</v>
      </c>
      <c r="AQ227" t="str" cm="1">
        <f t="array" ref="AQ22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27" t="str" cm="1">
        <f t="array" ref="AR22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27">
        <v>37</v>
      </c>
      <c r="AT227">
        <v>17</v>
      </c>
      <c r="AU227">
        <v>0</v>
      </c>
      <c r="AV227">
        <v>1</v>
      </c>
      <c r="AW227" t="s">
        <v>45</v>
      </c>
      <c r="AX227" t="s">
        <v>11</v>
      </c>
      <c r="AY227" t="str">
        <f t="shared" si="28"/>
        <v>Web</v>
      </c>
      <c r="AZ227">
        <v>7</v>
      </c>
      <c r="BA227" t="s">
        <v>44</v>
      </c>
      <c r="BB227">
        <f t="shared" si="29"/>
        <v>7</v>
      </c>
      <c r="BC227">
        <f t="shared" si="30"/>
        <v>57</v>
      </c>
      <c r="BD227">
        <f t="shared" si="31"/>
        <v>5</v>
      </c>
      <c r="BE227">
        <f t="shared" si="32"/>
        <v>3</v>
      </c>
      <c r="BF227">
        <f t="shared" si="33"/>
        <v>2</v>
      </c>
      <c r="BG227">
        <f t="shared" si="34"/>
        <v>10</v>
      </c>
      <c r="BH227">
        <f t="shared" si="35"/>
        <v>2</v>
      </c>
      <c r="BI227" t="str">
        <f>VLOOKUP(BH227,'Additional Data'!$E$1:$F$12,2,FALSE)</f>
        <v>Churned Customer</v>
      </c>
      <c r="BJ227" t="str">
        <f>IF(G227 &lt;= 'Additional Data'!$Q$2, "Low", IF(G227 &lt;= 'Additional Data'!$Q$3, "Medium", "High"))</f>
        <v>Low</v>
      </c>
      <c r="BK227" t="str">
        <f>IF(K227 &lt;= 'Additional Data'!$V$2, "Low", IF(K227 &lt;= 'Additional Data'!$V$3, "Medium", "High"))</f>
        <v>Medium</v>
      </c>
      <c r="BL227" t="str">
        <f>IF(L227 &lt;= 'Additional Data'!$AA$2, "Low", IF(L227 &lt;= 'Additional Data'!$AA$3, "Medium", "High"))</f>
        <v>Medium</v>
      </c>
      <c r="BM227">
        <v>226</v>
      </c>
    </row>
    <row r="228" spans="1:65" x14ac:dyDescent="0.25">
      <c r="A228">
        <v>73455</v>
      </c>
      <c r="B228" t="str">
        <f>IF(A228 &lt;= 'Additional Data'!$B$2,"Low", IF(A228 &lt;='Additional Data'!$B$3, "Medium", "High"))</f>
        <v>High</v>
      </c>
      <c r="C228">
        <v>0</v>
      </c>
      <c r="D228">
        <v>0</v>
      </c>
      <c r="E228">
        <v>98</v>
      </c>
      <c r="F228" t="str">
        <f t="shared" si="27"/>
        <v>Old</v>
      </c>
      <c r="G228">
        <v>901</v>
      </c>
      <c r="H228">
        <v>61</v>
      </c>
      <c r="I228">
        <v>757</v>
      </c>
      <c r="J228">
        <v>186</v>
      </c>
      <c r="K228">
        <v>163</v>
      </c>
      <c r="L228">
        <v>20</v>
      </c>
      <c r="M228">
        <f>INDEX('Additional Data'!$H$2:$M$2, MATCH(MAX(G228:L228), G228:L228,0))</f>
        <v>0</v>
      </c>
      <c r="N228">
        <v>1</v>
      </c>
      <c r="O228">
        <v>6</v>
      </c>
      <c r="P228">
        <v>5</v>
      </c>
      <c r="Q228">
        <v>10</v>
      </c>
      <c r="R228">
        <v>3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3</v>
      </c>
      <c r="Z228">
        <v>11</v>
      </c>
      <c r="AA228">
        <v>0</v>
      </c>
      <c r="AB228">
        <v>52</v>
      </c>
      <c r="AC228" t="str" cm="1">
        <f t="array" ref="AC228">_xlfn.IFS(AB228 &lt; 30, "&lt; 30", AB228 &lt; 40, "30-39", AB228 &lt; 50, "40-49", AB228 &gt;= 50, "50+")</f>
        <v>50+</v>
      </c>
      <c r="AD228">
        <v>2403</v>
      </c>
      <c r="AE228">
        <v>0</v>
      </c>
      <c r="AF228">
        <v>0</v>
      </c>
      <c r="AG228">
        <v>0</v>
      </c>
      <c r="AH228">
        <v>0</v>
      </c>
      <c r="AI228">
        <v>1</v>
      </c>
      <c r="AJ228" t="str" cm="1">
        <f t="array" ref="AJ22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22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28">
        <v>0</v>
      </c>
      <c r="AM228">
        <v>0</v>
      </c>
      <c r="AN228">
        <v>1</v>
      </c>
      <c r="AO228">
        <v>0</v>
      </c>
      <c r="AP228">
        <v>0</v>
      </c>
      <c r="AQ228" t="str" cm="1">
        <f t="array" ref="AQ22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28" t="str" cm="1">
        <f t="array" ref="AR22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28">
        <v>2068</v>
      </c>
      <c r="AT228">
        <v>2048</v>
      </c>
      <c r="AU228">
        <v>1</v>
      </c>
      <c r="AV228">
        <v>0</v>
      </c>
      <c r="AW228" t="s">
        <v>43</v>
      </c>
      <c r="AX228" t="s">
        <v>13</v>
      </c>
      <c r="AY228" t="str">
        <f t="shared" si="28"/>
        <v>Store</v>
      </c>
      <c r="AZ228">
        <v>21</v>
      </c>
      <c r="BA228" t="s">
        <v>48</v>
      </c>
      <c r="BB228">
        <f t="shared" si="29"/>
        <v>21</v>
      </c>
      <c r="BC228">
        <f t="shared" si="30"/>
        <v>2088</v>
      </c>
      <c r="BD228">
        <f t="shared" si="31"/>
        <v>0.99999999999999978</v>
      </c>
      <c r="BE228">
        <f t="shared" si="32"/>
        <v>8</v>
      </c>
      <c r="BF228">
        <f t="shared" si="33"/>
        <v>9</v>
      </c>
      <c r="BG228">
        <f t="shared" si="34"/>
        <v>18</v>
      </c>
      <c r="BH228">
        <f t="shared" si="35"/>
        <v>6</v>
      </c>
      <c r="BI228" t="str">
        <f>VLOOKUP(BH228,'Additional Data'!$E$1:$F$12,2,FALSE)</f>
        <v>Loyal Customer</v>
      </c>
      <c r="BJ228" t="str">
        <f>IF(G228 &lt;= 'Additional Data'!$Q$2, "Low", IF(G228 &lt;= 'Additional Data'!$Q$3, "Medium", "High"))</f>
        <v>High</v>
      </c>
      <c r="BK228" t="str">
        <f>IF(K228 &lt;= 'Additional Data'!$V$2, "Low", IF(K228 &lt;= 'Additional Data'!$V$3, "Medium", "High"))</f>
        <v>High</v>
      </c>
      <c r="BL228" t="str">
        <f>IF(L228 &lt;= 'Additional Data'!$AA$2, "Low", IF(L228 &lt;= 'Additional Data'!$AA$3, "Medium", "High"))</f>
        <v>Medium</v>
      </c>
      <c r="BM228">
        <v>227</v>
      </c>
    </row>
    <row r="229" spans="1:65" x14ac:dyDescent="0.25">
      <c r="A229">
        <v>64961</v>
      </c>
      <c r="B229" t="str">
        <f>IF(A229 &lt;= 'Additional Data'!$B$2,"Low", IF(A229 &lt;='Additional Data'!$B$3, "Medium", "High"))</f>
        <v>Medium</v>
      </c>
      <c r="C229">
        <v>0</v>
      </c>
      <c r="D229">
        <v>1</v>
      </c>
      <c r="E229">
        <v>97</v>
      </c>
      <c r="F229" t="str">
        <f t="shared" si="27"/>
        <v>Old</v>
      </c>
      <c r="G229">
        <v>382</v>
      </c>
      <c r="H229">
        <v>114</v>
      </c>
      <c r="I229">
        <v>276</v>
      </c>
      <c r="J229">
        <v>75</v>
      </c>
      <c r="K229">
        <v>124</v>
      </c>
      <c r="L229">
        <v>38</v>
      </c>
      <c r="M229">
        <f>INDEX('Additional Data'!$H$2:$M$2, MATCH(MAX(G229:L229), G229:L229,0))</f>
        <v>0</v>
      </c>
      <c r="N229">
        <v>2</v>
      </c>
      <c r="O229">
        <v>6</v>
      </c>
      <c r="P229">
        <v>4</v>
      </c>
      <c r="Q229">
        <v>4</v>
      </c>
      <c r="R229">
        <v>3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3</v>
      </c>
      <c r="Z229">
        <v>11</v>
      </c>
      <c r="AA229">
        <v>0</v>
      </c>
      <c r="AB229">
        <v>62</v>
      </c>
      <c r="AC229" t="str" cm="1">
        <f t="array" ref="AC229">_xlfn.IFS(AB229 &lt; 30, "&lt; 30", AB229 &lt; 40, "30-39", AB229 &lt; 50, "40-49", AB229 &gt;= 50, "50+")</f>
        <v>50+</v>
      </c>
      <c r="AD229">
        <v>2712</v>
      </c>
      <c r="AE229">
        <v>0</v>
      </c>
      <c r="AF229">
        <v>0</v>
      </c>
      <c r="AG229">
        <v>0</v>
      </c>
      <c r="AH229">
        <v>1</v>
      </c>
      <c r="AI229">
        <v>0</v>
      </c>
      <c r="AJ229" t="str" cm="1">
        <f t="array" ref="AJ22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2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29">
        <v>0</v>
      </c>
      <c r="AM229">
        <v>0</v>
      </c>
      <c r="AN229">
        <v>1</v>
      </c>
      <c r="AO229">
        <v>0</v>
      </c>
      <c r="AP229">
        <v>0</v>
      </c>
      <c r="AQ229" t="str" cm="1">
        <f t="array" ref="AQ22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29" t="str" cm="1">
        <f t="array" ref="AR22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29">
        <v>971</v>
      </c>
      <c r="AT229">
        <v>933</v>
      </c>
      <c r="AU229">
        <v>0</v>
      </c>
      <c r="AV229">
        <v>1</v>
      </c>
      <c r="AW229" t="s">
        <v>43</v>
      </c>
      <c r="AX229" t="s">
        <v>11</v>
      </c>
      <c r="AY229" t="str">
        <f t="shared" si="28"/>
        <v>Web</v>
      </c>
      <c r="AZ229">
        <v>14</v>
      </c>
      <c r="BA229" t="s">
        <v>44</v>
      </c>
      <c r="BB229">
        <f t="shared" si="29"/>
        <v>14</v>
      </c>
      <c r="BC229">
        <f t="shared" si="30"/>
        <v>1009</v>
      </c>
      <c r="BD229">
        <f t="shared" si="31"/>
        <v>0.99999999999999978</v>
      </c>
      <c r="BE229">
        <f t="shared" si="32"/>
        <v>5</v>
      </c>
      <c r="BF229">
        <f t="shared" si="33"/>
        <v>7</v>
      </c>
      <c r="BG229">
        <f t="shared" si="34"/>
        <v>13</v>
      </c>
      <c r="BH229">
        <f t="shared" si="35"/>
        <v>3</v>
      </c>
      <c r="BI229" t="str">
        <f>VLOOKUP(BH229,'Additional Data'!$E$1:$F$12,2,FALSE)</f>
        <v>At Risk</v>
      </c>
      <c r="BJ229" t="str">
        <f>IF(G229 &lt;= 'Additional Data'!$Q$2, "Low", IF(G229 &lt;= 'Additional Data'!$Q$3, "Medium", "High"))</f>
        <v>Medium</v>
      </c>
      <c r="BK229" t="str">
        <f>IF(K229 &lt;= 'Additional Data'!$V$2, "Low", IF(K229 &lt;= 'Additional Data'!$V$3, "Medium", "High"))</f>
        <v>High</v>
      </c>
      <c r="BL229" t="str">
        <f>IF(L229 &lt;= 'Additional Data'!$AA$2, "Low", IF(L229 &lt;= 'Additional Data'!$AA$3, "Medium", "High"))</f>
        <v>Medium</v>
      </c>
      <c r="BM229">
        <v>228</v>
      </c>
    </row>
    <row r="230" spans="1:65" x14ac:dyDescent="0.25">
      <c r="A230">
        <v>22804</v>
      </c>
      <c r="B230" t="str">
        <f>IF(A230 &lt;= 'Additional Data'!$B$2,"Low", IF(A230 &lt;='Additional Data'!$B$3, "Medium", "High"))</f>
        <v>Low</v>
      </c>
      <c r="C230">
        <v>1</v>
      </c>
      <c r="D230">
        <v>0</v>
      </c>
      <c r="E230">
        <v>75</v>
      </c>
      <c r="F230" t="str">
        <f t="shared" si="27"/>
        <v>Old</v>
      </c>
      <c r="G230">
        <v>14</v>
      </c>
      <c r="H230">
        <v>1</v>
      </c>
      <c r="I230">
        <v>7</v>
      </c>
      <c r="J230">
        <v>2</v>
      </c>
      <c r="K230">
        <v>1</v>
      </c>
      <c r="L230">
        <v>1</v>
      </c>
      <c r="M230">
        <f>INDEX('Additional Data'!$H$2:$M$2, MATCH(MAX(G230:L230), G230:L230,0))</f>
        <v>0</v>
      </c>
      <c r="N230">
        <v>1</v>
      </c>
      <c r="O230">
        <v>2</v>
      </c>
      <c r="P230">
        <v>0</v>
      </c>
      <c r="Q230">
        <v>2</v>
      </c>
      <c r="R230">
        <v>9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3</v>
      </c>
      <c r="Z230">
        <v>11</v>
      </c>
      <c r="AA230">
        <v>0</v>
      </c>
      <c r="AB230">
        <v>49</v>
      </c>
      <c r="AC230" t="str" cm="1">
        <f t="array" ref="AC230">_xlfn.IFS(AB230 &lt; 30, "&lt; 30", AB230 &lt; 40, "30-39", AB230 &lt; 50, "40-49", AB230 &gt;= 50, "50+")</f>
        <v>40-49</v>
      </c>
      <c r="AD230">
        <v>2492</v>
      </c>
      <c r="AE230">
        <v>0</v>
      </c>
      <c r="AF230">
        <v>0</v>
      </c>
      <c r="AG230">
        <v>1</v>
      </c>
      <c r="AH230">
        <v>0</v>
      </c>
      <c r="AI230">
        <v>0</v>
      </c>
      <c r="AJ230" t="str" cm="1">
        <f t="array" ref="AJ23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3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30">
        <v>0</v>
      </c>
      <c r="AM230">
        <v>0</v>
      </c>
      <c r="AN230">
        <v>1</v>
      </c>
      <c r="AO230">
        <v>0</v>
      </c>
      <c r="AP230">
        <v>0</v>
      </c>
      <c r="AQ230" t="str" cm="1">
        <f t="array" ref="AQ23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30" t="str" cm="1">
        <f t="array" ref="AR23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30">
        <v>25</v>
      </c>
      <c r="AT230">
        <v>24</v>
      </c>
      <c r="AU230">
        <v>0</v>
      </c>
      <c r="AV230">
        <v>1</v>
      </c>
      <c r="AW230" t="s">
        <v>45</v>
      </c>
      <c r="AX230" t="s">
        <v>11</v>
      </c>
      <c r="AY230" t="str">
        <f t="shared" si="28"/>
        <v>Web</v>
      </c>
      <c r="AZ230">
        <v>4</v>
      </c>
      <c r="BA230" t="s">
        <v>44</v>
      </c>
      <c r="BB230">
        <f t="shared" si="29"/>
        <v>4</v>
      </c>
      <c r="BC230">
        <f t="shared" si="30"/>
        <v>26</v>
      </c>
      <c r="BD230">
        <f t="shared" si="31"/>
        <v>3.0000000000000004</v>
      </c>
      <c r="BE230">
        <f t="shared" si="32"/>
        <v>0</v>
      </c>
      <c r="BF230">
        <f t="shared" si="33"/>
        <v>0</v>
      </c>
      <c r="BG230">
        <f t="shared" si="34"/>
        <v>3.0000000000000004</v>
      </c>
      <c r="BH230">
        <f t="shared" si="35"/>
        <v>0</v>
      </c>
      <c r="BI230" t="str">
        <f>VLOOKUP(BH230,'Additional Data'!$E$1:$F$12,2,FALSE)</f>
        <v>Churned Customer</v>
      </c>
      <c r="BJ230" t="str">
        <f>IF(G230 &lt;= 'Additional Data'!$Q$2, "Low", IF(G230 &lt;= 'Additional Data'!$Q$3, "Medium", "High"))</f>
        <v>Low</v>
      </c>
      <c r="BK230" t="str">
        <f>IF(K230 &lt;= 'Additional Data'!$V$2, "Low", IF(K230 &lt;= 'Additional Data'!$V$3, "Medium", "High"))</f>
        <v>Low</v>
      </c>
      <c r="BL230" t="str">
        <f>IF(L230 &lt;= 'Additional Data'!$AA$2, "Low", IF(L230 &lt;= 'Additional Data'!$AA$3, "Medium", "High"))</f>
        <v>Low</v>
      </c>
      <c r="BM230">
        <v>229</v>
      </c>
    </row>
    <row r="231" spans="1:65" x14ac:dyDescent="0.25">
      <c r="A231">
        <v>73687</v>
      </c>
      <c r="B231" t="str">
        <f>IF(A231 &lt;= 'Additional Data'!$B$2,"Low", IF(A231 &lt;='Additional Data'!$B$3, "Medium", "High"))</f>
        <v>High</v>
      </c>
      <c r="C231">
        <v>0</v>
      </c>
      <c r="D231">
        <v>0</v>
      </c>
      <c r="E231">
        <v>8</v>
      </c>
      <c r="F231" t="str">
        <f t="shared" si="27"/>
        <v>Recent</v>
      </c>
      <c r="G231">
        <v>559</v>
      </c>
      <c r="H231">
        <v>153</v>
      </c>
      <c r="I231">
        <v>503</v>
      </c>
      <c r="J231">
        <v>218</v>
      </c>
      <c r="K231">
        <v>13</v>
      </c>
      <c r="L231">
        <v>181</v>
      </c>
      <c r="M231">
        <f>INDEX('Additional Data'!$H$2:$M$2, MATCH(MAX(G231:L231), G231:L231,0))</f>
        <v>0</v>
      </c>
      <c r="N231">
        <v>1</v>
      </c>
      <c r="O231">
        <v>3</v>
      </c>
      <c r="P231">
        <v>9</v>
      </c>
      <c r="Q231">
        <v>9</v>
      </c>
      <c r="R231">
        <v>2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3</v>
      </c>
      <c r="Z231">
        <v>11</v>
      </c>
      <c r="AA231">
        <v>1</v>
      </c>
      <c r="AB231">
        <v>30</v>
      </c>
      <c r="AC231" t="str" cm="1">
        <f t="array" ref="AC231">_xlfn.IFS(AB231 &lt; 30, "&lt; 30", AB231 &lt; 40, "30-39", AB231 &lt; 50, "40-49", AB231 &gt;= 50, "50+")</f>
        <v>30-39</v>
      </c>
      <c r="AD231">
        <v>2372</v>
      </c>
      <c r="AE231">
        <v>0</v>
      </c>
      <c r="AF231">
        <v>1</v>
      </c>
      <c r="AG231">
        <v>0</v>
      </c>
      <c r="AH231">
        <v>0</v>
      </c>
      <c r="AI231">
        <v>0</v>
      </c>
      <c r="AJ231" t="str" cm="1">
        <f t="array" ref="AJ23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3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31">
        <v>0</v>
      </c>
      <c r="AM231">
        <v>0</v>
      </c>
      <c r="AN231">
        <v>1</v>
      </c>
      <c r="AO231">
        <v>0</v>
      </c>
      <c r="AP231">
        <v>0</v>
      </c>
      <c r="AQ231" t="str" cm="1">
        <f t="array" ref="AQ23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31" t="str" cm="1">
        <f t="array" ref="AR23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31">
        <v>1446</v>
      </c>
      <c r="AT231">
        <v>1265</v>
      </c>
      <c r="AU231">
        <v>1</v>
      </c>
      <c r="AV231">
        <v>0</v>
      </c>
      <c r="AW231" t="s">
        <v>43</v>
      </c>
      <c r="AX231" t="s">
        <v>12</v>
      </c>
      <c r="AY231" t="str">
        <f t="shared" si="28"/>
        <v>Catalog</v>
      </c>
      <c r="AZ231">
        <v>21</v>
      </c>
      <c r="BA231" t="s">
        <v>48</v>
      </c>
      <c r="BB231">
        <f t="shared" si="29"/>
        <v>21</v>
      </c>
      <c r="BC231">
        <f t="shared" si="30"/>
        <v>1627</v>
      </c>
      <c r="BD231">
        <f t="shared" si="31"/>
        <v>10</v>
      </c>
      <c r="BE231">
        <f t="shared" si="32"/>
        <v>8</v>
      </c>
      <c r="BF231">
        <f t="shared" si="33"/>
        <v>9</v>
      </c>
      <c r="BG231">
        <f t="shared" si="34"/>
        <v>27</v>
      </c>
      <c r="BH231">
        <f t="shared" si="35"/>
        <v>9</v>
      </c>
      <c r="BI231" t="str">
        <f>VLOOKUP(BH231,'Additional Data'!$E$1:$F$12,2,FALSE)</f>
        <v>Top Customer</v>
      </c>
      <c r="BJ231" t="str">
        <f>IF(G231 &lt;= 'Additional Data'!$Q$2, "Low", IF(G231 &lt;= 'Additional Data'!$Q$3, "Medium", "High"))</f>
        <v>High</v>
      </c>
      <c r="BK231" t="str">
        <f>IF(K231 &lt;= 'Additional Data'!$V$2, "Low", IF(K231 &lt;= 'Additional Data'!$V$3, "Medium", "High"))</f>
        <v>Medium</v>
      </c>
      <c r="BL231" t="str">
        <f>IF(L231 &lt;= 'Additional Data'!$AA$2, "Low", IF(L231 &lt;= 'Additional Data'!$AA$3, "Medium", "High"))</f>
        <v>High</v>
      </c>
      <c r="BM231">
        <v>230</v>
      </c>
    </row>
    <row r="232" spans="1:65" x14ac:dyDescent="0.25">
      <c r="A232">
        <v>61074</v>
      </c>
      <c r="B232" t="str">
        <f>IF(A232 &lt;= 'Additional Data'!$B$2,"Low", IF(A232 &lt;='Additional Data'!$B$3, "Medium", "High"))</f>
        <v>Medium</v>
      </c>
      <c r="C232">
        <v>0</v>
      </c>
      <c r="D232">
        <v>1</v>
      </c>
      <c r="E232">
        <v>37</v>
      </c>
      <c r="F232" t="str">
        <f t="shared" si="27"/>
        <v>Mid</v>
      </c>
      <c r="G232">
        <v>789</v>
      </c>
      <c r="H232">
        <v>0</v>
      </c>
      <c r="I232">
        <v>133</v>
      </c>
      <c r="J232">
        <v>0</v>
      </c>
      <c r="K232">
        <v>28</v>
      </c>
      <c r="L232">
        <v>152</v>
      </c>
      <c r="M232">
        <f>INDEX('Additional Data'!$H$2:$M$2, MATCH(MAX(G232:L232), G232:L232,0))</f>
        <v>0</v>
      </c>
      <c r="N232">
        <v>7</v>
      </c>
      <c r="O232">
        <v>11</v>
      </c>
      <c r="P232">
        <v>5</v>
      </c>
      <c r="Q232">
        <v>8</v>
      </c>
      <c r="R232">
        <v>7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3</v>
      </c>
      <c r="Z232">
        <v>11</v>
      </c>
      <c r="AA232">
        <v>0</v>
      </c>
      <c r="AB232">
        <v>62</v>
      </c>
      <c r="AC232" t="str" cm="1">
        <f t="array" ref="AC232">_xlfn.IFS(AB232 &lt; 30, "&lt; 30", AB232 &lt; 40, "30-39", AB232 &lt; 50, "40-49", AB232 &gt;= 50, "50+")</f>
        <v>50+</v>
      </c>
      <c r="AD232">
        <v>2840</v>
      </c>
      <c r="AE232">
        <v>0</v>
      </c>
      <c r="AF232">
        <v>1</v>
      </c>
      <c r="AG232">
        <v>0</v>
      </c>
      <c r="AH232">
        <v>0</v>
      </c>
      <c r="AI232">
        <v>0</v>
      </c>
      <c r="AJ232" t="str" cm="1">
        <f t="array" ref="AJ23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3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32">
        <v>0</v>
      </c>
      <c r="AM232">
        <v>0</v>
      </c>
      <c r="AN232">
        <v>1</v>
      </c>
      <c r="AO232">
        <v>0</v>
      </c>
      <c r="AP232">
        <v>0</v>
      </c>
      <c r="AQ232" t="str" cm="1">
        <f t="array" ref="AQ23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32" t="str" cm="1">
        <f t="array" ref="AR23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32">
        <v>950</v>
      </c>
      <c r="AT232">
        <v>798</v>
      </c>
      <c r="AU232">
        <v>0</v>
      </c>
      <c r="AV232">
        <v>1</v>
      </c>
      <c r="AW232" t="s">
        <v>46</v>
      </c>
      <c r="AX232" t="s">
        <v>11</v>
      </c>
      <c r="AY232" t="str">
        <f t="shared" si="28"/>
        <v>Web</v>
      </c>
      <c r="AZ232">
        <v>24</v>
      </c>
      <c r="BA232" t="s">
        <v>44</v>
      </c>
      <c r="BB232">
        <f t="shared" si="29"/>
        <v>24</v>
      </c>
      <c r="BC232">
        <f t="shared" si="30"/>
        <v>1102</v>
      </c>
      <c r="BD232">
        <f t="shared" si="31"/>
        <v>7</v>
      </c>
      <c r="BE232">
        <f t="shared" si="32"/>
        <v>9</v>
      </c>
      <c r="BF232">
        <f t="shared" si="33"/>
        <v>7</v>
      </c>
      <c r="BG232">
        <f t="shared" si="34"/>
        <v>23</v>
      </c>
      <c r="BH232">
        <f t="shared" si="35"/>
        <v>8</v>
      </c>
      <c r="BI232" t="str">
        <f>VLOOKUP(BH232,'Additional Data'!$E$1:$F$12,2,FALSE)</f>
        <v>Top Customer</v>
      </c>
      <c r="BJ232" t="str">
        <f>IF(G232 &lt;= 'Additional Data'!$Q$2, "Low", IF(G232 &lt;= 'Additional Data'!$Q$3, "Medium", "High"))</f>
        <v>High</v>
      </c>
      <c r="BK232" t="str">
        <f>IF(K232 &lt;= 'Additional Data'!$V$2, "Low", IF(K232 &lt;= 'Additional Data'!$V$3, "Medium", "High"))</f>
        <v>Medium</v>
      </c>
      <c r="BL232" t="str">
        <f>IF(L232 &lt;= 'Additional Data'!$AA$2, "Low", IF(L232 &lt;= 'Additional Data'!$AA$3, "Medium", "High"))</f>
        <v>High</v>
      </c>
      <c r="BM232">
        <v>231</v>
      </c>
    </row>
    <row r="233" spans="1:65" x14ac:dyDescent="0.25">
      <c r="A233">
        <v>31686</v>
      </c>
      <c r="B233" t="str">
        <f>IF(A233 &lt;= 'Additional Data'!$B$2,"Low", IF(A233 &lt;='Additional Data'!$B$3, "Medium", "High"))</f>
        <v>Low</v>
      </c>
      <c r="C233">
        <v>1</v>
      </c>
      <c r="D233">
        <v>1</v>
      </c>
      <c r="E233">
        <v>31</v>
      </c>
      <c r="F233" t="str">
        <f t="shared" si="27"/>
        <v>Mid</v>
      </c>
      <c r="G233">
        <v>11</v>
      </c>
      <c r="H233">
        <v>0</v>
      </c>
      <c r="I233">
        <v>5</v>
      </c>
      <c r="J233">
        <v>0</v>
      </c>
      <c r="K233">
        <v>0</v>
      </c>
      <c r="L233">
        <v>1</v>
      </c>
      <c r="M233">
        <f>INDEX('Additional Data'!$H$2:$M$2, MATCH(MAX(G233:L233), G233:L233,0))</f>
        <v>0</v>
      </c>
      <c r="N233">
        <v>2</v>
      </c>
      <c r="O233">
        <v>1</v>
      </c>
      <c r="P233">
        <v>0</v>
      </c>
      <c r="Q233">
        <v>3</v>
      </c>
      <c r="R233">
        <v>6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3</v>
      </c>
      <c r="Z233">
        <v>11</v>
      </c>
      <c r="AA233">
        <v>0</v>
      </c>
      <c r="AB233">
        <v>56</v>
      </c>
      <c r="AC233" t="str" cm="1">
        <f t="array" ref="AC233">_xlfn.IFS(AB233 &lt; 30, "&lt; 30", AB233 &lt; 40, "30-39", AB233 &lt; 50, "40-49", AB233 &gt;= 50, "50+")</f>
        <v>50+</v>
      </c>
      <c r="AD233">
        <v>2183</v>
      </c>
      <c r="AE233">
        <v>0</v>
      </c>
      <c r="AF233">
        <v>1</v>
      </c>
      <c r="AG233">
        <v>0</v>
      </c>
      <c r="AH233">
        <v>0</v>
      </c>
      <c r="AI233">
        <v>0</v>
      </c>
      <c r="AJ233" t="str" cm="1">
        <f t="array" ref="AJ23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3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33">
        <v>0</v>
      </c>
      <c r="AM233">
        <v>0</v>
      </c>
      <c r="AN233">
        <v>0</v>
      </c>
      <c r="AO233">
        <v>0</v>
      </c>
      <c r="AP233">
        <v>1</v>
      </c>
      <c r="AQ233" t="str" cm="1">
        <f t="array" ref="AQ23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33" t="str" cm="1">
        <f t="array" ref="AR23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33">
        <v>16</v>
      </c>
      <c r="AT233">
        <v>15</v>
      </c>
      <c r="AU233">
        <v>0</v>
      </c>
      <c r="AV233">
        <v>2</v>
      </c>
      <c r="AW233" t="s">
        <v>45</v>
      </c>
      <c r="AX233" t="s">
        <v>13</v>
      </c>
      <c r="AY233" t="str">
        <f t="shared" si="28"/>
        <v>Store</v>
      </c>
      <c r="AZ233">
        <v>4</v>
      </c>
      <c r="BA233" t="s">
        <v>44</v>
      </c>
      <c r="BB233">
        <f t="shared" si="29"/>
        <v>4</v>
      </c>
      <c r="BC233">
        <f t="shared" si="30"/>
        <v>17</v>
      </c>
      <c r="BD233">
        <f t="shared" si="31"/>
        <v>7</v>
      </c>
      <c r="BE233">
        <f t="shared" si="32"/>
        <v>0</v>
      </c>
      <c r="BF233">
        <f t="shared" si="33"/>
        <v>0</v>
      </c>
      <c r="BG233">
        <f t="shared" si="34"/>
        <v>7</v>
      </c>
      <c r="BH233">
        <f t="shared" si="35"/>
        <v>1</v>
      </c>
      <c r="BI233" t="str">
        <f>VLOOKUP(BH233,'Additional Data'!$E$1:$F$12,2,FALSE)</f>
        <v>Churned Customer</v>
      </c>
      <c r="BJ233" t="str">
        <f>IF(G233 &lt;= 'Additional Data'!$Q$2, "Low", IF(G233 &lt;= 'Additional Data'!$Q$3, "Medium", "High"))</f>
        <v>Low</v>
      </c>
      <c r="BK233" t="str">
        <f>IF(K233 &lt;= 'Additional Data'!$V$2, "Low", IF(K233 &lt;= 'Additional Data'!$V$3, "Medium", "High"))</f>
        <v>Low</v>
      </c>
      <c r="BL233" t="str">
        <f>IF(L233 &lt;= 'Additional Data'!$AA$2, "Low", IF(L233 &lt;= 'Additional Data'!$AA$3, "Medium", "High"))</f>
        <v>Low</v>
      </c>
      <c r="BM233">
        <v>232</v>
      </c>
    </row>
    <row r="234" spans="1:65" x14ac:dyDescent="0.25">
      <c r="A234">
        <v>80134</v>
      </c>
      <c r="B234" t="str">
        <f>IF(A234 &lt;= 'Additional Data'!$B$2,"Low", IF(A234 &lt;='Additional Data'!$B$3, "Medium", "High"))</f>
        <v>High</v>
      </c>
      <c r="C234">
        <v>1</v>
      </c>
      <c r="D234">
        <v>0</v>
      </c>
      <c r="E234">
        <v>40</v>
      </c>
      <c r="F234" t="str">
        <f t="shared" si="27"/>
        <v>Mid</v>
      </c>
      <c r="G234">
        <v>1218</v>
      </c>
      <c r="H234">
        <v>16</v>
      </c>
      <c r="I234">
        <v>272</v>
      </c>
      <c r="J234">
        <v>104</v>
      </c>
      <c r="K234">
        <v>0</v>
      </c>
      <c r="L234">
        <v>80</v>
      </c>
      <c r="M234">
        <f>INDEX('Additional Data'!$H$2:$M$2, MATCH(MAX(G234:L234), G234:L234,0))</f>
        <v>0</v>
      </c>
      <c r="N234">
        <v>2</v>
      </c>
      <c r="O234">
        <v>5</v>
      </c>
      <c r="P234">
        <v>3</v>
      </c>
      <c r="Q234">
        <v>6</v>
      </c>
      <c r="R234">
        <v>6</v>
      </c>
      <c r="S234">
        <v>0</v>
      </c>
      <c r="T234">
        <v>1</v>
      </c>
      <c r="U234">
        <v>1</v>
      </c>
      <c r="V234">
        <v>1</v>
      </c>
      <c r="W234">
        <v>0</v>
      </c>
      <c r="X234">
        <v>0</v>
      </c>
      <c r="Y234">
        <v>3</v>
      </c>
      <c r="Z234">
        <v>11</v>
      </c>
      <c r="AA234">
        <v>1</v>
      </c>
      <c r="AB234">
        <v>48</v>
      </c>
      <c r="AC234" t="str" cm="1">
        <f t="array" ref="AC234">_xlfn.IFS(AB234 &lt; 30, "&lt; 30", AB234 &lt; 40, "30-39", AB234 &lt; 50, "40-49", AB234 &gt;= 50, "50+")</f>
        <v>40-49</v>
      </c>
      <c r="AD234">
        <v>2564</v>
      </c>
      <c r="AE234">
        <v>0</v>
      </c>
      <c r="AF234">
        <v>1</v>
      </c>
      <c r="AG234">
        <v>0</v>
      </c>
      <c r="AH234">
        <v>0</v>
      </c>
      <c r="AI234">
        <v>0</v>
      </c>
      <c r="AJ234" t="str" cm="1">
        <f t="array" ref="AJ23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3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34">
        <v>0</v>
      </c>
      <c r="AM234">
        <v>0</v>
      </c>
      <c r="AN234">
        <v>1</v>
      </c>
      <c r="AO234">
        <v>0</v>
      </c>
      <c r="AP234">
        <v>0</v>
      </c>
      <c r="AQ234" t="str" cm="1">
        <f t="array" ref="AQ23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34" t="str" cm="1">
        <f t="array" ref="AR23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34">
        <v>1610</v>
      </c>
      <c r="AT234">
        <v>1530</v>
      </c>
      <c r="AU234">
        <v>3</v>
      </c>
      <c r="AV234">
        <v>1</v>
      </c>
      <c r="AW234" t="s">
        <v>43</v>
      </c>
      <c r="AX234" t="s">
        <v>13</v>
      </c>
      <c r="AY234" t="str">
        <f t="shared" si="28"/>
        <v>Store</v>
      </c>
      <c r="AZ234">
        <v>14</v>
      </c>
      <c r="BA234" t="s">
        <v>48</v>
      </c>
      <c r="BB234">
        <f t="shared" si="29"/>
        <v>14</v>
      </c>
      <c r="BC234">
        <f t="shared" si="30"/>
        <v>1690</v>
      </c>
      <c r="BD234">
        <f t="shared" si="31"/>
        <v>6</v>
      </c>
      <c r="BE234">
        <f t="shared" si="32"/>
        <v>5</v>
      </c>
      <c r="BF234">
        <f t="shared" si="33"/>
        <v>9</v>
      </c>
      <c r="BG234">
        <f t="shared" si="34"/>
        <v>20</v>
      </c>
      <c r="BH234">
        <f t="shared" si="35"/>
        <v>7</v>
      </c>
      <c r="BI234" t="str">
        <f>VLOOKUP(BH234,'Additional Data'!$E$1:$F$12,2,FALSE)</f>
        <v>Loyal Customer</v>
      </c>
      <c r="BJ234" t="str">
        <f>IF(G234 &lt;= 'Additional Data'!$Q$2, "Low", IF(G234 &lt;= 'Additional Data'!$Q$3, "Medium", "High"))</f>
        <v>High</v>
      </c>
      <c r="BK234" t="str">
        <f>IF(K234 &lt;= 'Additional Data'!$V$2, "Low", IF(K234 &lt;= 'Additional Data'!$V$3, "Medium", "High"))</f>
        <v>Low</v>
      </c>
      <c r="BL234" t="str">
        <f>IF(L234 &lt;= 'Additional Data'!$AA$2, "Low", IF(L234 &lt;= 'Additional Data'!$AA$3, "Medium", "High"))</f>
        <v>High</v>
      </c>
      <c r="BM234">
        <v>233</v>
      </c>
    </row>
    <row r="235" spans="1:65" x14ac:dyDescent="0.25">
      <c r="A235">
        <v>75027</v>
      </c>
      <c r="B235" t="str">
        <f>IF(A235 &lt;= 'Additional Data'!$B$2,"Low", IF(A235 &lt;='Additional Data'!$B$3, "Medium", "High"))</f>
        <v>High</v>
      </c>
      <c r="C235">
        <v>0</v>
      </c>
      <c r="D235">
        <v>1</v>
      </c>
      <c r="E235">
        <v>74</v>
      </c>
      <c r="F235" t="str">
        <f t="shared" si="27"/>
        <v>Old</v>
      </c>
      <c r="G235">
        <v>925</v>
      </c>
      <c r="H235">
        <v>64</v>
      </c>
      <c r="I235">
        <v>179</v>
      </c>
      <c r="J235">
        <v>133</v>
      </c>
      <c r="K235">
        <v>12</v>
      </c>
      <c r="L235">
        <v>77</v>
      </c>
      <c r="M235">
        <f>INDEX('Additional Data'!$H$2:$M$2, MATCH(MAX(G235:L235), G235:L235,0))</f>
        <v>0</v>
      </c>
      <c r="N235">
        <v>2</v>
      </c>
      <c r="O235">
        <v>9</v>
      </c>
      <c r="P235">
        <v>4</v>
      </c>
      <c r="Q235">
        <v>6</v>
      </c>
      <c r="R235">
        <v>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3</v>
      </c>
      <c r="Z235">
        <v>11</v>
      </c>
      <c r="AA235">
        <v>0</v>
      </c>
      <c r="AB235">
        <v>67</v>
      </c>
      <c r="AC235" t="str" cm="1">
        <f t="array" ref="AC235">_xlfn.IFS(AB235 &lt; 30, "&lt; 30", AB235 &lt; 40, "30-39", AB235 &lt; 50, "40-49", AB235 &gt;= 50, "50+")</f>
        <v>50+</v>
      </c>
      <c r="AD235">
        <v>2695</v>
      </c>
      <c r="AE235">
        <v>0</v>
      </c>
      <c r="AF235">
        <v>1</v>
      </c>
      <c r="AG235">
        <v>0</v>
      </c>
      <c r="AH235">
        <v>0</v>
      </c>
      <c r="AI235">
        <v>0</v>
      </c>
      <c r="AJ235" t="str" cm="1">
        <f t="array" ref="AJ23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3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35">
        <v>0</v>
      </c>
      <c r="AM235">
        <v>0</v>
      </c>
      <c r="AN235">
        <v>1</v>
      </c>
      <c r="AO235">
        <v>0</v>
      </c>
      <c r="AP235">
        <v>0</v>
      </c>
      <c r="AQ235" t="str" cm="1">
        <f t="array" ref="AQ23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35" t="str" cm="1">
        <f t="array" ref="AR23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35">
        <v>1313</v>
      </c>
      <c r="AT235">
        <v>1236</v>
      </c>
      <c r="AU235">
        <v>0</v>
      </c>
      <c r="AV235">
        <v>1</v>
      </c>
      <c r="AW235" t="s">
        <v>43</v>
      </c>
      <c r="AX235" t="s">
        <v>11</v>
      </c>
      <c r="AY235" t="str">
        <f t="shared" si="28"/>
        <v>Web</v>
      </c>
      <c r="AZ235">
        <v>19</v>
      </c>
      <c r="BA235" t="s">
        <v>44</v>
      </c>
      <c r="BB235">
        <f t="shared" si="29"/>
        <v>19</v>
      </c>
      <c r="BC235">
        <f t="shared" si="30"/>
        <v>1390</v>
      </c>
      <c r="BD235">
        <f t="shared" si="31"/>
        <v>3.0000000000000004</v>
      </c>
      <c r="BE235">
        <f t="shared" si="32"/>
        <v>7</v>
      </c>
      <c r="BF235">
        <f t="shared" si="33"/>
        <v>8</v>
      </c>
      <c r="BG235">
        <f t="shared" si="34"/>
        <v>18</v>
      </c>
      <c r="BH235">
        <f t="shared" si="35"/>
        <v>6</v>
      </c>
      <c r="BI235" t="str">
        <f>VLOOKUP(BH235,'Additional Data'!$E$1:$F$12,2,FALSE)</f>
        <v>Loyal Customer</v>
      </c>
      <c r="BJ235" t="str">
        <f>IF(G235 &lt;= 'Additional Data'!$Q$2, "Low", IF(G235 &lt;= 'Additional Data'!$Q$3, "Medium", "High"))</f>
        <v>High</v>
      </c>
      <c r="BK235" t="str">
        <f>IF(K235 &lt;= 'Additional Data'!$V$2, "Low", IF(K235 &lt;= 'Additional Data'!$V$3, "Medium", "High"))</f>
        <v>Medium</v>
      </c>
      <c r="BL235" t="str">
        <f>IF(L235 &lt;= 'Additional Data'!$AA$2, "Low", IF(L235 &lt;= 'Additional Data'!$AA$3, "Medium", "High"))</f>
        <v>High</v>
      </c>
      <c r="BM235">
        <v>234</v>
      </c>
    </row>
    <row r="236" spans="1:65" x14ac:dyDescent="0.25">
      <c r="A236">
        <v>67546</v>
      </c>
      <c r="B236" t="str">
        <f>IF(A236 &lt;= 'Additional Data'!$B$2,"Low", IF(A236 &lt;='Additional Data'!$B$3, "Medium", "High"))</f>
        <v>Medium</v>
      </c>
      <c r="C236">
        <v>0</v>
      </c>
      <c r="D236">
        <v>0</v>
      </c>
      <c r="E236">
        <v>90</v>
      </c>
      <c r="F236" t="str">
        <f t="shared" si="27"/>
        <v>Old</v>
      </c>
      <c r="G236">
        <v>864</v>
      </c>
      <c r="H236">
        <v>134</v>
      </c>
      <c r="I236">
        <v>768</v>
      </c>
      <c r="J236">
        <v>150</v>
      </c>
      <c r="K236">
        <v>38</v>
      </c>
      <c r="L236">
        <v>172</v>
      </c>
      <c r="M236">
        <f>INDEX('Additional Data'!$H$2:$M$2, MATCH(MAX(G236:L236), G236:L236,0))</f>
        <v>0</v>
      </c>
      <c r="N236">
        <v>1</v>
      </c>
      <c r="O236">
        <v>4</v>
      </c>
      <c r="P236">
        <v>10</v>
      </c>
      <c r="Q236">
        <v>5</v>
      </c>
      <c r="R236">
        <v>3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3</v>
      </c>
      <c r="Z236">
        <v>11</v>
      </c>
      <c r="AA236">
        <v>0</v>
      </c>
      <c r="AB236">
        <v>32</v>
      </c>
      <c r="AC236" t="str" cm="1">
        <f t="array" ref="AC236">_xlfn.IFS(AB236 &lt; 30, "&lt; 30", AB236 &lt; 40, "30-39", AB236 &lt; 50, "40-49", AB236 &gt;= 50, "50+")</f>
        <v>30-39</v>
      </c>
      <c r="AD236">
        <v>2826</v>
      </c>
      <c r="AE236">
        <v>0</v>
      </c>
      <c r="AF236">
        <v>1</v>
      </c>
      <c r="AG236">
        <v>0</v>
      </c>
      <c r="AH236">
        <v>0</v>
      </c>
      <c r="AI236">
        <v>0</v>
      </c>
      <c r="AJ236" t="str" cm="1">
        <f t="array" ref="AJ23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3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36">
        <v>0</v>
      </c>
      <c r="AM236">
        <v>0</v>
      </c>
      <c r="AN236">
        <v>0</v>
      </c>
      <c r="AO236">
        <v>0</v>
      </c>
      <c r="AP236">
        <v>1</v>
      </c>
      <c r="AQ236" t="str" cm="1">
        <f t="array" ref="AQ23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36" t="str" cm="1">
        <f t="array" ref="AR23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36">
        <v>1954</v>
      </c>
      <c r="AT236">
        <v>1782</v>
      </c>
      <c r="AU236">
        <v>0</v>
      </c>
      <c r="AV236">
        <v>0</v>
      </c>
      <c r="AW236" t="s">
        <v>43</v>
      </c>
      <c r="AX236" t="s">
        <v>12</v>
      </c>
      <c r="AY236" t="str">
        <f t="shared" si="28"/>
        <v>Catalog</v>
      </c>
      <c r="AZ236">
        <v>19</v>
      </c>
      <c r="BA236" t="s">
        <v>44</v>
      </c>
      <c r="BB236">
        <f t="shared" si="29"/>
        <v>19</v>
      </c>
      <c r="BC236">
        <f t="shared" si="30"/>
        <v>2126</v>
      </c>
      <c r="BD236">
        <f t="shared" si="31"/>
        <v>0.99999999999999978</v>
      </c>
      <c r="BE236">
        <f t="shared" si="32"/>
        <v>7</v>
      </c>
      <c r="BF236">
        <f t="shared" si="33"/>
        <v>9</v>
      </c>
      <c r="BG236">
        <f t="shared" si="34"/>
        <v>17</v>
      </c>
      <c r="BH236">
        <f t="shared" si="35"/>
        <v>5</v>
      </c>
      <c r="BI236" t="str">
        <f>VLOOKUP(BH236,'Additional Data'!$E$1:$F$12,2,FALSE)</f>
        <v>Loyal Customer</v>
      </c>
      <c r="BJ236" t="str">
        <f>IF(G236 &lt;= 'Additional Data'!$Q$2, "Low", IF(G236 &lt;= 'Additional Data'!$Q$3, "Medium", "High"))</f>
        <v>High</v>
      </c>
      <c r="BK236" t="str">
        <f>IF(K236 &lt;= 'Additional Data'!$V$2, "Low", IF(K236 &lt;= 'Additional Data'!$V$3, "Medium", "High"))</f>
        <v>High</v>
      </c>
      <c r="BL236" t="str">
        <f>IF(L236 &lt;= 'Additional Data'!$AA$2, "Low", IF(L236 &lt;= 'Additional Data'!$AA$3, "Medium", "High"))</f>
        <v>High</v>
      </c>
      <c r="BM236">
        <v>235</v>
      </c>
    </row>
    <row r="237" spans="1:65" x14ac:dyDescent="0.25">
      <c r="A237">
        <v>65176</v>
      </c>
      <c r="B237" t="str">
        <f>IF(A237 &lt;= 'Additional Data'!$B$2,"Low", IF(A237 &lt;='Additional Data'!$B$3, "Medium", "High"))</f>
        <v>Medium</v>
      </c>
      <c r="C237">
        <v>0</v>
      </c>
      <c r="D237">
        <v>1</v>
      </c>
      <c r="E237">
        <v>57</v>
      </c>
      <c r="F237" t="str">
        <f t="shared" si="27"/>
        <v>Mid</v>
      </c>
      <c r="G237">
        <v>960</v>
      </c>
      <c r="H237">
        <v>28</v>
      </c>
      <c r="I237">
        <v>183</v>
      </c>
      <c r="J237">
        <v>220</v>
      </c>
      <c r="K237">
        <v>70</v>
      </c>
      <c r="L237">
        <v>70</v>
      </c>
      <c r="M237">
        <f>INDEX('Additional Data'!$H$2:$M$2, MATCH(MAX(G237:L237), G237:L237,0))</f>
        <v>0</v>
      </c>
      <c r="N237">
        <v>4</v>
      </c>
      <c r="O237">
        <v>9</v>
      </c>
      <c r="P237">
        <v>6</v>
      </c>
      <c r="Q237">
        <v>6</v>
      </c>
      <c r="R237">
        <v>6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3</v>
      </c>
      <c r="Z237">
        <v>11</v>
      </c>
      <c r="AA237">
        <v>0</v>
      </c>
      <c r="AB237">
        <v>51</v>
      </c>
      <c r="AC237" t="str" cm="1">
        <f t="array" ref="AC237">_xlfn.IFS(AB237 &lt; 30, "&lt; 30", AB237 &lt; 40, "30-39", AB237 &lt; 50, "40-49", AB237 &gt;= 50, "50+")</f>
        <v>50+</v>
      </c>
      <c r="AD237">
        <v>2767</v>
      </c>
      <c r="AE237">
        <v>0</v>
      </c>
      <c r="AF237">
        <v>0</v>
      </c>
      <c r="AG237">
        <v>0</v>
      </c>
      <c r="AH237">
        <v>1</v>
      </c>
      <c r="AI237">
        <v>0</v>
      </c>
      <c r="AJ237" t="str" cm="1">
        <f t="array" ref="AJ23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3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37">
        <v>0</v>
      </c>
      <c r="AM237">
        <v>0</v>
      </c>
      <c r="AN237">
        <v>0</v>
      </c>
      <c r="AO237">
        <v>1</v>
      </c>
      <c r="AP237">
        <v>0</v>
      </c>
      <c r="AQ237" t="str" cm="1">
        <f t="array" ref="AQ23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37" t="str" cm="1">
        <f t="array" ref="AR23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37">
        <v>1461</v>
      </c>
      <c r="AT237">
        <v>1391</v>
      </c>
      <c r="AU237">
        <v>0</v>
      </c>
      <c r="AV237">
        <v>1</v>
      </c>
      <c r="AW237" t="s">
        <v>43</v>
      </c>
      <c r="AX237" t="s">
        <v>11</v>
      </c>
      <c r="AY237" t="str">
        <f t="shared" si="28"/>
        <v>Web</v>
      </c>
      <c r="AZ237">
        <v>21</v>
      </c>
      <c r="BA237" t="s">
        <v>44</v>
      </c>
      <c r="BB237">
        <f t="shared" si="29"/>
        <v>21</v>
      </c>
      <c r="BC237">
        <f t="shared" si="30"/>
        <v>1531</v>
      </c>
      <c r="BD237">
        <f t="shared" si="31"/>
        <v>5</v>
      </c>
      <c r="BE237">
        <f t="shared" si="32"/>
        <v>8</v>
      </c>
      <c r="BF237">
        <f t="shared" si="33"/>
        <v>9</v>
      </c>
      <c r="BG237">
        <f t="shared" si="34"/>
        <v>22</v>
      </c>
      <c r="BH237">
        <f t="shared" si="35"/>
        <v>8</v>
      </c>
      <c r="BI237" t="str">
        <f>VLOOKUP(BH237,'Additional Data'!$E$1:$F$12,2,FALSE)</f>
        <v>Top Customer</v>
      </c>
      <c r="BJ237" t="str">
        <f>IF(G237 &lt;= 'Additional Data'!$Q$2, "Low", IF(G237 &lt;= 'Additional Data'!$Q$3, "Medium", "High"))</f>
        <v>High</v>
      </c>
      <c r="BK237" t="str">
        <f>IF(K237 &lt;= 'Additional Data'!$V$2, "Low", IF(K237 &lt;= 'Additional Data'!$V$3, "Medium", "High"))</f>
        <v>High</v>
      </c>
      <c r="BL237" t="str">
        <f>IF(L237 &lt;= 'Additional Data'!$AA$2, "Low", IF(L237 &lt;= 'Additional Data'!$AA$3, "Medium", "High"))</f>
        <v>High</v>
      </c>
      <c r="BM237">
        <v>236</v>
      </c>
    </row>
    <row r="238" spans="1:65" x14ac:dyDescent="0.25">
      <c r="A238">
        <v>31160</v>
      </c>
      <c r="B238" t="str">
        <f>IF(A238 &lt;= 'Additional Data'!$B$2,"Low", IF(A238 &lt;='Additional Data'!$B$3, "Medium", "High"))</f>
        <v>Low</v>
      </c>
      <c r="C238">
        <v>1</v>
      </c>
      <c r="D238">
        <v>0</v>
      </c>
      <c r="E238">
        <v>59</v>
      </c>
      <c r="F238" t="str">
        <f t="shared" si="27"/>
        <v>Mid</v>
      </c>
      <c r="G238">
        <v>16</v>
      </c>
      <c r="H238">
        <v>3</v>
      </c>
      <c r="I238">
        <v>25</v>
      </c>
      <c r="J238">
        <v>6</v>
      </c>
      <c r="K238">
        <v>1</v>
      </c>
      <c r="L238">
        <v>13</v>
      </c>
      <c r="M238">
        <f>INDEX('Additional Data'!$H$2:$M$2, MATCH(MAX(G238:L238), G238:L238,0))</f>
        <v>0</v>
      </c>
      <c r="N238">
        <v>2</v>
      </c>
      <c r="O238">
        <v>2</v>
      </c>
      <c r="P238">
        <v>0</v>
      </c>
      <c r="Q238">
        <v>3</v>
      </c>
      <c r="R238">
        <v>8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3</v>
      </c>
      <c r="Z238">
        <v>11</v>
      </c>
      <c r="AA238">
        <v>0</v>
      </c>
      <c r="AB238">
        <v>45</v>
      </c>
      <c r="AC238" t="str" cm="1">
        <f t="array" ref="AC238">_xlfn.IFS(AB238 &lt; 30, "&lt; 30", AB238 &lt; 40, "30-39", AB238 &lt; 50, "40-49", AB238 &gt;= 50, "50+")</f>
        <v>40-49</v>
      </c>
      <c r="AD238">
        <v>2445</v>
      </c>
      <c r="AE238">
        <v>0</v>
      </c>
      <c r="AF238">
        <v>0</v>
      </c>
      <c r="AG238">
        <v>1</v>
      </c>
      <c r="AH238">
        <v>0</v>
      </c>
      <c r="AI238">
        <v>0</v>
      </c>
      <c r="AJ238" t="str" cm="1">
        <f t="array" ref="AJ23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3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38">
        <v>0</v>
      </c>
      <c r="AM238">
        <v>0</v>
      </c>
      <c r="AN238">
        <v>0</v>
      </c>
      <c r="AO238">
        <v>1</v>
      </c>
      <c r="AP238">
        <v>0</v>
      </c>
      <c r="AQ238" t="str" cm="1">
        <f t="array" ref="AQ23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38" t="str" cm="1">
        <f t="array" ref="AR23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38">
        <v>51</v>
      </c>
      <c r="AT238">
        <v>38</v>
      </c>
      <c r="AU238">
        <v>0</v>
      </c>
      <c r="AV238">
        <v>1</v>
      </c>
      <c r="AW238" t="s">
        <v>45</v>
      </c>
      <c r="AX238" t="s">
        <v>13</v>
      </c>
      <c r="AY238" t="str">
        <f t="shared" si="28"/>
        <v>Store</v>
      </c>
      <c r="AZ238">
        <v>5</v>
      </c>
      <c r="BA238" t="s">
        <v>44</v>
      </c>
      <c r="BB238">
        <f t="shared" si="29"/>
        <v>5</v>
      </c>
      <c r="BC238">
        <f t="shared" si="30"/>
        <v>64</v>
      </c>
      <c r="BD238">
        <f t="shared" si="31"/>
        <v>4</v>
      </c>
      <c r="BE238">
        <f t="shared" si="32"/>
        <v>1</v>
      </c>
      <c r="BF238">
        <f t="shared" si="33"/>
        <v>2</v>
      </c>
      <c r="BG238">
        <f t="shared" si="34"/>
        <v>7</v>
      </c>
      <c r="BH238">
        <f t="shared" si="35"/>
        <v>1</v>
      </c>
      <c r="BI238" t="str">
        <f>VLOOKUP(BH238,'Additional Data'!$E$1:$F$12,2,FALSE)</f>
        <v>Churned Customer</v>
      </c>
      <c r="BJ238" t="str">
        <f>IF(G238 &lt;= 'Additional Data'!$Q$2, "Low", IF(G238 &lt;= 'Additional Data'!$Q$3, "Medium", "High"))</f>
        <v>Low</v>
      </c>
      <c r="BK238" t="str">
        <f>IF(K238 &lt;= 'Additional Data'!$V$2, "Low", IF(K238 &lt;= 'Additional Data'!$V$3, "Medium", "High"))</f>
        <v>Low</v>
      </c>
      <c r="BL238" t="str">
        <f>IF(L238 &lt;= 'Additional Data'!$AA$2, "Low", IF(L238 &lt;= 'Additional Data'!$AA$3, "Medium", "High"))</f>
        <v>Medium</v>
      </c>
      <c r="BM238">
        <v>237</v>
      </c>
    </row>
    <row r="239" spans="1:65" x14ac:dyDescent="0.25">
      <c r="A239">
        <v>29938</v>
      </c>
      <c r="B239" t="str">
        <f>IF(A239 &lt;= 'Additional Data'!$B$2,"Low", IF(A239 &lt;='Additional Data'!$B$3, "Medium", "High"))</f>
        <v>Low</v>
      </c>
      <c r="C239">
        <v>1</v>
      </c>
      <c r="D239">
        <v>0</v>
      </c>
      <c r="E239">
        <v>52</v>
      </c>
      <c r="F239" t="str">
        <f t="shared" si="27"/>
        <v>Mid</v>
      </c>
      <c r="G239">
        <v>3</v>
      </c>
      <c r="H239">
        <v>3</v>
      </c>
      <c r="I239">
        <v>7</v>
      </c>
      <c r="J239">
        <v>0</v>
      </c>
      <c r="K239">
        <v>2</v>
      </c>
      <c r="L239">
        <v>11</v>
      </c>
      <c r="M239">
        <f>INDEX('Additional Data'!$H$2:$M$2, MATCH(MAX(G239:L239), G239:L239,0))</f>
        <v>0</v>
      </c>
      <c r="N239">
        <v>2</v>
      </c>
      <c r="O239">
        <v>1</v>
      </c>
      <c r="P239">
        <v>0</v>
      </c>
      <c r="Q239">
        <v>3</v>
      </c>
      <c r="R239">
        <v>6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3</v>
      </c>
      <c r="Z239">
        <v>11</v>
      </c>
      <c r="AA239">
        <v>0</v>
      </c>
      <c r="AB239">
        <v>35</v>
      </c>
      <c r="AC239" t="str" cm="1">
        <f t="array" ref="AC239">_xlfn.IFS(AB239 &lt; 30, "&lt; 30", AB239 &lt; 40, "30-39", AB239 &lt; 50, "40-49", AB239 &gt;= 50, "50+")</f>
        <v>30-39</v>
      </c>
      <c r="AD239">
        <v>2404</v>
      </c>
      <c r="AE239">
        <v>0</v>
      </c>
      <c r="AF239">
        <v>0</v>
      </c>
      <c r="AG239">
        <v>1</v>
      </c>
      <c r="AH239">
        <v>0</v>
      </c>
      <c r="AI239">
        <v>0</v>
      </c>
      <c r="AJ239" t="str" cm="1">
        <f t="array" ref="AJ23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3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39">
        <v>0</v>
      </c>
      <c r="AM239">
        <v>0</v>
      </c>
      <c r="AN239">
        <v>1</v>
      </c>
      <c r="AO239">
        <v>0</v>
      </c>
      <c r="AP239">
        <v>0</v>
      </c>
      <c r="AQ239" t="str" cm="1">
        <f t="array" ref="AQ23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39" t="str" cm="1">
        <f t="array" ref="AR23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39">
        <v>15</v>
      </c>
      <c r="AT239">
        <v>4</v>
      </c>
      <c r="AU239">
        <v>0</v>
      </c>
      <c r="AV239">
        <v>1</v>
      </c>
      <c r="AW239" t="s">
        <v>45</v>
      </c>
      <c r="AX239" t="s">
        <v>13</v>
      </c>
      <c r="AY239" t="str">
        <f t="shared" si="28"/>
        <v>Store</v>
      </c>
      <c r="AZ239">
        <v>4</v>
      </c>
      <c r="BA239" t="s">
        <v>44</v>
      </c>
      <c r="BB239">
        <f t="shared" si="29"/>
        <v>4</v>
      </c>
      <c r="BC239">
        <f t="shared" si="30"/>
        <v>26</v>
      </c>
      <c r="BD239">
        <f t="shared" si="31"/>
        <v>5</v>
      </c>
      <c r="BE239">
        <f t="shared" si="32"/>
        <v>0</v>
      </c>
      <c r="BF239">
        <f t="shared" si="33"/>
        <v>0</v>
      </c>
      <c r="BG239">
        <f t="shared" si="34"/>
        <v>5</v>
      </c>
      <c r="BH239">
        <f t="shared" si="35"/>
        <v>0</v>
      </c>
      <c r="BI239" t="str">
        <f>VLOOKUP(BH239,'Additional Data'!$E$1:$F$12,2,FALSE)</f>
        <v>Churned Customer</v>
      </c>
      <c r="BJ239" t="str">
        <f>IF(G239 &lt;= 'Additional Data'!$Q$2, "Low", IF(G239 &lt;= 'Additional Data'!$Q$3, "Medium", "High"))</f>
        <v>Low</v>
      </c>
      <c r="BK239" t="str">
        <f>IF(K239 &lt;= 'Additional Data'!$V$2, "Low", IF(K239 &lt;= 'Additional Data'!$V$3, "Medium", "High"))</f>
        <v>Medium</v>
      </c>
      <c r="BL239" t="str">
        <f>IF(L239 &lt;= 'Additional Data'!$AA$2, "Low", IF(L239 &lt;= 'Additional Data'!$AA$3, "Medium", "High"))</f>
        <v>Medium</v>
      </c>
      <c r="BM239">
        <v>238</v>
      </c>
    </row>
    <row r="240" spans="1:65" x14ac:dyDescent="0.25">
      <c r="A240">
        <v>102692</v>
      </c>
      <c r="B240" t="str">
        <f>IF(A240 &lt;= 'Additional Data'!$B$2,"Low", IF(A240 &lt;='Additional Data'!$B$3, "Medium", "High"))</f>
        <v>High</v>
      </c>
      <c r="C240">
        <v>0</v>
      </c>
      <c r="D240">
        <v>0</v>
      </c>
      <c r="E240">
        <v>5</v>
      </c>
      <c r="F240" t="str">
        <f t="shared" si="27"/>
        <v>Very Recent</v>
      </c>
      <c r="G240">
        <v>168</v>
      </c>
      <c r="H240">
        <v>148</v>
      </c>
      <c r="I240">
        <v>444</v>
      </c>
      <c r="J240">
        <v>32</v>
      </c>
      <c r="K240">
        <v>172</v>
      </c>
      <c r="L240">
        <v>148</v>
      </c>
      <c r="M240">
        <f>INDEX('Additional Data'!$H$2:$M$2, MATCH(MAX(G240:L240), G240:L240,0))</f>
        <v>0</v>
      </c>
      <c r="N240">
        <v>1</v>
      </c>
      <c r="O240">
        <v>6</v>
      </c>
      <c r="P240">
        <v>9</v>
      </c>
      <c r="Q240">
        <v>13</v>
      </c>
      <c r="R240">
        <v>2</v>
      </c>
      <c r="S240">
        <v>0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3</v>
      </c>
      <c r="Z240">
        <v>11</v>
      </c>
      <c r="AA240">
        <v>1</v>
      </c>
      <c r="AB240">
        <v>46</v>
      </c>
      <c r="AC240" t="str" cm="1">
        <f t="array" ref="AC240">_xlfn.IFS(AB240 &lt; 30, "&lt; 30", AB240 &lt; 40, "30-39", AB240 &lt; 50, "40-49", AB240 &gt;= 50, "50+")</f>
        <v>40-49</v>
      </c>
      <c r="AD240">
        <v>2609</v>
      </c>
      <c r="AE240">
        <v>1</v>
      </c>
      <c r="AF240">
        <v>0</v>
      </c>
      <c r="AG240">
        <v>0</v>
      </c>
      <c r="AH240">
        <v>0</v>
      </c>
      <c r="AI240">
        <v>0</v>
      </c>
      <c r="AJ240" t="str" cm="1">
        <f t="array" ref="AJ24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4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40">
        <v>0</v>
      </c>
      <c r="AM240">
        <v>0</v>
      </c>
      <c r="AN240">
        <v>1</v>
      </c>
      <c r="AO240">
        <v>0</v>
      </c>
      <c r="AP240">
        <v>0</v>
      </c>
      <c r="AQ240" t="str" cm="1">
        <f t="array" ref="AQ24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40" t="str" cm="1">
        <f t="array" ref="AR24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40">
        <v>964</v>
      </c>
      <c r="AT240">
        <v>816</v>
      </c>
      <c r="AU240">
        <v>4</v>
      </c>
      <c r="AV240">
        <v>0</v>
      </c>
      <c r="AW240" t="s">
        <v>46</v>
      </c>
      <c r="AX240" t="s">
        <v>13</v>
      </c>
      <c r="AY240" t="str">
        <f t="shared" si="28"/>
        <v>Store</v>
      </c>
      <c r="AZ240">
        <v>28</v>
      </c>
      <c r="BA240" t="s">
        <v>48</v>
      </c>
      <c r="BB240">
        <f t="shared" si="29"/>
        <v>28</v>
      </c>
      <c r="BC240">
        <f t="shared" si="30"/>
        <v>1112</v>
      </c>
      <c r="BD240">
        <f t="shared" si="31"/>
        <v>10</v>
      </c>
      <c r="BE240">
        <f t="shared" si="32"/>
        <v>9</v>
      </c>
      <c r="BF240">
        <f t="shared" si="33"/>
        <v>7</v>
      </c>
      <c r="BG240">
        <f t="shared" si="34"/>
        <v>26</v>
      </c>
      <c r="BH240">
        <f t="shared" si="35"/>
        <v>9</v>
      </c>
      <c r="BI240" t="str">
        <f>VLOOKUP(BH240,'Additional Data'!$E$1:$F$12,2,FALSE)</f>
        <v>Top Customer</v>
      </c>
      <c r="BJ240" t="str">
        <f>IF(G240 &lt;= 'Additional Data'!$Q$2, "Low", IF(G240 &lt;= 'Additional Data'!$Q$3, "Medium", "High"))</f>
        <v>Medium</v>
      </c>
      <c r="BK240" t="str">
        <f>IF(K240 &lt;= 'Additional Data'!$V$2, "Low", IF(K240 &lt;= 'Additional Data'!$V$3, "Medium", "High"))</f>
        <v>High</v>
      </c>
      <c r="BL240" t="str">
        <f>IF(L240 &lt;= 'Additional Data'!$AA$2, "Low", IF(L240 &lt;= 'Additional Data'!$AA$3, "Medium", "High"))</f>
        <v>High</v>
      </c>
      <c r="BM240">
        <v>239</v>
      </c>
    </row>
    <row r="241" spans="1:65" x14ac:dyDescent="0.25">
      <c r="A241">
        <v>26490</v>
      </c>
      <c r="B241" t="str">
        <f>IF(A241 &lt;= 'Additional Data'!$B$2,"Low", IF(A241 &lt;='Additional Data'!$B$3, "Medium", "High"))</f>
        <v>Low</v>
      </c>
      <c r="C241">
        <v>0</v>
      </c>
      <c r="D241">
        <v>0</v>
      </c>
      <c r="E241">
        <v>92</v>
      </c>
      <c r="F241" t="str">
        <f t="shared" si="27"/>
        <v>Old</v>
      </c>
      <c r="G241">
        <v>45</v>
      </c>
      <c r="H241">
        <v>47</v>
      </c>
      <c r="I241">
        <v>52</v>
      </c>
      <c r="J241">
        <v>21</v>
      </c>
      <c r="K241">
        <v>20</v>
      </c>
      <c r="L241">
        <v>25</v>
      </c>
      <c r="M241">
        <f>INDEX('Additional Data'!$H$2:$M$2, MATCH(MAX(G241:L241), G241:L241,0))</f>
        <v>0</v>
      </c>
      <c r="N241">
        <v>2</v>
      </c>
      <c r="O241">
        <v>3</v>
      </c>
      <c r="P241">
        <v>1</v>
      </c>
      <c r="Q241">
        <v>5</v>
      </c>
      <c r="R241">
        <v>6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3</v>
      </c>
      <c r="Z241">
        <v>11</v>
      </c>
      <c r="AA241">
        <v>0</v>
      </c>
      <c r="AB241">
        <v>62</v>
      </c>
      <c r="AC241" t="str" cm="1">
        <f t="array" ref="AC241">_xlfn.IFS(AB241 &lt; 30, "&lt; 30", AB241 &lt; 40, "30-39", AB241 &lt; 50, "40-49", AB241 &gt;= 50, "50+")</f>
        <v>50+</v>
      </c>
      <c r="AD241">
        <v>2804</v>
      </c>
      <c r="AE241">
        <v>0</v>
      </c>
      <c r="AF241">
        <v>0</v>
      </c>
      <c r="AG241">
        <v>0</v>
      </c>
      <c r="AH241">
        <v>1</v>
      </c>
      <c r="AI241">
        <v>0</v>
      </c>
      <c r="AJ241" t="str" cm="1">
        <f t="array" ref="AJ24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4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41">
        <v>1</v>
      </c>
      <c r="AM241">
        <v>0</v>
      </c>
      <c r="AN241">
        <v>0</v>
      </c>
      <c r="AO241">
        <v>0</v>
      </c>
      <c r="AP241">
        <v>0</v>
      </c>
      <c r="AQ241" t="str" cm="1">
        <f t="array" ref="AQ24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241" t="str" cm="1">
        <f t="array" ref="AR24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41">
        <v>185</v>
      </c>
      <c r="AT241">
        <v>160</v>
      </c>
      <c r="AU241">
        <v>0</v>
      </c>
      <c r="AV241">
        <v>0</v>
      </c>
      <c r="AW241" t="s">
        <v>47</v>
      </c>
      <c r="AX241" t="s">
        <v>13</v>
      </c>
      <c r="AY241" t="str">
        <f t="shared" si="28"/>
        <v>Store</v>
      </c>
      <c r="AZ241">
        <v>9</v>
      </c>
      <c r="BA241" t="s">
        <v>44</v>
      </c>
      <c r="BB241">
        <f t="shared" si="29"/>
        <v>9</v>
      </c>
      <c r="BC241">
        <f t="shared" si="30"/>
        <v>210</v>
      </c>
      <c r="BD241">
        <f t="shared" si="31"/>
        <v>0.99999999999999978</v>
      </c>
      <c r="BE241">
        <f t="shared" si="32"/>
        <v>3</v>
      </c>
      <c r="BF241">
        <f t="shared" si="33"/>
        <v>4</v>
      </c>
      <c r="BG241">
        <f t="shared" si="34"/>
        <v>8</v>
      </c>
      <c r="BH241">
        <f t="shared" si="35"/>
        <v>1</v>
      </c>
      <c r="BI241" t="str">
        <f>VLOOKUP(BH241,'Additional Data'!$E$1:$F$12,2,FALSE)</f>
        <v>Churned Customer</v>
      </c>
      <c r="BJ241" t="str">
        <f>IF(G241 &lt;= 'Additional Data'!$Q$2, "Low", IF(G241 &lt;= 'Additional Data'!$Q$3, "Medium", "High"))</f>
        <v>Medium</v>
      </c>
      <c r="BK241" t="str">
        <f>IF(K241 &lt;= 'Additional Data'!$V$2, "Low", IF(K241 &lt;= 'Additional Data'!$V$3, "Medium", "High"))</f>
        <v>Medium</v>
      </c>
      <c r="BL241" t="str">
        <f>IF(L241 &lt;= 'Additional Data'!$AA$2, "Low", IF(L241 &lt;= 'Additional Data'!$AA$3, "Medium", "High"))</f>
        <v>Medium</v>
      </c>
      <c r="BM241">
        <v>240</v>
      </c>
    </row>
    <row r="242" spans="1:65" x14ac:dyDescent="0.25">
      <c r="A242">
        <v>75702</v>
      </c>
      <c r="B242" t="str">
        <f>IF(A242 &lt;= 'Additional Data'!$B$2,"Low", IF(A242 &lt;='Additional Data'!$B$3, "Medium", "High"))</f>
        <v>High</v>
      </c>
      <c r="C242">
        <v>1</v>
      </c>
      <c r="D242">
        <v>1</v>
      </c>
      <c r="E242">
        <v>77</v>
      </c>
      <c r="F242" t="str">
        <f t="shared" si="27"/>
        <v>Old</v>
      </c>
      <c r="G242">
        <v>650</v>
      </c>
      <c r="H242">
        <v>28</v>
      </c>
      <c r="I242">
        <v>353</v>
      </c>
      <c r="J242">
        <v>45</v>
      </c>
      <c r="K242">
        <v>42</v>
      </c>
      <c r="L242">
        <v>30</v>
      </c>
      <c r="M242">
        <f>INDEX('Additional Data'!$H$2:$M$2, MATCH(MAX(G242:L242), G242:L242,0))</f>
        <v>0</v>
      </c>
      <c r="N242">
        <v>5</v>
      </c>
      <c r="O242">
        <v>4</v>
      </c>
      <c r="P242">
        <v>6</v>
      </c>
      <c r="Q242">
        <v>11</v>
      </c>
      <c r="R242">
        <v>8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3</v>
      </c>
      <c r="Z242">
        <v>11</v>
      </c>
      <c r="AA242">
        <v>0</v>
      </c>
      <c r="AB242">
        <v>53</v>
      </c>
      <c r="AC242" t="str" cm="1">
        <f t="array" ref="AC242">_xlfn.IFS(AB242 &lt; 30, "&lt; 30", AB242 &lt; 40, "30-39", AB242 &lt; 50, "40-49", AB242 &gt;= 50, "50+")</f>
        <v>50+</v>
      </c>
      <c r="AD242">
        <v>2828</v>
      </c>
      <c r="AE242">
        <v>0</v>
      </c>
      <c r="AF242">
        <v>0</v>
      </c>
      <c r="AG242">
        <v>0</v>
      </c>
      <c r="AH242">
        <v>1</v>
      </c>
      <c r="AI242">
        <v>0</v>
      </c>
      <c r="AJ242" t="str" cm="1">
        <f t="array" ref="AJ24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4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42">
        <v>0</v>
      </c>
      <c r="AM242">
        <v>0</v>
      </c>
      <c r="AN242">
        <v>1</v>
      </c>
      <c r="AO242">
        <v>0</v>
      </c>
      <c r="AP242">
        <v>0</v>
      </c>
      <c r="AQ242" t="str" cm="1">
        <f t="array" ref="AQ24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42" t="str" cm="1">
        <f t="array" ref="AR24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42">
        <v>1118</v>
      </c>
      <c r="AT242">
        <v>1088</v>
      </c>
      <c r="AU242">
        <v>0</v>
      </c>
      <c r="AV242">
        <v>2</v>
      </c>
      <c r="AW242" t="s">
        <v>43</v>
      </c>
      <c r="AX242" t="s">
        <v>13</v>
      </c>
      <c r="AY242" t="str">
        <f t="shared" si="28"/>
        <v>Store</v>
      </c>
      <c r="AZ242">
        <v>21</v>
      </c>
      <c r="BA242" t="s">
        <v>44</v>
      </c>
      <c r="BB242">
        <f t="shared" si="29"/>
        <v>21</v>
      </c>
      <c r="BC242">
        <f t="shared" si="30"/>
        <v>1148</v>
      </c>
      <c r="BD242">
        <f t="shared" si="31"/>
        <v>3.0000000000000004</v>
      </c>
      <c r="BE242">
        <f t="shared" si="32"/>
        <v>8</v>
      </c>
      <c r="BF242">
        <f t="shared" si="33"/>
        <v>7</v>
      </c>
      <c r="BG242">
        <f t="shared" si="34"/>
        <v>18</v>
      </c>
      <c r="BH242">
        <f t="shared" si="35"/>
        <v>6</v>
      </c>
      <c r="BI242" t="str">
        <f>VLOOKUP(BH242,'Additional Data'!$E$1:$F$12,2,FALSE)</f>
        <v>Loyal Customer</v>
      </c>
      <c r="BJ242" t="str">
        <f>IF(G242 &lt;= 'Additional Data'!$Q$2, "Low", IF(G242 &lt;= 'Additional Data'!$Q$3, "Medium", "High"))</f>
        <v>High</v>
      </c>
      <c r="BK242" t="str">
        <f>IF(K242 &lt;= 'Additional Data'!$V$2, "Low", IF(K242 &lt;= 'Additional Data'!$V$3, "Medium", "High"))</f>
        <v>High</v>
      </c>
      <c r="BL242" t="str">
        <f>IF(L242 &lt;= 'Additional Data'!$AA$2, "Low", IF(L242 &lt;= 'Additional Data'!$AA$3, "Medium", "High"))</f>
        <v>Medium</v>
      </c>
      <c r="BM242">
        <v>241</v>
      </c>
    </row>
    <row r="243" spans="1:65" x14ac:dyDescent="0.25">
      <c r="A243">
        <v>30899</v>
      </c>
      <c r="B243" t="str">
        <f>IF(A243 &lt;= 'Additional Data'!$B$2,"Low", IF(A243 &lt;='Additional Data'!$B$3, "Medium", "High"))</f>
        <v>Low</v>
      </c>
      <c r="C243">
        <v>1</v>
      </c>
      <c r="D243">
        <v>0</v>
      </c>
      <c r="E243">
        <v>35</v>
      </c>
      <c r="F243" t="str">
        <f t="shared" si="27"/>
        <v>Mid</v>
      </c>
      <c r="G243">
        <v>24</v>
      </c>
      <c r="H243">
        <v>0</v>
      </c>
      <c r="I243">
        <v>8</v>
      </c>
      <c r="J243">
        <v>0</v>
      </c>
      <c r="K243">
        <v>0</v>
      </c>
      <c r="L243">
        <v>1</v>
      </c>
      <c r="M243">
        <f>INDEX('Additional Data'!$H$2:$M$2, MATCH(MAX(G243:L243), G243:L243,0))</f>
        <v>0</v>
      </c>
      <c r="N243">
        <v>2</v>
      </c>
      <c r="O243">
        <v>1</v>
      </c>
      <c r="P243">
        <v>0</v>
      </c>
      <c r="Q243">
        <v>3</v>
      </c>
      <c r="R243">
        <v>6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3</v>
      </c>
      <c r="Z243">
        <v>11</v>
      </c>
      <c r="AA243">
        <v>0</v>
      </c>
      <c r="AB243">
        <v>46</v>
      </c>
      <c r="AC243" t="str" cm="1">
        <f t="array" ref="AC243">_xlfn.IFS(AB243 &lt; 30, "&lt; 30", AB243 &lt; 40, "30-39", AB243 &lt; 50, "40-49", AB243 &gt;= 50, "50+")</f>
        <v>40-49</v>
      </c>
      <c r="AD243">
        <v>2783</v>
      </c>
      <c r="AE243">
        <v>0</v>
      </c>
      <c r="AF243">
        <v>0</v>
      </c>
      <c r="AG243">
        <v>1</v>
      </c>
      <c r="AH243">
        <v>0</v>
      </c>
      <c r="AI243">
        <v>0</v>
      </c>
      <c r="AJ243" t="str" cm="1">
        <f t="array" ref="AJ24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4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43">
        <v>0</v>
      </c>
      <c r="AM243">
        <v>0</v>
      </c>
      <c r="AN243">
        <v>0</v>
      </c>
      <c r="AO243">
        <v>0</v>
      </c>
      <c r="AP243">
        <v>1</v>
      </c>
      <c r="AQ243" t="str" cm="1">
        <f t="array" ref="AQ24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43" t="str" cm="1">
        <f t="array" ref="AR24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43">
        <v>32</v>
      </c>
      <c r="AT243">
        <v>31</v>
      </c>
      <c r="AU243">
        <v>0</v>
      </c>
      <c r="AV243">
        <v>1</v>
      </c>
      <c r="AW243" t="s">
        <v>45</v>
      </c>
      <c r="AX243" t="s">
        <v>13</v>
      </c>
      <c r="AY243" t="str">
        <f t="shared" si="28"/>
        <v>Store</v>
      </c>
      <c r="AZ243">
        <v>4</v>
      </c>
      <c r="BA243" t="s">
        <v>44</v>
      </c>
      <c r="BB243">
        <f t="shared" si="29"/>
        <v>4</v>
      </c>
      <c r="BC243">
        <f t="shared" si="30"/>
        <v>33</v>
      </c>
      <c r="BD243">
        <f t="shared" si="31"/>
        <v>7</v>
      </c>
      <c r="BE243">
        <f t="shared" si="32"/>
        <v>0</v>
      </c>
      <c r="BF243">
        <f t="shared" si="33"/>
        <v>0</v>
      </c>
      <c r="BG243">
        <f t="shared" si="34"/>
        <v>7</v>
      </c>
      <c r="BH243">
        <f t="shared" si="35"/>
        <v>1</v>
      </c>
      <c r="BI243" t="str">
        <f>VLOOKUP(BH243,'Additional Data'!$E$1:$F$12,2,FALSE)</f>
        <v>Churned Customer</v>
      </c>
      <c r="BJ243" t="str">
        <f>IF(G243 &lt;= 'Additional Data'!$Q$2, "Low", IF(G243 &lt;= 'Additional Data'!$Q$3, "Medium", "High"))</f>
        <v>Low</v>
      </c>
      <c r="BK243" t="str">
        <f>IF(K243 &lt;= 'Additional Data'!$V$2, "Low", IF(K243 &lt;= 'Additional Data'!$V$3, "Medium", "High"))</f>
        <v>Low</v>
      </c>
      <c r="BL243" t="str">
        <f>IF(L243 &lt;= 'Additional Data'!$AA$2, "Low", IF(L243 &lt;= 'Additional Data'!$AA$3, "Medium", "High"))</f>
        <v>Low</v>
      </c>
      <c r="BM243">
        <v>242</v>
      </c>
    </row>
    <row r="244" spans="1:65" x14ac:dyDescent="0.25">
      <c r="A244">
        <v>63342</v>
      </c>
      <c r="B244" t="str">
        <f>IF(A244 &lt;= 'Additional Data'!$B$2,"Low", IF(A244 &lt;='Additional Data'!$B$3, "Medium", "High"))</f>
        <v>Medium</v>
      </c>
      <c r="C244">
        <v>0</v>
      </c>
      <c r="D244">
        <v>1</v>
      </c>
      <c r="E244">
        <v>48</v>
      </c>
      <c r="F244" t="str">
        <f t="shared" si="27"/>
        <v>Mid</v>
      </c>
      <c r="G244">
        <v>918</v>
      </c>
      <c r="H244">
        <v>21</v>
      </c>
      <c r="I244">
        <v>118</v>
      </c>
      <c r="J244">
        <v>13</v>
      </c>
      <c r="K244">
        <v>10</v>
      </c>
      <c r="L244">
        <v>21</v>
      </c>
      <c r="M244">
        <f>INDEX('Additional Data'!$H$2:$M$2, MATCH(MAX(G244:L244), G244:L244,0))</f>
        <v>0</v>
      </c>
      <c r="N244">
        <v>3</v>
      </c>
      <c r="O244">
        <v>8</v>
      </c>
      <c r="P244">
        <v>3</v>
      </c>
      <c r="Q244">
        <v>5</v>
      </c>
      <c r="R244">
        <v>6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3</v>
      </c>
      <c r="Z244">
        <v>11</v>
      </c>
      <c r="AA244">
        <v>0</v>
      </c>
      <c r="AB244">
        <v>59</v>
      </c>
      <c r="AC244" t="str" cm="1">
        <f t="array" ref="AC244">_xlfn.IFS(AB244 &lt; 30, "&lt; 30", AB244 &lt; 40, "30-39", AB244 &lt; 50, "40-49", AB244 &gt;= 50, "50+")</f>
        <v>50+</v>
      </c>
      <c r="AD244">
        <v>2780</v>
      </c>
      <c r="AE244">
        <v>0</v>
      </c>
      <c r="AF244">
        <v>0</v>
      </c>
      <c r="AG244">
        <v>0</v>
      </c>
      <c r="AH244">
        <v>1</v>
      </c>
      <c r="AI244">
        <v>0</v>
      </c>
      <c r="AJ244" t="str" cm="1">
        <f t="array" ref="AJ24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4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44">
        <v>0</v>
      </c>
      <c r="AM244">
        <v>0</v>
      </c>
      <c r="AN244">
        <v>0</v>
      </c>
      <c r="AO244">
        <v>0</v>
      </c>
      <c r="AP244">
        <v>1</v>
      </c>
      <c r="AQ244" t="str" cm="1">
        <f t="array" ref="AQ24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44" t="str" cm="1">
        <f t="array" ref="AR24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44">
        <v>1080</v>
      </c>
      <c r="AT244">
        <v>1059</v>
      </c>
      <c r="AU244">
        <v>1</v>
      </c>
      <c r="AV244">
        <v>1</v>
      </c>
      <c r="AW244" t="s">
        <v>43</v>
      </c>
      <c r="AX244" t="s">
        <v>11</v>
      </c>
      <c r="AY244" t="str">
        <f t="shared" si="28"/>
        <v>Web</v>
      </c>
      <c r="AZ244">
        <v>16</v>
      </c>
      <c r="BA244" t="s">
        <v>48</v>
      </c>
      <c r="BB244">
        <f t="shared" si="29"/>
        <v>16</v>
      </c>
      <c r="BC244">
        <f t="shared" si="30"/>
        <v>1101</v>
      </c>
      <c r="BD244">
        <f t="shared" si="31"/>
        <v>6</v>
      </c>
      <c r="BE244">
        <f t="shared" si="32"/>
        <v>6</v>
      </c>
      <c r="BF244">
        <f t="shared" si="33"/>
        <v>7</v>
      </c>
      <c r="BG244">
        <f t="shared" si="34"/>
        <v>19</v>
      </c>
      <c r="BH244">
        <f t="shared" si="35"/>
        <v>7</v>
      </c>
      <c r="BI244" t="str">
        <f>VLOOKUP(BH244,'Additional Data'!$E$1:$F$12,2,FALSE)</f>
        <v>Loyal Customer</v>
      </c>
      <c r="BJ244" t="str">
        <f>IF(G244 &lt;= 'Additional Data'!$Q$2, "Low", IF(G244 &lt;= 'Additional Data'!$Q$3, "Medium", "High"))</f>
        <v>High</v>
      </c>
      <c r="BK244" t="str">
        <f>IF(K244 &lt;= 'Additional Data'!$V$2, "Low", IF(K244 &lt;= 'Additional Data'!$V$3, "Medium", "High"))</f>
        <v>Medium</v>
      </c>
      <c r="BL244" t="str">
        <f>IF(L244 &lt;= 'Additional Data'!$AA$2, "Low", IF(L244 &lt;= 'Additional Data'!$AA$3, "Medium", "High"))</f>
        <v>Medium</v>
      </c>
      <c r="BM244">
        <v>243</v>
      </c>
    </row>
    <row r="245" spans="1:65" x14ac:dyDescent="0.25">
      <c r="A245">
        <v>45989</v>
      </c>
      <c r="B245" t="str">
        <f>IF(A245 &lt;= 'Additional Data'!$B$2,"Low", IF(A245 &lt;='Additional Data'!$B$3, "Medium", "High"))</f>
        <v>Medium</v>
      </c>
      <c r="C245">
        <v>0</v>
      </c>
      <c r="D245">
        <v>1</v>
      </c>
      <c r="E245">
        <v>97</v>
      </c>
      <c r="F245" t="str">
        <f t="shared" si="27"/>
        <v>Old</v>
      </c>
      <c r="G245">
        <v>138</v>
      </c>
      <c r="H245">
        <v>33</v>
      </c>
      <c r="I245">
        <v>87</v>
      </c>
      <c r="J245">
        <v>28</v>
      </c>
      <c r="K245">
        <v>24</v>
      </c>
      <c r="L245">
        <v>12</v>
      </c>
      <c r="M245">
        <f>INDEX('Additional Data'!$H$2:$M$2, MATCH(MAX(G245:L245), G245:L245,0))</f>
        <v>0</v>
      </c>
      <c r="N245">
        <v>4</v>
      </c>
      <c r="O245">
        <v>3</v>
      </c>
      <c r="P245">
        <v>2</v>
      </c>
      <c r="Q245">
        <v>7</v>
      </c>
      <c r="R245">
        <v>3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3</v>
      </c>
      <c r="Z245">
        <v>11</v>
      </c>
      <c r="AA245">
        <v>0</v>
      </c>
      <c r="AB245">
        <v>56</v>
      </c>
      <c r="AC245" t="str" cm="1">
        <f t="array" ref="AC245">_xlfn.IFS(AB245 &lt; 30, "&lt; 30", AB245 &lt; 40, "30-39", AB245 &lt; 50, "40-49", AB245 &gt;= 50, "50+")</f>
        <v>50+</v>
      </c>
      <c r="AD245">
        <v>2774</v>
      </c>
      <c r="AE245">
        <v>0</v>
      </c>
      <c r="AF245">
        <v>0</v>
      </c>
      <c r="AG245">
        <v>1</v>
      </c>
      <c r="AH245">
        <v>0</v>
      </c>
      <c r="AI245">
        <v>0</v>
      </c>
      <c r="AJ245" t="str" cm="1">
        <f t="array" ref="AJ24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4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45">
        <v>0</v>
      </c>
      <c r="AM245">
        <v>0</v>
      </c>
      <c r="AN245">
        <v>1</v>
      </c>
      <c r="AO245">
        <v>0</v>
      </c>
      <c r="AP245">
        <v>0</v>
      </c>
      <c r="AQ245" t="str" cm="1">
        <f t="array" ref="AQ24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45" t="str" cm="1">
        <f t="array" ref="AR24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45">
        <v>310</v>
      </c>
      <c r="AT245">
        <v>298</v>
      </c>
      <c r="AU245">
        <v>0</v>
      </c>
      <c r="AV245">
        <v>1</v>
      </c>
      <c r="AW245" t="s">
        <v>47</v>
      </c>
      <c r="AX245" t="s">
        <v>13</v>
      </c>
      <c r="AY245" t="str">
        <f t="shared" si="28"/>
        <v>Store</v>
      </c>
      <c r="AZ245">
        <v>12</v>
      </c>
      <c r="BA245" t="s">
        <v>44</v>
      </c>
      <c r="BB245">
        <f t="shared" si="29"/>
        <v>12</v>
      </c>
      <c r="BC245">
        <f t="shared" si="30"/>
        <v>322</v>
      </c>
      <c r="BD245">
        <f t="shared" si="31"/>
        <v>0.99999999999999978</v>
      </c>
      <c r="BE245">
        <f t="shared" si="32"/>
        <v>4</v>
      </c>
      <c r="BF245">
        <f t="shared" si="33"/>
        <v>4</v>
      </c>
      <c r="BG245">
        <f t="shared" si="34"/>
        <v>9</v>
      </c>
      <c r="BH245">
        <f t="shared" si="35"/>
        <v>2</v>
      </c>
      <c r="BI245" t="str">
        <f>VLOOKUP(BH245,'Additional Data'!$E$1:$F$12,2,FALSE)</f>
        <v>Churned Customer</v>
      </c>
      <c r="BJ245" t="str">
        <f>IF(G245 &lt;= 'Additional Data'!$Q$2, "Low", IF(G245 &lt;= 'Additional Data'!$Q$3, "Medium", "High"))</f>
        <v>Medium</v>
      </c>
      <c r="BK245" t="str">
        <f>IF(K245 &lt;= 'Additional Data'!$V$2, "Low", IF(K245 &lt;= 'Additional Data'!$V$3, "Medium", "High"))</f>
        <v>Medium</v>
      </c>
      <c r="BL245" t="str">
        <f>IF(L245 &lt;= 'Additional Data'!$AA$2, "Low", IF(L245 &lt;= 'Additional Data'!$AA$3, "Medium", "High"))</f>
        <v>Medium</v>
      </c>
      <c r="BM245">
        <v>244</v>
      </c>
    </row>
    <row r="246" spans="1:65" x14ac:dyDescent="0.25">
      <c r="A246">
        <v>18701</v>
      </c>
      <c r="B246" t="str">
        <f>IF(A246 &lt;= 'Additional Data'!$B$2,"Low", IF(A246 &lt;='Additional Data'!$B$3, "Medium", "High"))</f>
        <v>Low</v>
      </c>
      <c r="C246">
        <v>1</v>
      </c>
      <c r="D246">
        <v>1</v>
      </c>
      <c r="E246">
        <v>95</v>
      </c>
      <c r="F246" t="str">
        <f t="shared" si="27"/>
        <v>Old</v>
      </c>
      <c r="G246">
        <v>12</v>
      </c>
      <c r="H246">
        <v>4</v>
      </c>
      <c r="I246">
        <v>2</v>
      </c>
      <c r="J246">
        <v>10</v>
      </c>
      <c r="K246">
        <v>6</v>
      </c>
      <c r="L246">
        <v>10</v>
      </c>
      <c r="M246">
        <f>INDEX('Additional Data'!$H$2:$M$2, MATCH(MAX(G246:L246), G246:L246,0))</f>
        <v>0</v>
      </c>
      <c r="N246">
        <v>4</v>
      </c>
      <c r="O246">
        <v>2</v>
      </c>
      <c r="P246">
        <v>0</v>
      </c>
      <c r="Q246">
        <v>4</v>
      </c>
      <c r="R246">
        <v>5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3</v>
      </c>
      <c r="Z246">
        <v>11</v>
      </c>
      <c r="AA246">
        <v>0</v>
      </c>
      <c r="AB246">
        <v>56</v>
      </c>
      <c r="AC246" t="str" cm="1">
        <f t="array" ref="AC246">_xlfn.IFS(AB246 &lt; 30, "&lt; 30", AB246 &lt; 40, "30-39", AB246 &lt; 50, "40-49", AB246 &gt;= 50, "50+")</f>
        <v>50+</v>
      </c>
      <c r="AD246">
        <v>2549</v>
      </c>
      <c r="AE246">
        <v>0</v>
      </c>
      <c r="AF246">
        <v>0</v>
      </c>
      <c r="AG246">
        <v>1</v>
      </c>
      <c r="AH246">
        <v>0</v>
      </c>
      <c r="AI246">
        <v>0</v>
      </c>
      <c r="AJ246" t="str" cm="1">
        <f t="array" ref="AJ24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4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46">
        <v>0</v>
      </c>
      <c r="AM246">
        <v>0</v>
      </c>
      <c r="AN246">
        <v>1</v>
      </c>
      <c r="AO246">
        <v>0</v>
      </c>
      <c r="AP246">
        <v>0</v>
      </c>
      <c r="AQ246" t="str" cm="1">
        <f t="array" ref="AQ24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46" t="str" cm="1">
        <f t="array" ref="AR24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46">
        <v>34</v>
      </c>
      <c r="AT246">
        <v>24</v>
      </c>
      <c r="AU246">
        <v>0</v>
      </c>
      <c r="AV246">
        <v>2</v>
      </c>
      <c r="AW246" t="s">
        <v>45</v>
      </c>
      <c r="AX246" t="s">
        <v>13</v>
      </c>
      <c r="AY246" t="str">
        <f t="shared" si="28"/>
        <v>Store</v>
      </c>
      <c r="AZ246">
        <v>6</v>
      </c>
      <c r="BA246" t="s">
        <v>44</v>
      </c>
      <c r="BB246">
        <f t="shared" si="29"/>
        <v>6</v>
      </c>
      <c r="BC246">
        <f t="shared" si="30"/>
        <v>44</v>
      </c>
      <c r="BD246">
        <f t="shared" si="31"/>
        <v>0.99999999999999978</v>
      </c>
      <c r="BE246">
        <f t="shared" si="32"/>
        <v>2</v>
      </c>
      <c r="BF246">
        <f t="shared" si="33"/>
        <v>1</v>
      </c>
      <c r="BG246">
        <f t="shared" si="34"/>
        <v>4</v>
      </c>
      <c r="BH246">
        <f t="shared" si="35"/>
        <v>0</v>
      </c>
      <c r="BI246" t="str">
        <f>VLOOKUP(BH246,'Additional Data'!$E$1:$F$12,2,FALSE)</f>
        <v>Churned Customer</v>
      </c>
      <c r="BJ246" t="str">
        <f>IF(G246 &lt;= 'Additional Data'!$Q$2, "Low", IF(G246 &lt;= 'Additional Data'!$Q$3, "Medium", "High"))</f>
        <v>Low</v>
      </c>
      <c r="BK246" t="str">
        <f>IF(K246 &lt;= 'Additional Data'!$V$2, "Low", IF(K246 &lt;= 'Additional Data'!$V$3, "Medium", "High"))</f>
        <v>Medium</v>
      </c>
      <c r="BL246" t="str">
        <f>IF(L246 &lt;= 'Additional Data'!$AA$2, "Low", IF(L246 &lt;= 'Additional Data'!$AA$3, "Medium", "High"))</f>
        <v>Medium</v>
      </c>
      <c r="BM246">
        <v>245</v>
      </c>
    </row>
    <row r="247" spans="1:65" x14ac:dyDescent="0.25">
      <c r="A247">
        <v>40737</v>
      </c>
      <c r="B247" t="str">
        <f>IF(A247 &lt;= 'Additional Data'!$B$2,"Low", IF(A247 &lt;='Additional Data'!$B$3, "Medium", "High"))</f>
        <v>Medium</v>
      </c>
      <c r="C247">
        <v>2</v>
      </c>
      <c r="D247">
        <v>1</v>
      </c>
      <c r="E247">
        <v>24</v>
      </c>
      <c r="F247" t="str">
        <f t="shared" si="27"/>
        <v>Recent</v>
      </c>
      <c r="G247">
        <v>11</v>
      </c>
      <c r="H247">
        <v>0</v>
      </c>
      <c r="I247">
        <v>4</v>
      </c>
      <c r="J247">
        <v>0</v>
      </c>
      <c r="K247">
        <v>0</v>
      </c>
      <c r="L247">
        <v>2</v>
      </c>
      <c r="M247">
        <f>INDEX('Additional Data'!$H$2:$M$2, MATCH(MAX(G247:L247), G247:L247,0))</f>
        <v>0</v>
      </c>
      <c r="N247">
        <v>1</v>
      </c>
      <c r="O247">
        <v>1</v>
      </c>
      <c r="P247">
        <v>0</v>
      </c>
      <c r="Q247">
        <v>2</v>
      </c>
      <c r="R247">
        <v>8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3</v>
      </c>
      <c r="Z247">
        <v>11</v>
      </c>
      <c r="AA247">
        <v>0</v>
      </c>
      <c r="AB247">
        <v>63</v>
      </c>
      <c r="AC247" t="str" cm="1">
        <f t="array" ref="AC247">_xlfn.IFS(AB247 &lt; 30, "&lt; 30", AB247 &lt; 40, "30-39", AB247 &lt; 50, "40-49", AB247 &gt;= 50, "50+")</f>
        <v>50+</v>
      </c>
      <c r="AD247">
        <v>2362</v>
      </c>
      <c r="AE247">
        <v>0</v>
      </c>
      <c r="AF247">
        <v>0</v>
      </c>
      <c r="AG247">
        <v>1</v>
      </c>
      <c r="AH247">
        <v>0</v>
      </c>
      <c r="AI247">
        <v>0</v>
      </c>
      <c r="AJ247" t="str" cm="1">
        <f t="array" ref="AJ24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4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47">
        <v>0</v>
      </c>
      <c r="AM247">
        <v>0</v>
      </c>
      <c r="AN247">
        <v>0</v>
      </c>
      <c r="AO247">
        <v>0</v>
      </c>
      <c r="AP247">
        <v>1</v>
      </c>
      <c r="AQ247" t="str" cm="1">
        <f t="array" ref="AQ24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47" t="str" cm="1">
        <f t="array" ref="AR24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47">
        <v>15</v>
      </c>
      <c r="AT247">
        <v>13</v>
      </c>
      <c r="AU247">
        <v>0</v>
      </c>
      <c r="AV247">
        <v>3</v>
      </c>
      <c r="AW247" t="s">
        <v>45</v>
      </c>
      <c r="AX247" t="s">
        <v>13</v>
      </c>
      <c r="AY247" t="str">
        <f t="shared" si="28"/>
        <v>Store</v>
      </c>
      <c r="AZ247">
        <v>3</v>
      </c>
      <c r="BA247" t="s">
        <v>44</v>
      </c>
      <c r="BB247">
        <f t="shared" si="29"/>
        <v>3</v>
      </c>
      <c r="BC247">
        <f t="shared" si="30"/>
        <v>17</v>
      </c>
      <c r="BD247">
        <f t="shared" si="31"/>
        <v>8</v>
      </c>
      <c r="BE247">
        <f t="shared" si="32"/>
        <v>0</v>
      </c>
      <c r="BF247">
        <f t="shared" si="33"/>
        <v>0</v>
      </c>
      <c r="BG247">
        <f t="shared" si="34"/>
        <v>8</v>
      </c>
      <c r="BH247">
        <f t="shared" si="35"/>
        <v>1</v>
      </c>
      <c r="BI247" t="str">
        <f>VLOOKUP(BH247,'Additional Data'!$E$1:$F$12,2,FALSE)</f>
        <v>Churned Customer</v>
      </c>
      <c r="BJ247" t="str">
        <f>IF(G247 &lt;= 'Additional Data'!$Q$2, "Low", IF(G247 &lt;= 'Additional Data'!$Q$3, "Medium", "High"))</f>
        <v>Low</v>
      </c>
      <c r="BK247" t="str">
        <f>IF(K247 &lt;= 'Additional Data'!$V$2, "Low", IF(K247 &lt;= 'Additional Data'!$V$3, "Medium", "High"))</f>
        <v>Low</v>
      </c>
      <c r="BL247" t="str">
        <f>IF(L247 &lt;= 'Additional Data'!$AA$2, "Low", IF(L247 &lt;= 'Additional Data'!$AA$3, "Medium", "High"))</f>
        <v>Low</v>
      </c>
      <c r="BM247">
        <v>246</v>
      </c>
    </row>
    <row r="248" spans="1:65" x14ac:dyDescent="0.25">
      <c r="A248">
        <v>15287</v>
      </c>
      <c r="B248" t="str">
        <f>IF(A248 &lt;= 'Additional Data'!$B$2,"Low", IF(A248 &lt;='Additional Data'!$B$3, "Medium", "High"))</f>
        <v>Low</v>
      </c>
      <c r="C248">
        <v>1</v>
      </c>
      <c r="D248">
        <v>0</v>
      </c>
      <c r="E248">
        <v>60</v>
      </c>
      <c r="F248" t="str">
        <f t="shared" si="27"/>
        <v>Mid</v>
      </c>
      <c r="G248">
        <v>1</v>
      </c>
      <c r="H248">
        <v>2</v>
      </c>
      <c r="I248">
        <v>8</v>
      </c>
      <c r="J248">
        <v>4</v>
      </c>
      <c r="K248">
        <v>3</v>
      </c>
      <c r="L248">
        <v>13</v>
      </c>
      <c r="M248">
        <f>INDEX('Additional Data'!$H$2:$M$2, MATCH(MAX(G248:L248), G248:L248,0))</f>
        <v>0</v>
      </c>
      <c r="N248">
        <v>2</v>
      </c>
      <c r="O248">
        <v>1</v>
      </c>
      <c r="P248">
        <v>1</v>
      </c>
      <c r="Q248">
        <v>2</v>
      </c>
      <c r="R248">
        <v>7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3</v>
      </c>
      <c r="Z248">
        <v>11</v>
      </c>
      <c r="AA248">
        <v>1</v>
      </c>
      <c r="AB248">
        <v>41</v>
      </c>
      <c r="AC248" t="str" cm="1">
        <f t="array" ref="AC248">_xlfn.IFS(AB248 &lt; 30, "&lt; 30", AB248 &lt; 40, "30-39", AB248 &lt; 50, "40-49", AB248 &gt;= 50, "50+")</f>
        <v>40-49</v>
      </c>
      <c r="AD248">
        <v>2786</v>
      </c>
      <c r="AE248">
        <v>1</v>
      </c>
      <c r="AF248">
        <v>0</v>
      </c>
      <c r="AG248">
        <v>0</v>
      </c>
      <c r="AH248">
        <v>0</v>
      </c>
      <c r="AI248">
        <v>0</v>
      </c>
      <c r="AJ248" t="str" cm="1">
        <f t="array" ref="AJ24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4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48">
        <v>0</v>
      </c>
      <c r="AM248">
        <v>0</v>
      </c>
      <c r="AN248">
        <v>1</v>
      </c>
      <c r="AO248">
        <v>0</v>
      </c>
      <c r="AP248">
        <v>0</v>
      </c>
      <c r="AQ248" t="str" cm="1">
        <f t="array" ref="AQ24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48" t="str" cm="1">
        <f t="array" ref="AR24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48">
        <v>18</v>
      </c>
      <c r="AT248">
        <v>5</v>
      </c>
      <c r="AU248">
        <v>1</v>
      </c>
      <c r="AV248">
        <v>1</v>
      </c>
      <c r="AW248" t="s">
        <v>45</v>
      </c>
      <c r="AX248" t="s">
        <v>13</v>
      </c>
      <c r="AY248" t="str">
        <f t="shared" si="28"/>
        <v>Store</v>
      </c>
      <c r="AZ248">
        <v>4</v>
      </c>
      <c r="BA248" t="s">
        <v>48</v>
      </c>
      <c r="BB248">
        <f t="shared" si="29"/>
        <v>4</v>
      </c>
      <c r="BC248">
        <f t="shared" si="30"/>
        <v>31</v>
      </c>
      <c r="BD248">
        <f t="shared" si="31"/>
        <v>4</v>
      </c>
      <c r="BE248">
        <f t="shared" si="32"/>
        <v>0</v>
      </c>
      <c r="BF248">
        <f t="shared" si="33"/>
        <v>0</v>
      </c>
      <c r="BG248">
        <f t="shared" si="34"/>
        <v>4</v>
      </c>
      <c r="BH248">
        <f t="shared" si="35"/>
        <v>0</v>
      </c>
      <c r="BI248" t="str">
        <f>VLOOKUP(BH248,'Additional Data'!$E$1:$F$12,2,FALSE)</f>
        <v>Churned Customer</v>
      </c>
      <c r="BJ248" t="str">
        <f>IF(G248 &lt;= 'Additional Data'!$Q$2, "Low", IF(G248 &lt;= 'Additional Data'!$Q$3, "Medium", "High"))</f>
        <v>Low</v>
      </c>
      <c r="BK248" t="str">
        <f>IF(K248 &lt;= 'Additional Data'!$V$2, "Low", IF(K248 &lt;= 'Additional Data'!$V$3, "Medium", "High"))</f>
        <v>Medium</v>
      </c>
      <c r="BL248" t="str">
        <f>IF(L248 &lt;= 'Additional Data'!$AA$2, "Low", IF(L248 &lt;= 'Additional Data'!$AA$3, "Medium", "High"))</f>
        <v>Medium</v>
      </c>
      <c r="BM248">
        <v>247</v>
      </c>
    </row>
    <row r="249" spans="1:65" x14ac:dyDescent="0.25">
      <c r="A249">
        <v>69674</v>
      </c>
      <c r="B249" t="str">
        <f>IF(A249 &lt;= 'Additional Data'!$B$2,"Low", IF(A249 &lt;='Additional Data'!$B$3, "Medium", "High"))</f>
        <v>High</v>
      </c>
      <c r="C249">
        <v>0</v>
      </c>
      <c r="D249">
        <v>2</v>
      </c>
      <c r="E249">
        <v>46</v>
      </c>
      <c r="F249" t="str">
        <f t="shared" si="27"/>
        <v>Mid</v>
      </c>
      <c r="G249">
        <v>554</v>
      </c>
      <c r="H249">
        <v>41</v>
      </c>
      <c r="I249">
        <v>215</v>
      </c>
      <c r="J249">
        <v>11</v>
      </c>
      <c r="K249">
        <v>0</v>
      </c>
      <c r="L249">
        <v>24</v>
      </c>
      <c r="M249">
        <f>INDEX('Additional Data'!$H$2:$M$2, MATCH(MAX(G249:L249), G249:L249,0))</f>
        <v>0</v>
      </c>
      <c r="N249">
        <v>3</v>
      </c>
      <c r="O249">
        <v>10</v>
      </c>
      <c r="P249">
        <v>2</v>
      </c>
      <c r="Q249">
        <v>10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3</v>
      </c>
      <c r="Z249">
        <v>11</v>
      </c>
      <c r="AA249">
        <v>0</v>
      </c>
      <c r="AB249">
        <v>52</v>
      </c>
      <c r="AC249" t="str" cm="1">
        <f t="array" ref="AC249">_xlfn.IFS(AB249 &lt; 30, "&lt; 30", AB249 &lt; 40, "30-39", AB249 &lt; 50, "40-49", AB249 &gt;= 50, "50+")</f>
        <v>50+</v>
      </c>
      <c r="AD249">
        <v>2562</v>
      </c>
      <c r="AE249">
        <v>1</v>
      </c>
      <c r="AF249">
        <v>0</v>
      </c>
      <c r="AG249">
        <v>0</v>
      </c>
      <c r="AH249">
        <v>0</v>
      </c>
      <c r="AI249">
        <v>0</v>
      </c>
      <c r="AJ249" t="str" cm="1">
        <f t="array" ref="AJ24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4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49">
        <v>0</v>
      </c>
      <c r="AM249">
        <v>0</v>
      </c>
      <c r="AN249">
        <v>0</v>
      </c>
      <c r="AO249">
        <v>0</v>
      </c>
      <c r="AP249">
        <v>1</v>
      </c>
      <c r="AQ249" t="str" cm="1">
        <f t="array" ref="AQ24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49" t="str" cm="1">
        <f t="array" ref="AR24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49">
        <v>821</v>
      </c>
      <c r="AT249">
        <v>797</v>
      </c>
      <c r="AU249">
        <v>0</v>
      </c>
      <c r="AV249">
        <v>2</v>
      </c>
      <c r="AW249" t="s">
        <v>46</v>
      </c>
      <c r="AX249" t="s">
        <v>11</v>
      </c>
      <c r="AY249" t="str">
        <f t="shared" si="28"/>
        <v>Web</v>
      </c>
      <c r="AZ249">
        <v>22</v>
      </c>
      <c r="BA249" t="s">
        <v>44</v>
      </c>
      <c r="BB249">
        <f t="shared" si="29"/>
        <v>22</v>
      </c>
      <c r="BC249">
        <f t="shared" si="30"/>
        <v>845</v>
      </c>
      <c r="BD249">
        <f t="shared" si="31"/>
        <v>6</v>
      </c>
      <c r="BE249">
        <f t="shared" si="32"/>
        <v>8</v>
      </c>
      <c r="BF249">
        <f t="shared" si="33"/>
        <v>6</v>
      </c>
      <c r="BG249">
        <f t="shared" si="34"/>
        <v>20</v>
      </c>
      <c r="BH249">
        <f t="shared" si="35"/>
        <v>7</v>
      </c>
      <c r="BI249" t="str">
        <f>VLOOKUP(BH249,'Additional Data'!$E$1:$F$12,2,FALSE)</f>
        <v>Loyal Customer</v>
      </c>
      <c r="BJ249" t="str">
        <f>IF(G249 &lt;= 'Additional Data'!$Q$2, "Low", IF(G249 &lt;= 'Additional Data'!$Q$3, "Medium", "High"))</f>
        <v>High</v>
      </c>
      <c r="BK249" t="str">
        <f>IF(K249 &lt;= 'Additional Data'!$V$2, "Low", IF(K249 &lt;= 'Additional Data'!$V$3, "Medium", "High"))</f>
        <v>Low</v>
      </c>
      <c r="BL249" t="str">
        <f>IF(L249 &lt;= 'Additional Data'!$AA$2, "Low", IF(L249 &lt;= 'Additional Data'!$AA$3, "Medium", "High"))</f>
        <v>Medium</v>
      </c>
      <c r="BM249">
        <v>248</v>
      </c>
    </row>
    <row r="250" spans="1:65" x14ac:dyDescent="0.25">
      <c r="A250">
        <v>44159</v>
      </c>
      <c r="B250" t="str">
        <f>IF(A250 &lt;= 'Additional Data'!$B$2,"Low", IF(A250 &lt;='Additional Data'!$B$3, "Medium", "High"))</f>
        <v>Medium</v>
      </c>
      <c r="C250">
        <v>1</v>
      </c>
      <c r="D250">
        <v>0</v>
      </c>
      <c r="E250">
        <v>85</v>
      </c>
      <c r="F250" t="str">
        <f t="shared" si="27"/>
        <v>Old</v>
      </c>
      <c r="G250">
        <v>167</v>
      </c>
      <c r="H250">
        <v>2</v>
      </c>
      <c r="I250">
        <v>62</v>
      </c>
      <c r="J250">
        <v>24</v>
      </c>
      <c r="K250">
        <v>13</v>
      </c>
      <c r="L250">
        <v>7</v>
      </c>
      <c r="M250">
        <f>INDEX('Additional Data'!$H$2:$M$2, MATCH(MAX(G250:L250), G250:L250,0))</f>
        <v>0</v>
      </c>
      <c r="N250">
        <v>4</v>
      </c>
      <c r="O250">
        <v>4</v>
      </c>
      <c r="P250">
        <v>1</v>
      </c>
      <c r="Q250">
        <v>6</v>
      </c>
      <c r="R250">
        <v>5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3</v>
      </c>
      <c r="Z250">
        <v>11</v>
      </c>
      <c r="AA250">
        <v>0</v>
      </c>
      <c r="AB250">
        <v>50</v>
      </c>
      <c r="AC250" t="str" cm="1">
        <f t="array" ref="AC250">_xlfn.IFS(AB250 &lt; 30, "&lt; 30", AB250 &lt; 40, "30-39", AB250 &lt; 50, "40-49", AB250 &gt;= 50, "50+")</f>
        <v>50+</v>
      </c>
      <c r="AD250">
        <v>2171</v>
      </c>
      <c r="AE250">
        <v>0</v>
      </c>
      <c r="AF250">
        <v>1</v>
      </c>
      <c r="AG250">
        <v>0</v>
      </c>
      <c r="AH250">
        <v>0</v>
      </c>
      <c r="AI250">
        <v>0</v>
      </c>
      <c r="AJ250" t="str" cm="1">
        <f t="array" ref="AJ25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5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50">
        <v>0</v>
      </c>
      <c r="AM250">
        <v>0</v>
      </c>
      <c r="AN250">
        <v>0</v>
      </c>
      <c r="AO250">
        <v>1</v>
      </c>
      <c r="AP250">
        <v>0</v>
      </c>
      <c r="AQ250" t="str" cm="1">
        <f t="array" ref="AQ25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50" t="str" cm="1">
        <f t="array" ref="AR25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50">
        <v>268</v>
      </c>
      <c r="AT250">
        <v>261</v>
      </c>
      <c r="AU250">
        <v>0</v>
      </c>
      <c r="AV250">
        <v>1</v>
      </c>
      <c r="AW250" t="s">
        <v>47</v>
      </c>
      <c r="AX250" t="s">
        <v>13</v>
      </c>
      <c r="AY250" t="str">
        <f t="shared" si="28"/>
        <v>Store</v>
      </c>
      <c r="AZ250">
        <v>11</v>
      </c>
      <c r="BA250" t="s">
        <v>44</v>
      </c>
      <c r="BB250">
        <f t="shared" si="29"/>
        <v>11</v>
      </c>
      <c r="BC250">
        <f t="shared" si="30"/>
        <v>275</v>
      </c>
      <c r="BD250">
        <f t="shared" si="31"/>
        <v>1.9999999999999996</v>
      </c>
      <c r="BE250">
        <f t="shared" si="32"/>
        <v>4</v>
      </c>
      <c r="BF250">
        <f t="shared" si="33"/>
        <v>4</v>
      </c>
      <c r="BG250">
        <f t="shared" si="34"/>
        <v>10</v>
      </c>
      <c r="BH250">
        <f t="shared" si="35"/>
        <v>2</v>
      </c>
      <c r="BI250" t="str">
        <f>VLOOKUP(BH250,'Additional Data'!$E$1:$F$12,2,FALSE)</f>
        <v>Churned Customer</v>
      </c>
      <c r="BJ250" t="str">
        <f>IF(G250 &lt;= 'Additional Data'!$Q$2, "Low", IF(G250 &lt;= 'Additional Data'!$Q$3, "Medium", "High"))</f>
        <v>Medium</v>
      </c>
      <c r="BK250" t="str">
        <f>IF(K250 &lt;= 'Additional Data'!$V$2, "Low", IF(K250 &lt;= 'Additional Data'!$V$3, "Medium", "High"))</f>
        <v>Medium</v>
      </c>
      <c r="BL250" t="str">
        <f>IF(L250 &lt;= 'Additional Data'!$AA$2, "Low", IF(L250 &lt;= 'Additional Data'!$AA$3, "Medium", "High"))</f>
        <v>Low</v>
      </c>
      <c r="BM250">
        <v>249</v>
      </c>
    </row>
    <row r="251" spans="1:65" x14ac:dyDescent="0.25">
      <c r="A251">
        <v>37717</v>
      </c>
      <c r="B251" t="str">
        <f>IF(A251 &lt;= 'Additional Data'!$B$2,"Low", IF(A251 &lt;='Additional Data'!$B$3, "Medium", "High"))</f>
        <v>Medium</v>
      </c>
      <c r="C251">
        <v>1</v>
      </c>
      <c r="D251">
        <v>0</v>
      </c>
      <c r="E251">
        <v>31</v>
      </c>
      <c r="F251" t="str">
        <f t="shared" si="27"/>
        <v>Mid</v>
      </c>
      <c r="G251">
        <v>9</v>
      </c>
      <c r="H251">
        <v>0</v>
      </c>
      <c r="I251">
        <v>6</v>
      </c>
      <c r="J251">
        <v>4</v>
      </c>
      <c r="K251">
        <v>1</v>
      </c>
      <c r="L251">
        <v>5</v>
      </c>
      <c r="M251">
        <f>INDEX('Additional Data'!$H$2:$M$2, MATCH(MAX(G251:L251), G251:L251,0))</f>
        <v>0</v>
      </c>
      <c r="N251">
        <v>1</v>
      </c>
      <c r="O251">
        <v>1</v>
      </c>
      <c r="P251">
        <v>0</v>
      </c>
      <c r="Q251">
        <v>2</v>
      </c>
      <c r="R251">
        <v>9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3</v>
      </c>
      <c r="Z251">
        <v>11</v>
      </c>
      <c r="AA251">
        <v>0</v>
      </c>
      <c r="AB251">
        <v>42</v>
      </c>
      <c r="AC251" t="str" cm="1">
        <f t="array" ref="AC251">_xlfn.IFS(AB251 &lt; 30, "&lt; 30", AB251 &lt; 40, "30-39", AB251 &lt; 50, "40-49", AB251 &gt;= 50, "50+")</f>
        <v>40-49</v>
      </c>
      <c r="AD251">
        <v>2742</v>
      </c>
      <c r="AE251">
        <v>0</v>
      </c>
      <c r="AF251">
        <v>1</v>
      </c>
      <c r="AG251">
        <v>0</v>
      </c>
      <c r="AH251">
        <v>0</v>
      </c>
      <c r="AI251">
        <v>0</v>
      </c>
      <c r="AJ251" t="str" cm="1">
        <f t="array" ref="AJ25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5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51">
        <v>0</v>
      </c>
      <c r="AM251">
        <v>0</v>
      </c>
      <c r="AN251">
        <v>0</v>
      </c>
      <c r="AO251">
        <v>0</v>
      </c>
      <c r="AP251">
        <v>1</v>
      </c>
      <c r="AQ251" t="str" cm="1">
        <f t="array" ref="AQ25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51" t="str" cm="1">
        <f t="array" ref="AR25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51">
        <v>20</v>
      </c>
      <c r="AT251">
        <v>15</v>
      </c>
      <c r="AU251">
        <v>0</v>
      </c>
      <c r="AV251">
        <v>1</v>
      </c>
      <c r="AW251" t="s">
        <v>45</v>
      </c>
      <c r="AX251" t="s">
        <v>13</v>
      </c>
      <c r="AY251" t="str">
        <f t="shared" si="28"/>
        <v>Store</v>
      </c>
      <c r="AZ251">
        <v>3</v>
      </c>
      <c r="BA251" t="s">
        <v>44</v>
      </c>
      <c r="BB251">
        <f t="shared" si="29"/>
        <v>3</v>
      </c>
      <c r="BC251">
        <f t="shared" si="30"/>
        <v>25</v>
      </c>
      <c r="BD251">
        <f t="shared" si="31"/>
        <v>7</v>
      </c>
      <c r="BE251">
        <f t="shared" si="32"/>
        <v>0</v>
      </c>
      <c r="BF251">
        <f t="shared" si="33"/>
        <v>0</v>
      </c>
      <c r="BG251">
        <f t="shared" si="34"/>
        <v>7</v>
      </c>
      <c r="BH251">
        <f t="shared" si="35"/>
        <v>1</v>
      </c>
      <c r="BI251" t="str">
        <f>VLOOKUP(BH251,'Additional Data'!$E$1:$F$12,2,FALSE)</f>
        <v>Churned Customer</v>
      </c>
      <c r="BJ251" t="str">
        <f>IF(G251 &lt;= 'Additional Data'!$Q$2, "Low", IF(G251 &lt;= 'Additional Data'!$Q$3, "Medium", "High"))</f>
        <v>Low</v>
      </c>
      <c r="BK251" t="str">
        <f>IF(K251 &lt;= 'Additional Data'!$V$2, "Low", IF(K251 &lt;= 'Additional Data'!$V$3, "Medium", "High"))</f>
        <v>Low</v>
      </c>
      <c r="BL251" t="str">
        <f>IF(L251 &lt;= 'Additional Data'!$AA$2, "Low", IF(L251 &lt;= 'Additional Data'!$AA$3, "Medium", "High"))</f>
        <v>Low</v>
      </c>
      <c r="BM251">
        <v>250</v>
      </c>
    </row>
    <row r="252" spans="1:65" x14ac:dyDescent="0.25">
      <c r="A252">
        <v>43776</v>
      </c>
      <c r="B252" t="str">
        <f>IF(A252 &lt;= 'Additional Data'!$B$2,"Low", IF(A252 &lt;='Additional Data'!$B$3, "Medium", "High"))</f>
        <v>Medium</v>
      </c>
      <c r="C252">
        <v>1</v>
      </c>
      <c r="D252">
        <v>1</v>
      </c>
      <c r="E252">
        <v>9</v>
      </c>
      <c r="F252" t="str">
        <f t="shared" si="27"/>
        <v>Recent</v>
      </c>
      <c r="G252">
        <v>177</v>
      </c>
      <c r="H252">
        <v>2</v>
      </c>
      <c r="I252">
        <v>71</v>
      </c>
      <c r="J252">
        <v>3</v>
      </c>
      <c r="K252">
        <v>2</v>
      </c>
      <c r="L252">
        <v>20</v>
      </c>
      <c r="M252">
        <f>INDEX('Additional Data'!$H$2:$M$2, MATCH(MAX(G252:L252), G252:L252,0))</f>
        <v>0</v>
      </c>
      <c r="N252">
        <v>6</v>
      </c>
      <c r="O252">
        <v>5</v>
      </c>
      <c r="P252">
        <v>2</v>
      </c>
      <c r="Q252">
        <v>4</v>
      </c>
      <c r="R252">
        <v>8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3</v>
      </c>
      <c r="Z252">
        <v>11</v>
      </c>
      <c r="AA252">
        <v>1</v>
      </c>
      <c r="AB252">
        <v>68</v>
      </c>
      <c r="AC252" t="str" cm="1">
        <f t="array" ref="AC252">_xlfn.IFS(AB252 &lt; 30, "&lt; 30", AB252 &lt; 40, "30-39", AB252 &lt; 50, "40-49", AB252 &gt;= 50, "50+")</f>
        <v>50+</v>
      </c>
      <c r="AD252">
        <v>2670</v>
      </c>
      <c r="AE252">
        <v>0</v>
      </c>
      <c r="AF252">
        <v>0</v>
      </c>
      <c r="AG252">
        <v>0</v>
      </c>
      <c r="AH252">
        <v>1</v>
      </c>
      <c r="AI252">
        <v>0</v>
      </c>
      <c r="AJ252" t="str" cm="1">
        <f t="array" ref="AJ25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5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52">
        <v>0</v>
      </c>
      <c r="AM252">
        <v>0</v>
      </c>
      <c r="AN252">
        <v>0</v>
      </c>
      <c r="AO252">
        <v>1</v>
      </c>
      <c r="AP252">
        <v>0</v>
      </c>
      <c r="AQ252" t="str" cm="1">
        <f t="array" ref="AQ25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52" t="str" cm="1">
        <f t="array" ref="AR25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52">
        <v>255</v>
      </c>
      <c r="AT252">
        <v>235</v>
      </c>
      <c r="AU252">
        <v>0</v>
      </c>
      <c r="AV252">
        <v>2</v>
      </c>
      <c r="AW252" t="s">
        <v>47</v>
      </c>
      <c r="AX252" t="s">
        <v>11</v>
      </c>
      <c r="AY252" t="str">
        <f t="shared" si="28"/>
        <v>Web</v>
      </c>
      <c r="AZ252">
        <v>11</v>
      </c>
      <c r="BA252" t="s">
        <v>44</v>
      </c>
      <c r="BB252">
        <f t="shared" si="29"/>
        <v>11</v>
      </c>
      <c r="BC252">
        <f t="shared" si="30"/>
        <v>275</v>
      </c>
      <c r="BD252">
        <f t="shared" si="31"/>
        <v>10</v>
      </c>
      <c r="BE252">
        <f t="shared" si="32"/>
        <v>4</v>
      </c>
      <c r="BF252">
        <f t="shared" si="33"/>
        <v>4</v>
      </c>
      <c r="BG252">
        <f t="shared" si="34"/>
        <v>18</v>
      </c>
      <c r="BH252">
        <f t="shared" si="35"/>
        <v>6</v>
      </c>
      <c r="BI252" t="str">
        <f>VLOOKUP(BH252,'Additional Data'!$E$1:$F$12,2,FALSE)</f>
        <v>Loyal Customer</v>
      </c>
      <c r="BJ252" t="str">
        <f>IF(G252 &lt;= 'Additional Data'!$Q$2, "Low", IF(G252 &lt;= 'Additional Data'!$Q$3, "Medium", "High"))</f>
        <v>Medium</v>
      </c>
      <c r="BK252" t="str">
        <f>IF(K252 &lt;= 'Additional Data'!$V$2, "Low", IF(K252 &lt;= 'Additional Data'!$V$3, "Medium", "High"))</f>
        <v>Medium</v>
      </c>
      <c r="BL252" t="str">
        <f>IF(L252 &lt;= 'Additional Data'!$AA$2, "Low", IF(L252 &lt;= 'Additional Data'!$AA$3, "Medium", "High"))</f>
        <v>Medium</v>
      </c>
      <c r="BM252">
        <v>251</v>
      </c>
    </row>
    <row r="253" spans="1:65" x14ac:dyDescent="0.25">
      <c r="A253">
        <v>38179</v>
      </c>
      <c r="B253" t="str">
        <f>IF(A253 &lt;= 'Additional Data'!$B$2,"Low", IF(A253 &lt;='Additional Data'!$B$3, "Medium", "High"))</f>
        <v>Medium</v>
      </c>
      <c r="C253">
        <v>1</v>
      </c>
      <c r="D253">
        <v>1</v>
      </c>
      <c r="E253">
        <v>30</v>
      </c>
      <c r="F253" t="str">
        <f t="shared" si="27"/>
        <v>Recent</v>
      </c>
      <c r="G253">
        <v>38</v>
      </c>
      <c r="H253">
        <v>4</v>
      </c>
      <c r="I253">
        <v>22</v>
      </c>
      <c r="J253">
        <v>4</v>
      </c>
      <c r="K253">
        <v>2</v>
      </c>
      <c r="L253">
        <v>20</v>
      </c>
      <c r="M253">
        <f>INDEX('Additional Data'!$H$2:$M$2, MATCH(MAX(G253:L253), G253:L253,0))</f>
        <v>0</v>
      </c>
      <c r="N253">
        <v>4</v>
      </c>
      <c r="O253">
        <v>3</v>
      </c>
      <c r="P253">
        <v>1</v>
      </c>
      <c r="Q253">
        <v>3</v>
      </c>
      <c r="R253">
        <v>7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3</v>
      </c>
      <c r="Z253">
        <v>11</v>
      </c>
      <c r="AA253">
        <v>0</v>
      </c>
      <c r="AB253">
        <v>54</v>
      </c>
      <c r="AC253" t="str" cm="1">
        <f t="array" ref="AC253">_xlfn.IFS(AB253 &lt; 30, "&lt; 30", AB253 &lt; 40, "30-39", AB253 &lt; 50, "40-49", AB253 &gt;= 50, "50+")</f>
        <v>50+</v>
      </c>
      <c r="AD253">
        <v>2631</v>
      </c>
      <c r="AE253">
        <v>0</v>
      </c>
      <c r="AF253">
        <v>1</v>
      </c>
      <c r="AG253">
        <v>0</v>
      </c>
      <c r="AH253">
        <v>0</v>
      </c>
      <c r="AI253">
        <v>0</v>
      </c>
      <c r="AJ253" t="str" cm="1">
        <f t="array" ref="AJ25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5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53">
        <v>0</v>
      </c>
      <c r="AM253">
        <v>0</v>
      </c>
      <c r="AN253">
        <v>0</v>
      </c>
      <c r="AO253">
        <v>1</v>
      </c>
      <c r="AP253">
        <v>0</v>
      </c>
      <c r="AQ253" t="str" cm="1">
        <f t="array" ref="AQ25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53" t="str" cm="1">
        <f t="array" ref="AR25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53">
        <v>70</v>
      </c>
      <c r="AT253">
        <v>50</v>
      </c>
      <c r="AU253">
        <v>0</v>
      </c>
      <c r="AV253">
        <v>2</v>
      </c>
      <c r="AW253" t="s">
        <v>47</v>
      </c>
      <c r="AX253" t="s">
        <v>11</v>
      </c>
      <c r="AY253" t="str">
        <f t="shared" si="28"/>
        <v>Web</v>
      </c>
      <c r="AZ253">
        <v>7</v>
      </c>
      <c r="BA253" t="s">
        <v>44</v>
      </c>
      <c r="BB253">
        <f t="shared" si="29"/>
        <v>7</v>
      </c>
      <c r="BC253">
        <f t="shared" si="30"/>
        <v>90</v>
      </c>
      <c r="BD253">
        <f t="shared" si="31"/>
        <v>7</v>
      </c>
      <c r="BE253">
        <f t="shared" si="32"/>
        <v>3</v>
      </c>
      <c r="BF253">
        <f t="shared" si="33"/>
        <v>2</v>
      </c>
      <c r="BG253">
        <f t="shared" si="34"/>
        <v>12</v>
      </c>
      <c r="BH253">
        <f t="shared" si="35"/>
        <v>3</v>
      </c>
      <c r="BI253" t="str">
        <f>VLOOKUP(BH253,'Additional Data'!$E$1:$F$12,2,FALSE)</f>
        <v>At Risk</v>
      </c>
      <c r="BJ253" t="str">
        <f>IF(G253 &lt;= 'Additional Data'!$Q$2, "Low", IF(G253 &lt;= 'Additional Data'!$Q$3, "Medium", "High"))</f>
        <v>Medium</v>
      </c>
      <c r="BK253" t="str">
        <f>IF(K253 &lt;= 'Additional Data'!$V$2, "Low", IF(K253 &lt;= 'Additional Data'!$V$3, "Medium", "High"))</f>
        <v>Medium</v>
      </c>
      <c r="BL253" t="str">
        <f>IF(L253 &lt;= 'Additional Data'!$AA$2, "Low", IF(L253 &lt;= 'Additional Data'!$AA$3, "Medium", "High"))</f>
        <v>Medium</v>
      </c>
      <c r="BM253">
        <v>252</v>
      </c>
    </row>
    <row r="254" spans="1:65" x14ac:dyDescent="0.25">
      <c r="A254">
        <v>80124</v>
      </c>
      <c r="B254" t="str">
        <f>IF(A254 &lt;= 'Additional Data'!$B$2,"Low", IF(A254 &lt;='Additional Data'!$B$3, "Medium", "High"))</f>
        <v>High</v>
      </c>
      <c r="C254">
        <v>0</v>
      </c>
      <c r="D254">
        <v>0</v>
      </c>
      <c r="E254">
        <v>47</v>
      </c>
      <c r="F254" t="str">
        <f t="shared" si="27"/>
        <v>Mid</v>
      </c>
      <c r="G254">
        <v>483</v>
      </c>
      <c r="H254">
        <v>84</v>
      </c>
      <c r="I254">
        <v>398</v>
      </c>
      <c r="J254">
        <v>205</v>
      </c>
      <c r="K254">
        <v>84</v>
      </c>
      <c r="L254">
        <v>241</v>
      </c>
      <c r="M254">
        <f>INDEX('Additional Data'!$H$2:$M$2, MATCH(MAX(G254:L254), G254:L254,0))</f>
        <v>0</v>
      </c>
      <c r="N254">
        <v>1</v>
      </c>
      <c r="O254">
        <v>3</v>
      </c>
      <c r="P254">
        <v>7</v>
      </c>
      <c r="Q254">
        <v>8</v>
      </c>
      <c r="R254">
        <v>1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3</v>
      </c>
      <c r="Z254">
        <v>11</v>
      </c>
      <c r="AA254">
        <v>0</v>
      </c>
      <c r="AB254">
        <v>57</v>
      </c>
      <c r="AC254" t="str" cm="1">
        <f t="array" ref="AC254">_xlfn.IFS(AB254 &lt; 30, "&lt; 30", AB254 &lt; 40, "30-39", AB254 &lt; 50, "40-49", AB254 &gt;= 50, "50+")</f>
        <v>50+</v>
      </c>
      <c r="AD254">
        <v>2162</v>
      </c>
      <c r="AE254">
        <v>0</v>
      </c>
      <c r="AF254">
        <v>1</v>
      </c>
      <c r="AG254">
        <v>0</v>
      </c>
      <c r="AH254">
        <v>0</v>
      </c>
      <c r="AI254">
        <v>0</v>
      </c>
      <c r="AJ254" t="str" cm="1">
        <f t="array" ref="AJ25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5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54">
        <v>0</v>
      </c>
      <c r="AM254">
        <v>0</v>
      </c>
      <c r="AN254">
        <v>1</v>
      </c>
      <c r="AO254">
        <v>0</v>
      </c>
      <c r="AP254">
        <v>0</v>
      </c>
      <c r="AQ254" t="str" cm="1">
        <f t="array" ref="AQ25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54" t="str" cm="1">
        <f t="array" ref="AR25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54">
        <v>1254</v>
      </c>
      <c r="AT254">
        <v>1013</v>
      </c>
      <c r="AU254">
        <v>1</v>
      </c>
      <c r="AV254">
        <v>0</v>
      </c>
      <c r="AW254" t="s">
        <v>43</v>
      </c>
      <c r="AX254" t="s">
        <v>13</v>
      </c>
      <c r="AY254" t="str">
        <f t="shared" si="28"/>
        <v>Store</v>
      </c>
      <c r="AZ254">
        <v>18</v>
      </c>
      <c r="BA254" t="s">
        <v>48</v>
      </c>
      <c r="BB254">
        <f t="shared" si="29"/>
        <v>18</v>
      </c>
      <c r="BC254">
        <f t="shared" si="30"/>
        <v>1495</v>
      </c>
      <c r="BD254">
        <f t="shared" si="31"/>
        <v>6</v>
      </c>
      <c r="BE254">
        <f t="shared" si="32"/>
        <v>7</v>
      </c>
      <c r="BF254">
        <f t="shared" si="33"/>
        <v>8</v>
      </c>
      <c r="BG254">
        <f t="shared" si="34"/>
        <v>21</v>
      </c>
      <c r="BH254">
        <f t="shared" si="35"/>
        <v>8</v>
      </c>
      <c r="BI254" t="str">
        <f>VLOOKUP(BH254,'Additional Data'!$E$1:$F$12,2,FALSE)</f>
        <v>Top Customer</v>
      </c>
      <c r="BJ254" t="str">
        <f>IF(G254 &lt;= 'Additional Data'!$Q$2, "Low", IF(G254 &lt;= 'Additional Data'!$Q$3, "Medium", "High"))</f>
        <v>Medium</v>
      </c>
      <c r="BK254" t="str">
        <f>IF(K254 &lt;= 'Additional Data'!$V$2, "Low", IF(K254 &lt;= 'Additional Data'!$V$3, "Medium", "High"))</f>
        <v>High</v>
      </c>
      <c r="BL254" t="str">
        <f>IF(L254 &lt;= 'Additional Data'!$AA$2, "Low", IF(L254 &lt;= 'Additional Data'!$AA$3, "Medium", "High"))</f>
        <v>High</v>
      </c>
      <c r="BM254">
        <v>253</v>
      </c>
    </row>
    <row r="255" spans="1:65" x14ac:dyDescent="0.25">
      <c r="A255">
        <v>38097</v>
      </c>
      <c r="B255" t="str">
        <f>IF(A255 &lt;= 'Additional Data'!$B$2,"Low", IF(A255 &lt;='Additional Data'!$B$3, "Medium", "High"))</f>
        <v>Medium</v>
      </c>
      <c r="C255">
        <v>1</v>
      </c>
      <c r="D255">
        <v>1</v>
      </c>
      <c r="E255">
        <v>70</v>
      </c>
      <c r="F255" t="str">
        <f t="shared" si="27"/>
        <v>Old</v>
      </c>
      <c r="G255">
        <v>77</v>
      </c>
      <c r="H255">
        <v>2</v>
      </c>
      <c r="I255">
        <v>35</v>
      </c>
      <c r="J255">
        <v>0</v>
      </c>
      <c r="K255">
        <v>1</v>
      </c>
      <c r="L255">
        <v>69</v>
      </c>
      <c r="M255">
        <f>INDEX('Additional Data'!$H$2:$M$2, MATCH(MAX(G255:L255), G255:L255,0))</f>
        <v>0</v>
      </c>
      <c r="N255">
        <v>4</v>
      </c>
      <c r="O255">
        <v>3</v>
      </c>
      <c r="P255">
        <v>2</v>
      </c>
      <c r="Q255">
        <v>2</v>
      </c>
      <c r="R255">
        <v>7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3</v>
      </c>
      <c r="Z255">
        <v>11</v>
      </c>
      <c r="AA255">
        <v>1</v>
      </c>
      <c r="AB255">
        <v>50</v>
      </c>
      <c r="AC255" t="str" cm="1">
        <f t="array" ref="AC255">_xlfn.IFS(AB255 &lt; 30, "&lt; 30", AB255 &lt; 40, "30-39", AB255 &lt; 50, "40-49", AB255 &gt;= 50, "50+")</f>
        <v>50+</v>
      </c>
      <c r="AD255">
        <v>2781</v>
      </c>
      <c r="AE255">
        <v>0</v>
      </c>
      <c r="AF255">
        <v>1</v>
      </c>
      <c r="AG255">
        <v>0</v>
      </c>
      <c r="AH255">
        <v>0</v>
      </c>
      <c r="AI255">
        <v>0</v>
      </c>
      <c r="AJ255" t="str" cm="1">
        <f t="array" ref="AJ25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5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55">
        <v>0</v>
      </c>
      <c r="AM255">
        <v>0</v>
      </c>
      <c r="AN255">
        <v>0</v>
      </c>
      <c r="AO255">
        <v>0</v>
      </c>
      <c r="AP255">
        <v>1</v>
      </c>
      <c r="AQ255" t="str" cm="1">
        <f t="array" ref="AQ25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55" t="str" cm="1">
        <f t="array" ref="AR25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55">
        <v>115</v>
      </c>
      <c r="AT255">
        <v>46</v>
      </c>
      <c r="AU255">
        <v>1</v>
      </c>
      <c r="AV255">
        <v>2</v>
      </c>
      <c r="AW255" t="s">
        <v>47</v>
      </c>
      <c r="AX255" t="s">
        <v>11</v>
      </c>
      <c r="AY255" t="str">
        <f t="shared" si="28"/>
        <v>Web</v>
      </c>
      <c r="AZ255">
        <v>7</v>
      </c>
      <c r="BA255" t="s">
        <v>48</v>
      </c>
      <c r="BB255">
        <f t="shared" si="29"/>
        <v>7</v>
      </c>
      <c r="BC255">
        <f t="shared" si="30"/>
        <v>184</v>
      </c>
      <c r="BD255">
        <f t="shared" si="31"/>
        <v>3.0000000000000004</v>
      </c>
      <c r="BE255">
        <f t="shared" si="32"/>
        <v>3</v>
      </c>
      <c r="BF255">
        <f t="shared" si="33"/>
        <v>3</v>
      </c>
      <c r="BG255">
        <f t="shared" si="34"/>
        <v>9</v>
      </c>
      <c r="BH255">
        <f t="shared" si="35"/>
        <v>2</v>
      </c>
      <c r="BI255" t="str">
        <f>VLOOKUP(BH255,'Additional Data'!$E$1:$F$12,2,FALSE)</f>
        <v>Churned Customer</v>
      </c>
      <c r="BJ255" t="str">
        <f>IF(G255 &lt;= 'Additional Data'!$Q$2, "Low", IF(G255 &lt;= 'Additional Data'!$Q$3, "Medium", "High"))</f>
        <v>Medium</v>
      </c>
      <c r="BK255" t="str">
        <f>IF(K255 &lt;= 'Additional Data'!$V$2, "Low", IF(K255 &lt;= 'Additional Data'!$V$3, "Medium", "High"))</f>
        <v>Low</v>
      </c>
      <c r="BL255" t="str">
        <f>IF(L255 &lt;= 'Additional Data'!$AA$2, "Low", IF(L255 &lt;= 'Additional Data'!$AA$3, "Medium", "High"))</f>
        <v>High</v>
      </c>
      <c r="BM255">
        <v>254</v>
      </c>
    </row>
    <row r="256" spans="1:65" x14ac:dyDescent="0.25">
      <c r="A256">
        <v>72940</v>
      </c>
      <c r="B256" t="str">
        <f>IF(A256 &lt;= 'Additional Data'!$B$2,"Low", IF(A256 &lt;='Additional Data'!$B$3, "Medium", "High"))</f>
        <v>High</v>
      </c>
      <c r="C256">
        <v>0</v>
      </c>
      <c r="D256">
        <v>0</v>
      </c>
      <c r="E256">
        <v>13</v>
      </c>
      <c r="F256" t="str">
        <f t="shared" si="27"/>
        <v>Recent</v>
      </c>
      <c r="G256">
        <v>182</v>
      </c>
      <c r="H256">
        <v>74</v>
      </c>
      <c r="I256">
        <v>298</v>
      </c>
      <c r="J256">
        <v>162</v>
      </c>
      <c r="K256">
        <v>149</v>
      </c>
      <c r="L256">
        <v>116</v>
      </c>
      <c r="M256">
        <f>INDEX('Additional Data'!$H$2:$M$2, MATCH(MAX(G256:L256), G256:L256,0))</f>
        <v>0</v>
      </c>
      <c r="N256">
        <v>1</v>
      </c>
      <c r="O256">
        <v>3</v>
      </c>
      <c r="P256">
        <v>3</v>
      </c>
      <c r="Q256">
        <v>6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3</v>
      </c>
      <c r="Z256">
        <v>11</v>
      </c>
      <c r="AA256">
        <v>0</v>
      </c>
      <c r="AB256">
        <v>50</v>
      </c>
      <c r="AC256" t="str" cm="1">
        <f t="array" ref="AC256">_xlfn.IFS(AB256 &lt; 30, "&lt; 30", AB256 &lt; 40, "30-39", AB256 &lt; 50, "40-49", AB256 &gt;= 50, "50+")</f>
        <v>50+</v>
      </c>
      <c r="AD256">
        <v>2534</v>
      </c>
      <c r="AE256">
        <v>0</v>
      </c>
      <c r="AF256">
        <v>1</v>
      </c>
      <c r="AG256">
        <v>0</v>
      </c>
      <c r="AH256">
        <v>0</v>
      </c>
      <c r="AI256">
        <v>0</v>
      </c>
      <c r="AJ256" t="str" cm="1">
        <f t="array" ref="AJ25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5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56">
        <v>0</v>
      </c>
      <c r="AM256">
        <v>0</v>
      </c>
      <c r="AN256">
        <v>1</v>
      </c>
      <c r="AO256">
        <v>0</v>
      </c>
      <c r="AP256">
        <v>0</v>
      </c>
      <c r="AQ256" t="str" cm="1">
        <f t="array" ref="AQ25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56" t="str" cm="1">
        <f t="array" ref="AR25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56">
        <v>865</v>
      </c>
      <c r="AT256">
        <v>749</v>
      </c>
      <c r="AU256">
        <v>0</v>
      </c>
      <c r="AV256">
        <v>0</v>
      </c>
      <c r="AW256" t="s">
        <v>46</v>
      </c>
      <c r="AX256" t="s">
        <v>13</v>
      </c>
      <c r="AY256" t="str">
        <f t="shared" si="28"/>
        <v>Store</v>
      </c>
      <c r="AZ256">
        <v>12</v>
      </c>
      <c r="BA256" t="s">
        <v>44</v>
      </c>
      <c r="BB256">
        <f t="shared" si="29"/>
        <v>12</v>
      </c>
      <c r="BC256">
        <f t="shared" si="30"/>
        <v>981</v>
      </c>
      <c r="BD256">
        <f t="shared" si="31"/>
        <v>9</v>
      </c>
      <c r="BE256">
        <f t="shared" si="32"/>
        <v>4</v>
      </c>
      <c r="BF256">
        <f t="shared" si="33"/>
        <v>7</v>
      </c>
      <c r="BG256">
        <f t="shared" si="34"/>
        <v>20</v>
      </c>
      <c r="BH256">
        <f t="shared" si="35"/>
        <v>7</v>
      </c>
      <c r="BI256" t="str">
        <f>VLOOKUP(BH256,'Additional Data'!$E$1:$F$12,2,FALSE)</f>
        <v>Loyal Customer</v>
      </c>
      <c r="BJ256" t="str">
        <f>IF(G256 &lt;= 'Additional Data'!$Q$2, "Low", IF(G256 &lt;= 'Additional Data'!$Q$3, "Medium", "High"))</f>
        <v>Medium</v>
      </c>
      <c r="BK256" t="str">
        <f>IF(K256 &lt;= 'Additional Data'!$V$2, "Low", IF(K256 &lt;= 'Additional Data'!$V$3, "Medium", "High"))</f>
        <v>High</v>
      </c>
      <c r="BL256" t="str">
        <f>IF(L256 &lt;= 'Additional Data'!$AA$2, "Low", IF(L256 &lt;= 'Additional Data'!$AA$3, "Medium", "High"))</f>
        <v>High</v>
      </c>
      <c r="BM256">
        <v>255</v>
      </c>
    </row>
    <row r="257" spans="1:65" x14ac:dyDescent="0.25">
      <c r="A257">
        <v>22070</v>
      </c>
      <c r="B257" t="str">
        <f>IF(A257 &lt;= 'Additional Data'!$B$2,"Low", IF(A257 &lt;='Additional Data'!$B$3, "Medium", "High"))</f>
        <v>Low</v>
      </c>
      <c r="C257">
        <v>1</v>
      </c>
      <c r="D257">
        <v>0</v>
      </c>
      <c r="E257">
        <v>11</v>
      </c>
      <c r="F257" t="str">
        <f t="shared" si="27"/>
        <v>Recent</v>
      </c>
      <c r="G257">
        <v>10</v>
      </c>
      <c r="H257">
        <v>7</v>
      </c>
      <c r="I257">
        <v>19</v>
      </c>
      <c r="J257">
        <v>8</v>
      </c>
      <c r="K257">
        <v>2</v>
      </c>
      <c r="L257">
        <v>21</v>
      </c>
      <c r="M257">
        <f>INDEX('Additional Data'!$H$2:$M$2, MATCH(MAX(G257:L257), G257:L257,0))</f>
        <v>0</v>
      </c>
      <c r="N257">
        <v>2</v>
      </c>
      <c r="O257">
        <v>2</v>
      </c>
      <c r="P257">
        <v>2</v>
      </c>
      <c r="Q257">
        <v>2</v>
      </c>
      <c r="R257">
        <v>6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3</v>
      </c>
      <c r="Z257">
        <v>11</v>
      </c>
      <c r="AA257">
        <v>0</v>
      </c>
      <c r="AB257">
        <v>50</v>
      </c>
      <c r="AC257" t="str" cm="1">
        <f t="array" ref="AC257">_xlfn.IFS(AB257 &lt; 30, "&lt; 30", AB257 &lt; 40, "30-39", AB257 &lt; 50, "40-49", AB257 &gt;= 50, "50+")</f>
        <v>50+</v>
      </c>
      <c r="AD257">
        <v>2427</v>
      </c>
      <c r="AE257">
        <v>0</v>
      </c>
      <c r="AF257">
        <v>0</v>
      </c>
      <c r="AG257">
        <v>0</v>
      </c>
      <c r="AH257">
        <v>1</v>
      </c>
      <c r="AI257">
        <v>0</v>
      </c>
      <c r="AJ257" t="str" cm="1">
        <f t="array" ref="AJ25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5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57">
        <v>0</v>
      </c>
      <c r="AM257">
        <v>0</v>
      </c>
      <c r="AN257">
        <v>1</v>
      </c>
      <c r="AO257">
        <v>0</v>
      </c>
      <c r="AP257">
        <v>0</v>
      </c>
      <c r="AQ257" t="str" cm="1">
        <f t="array" ref="AQ25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57" t="str" cm="1">
        <f t="array" ref="AR25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57">
        <v>46</v>
      </c>
      <c r="AT257">
        <v>25</v>
      </c>
      <c r="AU257">
        <v>0</v>
      </c>
      <c r="AV257">
        <v>1</v>
      </c>
      <c r="AW257" t="s">
        <v>45</v>
      </c>
      <c r="AX257" t="s">
        <v>11</v>
      </c>
      <c r="AY257" t="str">
        <f t="shared" si="28"/>
        <v>Web</v>
      </c>
      <c r="AZ257">
        <v>6</v>
      </c>
      <c r="BA257" t="s">
        <v>44</v>
      </c>
      <c r="BB257">
        <f t="shared" si="29"/>
        <v>6</v>
      </c>
      <c r="BC257">
        <f t="shared" si="30"/>
        <v>67</v>
      </c>
      <c r="BD257">
        <f t="shared" si="31"/>
        <v>9</v>
      </c>
      <c r="BE257">
        <f t="shared" si="32"/>
        <v>2</v>
      </c>
      <c r="BF257">
        <f t="shared" si="33"/>
        <v>2</v>
      </c>
      <c r="BG257">
        <f t="shared" si="34"/>
        <v>13</v>
      </c>
      <c r="BH257">
        <f t="shared" si="35"/>
        <v>3</v>
      </c>
      <c r="BI257" t="str">
        <f>VLOOKUP(BH257,'Additional Data'!$E$1:$F$12,2,FALSE)</f>
        <v>At Risk</v>
      </c>
      <c r="BJ257" t="str">
        <f>IF(G257 &lt;= 'Additional Data'!$Q$2, "Low", IF(G257 &lt;= 'Additional Data'!$Q$3, "Medium", "High"))</f>
        <v>Low</v>
      </c>
      <c r="BK257" t="str">
        <f>IF(K257 &lt;= 'Additional Data'!$V$2, "Low", IF(K257 &lt;= 'Additional Data'!$V$3, "Medium", "High"))</f>
        <v>Medium</v>
      </c>
      <c r="BL257" t="str">
        <f>IF(L257 &lt;= 'Additional Data'!$AA$2, "Low", IF(L257 &lt;= 'Additional Data'!$AA$3, "Medium", "High"))</f>
        <v>Medium</v>
      </c>
      <c r="BM257">
        <v>256</v>
      </c>
    </row>
    <row r="258" spans="1:65" x14ac:dyDescent="0.25">
      <c r="A258">
        <v>69267</v>
      </c>
      <c r="B258" t="str">
        <f>IF(A258 &lt;= 'Additional Data'!$B$2,"Low", IF(A258 &lt;='Additional Data'!$B$3, "Medium", "High"))</f>
        <v>High</v>
      </c>
      <c r="C258">
        <v>0</v>
      </c>
      <c r="D258">
        <v>0</v>
      </c>
      <c r="E258">
        <v>31</v>
      </c>
      <c r="F258" t="str">
        <f t="shared" ref="F258:F321" si="36">IF(E258&lt;=7,"Very Recent",IF(E258&lt;=30,"Recent",IF(E258&lt;=60,"Mid","Old")))</f>
        <v>Mid</v>
      </c>
      <c r="G258">
        <v>778</v>
      </c>
      <c r="H258">
        <v>44</v>
      </c>
      <c r="I258">
        <v>499</v>
      </c>
      <c r="J258">
        <v>95</v>
      </c>
      <c r="K258">
        <v>73</v>
      </c>
      <c r="L258">
        <v>146</v>
      </c>
      <c r="M258">
        <f>INDEX('Additional Data'!$H$2:$M$2, MATCH(MAX(G258:L258), G258:L258,0))</f>
        <v>0</v>
      </c>
      <c r="N258">
        <v>2</v>
      </c>
      <c r="O258">
        <v>3</v>
      </c>
      <c r="P258">
        <v>4</v>
      </c>
      <c r="Q258">
        <v>5</v>
      </c>
      <c r="R258">
        <v>7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3</v>
      </c>
      <c r="Z258">
        <v>11</v>
      </c>
      <c r="AA258">
        <v>1</v>
      </c>
      <c r="AB258">
        <v>67</v>
      </c>
      <c r="AC258" t="str" cm="1">
        <f t="array" ref="AC258">_xlfn.IFS(AB258 &lt; 30, "&lt; 30", AB258 &lt; 40, "30-39", AB258 &lt; 50, "40-49", AB258 &gt;= 50, "50+")</f>
        <v>50+</v>
      </c>
      <c r="AD258">
        <v>2804</v>
      </c>
      <c r="AE258">
        <v>0</v>
      </c>
      <c r="AF258">
        <v>0</v>
      </c>
      <c r="AG258">
        <v>1</v>
      </c>
      <c r="AH258">
        <v>0</v>
      </c>
      <c r="AI258">
        <v>0</v>
      </c>
      <c r="AJ258" t="str" cm="1">
        <f t="array" ref="AJ25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5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58">
        <v>0</v>
      </c>
      <c r="AM258">
        <v>0</v>
      </c>
      <c r="AN258">
        <v>1</v>
      </c>
      <c r="AO258">
        <v>0</v>
      </c>
      <c r="AP258">
        <v>0</v>
      </c>
      <c r="AQ258" t="str" cm="1">
        <f t="array" ref="AQ25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58" t="str" cm="1">
        <f t="array" ref="AR25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58">
        <v>1489</v>
      </c>
      <c r="AT258">
        <v>1343</v>
      </c>
      <c r="AU258">
        <v>0</v>
      </c>
      <c r="AV258">
        <v>0</v>
      </c>
      <c r="AW258" t="s">
        <v>43</v>
      </c>
      <c r="AX258" t="s">
        <v>13</v>
      </c>
      <c r="AY258" t="str">
        <f t="shared" ref="AY258:AY321" si="37">IF(AND(O258 &gt;= P258, O258 &gt;= Q258), "Web", IF(AND(P258 &gt;= O258, P258 &gt;= Q258), "Catalog", "Store"))</f>
        <v>Store</v>
      </c>
      <c r="AZ258">
        <v>12</v>
      </c>
      <c r="BA258" t="s">
        <v>44</v>
      </c>
      <c r="BB258">
        <f t="shared" ref="BB258:BB321" si="38">SUM(O258:Q258)</f>
        <v>12</v>
      </c>
      <c r="BC258">
        <f t="shared" ref="BC258:BC321" si="39">SUM(G258:L258)</f>
        <v>1635</v>
      </c>
      <c r="BD258">
        <f t="shared" ref="BD258:BD321" si="40">(1-_xlfn.PERCENTRANK.INC($E:$E,E258,1))*10</f>
        <v>7</v>
      </c>
      <c r="BE258">
        <f t="shared" ref="BE258:BE321" si="41">_xlfn.PERCENTRANK.INC($BB:$BB,BB258,1)*10</f>
        <v>4</v>
      </c>
      <c r="BF258">
        <f t="shared" ref="BF258:BF321" si="42">_xlfn.PERCENTRANK.INC($BC:$BC,BC258,1)*10</f>
        <v>9</v>
      </c>
      <c r="BG258">
        <f t="shared" ref="BG258:BG321" si="43">SUM(BD258:BF258)</f>
        <v>20</v>
      </c>
      <c r="BH258">
        <f t="shared" ref="BH258:BH321" si="44">_xlfn.PERCENTRANK.INC($BG:$BG,BG258,1)*10</f>
        <v>7</v>
      </c>
      <c r="BI258" t="str">
        <f>VLOOKUP(BH258,'Additional Data'!$E$1:$F$12,2,FALSE)</f>
        <v>Loyal Customer</v>
      </c>
      <c r="BJ258" t="str">
        <f>IF(G258 &lt;= 'Additional Data'!$Q$2, "Low", IF(G258 &lt;= 'Additional Data'!$Q$3, "Medium", "High"))</f>
        <v>High</v>
      </c>
      <c r="BK258" t="str">
        <f>IF(K258 &lt;= 'Additional Data'!$V$2, "Low", IF(K258 &lt;= 'Additional Data'!$V$3, "Medium", "High"))</f>
        <v>High</v>
      </c>
      <c r="BL258" t="str">
        <f>IF(L258 &lt;= 'Additional Data'!$AA$2, "Low", IF(L258 &lt;= 'Additional Data'!$AA$3, "Medium", "High"))</f>
        <v>High</v>
      </c>
      <c r="BM258">
        <v>257</v>
      </c>
    </row>
    <row r="259" spans="1:65" x14ac:dyDescent="0.25">
      <c r="A259">
        <v>31788</v>
      </c>
      <c r="B259" t="str">
        <f>IF(A259 &lt;= 'Additional Data'!$B$2,"Low", IF(A259 &lt;='Additional Data'!$B$3, "Medium", "High"))</f>
        <v>Low</v>
      </c>
      <c r="C259">
        <v>1</v>
      </c>
      <c r="D259">
        <v>0</v>
      </c>
      <c r="E259">
        <v>15</v>
      </c>
      <c r="F259" t="str">
        <f t="shared" si="36"/>
        <v>Recent</v>
      </c>
      <c r="G259">
        <v>16</v>
      </c>
      <c r="H259">
        <v>7</v>
      </c>
      <c r="I259">
        <v>23</v>
      </c>
      <c r="J259">
        <v>0</v>
      </c>
      <c r="K259">
        <v>8</v>
      </c>
      <c r="L259">
        <v>6</v>
      </c>
      <c r="M259">
        <f>INDEX('Additional Data'!$H$2:$M$2, MATCH(MAX(G259:L259), G259:L259,0))</f>
        <v>0</v>
      </c>
      <c r="N259">
        <v>3</v>
      </c>
      <c r="O259">
        <v>3</v>
      </c>
      <c r="P259">
        <v>0</v>
      </c>
      <c r="Q259">
        <v>4</v>
      </c>
      <c r="R259">
        <v>5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3</v>
      </c>
      <c r="Z259">
        <v>11</v>
      </c>
      <c r="AA259">
        <v>0</v>
      </c>
      <c r="AB259">
        <v>37</v>
      </c>
      <c r="AC259" t="str" cm="1">
        <f t="array" ref="AC259">_xlfn.IFS(AB259 &lt; 30, "&lt; 30", AB259 &lt; 40, "30-39", AB259 &lt; 50, "40-49", AB259 &gt;= 50, "50+")</f>
        <v>30-39</v>
      </c>
      <c r="AD259">
        <v>2260</v>
      </c>
      <c r="AE259">
        <v>0</v>
      </c>
      <c r="AF259">
        <v>0</v>
      </c>
      <c r="AG259">
        <v>1</v>
      </c>
      <c r="AH259">
        <v>0</v>
      </c>
      <c r="AI259">
        <v>0</v>
      </c>
      <c r="AJ259" t="str" cm="1">
        <f t="array" ref="AJ25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5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59">
        <v>0</v>
      </c>
      <c r="AM259">
        <v>0</v>
      </c>
      <c r="AN259">
        <v>0</v>
      </c>
      <c r="AO259">
        <v>1</v>
      </c>
      <c r="AP259">
        <v>0</v>
      </c>
      <c r="AQ259" t="str" cm="1">
        <f t="array" ref="AQ25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59" t="str" cm="1">
        <f t="array" ref="AR25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59">
        <v>54</v>
      </c>
      <c r="AT259">
        <v>48</v>
      </c>
      <c r="AU259">
        <v>0</v>
      </c>
      <c r="AV259">
        <v>1</v>
      </c>
      <c r="AW259" t="s">
        <v>45</v>
      </c>
      <c r="AX259" t="s">
        <v>13</v>
      </c>
      <c r="AY259" t="str">
        <f t="shared" si="37"/>
        <v>Store</v>
      </c>
      <c r="AZ259">
        <v>7</v>
      </c>
      <c r="BA259" t="s">
        <v>44</v>
      </c>
      <c r="BB259">
        <f t="shared" si="38"/>
        <v>7</v>
      </c>
      <c r="BC259">
        <f t="shared" si="39"/>
        <v>60</v>
      </c>
      <c r="BD259">
        <f t="shared" si="40"/>
        <v>9</v>
      </c>
      <c r="BE259">
        <f t="shared" si="41"/>
        <v>3</v>
      </c>
      <c r="BF259">
        <f t="shared" si="42"/>
        <v>2</v>
      </c>
      <c r="BG259">
        <f t="shared" si="43"/>
        <v>14</v>
      </c>
      <c r="BH259">
        <f t="shared" si="44"/>
        <v>4</v>
      </c>
      <c r="BI259" t="str">
        <f>VLOOKUP(BH259,'Additional Data'!$E$1:$F$12,2,FALSE)</f>
        <v>At Risk</v>
      </c>
      <c r="BJ259" t="str">
        <f>IF(G259 &lt;= 'Additional Data'!$Q$2, "Low", IF(G259 &lt;= 'Additional Data'!$Q$3, "Medium", "High"))</f>
        <v>Low</v>
      </c>
      <c r="BK259" t="str">
        <f>IF(K259 &lt;= 'Additional Data'!$V$2, "Low", IF(K259 &lt;= 'Additional Data'!$V$3, "Medium", "High"))</f>
        <v>Medium</v>
      </c>
      <c r="BL259" t="str">
        <f>IF(L259 &lt;= 'Additional Data'!$AA$2, "Low", IF(L259 &lt;= 'Additional Data'!$AA$3, "Medium", "High"))</f>
        <v>Low</v>
      </c>
      <c r="BM259">
        <v>258</v>
      </c>
    </row>
    <row r="260" spans="1:65" x14ac:dyDescent="0.25">
      <c r="A260">
        <v>61905</v>
      </c>
      <c r="B260" t="str">
        <f>IF(A260 &lt;= 'Additional Data'!$B$2,"Low", IF(A260 &lt;='Additional Data'!$B$3, "Medium", "High"))</f>
        <v>Medium</v>
      </c>
      <c r="C260">
        <v>0</v>
      </c>
      <c r="D260">
        <v>1</v>
      </c>
      <c r="E260">
        <v>2</v>
      </c>
      <c r="F260" t="str">
        <f t="shared" si="36"/>
        <v>Very Recent</v>
      </c>
      <c r="G260">
        <v>167</v>
      </c>
      <c r="H260">
        <v>0</v>
      </c>
      <c r="I260">
        <v>43</v>
      </c>
      <c r="J260">
        <v>6</v>
      </c>
      <c r="K260">
        <v>2</v>
      </c>
      <c r="L260">
        <v>13</v>
      </c>
      <c r="M260">
        <f>INDEX('Additional Data'!$H$2:$M$2, MATCH(MAX(G260:L260), G260:L260,0))</f>
        <v>0</v>
      </c>
      <c r="N260">
        <v>2</v>
      </c>
      <c r="O260">
        <v>4</v>
      </c>
      <c r="P260">
        <v>2</v>
      </c>
      <c r="Q260">
        <v>4</v>
      </c>
      <c r="R260">
        <v>5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3</v>
      </c>
      <c r="Z260">
        <v>11</v>
      </c>
      <c r="AA260">
        <v>0</v>
      </c>
      <c r="AB260">
        <v>45</v>
      </c>
      <c r="AC260" t="str" cm="1">
        <f t="array" ref="AC260">_xlfn.IFS(AB260 &lt; 30, "&lt; 30", AB260 &lt; 40, "30-39", AB260 &lt; 50, "40-49", AB260 &gt;= 50, "50+")</f>
        <v>40-49</v>
      </c>
      <c r="AD260">
        <v>2304</v>
      </c>
      <c r="AE260">
        <v>0</v>
      </c>
      <c r="AF260">
        <v>0</v>
      </c>
      <c r="AG260">
        <v>0</v>
      </c>
      <c r="AH260">
        <v>1</v>
      </c>
      <c r="AI260">
        <v>0</v>
      </c>
      <c r="AJ260" t="str" cm="1">
        <f t="array" ref="AJ26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6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60">
        <v>0</v>
      </c>
      <c r="AM260">
        <v>0</v>
      </c>
      <c r="AN260">
        <v>0</v>
      </c>
      <c r="AO260">
        <v>0</v>
      </c>
      <c r="AP260">
        <v>1</v>
      </c>
      <c r="AQ260" t="str" cm="1">
        <f t="array" ref="AQ26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60" t="str" cm="1">
        <f t="array" ref="AR26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60">
        <v>218</v>
      </c>
      <c r="AT260">
        <v>205</v>
      </c>
      <c r="AU260">
        <v>0</v>
      </c>
      <c r="AV260">
        <v>1</v>
      </c>
      <c r="AW260" t="s">
        <v>47</v>
      </c>
      <c r="AX260" t="s">
        <v>11</v>
      </c>
      <c r="AY260" t="str">
        <f t="shared" si="37"/>
        <v>Web</v>
      </c>
      <c r="AZ260">
        <v>10</v>
      </c>
      <c r="BA260" t="s">
        <v>44</v>
      </c>
      <c r="BB260">
        <f t="shared" si="38"/>
        <v>10</v>
      </c>
      <c r="BC260">
        <f t="shared" si="39"/>
        <v>231</v>
      </c>
      <c r="BD260">
        <f t="shared" si="40"/>
        <v>10</v>
      </c>
      <c r="BE260">
        <f t="shared" si="41"/>
        <v>4</v>
      </c>
      <c r="BF260">
        <f t="shared" si="42"/>
        <v>4</v>
      </c>
      <c r="BG260">
        <f t="shared" si="43"/>
        <v>18</v>
      </c>
      <c r="BH260">
        <f t="shared" si="44"/>
        <v>6</v>
      </c>
      <c r="BI260" t="str">
        <f>VLOOKUP(BH260,'Additional Data'!$E$1:$F$12,2,FALSE)</f>
        <v>Loyal Customer</v>
      </c>
      <c r="BJ260" t="str">
        <f>IF(G260 &lt;= 'Additional Data'!$Q$2, "Low", IF(G260 &lt;= 'Additional Data'!$Q$3, "Medium", "High"))</f>
        <v>Medium</v>
      </c>
      <c r="BK260" t="str">
        <f>IF(K260 &lt;= 'Additional Data'!$V$2, "Low", IF(K260 &lt;= 'Additional Data'!$V$3, "Medium", "High"))</f>
        <v>Medium</v>
      </c>
      <c r="BL260" t="str">
        <f>IF(L260 &lt;= 'Additional Data'!$AA$2, "Low", IF(L260 &lt;= 'Additional Data'!$AA$3, "Medium", "High"))</f>
        <v>Medium</v>
      </c>
      <c r="BM260">
        <v>259</v>
      </c>
    </row>
    <row r="261" spans="1:65" x14ac:dyDescent="0.25">
      <c r="A261">
        <v>29315</v>
      </c>
      <c r="B261" t="str">
        <f>IF(A261 &lt;= 'Additional Data'!$B$2,"Low", IF(A261 &lt;='Additional Data'!$B$3, "Medium", "High"))</f>
        <v>Low</v>
      </c>
      <c r="C261">
        <v>1</v>
      </c>
      <c r="D261">
        <v>1</v>
      </c>
      <c r="E261">
        <v>55</v>
      </c>
      <c r="F261" t="str">
        <f t="shared" si="36"/>
        <v>Mid</v>
      </c>
      <c r="G261">
        <v>13</v>
      </c>
      <c r="H261">
        <v>2</v>
      </c>
      <c r="I261">
        <v>14</v>
      </c>
      <c r="J261">
        <v>8</v>
      </c>
      <c r="K261">
        <v>7</v>
      </c>
      <c r="L261">
        <v>4</v>
      </c>
      <c r="M261">
        <f>INDEX('Additional Data'!$H$2:$M$2, MATCH(MAX(G261:L261), G261:L261,0))</f>
        <v>0</v>
      </c>
      <c r="N261">
        <v>4</v>
      </c>
      <c r="O261">
        <v>2</v>
      </c>
      <c r="P261">
        <v>0</v>
      </c>
      <c r="Q261">
        <v>4</v>
      </c>
      <c r="R261">
        <v>6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3</v>
      </c>
      <c r="Z261">
        <v>11</v>
      </c>
      <c r="AA261">
        <v>0</v>
      </c>
      <c r="AB261">
        <v>60</v>
      </c>
      <c r="AC261" t="str" cm="1">
        <f t="array" ref="AC261">_xlfn.IFS(AB261 &lt; 30, "&lt; 30", AB261 &lt; 40, "30-39", AB261 &lt; 50, "40-49", AB261 &gt;= 50, "50+")</f>
        <v>50+</v>
      </c>
      <c r="AD261">
        <v>2243</v>
      </c>
      <c r="AE261">
        <v>0</v>
      </c>
      <c r="AF261">
        <v>1</v>
      </c>
      <c r="AG261">
        <v>0</v>
      </c>
      <c r="AH261">
        <v>0</v>
      </c>
      <c r="AI261">
        <v>0</v>
      </c>
      <c r="AJ261" t="str" cm="1">
        <f t="array" ref="AJ26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6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61">
        <v>0</v>
      </c>
      <c r="AM261">
        <v>0</v>
      </c>
      <c r="AN261">
        <v>1</v>
      </c>
      <c r="AO261">
        <v>0</v>
      </c>
      <c r="AP261">
        <v>0</v>
      </c>
      <c r="AQ261" t="str" cm="1">
        <f t="array" ref="AQ26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61" t="str" cm="1">
        <f t="array" ref="AR26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61">
        <v>44</v>
      </c>
      <c r="AT261">
        <v>40</v>
      </c>
      <c r="AU261">
        <v>0</v>
      </c>
      <c r="AV261">
        <v>2</v>
      </c>
      <c r="AW261" t="s">
        <v>45</v>
      </c>
      <c r="AX261" t="s">
        <v>13</v>
      </c>
      <c r="AY261" t="str">
        <f t="shared" si="37"/>
        <v>Store</v>
      </c>
      <c r="AZ261">
        <v>6</v>
      </c>
      <c r="BA261" t="s">
        <v>44</v>
      </c>
      <c r="BB261">
        <f t="shared" si="38"/>
        <v>6</v>
      </c>
      <c r="BC261">
        <f t="shared" si="39"/>
        <v>48</v>
      </c>
      <c r="BD261">
        <f t="shared" si="40"/>
        <v>5</v>
      </c>
      <c r="BE261">
        <f t="shared" si="41"/>
        <v>2</v>
      </c>
      <c r="BF261">
        <f t="shared" si="42"/>
        <v>1</v>
      </c>
      <c r="BG261">
        <f t="shared" si="43"/>
        <v>8</v>
      </c>
      <c r="BH261">
        <f t="shared" si="44"/>
        <v>1</v>
      </c>
      <c r="BI261" t="str">
        <f>VLOOKUP(BH261,'Additional Data'!$E$1:$F$12,2,FALSE)</f>
        <v>Churned Customer</v>
      </c>
      <c r="BJ261" t="str">
        <f>IF(G261 &lt;= 'Additional Data'!$Q$2, "Low", IF(G261 &lt;= 'Additional Data'!$Q$3, "Medium", "High"))</f>
        <v>Low</v>
      </c>
      <c r="BK261" t="str">
        <f>IF(K261 &lt;= 'Additional Data'!$V$2, "Low", IF(K261 &lt;= 'Additional Data'!$V$3, "Medium", "High"))</f>
        <v>Medium</v>
      </c>
      <c r="BL261" t="str">
        <f>IF(L261 &lt;= 'Additional Data'!$AA$2, "Low", IF(L261 &lt;= 'Additional Data'!$AA$3, "Medium", "High"))</f>
        <v>Low</v>
      </c>
      <c r="BM261">
        <v>260</v>
      </c>
    </row>
    <row r="262" spans="1:65" x14ac:dyDescent="0.25">
      <c r="A262">
        <v>33378</v>
      </c>
      <c r="B262" t="str">
        <f>IF(A262 &lt;= 'Additional Data'!$B$2,"Low", IF(A262 &lt;='Additional Data'!$B$3, "Medium", "High"))</f>
        <v>Low</v>
      </c>
      <c r="C262">
        <v>1</v>
      </c>
      <c r="D262">
        <v>1</v>
      </c>
      <c r="E262">
        <v>38</v>
      </c>
      <c r="F262" t="str">
        <f t="shared" si="36"/>
        <v>Mid</v>
      </c>
      <c r="G262">
        <v>33</v>
      </c>
      <c r="H262">
        <v>6</v>
      </c>
      <c r="I262">
        <v>40</v>
      </c>
      <c r="J262">
        <v>3</v>
      </c>
      <c r="K262">
        <v>7</v>
      </c>
      <c r="L262">
        <v>10</v>
      </c>
      <c r="M262">
        <f>INDEX('Additional Data'!$H$2:$M$2, MATCH(MAX(G262:L262), G262:L262,0))</f>
        <v>0</v>
      </c>
      <c r="N262">
        <v>3</v>
      </c>
      <c r="O262">
        <v>2</v>
      </c>
      <c r="P262">
        <v>0</v>
      </c>
      <c r="Q262">
        <v>4</v>
      </c>
      <c r="R262">
        <v>7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3</v>
      </c>
      <c r="Z262">
        <v>11</v>
      </c>
      <c r="AA262">
        <v>0</v>
      </c>
      <c r="AB262">
        <v>57</v>
      </c>
      <c r="AC262" t="str" cm="1">
        <f t="array" ref="AC262">_xlfn.IFS(AB262 &lt; 30, "&lt; 30", AB262 &lt; 40, "30-39", AB262 &lt; 50, "40-49", AB262 &gt;= 50, "50+")</f>
        <v>50+</v>
      </c>
      <c r="AD262">
        <v>2667</v>
      </c>
      <c r="AE262">
        <v>1</v>
      </c>
      <c r="AF262">
        <v>0</v>
      </c>
      <c r="AG262">
        <v>0</v>
      </c>
      <c r="AH262">
        <v>0</v>
      </c>
      <c r="AI262">
        <v>0</v>
      </c>
      <c r="AJ262" t="str" cm="1">
        <f t="array" ref="AJ26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6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62">
        <v>0</v>
      </c>
      <c r="AM262">
        <v>0</v>
      </c>
      <c r="AN262">
        <v>1</v>
      </c>
      <c r="AO262">
        <v>0</v>
      </c>
      <c r="AP262">
        <v>0</v>
      </c>
      <c r="AQ262" t="str" cm="1">
        <f t="array" ref="AQ26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62" t="str" cm="1">
        <f t="array" ref="AR26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62">
        <v>89</v>
      </c>
      <c r="AT262">
        <v>79</v>
      </c>
      <c r="AU262">
        <v>0</v>
      </c>
      <c r="AV262">
        <v>2</v>
      </c>
      <c r="AW262" t="s">
        <v>47</v>
      </c>
      <c r="AX262" t="s">
        <v>13</v>
      </c>
      <c r="AY262" t="str">
        <f t="shared" si="37"/>
        <v>Store</v>
      </c>
      <c r="AZ262">
        <v>6</v>
      </c>
      <c r="BA262" t="s">
        <v>44</v>
      </c>
      <c r="BB262">
        <f t="shared" si="38"/>
        <v>6</v>
      </c>
      <c r="BC262">
        <f t="shared" si="39"/>
        <v>99</v>
      </c>
      <c r="BD262">
        <f t="shared" si="40"/>
        <v>7</v>
      </c>
      <c r="BE262">
        <f t="shared" si="41"/>
        <v>2</v>
      </c>
      <c r="BF262">
        <f t="shared" si="42"/>
        <v>3</v>
      </c>
      <c r="BG262">
        <f t="shared" si="43"/>
        <v>12</v>
      </c>
      <c r="BH262">
        <f t="shared" si="44"/>
        <v>3</v>
      </c>
      <c r="BI262" t="str">
        <f>VLOOKUP(BH262,'Additional Data'!$E$1:$F$12,2,FALSE)</f>
        <v>At Risk</v>
      </c>
      <c r="BJ262" t="str">
        <f>IF(G262 &lt;= 'Additional Data'!$Q$2, "Low", IF(G262 &lt;= 'Additional Data'!$Q$3, "Medium", "High"))</f>
        <v>Medium</v>
      </c>
      <c r="BK262" t="str">
        <f>IF(K262 &lt;= 'Additional Data'!$V$2, "Low", IF(K262 &lt;= 'Additional Data'!$V$3, "Medium", "High"))</f>
        <v>Medium</v>
      </c>
      <c r="BL262" t="str">
        <f>IF(L262 &lt;= 'Additional Data'!$AA$2, "Low", IF(L262 &lt;= 'Additional Data'!$AA$3, "Medium", "High"))</f>
        <v>Medium</v>
      </c>
      <c r="BM262">
        <v>261</v>
      </c>
    </row>
    <row r="263" spans="1:65" x14ac:dyDescent="0.25">
      <c r="A263">
        <v>66313</v>
      </c>
      <c r="B263" t="str">
        <f>IF(A263 &lt;= 'Additional Data'!$B$2,"Low", IF(A263 &lt;='Additional Data'!$B$3, "Medium", "High"))</f>
        <v>Medium</v>
      </c>
      <c r="C263">
        <v>0</v>
      </c>
      <c r="D263">
        <v>1</v>
      </c>
      <c r="E263">
        <v>86</v>
      </c>
      <c r="F263" t="str">
        <f t="shared" si="36"/>
        <v>Old</v>
      </c>
      <c r="G263">
        <v>625</v>
      </c>
      <c r="H263">
        <v>7</v>
      </c>
      <c r="I263">
        <v>99</v>
      </c>
      <c r="J263">
        <v>10</v>
      </c>
      <c r="K263">
        <v>22</v>
      </c>
      <c r="L263">
        <v>7</v>
      </c>
      <c r="M263">
        <f>INDEX('Additional Data'!$H$2:$M$2, MATCH(MAX(G263:L263), G263:L263,0))</f>
        <v>0</v>
      </c>
      <c r="N263">
        <v>2</v>
      </c>
      <c r="O263">
        <v>6</v>
      </c>
      <c r="P263">
        <v>3</v>
      </c>
      <c r="Q263">
        <v>12</v>
      </c>
      <c r="R263">
        <v>4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3</v>
      </c>
      <c r="Z263">
        <v>11</v>
      </c>
      <c r="AA263">
        <v>0</v>
      </c>
      <c r="AB263">
        <v>57</v>
      </c>
      <c r="AC263" t="str" cm="1">
        <f t="array" ref="AC263">_xlfn.IFS(AB263 &lt; 30, "&lt; 30", AB263 &lt; 40, "30-39", AB263 &lt; 50, "40-49", AB263 &gt;= 50, "50+")</f>
        <v>50+</v>
      </c>
      <c r="AD263">
        <v>2445</v>
      </c>
      <c r="AE263">
        <v>0</v>
      </c>
      <c r="AF263">
        <v>0</v>
      </c>
      <c r="AG263">
        <v>0</v>
      </c>
      <c r="AH263">
        <v>1</v>
      </c>
      <c r="AI263">
        <v>0</v>
      </c>
      <c r="AJ263" t="str" cm="1">
        <f t="array" ref="AJ26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6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63">
        <v>0</v>
      </c>
      <c r="AM263">
        <v>0</v>
      </c>
      <c r="AN263">
        <v>0</v>
      </c>
      <c r="AO263">
        <v>0</v>
      </c>
      <c r="AP263">
        <v>1</v>
      </c>
      <c r="AQ263" t="str" cm="1">
        <f t="array" ref="AQ26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63" t="str" cm="1">
        <f t="array" ref="AR26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63">
        <v>763</v>
      </c>
      <c r="AT263">
        <v>756</v>
      </c>
      <c r="AU263">
        <v>0</v>
      </c>
      <c r="AV263">
        <v>1</v>
      </c>
      <c r="AW263" t="s">
        <v>46</v>
      </c>
      <c r="AX263" t="s">
        <v>13</v>
      </c>
      <c r="AY263" t="str">
        <f t="shared" si="37"/>
        <v>Store</v>
      </c>
      <c r="AZ263">
        <v>21</v>
      </c>
      <c r="BA263" t="s">
        <v>44</v>
      </c>
      <c r="BB263">
        <f t="shared" si="38"/>
        <v>21</v>
      </c>
      <c r="BC263">
        <f t="shared" si="39"/>
        <v>770</v>
      </c>
      <c r="BD263">
        <f t="shared" si="40"/>
        <v>1.9999999999999996</v>
      </c>
      <c r="BE263">
        <f t="shared" si="41"/>
        <v>8</v>
      </c>
      <c r="BF263">
        <f t="shared" si="42"/>
        <v>6</v>
      </c>
      <c r="BG263">
        <f t="shared" si="43"/>
        <v>16</v>
      </c>
      <c r="BH263">
        <f t="shared" si="44"/>
        <v>5</v>
      </c>
      <c r="BI263" t="str">
        <f>VLOOKUP(BH263,'Additional Data'!$E$1:$F$12,2,FALSE)</f>
        <v>Loyal Customer</v>
      </c>
      <c r="BJ263" t="str">
        <f>IF(G263 &lt;= 'Additional Data'!$Q$2, "Low", IF(G263 &lt;= 'Additional Data'!$Q$3, "Medium", "High"))</f>
        <v>High</v>
      </c>
      <c r="BK263" t="str">
        <f>IF(K263 &lt;= 'Additional Data'!$V$2, "Low", IF(K263 &lt;= 'Additional Data'!$V$3, "Medium", "High"))</f>
        <v>Medium</v>
      </c>
      <c r="BL263" t="str">
        <f>IF(L263 &lt;= 'Additional Data'!$AA$2, "Low", IF(L263 &lt;= 'Additional Data'!$AA$3, "Medium", "High"))</f>
        <v>Low</v>
      </c>
      <c r="BM263">
        <v>262</v>
      </c>
    </row>
    <row r="264" spans="1:65" x14ac:dyDescent="0.25">
      <c r="A264">
        <v>60714</v>
      </c>
      <c r="B264" t="str">
        <f>IF(A264 &lt;= 'Additional Data'!$B$2,"Low", IF(A264 &lt;='Additional Data'!$B$3, "Medium", "High"))</f>
        <v>Medium</v>
      </c>
      <c r="C264">
        <v>0</v>
      </c>
      <c r="D264">
        <v>0</v>
      </c>
      <c r="E264">
        <v>56</v>
      </c>
      <c r="F264" t="str">
        <f t="shared" si="36"/>
        <v>Mid</v>
      </c>
      <c r="G264">
        <v>216</v>
      </c>
      <c r="H264">
        <v>162</v>
      </c>
      <c r="I264">
        <v>224</v>
      </c>
      <c r="J264">
        <v>101</v>
      </c>
      <c r="K264">
        <v>92</v>
      </c>
      <c r="L264">
        <v>162</v>
      </c>
      <c r="M264">
        <f>INDEX('Additional Data'!$H$2:$M$2, MATCH(MAX(G264:L264), G264:L264,0))</f>
        <v>0</v>
      </c>
      <c r="N264">
        <v>2</v>
      </c>
      <c r="O264">
        <v>7</v>
      </c>
      <c r="P264">
        <v>4</v>
      </c>
      <c r="Q264">
        <v>10</v>
      </c>
      <c r="R264">
        <v>5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3</v>
      </c>
      <c r="Z264">
        <v>11</v>
      </c>
      <c r="AA264">
        <v>1</v>
      </c>
      <c r="AB264">
        <v>64</v>
      </c>
      <c r="AC264" t="str" cm="1">
        <f t="array" ref="AC264">_xlfn.IFS(AB264 &lt; 30, "&lt; 30", AB264 &lt; 40, "30-39", AB264 &lt; 50, "40-49", AB264 &gt;= 50, "50+")</f>
        <v>50+</v>
      </c>
      <c r="AD264">
        <v>2687</v>
      </c>
      <c r="AE264">
        <v>0</v>
      </c>
      <c r="AF264">
        <v>0</v>
      </c>
      <c r="AG264">
        <v>1</v>
      </c>
      <c r="AH264">
        <v>0</v>
      </c>
      <c r="AI264">
        <v>0</v>
      </c>
      <c r="AJ264" t="str" cm="1">
        <f t="array" ref="AJ26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6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64">
        <v>0</v>
      </c>
      <c r="AM264">
        <v>0</v>
      </c>
      <c r="AN264">
        <v>1</v>
      </c>
      <c r="AO264">
        <v>0</v>
      </c>
      <c r="AP264">
        <v>0</v>
      </c>
      <c r="AQ264" t="str" cm="1">
        <f t="array" ref="AQ26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64" t="str" cm="1">
        <f t="array" ref="AR26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64">
        <v>795</v>
      </c>
      <c r="AT264">
        <v>633</v>
      </c>
      <c r="AU264">
        <v>0</v>
      </c>
      <c r="AV264">
        <v>0</v>
      </c>
      <c r="AW264" t="s">
        <v>46</v>
      </c>
      <c r="AX264" t="s">
        <v>13</v>
      </c>
      <c r="AY264" t="str">
        <f t="shared" si="37"/>
        <v>Store</v>
      </c>
      <c r="AZ264">
        <v>21</v>
      </c>
      <c r="BA264" t="s">
        <v>44</v>
      </c>
      <c r="BB264">
        <f t="shared" si="38"/>
        <v>21</v>
      </c>
      <c r="BC264">
        <f t="shared" si="39"/>
        <v>957</v>
      </c>
      <c r="BD264">
        <f t="shared" si="40"/>
        <v>5</v>
      </c>
      <c r="BE264">
        <f t="shared" si="41"/>
        <v>8</v>
      </c>
      <c r="BF264">
        <f t="shared" si="42"/>
        <v>7</v>
      </c>
      <c r="BG264">
        <f t="shared" si="43"/>
        <v>20</v>
      </c>
      <c r="BH264">
        <f t="shared" si="44"/>
        <v>7</v>
      </c>
      <c r="BI264" t="str">
        <f>VLOOKUP(BH264,'Additional Data'!$E$1:$F$12,2,FALSE)</f>
        <v>Loyal Customer</v>
      </c>
      <c r="BJ264" t="str">
        <f>IF(G264 &lt;= 'Additional Data'!$Q$2, "Low", IF(G264 &lt;= 'Additional Data'!$Q$3, "Medium", "High"))</f>
        <v>Medium</v>
      </c>
      <c r="BK264" t="str">
        <f>IF(K264 &lt;= 'Additional Data'!$V$2, "Low", IF(K264 &lt;= 'Additional Data'!$V$3, "Medium", "High"))</f>
        <v>High</v>
      </c>
      <c r="BL264" t="str">
        <f>IF(L264 &lt;= 'Additional Data'!$AA$2, "Low", IF(L264 &lt;= 'Additional Data'!$AA$3, "Medium", "High"))</f>
        <v>High</v>
      </c>
      <c r="BM264">
        <v>263</v>
      </c>
    </row>
    <row r="265" spans="1:65" x14ac:dyDescent="0.25">
      <c r="A265">
        <v>77882</v>
      </c>
      <c r="B265" t="str">
        <f>IF(A265 &lt;= 'Additional Data'!$B$2,"Low", IF(A265 &lt;='Additional Data'!$B$3, "Medium", "High"))</f>
        <v>High</v>
      </c>
      <c r="C265">
        <v>0</v>
      </c>
      <c r="D265">
        <v>0</v>
      </c>
      <c r="E265">
        <v>29</v>
      </c>
      <c r="F265" t="str">
        <f t="shared" si="36"/>
        <v>Recent</v>
      </c>
      <c r="G265">
        <v>68</v>
      </c>
      <c r="H265">
        <v>129</v>
      </c>
      <c r="I265">
        <v>396</v>
      </c>
      <c r="J265">
        <v>188</v>
      </c>
      <c r="K265">
        <v>22</v>
      </c>
      <c r="L265">
        <v>15</v>
      </c>
      <c r="M265">
        <f>INDEX('Additional Data'!$H$2:$M$2, MATCH(MAX(G265:L265), G265:L265,0))</f>
        <v>0</v>
      </c>
      <c r="N265">
        <v>1</v>
      </c>
      <c r="O265">
        <v>3</v>
      </c>
      <c r="P265">
        <v>3</v>
      </c>
      <c r="Q265">
        <v>5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3</v>
      </c>
      <c r="Z265">
        <v>11</v>
      </c>
      <c r="AA265">
        <v>0</v>
      </c>
      <c r="AB265">
        <v>39</v>
      </c>
      <c r="AC265" t="str" cm="1">
        <f t="array" ref="AC265">_xlfn.IFS(AB265 &lt; 30, "&lt; 30", AB265 &lt; 40, "30-39", AB265 &lt; 50, "40-49", AB265 &gt;= 50, "50+")</f>
        <v>30-39</v>
      </c>
      <c r="AD265">
        <v>2219</v>
      </c>
      <c r="AE265">
        <v>0</v>
      </c>
      <c r="AF265">
        <v>0</v>
      </c>
      <c r="AG265">
        <v>0</v>
      </c>
      <c r="AH265">
        <v>1</v>
      </c>
      <c r="AI265">
        <v>0</v>
      </c>
      <c r="AJ265" t="str" cm="1">
        <f t="array" ref="AJ26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6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65">
        <v>0</v>
      </c>
      <c r="AM265">
        <v>0</v>
      </c>
      <c r="AN265">
        <v>0</v>
      </c>
      <c r="AO265">
        <v>1</v>
      </c>
      <c r="AP265">
        <v>0</v>
      </c>
      <c r="AQ265" t="str" cm="1">
        <f t="array" ref="AQ26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65" t="str" cm="1">
        <f t="array" ref="AR26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65">
        <v>803</v>
      </c>
      <c r="AT265">
        <v>788</v>
      </c>
      <c r="AU265">
        <v>0</v>
      </c>
      <c r="AV265">
        <v>0</v>
      </c>
      <c r="AW265" t="s">
        <v>46</v>
      </c>
      <c r="AX265" t="s">
        <v>13</v>
      </c>
      <c r="AY265" t="str">
        <f t="shared" si="37"/>
        <v>Store</v>
      </c>
      <c r="AZ265">
        <v>11</v>
      </c>
      <c r="BA265" t="s">
        <v>44</v>
      </c>
      <c r="BB265">
        <f t="shared" si="38"/>
        <v>11</v>
      </c>
      <c r="BC265">
        <f t="shared" si="39"/>
        <v>818</v>
      </c>
      <c r="BD265">
        <f t="shared" si="40"/>
        <v>8</v>
      </c>
      <c r="BE265">
        <f t="shared" si="41"/>
        <v>4</v>
      </c>
      <c r="BF265">
        <f t="shared" si="42"/>
        <v>6</v>
      </c>
      <c r="BG265">
        <f t="shared" si="43"/>
        <v>18</v>
      </c>
      <c r="BH265">
        <f t="shared" si="44"/>
        <v>6</v>
      </c>
      <c r="BI265" t="str">
        <f>VLOOKUP(BH265,'Additional Data'!$E$1:$F$12,2,FALSE)</f>
        <v>Loyal Customer</v>
      </c>
      <c r="BJ265" t="str">
        <f>IF(G265 &lt;= 'Additional Data'!$Q$2, "Low", IF(G265 &lt;= 'Additional Data'!$Q$3, "Medium", "High"))</f>
        <v>Medium</v>
      </c>
      <c r="BK265" t="str">
        <f>IF(K265 &lt;= 'Additional Data'!$V$2, "Low", IF(K265 &lt;= 'Additional Data'!$V$3, "Medium", "High"))</f>
        <v>Medium</v>
      </c>
      <c r="BL265" t="str">
        <f>IF(L265 &lt;= 'Additional Data'!$AA$2, "Low", IF(L265 &lt;= 'Additional Data'!$AA$3, "Medium", "High"))</f>
        <v>Medium</v>
      </c>
      <c r="BM265">
        <v>264</v>
      </c>
    </row>
    <row r="266" spans="1:65" x14ac:dyDescent="0.25">
      <c r="A266">
        <v>69867</v>
      </c>
      <c r="B266" t="str">
        <f>IF(A266 &lt;= 'Additional Data'!$B$2,"Low", IF(A266 &lt;='Additional Data'!$B$3, "Medium", "High"))</f>
        <v>High</v>
      </c>
      <c r="C266">
        <v>0</v>
      </c>
      <c r="D266">
        <v>0</v>
      </c>
      <c r="E266">
        <v>30</v>
      </c>
      <c r="F266" t="str">
        <f t="shared" si="36"/>
        <v>Recent</v>
      </c>
      <c r="G266">
        <v>196</v>
      </c>
      <c r="H266">
        <v>0</v>
      </c>
      <c r="I266">
        <v>512</v>
      </c>
      <c r="J266">
        <v>33</v>
      </c>
      <c r="K266">
        <v>130</v>
      </c>
      <c r="L266">
        <v>54</v>
      </c>
      <c r="M266">
        <f>INDEX('Additional Data'!$H$2:$M$2, MATCH(MAX(G266:L266), G266:L266,0))</f>
        <v>0</v>
      </c>
      <c r="N266">
        <v>1</v>
      </c>
      <c r="O266">
        <v>3</v>
      </c>
      <c r="P266">
        <v>5</v>
      </c>
      <c r="Q266">
        <v>8</v>
      </c>
      <c r="R266">
        <v>1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3</v>
      </c>
      <c r="Z266">
        <v>11</v>
      </c>
      <c r="AA266">
        <v>1</v>
      </c>
      <c r="AB266">
        <v>34</v>
      </c>
      <c r="AC266" t="str" cm="1">
        <f t="array" ref="AC266">_xlfn.IFS(AB266 &lt; 30, "&lt; 30", AB266 &lt; 40, "30-39", AB266 &lt; 50, "40-49", AB266 &gt;= 50, "50+")</f>
        <v>30-39</v>
      </c>
      <c r="AD266">
        <v>2612</v>
      </c>
      <c r="AE266">
        <v>0</v>
      </c>
      <c r="AF266">
        <v>0</v>
      </c>
      <c r="AG266">
        <v>1</v>
      </c>
      <c r="AH266">
        <v>0</v>
      </c>
      <c r="AI266">
        <v>0</v>
      </c>
      <c r="AJ266" t="str" cm="1">
        <f t="array" ref="AJ26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6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66">
        <v>0</v>
      </c>
      <c r="AM266">
        <v>0</v>
      </c>
      <c r="AN266">
        <v>0</v>
      </c>
      <c r="AO266">
        <v>0</v>
      </c>
      <c r="AP266">
        <v>1</v>
      </c>
      <c r="AQ266" t="str" cm="1">
        <f t="array" ref="AQ26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66" t="str" cm="1">
        <f t="array" ref="AR26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66">
        <v>871</v>
      </c>
      <c r="AT266">
        <v>817</v>
      </c>
      <c r="AU266">
        <v>1</v>
      </c>
      <c r="AV266">
        <v>0</v>
      </c>
      <c r="AW266" t="s">
        <v>46</v>
      </c>
      <c r="AX266" t="s">
        <v>13</v>
      </c>
      <c r="AY266" t="str">
        <f t="shared" si="37"/>
        <v>Store</v>
      </c>
      <c r="AZ266">
        <v>16</v>
      </c>
      <c r="BA266" t="s">
        <v>48</v>
      </c>
      <c r="BB266">
        <f t="shared" si="38"/>
        <v>16</v>
      </c>
      <c r="BC266">
        <f t="shared" si="39"/>
        <v>925</v>
      </c>
      <c r="BD266">
        <f t="shared" si="40"/>
        <v>7</v>
      </c>
      <c r="BE266">
        <f t="shared" si="41"/>
        <v>6</v>
      </c>
      <c r="BF266">
        <f t="shared" si="42"/>
        <v>6</v>
      </c>
      <c r="BG266">
        <f t="shared" si="43"/>
        <v>19</v>
      </c>
      <c r="BH266">
        <f t="shared" si="44"/>
        <v>7</v>
      </c>
      <c r="BI266" t="str">
        <f>VLOOKUP(BH266,'Additional Data'!$E$1:$F$12,2,FALSE)</f>
        <v>Loyal Customer</v>
      </c>
      <c r="BJ266" t="str">
        <f>IF(G266 &lt;= 'Additional Data'!$Q$2, "Low", IF(G266 &lt;= 'Additional Data'!$Q$3, "Medium", "High"))</f>
        <v>Medium</v>
      </c>
      <c r="BK266" t="str">
        <f>IF(K266 &lt;= 'Additional Data'!$V$2, "Low", IF(K266 &lt;= 'Additional Data'!$V$3, "Medium", "High"))</f>
        <v>High</v>
      </c>
      <c r="BL266" t="str">
        <f>IF(L266 &lt;= 'Additional Data'!$AA$2, "Low", IF(L266 &lt;= 'Additional Data'!$AA$3, "Medium", "High"))</f>
        <v>Medium</v>
      </c>
      <c r="BM266">
        <v>265</v>
      </c>
    </row>
    <row r="267" spans="1:65" x14ac:dyDescent="0.25">
      <c r="A267">
        <v>63841</v>
      </c>
      <c r="B267" t="str">
        <f>IF(A267 &lt;= 'Additional Data'!$B$2,"Low", IF(A267 &lt;='Additional Data'!$B$3, "Medium", "High"))</f>
        <v>Medium</v>
      </c>
      <c r="C267">
        <v>0</v>
      </c>
      <c r="D267">
        <v>1</v>
      </c>
      <c r="E267">
        <v>64</v>
      </c>
      <c r="F267" t="str">
        <f t="shared" si="36"/>
        <v>Old</v>
      </c>
      <c r="G267">
        <v>635</v>
      </c>
      <c r="H267">
        <v>15</v>
      </c>
      <c r="I267">
        <v>100</v>
      </c>
      <c r="J267">
        <v>20</v>
      </c>
      <c r="K267">
        <v>7</v>
      </c>
      <c r="L267">
        <v>131</v>
      </c>
      <c r="M267">
        <f>INDEX('Additional Data'!$H$2:$M$2, MATCH(MAX(G267:L267), G267:L267,0))</f>
        <v>0</v>
      </c>
      <c r="N267">
        <v>1</v>
      </c>
      <c r="O267">
        <v>9</v>
      </c>
      <c r="P267">
        <v>3</v>
      </c>
      <c r="Q267">
        <v>9</v>
      </c>
      <c r="R267">
        <v>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3</v>
      </c>
      <c r="Z267">
        <v>11</v>
      </c>
      <c r="AA267">
        <v>0</v>
      </c>
      <c r="AB267">
        <v>52</v>
      </c>
      <c r="AC267" t="str" cm="1">
        <f t="array" ref="AC267">_xlfn.IFS(AB267 &lt; 30, "&lt; 30", AB267 &lt; 40, "30-39", AB267 &lt; 50, "40-49", AB267 &gt;= 50, "50+")</f>
        <v>50+</v>
      </c>
      <c r="AD267">
        <v>2593</v>
      </c>
      <c r="AE267">
        <v>1</v>
      </c>
      <c r="AF267">
        <v>0</v>
      </c>
      <c r="AG267">
        <v>0</v>
      </c>
      <c r="AH267">
        <v>0</v>
      </c>
      <c r="AI267">
        <v>0</v>
      </c>
      <c r="AJ267" t="str" cm="1">
        <f t="array" ref="AJ26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6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67">
        <v>0</v>
      </c>
      <c r="AM267">
        <v>0</v>
      </c>
      <c r="AN267">
        <v>0</v>
      </c>
      <c r="AO267">
        <v>1</v>
      </c>
      <c r="AP267">
        <v>0</v>
      </c>
      <c r="AQ267" t="str" cm="1">
        <f t="array" ref="AQ26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67" t="str" cm="1">
        <f t="array" ref="AR26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67">
        <v>777</v>
      </c>
      <c r="AT267">
        <v>646</v>
      </c>
      <c r="AU267">
        <v>0</v>
      </c>
      <c r="AV267">
        <v>1</v>
      </c>
      <c r="AW267" t="s">
        <v>46</v>
      </c>
      <c r="AX267" t="s">
        <v>11</v>
      </c>
      <c r="AY267" t="str">
        <f t="shared" si="37"/>
        <v>Web</v>
      </c>
      <c r="AZ267">
        <v>21</v>
      </c>
      <c r="BA267" t="s">
        <v>44</v>
      </c>
      <c r="BB267">
        <f t="shared" si="38"/>
        <v>21</v>
      </c>
      <c r="BC267">
        <f t="shared" si="39"/>
        <v>908</v>
      </c>
      <c r="BD267">
        <f t="shared" si="40"/>
        <v>4</v>
      </c>
      <c r="BE267">
        <f t="shared" si="41"/>
        <v>8</v>
      </c>
      <c r="BF267">
        <f t="shared" si="42"/>
        <v>6</v>
      </c>
      <c r="BG267">
        <f t="shared" si="43"/>
        <v>18</v>
      </c>
      <c r="BH267">
        <f t="shared" si="44"/>
        <v>6</v>
      </c>
      <c r="BI267" t="str">
        <f>VLOOKUP(BH267,'Additional Data'!$E$1:$F$12,2,FALSE)</f>
        <v>Loyal Customer</v>
      </c>
      <c r="BJ267" t="str">
        <f>IF(G267 &lt;= 'Additional Data'!$Q$2, "Low", IF(G267 &lt;= 'Additional Data'!$Q$3, "Medium", "High"))</f>
        <v>High</v>
      </c>
      <c r="BK267" t="str">
        <f>IF(K267 &lt;= 'Additional Data'!$V$2, "Low", IF(K267 &lt;= 'Additional Data'!$V$3, "Medium", "High"))</f>
        <v>Medium</v>
      </c>
      <c r="BL267" t="str">
        <f>IF(L267 &lt;= 'Additional Data'!$AA$2, "Low", IF(L267 &lt;= 'Additional Data'!$AA$3, "Medium", "High"))</f>
        <v>High</v>
      </c>
      <c r="BM267">
        <v>266</v>
      </c>
    </row>
    <row r="268" spans="1:65" x14ac:dyDescent="0.25">
      <c r="A268">
        <v>24480</v>
      </c>
      <c r="B268" t="str">
        <f>IF(A268 &lt;= 'Additional Data'!$B$2,"Low", IF(A268 &lt;='Additional Data'!$B$3, "Medium", "High"))</f>
        <v>Low</v>
      </c>
      <c r="C268">
        <v>1</v>
      </c>
      <c r="D268">
        <v>0</v>
      </c>
      <c r="E268">
        <v>46</v>
      </c>
      <c r="F268" t="str">
        <f t="shared" si="36"/>
        <v>Mid</v>
      </c>
      <c r="G268">
        <v>4</v>
      </c>
      <c r="H268">
        <v>19</v>
      </c>
      <c r="I268">
        <v>9</v>
      </c>
      <c r="J268">
        <v>28</v>
      </c>
      <c r="K268">
        <v>25</v>
      </c>
      <c r="L268">
        <v>17</v>
      </c>
      <c r="M268">
        <f>INDEX('Additional Data'!$H$2:$M$2, MATCH(MAX(G268:L268), G268:L268,0))</f>
        <v>0</v>
      </c>
      <c r="N268">
        <v>3</v>
      </c>
      <c r="O268">
        <v>3</v>
      </c>
      <c r="P268">
        <v>0</v>
      </c>
      <c r="Q268">
        <v>4</v>
      </c>
      <c r="R268">
        <v>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3</v>
      </c>
      <c r="Z268">
        <v>11</v>
      </c>
      <c r="AA268">
        <v>0</v>
      </c>
      <c r="AB268">
        <v>39</v>
      </c>
      <c r="AC268" t="str" cm="1">
        <f t="array" ref="AC268">_xlfn.IFS(AB268 &lt; 30, "&lt; 30", AB268 &lt; 40, "30-39", AB268 &lt; 50, "40-49", AB268 &gt;= 50, "50+")</f>
        <v>30-39</v>
      </c>
      <c r="AD268">
        <v>2662</v>
      </c>
      <c r="AE268">
        <v>0</v>
      </c>
      <c r="AF268">
        <v>1</v>
      </c>
      <c r="AG268">
        <v>0</v>
      </c>
      <c r="AH268">
        <v>0</v>
      </c>
      <c r="AI268">
        <v>0</v>
      </c>
      <c r="AJ268" t="str" cm="1">
        <f t="array" ref="AJ26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6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68">
        <v>0</v>
      </c>
      <c r="AM268">
        <v>1</v>
      </c>
      <c r="AN268">
        <v>0</v>
      </c>
      <c r="AO268">
        <v>0</v>
      </c>
      <c r="AP268">
        <v>0</v>
      </c>
      <c r="AQ268" t="str" cm="1">
        <f t="array" ref="AQ26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268" t="str" cm="1">
        <f t="array" ref="AR26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68">
        <v>85</v>
      </c>
      <c r="AT268">
        <v>68</v>
      </c>
      <c r="AU268">
        <v>0</v>
      </c>
      <c r="AV268">
        <v>1</v>
      </c>
      <c r="AW268" t="s">
        <v>47</v>
      </c>
      <c r="AX268" t="s">
        <v>13</v>
      </c>
      <c r="AY268" t="str">
        <f t="shared" si="37"/>
        <v>Store</v>
      </c>
      <c r="AZ268">
        <v>7</v>
      </c>
      <c r="BA268" t="s">
        <v>44</v>
      </c>
      <c r="BB268">
        <f t="shared" si="38"/>
        <v>7</v>
      </c>
      <c r="BC268">
        <f t="shared" si="39"/>
        <v>102</v>
      </c>
      <c r="BD268">
        <f t="shared" si="40"/>
        <v>6</v>
      </c>
      <c r="BE268">
        <f t="shared" si="41"/>
        <v>3</v>
      </c>
      <c r="BF268">
        <f t="shared" si="42"/>
        <v>3</v>
      </c>
      <c r="BG268">
        <f t="shared" si="43"/>
        <v>12</v>
      </c>
      <c r="BH268">
        <f t="shared" si="44"/>
        <v>3</v>
      </c>
      <c r="BI268" t="str">
        <f>VLOOKUP(BH268,'Additional Data'!$E$1:$F$12,2,FALSE)</f>
        <v>At Risk</v>
      </c>
      <c r="BJ268" t="str">
        <f>IF(G268 &lt;= 'Additional Data'!$Q$2, "Low", IF(G268 &lt;= 'Additional Data'!$Q$3, "Medium", "High"))</f>
        <v>Low</v>
      </c>
      <c r="BK268" t="str">
        <f>IF(K268 &lt;= 'Additional Data'!$V$2, "Low", IF(K268 &lt;= 'Additional Data'!$V$3, "Medium", "High"))</f>
        <v>Medium</v>
      </c>
      <c r="BL268" t="str">
        <f>IF(L268 &lt;= 'Additional Data'!$AA$2, "Low", IF(L268 &lt;= 'Additional Data'!$AA$3, "Medium", "High"))</f>
        <v>Medium</v>
      </c>
      <c r="BM268">
        <v>267</v>
      </c>
    </row>
    <row r="269" spans="1:65" x14ac:dyDescent="0.25">
      <c r="A269">
        <v>51369</v>
      </c>
      <c r="B269" t="str">
        <f>IF(A269 &lt;= 'Additional Data'!$B$2,"Low", IF(A269 &lt;='Additional Data'!$B$3, "Medium", "High"))</f>
        <v>Medium</v>
      </c>
      <c r="C269">
        <v>0</v>
      </c>
      <c r="D269">
        <v>1</v>
      </c>
      <c r="E269">
        <v>84</v>
      </c>
      <c r="F269" t="str">
        <f t="shared" si="36"/>
        <v>Old</v>
      </c>
      <c r="G269">
        <v>297</v>
      </c>
      <c r="H269">
        <v>7</v>
      </c>
      <c r="I269">
        <v>79</v>
      </c>
      <c r="J269">
        <v>0</v>
      </c>
      <c r="K269">
        <v>11</v>
      </c>
      <c r="L269">
        <v>182</v>
      </c>
      <c r="M269">
        <f>INDEX('Additional Data'!$H$2:$M$2, MATCH(MAX(G269:L269), G269:L269,0))</f>
        <v>0</v>
      </c>
      <c r="N269">
        <v>2</v>
      </c>
      <c r="O269">
        <v>8</v>
      </c>
      <c r="P269">
        <v>2</v>
      </c>
      <c r="Q269">
        <v>4</v>
      </c>
      <c r="R269">
        <v>8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3</v>
      </c>
      <c r="Z269">
        <v>11</v>
      </c>
      <c r="AA269">
        <v>0</v>
      </c>
      <c r="AB269">
        <v>44</v>
      </c>
      <c r="AC269" t="str" cm="1">
        <f t="array" ref="AC269">_xlfn.IFS(AB269 &lt; 30, "&lt; 30", AB269 &lt; 40, "30-39", AB269 &lt; 50, "40-49", AB269 &gt;= 50, "50+")</f>
        <v>40-49</v>
      </c>
      <c r="AD269">
        <v>2771</v>
      </c>
      <c r="AE269">
        <v>0</v>
      </c>
      <c r="AF269">
        <v>0</v>
      </c>
      <c r="AG269">
        <v>0</v>
      </c>
      <c r="AH269">
        <v>1</v>
      </c>
      <c r="AI269">
        <v>0</v>
      </c>
      <c r="AJ269" t="str" cm="1">
        <f t="array" ref="AJ26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6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69">
        <v>0</v>
      </c>
      <c r="AM269">
        <v>0</v>
      </c>
      <c r="AN269">
        <v>1</v>
      </c>
      <c r="AO269">
        <v>0</v>
      </c>
      <c r="AP269">
        <v>0</v>
      </c>
      <c r="AQ269" t="str" cm="1">
        <f t="array" ref="AQ26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69" t="str" cm="1">
        <f t="array" ref="AR26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69">
        <v>394</v>
      </c>
      <c r="AT269">
        <v>212</v>
      </c>
      <c r="AU269">
        <v>0</v>
      </c>
      <c r="AV269">
        <v>1</v>
      </c>
      <c r="AW269" t="s">
        <v>46</v>
      </c>
      <c r="AX269" t="s">
        <v>11</v>
      </c>
      <c r="AY269" t="str">
        <f t="shared" si="37"/>
        <v>Web</v>
      </c>
      <c r="AZ269">
        <v>14</v>
      </c>
      <c r="BA269" t="s">
        <v>44</v>
      </c>
      <c r="BB269">
        <f t="shared" si="38"/>
        <v>14</v>
      </c>
      <c r="BC269">
        <f t="shared" si="39"/>
        <v>576</v>
      </c>
      <c r="BD269">
        <f t="shared" si="40"/>
        <v>1.9999999999999996</v>
      </c>
      <c r="BE269">
        <f t="shared" si="41"/>
        <v>5</v>
      </c>
      <c r="BF269">
        <f t="shared" si="42"/>
        <v>5</v>
      </c>
      <c r="BG269">
        <f t="shared" si="43"/>
        <v>12</v>
      </c>
      <c r="BH269">
        <f t="shared" si="44"/>
        <v>3</v>
      </c>
      <c r="BI269" t="str">
        <f>VLOOKUP(BH269,'Additional Data'!$E$1:$F$12,2,FALSE)</f>
        <v>At Risk</v>
      </c>
      <c r="BJ269" t="str">
        <f>IF(G269 &lt;= 'Additional Data'!$Q$2, "Low", IF(G269 &lt;= 'Additional Data'!$Q$3, "Medium", "High"))</f>
        <v>Medium</v>
      </c>
      <c r="BK269" t="str">
        <f>IF(K269 &lt;= 'Additional Data'!$V$2, "Low", IF(K269 &lt;= 'Additional Data'!$V$3, "Medium", "High"))</f>
        <v>Medium</v>
      </c>
      <c r="BL269" t="str">
        <f>IF(L269 &lt;= 'Additional Data'!$AA$2, "Low", IF(L269 &lt;= 'Additional Data'!$AA$3, "Medium", "High"))</f>
        <v>High</v>
      </c>
      <c r="BM269">
        <v>268</v>
      </c>
    </row>
    <row r="270" spans="1:65" x14ac:dyDescent="0.25">
      <c r="A270">
        <v>37760</v>
      </c>
      <c r="B270" t="str">
        <f>IF(A270 &lt;= 'Additional Data'!$B$2,"Low", IF(A270 &lt;='Additional Data'!$B$3, "Medium", "High"))</f>
        <v>Medium</v>
      </c>
      <c r="C270">
        <v>0</v>
      </c>
      <c r="D270">
        <v>0</v>
      </c>
      <c r="E270">
        <v>20</v>
      </c>
      <c r="F270" t="str">
        <f t="shared" si="36"/>
        <v>Recent</v>
      </c>
      <c r="G270">
        <v>84</v>
      </c>
      <c r="H270">
        <v>5</v>
      </c>
      <c r="I270">
        <v>38</v>
      </c>
      <c r="J270">
        <v>150</v>
      </c>
      <c r="K270">
        <v>12</v>
      </c>
      <c r="L270">
        <v>28</v>
      </c>
      <c r="M270">
        <f>INDEX('Additional Data'!$H$2:$M$2, MATCH(MAX(G270:L270), G270:L270,0))</f>
        <v>0</v>
      </c>
      <c r="N270">
        <v>2</v>
      </c>
      <c r="O270">
        <v>4</v>
      </c>
      <c r="P270">
        <v>1</v>
      </c>
      <c r="Q270">
        <v>6</v>
      </c>
      <c r="R270">
        <v>7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3</v>
      </c>
      <c r="Z270">
        <v>11</v>
      </c>
      <c r="AA270">
        <v>0</v>
      </c>
      <c r="AB270">
        <v>74</v>
      </c>
      <c r="AC270" t="str" cm="1">
        <f t="array" ref="AC270">_xlfn.IFS(AB270 &lt; 30, "&lt; 30", AB270 &lt; 40, "30-39", AB270 &lt; 50, "40-49", AB270 &gt;= 50, "50+")</f>
        <v>50+</v>
      </c>
      <c r="AD270">
        <v>2826</v>
      </c>
      <c r="AE270">
        <v>0</v>
      </c>
      <c r="AF270">
        <v>0</v>
      </c>
      <c r="AG270">
        <v>0</v>
      </c>
      <c r="AH270">
        <v>1</v>
      </c>
      <c r="AI270">
        <v>0</v>
      </c>
      <c r="AJ270" t="str" cm="1">
        <f t="array" ref="AJ27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7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70">
        <v>0</v>
      </c>
      <c r="AM270">
        <v>0</v>
      </c>
      <c r="AN270">
        <v>1</v>
      </c>
      <c r="AO270">
        <v>0</v>
      </c>
      <c r="AP270">
        <v>0</v>
      </c>
      <c r="AQ270" t="str" cm="1">
        <f t="array" ref="AQ27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70" t="str" cm="1">
        <f t="array" ref="AR27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70">
        <v>289</v>
      </c>
      <c r="AT270">
        <v>261</v>
      </c>
      <c r="AU270">
        <v>0</v>
      </c>
      <c r="AV270">
        <v>0</v>
      </c>
      <c r="AW270" t="s">
        <v>47</v>
      </c>
      <c r="AX270" t="s">
        <v>13</v>
      </c>
      <c r="AY270" t="str">
        <f t="shared" si="37"/>
        <v>Store</v>
      </c>
      <c r="AZ270">
        <v>11</v>
      </c>
      <c r="BA270" t="s">
        <v>44</v>
      </c>
      <c r="BB270">
        <f t="shared" si="38"/>
        <v>11</v>
      </c>
      <c r="BC270">
        <f t="shared" si="39"/>
        <v>317</v>
      </c>
      <c r="BD270">
        <f t="shared" si="40"/>
        <v>8</v>
      </c>
      <c r="BE270">
        <f t="shared" si="41"/>
        <v>4</v>
      </c>
      <c r="BF270">
        <f t="shared" si="42"/>
        <v>4</v>
      </c>
      <c r="BG270">
        <f t="shared" si="43"/>
        <v>16</v>
      </c>
      <c r="BH270">
        <f t="shared" si="44"/>
        <v>5</v>
      </c>
      <c r="BI270" t="str">
        <f>VLOOKUP(BH270,'Additional Data'!$E$1:$F$12,2,FALSE)</f>
        <v>Loyal Customer</v>
      </c>
      <c r="BJ270" t="str">
        <f>IF(G270 &lt;= 'Additional Data'!$Q$2, "Low", IF(G270 &lt;= 'Additional Data'!$Q$3, "Medium", "High"))</f>
        <v>Medium</v>
      </c>
      <c r="BK270" t="str">
        <f>IF(K270 &lt;= 'Additional Data'!$V$2, "Low", IF(K270 &lt;= 'Additional Data'!$V$3, "Medium", "High"))</f>
        <v>Medium</v>
      </c>
      <c r="BL270" t="str">
        <f>IF(L270 &lt;= 'Additional Data'!$AA$2, "Low", IF(L270 &lt;= 'Additional Data'!$AA$3, "Medium", "High"))</f>
        <v>Medium</v>
      </c>
      <c r="BM270">
        <v>269</v>
      </c>
    </row>
    <row r="271" spans="1:65" x14ac:dyDescent="0.25">
      <c r="A271">
        <v>65640</v>
      </c>
      <c r="B271" t="str">
        <f>IF(A271 &lt;= 'Additional Data'!$B$2,"Low", IF(A271 &lt;='Additional Data'!$B$3, "Medium", "High"))</f>
        <v>Medium</v>
      </c>
      <c r="C271">
        <v>0</v>
      </c>
      <c r="D271">
        <v>1</v>
      </c>
      <c r="E271">
        <v>74</v>
      </c>
      <c r="F271" t="str">
        <f t="shared" si="36"/>
        <v>Old</v>
      </c>
      <c r="G271">
        <v>204</v>
      </c>
      <c r="H271">
        <v>7</v>
      </c>
      <c r="I271">
        <v>149</v>
      </c>
      <c r="J271">
        <v>20</v>
      </c>
      <c r="K271">
        <v>15</v>
      </c>
      <c r="L271">
        <v>66</v>
      </c>
      <c r="M271">
        <f>INDEX('Additional Data'!$H$2:$M$2, MATCH(MAX(G271:L271), G271:L271,0))</f>
        <v>0</v>
      </c>
      <c r="N271">
        <v>1</v>
      </c>
      <c r="O271">
        <v>5</v>
      </c>
      <c r="P271">
        <v>1</v>
      </c>
      <c r="Q271">
        <v>8</v>
      </c>
      <c r="R271">
        <v>2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3</v>
      </c>
      <c r="Z271">
        <v>11</v>
      </c>
      <c r="AA271">
        <v>0</v>
      </c>
      <c r="AB271">
        <v>46</v>
      </c>
      <c r="AC271" t="str" cm="1">
        <f t="array" ref="AC271">_xlfn.IFS(AB271 &lt; 30, "&lt; 30", AB271 &lt; 40, "30-39", AB271 &lt; 50, "40-49", AB271 &gt;= 50, "50+")</f>
        <v>40-49</v>
      </c>
      <c r="AD271">
        <v>2279</v>
      </c>
      <c r="AE271">
        <v>0</v>
      </c>
      <c r="AF271">
        <v>0</v>
      </c>
      <c r="AG271">
        <v>0</v>
      </c>
      <c r="AH271">
        <v>1</v>
      </c>
      <c r="AI271">
        <v>0</v>
      </c>
      <c r="AJ271" t="str" cm="1">
        <f t="array" ref="AJ27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7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71">
        <v>0</v>
      </c>
      <c r="AM271">
        <v>0</v>
      </c>
      <c r="AN271">
        <v>0</v>
      </c>
      <c r="AO271">
        <v>0</v>
      </c>
      <c r="AP271">
        <v>1</v>
      </c>
      <c r="AQ271" t="str" cm="1">
        <f t="array" ref="AQ27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71" t="str" cm="1">
        <f t="array" ref="AR27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71">
        <v>395</v>
      </c>
      <c r="AT271">
        <v>329</v>
      </c>
      <c r="AU271">
        <v>0</v>
      </c>
      <c r="AV271">
        <v>1</v>
      </c>
      <c r="AW271" t="s">
        <v>46</v>
      </c>
      <c r="AX271" t="s">
        <v>13</v>
      </c>
      <c r="AY271" t="str">
        <f t="shared" si="37"/>
        <v>Store</v>
      </c>
      <c r="AZ271">
        <v>14</v>
      </c>
      <c r="BA271" t="s">
        <v>44</v>
      </c>
      <c r="BB271">
        <f t="shared" si="38"/>
        <v>14</v>
      </c>
      <c r="BC271">
        <f t="shared" si="39"/>
        <v>461</v>
      </c>
      <c r="BD271">
        <f t="shared" si="40"/>
        <v>3.0000000000000004</v>
      </c>
      <c r="BE271">
        <f t="shared" si="41"/>
        <v>5</v>
      </c>
      <c r="BF271">
        <f t="shared" si="42"/>
        <v>5</v>
      </c>
      <c r="BG271">
        <f t="shared" si="43"/>
        <v>13</v>
      </c>
      <c r="BH271">
        <f t="shared" si="44"/>
        <v>3</v>
      </c>
      <c r="BI271" t="str">
        <f>VLOOKUP(BH271,'Additional Data'!$E$1:$F$12,2,FALSE)</f>
        <v>At Risk</v>
      </c>
      <c r="BJ271" t="str">
        <f>IF(G271 &lt;= 'Additional Data'!$Q$2, "Low", IF(G271 &lt;= 'Additional Data'!$Q$3, "Medium", "High"))</f>
        <v>Medium</v>
      </c>
      <c r="BK271" t="str">
        <f>IF(K271 &lt;= 'Additional Data'!$V$2, "Low", IF(K271 &lt;= 'Additional Data'!$V$3, "Medium", "High"))</f>
        <v>Medium</v>
      </c>
      <c r="BL271" t="str">
        <f>IF(L271 &lt;= 'Additional Data'!$AA$2, "Low", IF(L271 &lt;= 'Additional Data'!$AA$3, "Medium", "High"))</f>
        <v>High</v>
      </c>
      <c r="BM271">
        <v>270</v>
      </c>
    </row>
    <row r="272" spans="1:65" x14ac:dyDescent="0.25">
      <c r="A272">
        <v>44319</v>
      </c>
      <c r="B272" t="str">
        <f>IF(A272 &lt;= 'Additional Data'!$B$2,"Low", IF(A272 &lt;='Additional Data'!$B$3, "Medium", "High"))</f>
        <v>Medium</v>
      </c>
      <c r="C272">
        <v>1</v>
      </c>
      <c r="D272">
        <v>1</v>
      </c>
      <c r="E272">
        <v>18</v>
      </c>
      <c r="F272" t="str">
        <f t="shared" si="36"/>
        <v>Recent</v>
      </c>
      <c r="G272">
        <v>26</v>
      </c>
      <c r="H272">
        <v>0</v>
      </c>
      <c r="I272">
        <v>8</v>
      </c>
      <c r="J272">
        <v>0</v>
      </c>
      <c r="K272">
        <v>0</v>
      </c>
      <c r="L272">
        <v>3</v>
      </c>
      <c r="M272">
        <f>INDEX('Additional Data'!$H$2:$M$2, MATCH(MAX(G272:L272), G272:L272,0))</f>
        <v>0</v>
      </c>
      <c r="N272">
        <v>2</v>
      </c>
      <c r="O272">
        <v>2</v>
      </c>
      <c r="P272">
        <v>0</v>
      </c>
      <c r="Q272">
        <v>3</v>
      </c>
      <c r="R272">
        <v>5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3</v>
      </c>
      <c r="Z272">
        <v>11</v>
      </c>
      <c r="AA272">
        <v>0</v>
      </c>
      <c r="AB272">
        <v>45</v>
      </c>
      <c r="AC272" t="str" cm="1">
        <f t="array" ref="AC272">_xlfn.IFS(AB272 &lt; 30, "&lt; 30", AB272 &lt; 40, "30-39", AB272 &lt; 50, "40-49", AB272 &gt;= 50, "50+")</f>
        <v>40-49</v>
      </c>
      <c r="AD272">
        <v>2232</v>
      </c>
      <c r="AE272">
        <v>0</v>
      </c>
      <c r="AF272">
        <v>1</v>
      </c>
      <c r="AG272">
        <v>0</v>
      </c>
      <c r="AH272">
        <v>0</v>
      </c>
      <c r="AI272">
        <v>0</v>
      </c>
      <c r="AJ272" t="str" cm="1">
        <f t="array" ref="AJ27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7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72">
        <v>0</v>
      </c>
      <c r="AM272">
        <v>0</v>
      </c>
      <c r="AN272">
        <v>0</v>
      </c>
      <c r="AO272">
        <v>1</v>
      </c>
      <c r="AP272">
        <v>0</v>
      </c>
      <c r="AQ272" t="str" cm="1">
        <f t="array" ref="AQ27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72" t="str" cm="1">
        <f t="array" ref="AR27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72">
        <v>34</v>
      </c>
      <c r="AT272">
        <v>31</v>
      </c>
      <c r="AU272">
        <v>0</v>
      </c>
      <c r="AV272">
        <v>2</v>
      </c>
      <c r="AW272" t="s">
        <v>45</v>
      </c>
      <c r="AX272" t="s">
        <v>13</v>
      </c>
      <c r="AY272" t="str">
        <f t="shared" si="37"/>
        <v>Store</v>
      </c>
      <c r="AZ272">
        <v>5</v>
      </c>
      <c r="BA272" t="s">
        <v>44</v>
      </c>
      <c r="BB272">
        <f t="shared" si="38"/>
        <v>5</v>
      </c>
      <c r="BC272">
        <f t="shared" si="39"/>
        <v>37</v>
      </c>
      <c r="BD272">
        <f t="shared" si="40"/>
        <v>9</v>
      </c>
      <c r="BE272">
        <f t="shared" si="41"/>
        <v>1</v>
      </c>
      <c r="BF272">
        <f t="shared" si="42"/>
        <v>1</v>
      </c>
      <c r="BG272">
        <f t="shared" si="43"/>
        <v>11</v>
      </c>
      <c r="BH272">
        <f t="shared" si="44"/>
        <v>3</v>
      </c>
      <c r="BI272" t="str">
        <f>VLOOKUP(BH272,'Additional Data'!$E$1:$F$12,2,FALSE)</f>
        <v>At Risk</v>
      </c>
      <c r="BJ272" t="str">
        <f>IF(G272 &lt;= 'Additional Data'!$Q$2, "Low", IF(G272 &lt;= 'Additional Data'!$Q$3, "Medium", "High"))</f>
        <v>Medium</v>
      </c>
      <c r="BK272" t="str">
        <f>IF(K272 &lt;= 'Additional Data'!$V$2, "Low", IF(K272 &lt;= 'Additional Data'!$V$3, "Medium", "High"))</f>
        <v>Low</v>
      </c>
      <c r="BL272" t="str">
        <f>IF(L272 &lt;= 'Additional Data'!$AA$2, "Low", IF(L272 &lt;= 'Additional Data'!$AA$3, "Medium", "High"))</f>
        <v>Low</v>
      </c>
      <c r="BM272">
        <v>271</v>
      </c>
    </row>
    <row r="273" spans="1:65" x14ac:dyDescent="0.25">
      <c r="A273">
        <v>30631</v>
      </c>
      <c r="B273" t="str">
        <f>IF(A273 &lt;= 'Additional Data'!$B$2,"Low", IF(A273 &lt;='Additional Data'!$B$3, "Medium", "High"))</f>
        <v>Low</v>
      </c>
      <c r="C273">
        <v>1</v>
      </c>
      <c r="D273">
        <v>0</v>
      </c>
      <c r="E273">
        <v>75</v>
      </c>
      <c r="F273" t="str">
        <f t="shared" si="36"/>
        <v>Old</v>
      </c>
      <c r="G273">
        <v>15</v>
      </c>
      <c r="H273">
        <v>6</v>
      </c>
      <c r="I273">
        <v>20</v>
      </c>
      <c r="J273">
        <v>4</v>
      </c>
      <c r="K273">
        <v>5</v>
      </c>
      <c r="L273">
        <v>20</v>
      </c>
      <c r="M273">
        <f>INDEX('Additional Data'!$H$2:$M$2, MATCH(MAX(G273:L273), G273:L273,0))</f>
        <v>0</v>
      </c>
      <c r="N273">
        <v>1</v>
      </c>
      <c r="O273">
        <v>3</v>
      </c>
      <c r="P273">
        <v>1</v>
      </c>
      <c r="Q273">
        <v>2</v>
      </c>
      <c r="R273">
        <v>7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3</v>
      </c>
      <c r="Z273">
        <v>11</v>
      </c>
      <c r="AA273">
        <v>0</v>
      </c>
      <c r="AB273">
        <v>46</v>
      </c>
      <c r="AC273" t="str" cm="1">
        <f t="array" ref="AC273">_xlfn.IFS(AB273 &lt; 30, "&lt; 30", AB273 &lt; 40, "30-39", AB273 &lt; 50, "40-49", AB273 &gt;= 50, "50+")</f>
        <v>40-49</v>
      </c>
      <c r="AD273">
        <v>2511</v>
      </c>
      <c r="AE273">
        <v>0</v>
      </c>
      <c r="AF273">
        <v>1</v>
      </c>
      <c r="AG273">
        <v>0</v>
      </c>
      <c r="AH273">
        <v>0</v>
      </c>
      <c r="AI273">
        <v>0</v>
      </c>
      <c r="AJ273" t="str" cm="1">
        <f t="array" ref="AJ27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7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73">
        <v>0</v>
      </c>
      <c r="AM273">
        <v>0</v>
      </c>
      <c r="AN273">
        <v>1</v>
      </c>
      <c r="AO273">
        <v>0</v>
      </c>
      <c r="AP273">
        <v>0</v>
      </c>
      <c r="AQ273" t="str" cm="1">
        <f t="array" ref="AQ27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73" t="str" cm="1">
        <f t="array" ref="AR27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73">
        <v>50</v>
      </c>
      <c r="AT273">
        <v>30</v>
      </c>
      <c r="AU273">
        <v>0</v>
      </c>
      <c r="AV273">
        <v>1</v>
      </c>
      <c r="AW273" t="s">
        <v>45</v>
      </c>
      <c r="AX273" t="s">
        <v>11</v>
      </c>
      <c r="AY273" t="str">
        <f t="shared" si="37"/>
        <v>Web</v>
      </c>
      <c r="AZ273">
        <v>6</v>
      </c>
      <c r="BA273" t="s">
        <v>44</v>
      </c>
      <c r="BB273">
        <f t="shared" si="38"/>
        <v>6</v>
      </c>
      <c r="BC273">
        <f t="shared" si="39"/>
        <v>70</v>
      </c>
      <c r="BD273">
        <f t="shared" si="40"/>
        <v>3.0000000000000004</v>
      </c>
      <c r="BE273">
        <f t="shared" si="41"/>
        <v>2</v>
      </c>
      <c r="BF273">
        <f t="shared" si="42"/>
        <v>2</v>
      </c>
      <c r="BG273">
        <f t="shared" si="43"/>
        <v>7</v>
      </c>
      <c r="BH273">
        <f t="shared" si="44"/>
        <v>1</v>
      </c>
      <c r="BI273" t="str">
        <f>VLOOKUP(BH273,'Additional Data'!$E$1:$F$12,2,FALSE)</f>
        <v>Churned Customer</v>
      </c>
      <c r="BJ273" t="str">
        <f>IF(G273 &lt;= 'Additional Data'!$Q$2, "Low", IF(G273 &lt;= 'Additional Data'!$Q$3, "Medium", "High"))</f>
        <v>Low</v>
      </c>
      <c r="BK273" t="str">
        <f>IF(K273 &lt;= 'Additional Data'!$V$2, "Low", IF(K273 &lt;= 'Additional Data'!$V$3, "Medium", "High"))</f>
        <v>Medium</v>
      </c>
      <c r="BL273" t="str">
        <f>IF(L273 &lt;= 'Additional Data'!$AA$2, "Low", IF(L273 &lt;= 'Additional Data'!$AA$3, "Medium", "High"))</f>
        <v>Medium</v>
      </c>
      <c r="BM273">
        <v>272</v>
      </c>
    </row>
    <row r="274" spans="1:65" x14ac:dyDescent="0.25">
      <c r="A274">
        <v>75278</v>
      </c>
      <c r="B274" t="str">
        <f>IF(A274 &lt;= 'Additional Data'!$B$2,"Low", IF(A274 &lt;='Additional Data'!$B$3, "Medium", "High"))</f>
        <v>High</v>
      </c>
      <c r="C274">
        <v>0</v>
      </c>
      <c r="D274">
        <v>0</v>
      </c>
      <c r="E274">
        <v>17</v>
      </c>
      <c r="F274" t="str">
        <f t="shared" si="36"/>
        <v>Recent</v>
      </c>
      <c r="G274">
        <v>304</v>
      </c>
      <c r="H274">
        <v>98</v>
      </c>
      <c r="I274">
        <v>230</v>
      </c>
      <c r="J274">
        <v>150</v>
      </c>
      <c r="K274">
        <v>74</v>
      </c>
      <c r="L274">
        <v>74</v>
      </c>
      <c r="M274">
        <f>INDEX('Additional Data'!$H$2:$M$2, MATCH(MAX(G274:L274), G274:L274,0))</f>
        <v>0</v>
      </c>
      <c r="N274">
        <v>1</v>
      </c>
      <c r="O274">
        <v>6</v>
      </c>
      <c r="P274">
        <v>3</v>
      </c>
      <c r="Q274">
        <v>13</v>
      </c>
      <c r="R274">
        <v>3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3</v>
      </c>
      <c r="Z274">
        <v>11</v>
      </c>
      <c r="AA274">
        <v>0</v>
      </c>
      <c r="AB274">
        <v>68</v>
      </c>
      <c r="AC274" t="str" cm="1">
        <f t="array" ref="AC274">_xlfn.IFS(AB274 &lt; 30, "&lt; 30", AB274 &lt; 40, "30-39", AB274 &lt; 50, "40-49", AB274 &gt;= 50, "50+")</f>
        <v>50+</v>
      </c>
      <c r="AD274">
        <v>2675</v>
      </c>
      <c r="AE274">
        <v>0</v>
      </c>
      <c r="AF274">
        <v>0</v>
      </c>
      <c r="AG274">
        <v>0</v>
      </c>
      <c r="AH274">
        <v>1</v>
      </c>
      <c r="AI274">
        <v>0</v>
      </c>
      <c r="AJ274" t="str" cm="1">
        <f t="array" ref="AJ27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7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74">
        <v>0</v>
      </c>
      <c r="AM274">
        <v>0</v>
      </c>
      <c r="AN274">
        <v>1</v>
      </c>
      <c r="AO274">
        <v>0</v>
      </c>
      <c r="AP274">
        <v>0</v>
      </c>
      <c r="AQ274" t="str" cm="1">
        <f t="array" ref="AQ27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74" t="str" cm="1">
        <f t="array" ref="AR27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74">
        <v>856</v>
      </c>
      <c r="AT274">
        <v>782</v>
      </c>
      <c r="AU274">
        <v>0</v>
      </c>
      <c r="AV274">
        <v>0</v>
      </c>
      <c r="AW274" t="s">
        <v>46</v>
      </c>
      <c r="AX274" t="s">
        <v>13</v>
      </c>
      <c r="AY274" t="str">
        <f t="shared" si="37"/>
        <v>Store</v>
      </c>
      <c r="AZ274">
        <v>22</v>
      </c>
      <c r="BA274" t="s">
        <v>44</v>
      </c>
      <c r="BB274">
        <f t="shared" si="38"/>
        <v>22</v>
      </c>
      <c r="BC274">
        <f t="shared" si="39"/>
        <v>930</v>
      </c>
      <c r="BD274">
        <f t="shared" si="40"/>
        <v>9</v>
      </c>
      <c r="BE274">
        <f t="shared" si="41"/>
        <v>8</v>
      </c>
      <c r="BF274">
        <f t="shared" si="42"/>
        <v>7</v>
      </c>
      <c r="BG274">
        <f t="shared" si="43"/>
        <v>24</v>
      </c>
      <c r="BH274">
        <f t="shared" si="44"/>
        <v>9</v>
      </c>
      <c r="BI274" t="str">
        <f>VLOOKUP(BH274,'Additional Data'!$E$1:$F$12,2,FALSE)</f>
        <v>Top Customer</v>
      </c>
      <c r="BJ274" t="str">
        <f>IF(G274 &lt;= 'Additional Data'!$Q$2, "Low", IF(G274 &lt;= 'Additional Data'!$Q$3, "Medium", "High"))</f>
        <v>Medium</v>
      </c>
      <c r="BK274" t="str">
        <f>IF(K274 &lt;= 'Additional Data'!$V$2, "Low", IF(K274 &lt;= 'Additional Data'!$V$3, "Medium", "High"))</f>
        <v>High</v>
      </c>
      <c r="BL274" t="str">
        <f>IF(L274 &lt;= 'Additional Data'!$AA$2, "Low", IF(L274 &lt;= 'Additional Data'!$AA$3, "Medium", "High"))</f>
        <v>High</v>
      </c>
      <c r="BM274">
        <v>273</v>
      </c>
    </row>
    <row r="275" spans="1:65" x14ac:dyDescent="0.25">
      <c r="A275">
        <v>50898</v>
      </c>
      <c r="B275" t="str">
        <f>IF(A275 &lt;= 'Additional Data'!$B$2,"Low", IF(A275 &lt;='Additional Data'!$B$3, "Medium", "High"))</f>
        <v>Medium</v>
      </c>
      <c r="C275">
        <v>1</v>
      </c>
      <c r="D275">
        <v>1</v>
      </c>
      <c r="E275">
        <v>88</v>
      </c>
      <c r="F275" t="str">
        <f t="shared" si="36"/>
        <v>Old</v>
      </c>
      <c r="G275">
        <v>285</v>
      </c>
      <c r="H275">
        <v>28</v>
      </c>
      <c r="I275">
        <v>242</v>
      </c>
      <c r="J275">
        <v>55</v>
      </c>
      <c r="K275">
        <v>114</v>
      </c>
      <c r="L275">
        <v>135</v>
      </c>
      <c r="M275">
        <f>INDEX('Additional Data'!$H$2:$M$2, MATCH(MAX(G275:L275), G275:L275,0))</f>
        <v>0</v>
      </c>
      <c r="N275">
        <v>13</v>
      </c>
      <c r="O275">
        <v>6</v>
      </c>
      <c r="P275">
        <v>2</v>
      </c>
      <c r="Q275">
        <v>12</v>
      </c>
      <c r="R275">
        <v>5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3</v>
      </c>
      <c r="Z275">
        <v>11</v>
      </c>
      <c r="AA275">
        <v>0</v>
      </c>
      <c r="AB275">
        <v>64</v>
      </c>
      <c r="AC275" t="str" cm="1">
        <f t="array" ref="AC275">_xlfn.IFS(AB275 &lt; 30, "&lt; 30", AB275 &lt; 40, "30-39", AB275 &lt; 50, "40-49", AB275 &gt;= 50, "50+")</f>
        <v>50+</v>
      </c>
      <c r="AD275">
        <v>2696</v>
      </c>
      <c r="AE275">
        <v>0</v>
      </c>
      <c r="AF275">
        <v>0</v>
      </c>
      <c r="AG275">
        <v>0</v>
      </c>
      <c r="AH275">
        <v>1</v>
      </c>
      <c r="AI275">
        <v>0</v>
      </c>
      <c r="AJ275" t="str" cm="1">
        <f t="array" ref="AJ27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7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75">
        <v>0</v>
      </c>
      <c r="AM275">
        <v>0</v>
      </c>
      <c r="AN275">
        <v>0</v>
      </c>
      <c r="AO275">
        <v>1</v>
      </c>
      <c r="AP275">
        <v>0</v>
      </c>
      <c r="AQ275" t="str" cm="1">
        <f t="array" ref="AQ27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75" t="str" cm="1">
        <f t="array" ref="AR27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75">
        <v>724</v>
      </c>
      <c r="AT275">
        <v>589</v>
      </c>
      <c r="AU275">
        <v>0</v>
      </c>
      <c r="AV275">
        <v>2</v>
      </c>
      <c r="AW275" t="s">
        <v>46</v>
      </c>
      <c r="AX275" t="s">
        <v>13</v>
      </c>
      <c r="AY275" t="str">
        <f t="shared" si="37"/>
        <v>Store</v>
      </c>
      <c r="AZ275">
        <v>20</v>
      </c>
      <c r="BA275" t="s">
        <v>44</v>
      </c>
      <c r="BB275">
        <f t="shared" si="38"/>
        <v>20</v>
      </c>
      <c r="BC275">
        <f t="shared" si="39"/>
        <v>859</v>
      </c>
      <c r="BD275">
        <f t="shared" si="40"/>
        <v>1.9999999999999996</v>
      </c>
      <c r="BE275">
        <f t="shared" si="41"/>
        <v>7</v>
      </c>
      <c r="BF275">
        <f t="shared" si="42"/>
        <v>6</v>
      </c>
      <c r="BG275">
        <f t="shared" si="43"/>
        <v>15</v>
      </c>
      <c r="BH275">
        <f t="shared" si="44"/>
        <v>4</v>
      </c>
      <c r="BI275" t="str">
        <f>VLOOKUP(BH275,'Additional Data'!$E$1:$F$12,2,FALSE)</f>
        <v>At Risk</v>
      </c>
      <c r="BJ275" t="str">
        <f>IF(G275 &lt;= 'Additional Data'!$Q$2, "Low", IF(G275 &lt;= 'Additional Data'!$Q$3, "Medium", "High"))</f>
        <v>Medium</v>
      </c>
      <c r="BK275" t="str">
        <f>IF(K275 &lt;= 'Additional Data'!$V$2, "Low", IF(K275 &lt;= 'Additional Data'!$V$3, "Medium", "High"))</f>
        <v>High</v>
      </c>
      <c r="BL275" t="str">
        <f>IF(L275 &lt;= 'Additional Data'!$AA$2, "Low", IF(L275 &lt;= 'Additional Data'!$AA$3, "Medium", "High"))</f>
        <v>High</v>
      </c>
      <c r="BM275">
        <v>274</v>
      </c>
    </row>
    <row r="276" spans="1:65" x14ac:dyDescent="0.25">
      <c r="A276">
        <v>79946</v>
      </c>
      <c r="B276" t="str">
        <f>IF(A276 &lt;= 'Additional Data'!$B$2,"Low", IF(A276 &lt;='Additional Data'!$B$3, "Medium", "High"))</f>
        <v>High</v>
      </c>
      <c r="C276">
        <v>0</v>
      </c>
      <c r="D276">
        <v>0</v>
      </c>
      <c r="E276">
        <v>19</v>
      </c>
      <c r="F276" t="str">
        <f t="shared" si="36"/>
        <v>Recent</v>
      </c>
      <c r="G276">
        <v>395</v>
      </c>
      <c r="H276">
        <v>183</v>
      </c>
      <c r="I276">
        <v>565</v>
      </c>
      <c r="J276">
        <v>166</v>
      </c>
      <c r="K276">
        <v>141</v>
      </c>
      <c r="L276">
        <v>28</v>
      </c>
      <c r="M276">
        <f>INDEX('Additional Data'!$H$2:$M$2, MATCH(MAX(G276:L276), G276:L276,0))</f>
        <v>0</v>
      </c>
      <c r="N276">
        <v>1</v>
      </c>
      <c r="O276">
        <v>5</v>
      </c>
      <c r="P276">
        <v>11</v>
      </c>
      <c r="Q276">
        <v>5</v>
      </c>
      <c r="R276">
        <v>3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3</v>
      </c>
      <c r="Z276">
        <v>11</v>
      </c>
      <c r="AA276">
        <v>0</v>
      </c>
      <c r="AB276">
        <v>54</v>
      </c>
      <c r="AC276" t="str" cm="1">
        <f t="array" ref="AC276">_xlfn.IFS(AB276 &lt; 30, "&lt; 30", AB276 &lt; 40, "30-39", AB276 &lt; 50, "40-49", AB276 &gt;= 50, "50+")</f>
        <v>50+</v>
      </c>
      <c r="AD276">
        <v>2207</v>
      </c>
      <c r="AE276">
        <v>0</v>
      </c>
      <c r="AF276">
        <v>0</v>
      </c>
      <c r="AG276">
        <v>0</v>
      </c>
      <c r="AH276">
        <v>0</v>
      </c>
      <c r="AI276">
        <v>1</v>
      </c>
      <c r="AJ276" t="str" cm="1">
        <f t="array" ref="AJ27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27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76">
        <v>0</v>
      </c>
      <c r="AM276">
        <v>0</v>
      </c>
      <c r="AN276">
        <v>1</v>
      </c>
      <c r="AO276">
        <v>0</v>
      </c>
      <c r="AP276">
        <v>0</v>
      </c>
      <c r="AQ276" t="str" cm="1">
        <f t="array" ref="AQ27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76" t="str" cm="1">
        <f t="array" ref="AR27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76">
        <v>1450</v>
      </c>
      <c r="AT276">
        <v>1422</v>
      </c>
      <c r="AU276">
        <v>0</v>
      </c>
      <c r="AV276">
        <v>0</v>
      </c>
      <c r="AW276" t="s">
        <v>43</v>
      </c>
      <c r="AX276" t="s">
        <v>12</v>
      </c>
      <c r="AY276" t="str">
        <f t="shared" si="37"/>
        <v>Catalog</v>
      </c>
      <c r="AZ276">
        <v>21</v>
      </c>
      <c r="BA276" t="s">
        <v>44</v>
      </c>
      <c r="BB276">
        <f t="shared" si="38"/>
        <v>21</v>
      </c>
      <c r="BC276">
        <f t="shared" si="39"/>
        <v>1478</v>
      </c>
      <c r="BD276">
        <f t="shared" si="40"/>
        <v>9</v>
      </c>
      <c r="BE276">
        <f t="shared" si="41"/>
        <v>8</v>
      </c>
      <c r="BF276">
        <f t="shared" si="42"/>
        <v>8</v>
      </c>
      <c r="BG276">
        <f t="shared" si="43"/>
        <v>25</v>
      </c>
      <c r="BH276">
        <f t="shared" si="44"/>
        <v>9</v>
      </c>
      <c r="BI276" t="str">
        <f>VLOOKUP(BH276,'Additional Data'!$E$1:$F$12,2,FALSE)</f>
        <v>Top Customer</v>
      </c>
      <c r="BJ276" t="str">
        <f>IF(G276 &lt;= 'Additional Data'!$Q$2, "Low", IF(G276 &lt;= 'Additional Data'!$Q$3, "Medium", "High"))</f>
        <v>Medium</v>
      </c>
      <c r="BK276" t="str">
        <f>IF(K276 &lt;= 'Additional Data'!$V$2, "Low", IF(K276 &lt;= 'Additional Data'!$V$3, "Medium", "High"))</f>
        <v>High</v>
      </c>
      <c r="BL276" t="str">
        <f>IF(L276 &lt;= 'Additional Data'!$AA$2, "Low", IF(L276 &lt;= 'Additional Data'!$AA$3, "Medium", "High"))</f>
        <v>Medium</v>
      </c>
      <c r="BM276">
        <v>275</v>
      </c>
    </row>
    <row r="277" spans="1:65" x14ac:dyDescent="0.25">
      <c r="A277">
        <v>35416</v>
      </c>
      <c r="B277" t="str">
        <f>IF(A277 &lt;= 'Additional Data'!$B$2,"Low", IF(A277 &lt;='Additional Data'!$B$3, "Medium", "High"))</f>
        <v>Medium</v>
      </c>
      <c r="C277">
        <v>0</v>
      </c>
      <c r="D277">
        <v>0</v>
      </c>
      <c r="E277">
        <v>62</v>
      </c>
      <c r="F277" t="str">
        <f t="shared" si="36"/>
        <v>Old</v>
      </c>
      <c r="G277">
        <v>248</v>
      </c>
      <c r="H277">
        <v>3</v>
      </c>
      <c r="I277">
        <v>81</v>
      </c>
      <c r="J277">
        <v>4</v>
      </c>
      <c r="K277">
        <v>3</v>
      </c>
      <c r="L277">
        <v>51</v>
      </c>
      <c r="M277">
        <f>INDEX('Additional Data'!$H$2:$M$2, MATCH(MAX(G277:L277), G277:L277,0))</f>
        <v>0</v>
      </c>
      <c r="N277">
        <v>3</v>
      </c>
      <c r="O277">
        <v>7</v>
      </c>
      <c r="P277">
        <v>1</v>
      </c>
      <c r="Q277">
        <v>5</v>
      </c>
      <c r="R277">
        <v>8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3</v>
      </c>
      <c r="Z277">
        <v>11</v>
      </c>
      <c r="AA277">
        <v>0</v>
      </c>
      <c r="AB277">
        <v>71</v>
      </c>
      <c r="AC277" t="str" cm="1">
        <f t="array" ref="AC277">_xlfn.IFS(AB277 &lt; 30, "&lt; 30", AB277 &lt; 40, "30-39", AB277 &lt; 50, "40-49", AB277 &gt;= 50, "50+")</f>
        <v>50+</v>
      </c>
      <c r="AD277">
        <v>2540</v>
      </c>
      <c r="AE277">
        <v>1</v>
      </c>
      <c r="AF277">
        <v>0</v>
      </c>
      <c r="AG277">
        <v>0</v>
      </c>
      <c r="AH277">
        <v>0</v>
      </c>
      <c r="AI277">
        <v>0</v>
      </c>
      <c r="AJ277" t="str" cm="1">
        <f t="array" ref="AJ27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7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77">
        <v>0</v>
      </c>
      <c r="AM277">
        <v>0</v>
      </c>
      <c r="AN277">
        <v>0</v>
      </c>
      <c r="AO277">
        <v>1</v>
      </c>
      <c r="AP277">
        <v>0</v>
      </c>
      <c r="AQ277" t="str" cm="1">
        <f t="array" ref="AQ27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77" t="str" cm="1">
        <f t="array" ref="AR27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77">
        <v>339</v>
      </c>
      <c r="AT277">
        <v>288</v>
      </c>
      <c r="AU277">
        <v>0</v>
      </c>
      <c r="AV277">
        <v>0</v>
      </c>
      <c r="AW277" t="s">
        <v>47</v>
      </c>
      <c r="AX277" t="s">
        <v>11</v>
      </c>
      <c r="AY277" t="str">
        <f t="shared" si="37"/>
        <v>Web</v>
      </c>
      <c r="AZ277">
        <v>13</v>
      </c>
      <c r="BA277" t="s">
        <v>44</v>
      </c>
      <c r="BB277">
        <f t="shared" si="38"/>
        <v>13</v>
      </c>
      <c r="BC277">
        <f t="shared" si="39"/>
        <v>390</v>
      </c>
      <c r="BD277">
        <f t="shared" si="40"/>
        <v>4</v>
      </c>
      <c r="BE277">
        <f t="shared" si="41"/>
        <v>5</v>
      </c>
      <c r="BF277">
        <f t="shared" si="42"/>
        <v>4</v>
      </c>
      <c r="BG277">
        <f t="shared" si="43"/>
        <v>13</v>
      </c>
      <c r="BH277">
        <f t="shared" si="44"/>
        <v>3</v>
      </c>
      <c r="BI277" t="str">
        <f>VLOOKUP(BH277,'Additional Data'!$E$1:$F$12,2,FALSE)</f>
        <v>At Risk</v>
      </c>
      <c r="BJ277" t="str">
        <f>IF(G277 &lt;= 'Additional Data'!$Q$2, "Low", IF(G277 &lt;= 'Additional Data'!$Q$3, "Medium", "High"))</f>
        <v>Medium</v>
      </c>
      <c r="BK277" t="str">
        <f>IF(K277 &lt;= 'Additional Data'!$V$2, "Low", IF(K277 &lt;= 'Additional Data'!$V$3, "Medium", "High"))</f>
        <v>Medium</v>
      </c>
      <c r="BL277" t="str">
        <f>IF(L277 &lt;= 'Additional Data'!$AA$2, "Low", IF(L277 &lt;= 'Additional Data'!$AA$3, "Medium", "High"))</f>
        <v>Medium</v>
      </c>
      <c r="BM277">
        <v>276</v>
      </c>
    </row>
    <row r="278" spans="1:65" x14ac:dyDescent="0.25">
      <c r="A278">
        <v>32414</v>
      </c>
      <c r="B278" t="str">
        <f>IF(A278 &lt;= 'Additional Data'!$B$2,"Low", IF(A278 &lt;='Additional Data'!$B$3, "Medium", "High"))</f>
        <v>Low</v>
      </c>
      <c r="C278">
        <v>0</v>
      </c>
      <c r="D278">
        <v>0</v>
      </c>
      <c r="E278">
        <v>11</v>
      </c>
      <c r="F278" t="str">
        <f t="shared" si="36"/>
        <v>Recent</v>
      </c>
      <c r="G278">
        <v>20</v>
      </c>
      <c r="H278">
        <v>6</v>
      </c>
      <c r="I278">
        <v>5</v>
      </c>
      <c r="J278">
        <v>0</v>
      </c>
      <c r="K278">
        <v>9</v>
      </c>
      <c r="L278">
        <v>12</v>
      </c>
      <c r="M278">
        <f>INDEX('Additional Data'!$H$2:$M$2, MATCH(MAX(G278:L278), G278:L278,0))</f>
        <v>0</v>
      </c>
      <c r="N278">
        <v>1</v>
      </c>
      <c r="O278">
        <v>1</v>
      </c>
      <c r="P278">
        <v>0</v>
      </c>
      <c r="Q278">
        <v>3</v>
      </c>
      <c r="R278">
        <v>7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3</v>
      </c>
      <c r="Z278">
        <v>11</v>
      </c>
      <c r="AA278">
        <v>0</v>
      </c>
      <c r="AB278">
        <v>36</v>
      </c>
      <c r="AC278" t="str" cm="1">
        <f t="array" ref="AC278">_xlfn.IFS(AB278 &lt; 30, "&lt; 30", AB278 &lt; 40, "30-39", AB278 &lt; 50, "40-49", AB278 &gt;= 50, "50+")</f>
        <v>30-39</v>
      </c>
      <c r="AD278">
        <v>2519</v>
      </c>
      <c r="AE278">
        <v>0</v>
      </c>
      <c r="AF278">
        <v>0</v>
      </c>
      <c r="AG278">
        <v>0</v>
      </c>
      <c r="AH278">
        <v>1</v>
      </c>
      <c r="AI278">
        <v>0</v>
      </c>
      <c r="AJ278" t="str" cm="1">
        <f t="array" ref="AJ27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7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78">
        <v>1</v>
      </c>
      <c r="AM278">
        <v>0</v>
      </c>
      <c r="AN278">
        <v>0</v>
      </c>
      <c r="AO278">
        <v>0</v>
      </c>
      <c r="AP278">
        <v>0</v>
      </c>
      <c r="AQ278" t="str" cm="1">
        <f t="array" ref="AQ27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278" t="str" cm="1">
        <f t="array" ref="AR27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78">
        <v>40</v>
      </c>
      <c r="AT278">
        <v>28</v>
      </c>
      <c r="AU278">
        <v>1</v>
      </c>
      <c r="AV278">
        <v>0</v>
      </c>
      <c r="AW278" t="s">
        <v>45</v>
      </c>
      <c r="AX278" t="s">
        <v>13</v>
      </c>
      <c r="AY278" t="str">
        <f t="shared" si="37"/>
        <v>Store</v>
      </c>
      <c r="AZ278">
        <v>4</v>
      </c>
      <c r="BA278" t="s">
        <v>48</v>
      </c>
      <c r="BB278">
        <f t="shared" si="38"/>
        <v>4</v>
      </c>
      <c r="BC278">
        <f t="shared" si="39"/>
        <v>52</v>
      </c>
      <c r="BD278">
        <f t="shared" si="40"/>
        <v>9</v>
      </c>
      <c r="BE278">
        <f t="shared" si="41"/>
        <v>0</v>
      </c>
      <c r="BF278">
        <f t="shared" si="42"/>
        <v>1</v>
      </c>
      <c r="BG278">
        <f t="shared" si="43"/>
        <v>10</v>
      </c>
      <c r="BH278">
        <f t="shared" si="44"/>
        <v>2</v>
      </c>
      <c r="BI278" t="str">
        <f>VLOOKUP(BH278,'Additional Data'!$E$1:$F$12,2,FALSE)</f>
        <v>Churned Customer</v>
      </c>
      <c r="BJ278" t="str">
        <f>IF(G278 &lt;= 'Additional Data'!$Q$2, "Low", IF(G278 &lt;= 'Additional Data'!$Q$3, "Medium", "High"))</f>
        <v>Low</v>
      </c>
      <c r="BK278" t="str">
        <f>IF(K278 &lt;= 'Additional Data'!$V$2, "Low", IF(K278 &lt;= 'Additional Data'!$V$3, "Medium", "High"))</f>
        <v>Medium</v>
      </c>
      <c r="BL278" t="str">
        <f>IF(L278 &lt;= 'Additional Data'!$AA$2, "Low", IF(L278 &lt;= 'Additional Data'!$AA$3, "Medium", "High"))</f>
        <v>Medium</v>
      </c>
      <c r="BM278">
        <v>277</v>
      </c>
    </row>
    <row r="279" spans="1:65" x14ac:dyDescent="0.25">
      <c r="A279">
        <v>38361</v>
      </c>
      <c r="B279" t="str">
        <f>IF(A279 &lt;= 'Additional Data'!$B$2,"Low", IF(A279 &lt;='Additional Data'!$B$3, "Medium", "High"))</f>
        <v>Medium</v>
      </c>
      <c r="C279">
        <v>1</v>
      </c>
      <c r="D279">
        <v>0</v>
      </c>
      <c r="E279">
        <v>74</v>
      </c>
      <c r="F279" t="str">
        <f t="shared" si="36"/>
        <v>Old</v>
      </c>
      <c r="G279">
        <v>39</v>
      </c>
      <c r="H279">
        <v>0</v>
      </c>
      <c r="I279">
        <v>56</v>
      </c>
      <c r="J279">
        <v>20</v>
      </c>
      <c r="K279">
        <v>8</v>
      </c>
      <c r="L279">
        <v>14</v>
      </c>
      <c r="M279">
        <f>INDEX('Additional Data'!$H$2:$M$2, MATCH(MAX(G279:L279), G279:L279,0))</f>
        <v>0</v>
      </c>
      <c r="N279">
        <v>3</v>
      </c>
      <c r="O279">
        <v>3</v>
      </c>
      <c r="P279">
        <v>1</v>
      </c>
      <c r="Q279">
        <v>3</v>
      </c>
      <c r="R279">
        <v>7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3</v>
      </c>
      <c r="Z279">
        <v>11</v>
      </c>
      <c r="AA279">
        <v>0</v>
      </c>
      <c r="AB279">
        <v>51</v>
      </c>
      <c r="AC279" t="str" cm="1">
        <f t="array" ref="AC279">_xlfn.IFS(AB279 &lt; 30, "&lt; 30", AB279 &lt; 40, "30-39", AB279 &lt; 50, "40-49", AB279 &gt;= 50, "50+")</f>
        <v>50+</v>
      </c>
      <c r="AD279">
        <v>2343</v>
      </c>
      <c r="AE279">
        <v>0</v>
      </c>
      <c r="AF279">
        <v>0</v>
      </c>
      <c r="AG279">
        <v>0</v>
      </c>
      <c r="AH279">
        <v>1</v>
      </c>
      <c r="AI279">
        <v>0</v>
      </c>
      <c r="AJ279" t="str" cm="1">
        <f t="array" ref="AJ27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7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79">
        <v>0</v>
      </c>
      <c r="AM279">
        <v>0</v>
      </c>
      <c r="AN279">
        <v>1</v>
      </c>
      <c r="AO279">
        <v>0</v>
      </c>
      <c r="AP279">
        <v>0</v>
      </c>
      <c r="AQ279" t="str" cm="1">
        <f t="array" ref="AQ27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79" t="str" cm="1">
        <f t="array" ref="AR27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79">
        <v>123</v>
      </c>
      <c r="AT279">
        <v>109</v>
      </c>
      <c r="AU279">
        <v>0</v>
      </c>
      <c r="AV279">
        <v>1</v>
      </c>
      <c r="AW279" t="s">
        <v>47</v>
      </c>
      <c r="AX279" t="s">
        <v>11</v>
      </c>
      <c r="AY279" t="str">
        <f t="shared" si="37"/>
        <v>Web</v>
      </c>
      <c r="AZ279">
        <v>7</v>
      </c>
      <c r="BA279" t="s">
        <v>44</v>
      </c>
      <c r="BB279">
        <f t="shared" si="38"/>
        <v>7</v>
      </c>
      <c r="BC279">
        <f t="shared" si="39"/>
        <v>137</v>
      </c>
      <c r="BD279">
        <f t="shared" si="40"/>
        <v>3.0000000000000004</v>
      </c>
      <c r="BE279">
        <f t="shared" si="41"/>
        <v>3</v>
      </c>
      <c r="BF279">
        <f t="shared" si="42"/>
        <v>3</v>
      </c>
      <c r="BG279">
        <f t="shared" si="43"/>
        <v>9</v>
      </c>
      <c r="BH279">
        <f t="shared" si="44"/>
        <v>2</v>
      </c>
      <c r="BI279" t="str">
        <f>VLOOKUP(BH279,'Additional Data'!$E$1:$F$12,2,FALSE)</f>
        <v>Churned Customer</v>
      </c>
      <c r="BJ279" t="str">
        <f>IF(G279 &lt;= 'Additional Data'!$Q$2, "Low", IF(G279 &lt;= 'Additional Data'!$Q$3, "Medium", "High"))</f>
        <v>Medium</v>
      </c>
      <c r="BK279" t="str">
        <f>IF(K279 &lt;= 'Additional Data'!$V$2, "Low", IF(K279 &lt;= 'Additional Data'!$V$3, "Medium", "High"))</f>
        <v>Medium</v>
      </c>
      <c r="BL279" t="str">
        <f>IF(L279 &lt;= 'Additional Data'!$AA$2, "Low", IF(L279 &lt;= 'Additional Data'!$AA$3, "Medium", "High"))</f>
        <v>Medium</v>
      </c>
      <c r="BM279">
        <v>278</v>
      </c>
    </row>
    <row r="280" spans="1:65" x14ac:dyDescent="0.25">
      <c r="A280">
        <v>82497</v>
      </c>
      <c r="B280" t="str">
        <f>IF(A280 &lt;= 'Additional Data'!$B$2,"Low", IF(A280 &lt;='Additional Data'!$B$3, "Medium", "High"))</f>
        <v>High</v>
      </c>
      <c r="C280">
        <v>0</v>
      </c>
      <c r="D280">
        <v>0</v>
      </c>
      <c r="E280">
        <v>32</v>
      </c>
      <c r="F280" t="str">
        <f t="shared" si="36"/>
        <v>Mid</v>
      </c>
      <c r="G280">
        <v>777</v>
      </c>
      <c r="H280">
        <v>129</v>
      </c>
      <c r="I280">
        <v>573</v>
      </c>
      <c r="J280">
        <v>216</v>
      </c>
      <c r="K280">
        <v>21</v>
      </c>
      <c r="L280">
        <v>203</v>
      </c>
      <c r="M280">
        <f>INDEX('Additional Data'!$H$2:$M$2, MATCH(MAX(G280:L280), G280:L280,0))</f>
        <v>0</v>
      </c>
      <c r="N280">
        <v>1</v>
      </c>
      <c r="O280">
        <v>2</v>
      </c>
      <c r="P280">
        <v>7</v>
      </c>
      <c r="Q280">
        <v>9</v>
      </c>
      <c r="R280">
        <v>4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3</v>
      </c>
      <c r="Z280">
        <v>11</v>
      </c>
      <c r="AA280">
        <v>0</v>
      </c>
      <c r="AB280">
        <v>40</v>
      </c>
      <c r="AC280" t="str" cm="1">
        <f t="array" ref="AC280">_xlfn.IFS(AB280 &lt; 30, "&lt; 30", AB280 &lt; 40, "30-39", AB280 &lt; 50, "40-49", AB280 &gt;= 50, "50+")</f>
        <v>40-49</v>
      </c>
      <c r="AD280">
        <v>2765</v>
      </c>
      <c r="AE280">
        <v>0</v>
      </c>
      <c r="AF280">
        <v>1</v>
      </c>
      <c r="AG280">
        <v>0</v>
      </c>
      <c r="AH280">
        <v>0</v>
      </c>
      <c r="AI280">
        <v>0</v>
      </c>
      <c r="AJ280" t="str" cm="1">
        <f t="array" ref="AJ28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8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80">
        <v>0</v>
      </c>
      <c r="AM280">
        <v>0</v>
      </c>
      <c r="AN280">
        <v>1</v>
      </c>
      <c r="AO280">
        <v>0</v>
      </c>
      <c r="AP280">
        <v>0</v>
      </c>
      <c r="AQ280" t="str" cm="1">
        <f t="array" ref="AQ28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80" t="str" cm="1">
        <f t="array" ref="AR28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80">
        <v>1716</v>
      </c>
      <c r="AT280">
        <v>1513</v>
      </c>
      <c r="AU280">
        <v>1</v>
      </c>
      <c r="AV280">
        <v>0</v>
      </c>
      <c r="AW280" t="s">
        <v>43</v>
      </c>
      <c r="AX280" t="s">
        <v>13</v>
      </c>
      <c r="AY280" t="str">
        <f t="shared" si="37"/>
        <v>Store</v>
      </c>
      <c r="AZ280">
        <v>18</v>
      </c>
      <c r="BA280" t="s">
        <v>48</v>
      </c>
      <c r="BB280">
        <f t="shared" si="38"/>
        <v>18</v>
      </c>
      <c r="BC280">
        <f t="shared" si="39"/>
        <v>1919</v>
      </c>
      <c r="BD280">
        <f t="shared" si="40"/>
        <v>7</v>
      </c>
      <c r="BE280">
        <f t="shared" si="41"/>
        <v>7</v>
      </c>
      <c r="BF280">
        <f t="shared" si="42"/>
        <v>9</v>
      </c>
      <c r="BG280">
        <f t="shared" si="43"/>
        <v>23</v>
      </c>
      <c r="BH280">
        <f t="shared" si="44"/>
        <v>8</v>
      </c>
      <c r="BI280" t="str">
        <f>VLOOKUP(BH280,'Additional Data'!$E$1:$F$12,2,FALSE)</f>
        <v>Top Customer</v>
      </c>
      <c r="BJ280" t="str">
        <f>IF(G280 &lt;= 'Additional Data'!$Q$2, "Low", IF(G280 &lt;= 'Additional Data'!$Q$3, "Medium", "High"))</f>
        <v>High</v>
      </c>
      <c r="BK280" t="str">
        <f>IF(K280 &lt;= 'Additional Data'!$V$2, "Low", IF(K280 &lt;= 'Additional Data'!$V$3, "Medium", "High"))</f>
        <v>Medium</v>
      </c>
      <c r="BL280" t="str">
        <f>IF(L280 &lt;= 'Additional Data'!$AA$2, "Low", IF(L280 &lt;= 'Additional Data'!$AA$3, "Medium", "High"))</f>
        <v>High</v>
      </c>
      <c r="BM280">
        <v>279</v>
      </c>
    </row>
    <row r="281" spans="1:65" x14ac:dyDescent="0.25">
      <c r="A281">
        <v>16626</v>
      </c>
      <c r="B281" t="str">
        <f>IF(A281 &lt;= 'Additional Data'!$B$2,"Low", IF(A281 &lt;='Additional Data'!$B$3, "Medium", "High"))</f>
        <v>Low</v>
      </c>
      <c r="C281">
        <v>2</v>
      </c>
      <c r="D281">
        <v>0</v>
      </c>
      <c r="E281">
        <v>76</v>
      </c>
      <c r="F281" t="str">
        <f t="shared" si="36"/>
        <v>Old</v>
      </c>
      <c r="G281">
        <v>8</v>
      </c>
      <c r="H281">
        <v>3</v>
      </c>
      <c r="I281">
        <v>22</v>
      </c>
      <c r="J281">
        <v>21</v>
      </c>
      <c r="K281">
        <v>1</v>
      </c>
      <c r="L281">
        <v>13</v>
      </c>
      <c r="M281">
        <f>INDEX('Additional Data'!$H$2:$M$2, MATCH(MAX(G281:L281), G281:L281,0))</f>
        <v>0</v>
      </c>
      <c r="N281">
        <v>3</v>
      </c>
      <c r="O281">
        <v>3</v>
      </c>
      <c r="P281">
        <v>0</v>
      </c>
      <c r="Q281">
        <v>3</v>
      </c>
      <c r="R281">
        <v>9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3</v>
      </c>
      <c r="Z281">
        <v>11</v>
      </c>
      <c r="AA281">
        <v>0</v>
      </c>
      <c r="AB281">
        <v>49</v>
      </c>
      <c r="AC281" t="str" cm="1">
        <f t="array" ref="AC281">_xlfn.IFS(AB281 &lt; 30, "&lt; 30", AB281 &lt; 40, "30-39", AB281 &lt; 50, "40-49", AB281 &gt;= 50, "50+")</f>
        <v>40-49</v>
      </c>
      <c r="AD281">
        <v>2324</v>
      </c>
      <c r="AE281">
        <v>0</v>
      </c>
      <c r="AF281">
        <v>0</v>
      </c>
      <c r="AG281">
        <v>0</v>
      </c>
      <c r="AH281">
        <v>1</v>
      </c>
      <c r="AI281">
        <v>0</v>
      </c>
      <c r="AJ281" t="str" cm="1">
        <f t="array" ref="AJ28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8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81">
        <v>0</v>
      </c>
      <c r="AM281">
        <v>0</v>
      </c>
      <c r="AN281">
        <v>1</v>
      </c>
      <c r="AO281">
        <v>0</v>
      </c>
      <c r="AP281">
        <v>0</v>
      </c>
      <c r="AQ281" t="str" cm="1">
        <f t="array" ref="AQ28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81" t="str" cm="1">
        <f t="array" ref="AR28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81">
        <v>55</v>
      </c>
      <c r="AT281">
        <v>42</v>
      </c>
      <c r="AU281">
        <v>0</v>
      </c>
      <c r="AV281">
        <v>2</v>
      </c>
      <c r="AW281" t="s">
        <v>45</v>
      </c>
      <c r="AX281" t="s">
        <v>11</v>
      </c>
      <c r="AY281" t="str">
        <f t="shared" si="37"/>
        <v>Web</v>
      </c>
      <c r="AZ281">
        <v>6</v>
      </c>
      <c r="BA281" t="s">
        <v>44</v>
      </c>
      <c r="BB281">
        <f t="shared" si="38"/>
        <v>6</v>
      </c>
      <c r="BC281">
        <f t="shared" si="39"/>
        <v>68</v>
      </c>
      <c r="BD281">
        <f t="shared" si="40"/>
        <v>3.0000000000000004</v>
      </c>
      <c r="BE281">
        <f t="shared" si="41"/>
        <v>2</v>
      </c>
      <c r="BF281">
        <f t="shared" si="42"/>
        <v>2</v>
      </c>
      <c r="BG281">
        <f t="shared" si="43"/>
        <v>7</v>
      </c>
      <c r="BH281">
        <f t="shared" si="44"/>
        <v>1</v>
      </c>
      <c r="BI281" t="str">
        <f>VLOOKUP(BH281,'Additional Data'!$E$1:$F$12,2,FALSE)</f>
        <v>Churned Customer</v>
      </c>
      <c r="BJ281" t="str">
        <f>IF(G281 &lt;= 'Additional Data'!$Q$2, "Low", IF(G281 &lt;= 'Additional Data'!$Q$3, "Medium", "High"))</f>
        <v>Low</v>
      </c>
      <c r="BK281" t="str">
        <f>IF(K281 &lt;= 'Additional Data'!$V$2, "Low", IF(K281 &lt;= 'Additional Data'!$V$3, "Medium", "High"))</f>
        <v>Low</v>
      </c>
      <c r="BL281" t="str">
        <f>IF(L281 &lt;= 'Additional Data'!$AA$2, "Low", IF(L281 &lt;= 'Additional Data'!$AA$3, "Medium", "High"))</f>
        <v>Medium</v>
      </c>
      <c r="BM281">
        <v>280</v>
      </c>
    </row>
    <row r="282" spans="1:65" x14ac:dyDescent="0.25">
      <c r="A282">
        <v>29672</v>
      </c>
      <c r="B282" t="str">
        <f>IF(A282 &lt;= 'Additional Data'!$B$2,"Low", IF(A282 &lt;='Additional Data'!$B$3, "Medium", "High"))</f>
        <v>Low</v>
      </c>
      <c r="C282">
        <v>1</v>
      </c>
      <c r="D282">
        <v>1</v>
      </c>
      <c r="E282">
        <v>6</v>
      </c>
      <c r="F282" t="str">
        <f t="shared" si="36"/>
        <v>Very Recent</v>
      </c>
      <c r="G282">
        <v>9</v>
      </c>
      <c r="H282">
        <v>1</v>
      </c>
      <c r="I282">
        <v>3</v>
      </c>
      <c r="J282">
        <v>0</v>
      </c>
      <c r="K282">
        <v>4</v>
      </c>
      <c r="L282">
        <v>8</v>
      </c>
      <c r="M282">
        <f>INDEX('Additional Data'!$H$2:$M$2, MATCH(MAX(G282:L282), G282:L282,0))</f>
        <v>0</v>
      </c>
      <c r="N282">
        <v>1</v>
      </c>
      <c r="O282">
        <v>0</v>
      </c>
      <c r="P282">
        <v>0</v>
      </c>
      <c r="Q282">
        <v>3</v>
      </c>
      <c r="R282">
        <v>6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3</v>
      </c>
      <c r="Z282">
        <v>11</v>
      </c>
      <c r="AA282">
        <v>0</v>
      </c>
      <c r="AB282">
        <v>55</v>
      </c>
      <c r="AC282" t="str" cm="1">
        <f t="array" ref="AC282">_xlfn.IFS(AB282 &lt; 30, "&lt; 30", AB282 &lt; 40, "30-39", AB282 &lt; 50, "40-49", AB282 &gt;= 50, "50+")</f>
        <v>50+</v>
      </c>
      <c r="AD282">
        <v>2633</v>
      </c>
      <c r="AE282">
        <v>0</v>
      </c>
      <c r="AF282">
        <v>0</v>
      </c>
      <c r="AG282">
        <v>0</v>
      </c>
      <c r="AH282">
        <v>1</v>
      </c>
      <c r="AI282">
        <v>0</v>
      </c>
      <c r="AJ282" t="str" cm="1">
        <f t="array" ref="AJ28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8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82">
        <v>0</v>
      </c>
      <c r="AM282">
        <v>0</v>
      </c>
      <c r="AN282">
        <v>1</v>
      </c>
      <c r="AO282">
        <v>0</v>
      </c>
      <c r="AP282">
        <v>0</v>
      </c>
      <c r="AQ282" t="str" cm="1">
        <f t="array" ref="AQ28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82" t="str" cm="1">
        <f t="array" ref="AR28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82">
        <v>17</v>
      </c>
      <c r="AT282">
        <v>9</v>
      </c>
      <c r="AU282">
        <v>0</v>
      </c>
      <c r="AV282">
        <v>2</v>
      </c>
      <c r="AW282" t="s">
        <v>45</v>
      </c>
      <c r="AX282" t="s">
        <v>13</v>
      </c>
      <c r="AY282" t="str">
        <f t="shared" si="37"/>
        <v>Store</v>
      </c>
      <c r="AZ282">
        <v>3</v>
      </c>
      <c r="BA282" t="s">
        <v>44</v>
      </c>
      <c r="BB282">
        <f t="shared" si="38"/>
        <v>3</v>
      </c>
      <c r="BC282">
        <f t="shared" si="39"/>
        <v>25</v>
      </c>
      <c r="BD282">
        <f t="shared" si="40"/>
        <v>10</v>
      </c>
      <c r="BE282">
        <f t="shared" si="41"/>
        <v>0</v>
      </c>
      <c r="BF282">
        <f t="shared" si="42"/>
        <v>0</v>
      </c>
      <c r="BG282">
        <f t="shared" si="43"/>
        <v>10</v>
      </c>
      <c r="BH282">
        <f t="shared" si="44"/>
        <v>2</v>
      </c>
      <c r="BI282" t="str">
        <f>VLOOKUP(BH282,'Additional Data'!$E$1:$F$12,2,FALSE)</f>
        <v>Churned Customer</v>
      </c>
      <c r="BJ282" t="str">
        <f>IF(G282 &lt;= 'Additional Data'!$Q$2, "Low", IF(G282 &lt;= 'Additional Data'!$Q$3, "Medium", "High"))</f>
        <v>Low</v>
      </c>
      <c r="BK282" t="str">
        <f>IF(K282 &lt;= 'Additional Data'!$V$2, "Low", IF(K282 &lt;= 'Additional Data'!$V$3, "Medium", "High"))</f>
        <v>Medium</v>
      </c>
      <c r="BL282" t="str">
        <f>IF(L282 &lt;= 'Additional Data'!$AA$2, "Low", IF(L282 &lt;= 'Additional Data'!$AA$3, "Medium", "High"))</f>
        <v>Low</v>
      </c>
      <c r="BM282">
        <v>281</v>
      </c>
    </row>
    <row r="283" spans="1:65" x14ac:dyDescent="0.25">
      <c r="A283">
        <v>55951</v>
      </c>
      <c r="B283" t="str">
        <f>IF(A283 &lt;= 'Additional Data'!$B$2,"Low", IF(A283 &lt;='Additional Data'!$B$3, "Medium", "High"))</f>
        <v>Medium</v>
      </c>
      <c r="C283">
        <v>0</v>
      </c>
      <c r="D283">
        <v>1</v>
      </c>
      <c r="E283">
        <v>62</v>
      </c>
      <c r="F283" t="str">
        <f t="shared" si="36"/>
        <v>Old</v>
      </c>
      <c r="G283">
        <v>1241</v>
      </c>
      <c r="H283">
        <v>0</v>
      </c>
      <c r="I283">
        <v>80</v>
      </c>
      <c r="J283">
        <v>0</v>
      </c>
      <c r="K283">
        <v>13</v>
      </c>
      <c r="L283">
        <v>40</v>
      </c>
      <c r="M283">
        <f>INDEX('Additional Data'!$H$2:$M$2, MATCH(MAX(G283:L283), G283:L283,0))</f>
        <v>0</v>
      </c>
      <c r="N283">
        <v>3</v>
      </c>
      <c r="O283">
        <v>3</v>
      </c>
      <c r="P283">
        <v>6</v>
      </c>
      <c r="Q283">
        <v>11</v>
      </c>
      <c r="R283">
        <v>8</v>
      </c>
      <c r="S283">
        <v>0</v>
      </c>
      <c r="T283">
        <v>1</v>
      </c>
      <c r="U283">
        <v>0</v>
      </c>
      <c r="V283">
        <v>0</v>
      </c>
      <c r="W283">
        <v>1</v>
      </c>
      <c r="X283">
        <v>0</v>
      </c>
      <c r="Y283">
        <v>3</v>
      </c>
      <c r="Z283">
        <v>11</v>
      </c>
      <c r="AA283">
        <v>0</v>
      </c>
      <c r="AB283">
        <v>68</v>
      </c>
      <c r="AC283" t="str" cm="1">
        <f t="array" ref="AC283">_xlfn.IFS(AB283 &lt; 30, "&lt; 30", AB283 &lt; 40, "30-39", AB283 &lt; 50, "40-49", AB283 &gt;= 50, "50+")</f>
        <v>50+</v>
      </c>
      <c r="AD283">
        <v>2834</v>
      </c>
      <c r="AE283">
        <v>0</v>
      </c>
      <c r="AF283">
        <v>0</v>
      </c>
      <c r="AG283">
        <v>0</v>
      </c>
      <c r="AH283">
        <v>1</v>
      </c>
      <c r="AI283">
        <v>0</v>
      </c>
      <c r="AJ283" t="str" cm="1">
        <f t="array" ref="AJ28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8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83">
        <v>0</v>
      </c>
      <c r="AM283">
        <v>0</v>
      </c>
      <c r="AN283">
        <v>0</v>
      </c>
      <c r="AO283">
        <v>1</v>
      </c>
      <c r="AP283">
        <v>0</v>
      </c>
      <c r="AQ283" t="str" cm="1">
        <f t="array" ref="AQ28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83" t="str" cm="1">
        <f t="array" ref="AR28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83">
        <v>1334</v>
      </c>
      <c r="AT283">
        <v>1294</v>
      </c>
      <c r="AU283">
        <v>2</v>
      </c>
      <c r="AV283">
        <v>1</v>
      </c>
      <c r="AW283" t="s">
        <v>43</v>
      </c>
      <c r="AX283" t="s">
        <v>13</v>
      </c>
      <c r="AY283" t="str">
        <f t="shared" si="37"/>
        <v>Store</v>
      </c>
      <c r="AZ283">
        <v>20</v>
      </c>
      <c r="BA283" t="s">
        <v>48</v>
      </c>
      <c r="BB283">
        <f t="shared" si="38"/>
        <v>20</v>
      </c>
      <c r="BC283">
        <f t="shared" si="39"/>
        <v>1374</v>
      </c>
      <c r="BD283">
        <f t="shared" si="40"/>
        <v>4</v>
      </c>
      <c r="BE283">
        <f t="shared" si="41"/>
        <v>7</v>
      </c>
      <c r="BF283">
        <f t="shared" si="42"/>
        <v>8</v>
      </c>
      <c r="BG283">
        <f t="shared" si="43"/>
        <v>19</v>
      </c>
      <c r="BH283">
        <f t="shared" si="44"/>
        <v>7</v>
      </c>
      <c r="BI283" t="str">
        <f>VLOOKUP(BH283,'Additional Data'!$E$1:$F$12,2,FALSE)</f>
        <v>Loyal Customer</v>
      </c>
      <c r="BJ283" t="str">
        <f>IF(G283 &lt;= 'Additional Data'!$Q$2, "Low", IF(G283 &lt;= 'Additional Data'!$Q$3, "Medium", "High"))</f>
        <v>High</v>
      </c>
      <c r="BK283" t="str">
        <f>IF(K283 &lt;= 'Additional Data'!$V$2, "Low", IF(K283 &lt;= 'Additional Data'!$V$3, "Medium", "High"))</f>
        <v>Medium</v>
      </c>
      <c r="BL283" t="str">
        <f>IF(L283 &lt;= 'Additional Data'!$AA$2, "Low", IF(L283 &lt;= 'Additional Data'!$AA$3, "Medium", "High"))</f>
        <v>Medium</v>
      </c>
      <c r="BM283">
        <v>282</v>
      </c>
    </row>
    <row r="284" spans="1:65" x14ac:dyDescent="0.25">
      <c r="A284">
        <v>35388</v>
      </c>
      <c r="B284" t="str">
        <f>IF(A284 &lt;= 'Additional Data'!$B$2,"Low", IF(A284 &lt;='Additional Data'!$B$3, "Medium", "High"))</f>
        <v>Medium</v>
      </c>
      <c r="C284">
        <v>1</v>
      </c>
      <c r="D284">
        <v>0</v>
      </c>
      <c r="E284">
        <v>20</v>
      </c>
      <c r="F284" t="str">
        <f t="shared" si="36"/>
        <v>Recent</v>
      </c>
      <c r="G284">
        <v>6</v>
      </c>
      <c r="H284">
        <v>4</v>
      </c>
      <c r="I284">
        <v>7</v>
      </c>
      <c r="J284">
        <v>4</v>
      </c>
      <c r="K284">
        <v>3</v>
      </c>
      <c r="L284">
        <v>8</v>
      </c>
      <c r="M284">
        <f>INDEX('Additional Data'!$H$2:$M$2, MATCH(MAX(G284:L284), G284:L284,0))</f>
        <v>0</v>
      </c>
      <c r="N284">
        <v>1</v>
      </c>
      <c r="O284">
        <v>1</v>
      </c>
      <c r="P284">
        <v>0</v>
      </c>
      <c r="Q284">
        <v>3</v>
      </c>
      <c r="R284">
        <v>7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3</v>
      </c>
      <c r="Z284">
        <v>11</v>
      </c>
      <c r="AA284">
        <v>0</v>
      </c>
      <c r="AB284">
        <v>32</v>
      </c>
      <c r="AC284" t="str" cm="1">
        <f t="array" ref="AC284">_xlfn.IFS(AB284 &lt; 30, "&lt; 30", AB284 &lt; 40, "30-39", AB284 &lt; 50, "40-49", AB284 &gt;= 50, "50+")</f>
        <v>30-39</v>
      </c>
      <c r="AD284">
        <v>2638</v>
      </c>
      <c r="AE284">
        <v>1</v>
      </c>
      <c r="AF284">
        <v>0</v>
      </c>
      <c r="AG284">
        <v>0</v>
      </c>
      <c r="AH284">
        <v>0</v>
      </c>
      <c r="AI284">
        <v>0</v>
      </c>
      <c r="AJ284" t="str" cm="1">
        <f t="array" ref="AJ28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8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84">
        <v>1</v>
      </c>
      <c r="AM284">
        <v>0</v>
      </c>
      <c r="AN284">
        <v>0</v>
      </c>
      <c r="AO284">
        <v>0</v>
      </c>
      <c r="AP284">
        <v>0</v>
      </c>
      <c r="AQ284" t="str" cm="1">
        <f t="array" ref="AQ28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284" t="str" cm="1">
        <f t="array" ref="AR28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84">
        <v>24</v>
      </c>
      <c r="AT284">
        <v>16</v>
      </c>
      <c r="AU284">
        <v>0</v>
      </c>
      <c r="AV284">
        <v>1</v>
      </c>
      <c r="AW284" t="s">
        <v>45</v>
      </c>
      <c r="AX284" t="s">
        <v>13</v>
      </c>
      <c r="AY284" t="str">
        <f t="shared" si="37"/>
        <v>Store</v>
      </c>
      <c r="AZ284">
        <v>4</v>
      </c>
      <c r="BA284" t="s">
        <v>44</v>
      </c>
      <c r="BB284">
        <f t="shared" si="38"/>
        <v>4</v>
      </c>
      <c r="BC284">
        <f t="shared" si="39"/>
        <v>32</v>
      </c>
      <c r="BD284">
        <f t="shared" si="40"/>
        <v>8</v>
      </c>
      <c r="BE284">
        <f t="shared" si="41"/>
        <v>0</v>
      </c>
      <c r="BF284">
        <f t="shared" si="42"/>
        <v>0</v>
      </c>
      <c r="BG284">
        <f t="shared" si="43"/>
        <v>8</v>
      </c>
      <c r="BH284">
        <f t="shared" si="44"/>
        <v>1</v>
      </c>
      <c r="BI284" t="str">
        <f>VLOOKUP(BH284,'Additional Data'!$E$1:$F$12,2,FALSE)</f>
        <v>Churned Customer</v>
      </c>
      <c r="BJ284" t="str">
        <f>IF(G284 &lt;= 'Additional Data'!$Q$2, "Low", IF(G284 &lt;= 'Additional Data'!$Q$3, "Medium", "High"))</f>
        <v>Low</v>
      </c>
      <c r="BK284" t="str">
        <f>IF(K284 &lt;= 'Additional Data'!$V$2, "Low", IF(K284 &lt;= 'Additional Data'!$V$3, "Medium", "High"))</f>
        <v>Medium</v>
      </c>
      <c r="BL284" t="str">
        <f>IF(L284 &lt;= 'Additional Data'!$AA$2, "Low", IF(L284 &lt;= 'Additional Data'!$AA$3, "Medium", "High"))</f>
        <v>Low</v>
      </c>
      <c r="BM284">
        <v>283</v>
      </c>
    </row>
    <row r="285" spans="1:65" x14ac:dyDescent="0.25">
      <c r="A285">
        <v>42386</v>
      </c>
      <c r="B285" t="str">
        <f>IF(A285 &lt;= 'Additional Data'!$B$2,"Low", IF(A285 &lt;='Additional Data'!$B$3, "Medium", "High"))</f>
        <v>Medium</v>
      </c>
      <c r="C285">
        <v>1</v>
      </c>
      <c r="D285">
        <v>0</v>
      </c>
      <c r="E285">
        <v>43</v>
      </c>
      <c r="F285" t="str">
        <f t="shared" si="36"/>
        <v>Mid</v>
      </c>
      <c r="G285">
        <v>65</v>
      </c>
      <c r="H285">
        <v>4</v>
      </c>
      <c r="I285">
        <v>16</v>
      </c>
      <c r="J285">
        <v>0</v>
      </c>
      <c r="K285">
        <v>4</v>
      </c>
      <c r="L285">
        <v>11</v>
      </c>
      <c r="M285">
        <f>INDEX('Additional Data'!$H$2:$M$2, MATCH(MAX(G285:L285), G285:L285,0))</f>
        <v>0</v>
      </c>
      <c r="N285">
        <v>1</v>
      </c>
      <c r="O285">
        <v>3</v>
      </c>
      <c r="P285">
        <v>0</v>
      </c>
      <c r="Q285">
        <v>3</v>
      </c>
      <c r="R285">
        <v>8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3</v>
      </c>
      <c r="Z285">
        <v>11</v>
      </c>
      <c r="AA285">
        <v>0</v>
      </c>
      <c r="AB285">
        <v>34</v>
      </c>
      <c r="AC285" t="str" cm="1">
        <f t="array" ref="AC285">_xlfn.IFS(AB285 &lt; 30, "&lt; 30", AB285 &lt; 40, "30-39", AB285 &lt; 50, "40-49", AB285 &gt;= 50, "50+")</f>
        <v>30-39</v>
      </c>
      <c r="AD285">
        <v>2691</v>
      </c>
      <c r="AE285">
        <v>0</v>
      </c>
      <c r="AF285">
        <v>0</v>
      </c>
      <c r="AG285">
        <v>0</v>
      </c>
      <c r="AH285">
        <v>1</v>
      </c>
      <c r="AI285">
        <v>0</v>
      </c>
      <c r="AJ285" t="str" cm="1">
        <f t="array" ref="AJ28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8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85">
        <v>0</v>
      </c>
      <c r="AM285">
        <v>0</v>
      </c>
      <c r="AN285">
        <v>0</v>
      </c>
      <c r="AO285">
        <v>1</v>
      </c>
      <c r="AP285">
        <v>0</v>
      </c>
      <c r="AQ285" t="str" cm="1">
        <f t="array" ref="AQ28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85" t="str" cm="1">
        <f t="array" ref="AR28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85">
        <v>89</v>
      </c>
      <c r="AT285">
        <v>78</v>
      </c>
      <c r="AU285">
        <v>0</v>
      </c>
      <c r="AV285">
        <v>1</v>
      </c>
      <c r="AW285" t="s">
        <v>47</v>
      </c>
      <c r="AX285" t="s">
        <v>11</v>
      </c>
      <c r="AY285" t="str">
        <f t="shared" si="37"/>
        <v>Web</v>
      </c>
      <c r="AZ285">
        <v>6</v>
      </c>
      <c r="BA285" t="s">
        <v>44</v>
      </c>
      <c r="BB285">
        <f t="shared" si="38"/>
        <v>6</v>
      </c>
      <c r="BC285">
        <f t="shared" si="39"/>
        <v>100</v>
      </c>
      <c r="BD285">
        <f t="shared" si="40"/>
        <v>6</v>
      </c>
      <c r="BE285">
        <f t="shared" si="41"/>
        <v>2</v>
      </c>
      <c r="BF285">
        <f t="shared" si="42"/>
        <v>3</v>
      </c>
      <c r="BG285">
        <f t="shared" si="43"/>
        <v>11</v>
      </c>
      <c r="BH285">
        <f t="shared" si="44"/>
        <v>3</v>
      </c>
      <c r="BI285" t="str">
        <f>VLOOKUP(BH285,'Additional Data'!$E$1:$F$12,2,FALSE)</f>
        <v>At Risk</v>
      </c>
      <c r="BJ285" t="str">
        <f>IF(G285 &lt;= 'Additional Data'!$Q$2, "Low", IF(G285 &lt;= 'Additional Data'!$Q$3, "Medium", "High"))</f>
        <v>Medium</v>
      </c>
      <c r="BK285" t="str">
        <f>IF(K285 &lt;= 'Additional Data'!$V$2, "Low", IF(K285 &lt;= 'Additional Data'!$V$3, "Medium", "High"))</f>
        <v>Medium</v>
      </c>
      <c r="BL285" t="str">
        <f>IF(L285 &lt;= 'Additional Data'!$AA$2, "Low", IF(L285 &lt;= 'Additional Data'!$AA$3, "Medium", "High"))</f>
        <v>Medium</v>
      </c>
      <c r="BM285">
        <v>284</v>
      </c>
    </row>
    <row r="286" spans="1:65" x14ac:dyDescent="0.25">
      <c r="A286">
        <v>68627</v>
      </c>
      <c r="B286" t="str">
        <f>IF(A286 &lt;= 'Additional Data'!$B$2,"Low", IF(A286 &lt;='Additional Data'!$B$3, "Medium", "High"))</f>
        <v>High</v>
      </c>
      <c r="C286">
        <v>0</v>
      </c>
      <c r="D286">
        <v>0</v>
      </c>
      <c r="E286">
        <v>45</v>
      </c>
      <c r="F286" t="str">
        <f t="shared" si="36"/>
        <v>Mid</v>
      </c>
      <c r="G286">
        <v>395</v>
      </c>
      <c r="H286">
        <v>15</v>
      </c>
      <c r="I286">
        <v>263</v>
      </c>
      <c r="J286">
        <v>60</v>
      </c>
      <c r="K286">
        <v>54</v>
      </c>
      <c r="L286">
        <v>38</v>
      </c>
      <c r="M286">
        <f>INDEX('Additional Data'!$H$2:$M$2, MATCH(MAX(G286:L286), G286:L286,0))</f>
        <v>0</v>
      </c>
      <c r="N286">
        <v>1</v>
      </c>
      <c r="O286">
        <v>2</v>
      </c>
      <c r="P286">
        <v>3</v>
      </c>
      <c r="Q286">
        <v>6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3</v>
      </c>
      <c r="Z286">
        <v>11</v>
      </c>
      <c r="AA286">
        <v>0</v>
      </c>
      <c r="AB286">
        <v>38</v>
      </c>
      <c r="AC286" t="str" cm="1">
        <f t="array" ref="AC286">_xlfn.IFS(AB286 &lt; 30, "&lt; 30", AB286 &lt; 40, "30-39", AB286 &lt; 50, "40-49", AB286 &gt;= 50, "50+")</f>
        <v>30-39</v>
      </c>
      <c r="AD286">
        <v>2692</v>
      </c>
      <c r="AE286">
        <v>0</v>
      </c>
      <c r="AF286">
        <v>0</v>
      </c>
      <c r="AG286">
        <v>1</v>
      </c>
      <c r="AH286">
        <v>0</v>
      </c>
      <c r="AI286">
        <v>0</v>
      </c>
      <c r="AJ286" t="str" cm="1">
        <f t="array" ref="AJ28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8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86">
        <v>0</v>
      </c>
      <c r="AM286">
        <v>0</v>
      </c>
      <c r="AN286">
        <v>1</v>
      </c>
      <c r="AO286">
        <v>0</v>
      </c>
      <c r="AP286">
        <v>0</v>
      </c>
      <c r="AQ286" t="str" cm="1">
        <f t="array" ref="AQ28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86" t="str" cm="1">
        <f t="array" ref="AR28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86">
        <v>787</v>
      </c>
      <c r="AT286">
        <v>749</v>
      </c>
      <c r="AU286">
        <v>0</v>
      </c>
      <c r="AV286">
        <v>0</v>
      </c>
      <c r="AW286" t="s">
        <v>46</v>
      </c>
      <c r="AX286" t="s">
        <v>13</v>
      </c>
      <c r="AY286" t="str">
        <f t="shared" si="37"/>
        <v>Store</v>
      </c>
      <c r="AZ286">
        <v>11</v>
      </c>
      <c r="BA286" t="s">
        <v>44</v>
      </c>
      <c r="BB286">
        <f t="shared" si="38"/>
        <v>11</v>
      </c>
      <c r="BC286">
        <f t="shared" si="39"/>
        <v>825</v>
      </c>
      <c r="BD286">
        <f t="shared" si="40"/>
        <v>6</v>
      </c>
      <c r="BE286">
        <f t="shared" si="41"/>
        <v>4</v>
      </c>
      <c r="BF286">
        <f t="shared" si="42"/>
        <v>6</v>
      </c>
      <c r="BG286">
        <f t="shared" si="43"/>
        <v>16</v>
      </c>
      <c r="BH286">
        <f t="shared" si="44"/>
        <v>5</v>
      </c>
      <c r="BI286" t="str">
        <f>VLOOKUP(BH286,'Additional Data'!$E$1:$F$12,2,FALSE)</f>
        <v>Loyal Customer</v>
      </c>
      <c r="BJ286" t="str">
        <f>IF(G286 &lt;= 'Additional Data'!$Q$2, "Low", IF(G286 &lt;= 'Additional Data'!$Q$3, "Medium", "High"))</f>
        <v>Medium</v>
      </c>
      <c r="BK286" t="str">
        <f>IF(K286 &lt;= 'Additional Data'!$V$2, "Low", IF(K286 &lt;= 'Additional Data'!$V$3, "Medium", "High"))</f>
        <v>High</v>
      </c>
      <c r="BL286" t="str">
        <f>IF(L286 &lt;= 'Additional Data'!$AA$2, "Low", IF(L286 &lt;= 'Additional Data'!$AA$3, "Medium", "High"))</f>
        <v>Medium</v>
      </c>
      <c r="BM286">
        <v>285</v>
      </c>
    </row>
    <row r="287" spans="1:65" x14ac:dyDescent="0.25">
      <c r="A287">
        <v>57912</v>
      </c>
      <c r="B287" t="str">
        <f>IF(A287 &lt;= 'Additional Data'!$B$2,"Low", IF(A287 &lt;='Additional Data'!$B$3, "Medium", "High"))</f>
        <v>Medium</v>
      </c>
      <c r="C287">
        <v>0</v>
      </c>
      <c r="D287">
        <v>1</v>
      </c>
      <c r="E287">
        <v>34</v>
      </c>
      <c r="F287" t="str">
        <f t="shared" si="36"/>
        <v>Mid</v>
      </c>
      <c r="G287">
        <v>801</v>
      </c>
      <c r="H287">
        <v>0</v>
      </c>
      <c r="I287">
        <v>80</v>
      </c>
      <c r="J287">
        <v>0</v>
      </c>
      <c r="K287">
        <v>0</v>
      </c>
      <c r="L287">
        <v>35</v>
      </c>
      <c r="M287">
        <f>INDEX('Additional Data'!$H$2:$M$2, MATCH(MAX(G287:L287), G287:L287,0))</f>
        <v>0</v>
      </c>
      <c r="N287">
        <v>5</v>
      </c>
      <c r="O287">
        <v>8</v>
      </c>
      <c r="P287">
        <v>3</v>
      </c>
      <c r="Q287">
        <v>12</v>
      </c>
      <c r="R287">
        <v>5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3</v>
      </c>
      <c r="Z287">
        <v>11</v>
      </c>
      <c r="AA287">
        <v>0</v>
      </c>
      <c r="AB287">
        <v>55</v>
      </c>
      <c r="AC287" t="str" cm="1">
        <f t="array" ref="AC287">_xlfn.IFS(AB287 &lt; 30, "&lt; 30", AB287 &lt; 40, "30-39", AB287 &lt; 50, "40-49", AB287 &gt;= 50, "50+")</f>
        <v>50+</v>
      </c>
      <c r="AD287">
        <v>2263</v>
      </c>
      <c r="AE287">
        <v>1</v>
      </c>
      <c r="AF287">
        <v>0</v>
      </c>
      <c r="AG287">
        <v>0</v>
      </c>
      <c r="AH287">
        <v>0</v>
      </c>
      <c r="AI287">
        <v>0</v>
      </c>
      <c r="AJ287" t="str" cm="1">
        <f t="array" ref="AJ28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8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87">
        <v>0</v>
      </c>
      <c r="AM287">
        <v>0</v>
      </c>
      <c r="AN287">
        <v>0</v>
      </c>
      <c r="AO287">
        <v>0</v>
      </c>
      <c r="AP287">
        <v>1</v>
      </c>
      <c r="AQ287" t="str" cm="1">
        <f t="array" ref="AQ28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87" t="str" cm="1">
        <f t="array" ref="AR28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87">
        <v>881</v>
      </c>
      <c r="AT287">
        <v>846</v>
      </c>
      <c r="AU287">
        <v>1</v>
      </c>
      <c r="AV287">
        <v>1</v>
      </c>
      <c r="AW287" t="s">
        <v>46</v>
      </c>
      <c r="AX287" t="s">
        <v>13</v>
      </c>
      <c r="AY287" t="str">
        <f t="shared" si="37"/>
        <v>Store</v>
      </c>
      <c r="AZ287">
        <v>23</v>
      </c>
      <c r="BA287" t="s">
        <v>48</v>
      </c>
      <c r="BB287">
        <f t="shared" si="38"/>
        <v>23</v>
      </c>
      <c r="BC287">
        <f t="shared" si="39"/>
        <v>916</v>
      </c>
      <c r="BD287">
        <f t="shared" si="40"/>
        <v>7</v>
      </c>
      <c r="BE287">
        <f t="shared" si="41"/>
        <v>9</v>
      </c>
      <c r="BF287">
        <f t="shared" si="42"/>
        <v>6</v>
      </c>
      <c r="BG287">
        <f t="shared" si="43"/>
        <v>22</v>
      </c>
      <c r="BH287">
        <f t="shared" si="44"/>
        <v>8</v>
      </c>
      <c r="BI287" t="str">
        <f>VLOOKUP(BH287,'Additional Data'!$E$1:$F$12,2,FALSE)</f>
        <v>Top Customer</v>
      </c>
      <c r="BJ287" t="str">
        <f>IF(G287 &lt;= 'Additional Data'!$Q$2, "Low", IF(G287 &lt;= 'Additional Data'!$Q$3, "Medium", "High"))</f>
        <v>High</v>
      </c>
      <c r="BK287" t="str">
        <f>IF(K287 &lt;= 'Additional Data'!$V$2, "Low", IF(K287 &lt;= 'Additional Data'!$V$3, "Medium", "High"))</f>
        <v>Low</v>
      </c>
      <c r="BL287" t="str">
        <f>IF(L287 &lt;= 'Additional Data'!$AA$2, "Low", IF(L287 &lt;= 'Additional Data'!$AA$3, "Medium", "High"))</f>
        <v>Medium</v>
      </c>
      <c r="BM287">
        <v>286</v>
      </c>
    </row>
    <row r="288" spans="1:65" x14ac:dyDescent="0.25">
      <c r="A288">
        <v>35246</v>
      </c>
      <c r="B288" t="str">
        <f>IF(A288 &lt;= 'Additional Data'!$B$2,"Low", IF(A288 &lt;='Additional Data'!$B$3, "Medium", "High"))</f>
        <v>Medium</v>
      </c>
      <c r="C288">
        <v>1</v>
      </c>
      <c r="D288">
        <v>1</v>
      </c>
      <c r="E288">
        <v>53</v>
      </c>
      <c r="F288" t="str">
        <f t="shared" si="36"/>
        <v>Mid</v>
      </c>
      <c r="G288">
        <v>36</v>
      </c>
      <c r="H288">
        <v>0</v>
      </c>
      <c r="I288">
        <v>12</v>
      </c>
      <c r="J288">
        <v>2</v>
      </c>
      <c r="K288">
        <v>2</v>
      </c>
      <c r="L288">
        <v>10</v>
      </c>
      <c r="M288">
        <f>INDEX('Additional Data'!$H$2:$M$2, MATCH(MAX(G288:L288), G288:L288,0))</f>
        <v>0</v>
      </c>
      <c r="N288">
        <v>4</v>
      </c>
      <c r="O288">
        <v>3</v>
      </c>
      <c r="P288">
        <v>1</v>
      </c>
      <c r="Q288">
        <v>3</v>
      </c>
      <c r="R288">
        <v>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3</v>
      </c>
      <c r="Z288">
        <v>11</v>
      </c>
      <c r="AA288">
        <v>0</v>
      </c>
      <c r="AB288">
        <v>62</v>
      </c>
      <c r="AC288" t="str" cm="1">
        <f t="array" ref="AC288">_xlfn.IFS(AB288 &lt; 30, "&lt; 30", AB288 &lt; 40, "30-39", AB288 &lt; 50, "40-49", AB288 &gt;= 50, "50+")</f>
        <v>50+</v>
      </c>
      <c r="AD288">
        <v>2233</v>
      </c>
      <c r="AE288">
        <v>1</v>
      </c>
      <c r="AF288">
        <v>0</v>
      </c>
      <c r="AG288">
        <v>0</v>
      </c>
      <c r="AH288">
        <v>0</v>
      </c>
      <c r="AI288">
        <v>0</v>
      </c>
      <c r="AJ288" t="str" cm="1">
        <f t="array" ref="AJ28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8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88">
        <v>0</v>
      </c>
      <c r="AM288">
        <v>0</v>
      </c>
      <c r="AN288">
        <v>1</v>
      </c>
      <c r="AO288">
        <v>0</v>
      </c>
      <c r="AP288">
        <v>0</v>
      </c>
      <c r="AQ288" t="str" cm="1">
        <f t="array" ref="AQ28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88" t="str" cm="1">
        <f t="array" ref="AR28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88">
        <v>52</v>
      </c>
      <c r="AT288">
        <v>42</v>
      </c>
      <c r="AU288">
        <v>0</v>
      </c>
      <c r="AV288">
        <v>2</v>
      </c>
      <c r="AW288" t="s">
        <v>45</v>
      </c>
      <c r="AX288" t="s">
        <v>11</v>
      </c>
      <c r="AY288" t="str">
        <f t="shared" si="37"/>
        <v>Web</v>
      </c>
      <c r="AZ288">
        <v>7</v>
      </c>
      <c r="BA288" t="s">
        <v>44</v>
      </c>
      <c r="BB288">
        <f t="shared" si="38"/>
        <v>7</v>
      </c>
      <c r="BC288">
        <f t="shared" si="39"/>
        <v>62</v>
      </c>
      <c r="BD288">
        <f t="shared" si="40"/>
        <v>5</v>
      </c>
      <c r="BE288">
        <f t="shared" si="41"/>
        <v>3</v>
      </c>
      <c r="BF288">
        <f t="shared" si="42"/>
        <v>2</v>
      </c>
      <c r="BG288">
        <f t="shared" si="43"/>
        <v>10</v>
      </c>
      <c r="BH288">
        <f t="shared" si="44"/>
        <v>2</v>
      </c>
      <c r="BI288" t="str">
        <f>VLOOKUP(BH288,'Additional Data'!$E$1:$F$12,2,FALSE)</f>
        <v>Churned Customer</v>
      </c>
      <c r="BJ288" t="str">
        <f>IF(G288 &lt;= 'Additional Data'!$Q$2, "Low", IF(G288 &lt;= 'Additional Data'!$Q$3, "Medium", "High"))</f>
        <v>Medium</v>
      </c>
      <c r="BK288" t="str">
        <f>IF(K288 &lt;= 'Additional Data'!$V$2, "Low", IF(K288 &lt;= 'Additional Data'!$V$3, "Medium", "High"))</f>
        <v>Medium</v>
      </c>
      <c r="BL288" t="str">
        <f>IF(L288 &lt;= 'Additional Data'!$AA$2, "Low", IF(L288 &lt;= 'Additional Data'!$AA$3, "Medium", "High"))</f>
        <v>Medium</v>
      </c>
      <c r="BM288">
        <v>287</v>
      </c>
    </row>
    <row r="289" spans="1:65" x14ac:dyDescent="0.25">
      <c r="A289">
        <v>58821</v>
      </c>
      <c r="B289" t="str">
        <f>IF(A289 &lt;= 'Additional Data'!$B$2,"Low", IF(A289 &lt;='Additional Data'!$B$3, "Medium", "High"))</f>
        <v>Medium</v>
      </c>
      <c r="C289">
        <v>0</v>
      </c>
      <c r="D289">
        <v>1</v>
      </c>
      <c r="E289">
        <v>44</v>
      </c>
      <c r="F289" t="str">
        <f t="shared" si="36"/>
        <v>Mid</v>
      </c>
      <c r="G289">
        <v>513</v>
      </c>
      <c r="H289">
        <v>14</v>
      </c>
      <c r="I289">
        <v>154</v>
      </c>
      <c r="J289">
        <v>19</v>
      </c>
      <c r="K289">
        <v>0</v>
      </c>
      <c r="L289">
        <v>28</v>
      </c>
      <c r="M289">
        <f>INDEX('Additional Data'!$H$2:$M$2, MATCH(MAX(G289:L289), G289:L289,0))</f>
        <v>0</v>
      </c>
      <c r="N289">
        <v>1</v>
      </c>
      <c r="O289">
        <v>9</v>
      </c>
      <c r="P289">
        <v>2</v>
      </c>
      <c r="Q289">
        <v>9</v>
      </c>
      <c r="R289">
        <v>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3</v>
      </c>
      <c r="Z289">
        <v>11</v>
      </c>
      <c r="AA289">
        <v>0</v>
      </c>
      <c r="AB289">
        <v>64</v>
      </c>
      <c r="AC289" t="str" cm="1">
        <f t="array" ref="AC289">_xlfn.IFS(AB289 &lt; 30, "&lt; 30", AB289 &lt; 40, "30-39", AB289 &lt; 50, "40-49", AB289 &gt;= 50, "50+")</f>
        <v>50+</v>
      </c>
      <c r="AD289">
        <v>2419</v>
      </c>
      <c r="AE289">
        <v>0</v>
      </c>
      <c r="AF289">
        <v>0</v>
      </c>
      <c r="AG289">
        <v>0</v>
      </c>
      <c r="AH289">
        <v>1</v>
      </c>
      <c r="AI289">
        <v>0</v>
      </c>
      <c r="AJ289" t="str" cm="1">
        <f t="array" ref="AJ28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8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89">
        <v>1</v>
      </c>
      <c r="AM289">
        <v>0</v>
      </c>
      <c r="AN289">
        <v>0</v>
      </c>
      <c r="AO289">
        <v>0</v>
      </c>
      <c r="AP289">
        <v>0</v>
      </c>
      <c r="AQ289" t="str" cm="1">
        <f t="array" ref="AQ28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289" t="str" cm="1">
        <f t="array" ref="AR28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89">
        <v>700</v>
      </c>
      <c r="AT289">
        <v>672</v>
      </c>
      <c r="AU289">
        <v>0</v>
      </c>
      <c r="AV289">
        <v>1</v>
      </c>
      <c r="AW289" t="s">
        <v>46</v>
      </c>
      <c r="AX289" t="s">
        <v>11</v>
      </c>
      <c r="AY289" t="str">
        <f t="shared" si="37"/>
        <v>Web</v>
      </c>
      <c r="AZ289">
        <v>20</v>
      </c>
      <c r="BA289" t="s">
        <v>44</v>
      </c>
      <c r="BB289">
        <f t="shared" si="38"/>
        <v>20</v>
      </c>
      <c r="BC289">
        <f t="shared" si="39"/>
        <v>728</v>
      </c>
      <c r="BD289">
        <f t="shared" si="40"/>
        <v>6</v>
      </c>
      <c r="BE289">
        <f t="shared" si="41"/>
        <v>7</v>
      </c>
      <c r="BF289">
        <f t="shared" si="42"/>
        <v>6</v>
      </c>
      <c r="BG289">
        <f t="shared" si="43"/>
        <v>19</v>
      </c>
      <c r="BH289">
        <f t="shared" si="44"/>
        <v>7</v>
      </c>
      <c r="BI289" t="str">
        <f>VLOOKUP(BH289,'Additional Data'!$E$1:$F$12,2,FALSE)</f>
        <v>Loyal Customer</v>
      </c>
      <c r="BJ289" t="str">
        <f>IF(G289 &lt;= 'Additional Data'!$Q$2, "Low", IF(G289 &lt;= 'Additional Data'!$Q$3, "Medium", "High"))</f>
        <v>High</v>
      </c>
      <c r="BK289" t="str">
        <f>IF(K289 &lt;= 'Additional Data'!$V$2, "Low", IF(K289 &lt;= 'Additional Data'!$V$3, "Medium", "High"))</f>
        <v>Low</v>
      </c>
      <c r="BL289" t="str">
        <f>IF(L289 &lt;= 'Additional Data'!$AA$2, "Low", IF(L289 &lt;= 'Additional Data'!$AA$3, "Medium", "High"))</f>
        <v>Medium</v>
      </c>
      <c r="BM289">
        <v>288</v>
      </c>
    </row>
    <row r="290" spans="1:65" x14ac:dyDescent="0.25">
      <c r="A290">
        <v>46377</v>
      </c>
      <c r="B290" t="str">
        <f>IF(A290 &lt;= 'Additional Data'!$B$2,"Low", IF(A290 &lt;='Additional Data'!$B$3, "Medium", "High"))</f>
        <v>Medium</v>
      </c>
      <c r="C290">
        <v>1</v>
      </c>
      <c r="D290">
        <v>0</v>
      </c>
      <c r="E290">
        <v>89</v>
      </c>
      <c r="F290" t="str">
        <f t="shared" si="36"/>
        <v>Old</v>
      </c>
      <c r="G290">
        <v>37</v>
      </c>
      <c r="H290">
        <v>0</v>
      </c>
      <c r="I290">
        <v>46</v>
      </c>
      <c r="J290">
        <v>4</v>
      </c>
      <c r="K290">
        <v>3</v>
      </c>
      <c r="L290">
        <v>0</v>
      </c>
      <c r="M290">
        <f>INDEX('Additional Data'!$H$2:$M$2, MATCH(MAX(G290:L290), G290:L290,0))</f>
        <v>0</v>
      </c>
      <c r="N290">
        <v>1</v>
      </c>
      <c r="O290">
        <v>2</v>
      </c>
      <c r="P290">
        <v>1</v>
      </c>
      <c r="Q290">
        <v>3</v>
      </c>
      <c r="R290">
        <v>4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3</v>
      </c>
      <c r="Z290">
        <v>11</v>
      </c>
      <c r="AA290">
        <v>0</v>
      </c>
      <c r="AB290">
        <v>42</v>
      </c>
      <c r="AC290" t="str" cm="1">
        <f t="array" ref="AC290">_xlfn.IFS(AB290 &lt; 30, "&lt; 30", AB290 &lt; 40, "30-39", AB290 &lt; 50, "40-49", AB290 &gt;= 50, "50+")</f>
        <v>40-49</v>
      </c>
      <c r="AD290">
        <v>2279</v>
      </c>
      <c r="AE290">
        <v>0</v>
      </c>
      <c r="AF290">
        <v>1</v>
      </c>
      <c r="AG290">
        <v>0</v>
      </c>
      <c r="AH290">
        <v>0</v>
      </c>
      <c r="AI290">
        <v>0</v>
      </c>
      <c r="AJ290" t="str" cm="1">
        <f t="array" ref="AJ29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9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90">
        <v>0</v>
      </c>
      <c r="AM290">
        <v>0</v>
      </c>
      <c r="AN290">
        <v>0</v>
      </c>
      <c r="AO290">
        <v>0</v>
      </c>
      <c r="AP290">
        <v>1</v>
      </c>
      <c r="AQ290" t="str" cm="1">
        <f t="array" ref="AQ29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90" t="str" cm="1">
        <f t="array" ref="AR29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90">
        <v>90</v>
      </c>
      <c r="AT290">
        <v>90</v>
      </c>
      <c r="AU290">
        <v>0</v>
      </c>
      <c r="AV290">
        <v>1</v>
      </c>
      <c r="AW290" t="s">
        <v>47</v>
      </c>
      <c r="AX290" t="s">
        <v>13</v>
      </c>
      <c r="AY290" t="str">
        <f t="shared" si="37"/>
        <v>Store</v>
      </c>
      <c r="AZ290">
        <v>6</v>
      </c>
      <c r="BA290" t="s">
        <v>44</v>
      </c>
      <c r="BB290">
        <f t="shared" si="38"/>
        <v>6</v>
      </c>
      <c r="BC290">
        <f t="shared" si="39"/>
        <v>90</v>
      </c>
      <c r="BD290">
        <f t="shared" si="40"/>
        <v>1.9999999999999996</v>
      </c>
      <c r="BE290">
        <f t="shared" si="41"/>
        <v>2</v>
      </c>
      <c r="BF290">
        <f t="shared" si="42"/>
        <v>2</v>
      </c>
      <c r="BG290">
        <f t="shared" si="43"/>
        <v>6</v>
      </c>
      <c r="BH290">
        <f t="shared" si="44"/>
        <v>0</v>
      </c>
      <c r="BI290" t="str">
        <f>VLOOKUP(BH290,'Additional Data'!$E$1:$F$12,2,FALSE)</f>
        <v>Churned Customer</v>
      </c>
      <c r="BJ290" t="str">
        <f>IF(G290 &lt;= 'Additional Data'!$Q$2, "Low", IF(G290 &lt;= 'Additional Data'!$Q$3, "Medium", "High"))</f>
        <v>Medium</v>
      </c>
      <c r="BK290" t="str">
        <f>IF(K290 &lt;= 'Additional Data'!$V$2, "Low", IF(K290 &lt;= 'Additional Data'!$V$3, "Medium", "High"))</f>
        <v>Medium</v>
      </c>
      <c r="BL290" t="str">
        <f>IF(L290 &lt;= 'Additional Data'!$AA$2, "Low", IF(L290 &lt;= 'Additional Data'!$AA$3, "Medium", "High"))</f>
        <v>Low</v>
      </c>
      <c r="BM290">
        <v>289</v>
      </c>
    </row>
    <row r="291" spans="1:65" x14ac:dyDescent="0.25">
      <c r="A291">
        <v>39747</v>
      </c>
      <c r="B291" t="str">
        <f>IF(A291 &lt;= 'Additional Data'!$B$2,"Low", IF(A291 &lt;='Additional Data'!$B$3, "Medium", "High"))</f>
        <v>Medium</v>
      </c>
      <c r="C291">
        <v>1</v>
      </c>
      <c r="D291">
        <v>0</v>
      </c>
      <c r="E291">
        <v>43</v>
      </c>
      <c r="F291" t="str">
        <f t="shared" si="36"/>
        <v>Mid</v>
      </c>
      <c r="G291">
        <v>80</v>
      </c>
      <c r="H291">
        <v>15</v>
      </c>
      <c r="I291">
        <v>93</v>
      </c>
      <c r="J291">
        <v>20</v>
      </c>
      <c r="K291">
        <v>13</v>
      </c>
      <c r="L291">
        <v>52</v>
      </c>
      <c r="M291">
        <f>INDEX('Additional Data'!$H$2:$M$2, MATCH(MAX(G291:L291), G291:L291,0))</f>
        <v>0</v>
      </c>
      <c r="N291">
        <v>3</v>
      </c>
      <c r="O291">
        <v>5</v>
      </c>
      <c r="P291">
        <v>1</v>
      </c>
      <c r="Q291">
        <v>4</v>
      </c>
      <c r="R291">
        <v>8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3</v>
      </c>
      <c r="Z291">
        <v>11</v>
      </c>
      <c r="AA291">
        <v>0</v>
      </c>
      <c r="AB291">
        <v>32</v>
      </c>
      <c r="AC291" t="str" cm="1">
        <f t="array" ref="AC291">_xlfn.IFS(AB291 &lt; 30, "&lt; 30", AB291 &lt; 40, "30-39", AB291 &lt; 50, "40-49", AB291 &gt;= 50, "50+")</f>
        <v>30-39</v>
      </c>
      <c r="AD291">
        <v>2236</v>
      </c>
      <c r="AE291">
        <v>0</v>
      </c>
      <c r="AF291">
        <v>0</v>
      </c>
      <c r="AG291">
        <v>1</v>
      </c>
      <c r="AH291">
        <v>0</v>
      </c>
      <c r="AI291">
        <v>0</v>
      </c>
      <c r="AJ291" t="str" cm="1">
        <f t="array" ref="AJ29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9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91">
        <v>0</v>
      </c>
      <c r="AM291">
        <v>0</v>
      </c>
      <c r="AN291">
        <v>1</v>
      </c>
      <c r="AO291">
        <v>0</v>
      </c>
      <c r="AP291">
        <v>0</v>
      </c>
      <c r="AQ291" t="str" cm="1">
        <f t="array" ref="AQ29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91" t="str" cm="1">
        <f t="array" ref="AR29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91">
        <v>221</v>
      </c>
      <c r="AT291">
        <v>169</v>
      </c>
      <c r="AU291">
        <v>0</v>
      </c>
      <c r="AV291">
        <v>1</v>
      </c>
      <c r="AW291" t="s">
        <v>47</v>
      </c>
      <c r="AX291" t="s">
        <v>11</v>
      </c>
      <c r="AY291" t="str">
        <f t="shared" si="37"/>
        <v>Web</v>
      </c>
      <c r="AZ291">
        <v>10</v>
      </c>
      <c r="BA291" t="s">
        <v>44</v>
      </c>
      <c r="BB291">
        <f t="shared" si="38"/>
        <v>10</v>
      </c>
      <c r="BC291">
        <f t="shared" si="39"/>
        <v>273</v>
      </c>
      <c r="BD291">
        <f t="shared" si="40"/>
        <v>6</v>
      </c>
      <c r="BE291">
        <f t="shared" si="41"/>
        <v>4</v>
      </c>
      <c r="BF291">
        <f t="shared" si="42"/>
        <v>4</v>
      </c>
      <c r="BG291">
        <f t="shared" si="43"/>
        <v>14</v>
      </c>
      <c r="BH291">
        <f t="shared" si="44"/>
        <v>4</v>
      </c>
      <c r="BI291" t="str">
        <f>VLOOKUP(BH291,'Additional Data'!$E$1:$F$12,2,FALSE)</f>
        <v>At Risk</v>
      </c>
      <c r="BJ291" t="str">
        <f>IF(G291 &lt;= 'Additional Data'!$Q$2, "Low", IF(G291 &lt;= 'Additional Data'!$Q$3, "Medium", "High"))</f>
        <v>Medium</v>
      </c>
      <c r="BK291" t="str">
        <f>IF(K291 &lt;= 'Additional Data'!$V$2, "Low", IF(K291 &lt;= 'Additional Data'!$V$3, "Medium", "High"))</f>
        <v>Medium</v>
      </c>
      <c r="BL291" t="str">
        <f>IF(L291 &lt;= 'Additional Data'!$AA$2, "Low", IF(L291 &lt;= 'Additional Data'!$AA$3, "Medium", "High"))</f>
        <v>Medium</v>
      </c>
      <c r="BM291">
        <v>290</v>
      </c>
    </row>
    <row r="292" spans="1:65" x14ac:dyDescent="0.25">
      <c r="A292">
        <v>23976</v>
      </c>
      <c r="B292" t="str">
        <f>IF(A292 &lt;= 'Additional Data'!$B$2,"Low", IF(A292 &lt;='Additional Data'!$B$3, "Medium", "High"))</f>
        <v>Low</v>
      </c>
      <c r="C292">
        <v>1</v>
      </c>
      <c r="D292">
        <v>0</v>
      </c>
      <c r="E292">
        <v>68</v>
      </c>
      <c r="F292" t="str">
        <f t="shared" si="36"/>
        <v>Old</v>
      </c>
      <c r="G292">
        <v>14</v>
      </c>
      <c r="H292">
        <v>1</v>
      </c>
      <c r="I292">
        <v>21</v>
      </c>
      <c r="J292">
        <v>2</v>
      </c>
      <c r="K292">
        <v>3</v>
      </c>
      <c r="L292">
        <v>25</v>
      </c>
      <c r="M292">
        <f>INDEX('Additional Data'!$H$2:$M$2, MATCH(MAX(G292:L292), G292:L292,0))</f>
        <v>0</v>
      </c>
      <c r="N292">
        <v>3</v>
      </c>
      <c r="O292">
        <v>3</v>
      </c>
      <c r="P292">
        <v>1</v>
      </c>
      <c r="Q292">
        <v>3</v>
      </c>
      <c r="R292">
        <v>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3</v>
      </c>
      <c r="Z292">
        <v>11</v>
      </c>
      <c r="AA292">
        <v>0</v>
      </c>
      <c r="AB292">
        <v>36</v>
      </c>
      <c r="AC292" t="str" cm="1">
        <f t="array" ref="AC292">_xlfn.IFS(AB292 &lt; 30, "&lt; 30", AB292 &lt; 40, "30-39", AB292 &lt; 50, "40-49", AB292 &gt;= 50, "50+")</f>
        <v>30-39</v>
      </c>
      <c r="AD292">
        <v>2343</v>
      </c>
      <c r="AE292">
        <v>0</v>
      </c>
      <c r="AF292">
        <v>0</v>
      </c>
      <c r="AG292">
        <v>0</v>
      </c>
      <c r="AH292">
        <v>1</v>
      </c>
      <c r="AI292">
        <v>0</v>
      </c>
      <c r="AJ292" t="str" cm="1">
        <f t="array" ref="AJ29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9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92">
        <v>0</v>
      </c>
      <c r="AM292">
        <v>0</v>
      </c>
      <c r="AN292">
        <v>1</v>
      </c>
      <c r="AO292">
        <v>0</v>
      </c>
      <c r="AP292">
        <v>0</v>
      </c>
      <c r="AQ292" t="str" cm="1">
        <f t="array" ref="AQ29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92" t="str" cm="1">
        <f t="array" ref="AR29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92">
        <v>41</v>
      </c>
      <c r="AT292">
        <v>16</v>
      </c>
      <c r="AU292">
        <v>0</v>
      </c>
      <c r="AV292">
        <v>1</v>
      </c>
      <c r="AW292" t="s">
        <v>45</v>
      </c>
      <c r="AX292" t="s">
        <v>11</v>
      </c>
      <c r="AY292" t="str">
        <f t="shared" si="37"/>
        <v>Web</v>
      </c>
      <c r="AZ292">
        <v>7</v>
      </c>
      <c r="BA292" t="s">
        <v>44</v>
      </c>
      <c r="BB292">
        <f t="shared" si="38"/>
        <v>7</v>
      </c>
      <c r="BC292">
        <f t="shared" si="39"/>
        <v>66</v>
      </c>
      <c r="BD292">
        <f t="shared" si="40"/>
        <v>4</v>
      </c>
      <c r="BE292">
        <f t="shared" si="41"/>
        <v>3</v>
      </c>
      <c r="BF292">
        <f t="shared" si="42"/>
        <v>2</v>
      </c>
      <c r="BG292">
        <f t="shared" si="43"/>
        <v>9</v>
      </c>
      <c r="BH292">
        <f t="shared" si="44"/>
        <v>2</v>
      </c>
      <c r="BI292" t="str">
        <f>VLOOKUP(BH292,'Additional Data'!$E$1:$F$12,2,FALSE)</f>
        <v>Churned Customer</v>
      </c>
      <c r="BJ292" t="str">
        <f>IF(G292 &lt;= 'Additional Data'!$Q$2, "Low", IF(G292 &lt;= 'Additional Data'!$Q$3, "Medium", "High"))</f>
        <v>Low</v>
      </c>
      <c r="BK292" t="str">
        <f>IF(K292 &lt;= 'Additional Data'!$V$2, "Low", IF(K292 &lt;= 'Additional Data'!$V$3, "Medium", "High"))</f>
        <v>Medium</v>
      </c>
      <c r="BL292" t="str">
        <f>IF(L292 &lt;= 'Additional Data'!$AA$2, "Low", IF(L292 &lt;= 'Additional Data'!$AA$3, "Medium", "High"))</f>
        <v>Medium</v>
      </c>
      <c r="BM292">
        <v>291</v>
      </c>
    </row>
    <row r="293" spans="1:65" x14ac:dyDescent="0.25">
      <c r="A293">
        <v>80950</v>
      </c>
      <c r="B293" t="str">
        <f>IF(A293 &lt;= 'Additional Data'!$B$2,"Low", IF(A293 &lt;='Additional Data'!$B$3, "Medium", "High"))</f>
        <v>High</v>
      </c>
      <c r="C293">
        <v>0</v>
      </c>
      <c r="D293">
        <v>0</v>
      </c>
      <c r="E293">
        <v>44</v>
      </c>
      <c r="F293" t="str">
        <f t="shared" si="36"/>
        <v>Mid</v>
      </c>
      <c r="G293">
        <v>525</v>
      </c>
      <c r="H293">
        <v>147</v>
      </c>
      <c r="I293">
        <v>112</v>
      </c>
      <c r="J293">
        <v>219</v>
      </c>
      <c r="K293">
        <v>147</v>
      </c>
      <c r="L293">
        <v>63</v>
      </c>
      <c r="M293">
        <f>INDEX('Additional Data'!$H$2:$M$2, MATCH(MAX(G293:L293), G293:L293,0))</f>
        <v>0</v>
      </c>
      <c r="N293">
        <v>1</v>
      </c>
      <c r="O293">
        <v>6</v>
      </c>
      <c r="P293">
        <v>7</v>
      </c>
      <c r="Q293">
        <v>9</v>
      </c>
      <c r="R293">
        <v>2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3</v>
      </c>
      <c r="Z293">
        <v>11</v>
      </c>
      <c r="AA293">
        <v>0</v>
      </c>
      <c r="AB293">
        <v>59</v>
      </c>
      <c r="AC293" t="str" cm="1">
        <f t="array" ref="AC293">_xlfn.IFS(AB293 &lt; 30, "&lt; 30", AB293 &lt; 40, "30-39", AB293 &lt; 50, "40-49", AB293 &gt;= 50, "50+")</f>
        <v>50+</v>
      </c>
      <c r="AD293">
        <v>2617</v>
      </c>
      <c r="AE293">
        <v>0</v>
      </c>
      <c r="AF293">
        <v>1</v>
      </c>
      <c r="AG293">
        <v>0</v>
      </c>
      <c r="AH293">
        <v>0</v>
      </c>
      <c r="AI293">
        <v>0</v>
      </c>
      <c r="AJ293" t="str" cm="1">
        <f t="array" ref="AJ29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9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93">
        <v>0</v>
      </c>
      <c r="AM293">
        <v>0</v>
      </c>
      <c r="AN293">
        <v>0</v>
      </c>
      <c r="AO293">
        <v>1</v>
      </c>
      <c r="AP293">
        <v>0</v>
      </c>
      <c r="AQ293" t="str" cm="1">
        <f t="array" ref="AQ29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93" t="str" cm="1">
        <f t="array" ref="AR29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93">
        <v>1150</v>
      </c>
      <c r="AT293">
        <v>1087</v>
      </c>
      <c r="AU293">
        <v>1</v>
      </c>
      <c r="AV293">
        <v>0</v>
      </c>
      <c r="AW293" t="s">
        <v>43</v>
      </c>
      <c r="AX293" t="s">
        <v>13</v>
      </c>
      <c r="AY293" t="str">
        <f t="shared" si="37"/>
        <v>Store</v>
      </c>
      <c r="AZ293">
        <v>22</v>
      </c>
      <c r="BA293" t="s">
        <v>48</v>
      </c>
      <c r="BB293">
        <f t="shared" si="38"/>
        <v>22</v>
      </c>
      <c r="BC293">
        <f t="shared" si="39"/>
        <v>1213</v>
      </c>
      <c r="BD293">
        <f t="shared" si="40"/>
        <v>6</v>
      </c>
      <c r="BE293">
        <f t="shared" si="41"/>
        <v>8</v>
      </c>
      <c r="BF293">
        <f t="shared" si="42"/>
        <v>8</v>
      </c>
      <c r="BG293">
        <f t="shared" si="43"/>
        <v>22</v>
      </c>
      <c r="BH293">
        <f t="shared" si="44"/>
        <v>8</v>
      </c>
      <c r="BI293" t="str">
        <f>VLOOKUP(BH293,'Additional Data'!$E$1:$F$12,2,FALSE)</f>
        <v>Top Customer</v>
      </c>
      <c r="BJ293" t="str">
        <f>IF(G293 &lt;= 'Additional Data'!$Q$2, "Low", IF(G293 &lt;= 'Additional Data'!$Q$3, "Medium", "High"))</f>
        <v>High</v>
      </c>
      <c r="BK293" t="str">
        <f>IF(K293 &lt;= 'Additional Data'!$V$2, "Low", IF(K293 &lt;= 'Additional Data'!$V$3, "Medium", "High"))</f>
        <v>High</v>
      </c>
      <c r="BL293" t="str">
        <f>IF(L293 &lt;= 'Additional Data'!$AA$2, "Low", IF(L293 &lt;= 'Additional Data'!$AA$3, "Medium", "High"))</f>
        <v>High</v>
      </c>
      <c r="BM293">
        <v>292</v>
      </c>
    </row>
    <row r="294" spans="1:65" x14ac:dyDescent="0.25">
      <c r="A294">
        <v>27038</v>
      </c>
      <c r="B294" t="str">
        <f>IF(A294 &lt;= 'Additional Data'!$B$2,"Low", IF(A294 &lt;='Additional Data'!$B$3, "Medium", "High"))</f>
        <v>Low</v>
      </c>
      <c r="C294">
        <v>0</v>
      </c>
      <c r="D294">
        <v>0</v>
      </c>
      <c r="E294">
        <v>64</v>
      </c>
      <c r="F294" t="str">
        <f t="shared" si="36"/>
        <v>Old</v>
      </c>
      <c r="G294">
        <v>1</v>
      </c>
      <c r="H294">
        <v>26</v>
      </c>
      <c r="I294">
        <v>25</v>
      </c>
      <c r="J294">
        <v>17</v>
      </c>
      <c r="K294">
        <v>23</v>
      </c>
      <c r="L294">
        <v>15</v>
      </c>
      <c r="M294">
        <f>INDEX('Additional Data'!$H$2:$M$2, MATCH(MAX(G294:L294), G294:L294,0))</f>
        <v>0</v>
      </c>
      <c r="N294">
        <v>1</v>
      </c>
      <c r="O294">
        <v>3</v>
      </c>
      <c r="P294">
        <v>0</v>
      </c>
      <c r="Q294">
        <v>3</v>
      </c>
      <c r="R294">
        <v>9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3</v>
      </c>
      <c r="Z294">
        <v>11</v>
      </c>
      <c r="AA294">
        <v>1</v>
      </c>
      <c r="AB294">
        <v>54</v>
      </c>
      <c r="AC294" t="str" cm="1">
        <f t="array" ref="AC294">_xlfn.IFS(AB294 &lt; 30, "&lt; 30", AB294 &lt; 40, "30-39", AB294 &lt; 50, "40-49", AB294 &gt;= 50, "50+")</f>
        <v>50+</v>
      </c>
      <c r="AD294">
        <v>2808</v>
      </c>
      <c r="AE294">
        <v>0</v>
      </c>
      <c r="AF294">
        <v>0</v>
      </c>
      <c r="AG294">
        <v>0</v>
      </c>
      <c r="AH294">
        <v>0</v>
      </c>
      <c r="AI294">
        <v>1</v>
      </c>
      <c r="AJ294" t="str" cm="1">
        <f t="array" ref="AJ29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29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94">
        <v>0</v>
      </c>
      <c r="AM294">
        <v>0</v>
      </c>
      <c r="AN294">
        <v>1</v>
      </c>
      <c r="AO294">
        <v>0</v>
      </c>
      <c r="AP294">
        <v>0</v>
      </c>
      <c r="AQ294" t="str" cm="1">
        <f t="array" ref="AQ29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94" t="str" cm="1">
        <f t="array" ref="AR29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94">
        <v>92</v>
      </c>
      <c r="AT294">
        <v>77</v>
      </c>
      <c r="AU294">
        <v>0</v>
      </c>
      <c r="AV294">
        <v>0</v>
      </c>
      <c r="AW294" t="s">
        <v>47</v>
      </c>
      <c r="AX294" t="s">
        <v>11</v>
      </c>
      <c r="AY294" t="str">
        <f t="shared" si="37"/>
        <v>Web</v>
      </c>
      <c r="AZ294">
        <v>6</v>
      </c>
      <c r="BA294" t="s">
        <v>44</v>
      </c>
      <c r="BB294">
        <f t="shared" si="38"/>
        <v>6</v>
      </c>
      <c r="BC294">
        <f t="shared" si="39"/>
        <v>107</v>
      </c>
      <c r="BD294">
        <f t="shared" si="40"/>
        <v>4</v>
      </c>
      <c r="BE294">
        <f t="shared" si="41"/>
        <v>2</v>
      </c>
      <c r="BF294">
        <f t="shared" si="42"/>
        <v>3</v>
      </c>
      <c r="BG294">
        <f t="shared" si="43"/>
        <v>9</v>
      </c>
      <c r="BH294">
        <f t="shared" si="44"/>
        <v>2</v>
      </c>
      <c r="BI294" t="str">
        <f>VLOOKUP(BH294,'Additional Data'!$E$1:$F$12,2,FALSE)</f>
        <v>Churned Customer</v>
      </c>
      <c r="BJ294" t="str">
        <f>IF(G294 &lt;= 'Additional Data'!$Q$2, "Low", IF(G294 &lt;= 'Additional Data'!$Q$3, "Medium", "High"))</f>
        <v>Low</v>
      </c>
      <c r="BK294" t="str">
        <f>IF(K294 &lt;= 'Additional Data'!$V$2, "Low", IF(K294 &lt;= 'Additional Data'!$V$3, "Medium", "High"))</f>
        <v>Medium</v>
      </c>
      <c r="BL294" t="str">
        <f>IF(L294 &lt;= 'Additional Data'!$AA$2, "Low", IF(L294 &lt;= 'Additional Data'!$AA$3, "Medium", "High"))</f>
        <v>Medium</v>
      </c>
      <c r="BM294">
        <v>293</v>
      </c>
    </row>
    <row r="295" spans="1:65" x14ac:dyDescent="0.25">
      <c r="A295">
        <v>77457</v>
      </c>
      <c r="B295" t="str">
        <f>IF(A295 &lt;= 'Additional Data'!$B$2,"Low", IF(A295 &lt;='Additional Data'!$B$3, "Medium", "High"))</f>
        <v>High</v>
      </c>
      <c r="C295">
        <v>0</v>
      </c>
      <c r="D295">
        <v>0</v>
      </c>
      <c r="E295">
        <v>85</v>
      </c>
      <c r="F295" t="str">
        <f t="shared" si="36"/>
        <v>Old</v>
      </c>
      <c r="G295">
        <v>675</v>
      </c>
      <c r="H295">
        <v>11</v>
      </c>
      <c r="I295">
        <v>400</v>
      </c>
      <c r="J295">
        <v>15</v>
      </c>
      <c r="K295">
        <v>45</v>
      </c>
      <c r="L295">
        <v>11</v>
      </c>
      <c r="M295">
        <f>INDEX('Additional Data'!$H$2:$M$2, MATCH(MAX(G295:L295), G295:L295,0))</f>
        <v>0</v>
      </c>
      <c r="N295">
        <v>1</v>
      </c>
      <c r="O295">
        <v>2</v>
      </c>
      <c r="P295">
        <v>5</v>
      </c>
      <c r="Q295">
        <v>10</v>
      </c>
      <c r="R295">
        <v>1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3</v>
      </c>
      <c r="Z295">
        <v>11</v>
      </c>
      <c r="AA295">
        <v>0</v>
      </c>
      <c r="AB295">
        <v>73</v>
      </c>
      <c r="AC295" t="str" cm="1">
        <f t="array" ref="AC295">_xlfn.IFS(AB295 &lt; 30, "&lt; 30", AB295 &lt; 40, "30-39", AB295 &lt; 50, "40-49", AB295 &gt;= 50, "50+")</f>
        <v>50+</v>
      </c>
      <c r="AD295">
        <v>2275</v>
      </c>
      <c r="AE295">
        <v>0</v>
      </c>
      <c r="AF295">
        <v>0</v>
      </c>
      <c r="AG295">
        <v>1</v>
      </c>
      <c r="AH295">
        <v>0</v>
      </c>
      <c r="AI295">
        <v>0</v>
      </c>
      <c r="AJ295" t="str" cm="1">
        <f t="array" ref="AJ29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9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95">
        <v>0</v>
      </c>
      <c r="AM295">
        <v>0</v>
      </c>
      <c r="AN295">
        <v>1</v>
      </c>
      <c r="AO295">
        <v>0</v>
      </c>
      <c r="AP295">
        <v>0</v>
      </c>
      <c r="AQ295" t="str" cm="1">
        <f t="array" ref="AQ29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95" t="str" cm="1">
        <f t="array" ref="AR29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95">
        <v>1146</v>
      </c>
      <c r="AT295">
        <v>1135</v>
      </c>
      <c r="AU295">
        <v>1</v>
      </c>
      <c r="AV295">
        <v>0</v>
      </c>
      <c r="AW295" t="s">
        <v>43</v>
      </c>
      <c r="AX295" t="s">
        <v>13</v>
      </c>
      <c r="AY295" t="str">
        <f t="shared" si="37"/>
        <v>Store</v>
      </c>
      <c r="AZ295">
        <v>17</v>
      </c>
      <c r="BA295" t="s">
        <v>48</v>
      </c>
      <c r="BB295">
        <f t="shared" si="38"/>
        <v>17</v>
      </c>
      <c r="BC295">
        <f t="shared" si="39"/>
        <v>1157</v>
      </c>
      <c r="BD295">
        <f t="shared" si="40"/>
        <v>1.9999999999999996</v>
      </c>
      <c r="BE295">
        <f t="shared" si="41"/>
        <v>6</v>
      </c>
      <c r="BF295">
        <f t="shared" si="42"/>
        <v>7</v>
      </c>
      <c r="BG295">
        <f t="shared" si="43"/>
        <v>15</v>
      </c>
      <c r="BH295">
        <f t="shared" si="44"/>
        <v>4</v>
      </c>
      <c r="BI295" t="str">
        <f>VLOOKUP(BH295,'Additional Data'!$E$1:$F$12,2,FALSE)</f>
        <v>At Risk</v>
      </c>
      <c r="BJ295" t="str">
        <f>IF(G295 &lt;= 'Additional Data'!$Q$2, "Low", IF(G295 &lt;= 'Additional Data'!$Q$3, "Medium", "High"))</f>
        <v>High</v>
      </c>
      <c r="BK295" t="str">
        <f>IF(K295 &lt;= 'Additional Data'!$V$2, "Low", IF(K295 &lt;= 'Additional Data'!$V$3, "Medium", "High"))</f>
        <v>High</v>
      </c>
      <c r="BL295" t="str">
        <f>IF(L295 &lt;= 'Additional Data'!$AA$2, "Low", IF(L295 &lt;= 'Additional Data'!$AA$3, "Medium", "High"))</f>
        <v>Medium</v>
      </c>
      <c r="BM295">
        <v>294</v>
      </c>
    </row>
    <row r="296" spans="1:65" x14ac:dyDescent="0.25">
      <c r="A296">
        <v>64100</v>
      </c>
      <c r="B296" t="str">
        <f>IF(A296 &lt;= 'Additional Data'!$B$2,"Low", IF(A296 &lt;='Additional Data'!$B$3, "Medium", "High"))</f>
        <v>Medium</v>
      </c>
      <c r="C296">
        <v>0</v>
      </c>
      <c r="D296">
        <v>1</v>
      </c>
      <c r="E296">
        <v>93</v>
      </c>
      <c r="F296" t="str">
        <f t="shared" si="36"/>
        <v>Old</v>
      </c>
      <c r="G296">
        <v>509</v>
      </c>
      <c r="H296">
        <v>0</v>
      </c>
      <c r="I296">
        <v>27</v>
      </c>
      <c r="J296">
        <v>0</v>
      </c>
      <c r="K296">
        <v>0</v>
      </c>
      <c r="L296">
        <v>10</v>
      </c>
      <c r="M296">
        <f>INDEX('Additional Data'!$H$2:$M$2, MATCH(MAX(G296:L296), G296:L296,0))</f>
        <v>0</v>
      </c>
      <c r="N296">
        <v>1</v>
      </c>
      <c r="O296">
        <v>8</v>
      </c>
      <c r="P296">
        <v>3</v>
      </c>
      <c r="Q296">
        <v>6</v>
      </c>
      <c r="R296">
        <v>7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3</v>
      </c>
      <c r="Z296">
        <v>11</v>
      </c>
      <c r="AA296">
        <v>0</v>
      </c>
      <c r="AB296">
        <v>56</v>
      </c>
      <c r="AC296" t="str" cm="1">
        <f t="array" ref="AC296">_xlfn.IFS(AB296 &lt; 30, "&lt; 30", AB296 &lt; 40, "30-39", AB296 &lt; 50, "40-49", AB296 &gt;= 50, "50+")</f>
        <v>50+</v>
      </c>
      <c r="AD296">
        <v>2451</v>
      </c>
      <c r="AE296">
        <v>0</v>
      </c>
      <c r="AF296">
        <v>1</v>
      </c>
      <c r="AG296">
        <v>0</v>
      </c>
      <c r="AH296">
        <v>0</v>
      </c>
      <c r="AI296">
        <v>0</v>
      </c>
      <c r="AJ296" t="str" cm="1">
        <f t="array" ref="AJ29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9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96">
        <v>0</v>
      </c>
      <c r="AM296">
        <v>0</v>
      </c>
      <c r="AN296">
        <v>0</v>
      </c>
      <c r="AO296">
        <v>1</v>
      </c>
      <c r="AP296">
        <v>0</v>
      </c>
      <c r="AQ296" t="str" cm="1">
        <f t="array" ref="AQ29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96" t="str" cm="1">
        <f t="array" ref="AR29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96">
        <v>536</v>
      </c>
      <c r="AT296">
        <v>526</v>
      </c>
      <c r="AU296">
        <v>1</v>
      </c>
      <c r="AV296">
        <v>1</v>
      </c>
      <c r="AW296" t="s">
        <v>46</v>
      </c>
      <c r="AX296" t="s">
        <v>11</v>
      </c>
      <c r="AY296" t="str">
        <f t="shared" si="37"/>
        <v>Web</v>
      </c>
      <c r="AZ296">
        <v>17</v>
      </c>
      <c r="BA296" t="s">
        <v>48</v>
      </c>
      <c r="BB296">
        <f t="shared" si="38"/>
        <v>17</v>
      </c>
      <c r="BC296">
        <f t="shared" si="39"/>
        <v>546</v>
      </c>
      <c r="BD296">
        <f t="shared" si="40"/>
        <v>0.99999999999999978</v>
      </c>
      <c r="BE296">
        <f t="shared" si="41"/>
        <v>6</v>
      </c>
      <c r="BF296">
        <f t="shared" si="42"/>
        <v>5</v>
      </c>
      <c r="BG296">
        <f t="shared" si="43"/>
        <v>12</v>
      </c>
      <c r="BH296">
        <f t="shared" si="44"/>
        <v>3</v>
      </c>
      <c r="BI296" t="str">
        <f>VLOOKUP(BH296,'Additional Data'!$E$1:$F$12,2,FALSE)</f>
        <v>At Risk</v>
      </c>
      <c r="BJ296" t="str">
        <f>IF(G296 &lt;= 'Additional Data'!$Q$2, "Low", IF(G296 &lt;= 'Additional Data'!$Q$3, "Medium", "High"))</f>
        <v>High</v>
      </c>
      <c r="BK296" t="str">
        <f>IF(K296 &lt;= 'Additional Data'!$V$2, "Low", IF(K296 &lt;= 'Additional Data'!$V$3, "Medium", "High"))</f>
        <v>Low</v>
      </c>
      <c r="BL296" t="str">
        <f>IF(L296 &lt;= 'Additional Data'!$AA$2, "Low", IF(L296 &lt;= 'Additional Data'!$AA$3, "Medium", "High"))</f>
        <v>Medium</v>
      </c>
      <c r="BM296">
        <v>295</v>
      </c>
    </row>
    <row r="297" spans="1:65" x14ac:dyDescent="0.25">
      <c r="A297">
        <v>42670</v>
      </c>
      <c r="B297" t="str">
        <f>IF(A297 &lt;= 'Additional Data'!$B$2,"Low", IF(A297 &lt;='Additional Data'!$B$3, "Medium", "High"))</f>
        <v>Medium</v>
      </c>
      <c r="C297">
        <v>0</v>
      </c>
      <c r="D297">
        <v>0</v>
      </c>
      <c r="E297">
        <v>12</v>
      </c>
      <c r="F297" t="str">
        <f t="shared" si="36"/>
        <v>Recent</v>
      </c>
      <c r="G297">
        <v>154</v>
      </c>
      <c r="H297">
        <v>2</v>
      </c>
      <c r="I297">
        <v>46</v>
      </c>
      <c r="J297">
        <v>20</v>
      </c>
      <c r="K297">
        <v>4</v>
      </c>
      <c r="L297">
        <v>15</v>
      </c>
      <c r="M297">
        <f>INDEX('Additional Data'!$H$2:$M$2, MATCH(MAX(G297:L297), G297:L297,0))</f>
        <v>0</v>
      </c>
      <c r="N297">
        <v>1</v>
      </c>
      <c r="O297">
        <v>4</v>
      </c>
      <c r="P297">
        <v>2</v>
      </c>
      <c r="Q297">
        <v>4</v>
      </c>
      <c r="R297">
        <v>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3</v>
      </c>
      <c r="Z297">
        <v>11</v>
      </c>
      <c r="AA297">
        <v>0</v>
      </c>
      <c r="AB297">
        <v>28</v>
      </c>
      <c r="AC297" t="str" cm="1">
        <f t="array" ref="AC297">_xlfn.IFS(AB297 &lt; 30, "&lt; 30", AB297 &lt; 40, "30-39", AB297 &lt; 50, "40-49", AB297 &gt;= 50, "50+")</f>
        <v>&lt; 30</v>
      </c>
      <c r="AD297">
        <v>2587</v>
      </c>
      <c r="AE297">
        <v>0</v>
      </c>
      <c r="AF297">
        <v>0</v>
      </c>
      <c r="AG297">
        <v>0</v>
      </c>
      <c r="AH297">
        <v>1</v>
      </c>
      <c r="AI297">
        <v>0</v>
      </c>
      <c r="AJ297" t="str" cm="1">
        <f t="array" ref="AJ29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9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97">
        <v>0</v>
      </c>
      <c r="AM297">
        <v>0</v>
      </c>
      <c r="AN297">
        <v>0</v>
      </c>
      <c r="AO297">
        <v>1</v>
      </c>
      <c r="AP297">
        <v>0</v>
      </c>
      <c r="AQ297" t="str" cm="1">
        <f t="array" ref="AQ29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97" t="str" cm="1">
        <f t="array" ref="AR29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97">
        <v>226</v>
      </c>
      <c r="AT297">
        <v>211</v>
      </c>
      <c r="AU297">
        <v>0</v>
      </c>
      <c r="AV297">
        <v>0</v>
      </c>
      <c r="AW297" t="s">
        <v>47</v>
      </c>
      <c r="AX297" t="s">
        <v>11</v>
      </c>
      <c r="AY297" t="str">
        <f t="shared" si="37"/>
        <v>Web</v>
      </c>
      <c r="AZ297">
        <v>10</v>
      </c>
      <c r="BA297" t="s">
        <v>44</v>
      </c>
      <c r="BB297">
        <f t="shared" si="38"/>
        <v>10</v>
      </c>
      <c r="BC297">
        <f t="shared" si="39"/>
        <v>241</v>
      </c>
      <c r="BD297">
        <f t="shared" si="40"/>
        <v>9</v>
      </c>
      <c r="BE297">
        <f t="shared" si="41"/>
        <v>4</v>
      </c>
      <c r="BF297">
        <f t="shared" si="42"/>
        <v>4</v>
      </c>
      <c r="BG297">
        <f t="shared" si="43"/>
        <v>17</v>
      </c>
      <c r="BH297">
        <f t="shared" si="44"/>
        <v>5</v>
      </c>
      <c r="BI297" t="str">
        <f>VLOOKUP(BH297,'Additional Data'!$E$1:$F$12,2,FALSE)</f>
        <v>Loyal Customer</v>
      </c>
      <c r="BJ297" t="str">
        <f>IF(G297 &lt;= 'Additional Data'!$Q$2, "Low", IF(G297 &lt;= 'Additional Data'!$Q$3, "Medium", "High"))</f>
        <v>Medium</v>
      </c>
      <c r="BK297" t="str">
        <f>IF(K297 &lt;= 'Additional Data'!$V$2, "Low", IF(K297 &lt;= 'Additional Data'!$V$3, "Medium", "High"))</f>
        <v>Medium</v>
      </c>
      <c r="BL297" t="str">
        <f>IF(L297 &lt;= 'Additional Data'!$AA$2, "Low", IF(L297 &lt;= 'Additional Data'!$AA$3, "Medium", "High"))</f>
        <v>Medium</v>
      </c>
      <c r="BM297">
        <v>296</v>
      </c>
    </row>
    <row r="298" spans="1:65" x14ac:dyDescent="0.25">
      <c r="A298">
        <v>12571</v>
      </c>
      <c r="B298" t="str">
        <f>IF(A298 &lt;= 'Additional Data'!$B$2,"Low", IF(A298 &lt;='Additional Data'!$B$3, "Medium", "High"))</f>
        <v>Low</v>
      </c>
      <c r="C298">
        <v>1</v>
      </c>
      <c r="D298">
        <v>0</v>
      </c>
      <c r="E298">
        <v>86</v>
      </c>
      <c r="F298" t="str">
        <f t="shared" si="36"/>
        <v>Old</v>
      </c>
      <c r="G298">
        <v>3</v>
      </c>
      <c r="H298">
        <v>5</v>
      </c>
      <c r="I298">
        <v>14</v>
      </c>
      <c r="J298">
        <v>2</v>
      </c>
      <c r="K298">
        <v>12</v>
      </c>
      <c r="L298">
        <v>17</v>
      </c>
      <c r="M298">
        <f>INDEX('Additional Data'!$H$2:$M$2, MATCH(MAX(G298:L298), G298:L298,0))</f>
        <v>0</v>
      </c>
      <c r="N298">
        <v>4</v>
      </c>
      <c r="O298">
        <v>3</v>
      </c>
      <c r="P298">
        <v>1</v>
      </c>
      <c r="Q298">
        <v>3</v>
      </c>
      <c r="R298">
        <v>6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3</v>
      </c>
      <c r="Z298">
        <v>11</v>
      </c>
      <c r="AA298">
        <v>0</v>
      </c>
      <c r="AB298">
        <v>44</v>
      </c>
      <c r="AC298" t="str" cm="1">
        <f t="array" ref="AC298">_xlfn.IFS(AB298 &lt; 30, "&lt; 30", AB298 &lt; 40, "30-39", AB298 &lt; 50, "40-49", AB298 &gt;= 50, "50+")</f>
        <v>40-49</v>
      </c>
      <c r="AD298">
        <v>2321</v>
      </c>
      <c r="AE298">
        <v>1</v>
      </c>
      <c r="AF298">
        <v>0</v>
      </c>
      <c r="AG298">
        <v>0</v>
      </c>
      <c r="AH298">
        <v>0</v>
      </c>
      <c r="AI298">
        <v>0</v>
      </c>
      <c r="AJ298" t="str" cm="1">
        <f t="array" ref="AJ29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9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98">
        <v>0</v>
      </c>
      <c r="AM298">
        <v>0</v>
      </c>
      <c r="AN298">
        <v>1</v>
      </c>
      <c r="AO298">
        <v>0</v>
      </c>
      <c r="AP298">
        <v>0</v>
      </c>
      <c r="AQ298" t="str" cm="1">
        <f t="array" ref="AQ29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98" t="str" cm="1">
        <f t="array" ref="AR29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98">
        <v>36</v>
      </c>
      <c r="AT298">
        <v>19</v>
      </c>
      <c r="AU298">
        <v>0</v>
      </c>
      <c r="AV298">
        <v>1</v>
      </c>
      <c r="AW298" t="s">
        <v>45</v>
      </c>
      <c r="AX298" t="s">
        <v>11</v>
      </c>
      <c r="AY298" t="str">
        <f t="shared" si="37"/>
        <v>Web</v>
      </c>
      <c r="AZ298">
        <v>7</v>
      </c>
      <c r="BA298" t="s">
        <v>44</v>
      </c>
      <c r="BB298">
        <f t="shared" si="38"/>
        <v>7</v>
      </c>
      <c r="BC298">
        <f t="shared" si="39"/>
        <v>53</v>
      </c>
      <c r="BD298">
        <f t="shared" si="40"/>
        <v>1.9999999999999996</v>
      </c>
      <c r="BE298">
        <f t="shared" si="41"/>
        <v>3</v>
      </c>
      <c r="BF298">
        <f t="shared" si="42"/>
        <v>1</v>
      </c>
      <c r="BG298">
        <f t="shared" si="43"/>
        <v>6</v>
      </c>
      <c r="BH298">
        <f t="shared" si="44"/>
        <v>0</v>
      </c>
      <c r="BI298" t="str">
        <f>VLOOKUP(BH298,'Additional Data'!$E$1:$F$12,2,FALSE)</f>
        <v>Churned Customer</v>
      </c>
      <c r="BJ298" t="str">
        <f>IF(G298 &lt;= 'Additional Data'!$Q$2, "Low", IF(G298 &lt;= 'Additional Data'!$Q$3, "Medium", "High"))</f>
        <v>Low</v>
      </c>
      <c r="BK298" t="str">
        <f>IF(K298 &lt;= 'Additional Data'!$V$2, "Low", IF(K298 &lt;= 'Additional Data'!$V$3, "Medium", "High"))</f>
        <v>Medium</v>
      </c>
      <c r="BL298" t="str">
        <f>IF(L298 &lt;= 'Additional Data'!$AA$2, "Low", IF(L298 &lt;= 'Additional Data'!$AA$3, "Medium", "High"))</f>
        <v>Medium</v>
      </c>
      <c r="BM298">
        <v>297</v>
      </c>
    </row>
    <row r="299" spans="1:65" x14ac:dyDescent="0.25">
      <c r="A299">
        <v>22574</v>
      </c>
      <c r="B299" t="str">
        <f>IF(A299 &lt;= 'Additional Data'!$B$2,"Low", IF(A299 &lt;='Additional Data'!$B$3, "Medium", "High"))</f>
        <v>Low</v>
      </c>
      <c r="C299">
        <v>2</v>
      </c>
      <c r="D299">
        <v>1</v>
      </c>
      <c r="E299">
        <v>28</v>
      </c>
      <c r="F299" t="str">
        <f t="shared" si="36"/>
        <v>Recent</v>
      </c>
      <c r="G299">
        <v>25</v>
      </c>
      <c r="H299">
        <v>0</v>
      </c>
      <c r="I299">
        <v>8</v>
      </c>
      <c r="J299">
        <v>2</v>
      </c>
      <c r="K299">
        <v>0</v>
      </c>
      <c r="L299">
        <v>2</v>
      </c>
      <c r="M299">
        <f>INDEX('Additional Data'!$H$2:$M$2, MATCH(MAX(G299:L299), G299:L299,0))</f>
        <v>0</v>
      </c>
      <c r="N299">
        <v>2</v>
      </c>
      <c r="O299">
        <v>2</v>
      </c>
      <c r="P299">
        <v>0</v>
      </c>
      <c r="Q299">
        <v>3</v>
      </c>
      <c r="R299">
        <v>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3</v>
      </c>
      <c r="Z299">
        <v>11</v>
      </c>
      <c r="AA299">
        <v>0</v>
      </c>
      <c r="AB299">
        <v>53</v>
      </c>
      <c r="AC299" t="str" cm="1">
        <f t="array" ref="AC299">_xlfn.IFS(AB299 &lt; 30, "&lt; 30", AB299 &lt; 40, "30-39", AB299 &lt; 50, "40-49", AB299 &gt;= 50, "50+")</f>
        <v>50+</v>
      </c>
      <c r="AD299">
        <v>2403</v>
      </c>
      <c r="AE299">
        <v>0</v>
      </c>
      <c r="AF299">
        <v>1</v>
      </c>
      <c r="AG299">
        <v>0</v>
      </c>
      <c r="AH299">
        <v>0</v>
      </c>
      <c r="AI299">
        <v>0</v>
      </c>
      <c r="AJ299" t="str" cm="1">
        <f t="array" ref="AJ29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9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99">
        <v>0</v>
      </c>
      <c r="AM299">
        <v>0</v>
      </c>
      <c r="AN299">
        <v>1</v>
      </c>
      <c r="AO299">
        <v>0</v>
      </c>
      <c r="AP299">
        <v>0</v>
      </c>
      <c r="AQ299" t="str" cm="1">
        <f t="array" ref="AQ29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99" t="str" cm="1">
        <f t="array" ref="AR29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99">
        <v>35</v>
      </c>
      <c r="AT299">
        <v>33</v>
      </c>
      <c r="AU299">
        <v>0</v>
      </c>
      <c r="AV299">
        <v>3</v>
      </c>
      <c r="AW299" t="s">
        <v>45</v>
      </c>
      <c r="AX299" t="s">
        <v>13</v>
      </c>
      <c r="AY299" t="str">
        <f t="shared" si="37"/>
        <v>Store</v>
      </c>
      <c r="AZ299">
        <v>5</v>
      </c>
      <c r="BA299" t="s">
        <v>44</v>
      </c>
      <c r="BB299">
        <f t="shared" si="38"/>
        <v>5</v>
      </c>
      <c r="BC299">
        <f t="shared" si="39"/>
        <v>37</v>
      </c>
      <c r="BD299">
        <f t="shared" si="40"/>
        <v>8</v>
      </c>
      <c r="BE299">
        <f t="shared" si="41"/>
        <v>1</v>
      </c>
      <c r="BF299">
        <f t="shared" si="42"/>
        <v>1</v>
      </c>
      <c r="BG299">
        <f t="shared" si="43"/>
        <v>10</v>
      </c>
      <c r="BH299">
        <f t="shared" si="44"/>
        <v>2</v>
      </c>
      <c r="BI299" t="str">
        <f>VLOOKUP(BH299,'Additional Data'!$E$1:$F$12,2,FALSE)</f>
        <v>Churned Customer</v>
      </c>
      <c r="BJ299" t="str">
        <f>IF(G299 &lt;= 'Additional Data'!$Q$2, "Low", IF(G299 &lt;= 'Additional Data'!$Q$3, "Medium", "High"))</f>
        <v>Medium</v>
      </c>
      <c r="BK299" t="str">
        <f>IF(K299 &lt;= 'Additional Data'!$V$2, "Low", IF(K299 &lt;= 'Additional Data'!$V$3, "Medium", "High"))</f>
        <v>Low</v>
      </c>
      <c r="BL299" t="str">
        <f>IF(L299 &lt;= 'Additional Data'!$AA$2, "Low", IF(L299 &lt;= 'Additional Data'!$AA$3, "Medium", "High"))</f>
        <v>Low</v>
      </c>
      <c r="BM299">
        <v>298</v>
      </c>
    </row>
    <row r="300" spans="1:65" x14ac:dyDescent="0.25">
      <c r="A300">
        <v>70893</v>
      </c>
      <c r="B300" t="str">
        <f>IF(A300 &lt;= 'Additional Data'!$B$2,"Low", IF(A300 &lt;='Additional Data'!$B$3, "Medium", "High"))</f>
        <v>High</v>
      </c>
      <c r="C300">
        <v>0</v>
      </c>
      <c r="D300">
        <v>0</v>
      </c>
      <c r="E300">
        <v>42</v>
      </c>
      <c r="F300" t="str">
        <f t="shared" si="36"/>
        <v>Mid</v>
      </c>
      <c r="G300">
        <v>768</v>
      </c>
      <c r="H300">
        <v>44</v>
      </c>
      <c r="I300">
        <v>561</v>
      </c>
      <c r="J300">
        <v>77</v>
      </c>
      <c r="K300">
        <v>44</v>
      </c>
      <c r="L300">
        <v>14</v>
      </c>
      <c r="M300">
        <f>INDEX('Additional Data'!$H$2:$M$2, MATCH(MAX(G300:L300), G300:L300,0))</f>
        <v>0</v>
      </c>
      <c r="N300">
        <v>1</v>
      </c>
      <c r="O300">
        <v>6</v>
      </c>
      <c r="P300">
        <v>6</v>
      </c>
      <c r="Q300">
        <v>10</v>
      </c>
      <c r="R300">
        <v>3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3</v>
      </c>
      <c r="Z300">
        <v>11</v>
      </c>
      <c r="AA300">
        <v>0</v>
      </c>
      <c r="AB300">
        <v>44</v>
      </c>
      <c r="AC300" t="str" cm="1">
        <f t="array" ref="AC300">_xlfn.IFS(AB300 &lt; 30, "&lt; 30", AB300 &lt; 40, "30-39", AB300 &lt; 50, "40-49", AB300 &gt;= 50, "50+")</f>
        <v>40-49</v>
      </c>
      <c r="AD300">
        <v>2667</v>
      </c>
      <c r="AE300">
        <v>0</v>
      </c>
      <c r="AF300">
        <v>0</v>
      </c>
      <c r="AG300">
        <v>1</v>
      </c>
      <c r="AH300">
        <v>0</v>
      </c>
      <c r="AI300">
        <v>0</v>
      </c>
      <c r="AJ300" t="str" cm="1">
        <f t="array" ref="AJ30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0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00">
        <v>0</v>
      </c>
      <c r="AM300">
        <v>0</v>
      </c>
      <c r="AN300">
        <v>0</v>
      </c>
      <c r="AO300">
        <v>1</v>
      </c>
      <c r="AP300">
        <v>0</v>
      </c>
      <c r="AQ300" t="str" cm="1">
        <f t="array" ref="AQ30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300" t="str" cm="1">
        <f t="array" ref="AR30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00">
        <v>1494</v>
      </c>
      <c r="AT300">
        <v>1480</v>
      </c>
      <c r="AU300">
        <v>0</v>
      </c>
      <c r="AV300">
        <v>0</v>
      </c>
      <c r="AW300" t="s">
        <v>43</v>
      </c>
      <c r="AX300" t="s">
        <v>13</v>
      </c>
      <c r="AY300" t="str">
        <f t="shared" si="37"/>
        <v>Store</v>
      </c>
      <c r="AZ300">
        <v>22</v>
      </c>
      <c r="BA300" t="s">
        <v>44</v>
      </c>
      <c r="BB300">
        <f t="shared" si="38"/>
        <v>22</v>
      </c>
      <c r="BC300">
        <f t="shared" si="39"/>
        <v>1508</v>
      </c>
      <c r="BD300">
        <f t="shared" si="40"/>
        <v>6</v>
      </c>
      <c r="BE300">
        <f t="shared" si="41"/>
        <v>8</v>
      </c>
      <c r="BF300">
        <f t="shared" si="42"/>
        <v>8</v>
      </c>
      <c r="BG300">
        <f t="shared" si="43"/>
        <v>22</v>
      </c>
      <c r="BH300">
        <f t="shared" si="44"/>
        <v>8</v>
      </c>
      <c r="BI300" t="str">
        <f>VLOOKUP(BH300,'Additional Data'!$E$1:$F$12,2,FALSE)</f>
        <v>Top Customer</v>
      </c>
      <c r="BJ300" t="str">
        <f>IF(G300 &lt;= 'Additional Data'!$Q$2, "Low", IF(G300 &lt;= 'Additional Data'!$Q$3, "Medium", "High"))</f>
        <v>High</v>
      </c>
      <c r="BK300" t="str">
        <f>IF(K300 &lt;= 'Additional Data'!$V$2, "Low", IF(K300 &lt;= 'Additional Data'!$V$3, "Medium", "High"))</f>
        <v>High</v>
      </c>
      <c r="BL300" t="str">
        <f>IF(L300 &lt;= 'Additional Data'!$AA$2, "Low", IF(L300 &lt;= 'Additional Data'!$AA$3, "Medium", "High"))</f>
        <v>Medium</v>
      </c>
      <c r="BM300">
        <v>299</v>
      </c>
    </row>
    <row r="301" spans="1:65" x14ac:dyDescent="0.25">
      <c r="A301">
        <v>54198</v>
      </c>
      <c r="B301" t="str">
        <f>IF(A301 &lt;= 'Additional Data'!$B$2,"Low", IF(A301 &lt;='Additional Data'!$B$3, "Medium", "High"))</f>
        <v>Medium</v>
      </c>
      <c r="C301">
        <v>1</v>
      </c>
      <c r="D301">
        <v>1</v>
      </c>
      <c r="E301">
        <v>13</v>
      </c>
      <c r="F301" t="str">
        <f t="shared" si="36"/>
        <v>Recent</v>
      </c>
      <c r="G301">
        <v>185</v>
      </c>
      <c r="H301">
        <v>0</v>
      </c>
      <c r="I301">
        <v>28</v>
      </c>
      <c r="J301">
        <v>3</v>
      </c>
      <c r="K301">
        <v>2</v>
      </c>
      <c r="L301">
        <v>17</v>
      </c>
      <c r="M301">
        <f>INDEX('Additional Data'!$H$2:$M$2, MATCH(MAX(G301:L301), G301:L301,0))</f>
        <v>0</v>
      </c>
      <c r="N301">
        <v>6</v>
      </c>
      <c r="O301">
        <v>3</v>
      </c>
      <c r="P301">
        <v>1</v>
      </c>
      <c r="Q301">
        <v>6</v>
      </c>
      <c r="R301">
        <v>4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3</v>
      </c>
      <c r="Z301">
        <v>11</v>
      </c>
      <c r="AA301">
        <v>0</v>
      </c>
      <c r="AB301">
        <v>54</v>
      </c>
      <c r="AC301" t="str" cm="1">
        <f t="array" ref="AC301">_xlfn.IFS(AB301 &lt; 30, "&lt; 30", AB301 &lt; 40, "30-39", AB301 &lt; 50, "40-49", AB301 &gt;= 50, "50+")</f>
        <v>50+</v>
      </c>
      <c r="AD301">
        <v>2353</v>
      </c>
      <c r="AE301">
        <v>0</v>
      </c>
      <c r="AF301">
        <v>1</v>
      </c>
      <c r="AG301">
        <v>0</v>
      </c>
      <c r="AH301">
        <v>0</v>
      </c>
      <c r="AI301">
        <v>0</v>
      </c>
      <c r="AJ301" t="str" cm="1">
        <f t="array" ref="AJ30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0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01">
        <v>0</v>
      </c>
      <c r="AM301">
        <v>0</v>
      </c>
      <c r="AN301">
        <v>1</v>
      </c>
      <c r="AO301">
        <v>0</v>
      </c>
      <c r="AP301">
        <v>0</v>
      </c>
      <c r="AQ301" t="str" cm="1">
        <f t="array" ref="AQ30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01" t="str" cm="1">
        <f t="array" ref="AR30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01">
        <v>218</v>
      </c>
      <c r="AT301">
        <v>201</v>
      </c>
      <c r="AU301">
        <v>0</v>
      </c>
      <c r="AV301">
        <v>2</v>
      </c>
      <c r="AW301" t="s">
        <v>47</v>
      </c>
      <c r="AX301" t="s">
        <v>13</v>
      </c>
      <c r="AY301" t="str">
        <f t="shared" si="37"/>
        <v>Store</v>
      </c>
      <c r="AZ301">
        <v>10</v>
      </c>
      <c r="BA301" t="s">
        <v>44</v>
      </c>
      <c r="BB301">
        <f t="shared" si="38"/>
        <v>10</v>
      </c>
      <c r="BC301">
        <f t="shared" si="39"/>
        <v>235</v>
      </c>
      <c r="BD301">
        <f t="shared" si="40"/>
        <v>9</v>
      </c>
      <c r="BE301">
        <f t="shared" si="41"/>
        <v>4</v>
      </c>
      <c r="BF301">
        <f t="shared" si="42"/>
        <v>4</v>
      </c>
      <c r="BG301">
        <f t="shared" si="43"/>
        <v>17</v>
      </c>
      <c r="BH301">
        <f t="shared" si="44"/>
        <v>5</v>
      </c>
      <c r="BI301" t="str">
        <f>VLOOKUP(BH301,'Additional Data'!$E$1:$F$12,2,FALSE)</f>
        <v>Loyal Customer</v>
      </c>
      <c r="BJ301" t="str">
        <f>IF(G301 &lt;= 'Additional Data'!$Q$2, "Low", IF(G301 &lt;= 'Additional Data'!$Q$3, "Medium", "High"))</f>
        <v>Medium</v>
      </c>
      <c r="BK301" t="str">
        <f>IF(K301 &lt;= 'Additional Data'!$V$2, "Low", IF(K301 &lt;= 'Additional Data'!$V$3, "Medium", "High"))</f>
        <v>Medium</v>
      </c>
      <c r="BL301" t="str">
        <f>IF(L301 &lt;= 'Additional Data'!$AA$2, "Low", IF(L301 &lt;= 'Additional Data'!$AA$3, "Medium", "High"))</f>
        <v>Medium</v>
      </c>
      <c r="BM301">
        <v>300</v>
      </c>
    </row>
    <row r="302" spans="1:65" x14ac:dyDescent="0.25">
      <c r="A302">
        <v>28839</v>
      </c>
      <c r="B302" t="str">
        <f>IF(A302 &lt;= 'Additional Data'!$B$2,"Low", IF(A302 &lt;='Additional Data'!$B$3, "Medium", "High"))</f>
        <v>Low</v>
      </c>
      <c r="C302">
        <v>1</v>
      </c>
      <c r="D302">
        <v>1</v>
      </c>
      <c r="E302">
        <v>86</v>
      </c>
      <c r="F302" t="str">
        <f t="shared" si="36"/>
        <v>Old</v>
      </c>
      <c r="G302">
        <v>24</v>
      </c>
      <c r="H302">
        <v>0</v>
      </c>
      <c r="I302">
        <v>7</v>
      </c>
      <c r="J302">
        <v>0</v>
      </c>
      <c r="K302">
        <v>0</v>
      </c>
      <c r="L302">
        <v>1</v>
      </c>
      <c r="M302">
        <f>INDEX('Additional Data'!$H$2:$M$2, MATCH(MAX(G302:L302), G302:L302,0))</f>
        <v>0</v>
      </c>
      <c r="N302">
        <v>2</v>
      </c>
      <c r="O302">
        <v>2</v>
      </c>
      <c r="P302">
        <v>0</v>
      </c>
      <c r="Q302">
        <v>3</v>
      </c>
      <c r="R302">
        <v>5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3</v>
      </c>
      <c r="Z302">
        <v>11</v>
      </c>
      <c r="AA302">
        <v>0</v>
      </c>
      <c r="AB302">
        <v>64</v>
      </c>
      <c r="AC302" t="str" cm="1">
        <f t="array" ref="AC302">_xlfn.IFS(AB302 &lt; 30, "&lt; 30", AB302 &lt; 40, "30-39", AB302 &lt; 50, "40-49", AB302 &gt;= 50, "50+")</f>
        <v>50+</v>
      </c>
      <c r="AD302">
        <v>2269</v>
      </c>
      <c r="AE302">
        <v>0</v>
      </c>
      <c r="AF302">
        <v>0</v>
      </c>
      <c r="AG302">
        <v>0</v>
      </c>
      <c r="AH302">
        <v>1</v>
      </c>
      <c r="AI302">
        <v>0</v>
      </c>
      <c r="AJ302" t="str" cm="1">
        <f t="array" ref="AJ30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30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02">
        <v>0</v>
      </c>
      <c r="AM302">
        <v>0</v>
      </c>
      <c r="AN302">
        <v>0</v>
      </c>
      <c r="AO302">
        <v>1</v>
      </c>
      <c r="AP302">
        <v>0</v>
      </c>
      <c r="AQ302" t="str" cm="1">
        <f t="array" ref="AQ30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302" t="str" cm="1">
        <f t="array" ref="AR30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02">
        <v>31</v>
      </c>
      <c r="AT302">
        <v>30</v>
      </c>
      <c r="AU302">
        <v>0</v>
      </c>
      <c r="AV302">
        <v>2</v>
      </c>
      <c r="AW302" t="s">
        <v>45</v>
      </c>
      <c r="AX302" t="s">
        <v>13</v>
      </c>
      <c r="AY302" t="str">
        <f t="shared" si="37"/>
        <v>Store</v>
      </c>
      <c r="AZ302">
        <v>5</v>
      </c>
      <c r="BA302" t="s">
        <v>44</v>
      </c>
      <c r="BB302">
        <f t="shared" si="38"/>
        <v>5</v>
      </c>
      <c r="BC302">
        <f t="shared" si="39"/>
        <v>32</v>
      </c>
      <c r="BD302">
        <f t="shared" si="40"/>
        <v>1.9999999999999996</v>
      </c>
      <c r="BE302">
        <f t="shared" si="41"/>
        <v>1</v>
      </c>
      <c r="BF302">
        <f t="shared" si="42"/>
        <v>0</v>
      </c>
      <c r="BG302">
        <f t="shared" si="43"/>
        <v>2.9999999999999996</v>
      </c>
      <c r="BH302">
        <f t="shared" si="44"/>
        <v>0</v>
      </c>
      <c r="BI302" t="str">
        <f>VLOOKUP(BH302,'Additional Data'!$E$1:$F$12,2,FALSE)</f>
        <v>Churned Customer</v>
      </c>
      <c r="BJ302" t="str">
        <f>IF(G302 &lt;= 'Additional Data'!$Q$2, "Low", IF(G302 &lt;= 'Additional Data'!$Q$3, "Medium", "High"))</f>
        <v>Low</v>
      </c>
      <c r="BK302" t="str">
        <f>IF(K302 &lt;= 'Additional Data'!$V$2, "Low", IF(K302 &lt;= 'Additional Data'!$V$3, "Medium", "High"))</f>
        <v>Low</v>
      </c>
      <c r="BL302" t="str">
        <f>IF(L302 &lt;= 'Additional Data'!$AA$2, "Low", IF(L302 &lt;= 'Additional Data'!$AA$3, "Medium", "High"))</f>
        <v>Low</v>
      </c>
      <c r="BM302">
        <v>301</v>
      </c>
    </row>
    <row r="303" spans="1:65" x14ac:dyDescent="0.25">
      <c r="A303">
        <v>40321</v>
      </c>
      <c r="B303" t="str">
        <f>IF(A303 &lt;= 'Additional Data'!$B$2,"Low", IF(A303 &lt;='Additional Data'!$B$3, "Medium", "High"))</f>
        <v>Medium</v>
      </c>
      <c r="C303">
        <v>1</v>
      </c>
      <c r="D303">
        <v>1</v>
      </c>
      <c r="E303">
        <v>59</v>
      </c>
      <c r="F303" t="str">
        <f t="shared" si="36"/>
        <v>Mid</v>
      </c>
      <c r="G303">
        <v>44</v>
      </c>
      <c r="H303">
        <v>4</v>
      </c>
      <c r="I303">
        <v>21</v>
      </c>
      <c r="J303">
        <v>6</v>
      </c>
      <c r="K303">
        <v>0</v>
      </c>
      <c r="L303">
        <v>27</v>
      </c>
      <c r="M303">
        <f>INDEX('Additional Data'!$H$2:$M$2, MATCH(MAX(G303:L303), G303:L303,0))</f>
        <v>0</v>
      </c>
      <c r="N303">
        <v>2</v>
      </c>
      <c r="O303">
        <v>3</v>
      </c>
      <c r="P303">
        <v>0</v>
      </c>
      <c r="Q303">
        <v>3</v>
      </c>
      <c r="R303">
        <v>7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3</v>
      </c>
      <c r="Z303">
        <v>11</v>
      </c>
      <c r="AA303">
        <v>0</v>
      </c>
      <c r="AB303">
        <v>48</v>
      </c>
      <c r="AC303" t="str" cm="1">
        <f t="array" ref="AC303">_xlfn.IFS(AB303 &lt; 30, "&lt; 30", AB303 &lt; 40, "30-39", AB303 &lt; 50, "40-49", AB303 &gt;= 50, "50+")</f>
        <v>40-49</v>
      </c>
      <c r="AD303">
        <v>2494</v>
      </c>
      <c r="AE303">
        <v>0</v>
      </c>
      <c r="AF303">
        <v>1</v>
      </c>
      <c r="AG303">
        <v>0</v>
      </c>
      <c r="AH303">
        <v>0</v>
      </c>
      <c r="AI303">
        <v>0</v>
      </c>
      <c r="AJ303" t="str" cm="1">
        <f t="array" ref="AJ30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0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03">
        <v>0</v>
      </c>
      <c r="AM303">
        <v>0</v>
      </c>
      <c r="AN303">
        <v>1</v>
      </c>
      <c r="AO303">
        <v>0</v>
      </c>
      <c r="AP303">
        <v>0</v>
      </c>
      <c r="AQ303" t="str" cm="1">
        <f t="array" ref="AQ30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03" t="str" cm="1">
        <f t="array" ref="AR30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03">
        <v>75</v>
      </c>
      <c r="AT303">
        <v>48</v>
      </c>
      <c r="AU303">
        <v>0</v>
      </c>
      <c r="AV303">
        <v>2</v>
      </c>
      <c r="AW303" t="s">
        <v>47</v>
      </c>
      <c r="AX303" t="s">
        <v>11</v>
      </c>
      <c r="AY303" t="str">
        <f t="shared" si="37"/>
        <v>Web</v>
      </c>
      <c r="AZ303">
        <v>6</v>
      </c>
      <c r="BA303" t="s">
        <v>44</v>
      </c>
      <c r="BB303">
        <f t="shared" si="38"/>
        <v>6</v>
      </c>
      <c r="BC303">
        <f t="shared" si="39"/>
        <v>102</v>
      </c>
      <c r="BD303">
        <f t="shared" si="40"/>
        <v>4</v>
      </c>
      <c r="BE303">
        <f t="shared" si="41"/>
        <v>2</v>
      </c>
      <c r="BF303">
        <f t="shared" si="42"/>
        <v>3</v>
      </c>
      <c r="BG303">
        <f t="shared" si="43"/>
        <v>9</v>
      </c>
      <c r="BH303">
        <f t="shared" si="44"/>
        <v>2</v>
      </c>
      <c r="BI303" t="str">
        <f>VLOOKUP(BH303,'Additional Data'!$E$1:$F$12,2,FALSE)</f>
        <v>Churned Customer</v>
      </c>
      <c r="BJ303" t="str">
        <f>IF(G303 &lt;= 'Additional Data'!$Q$2, "Low", IF(G303 &lt;= 'Additional Data'!$Q$3, "Medium", "High"))</f>
        <v>Medium</v>
      </c>
      <c r="BK303" t="str">
        <f>IF(K303 &lt;= 'Additional Data'!$V$2, "Low", IF(K303 &lt;= 'Additional Data'!$V$3, "Medium", "High"))</f>
        <v>Low</v>
      </c>
      <c r="BL303" t="str">
        <f>IF(L303 &lt;= 'Additional Data'!$AA$2, "Low", IF(L303 &lt;= 'Additional Data'!$AA$3, "Medium", "High"))</f>
        <v>Medium</v>
      </c>
      <c r="BM303">
        <v>302</v>
      </c>
    </row>
    <row r="304" spans="1:65" x14ac:dyDescent="0.25">
      <c r="A304">
        <v>66503</v>
      </c>
      <c r="B304" t="str">
        <f>IF(A304 &lt;= 'Additional Data'!$B$2,"Low", IF(A304 &lt;='Additional Data'!$B$3, "Medium", "High"))</f>
        <v>Medium</v>
      </c>
      <c r="C304">
        <v>1</v>
      </c>
      <c r="D304">
        <v>0</v>
      </c>
      <c r="E304">
        <v>30</v>
      </c>
      <c r="F304" t="str">
        <f t="shared" si="36"/>
        <v>Recent</v>
      </c>
      <c r="G304">
        <v>91</v>
      </c>
      <c r="H304">
        <v>64</v>
      </c>
      <c r="I304">
        <v>128</v>
      </c>
      <c r="J304">
        <v>65</v>
      </c>
      <c r="K304">
        <v>3</v>
      </c>
      <c r="L304">
        <v>50</v>
      </c>
      <c r="M304">
        <f>INDEX('Additional Data'!$H$2:$M$2, MATCH(MAX(G304:L304), G304:L304,0))</f>
        <v>0</v>
      </c>
      <c r="N304">
        <v>2</v>
      </c>
      <c r="O304">
        <v>4</v>
      </c>
      <c r="P304">
        <v>3</v>
      </c>
      <c r="Q304">
        <v>6</v>
      </c>
      <c r="R304">
        <v>3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3</v>
      </c>
      <c r="Z304">
        <v>11</v>
      </c>
      <c r="AA304">
        <v>0</v>
      </c>
      <c r="AB304">
        <v>35</v>
      </c>
      <c r="AC304" t="str" cm="1">
        <f t="array" ref="AC304">_xlfn.IFS(AB304 &lt; 30, "&lt; 30", AB304 &lt; 40, "30-39", AB304 &lt; 50, "40-49", AB304 &gt;= 50, "50+")</f>
        <v>30-39</v>
      </c>
      <c r="AD304">
        <v>2843</v>
      </c>
      <c r="AE304">
        <v>0</v>
      </c>
      <c r="AF304">
        <v>0</v>
      </c>
      <c r="AG304">
        <v>1</v>
      </c>
      <c r="AH304">
        <v>0</v>
      </c>
      <c r="AI304">
        <v>0</v>
      </c>
      <c r="AJ304" t="str" cm="1">
        <f t="array" ref="AJ30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0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04">
        <v>0</v>
      </c>
      <c r="AM304">
        <v>0</v>
      </c>
      <c r="AN304">
        <v>1</v>
      </c>
      <c r="AO304">
        <v>0</v>
      </c>
      <c r="AP304">
        <v>0</v>
      </c>
      <c r="AQ304" t="str" cm="1">
        <f t="array" ref="AQ30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04" t="str" cm="1">
        <f t="array" ref="AR30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04">
        <v>351</v>
      </c>
      <c r="AT304">
        <v>301</v>
      </c>
      <c r="AU304">
        <v>0</v>
      </c>
      <c r="AV304">
        <v>1</v>
      </c>
      <c r="AW304" t="s">
        <v>46</v>
      </c>
      <c r="AX304" t="s">
        <v>13</v>
      </c>
      <c r="AY304" t="str">
        <f t="shared" si="37"/>
        <v>Store</v>
      </c>
      <c r="AZ304">
        <v>13</v>
      </c>
      <c r="BA304" t="s">
        <v>44</v>
      </c>
      <c r="BB304">
        <f t="shared" si="38"/>
        <v>13</v>
      </c>
      <c r="BC304">
        <f t="shared" si="39"/>
        <v>401</v>
      </c>
      <c r="BD304">
        <f t="shared" si="40"/>
        <v>7</v>
      </c>
      <c r="BE304">
        <f t="shared" si="41"/>
        <v>5</v>
      </c>
      <c r="BF304">
        <f t="shared" si="42"/>
        <v>5</v>
      </c>
      <c r="BG304">
        <f t="shared" si="43"/>
        <v>17</v>
      </c>
      <c r="BH304">
        <f t="shared" si="44"/>
        <v>5</v>
      </c>
      <c r="BI304" t="str">
        <f>VLOOKUP(BH304,'Additional Data'!$E$1:$F$12,2,FALSE)</f>
        <v>Loyal Customer</v>
      </c>
      <c r="BJ304" t="str">
        <f>IF(G304 &lt;= 'Additional Data'!$Q$2, "Low", IF(G304 &lt;= 'Additional Data'!$Q$3, "Medium", "High"))</f>
        <v>Medium</v>
      </c>
      <c r="BK304" t="str">
        <f>IF(K304 &lt;= 'Additional Data'!$V$2, "Low", IF(K304 &lt;= 'Additional Data'!$V$3, "Medium", "High"))</f>
        <v>Medium</v>
      </c>
      <c r="BL304" t="str">
        <f>IF(L304 &lt;= 'Additional Data'!$AA$2, "Low", IF(L304 &lt;= 'Additional Data'!$AA$3, "Medium", "High"))</f>
        <v>Medium</v>
      </c>
      <c r="BM304">
        <v>303</v>
      </c>
    </row>
    <row r="305" spans="1:65" x14ac:dyDescent="0.25">
      <c r="A305">
        <v>30833</v>
      </c>
      <c r="B305" t="str">
        <f>IF(A305 &lt;= 'Additional Data'!$B$2,"Low", IF(A305 &lt;='Additional Data'!$B$3, "Medium", "High"))</f>
        <v>Low</v>
      </c>
      <c r="C305">
        <v>1</v>
      </c>
      <c r="D305">
        <v>1</v>
      </c>
      <c r="E305">
        <v>33</v>
      </c>
      <c r="F305" t="str">
        <f t="shared" si="36"/>
        <v>Mid</v>
      </c>
      <c r="G305">
        <v>11</v>
      </c>
      <c r="H305">
        <v>0</v>
      </c>
      <c r="I305">
        <v>7</v>
      </c>
      <c r="J305">
        <v>3</v>
      </c>
      <c r="K305">
        <v>1</v>
      </c>
      <c r="L305">
        <v>6</v>
      </c>
      <c r="M305">
        <f>INDEX('Additional Data'!$H$2:$M$2, MATCH(MAX(G305:L305), G305:L305,0))</f>
        <v>0</v>
      </c>
      <c r="N305">
        <v>2</v>
      </c>
      <c r="O305">
        <v>1</v>
      </c>
      <c r="P305">
        <v>0</v>
      </c>
      <c r="Q305">
        <v>3</v>
      </c>
      <c r="R305">
        <v>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3</v>
      </c>
      <c r="Z305">
        <v>11</v>
      </c>
      <c r="AA305">
        <v>0</v>
      </c>
      <c r="AB305">
        <v>69</v>
      </c>
      <c r="AC305" t="str" cm="1">
        <f t="array" ref="AC305">_xlfn.IFS(AB305 &lt; 30, "&lt; 30", AB305 &lt; 40, "30-39", AB305 &lt; 50, "40-49", AB305 &gt;= 50, "50+")</f>
        <v>50+</v>
      </c>
      <c r="AD305">
        <v>2507</v>
      </c>
      <c r="AE305">
        <v>0</v>
      </c>
      <c r="AF305">
        <v>1</v>
      </c>
      <c r="AG305">
        <v>0</v>
      </c>
      <c r="AH305">
        <v>0</v>
      </c>
      <c r="AI305">
        <v>0</v>
      </c>
      <c r="AJ305" t="str" cm="1">
        <f t="array" ref="AJ30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0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05">
        <v>0</v>
      </c>
      <c r="AM305">
        <v>0</v>
      </c>
      <c r="AN305">
        <v>1</v>
      </c>
      <c r="AO305">
        <v>0</v>
      </c>
      <c r="AP305">
        <v>0</v>
      </c>
      <c r="AQ305" t="str" cm="1">
        <f t="array" ref="AQ30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05" t="str" cm="1">
        <f t="array" ref="AR30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05">
        <v>22</v>
      </c>
      <c r="AT305">
        <v>16</v>
      </c>
      <c r="AU305">
        <v>0</v>
      </c>
      <c r="AV305">
        <v>2</v>
      </c>
      <c r="AW305" t="s">
        <v>45</v>
      </c>
      <c r="AX305" t="s">
        <v>13</v>
      </c>
      <c r="AY305" t="str">
        <f t="shared" si="37"/>
        <v>Store</v>
      </c>
      <c r="AZ305">
        <v>4</v>
      </c>
      <c r="BA305" t="s">
        <v>44</v>
      </c>
      <c r="BB305">
        <f t="shared" si="38"/>
        <v>4</v>
      </c>
      <c r="BC305">
        <f t="shared" si="39"/>
        <v>28</v>
      </c>
      <c r="BD305">
        <f t="shared" si="40"/>
        <v>7</v>
      </c>
      <c r="BE305">
        <f t="shared" si="41"/>
        <v>0</v>
      </c>
      <c r="BF305">
        <f t="shared" si="42"/>
        <v>0</v>
      </c>
      <c r="BG305">
        <f t="shared" si="43"/>
        <v>7</v>
      </c>
      <c r="BH305">
        <f t="shared" si="44"/>
        <v>1</v>
      </c>
      <c r="BI305" t="str">
        <f>VLOOKUP(BH305,'Additional Data'!$E$1:$F$12,2,FALSE)</f>
        <v>Churned Customer</v>
      </c>
      <c r="BJ305" t="str">
        <f>IF(G305 &lt;= 'Additional Data'!$Q$2, "Low", IF(G305 &lt;= 'Additional Data'!$Q$3, "Medium", "High"))</f>
        <v>Low</v>
      </c>
      <c r="BK305" t="str">
        <f>IF(K305 &lt;= 'Additional Data'!$V$2, "Low", IF(K305 &lt;= 'Additional Data'!$V$3, "Medium", "High"))</f>
        <v>Low</v>
      </c>
      <c r="BL305" t="str">
        <f>IF(L305 &lt;= 'Additional Data'!$AA$2, "Low", IF(L305 &lt;= 'Additional Data'!$AA$3, "Medium", "High"))</f>
        <v>Low</v>
      </c>
      <c r="BM305">
        <v>304</v>
      </c>
    </row>
    <row r="306" spans="1:65" x14ac:dyDescent="0.25">
      <c r="A306">
        <v>64795</v>
      </c>
      <c r="B306" t="str">
        <f>IF(A306 &lt;= 'Additional Data'!$B$2,"Low", IF(A306 &lt;='Additional Data'!$B$3, "Medium", "High"))</f>
        <v>Medium</v>
      </c>
      <c r="C306">
        <v>0</v>
      </c>
      <c r="D306">
        <v>1</v>
      </c>
      <c r="E306">
        <v>23</v>
      </c>
      <c r="F306" t="str">
        <f t="shared" si="36"/>
        <v>Recent</v>
      </c>
      <c r="G306">
        <v>412</v>
      </c>
      <c r="H306">
        <v>5</v>
      </c>
      <c r="I306">
        <v>119</v>
      </c>
      <c r="J306">
        <v>38</v>
      </c>
      <c r="K306">
        <v>29</v>
      </c>
      <c r="L306">
        <v>77</v>
      </c>
      <c r="M306">
        <f>INDEX('Additional Data'!$H$2:$M$2, MATCH(MAX(G306:L306), G306:L306,0))</f>
        <v>0</v>
      </c>
      <c r="N306">
        <v>3</v>
      </c>
      <c r="O306">
        <v>3</v>
      </c>
      <c r="P306">
        <v>3</v>
      </c>
      <c r="Q306">
        <v>12</v>
      </c>
      <c r="R306">
        <v>2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3</v>
      </c>
      <c r="Z306">
        <v>11</v>
      </c>
      <c r="AA306">
        <v>0</v>
      </c>
      <c r="AB306">
        <v>49</v>
      </c>
      <c r="AC306" t="str" cm="1">
        <f t="array" ref="AC306">_xlfn.IFS(AB306 &lt; 30, "&lt; 30", AB306 &lt; 40, "30-39", AB306 &lt; 50, "40-49", AB306 &gt;= 50, "50+")</f>
        <v>40-49</v>
      </c>
      <c r="AD306">
        <v>2687</v>
      </c>
      <c r="AE306">
        <v>0</v>
      </c>
      <c r="AF306">
        <v>1</v>
      </c>
      <c r="AG306">
        <v>0</v>
      </c>
      <c r="AH306">
        <v>0</v>
      </c>
      <c r="AI306">
        <v>0</v>
      </c>
      <c r="AJ306" t="str" cm="1">
        <f t="array" ref="AJ30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0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06">
        <v>0</v>
      </c>
      <c r="AM306">
        <v>0</v>
      </c>
      <c r="AN306">
        <v>1</v>
      </c>
      <c r="AO306">
        <v>0</v>
      </c>
      <c r="AP306">
        <v>0</v>
      </c>
      <c r="AQ306" t="str" cm="1">
        <f t="array" ref="AQ30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06" t="str" cm="1">
        <f t="array" ref="AR30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06">
        <v>603</v>
      </c>
      <c r="AT306">
        <v>526</v>
      </c>
      <c r="AU306">
        <v>0</v>
      </c>
      <c r="AV306">
        <v>1</v>
      </c>
      <c r="AW306" t="s">
        <v>46</v>
      </c>
      <c r="AX306" t="s">
        <v>13</v>
      </c>
      <c r="AY306" t="str">
        <f t="shared" si="37"/>
        <v>Store</v>
      </c>
      <c r="AZ306">
        <v>18</v>
      </c>
      <c r="BA306" t="s">
        <v>44</v>
      </c>
      <c r="BB306">
        <f t="shared" si="38"/>
        <v>18</v>
      </c>
      <c r="BC306">
        <f t="shared" si="39"/>
        <v>680</v>
      </c>
      <c r="BD306">
        <f t="shared" si="40"/>
        <v>8</v>
      </c>
      <c r="BE306">
        <f t="shared" si="41"/>
        <v>7</v>
      </c>
      <c r="BF306">
        <f t="shared" si="42"/>
        <v>6</v>
      </c>
      <c r="BG306">
        <f t="shared" si="43"/>
        <v>21</v>
      </c>
      <c r="BH306">
        <f t="shared" si="44"/>
        <v>8</v>
      </c>
      <c r="BI306" t="str">
        <f>VLOOKUP(BH306,'Additional Data'!$E$1:$F$12,2,FALSE)</f>
        <v>Top Customer</v>
      </c>
      <c r="BJ306" t="str">
        <f>IF(G306 &lt;= 'Additional Data'!$Q$2, "Low", IF(G306 &lt;= 'Additional Data'!$Q$3, "Medium", "High"))</f>
        <v>Medium</v>
      </c>
      <c r="BK306" t="str">
        <f>IF(K306 &lt;= 'Additional Data'!$V$2, "Low", IF(K306 &lt;= 'Additional Data'!$V$3, "Medium", "High"))</f>
        <v>Medium</v>
      </c>
      <c r="BL306" t="str">
        <f>IF(L306 &lt;= 'Additional Data'!$AA$2, "Low", IF(L306 &lt;= 'Additional Data'!$AA$3, "Medium", "High"))</f>
        <v>High</v>
      </c>
      <c r="BM306">
        <v>305</v>
      </c>
    </row>
    <row r="307" spans="1:65" x14ac:dyDescent="0.25">
      <c r="A307">
        <v>34421</v>
      </c>
      <c r="B307" t="str">
        <f>IF(A307 &lt;= 'Additional Data'!$B$2,"Low", IF(A307 &lt;='Additional Data'!$B$3, "Medium", "High"))</f>
        <v>Low</v>
      </c>
      <c r="C307">
        <v>1</v>
      </c>
      <c r="D307">
        <v>0</v>
      </c>
      <c r="E307">
        <v>81</v>
      </c>
      <c r="F307" t="str">
        <f t="shared" si="36"/>
        <v>Old</v>
      </c>
      <c r="G307">
        <v>3</v>
      </c>
      <c r="H307">
        <v>3</v>
      </c>
      <c r="I307">
        <v>7</v>
      </c>
      <c r="J307">
        <v>6</v>
      </c>
      <c r="K307">
        <v>2</v>
      </c>
      <c r="L307">
        <v>9</v>
      </c>
      <c r="M307">
        <f>INDEX('Additional Data'!$H$2:$M$2, MATCH(MAX(G307:L307), G307:L307,0))</f>
        <v>0</v>
      </c>
      <c r="N307">
        <v>1</v>
      </c>
      <c r="O307">
        <v>1</v>
      </c>
      <c r="P307">
        <v>0</v>
      </c>
      <c r="Q307">
        <v>2</v>
      </c>
      <c r="R307">
        <v>7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3</v>
      </c>
      <c r="Z307">
        <v>11</v>
      </c>
      <c r="AA307">
        <v>0</v>
      </c>
      <c r="AB307">
        <v>46</v>
      </c>
      <c r="AC307" t="str" cm="1">
        <f t="array" ref="AC307">_xlfn.IFS(AB307 &lt; 30, "&lt; 30", AB307 &lt; 40, "30-39", AB307 &lt; 50, "40-49", AB307 &gt;= 50, "50+")</f>
        <v>40-49</v>
      </c>
      <c r="AD307">
        <v>2522</v>
      </c>
      <c r="AE307">
        <v>0</v>
      </c>
      <c r="AF307">
        <v>1</v>
      </c>
      <c r="AG307">
        <v>0</v>
      </c>
      <c r="AH307">
        <v>0</v>
      </c>
      <c r="AI307">
        <v>0</v>
      </c>
      <c r="AJ307" t="str" cm="1">
        <f t="array" ref="AJ30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0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07">
        <v>0</v>
      </c>
      <c r="AM307">
        <v>0</v>
      </c>
      <c r="AN307">
        <v>1</v>
      </c>
      <c r="AO307">
        <v>0</v>
      </c>
      <c r="AP307">
        <v>0</v>
      </c>
      <c r="AQ307" t="str" cm="1">
        <f t="array" ref="AQ30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07" t="str" cm="1">
        <f t="array" ref="AR30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07">
        <v>21</v>
      </c>
      <c r="AT307">
        <v>12</v>
      </c>
      <c r="AU307">
        <v>0</v>
      </c>
      <c r="AV307">
        <v>1</v>
      </c>
      <c r="AW307" t="s">
        <v>45</v>
      </c>
      <c r="AX307" t="s">
        <v>13</v>
      </c>
      <c r="AY307" t="str">
        <f t="shared" si="37"/>
        <v>Store</v>
      </c>
      <c r="AZ307">
        <v>3</v>
      </c>
      <c r="BA307" t="s">
        <v>44</v>
      </c>
      <c r="BB307">
        <f t="shared" si="38"/>
        <v>3</v>
      </c>
      <c r="BC307">
        <f t="shared" si="39"/>
        <v>30</v>
      </c>
      <c r="BD307">
        <f t="shared" si="40"/>
        <v>1.9999999999999996</v>
      </c>
      <c r="BE307">
        <f t="shared" si="41"/>
        <v>0</v>
      </c>
      <c r="BF307">
        <f t="shared" si="42"/>
        <v>0</v>
      </c>
      <c r="BG307">
        <f t="shared" si="43"/>
        <v>1.9999999999999996</v>
      </c>
      <c r="BH307">
        <f t="shared" si="44"/>
        <v>0</v>
      </c>
      <c r="BI307" t="str">
        <f>VLOOKUP(BH307,'Additional Data'!$E$1:$F$12,2,FALSE)</f>
        <v>Churned Customer</v>
      </c>
      <c r="BJ307" t="str">
        <f>IF(G307 &lt;= 'Additional Data'!$Q$2, "Low", IF(G307 &lt;= 'Additional Data'!$Q$3, "Medium", "High"))</f>
        <v>Low</v>
      </c>
      <c r="BK307" t="str">
        <f>IF(K307 &lt;= 'Additional Data'!$V$2, "Low", IF(K307 &lt;= 'Additional Data'!$V$3, "Medium", "High"))</f>
        <v>Medium</v>
      </c>
      <c r="BL307" t="str">
        <f>IF(L307 &lt;= 'Additional Data'!$AA$2, "Low", IF(L307 &lt;= 'Additional Data'!$AA$3, "Medium", "High"))</f>
        <v>Low</v>
      </c>
      <c r="BM307">
        <v>306</v>
      </c>
    </row>
    <row r="308" spans="1:65" x14ac:dyDescent="0.25">
      <c r="A308">
        <v>47025</v>
      </c>
      <c r="B308" t="str">
        <f>IF(A308 &lt;= 'Additional Data'!$B$2,"Low", IF(A308 &lt;='Additional Data'!$B$3, "Medium", "High"))</f>
        <v>Medium</v>
      </c>
      <c r="C308">
        <v>1</v>
      </c>
      <c r="D308">
        <v>1</v>
      </c>
      <c r="E308">
        <v>6</v>
      </c>
      <c r="F308" t="str">
        <f t="shared" si="36"/>
        <v>Very Recent</v>
      </c>
      <c r="G308">
        <v>16</v>
      </c>
      <c r="H308">
        <v>0</v>
      </c>
      <c r="I308">
        <v>3</v>
      </c>
      <c r="J308">
        <v>0</v>
      </c>
      <c r="K308">
        <v>0</v>
      </c>
      <c r="L308">
        <v>1</v>
      </c>
      <c r="M308">
        <f>INDEX('Additional Data'!$H$2:$M$2, MATCH(MAX(G308:L308), G308:L308,0))</f>
        <v>0</v>
      </c>
      <c r="N308">
        <v>1</v>
      </c>
      <c r="O308">
        <v>1</v>
      </c>
      <c r="P308">
        <v>0</v>
      </c>
      <c r="Q308">
        <v>2</v>
      </c>
      <c r="R308">
        <v>7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3</v>
      </c>
      <c r="Z308">
        <v>11</v>
      </c>
      <c r="AA308">
        <v>0</v>
      </c>
      <c r="AB308">
        <v>55</v>
      </c>
      <c r="AC308" t="str" cm="1">
        <f t="array" ref="AC308">_xlfn.IFS(AB308 &lt; 30, "&lt; 30", AB308 &lt; 40, "30-39", AB308 &lt; 50, "40-49", AB308 &gt;= 50, "50+")</f>
        <v>50+</v>
      </c>
      <c r="AD308">
        <v>2299</v>
      </c>
      <c r="AE308">
        <v>1</v>
      </c>
      <c r="AF308">
        <v>0</v>
      </c>
      <c r="AG308">
        <v>0</v>
      </c>
      <c r="AH308">
        <v>0</v>
      </c>
      <c r="AI308">
        <v>0</v>
      </c>
      <c r="AJ308" t="str" cm="1">
        <f t="array" ref="AJ30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30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08">
        <v>0</v>
      </c>
      <c r="AM308">
        <v>0</v>
      </c>
      <c r="AN308">
        <v>0</v>
      </c>
      <c r="AO308">
        <v>0</v>
      </c>
      <c r="AP308">
        <v>1</v>
      </c>
      <c r="AQ308" t="str" cm="1">
        <f t="array" ref="AQ30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08" t="str" cm="1">
        <f t="array" ref="AR30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08">
        <v>19</v>
      </c>
      <c r="AT308">
        <v>18</v>
      </c>
      <c r="AU308">
        <v>0</v>
      </c>
      <c r="AV308">
        <v>2</v>
      </c>
      <c r="AW308" t="s">
        <v>45</v>
      </c>
      <c r="AX308" t="s">
        <v>13</v>
      </c>
      <c r="AY308" t="str">
        <f t="shared" si="37"/>
        <v>Store</v>
      </c>
      <c r="AZ308">
        <v>3</v>
      </c>
      <c r="BA308" t="s">
        <v>44</v>
      </c>
      <c r="BB308">
        <f t="shared" si="38"/>
        <v>3</v>
      </c>
      <c r="BC308">
        <f t="shared" si="39"/>
        <v>20</v>
      </c>
      <c r="BD308">
        <f t="shared" si="40"/>
        <v>10</v>
      </c>
      <c r="BE308">
        <f t="shared" si="41"/>
        <v>0</v>
      </c>
      <c r="BF308">
        <f t="shared" si="42"/>
        <v>0</v>
      </c>
      <c r="BG308">
        <f t="shared" si="43"/>
        <v>10</v>
      </c>
      <c r="BH308">
        <f t="shared" si="44"/>
        <v>2</v>
      </c>
      <c r="BI308" t="str">
        <f>VLOOKUP(BH308,'Additional Data'!$E$1:$F$12,2,FALSE)</f>
        <v>Churned Customer</v>
      </c>
      <c r="BJ308" t="str">
        <f>IF(G308 &lt;= 'Additional Data'!$Q$2, "Low", IF(G308 &lt;= 'Additional Data'!$Q$3, "Medium", "High"))</f>
        <v>Low</v>
      </c>
      <c r="BK308" t="str">
        <f>IF(K308 &lt;= 'Additional Data'!$V$2, "Low", IF(K308 &lt;= 'Additional Data'!$V$3, "Medium", "High"))</f>
        <v>Low</v>
      </c>
      <c r="BL308" t="str">
        <f>IF(L308 &lt;= 'Additional Data'!$AA$2, "Low", IF(L308 &lt;= 'Additional Data'!$AA$3, "Medium", "High"))</f>
        <v>Low</v>
      </c>
      <c r="BM308">
        <v>307</v>
      </c>
    </row>
    <row r="309" spans="1:65" x14ac:dyDescent="0.25">
      <c r="A309">
        <v>64325</v>
      </c>
      <c r="B309" t="str">
        <f>IF(A309 &lt;= 'Additional Data'!$B$2,"Low", IF(A309 &lt;='Additional Data'!$B$3, "Medium", "High"))</f>
        <v>Medium</v>
      </c>
      <c r="C309">
        <v>0</v>
      </c>
      <c r="D309">
        <v>1</v>
      </c>
      <c r="E309">
        <v>41</v>
      </c>
      <c r="F309" t="str">
        <f t="shared" si="36"/>
        <v>Mid</v>
      </c>
      <c r="G309">
        <v>731</v>
      </c>
      <c r="H309">
        <v>60</v>
      </c>
      <c r="I309">
        <v>353</v>
      </c>
      <c r="J309">
        <v>78</v>
      </c>
      <c r="K309">
        <v>12</v>
      </c>
      <c r="L309">
        <v>73</v>
      </c>
      <c r="M309">
        <f>INDEX('Additional Data'!$H$2:$M$2, MATCH(MAX(G309:L309), G309:L309,0))</f>
        <v>0</v>
      </c>
      <c r="N309">
        <v>5</v>
      </c>
      <c r="O309">
        <v>10</v>
      </c>
      <c r="P309">
        <v>3</v>
      </c>
      <c r="Q309">
        <v>5</v>
      </c>
      <c r="R309">
        <v>7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3</v>
      </c>
      <c r="Z309">
        <v>11</v>
      </c>
      <c r="AA309">
        <v>0</v>
      </c>
      <c r="AB309">
        <v>59</v>
      </c>
      <c r="AC309" t="str" cm="1">
        <f t="array" ref="AC309">_xlfn.IFS(AB309 &lt; 30, "&lt; 30", AB309 &lt; 40, "30-39", AB309 &lt; 50, "40-49", AB309 &gt;= 50, "50+")</f>
        <v>50+</v>
      </c>
      <c r="AD309">
        <v>2666</v>
      </c>
      <c r="AE309">
        <v>1</v>
      </c>
      <c r="AF309">
        <v>0</v>
      </c>
      <c r="AG309">
        <v>0</v>
      </c>
      <c r="AH309">
        <v>0</v>
      </c>
      <c r="AI309">
        <v>0</v>
      </c>
      <c r="AJ309" t="str" cm="1">
        <f t="array" ref="AJ30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30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09">
        <v>0</v>
      </c>
      <c r="AM309">
        <v>0</v>
      </c>
      <c r="AN309">
        <v>0</v>
      </c>
      <c r="AO309">
        <v>0</v>
      </c>
      <c r="AP309">
        <v>1</v>
      </c>
      <c r="AQ309" t="str" cm="1">
        <f t="array" ref="AQ30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09" t="str" cm="1">
        <f t="array" ref="AR30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09">
        <v>1234</v>
      </c>
      <c r="AT309">
        <v>1161</v>
      </c>
      <c r="AU309">
        <v>0</v>
      </c>
      <c r="AV309">
        <v>1</v>
      </c>
      <c r="AW309" t="s">
        <v>43</v>
      </c>
      <c r="AX309" t="s">
        <v>11</v>
      </c>
      <c r="AY309" t="str">
        <f t="shared" si="37"/>
        <v>Web</v>
      </c>
      <c r="AZ309">
        <v>18</v>
      </c>
      <c r="BA309" t="s">
        <v>44</v>
      </c>
      <c r="BB309">
        <f t="shared" si="38"/>
        <v>18</v>
      </c>
      <c r="BC309">
        <f t="shared" si="39"/>
        <v>1307</v>
      </c>
      <c r="BD309">
        <f t="shared" si="40"/>
        <v>6</v>
      </c>
      <c r="BE309">
        <f t="shared" si="41"/>
        <v>7</v>
      </c>
      <c r="BF309">
        <f t="shared" si="42"/>
        <v>8</v>
      </c>
      <c r="BG309">
        <f t="shared" si="43"/>
        <v>21</v>
      </c>
      <c r="BH309">
        <f t="shared" si="44"/>
        <v>8</v>
      </c>
      <c r="BI309" t="str">
        <f>VLOOKUP(BH309,'Additional Data'!$E$1:$F$12,2,FALSE)</f>
        <v>Top Customer</v>
      </c>
      <c r="BJ309" t="str">
        <f>IF(G309 &lt;= 'Additional Data'!$Q$2, "Low", IF(G309 &lt;= 'Additional Data'!$Q$3, "Medium", "High"))</f>
        <v>High</v>
      </c>
      <c r="BK309" t="str">
        <f>IF(K309 &lt;= 'Additional Data'!$V$2, "Low", IF(K309 &lt;= 'Additional Data'!$V$3, "Medium", "High"))</f>
        <v>Medium</v>
      </c>
      <c r="BL309" t="str">
        <f>IF(L309 &lt;= 'Additional Data'!$AA$2, "Low", IF(L309 &lt;= 'Additional Data'!$AA$3, "Medium", "High"))</f>
        <v>High</v>
      </c>
      <c r="BM309">
        <v>308</v>
      </c>
    </row>
    <row r="310" spans="1:65" x14ac:dyDescent="0.25">
      <c r="A310">
        <v>40464</v>
      </c>
      <c r="B310" t="str">
        <f>IF(A310 &lt;= 'Additional Data'!$B$2,"Low", IF(A310 &lt;='Additional Data'!$B$3, "Medium", "High"))</f>
        <v>Medium</v>
      </c>
      <c r="C310">
        <v>0</v>
      </c>
      <c r="D310">
        <v>1</v>
      </c>
      <c r="E310">
        <v>78</v>
      </c>
      <c r="F310" t="str">
        <f t="shared" si="36"/>
        <v>Old</v>
      </c>
      <c r="G310">
        <v>424</v>
      </c>
      <c r="H310">
        <v>17</v>
      </c>
      <c r="I310">
        <v>118</v>
      </c>
      <c r="J310">
        <v>7</v>
      </c>
      <c r="K310">
        <v>23</v>
      </c>
      <c r="L310">
        <v>41</v>
      </c>
      <c r="M310">
        <f>INDEX('Additional Data'!$H$2:$M$2, MATCH(MAX(G310:L310), G310:L310,0))</f>
        <v>0</v>
      </c>
      <c r="N310">
        <v>6</v>
      </c>
      <c r="O310">
        <v>8</v>
      </c>
      <c r="P310">
        <v>2</v>
      </c>
      <c r="Q310">
        <v>8</v>
      </c>
      <c r="R310">
        <v>8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3</v>
      </c>
      <c r="Z310">
        <v>11</v>
      </c>
      <c r="AA310">
        <v>0</v>
      </c>
      <c r="AB310">
        <v>67</v>
      </c>
      <c r="AC310" t="str" cm="1">
        <f t="array" ref="AC310">_xlfn.IFS(AB310 &lt; 30, "&lt; 30", AB310 &lt; 40, "30-39", AB310 &lt; 50, "40-49", AB310 &gt;= 50, "50+")</f>
        <v>50+</v>
      </c>
      <c r="AD310">
        <v>2693</v>
      </c>
      <c r="AE310">
        <v>0</v>
      </c>
      <c r="AF310">
        <v>0</v>
      </c>
      <c r="AG310">
        <v>1</v>
      </c>
      <c r="AH310">
        <v>0</v>
      </c>
      <c r="AI310">
        <v>0</v>
      </c>
      <c r="AJ310" t="str" cm="1">
        <f t="array" ref="AJ31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1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10">
        <v>0</v>
      </c>
      <c r="AM310">
        <v>0</v>
      </c>
      <c r="AN310">
        <v>1</v>
      </c>
      <c r="AO310">
        <v>0</v>
      </c>
      <c r="AP310">
        <v>0</v>
      </c>
      <c r="AQ310" t="str" cm="1">
        <f t="array" ref="AQ31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10" t="str" cm="1">
        <f t="array" ref="AR31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10">
        <v>589</v>
      </c>
      <c r="AT310">
        <v>548</v>
      </c>
      <c r="AU310">
        <v>0</v>
      </c>
      <c r="AV310">
        <v>1</v>
      </c>
      <c r="AW310" t="s">
        <v>46</v>
      </c>
      <c r="AX310" t="s">
        <v>11</v>
      </c>
      <c r="AY310" t="str">
        <f t="shared" si="37"/>
        <v>Web</v>
      </c>
      <c r="AZ310">
        <v>18</v>
      </c>
      <c r="BA310" t="s">
        <v>44</v>
      </c>
      <c r="BB310">
        <f t="shared" si="38"/>
        <v>18</v>
      </c>
      <c r="BC310">
        <f t="shared" si="39"/>
        <v>630</v>
      </c>
      <c r="BD310">
        <f t="shared" si="40"/>
        <v>3.0000000000000004</v>
      </c>
      <c r="BE310">
        <f t="shared" si="41"/>
        <v>7</v>
      </c>
      <c r="BF310">
        <f t="shared" si="42"/>
        <v>5</v>
      </c>
      <c r="BG310">
        <f t="shared" si="43"/>
        <v>15</v>
      </c>
      <c r="BH310">
        <f t="shared" si="44"/>
        <v>4</v>
      </c>
      <c r="BI310" t="str">
        <f>VLOOKUP(BH310,'Additional Data'!$E$1:$F$12,2,FALSE)</f>
        <v>At Risk</v>
      </c>
      <c r="BJ310" t="str">
        <f>IF(G310 &lt;= 'Additional Data'!$Q$2, "Low", IF(G310 &lt;= 'Additional Data'!$Q$3, "Medium", "High"))</f>
        <v>Medium</v>
      </c>
      <c r="BK310" t="str">
        <f>IF(K310 &lt;= 'Additional Data'!$V$2, "Low", IF(K310 &lt;= 'Additional Data'!$V$3, "Medium", "High"))</f>
        <v>Medium</v>
      </c>
      <c r="BL310" t="str">
        <f>IF(L310 &lt;= 'Additional Data'!$AA$2, "Low", IF(L310 &lt;= 'Additional Data'!$AA$3, "Medium", "High"))</f>
        <v>Medium</v>
      </c>
      <c r="BM310">
        <v>309</v>
      </c>
    </row>
    <row r="311" spans="1:65" x14ac:dyDescent="0.25">
      <c r="A311">
        <v>62187</v>
      </c>
      <c r="B311" t="str">
        <f>IF(A311 &lt;= 'Additional Data'!$B$2,"Low", IF(A311 &lt;='Additional Data'!$B$3, "Medium", "High"))</f>
        <v>Medium</v>
      </c>
      <c r="C311">
        <v>0</v>
      </c>
      <c r="D311">
        <v>0</v>
      </c>
      <c r="E311">
        <v>49</v>
      </c>
      <c r="F311" t="str">
        <f t="shared" si="36"/>
        <v>Mid</v>
      </c>
      <c r="G311">
        <v>792</v>
      </c>
      <c r="H311">
        <v>0</v>
      </c>
      <c r="I311">
        <v>275</v>
      </c>
      <c r="J311">
        <v>45</v>
      </c>
      <c r="K311">
        <v>45</v>
      </c>
      <c r="L311">
        <v>126</v>
      </c>
      <c r="M311">
        <f>INDEX('Additional Data'!$H$2:$M$2, MATCH(MAX(G311:L311), G311:L311,0))</f>
        <v>0</v>
      </c>
      <c r="N311">
        <v>1</v>
      </c>
      <c r="O311">
        <v>4</v>
      </c>
      <c r="P311">
        <v>8</v>
      </c>
      <c r="Q311">
        <v>5</v>
      </c>
      <c r="R311">
        <v>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3</v>
      </c>
      <c r="Z311">
        <v>11</v>
      </c>
      <c r="AA311">
        <v>0</v>
      </c>
      <c r="AB311">
        <v>63</v>
      </c>
      <c r="AC311" t="str" cm="1">
        <f t="array" ref="AC311">_xlfn.IFS(AB311 &lt; 30, "&lt; 30", AB311 &lt; 40, "30-39", AB311 &lt; 50, "40-49", AB311 &gt;= 50, "50+")</f>
        <v>50+</v>
      </c>
      <c r="AD311">
        <v>2518</v>
      </c>
      <c r="AE311">
        <v>0</v>
      </c>
      <c r="AF311">
        <v>1</v>
      </c>
      <c r="AG311">
        <v>0</v>
      </c>
      <c r="AH311">
        <v>0</v>
      </c>
      <c r="AI311">
        <v>0</v>
      </c>
      <c r="AJ311" t="str" cm="1">
        <f t="array" ref="AJ31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1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11">
        <v>0</v>
      </c>
      <c r="AM311">
        <v>0</v>
      </c>
      <c r="AN311">
        <v>1</v>
      </c>
      <c r="AO311">
        <v>0</v>
      </c>
      <c r="AP311">
        <v>0</v>
      </c>
      <c r="AQ311" t="str" cm="1">
        <f t="array" ref="AQ31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11" t="str" cm="1">
        <f t="array" ref="AR31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11">
        <v>1157</v>
      </c>
      <c r="AT311">
        <v>1031</v>
      </c>
      <c r="AU311">
        <v>0</v>
      </c>
      <c r="AV311">
        <v>0</v>
      </c>
      <c r="AW311" t="s">
        <v>43</v>
      </c>
      <c r="AX311" t="s">
        <v>12</v>
      </c>
      <c r="AY311" t="str">
        <f t="shared" si="37"/>
        <v>Catalog</v>
      </c>
      <c r="AZ311">
        <v>17</v>
      </c>
      <c r="BA311" t="s">
        <v>44</v>
      </c>
      <c r="BB311">
        <f t="shared" si="38"/>
        <v>17</v>
      </c>
      <c r="BC311">
        <f t="shared" si="39"/>
        <v>1283</v>
      </c>
      <c r="BD311">
        <f t="shared" si="40"/>
        <v>6</v>
      </c>
      <c r="BE311">
        <f t="shared" si="41"/>
        <v>6</v>
      </c>
      <c r="BF311">
        <f t="shared" si="42"/>
        <v>8</v>
      </c>
      <c r="BG311">
        <f t="shared" si="43"/>
        <v>20</v>
      </c>
      <c r="BH311">
        <f t="shared" si="44"/>
        <v>7</v>
      </c>
      <c r="BI311" t="str">
        <f>VLOOKUP(BH311,'Additional Data'!$E$1:$F$12,2,FALSE)</f>
        <v>Loyal Customer</v>
      </c>
      <c r="BJ311" t="str">
        <f>IF(G311 &lt;= 'Additional Data'!$Q$2, "Low", IF(G311 &lt;= 'Additional Data'!$Q$3, "Medium", "High"))</f>
        <v>High</v>
      </c>
      <c r="BK311" t="str">
        <f>IF(K311 &lt;= 'Additional Data'!$V$2, "Low", IF(K311 &lt;= 'Additional Data'!$V$3, "Medium", "High"))</f>
        <v>High</v>
      </c>
      <c r="BL311" t="str">
        <f>IF(L311 &lt;= 'Additional Data'!$AA$2, "Low", IF(L311 &lt;= 'Additional Data'!$AA$3, "Medium", "High"))</f>
        <v>High</v>
      </c>
      <c r="BM311">
        <v>310</v>
      </c>
    </row>
    <row r="312" spans="1:65" x14ac:dyDescent="0.25">
      <c r="A312">
        <v>14849</v>
      </c>
      <c r="B312" t="str">
        <f>IF(A312 &lt;= 'Additional Data'!$B$2,"Low", IF(A312 &lt;='Additional Data'!$B$3, "Medium", "High"))</f>
        <v>Low</v>
      </c>
      <c r="C312">
        <v>1</v>
      </c>
      <c r="D312">
        <v>0</v>
      </c>
      <c r="E312">
        <v>39</v>
      </c>
      <c r="F312" t="str">
        <f t="shared" si="36"/>
        <v>Mid</v>
      </c>
      <c r="G312">
        <v>21</v>
      </c>
      <c r="H312">
        <v>2</v>
      </c>
      <c r="I312">
        <v>28</v>
      </c>
      <c r="J312">
        <v>3</v>
      </c>
      <c r="K312">
        <v>2</v>
      </c>
      <c r="L312">
        <v>9</v>
      </c>
      <c r="M312">
        <f>INDEX('Additional Data'!$H$2:$M$2, MATCH(MAX(G312:L312), G312:L312,0))</f>
        <v>0</v>
      </c>
      <c r="N312">
        <v>3</v>
      </c>
      <c r="O312">
        <v>2</v>
      </c>
      <c r="P312">
        <v>0</v>
      </c>
      <c r="Q312">
        <v>4</v>
      </c>
      <c r="R312">
        <v>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3</v>
      </c>
      <c r="Z312">
        <v>11</v>
      </c>
      <c r="AA312">
        <v>0</v>
      </c>
      <c r="AB312">
        <v>44</v>
      </c>
      <c r="AC312" t="str" cm="1">
        <f t="array" ref="AC312">_xlfn.IFS(AB312 &lt; 30, "&lt; 30", AB312 &lt; 40, "30-39", AB312 &lt; 50, "40-49", AB312 &gt;= 50, "50+")</f>
        <v>40-49</v>
      </c>
      <c r="AD312">
        <v>2521</v>
      </c>
      <c r="AE312">
        <v>1</v>
      </c>
      <c r="AF312">
        <v>0</v>
      </c>
      <c r="AG312">
        <v>0</v>
      </c>
      <c r="AH312">
        <v>0</v>
      </c>
      <c r="AI312">
        <v>0</v>
      </c>
      <c r="AJ312" t="str" cm="1">
        <f t="array" ref="AJ31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31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12">
        <v>0</v>
      </c>
      <c r="AM312">
        <v>0</v>
      </c>
      <c r="AN312">
        <v>0</v>
      </c>
      <c r="AO312">
        <v>0</v>
      </c>
      <c r="AP312">
        <v>1</v>
      </c>
      <c r="AQ312" t="str" cm="1">
        <f t="array" ref="AQ31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12" t="str" cm="1">
        <f t="array" ref="AR31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12">
        <v>56</v>
      </c>
      <c r="AT312">
        <v>47</v>
      </c>
      <c r="AU312">
        <v>0</v>
      </c>
      <c r="AV312">
        <v>1</v>
      </c>
      <c r="AW312" t="s">
        <v>45</v>
      </c>
      <c r="AX312" t="s">
        <v>13</v>
      </c>
      <c r="AY312" t="str">
        <f t="shared" si="37"/>
        <v>Store</v>
      </c>
      <c r="AZ312">
        <v>6</v>
      </c>
      <c r="BA312" t="s">
        <v>44</v>
      </c>
      <c r="BB312">
        <f t="shared" si="38"/>
        <v>6</v>
      </c>
      <c r="BC312">
        <f t="shared" si="39"/>
        <v>65</v>
      </c>
      <c r="BD312">
        <f t="shared" si="40"/>
        <v>7</v>
      </c>
      <c r="BE312">
        <f t="shared" si="41"/>
        <v>2</v>
      </c>
      <c r="BF312">
        <f t="shared" si="42"/>
        <v>2</v>
      </c>
      <c r="BG312">
        <f t="shared" si="43"/>
        <v>11</v>
      </c>
      <c r="BH312">
        <f t="shared" si="44"/>
        <v>3</v>
      </c>
      <c r="BI312" t="str">
        <f>VLOOKUP(BH312,'Additional Data'!$E$1:$F$12,2,FALSE)</f>
        <v>At Risk</v>
      </c>
      <c r="BJ312" t="str">
        <f>IF(G312 &lt;= 'Additional Data'!$Q$2, "Low", IF(G312 &lt;= 'Additional Data'!$Q$3, "Medium", "High"))</f>
        <v>Low</v>
      </c>
      <c r="BK312" t="str">
        <f>IF(K312 &lt;= 'Additional Data'!$V$2, "Low", IF(K312 &lt;= 'Additional Data'!$V$3, "Medium", "High"))</f>
        <v>Medium</v>
      </c>
      <c r="BL312" t="str">
        <f>IF(L312 &lt;= 'Additional Data'!$AA$2, "Low", IF(L312 &lt;= 'Additional Data'!$AA$3, "Medium", "High"))</f>
        <v>Low</v>
      </c>
      <c r="BM312">
        <v>311</v>
      </c>
    </row>
    <row r="313" spans="1:65" x14ac:dyDescent="0.25">
      <c r="A313">
        <v>27255</v>
      </c>
      <c r="B313" t="str">
        <f>IF(A313 &lt;= 'Additional Data'!$B$2,"Low", IF(A313 &lt;='Additional Data'!$B$3, "Medium", "High"))</f>
        <v>Low</v>
      </c>
      <c r="C313">
        <v>1</v>
      </c>
      <c r="D313">
        <v>0</v>
      </c>
      <c r="E313">
        <v>3</v>
      </c>
      <c r="F313" t="str">
        <f t="shared" si="36"/>
        <v>Very Recent</v>
      </c>
      <c r="G313">
        <v>22</v>
      </c>
      <c r="H313">
        <v>1</v>
      </c>
      <c r="I313">
        <v>11</v>
      </c>
      <c r="J313">
        <v>0</v>
      </c>
      <c r="K313">
        <v>1</v>
      </c>
      <c r="L313">
        <v>2</v>
      </c>
      <c r="M313">
        <f>INDEX('Additional Data'!$H$2:$M$2, MATCH(MAX(G313:L313), G313:L313,0))</f>
        <v>0</v>
      </c>
      <c r="N313">
        <v>1</v>
      </c>
      <c r="O313">
        <v>1</v>
      </c>
      <c r="P313">
        <v>0</v>
      </c>
      <c r="Q313">
        <v>3</v>
      </c>
      <c r="R313">
        <v>7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3</v>
      </c>
      <c r="Z313">
        <v>11</v>
      </c>
      <c r="AA313">
        <v>0</v>
      </c>
      <c r="AB313">
        <v>36</v>
      </c>
      <c r="AC313" t="str" cm="1">
        <f t="array" ref="AC313">_xlfn.IFS(AB313 &lt; 30, "&lt; 30", AB313 &lt; 40, "30-39", AB313 &lt; 50, "40-49", AB313 &gt;= 50, "50+")</f>
        <v>30-39</v>
      </c>
      <c r="AD313">
        <v>2393</v>
      </c>
      <c r="AE313">
        <v>0</v>
      </c>
      <c r="AF313">
        <v>1</v>
      </c>
      <c r="AG313">
        <v>0</v>
      </c>
      <c r="AH313">
        <v>0</v>
      </c>
      <c r="AI313">
        <v>0</v>
      </c>
      <c r="AJ313" t="str" cm="1">
        <f t="array" ref="AJ31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1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13">
        <v>0</v>
      </c>
      <c r="AM313">
        <v>0</v>
      </c>
      <c r="AN313">
        <v>1</v>
      </c>
      <c r="AO313">
        <v>0</v>
      </c>
      <c r="AP313">
        <v>0</v>
      </c>
      <c r="AQ313" t="str" cm="1">
        <f t="array" ref="AQ31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13" t="str" cm="1">
        <f t="array" ref="AR31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13">
        <v>35</v>
      </c>
      <c r="AT313">
        <v>33</v>
      </c>
      <c r="AU313">
        <v>0</v>
      </c>
      <c r="AV313">
        <v>1</v>
      </c>
      <c r="AW313" t="s">
        <v>45</v>
      </c>
      <c r="AX313" t="s">
        <v>13</v>
      </c>
      <c r="AY313" t="str">
        <f t="shared" si="37"/>
        <v>Store</v>
      </c>
      <c r="AZ313">
        <v>4</v>
      </c>
      <c r="BA313" t="s">
        <v>44</v>
      </c>
      <c r="BB313">
        <f t="shared" si="38"/>
        <v>4</v>
      </c>
      <c r="BC313">
        <f t="shared" si="39"/>
        <v>37</v>
      </c>
      <c r="BD313">
        <f t="shared" si="40"/>
        <v>10</v>
      </c>
      <c r="BE313">
        <f t="shared" si="41"/>
        <v>0</v>
      </c>
      <c r="BF313">
        <f t="shared" si="42"/>
        <v>1</v>
      </c>
      <c r="BG313">
        <f t="shared" si="43"/>
        <v>11</v>
      </c>
      <c r="BH313">
        <f t="shared" si="44"/>
        <v>3</v>
      </c>
      <c r="BI313" t="str">
        <f>VLOOKUP(BH313,'Additional Data'!$E$1:$F$12,2,FALSE)</f>
        <v>At Risk</v>
      </c>
      <c r="BJ313" t="str">
        <f>IF(G313 &lt;= 'Additional Data'!$Q$2, "Low", IF(G313 &lt;= 'Additional Data'!$Q$3, "Medium", "High"))</f>
        <v>Low</v>
      </c>
      <c r="BK313" t="str">
        <f>IF(K313 &lt;= 'Additional Data'!$V$2, "Low", IF(K313 &lt;= 'Additional Data'!$V$3, "Medium", "High"))</f>
        <v>Low</v>
      </c>
      <c r="BL313" t="str">
        <f>IF(L313 &lt;= 'Additional Data'!$AA$2, "Low", IF(L313 &lt;= 'Additional Data'!$AA$3, "Medium", "High"))</f>
        <v>Low</v>
      </c>
      <c r="BM313">
        <v>312</v>
      </c>
    </row>
    <row r="314" spans="1:65" x14ac:dyDescent="0.25">
      <c r="A314">
        <v>54432</v>
      </c>
      <c r="B314" t="str">
        <f>IF(A314 &lt;= 'Additional Data'!$B$2,"Low", IF(A314 &lt;='Additional Data'!$B$3, "Medium", "High"))</f>
        <v>Medium</v>
      </c>
      <c r="C314">
        <v>2</v>
      </c>
      <c r="D314">
        <v>1</v>
      </c>
      <c r="E314">
        <v>37</v>
      </c>
      <c r="F314" t="str">
        <f t="shared" si="36"/>
        <v>Mid</v>
      </c>
      <c r="G314">
        <v>33</v>
      </c>
      <c r="H314">
        <v>0</v>
      </c>
      <c r="I314">
        <v>5</v>
      </c>
      <c r="J314">
        <v>0</v>
      </c>
      <c r="K314">
        <v>0</v>
      </c>
      <c r="L314">
        <v>0</v>
      </c>
      <c r="M314">
        <f>INDEX('Additional Data'!$H$2:$M$2, MATCH(MAX(G314:L314), G314:L314,0))</f>
        <v>0</v>
      </c>
      <c r="N314">
        <v>1</v>
      </c>
      <c r="O314">
        <v>1</v>
      </c>
      <c r="P314">
        <v>0</v>
      </c>
      <c r="Q314">
        <v>3</v>
      </c>
      <c r="R314">
        <v>4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3</v>
      </c>
      <c r="Z314">
        <v>11</v>
      </c>
      <c r="AA314">
        <v>0</v>
      </c>
      <c r="AB314">
        <v>70</v>
      </c>
      <c r="AC314" t="str" cm="1">
        <f t="array" ref="AC314">_xlfn.IFS(AB314 &lt; 30, "&lt; 30", AB314 &lt; 40, "30-39", AB314 &lt; 50, "40-49", AB314 &gt;= 50, "50+")</f>
        <v>50+</v>
      </c>
      <c r="AD314">
        <v>2575</v>
      </c>
      <c r="AE314">
        <v>0</v>
      </c>
      <c r="AF314">
        <v>1</v>
      </c>
      <c r="AG314">
        <v>0</v>
      </c>
      <c r="AH314">
        <v>0</v>
      </c>
      <c r="AI314">
        <v>0</v>
      </c>
      <c r="AJ314" t="str" cm="1">
        <f t="array" ref="AJ31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1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14">
        <v>0</v>
      </c>
      <c r="AM314">
        <v>0</v>
      </c>
      <c r="AN314">
        <v>0</v>
      </c>
      <c r="AO314">
        <v>0</v>
      </c>
      <c r="AP314">
        <v>1</v>
      </c>
      <c r="AQ314" t="str" cm="1">
        <f t="array" ref="AQ31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14" t="str" cm="1">
        <f t="array" ref="AR31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14">
        <v>38</v>
      </c>
      <c r="AT314">
        <v>38</v>
      </c>
      <c r="AU314">
        <v>0</v>
      </c>
      <c r="AV314">
        <v>3</v>
      </c>
      <c r="AW314" t="s">
        <v>45</v>
      </c>
      <c r="AX314" t="s">
        <v>13</v>
      </c>
      <c r="AY314" t="str">
        <f t="shared" si="37"/>
        <v>Store</v>
      </c>
      <c r="AZ314">
        <v>4</v>
      </c>
      <c r="BA314" t="s">
        <v>44</v>
      </c>
      <c r="BB314">
        <f t="shared" si="38"/>
        <v>4</v>
      </c>
      <c r="BC314">
        <f t="shared" si="39"/>
        <v>38</v>
      </c>
      <c r="BD314">
        <f t="shared" si="40"/>
        <v>7</v>
      </c>
      <c r="BE314">
        <f t="shared" si="41"/>
        <v>0</v>
      </c>
      <c r="BF314">
        <f t="shared" si="42"/>
        <v>1</v>
      </c>
      <c r="BG314">
        <f t="shared" si="43"/>
        <v>8</v>
      </c>
      <c r="BH314">
        <f t="shared" si="44"/>
        <v>1</v>
      </c>
      <c r="BI314" t="str">
        <f>VLOOKUP(BH314,'Additional Data'!$E$1:$F$12,2,FALSE)</f>
        <v>Churned Customer</v>
      </c>
      <c r="BJ314" t="str">
        <f>IF(G314 &lt;= 'Additional Data'!$Q$2, "Low", IF(G314 &lt;= 'Additional Data'!$Q$3, "Medium", "High"))</f>
        <v>Medium</v>
      </c>
      <c r="BK314" t="str">
        <f>IF(K314 &lt;= 'Additional Data'!$V$2, "Low", IF(K314 &lt;= 'Additional Data'!$V$3, "Medium", "High"))</f>
        <v>Low</v>
      </c>
      <c r="BL314" t="str">
        <f>IF(L314 &lt;= 'Additional Data'!$AA$2, "Low", IF(L314 &lt;= 'Additional Data'!$AA$3, "Medium", "High"))</f>
        <v>Low</v>
      </c>
      <c r="BM314">
        <v>313</v>
      </c>
    </row>
    <row r="315" spans="1:65" x14ac:dyDescent="0.25">
      <c r="A315">
        <v>29999</v>
      </c>
      <c r="B315" t="str">
        <f>IF(A315 &lt;= 'Additional Data'!$B$2,"Low", IF(A315 &lt;='Additional Data'!$B$3, "Medium", "High"))</f>
        <v>Low</v>
      </c>
      <c r="C315">
        <v>1</v>
      </c>
      <c r="D315">
        <v>0</v>
      </c>
      <c r="E315">
        <v>22</v>
      </c>
      <c r="F315" t="str">
        <f t="shared" si="36"/>
        <v>Recent</v>
      </c>
      <c r="G315">
        <v>68</v>
      </c>
      <c r="H315">
        <v>7</v>
      </c>
      <c r="I315">
        <v>59</v>
      </c>
      <c r="J315">
        <v>10</v>
      </c>
      <c r="K315">
        <v>5</v>
      </c>
      <c r="L315">
        <v>11</v>
      </c>
      <c r="M315">
        <f>INDEX('Additional Data'!$H$2:$M$2, MATCH(MAX(G315:L315), G315:L315,0))</f>
        <v>0</v>
      </c>
      <c r="N315">
        <v>4</v>
      </c>
      <c r="O315">
        <v>3</v>
      </c>
      <c r="P315">
        <v>1</v>
      </c>
      <c r="Q315">
        <v>4</v>
      </c>
      <c r="R315">
        <v>8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3</v>
      </c>
      <c r="Z315">
        <v>11</v>
      </c>
      <c r="AA315">
        <v>0</v>
      </c>
      <c r="AB315">
        <v>34</v>
      </c>
      <c r="AC315" t="str" cm="1">
        <f t="array" ref="AC315">_xlfn.IFS(AB315 &lt; 30, "&lt; 30", AB315 &lt; 40, "30-39", AB315 &lt; 50, "40-49", AB315 &gt;= 50, "50+")</f>
        <v>30-39</v>
      </c>
      <c r="AD315">
        <v>2660</v>
      </c>
      <c r="AE315">
        <v>0</v>
      </c>
      <c r="AF315">
        <v>0</v>
      </c>
      <c r="AG315">
        <v>1</v>
      </c>
      <c r="AH315">
        <v>0</v>
      </c>
      <c r="AI315">
        <v>0</v>
      </c>
      <c r="AJ315" t="str" cm="1">
        <f t="array" ref="AJ31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1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15">
        <v>0</v>
      </c>
      <c r="AM315">
        <v>0</v>
      </c>
      <c r="AN315">
        <v>0</v>
      </c>
      <c r="AO315">
        <v>0</v>
      </c>
      <c r="AP315">
        <v>1</v>
      </c>
      <c r="AQ315" t="str" cm="1">
        <f t="array" ref="AQ31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15" t="str" cm="1">
        <f t="array" ref="AR31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15">
        <v>149</v>
      </c>
      <c r="AT315">
        <v>138</v>
      </c>
      <c r="AU315">
        <v>0</v>
      </c>
      <c r="AV315">
        <v>1</v>
      </c>
      <c r="AW315" t="s">
        <v>47</v>
      </c>
      <c r="AX315" t="s">
        <v>13</v>
      </c>
      <c r="AY315" t="str">
        <f t="shared" si="37"/>
        <v>Store</v>
      </c>
      <c r="AZ315">
        <v>8</v>
      </c>
      <c r="BA315" t="s">
        <v>44</v>
      </c>
      <c r="BB315">
        <f t="shared" si="38"/>
        <v>8</v>
      </c>
      <c r="BC315">
        <f t="shared" si="39"/>
        <v>160</v>
      </c>
      <c r="BD315">
        <f t="shared" si="40"/>
        <v>8</v>
      </c>
      <c r="BE315">
        <f t="shared" si="41"/>
        <v>3</v>
      </c>
      <c r="BF315">
        <f t="shared" si="42"/>
        <v>3</v>
      </c>
      <c r="BG315">
        <f t="shared" si="43"/>
        <v>14</v>
      </c>
      <c r="BH315">
        <f t="shared" si="44"/>
        <v>4</v>
      </c>
      <c r="BI315" t="str">
        <f>VLOOKUP(BH315,'Additional Data'!$E$1:$F$12,2,FALSE)</f>
        <v>At Risk</v>
      </c>
      <c r="BJ315" t="str">
        <f>IF(G315 &lt;= 'Additional Data'!$Q$2, "Low", IF(G315 &lt;= 'Additional Data'!$Q$3, "Medium", "High"))</f>
        <v>Medium</v>
      </c>
      <c r="BK315" t="str">
        <f>IF(K315 &lt;= 'Additional Data'!$V$2, "Low", IF(K315 &lt;= 'Additional Data'!$V$3, "Medium", "High"))</f>
        <v>Medium</v>
      </c>
      <c r="BL315" t="str">
        <f>IF(L315 &lt;= 'Additional Data'!$AA$2, "Low", IF(L315 &lt;= 'Additional Data'!$AA$3, "Medium", "High"))</f>
        <v>Medium</v>
      </c>
      <c r="BM315">
        <v>314</v>
      </c>
    </row>
    <row r="316" spans="1:65" x14ac:dyDescent="0.25">
      <c r="A316">
        <v>24072</v>
      </c>
      <c r="B316" t="str">
        <f>IF(A316 &lt;= 'Additional Data'!$B$2,"Low", IF(A316 &lt;='Additional Data'!$B$3, "Medium", "High"))</f>
        <v>Low</v>
      </c>
      <c r="C316">
        <v>1</v>
      </c>
      <c r="D316">
        <v>0</v>
      </c>
      <c r="E316">
        <v>79</v>
      </c>
      <c r="F316" t="str">
        <f t="shared" si="36"/>
        <v>Old</v>
      </c>
      <c r="G316">
        <v>9</v>
      </c>
      <c r="H316">
        <v>1</v>
      </c>
      <c r="I316">
        <v>6</v>
      </c>
      <c r="J316">
        <v>3</v>
      </c>
      <c r="K316">
        <v>0</v>
      </c>
      <c r="L316">
        <v>4</v>
      </c>
      <c r="M316">
        <f>INDEX('Additional Data'!$H$2:$M$2, MATCH(MAX(G316:L316), G316:L316,0))</f>
        <v>0</v>
      </c>
      <c r="N316">
        <v>1</v>
      </c>
      <c r="O316">
        <v>1</v>
      </c>
      <c r="P316">
        <v>0</v>
      </c>
      <c r="Q316">
        <v>2</v>
      </c>
      <c r="R316">
        <v>8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3</v>
      </c>
      <c r="Z316">
        <v>11</v>
      </c>
      <c r="AA316">
        <v>0</v>
      </c>
      <c r="AB316">
        <v>37</v>
      </c>
      <c r="AC316" t="str" cm="1">
        <f t="array" ref="AC316">_xlfn.IFS(AB316 &lt; 30, "&lt; 30", AB316 &lt; 40, "30-39", AB316 &lt; 50, "40-49", AB316 &gt;= 50, "50+")</f>
        <v>30-39</v>
      </c>
      <c r="AD316">
        <v>2598</v>
      </c>
      <c r="AE316">
        <v>0</v>
      </c>
      <c r="AF316">
        <v>0</v>
      </c>
      <c r="AG316">
        <v>1</v>
      </c>
      <c r="AH316">
        <v>0</v>
      </c>
      <c r="AI316">
        <v>0</v>
      </c>
      <c r="AJ316" t="str" cm="1">
        <f t="array" ref="AJ31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1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16">
        <v>0</v>
      </c>
      <c r="AM316">
        <v>0</v>
      </c>
      <c r="AN316">
        <v>1</v>
      </c>
      <c r="AO316">
        <v>0</v>
      </c>
      <c r="AP316">
        <v>0</v>
      </c>
      <c r="AQ316" t="str" cm="1">
        <f t="array" ref="AQ31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16" t="str" cm="1">
        <f t="array" ref="AR31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16">
        <v>19</v>
      </c>
      <c r="AT316">
        <v>15</v>
      </c>
      <c r="AU316">
        <v>0</v>
      </c>
      <c r="AV316">
        <v>1</v>
      </c>
      <c r="AW316" t="s">
        <v>45</v>
      </c>
      <c r="AX316" t="s">
        <v>13</v>
      </c>
      <c r="AY316" t="str">
        <f t="shared" si="37"/>
        <v>Store</v>
      </c>
      <c r="AZ316">
        <v>3</v>
      </c>
      <c r="BA316" t="s">
        <v>44</v>
      </c>
      <c r="BB316">
        <f t="shared" si="38"/>
        <v>3</v>
      </c>
      <c r="BC316">
        <f t="shared" si="39"/>
        <v>23</v>
      </c>
      <c r="BD316">
        <f t="shared" si="40"/>
        <v>3.0000000000000004</v>
      </c>
      <c r="BE316">
        <f t="shared" si="41"/>
        <v>0</v>
      </c>
      <c r="BF316">
        <f t="shared" si="42"/>
        <v>0</v>
      </c>
      <c r="BG316">
        <f t="shared" si="43"/>
        <v>3.0000000000000004</v>
      </c>
      <c r="BH316">
        <f t="shared" si="44"/>
        <v>0</v>
      </c>
      <c r="BI316" t="str">
        <f>VLOOKUP(BH316,'Additional Data'!$E$1:$F$12,2,FALSE)</f>
        <v>Churned Customer</v>
      </c>
      <c r="BJ316" t="str">
        <f>IF(G316 &lt;= 'Additional Data'!$Q$2, "Low", IF(G316 &lt;= 'Additional Data'!$Q$3, "Medium", "High"))</f>
        <v>Low</v>
      </c>
      <c r="BK316" t="str">
        <f>IF(K316 &lt;= 'Additional Data'!$V$2, "Low", IF(K316 &lt;= 'Additional Data'!$V$3, "Medium", "High"))</f>
        <v>Low</v>
      </c>
      <c r="BL316" t="str">
        <f>IF(L316 &lt;= 'Additional Data'!$AA$2, "Low", IF(L316 &lt;= 'Additional Data'!$AA$3, "Medium", "High"))</f>
        <v>Low</v>
      </c>
      <c r="BM316">
        <v>315</v>
      </c>
    </row>
    <row r="317" spans="1:65" x14ac:dyDescent="0.25">
      <c r="A317">
        <v>33996</v>
      </c>
      <c r="B317" t="str">
        <f>IF(A317 &lt;= 'Additional Data'!$B$2,"Low", IF(A317 &lt;='Additional Data'!$B$3, "Medium", "High"))</f>
        <v>Low</v>
      </c>
      <c r="C317">
        <v>0</v>
      </c>
      <c r="D317">
        <v>0</v>
      </c>
      <c r="E317">
        <v>46</v>
      </c>
      <c r="F317" t="str">
        <f t="shared" si="36"/>
        <v>Mid</v>
      </c>
      <c r="G317">
        <v>40</v>
      </c>
      <c r="H317">
        <v>2</v>
      </c>
      <c r="I317">
        <v>15</v>
      </c>
      <c r="J317">
        <v>8</v>
      </c>
      <c r="K317">
        <v>0</v>
      </c>
      <c r="L317">
        <v>6</v>
      </c>
      <c r="M317">
        <f>INDEX('Additional Data'!$H$2:$M$2, MATCH(MAX(G317:L317), G317:L317,0))</f>
        <v>0</v>
      </c>
      <c r="N317">
        <v>1</v>
      </c>
      <c r="O317">
        <v>1</v>
      </c>
      <c r="P317">
        <v>1</v>
      </c>
      <c r="Q317">
        <v>3</v>
      </c>
      <c r="R317">
        <v>4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3</v>
      </c>
      <c r="Z317">
        <v>11</v>
      </c>
      <c r="AA317">
        <v>0</v>
      </c>
      <c r="AB317">
        <v>31</v>
      </c>
      <c r="AC317" t="str" cm="1">
        <f t="array" ref="AC317">_xlfn.IFS(AB317 &lt; 30, "&lt; 30", AB317 &lt; 40, "30-39", AB317 &lt; 50, "40-49", AB317 &gt;= 50, "50+")</f>
        <v>30-39</v>
      </c>
      <c r="AD317">
        <v>2450</v>
      </c>
      <c r="AE317">
        <v>0</v>
      </c>
      <c r="AF317">
        <v>0</v>
      </c>
      <c r="AG317">
        <v>1</v>
      </c>
      <c r="AH317">
        <v>0</v>
      </c>
      <c r="AI317">
        <v>0</v>
      </c>
      <c r="AJ317" t="str" cm="1">
        <f t="array" ref="AJ31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1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17">
        <v>0</v>
      </c>
      <c r="AM317">
        <v>0</v>
      </c>
      <c r="AN317">
        <v>0</v>
      </c>
      <c r="AO317">
        <v>0</v>
      </c>
      <c r="AP317">
        <v>1</v>
      </c>
      <c r="AQ317" t="str" cm="1">
        <f t="array" ref="AQ31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17" t="str" cm="1">
        <f t="array" ref="AR31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17">
        <v>65</v>
      </c>
      <c r="AT317">
        <v>59</v>
      </c>
      <c r="AU317">
        <v>0</v>
      </c>
      <c r="AV317">
        <v>0</v>
      </c>
      <c r="AW317" t="s">
        <v>47</v>
      </c>
      <c r="AX317" t="s">
        <v>13</v>
      </c>
      <c r="AY317" t="str">
        <f t="shared" si="37"/>
        <v>Store</v>
      </c>
      <c r="AZ317">
        <v>5</v>
      </c>
      <c r="BA317" t="s">
        <v>44</v>
      </c>
      <c r="BB317">
        <f t="shared" si="38"/>
        <v>5</v>
      </c>
      <c r="BC317">
        <f t="shared" si="39"/>
        <v>71</v>
      </c>
      <c r="BD317">
        <f t="shared" si="40"/>
        <v>6</v>
      </c>
      <c r="BE317">
        <f t="shared" si="41"/>
        <v>1</v>
      </c>
      <c r="BF317">
        <f t="shared" si="42"/>
        <v>2</v>
      </c>
      <c r="BG317">
        <f t="shared" si="43"/>
        <v>9</v>
      </c>
      <c r="BH317">
        <f t="shared" si="44"/>
        <v>2</v>
      </c>
      <c r="BI317" t="str">
        <f>VLOOKUP(BH317,'Additional Data'!$E$1:$F$12,2,FALSE)</f>
        <v>Churned Customer</v>
      </c>
      <c r="BJ317" t="str">
        <f>IF(G317 &lt;= 'Additional Data'!$Q$2, "Low", IF(G317 &lt;= 'Additional Data'!$Q$3, "Medium", "High"))</f>
        <v>Medium</v>
      </c>
      <c r="BK317" t="str">
        <f>IF(K317 &lt;= 'Additional Data'!$V$2, "Low", IF(K317 &lt;= 'Additional Data'!$V$3, "Medium", "High"))</f>
        <v>Low</v>
      </c>
      <c r="BL317" t="str">
        <f>IF(L317 &lt;= 'Additional Data'!$AA$2, "Low", IF(L317 &lt;= 'Additional Data'!$AA$3, "Medium", "High"))</f>
        <v>Low</v>
      </c>
      <c r="BM317">
        <v>316</v>
      </c>
    </row>
    <row r="318" spans="1:65" x14ac:dyDescent="0.25">
      <c r="A318">
        <v>66334</v>
      </c>
      <c r="B318" t="str">
        <f>IF(A318 &lt;= 'Additional Data'!$B$2,"Low", IF(A318 &lt;='Additional Data'!$B$3, "Medium", "High"))</f>
        <v>Medium</v>
      </c>
      <c r="C318">
        <v>0</v>
      </c>
      <c r="D318">
        <v>1</v>
      </c>
      <c r="E318">
        <v>82</v>
      </c>
      <c r="F318" t="str">
        <f t="shared" si="36"/>
        <v>Old</v>
      </c>
      <c r="G318">
        <v>909</v>
      </c>
      <c r="H318">
        <v>11</v>
      </c>
      <c r="I318">
        <v>218</v>
      </c>
      <c r="J318">
        <v>0</v>
      </c>
      <c r="K318">
        <v>0</v>
      </c>
      <c r="L318">
        <v>23</v>
      </c>
      <c r="M318">
        <f>INDEX('Additional Data'!$H$2:$M$2, MATCH(MAX(G318:L318), G318:L318,0))</f>
        <v>0</v>
      </c>
      <c r="N318">
        <v>2</v>
      </c>
      <c r="O318">
        <v>9</v>
      </c>
      <c r="P318">
        <v>3</v>
      </c>
      <c r="Q318">
        <v>5</v>
      </c>
      <c r="R318">
        <v>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3</v>
      </c>
      <c r="Z318">
        <v>11</v>
      </c>
      <c r="AA318">
        <v>1</v>
      </c>
      <c r="AB318">
        <v>64</v>
      </c>
      <c r="AC318" t="str" cm="1">
        <f t="array" ref="AC318">_xlfn.IFS(AB318 &lt; 30, "&lt; 30", AB318 &lt; 40, "30-39", AB318 &lt; 50, "40-49", AB318 &gt;= 50, "50+")</f>
        <v>50+</v>
      </c>
      <c r="AD318">
        <v>2611</v>
      </c>
      <c r="AE318">
        <v>0</v>
      </c>
      <c r="AF318">
        <v>1</v>
      </c>
      <c r="AG318">
        <v>0</v>
      </c>
      <c r="AH318">
        <v>0</v>
      </c>
      <c r="AI318">
        <v>0</v>
      </c>
      <c r="AJ318" t="str" cm="1">
        <f t="array" ref="AJ31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1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18">
        <v>0</v>
      </c>
      <c r="AM318">
        <v>0</v>
      </c>
      <c r="AN318">
        <v>0</v>
      </c>
      <c r="AO318">
        <v>0</v>
      </c>
      <c r="AP318">
        <v>1</v>
      </c>
      <c r="AQ318" t="str" cm="1">
        <f t="array" ref="AQ31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18" t="str" cm="1">
        <f t="array" ref="AR31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18">
        <v>1138</v>
      </c>
      <c r="AT318">
        <v>1115</v>
      </c>
      <c r="AU318">
        <v>0</v>
      </c>
      <c r="AV318">
        <v>1</v>
      </c>
      <c r="AW318" t="s">
        <v>43</v>
      </c>
      <c r="AX318" t="s">
        <v>11</v>
      </c>
      <c r="AY318" t="str">
        <f t="shared" si="37"/>
        <v>Web</v>
      </c>
      <c r="AZ318">
        <v>17</v>
      </c>
      <c r="BA318" t="s">
        <v>44</v>
      </c>
      <c r="BB318">
        <f t="shared" si="38"/>
        <v>17</v>
      </c>
      <c r="BC318">
        <f t="shared" si="39"/>
        <v>1161</v>
      </c>
      <c r="BD318">
        <f t="shared" si="40"/>
        <v>1.9999999999999996</v>
      </c>
      <c r="BE318">
        <f t="shared" si="41"/>
        <v>6</v>
      </c>
      <c r="BF318">
        <f t="shared" si="42"/>
        <v>7</v>
      </c>
      <c r="BG318">
        <f t="shared" si="43"/>
        <v>15</v>
      </c>
      <c r="BH318">
        <f t="shared" si="44"/>
        <v>4</v>
      </c>
      <c r="BI318" t="str">
        <f>VLOOKUP(BH318,'Additional Data'!$E$1:$F$12,2,FALSE)</f>
        <v>At Risk</v>
      </c>
      <c r="BJ318" t="str">
        <f>IF(G318 &lt;= 'Additional Data'!$Q$2, "Low", IF(G318 &lt;= 'Additional Data'!$Q$3, "Medium", "High"))</f>
        <v>High</v>
      </c>
      <c r="BK318" t="str">
        <f>IF(K318 &lt;= 'Additional Data'!$V$2, "Low", IF(K318 &lt;= 'Additional Data'!$V$3, "Medium", "High"))</f>
        <v>Low</v>
      </c>
      <c r="BL318" t="str">
        <f>IF(L318 &lt;= 'Additional Data'!$AA$2, "Low", IF(L318 &lt;= 'Additional Data'!$AA$3, "Medium", "High"))</f>
        <v>Medium</v>
      </c>
      <c r="BM318">
        <v>317</v>
      </c>
    </row>
    <row r="319" spans="1:65" x14ac:dyDescent="0.25">
      <c r="A319">
        <v>35178</v>
      </c>
      <c r="B319" t="str">
        <f>IF(A319 &lt;= 'Additional Data'!$B$2,"Low", IF(A319 &lt;='Additional Data'!$B$3, "Medium", "High"))</f>
        <v>Low</v>
      </c>
      <c r="C319">
        <v>1</v>
      </c>
      <c r="D319">
        <v>0</v>
      </c>
      <c r="E319">
        <v>10</v>
      </c>
      <c r="F319" t="str">
        <f t="shared" si="36"/>
        <v>Recent</v>
      </c>
      <c r="G319">
        <v>23</v>
      </c>
      <c r="H319">
        <v>1</v>
      </c>
      <c r="I319">
        <v>13</v>
      </c>
      <c r="J319">
        <v>2</v>
      </c>
      <c r="K319">
        <v>2</v>
      </c>
      <c r="L319">
        <v>18</v>
      </c>
      <c r="M319">
        <f>INDEX('Additional Data'!$H$2:$M$2, MATCH(MAX(G319:L319), G319:L319,0))</f>
        <v>0</v>
      </c>
      <c r="N319">
        <v>1</v>
      </c>
      <c r="O319">
        <v>1</v>
      </c>
      <c r="P319">
        <v>1</v>
      </c>
      <c r="Q319">
        <v>2</v>
      </c>
      <c r="R319">
        <v>7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3</v>
      </c>
      <c r="Z319">
        <v>11</v>
      </c>
      <c r="AA319">
        <v>1</v>
      </c>
      <c r="AB319">
        <v>49</v>
      </c>
      <c r="AC319" t="str" cm="1">
        <f t="array" ref="AC319">_xlfn.IFS(AB319 &lt; 30, "&lt; 30", AB319 &lt; 40, "30-39", AB319 &lt; 50, "40-49", AB319 &gt;= 50, "50+")</f>
        <v>40-49</v>
      </c>
      <c r="AD319">
        <v>2694</v>
      </c>
      <c r="AE319">
        <v>0</v>
      </c>
      <c r="AF319">
        <v>1</v>
      </c>
      <c r="AG319">
        <v>0</v>
      </c>
      <c r="AH319">
        <v>0</v>
      </c>
      <c r="AI319">
        <v>0</v>
      </c>
      <c r="AJ319" t="str" cm="1">
        <f t="array" ref="AJ31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1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19">
        <v>0</v>
      </c>
      <c r="AM319">
        <v>0</v>
      </c>
      <c r="AN319">
        <v>0</v>
      </c>
      <c r="AO319">
        <v>1</v>
      </c>
      <c r="AP319">
        <v>0</v>
      </c>
      <c r="AQ319" t="str" cm="1">
        <f t="array" ref="AQ31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319" t="str" cm="1">
        <f t="array" ref="AR31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19">
        <v>41</v>
      </c>
      <c r="AT319">
        <v>23</v>
      </c>
      <c r="AU319">
        <v>1</v>
      </c>
      <c r="AV319">
        <v>1</v>
      </c>
      <c r="AW319" t="s">
        <v>45</v>
      </c>
      <c r="AX319" t="s">
        <v>13</v>
      </c>
      <c r="AY319" t="str">
        <f t="shared" si="37"/>
        <v>Store</v>
      </c>
      <c r="AZ319">
        <v>4</v>
      </c>
      <c r="BA319" t="s">
        <v>48</v>
      </c>
      <c r="BB319">
        <f t="shared" si="38"/>
        <v>4</v>
      </c>
      <c r="BC319">
        <f t="shared" si="39"/>
        <v>59</v>
      </c>
      <c r="BD319">
        <f t="shared" si="40"/>
        <v>9</v>
      </c>
      <c r="BE319">
        <f t="shared" si="41"/>
        <v>0</v>
      </c>
      <c r="BF319">
        <f t="shared" si="42"/>
        <v>2</v>
      </c>
      <c r="BG319">
        <f t="shared" si="43"/>
        <v>11</v>
      </c>
      <c r="BH319">
        <f t="shared" si="44"/>
        <v>3</v>
      </c>
      <c r="BI319" t="str">
        <f>VLOOKUP(BH319,'Additional Data'!$E$1:$F$12,2,FALSE)</f>
        <v>At Risk</v>
      </c>
      <c r="BJ319" t="str">
        <f>IF(G319 &lt;= 'Additional Data'!$Q$2, "Low", IF(G319 &lt;= 'Additional Data'!$Q$3, "Medium", "High"))</f>
        <v>Low</v>
      </c>
      <c r="BK319" t="str">
        <f>IF(K319 &lt;= 'Additional Data'!$V$2, "Low", IF(K319 &lt;= 'Additional Data'!$V$3, "Medium", "High"))</f>
        <v>Medium</v>
      </c>
      <c r="BL319" t="str">
        <f>IF(L319 &lt;= 'Additional Data'!$AA$2, "Low", IF(L319 &lt;= 'Additional Data'!$AA$3, "Medium", "High"))</f>
        <v>Medium</v>
      </c>
      <c r="BM319">
        <v>318</v>
      </c>
    </row>
    <row r="320" spans="1:65" x14ac:dyDescent="0.25">
      <c r="A320">
        <v>22010</v>
      </c>
      <c r="B320" t="str">
        <f>IF(A320 &lt;= 'Additional Data'!$B$2,"Low", IF(A320 &lt;='Additional Data'!$B$3, "Medium", "High"))</f>
        <v>Low</v>
      </c>
      <c r="C320">
        <v>1</v>
      </c>
      <c r="D320">
        <v>0</v>
      </c>
      <c r="E320">
        <v>51</v>
      </c>
      <c r="F320" t="str">
        <f t="shared" si="36"/>
        <v>Mid</v>
      </c>
      <c r="G320">
        <v>11</v>
      </c>
      <c r="H320">
        <v>2</v>
      </c>
      <c r="I320">
        <v>9</v>
      </c>
      <c r="J320">
        <v>3</v>
      </c>
      <c r="K320">
        <v>0</v>
      </c>
      <c r="L320">
        <v>8</v>
      </c>
      <c r="M320">
        <f>INDEX('Additional Data'!$H$2:$M$2, MATCH(MAX(G320:L320), G320:L320,0))</f>
        <v>0</v>
      </c>
      <c r="N320">
        <v>2</v>
      </c>
      <c r="O320">
        <v>2</v>
      </c>
      <c r="P320">
        <v>0</v>
      </c>
      <c r="Q320">
        <v>3</v>
      </c>
      <c r="R320">
        <v>8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3</v>
      </c>
      <c r="Z320">
        <v>11</v>
      </c>
      <c r="AA320">
        <v>0</v>
      </c>
      <c r="AB320">
        <v>37</v>
      </c>
      <c r="AC320" t="str" cm="1">
        <f t="array" ref="AC320">_xlfn.IFS(AB320 &lt; 30, "&lt; 30", AB320 &lt; 40, "30-39", AB320 &lt; 50, "40-49", AB320 &gt;= 50, "50+")</f>
        <v>30-39</v>
      </c>
      <c r="AD320">
        <v>2523</v>
      </c>
      <c r="AE320">
        <v>0</v>
      </c>
      <c r="AF320">
        <v>0</v>
      </c>
      <c r="AG320">
        <v>0</v>
      </c>
      <c r="AH320">
        <v>1</v>
      </c>
      <c r="AI320">
        <v>0</v>
      </c>
      <c r="AJ320" t="str" cm="1">
        <f t="array" ref="AJ32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32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20">
        <v>0</v>
      </c>
      <c r="AM320">
        <v>0</v>
      </c>
      <c r="AN320">
        <v>1</v>
      </c>
      <c r="AO320">
        <v>0</v>
      </c>
      <c r="AP320">
        <v>0</v>
      </c>
      <c r="AQ320" t="str" cm="1">
        <f t="array" ref="AQ32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20" t="str" cm="1">
        <f t="array" ref="AR32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20">
        <v>25</v>
      </c>
      <c r="AT320">
        <v>17</v>
      </c>
      <c r="AU320">
        <v>0</v>
      </c>
      <c r="AV320">
        <v>1</v>
      </c>
      <c r="AW320" t="s">
        <v>45</v>
      </c>
      <c r="AX320" t="s">
        <v>13</v>
      </c>
      <c r="AY320" t="str">
        <f t="shared" si="37"/>
        <v>Store</v>
      </c>
      <c r="AZ320">
        <v>5</v>
      </c>
      <c r="BA320" t="s">
        <v>44</v>
      </c>
      <c r="BB320">
        <f t="shared" si="38"/>
        <v>5</v>
      </c>
      <c r="BC320">
        <f t="shared" si="39"/>
        <v>33</v>
      </c>
      <c r="BD320">
        <f t="shared" si="40"/>
        <v>5</v>
      </c>
      <c r="BE320">
        <f t="shared" si="41"/>
        <v>1</v>
      </c>
      <c r="BF320">
        <f t="shared" si="42"/>
        <v>0</v>
      </c>
      <c r="BG320">
        <f t="shared" si="43"/>
        <v>6</v>
      </c>
      <c r="BH320">
        <f t="shared" si="44"/>
        <v>0</v>
      </c>
      <c r="BI320" t="str">
        <f>VLOOKUP(BH320,'Additional Data'!$E$1:$F$12,2,FALSE)</f>
        <v>Churned Customer</v>
      </c>
      <c r="BJ320" t="str">
        <f>IF(G320 &lt;= 'Additional Data'!$Q$2, "Low", IF(G320 &lt;= 'Additional Data'!$Q$3, "Medium", "High"))</f>
        <v>Low</v>
      </c>
      <c r="BK320" t="str">
        <f>IF(K320 &lt;= 'Additional Data'!$V$2, "Low", IF(K320 &lt;= 'Additional Data'!$V$3, "Medium", "High"))</f>
        <v>Low</v>
      </c>
      <c r="BL320" t="str">
        <f>IF(L320 &lt;= 'Additional Data'!$AA$2, "Low", IF(L320 &lt;= 'Additional Data'!$AA$3, "Medium", "High"))</f>
        <v>Low</v>
      </c>
      <c r="BM320">
        <v>319</v>
      </c>
    </row>
    <row r="321" spans="1:65" x14ac:dyDescent="0.25">
      <c r="A321">
        <v>62204</v>
      </c>
      <c r="B321" t="str">
        <f>IF(A321 &lt;= 'Additional Data'!$B$2,"Low", IF(A321 &lt;='Additional Data'!$B$3, "Medium", "High"))</f>
        <v>Medium</v>
      </c>
      <c r="C321">
        <v>0</v>
      </c>
      <c r="D321">
        <v>2</v>
      </c>
      <c r="E321">
        <v>38</v>
      </c>
      <c r="F321" t="str">
        <f t="shared" si="36"/>
        <v>Mid</v>
      </c>
      <c r="G321">
        <v>317</v>
      </c>
      <c r="H321">
        <v>46</v>
      </c>
      <c r="I321">
        <v>247</v>
      </c>
      <c r="J321">
        <v>151</v>
      </c>
      <c r="K321">
        <v>46</v>
      </c>
      <c r="L321">
        <v>139</v>
      </c>
      <c r="M321">
        <f>INDEX('Additional Data'!$H$2:$M$2, MATCH(MAX(G321:L321), G321:L321,0))</f>
        <v>0</v>
      </c>
      <c r="N321">
        <v>1</v>
      </c>
      <c r="O321">
        <v>4</v>
      </c>
      <c r="P321">
        <v>5</v>
      </c>
      <c r="Q321">
        <v>12</v>
      </c>
      <c r="R321">
        <v>3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3</v>
      </c>
      <c r="Z321">
        <v>11</v>
      </c>
      <c r="AA321">
        <v>0</v>
      </c>
      <c r="AB321">
        <v>60</v>
      </c>
      <c r="AC321" t="str" cm="1">
        <f t="array" ref="AC321">_xlfn.IFS(AB321 &lt; 30, "&lt; 30", AB321 &lt; 40, "30-39", AB321 &lt; 50, "40-49", AB321 &gt;= 50, "50+")</f>
        <v>50+</v>
      </c>
      <c r="AD321">
        <v>2814</v>
      </c>
      <c r="AE321">
        <v>1</v>
      </c>
      <c r="AF321">
        <v>0</v>
      </c>
      <c r="AG321">
        <v>0</v>
      </c>
      <c r="AH321">
        <v>0</v>
      </c>
      <c r="AI321">
        <v>0</v>
      </c>
      <c r="AJ321" t="str" cm="1">
        <f t="array" ref="AJ32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32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21">
        <v>0</v>
      </c>
      <c r="AM321">
        <v>0</v>
      </c>
      <c r="AN321">
        <v>1</v>
      </c>
      <c r="AO321">
        <v>0</v>
      </c>
      <c r="AP321">
        <v>0</v>
      </c>
      <c r="AQ321" t="str" cm="1">
        <f t="array" ref="AQ32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21" t="str" cm="1">
        <f t="array" ref="AR32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21">
        <v>807</v>
      </c>
      <c r="AT321">
        <v>668</v>
      </c>
      <c r="AU321">
        <v>0</v>
      </c>
      <c r="AV321">
        <v>2</v>
      </c>
      <c r="AW321" t="s">
        <v>46</v>
      </c>
      <c r="AX321" t="s">
        <v>13</v>
      </c>
      <c r="AY321" t="str">
        <f t="shared" si="37"/>
        <v>Store</v>
      </c>
      <c r="AZ321">
        <v>21</v>
      </c>
      <c r="BA321" t="s">
        <v>44</v>
      </c>
      <c r="BB321">
        <f t="shared" si="38"/>
        <v>21</v>
      </c>
      <c r="BC321">
        <f t="shared" si="39"/>
        <v>946</v>
      </c>
      <c r="BD321">
        <f t="shared" si="40"/>
        <v>7</v>
      </c>
      <c r="BE321">
        <f t="shared" si="41"/>
        <v>8</v>
      </c>
      <c r="BF321">
        <f t="shared" si="42"/>
        <v>7</v>
      </c>
      <c r="BG321">
        <f t="shared" si="43"/>
        <v>22</v>
      </c>
      <c r="BH321">
        <f t="shared" si="44"/>
        <v>8</v>
      </c>
      <c r="BI321" t="str">
        <f>VLOOKUP(BH321,'Additional Data'!$E$1:$F$12,2,FALSE)</f>
        <v>Top Customer</v>
      </c>
      <c r="BJ321" t="str">
        <f>IF(G321 &lt;= 'Additional Data'!$Q$2, "Low", IF(G321 &lt;= 'Additional Data'!$Q$3, "Medium", "High"))</f>
        <v>Medium</v>
      </c>
      <c r="BK321" t="str">
        <f>IF(K321 &lt;= 'Additional Data'!$V$2, "Low", IF(K321 &lt;= 'Additional Data'!$V$3, "Medium", "High"))</f>
        <v>High</v>
      </c>
      <c r="BL321" t="str">
        <f>IF(L321 &lt;= 'Additional Data'!$AA$2, "Low", IF(L321 &lt;= 'Additional Data'!$AA$3, "Medium", "High"))</f>
        <v>High</v>
      </c>
      <c r="BM321">
        <v>320</v>
      </c>
    </row>
    <row r="322" spans="1:65" x14ac:dyDescent="0.25">
      <c r="A322">
        <v>75693</v>
      </c>
      <c r="B322" t="str">
        <f>IF(A322 &lt;= 'Additional Data'!$B$2,"Low", IF(A322 &lt;='Additional Data'!$B$3, "Medium", "High"))</f>
        <v>High</v>
      </c>
      <c r="C322">
        <v>0</v>
      </c>
      <c r="D322">
        <v>0</v>
      </c>
      <c r="E322">
        <v>10</v>
      </c>
      <c r="F322" t="str">
        <f t="shared" ref="F322:F385" si="45">IF(E322&lt;=7,"Very Recent",IF(E322&lt;=30,"Recent",IF(E322&lt;=60,"Mid","Old")))</f>
        <v>Recent</v>
      </c>
      <c r="G322">
        <v>797</v>
      </c>
      <c r="H322">
        <v>153</v>
      </c>
      <c r="I322">
        <v>293</v>
      </c>
      <c r="J322">
        <v>72</v>
      </c>
      <c r="K322">
        <v>97</v>
      </c>
      <c r="L322">
        <v>30</v>
      </c>
      <c r="M322">
        <f>INDEX('Additional Data'!$H$2:$M$2, MATCH(MAX(G322:L322), G322:L322,0))</f>
        <v>0</v>
      </c>
      <c r="N322">
        <v>1</v>
      </c>
      <c r="O322">
        <v>11</v>
      </c>
      <c r="P322">
        <v>4</v>
      </c>
      <c r="Q322">
        <v>6</v>
      </c>
      <c r="R322">
        <v>4</v>
      </c>
      <c r="S322">
        <v>0</v>
      </c>
      <c r="T322">
        <v>1</v>
      </c>
      <c r="U322">
        <v>1</v>
      </c>
      <c r="V322">
        <v>1</v>
      </c>
      <c r="W322">
        <v>0</v>
      </c>
      <c r="X322">
        <v>0</v>
      </c>
      <c r="Y322">
        <v>3</v>
      </c>
      <c r="Z322">
        <v>11</v>
      </c>
      <c r="AA322">
        <v>1</v>
      </c>
      <c r="AB322">
        <v>52</v>
      </c>
      <c r="AC322" t="str" cm="1">
        <f t="array" ref="AC322">_xlfn.IFS(AB322 &lt; 30, "&lt; 30", AB322 &lt; 40, "30-39", AB322 &lt; 50, "40-49", AB322 &gt;= 50, "50+")</f>
        <v>50+</v>
      </c>
      <c r="AD322">
        <v>2729</v>
      </c>
      <c r="AE322">
        <v>1</v>
      </c>
      <c r="AF322">
        <v>0</v>
      </c>
      <c r="AG322">
        <v>0</v>
      </c>
      <c r="AH322">
        <v>0</v>
      </c>
      <c r="AI322">
        <v>0</v>
      </c>
      <c r="AJ322" t="str" cm="1">
        <f t="array" ref="AJ32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32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22">
        <v>0</v>
      </c>
      <c r="AM322">
        <v>0</v>
      </c>
      <c r="AN322">
        <v>1</v>
      </c>
      <c r="AO322">
        <v>0</v>
      </c>
      <c r="AP322">
        <v>0</v>
      </c>
      <c r="AQ322" t="str" cm="1">
        <f t="array" ref="AQ32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22" t="str" cm="1">
        <f t="array" ref="AR32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22">
        <v>1412</v>
      </c>
      <c r="AT322">
        <v>1382</v>
      </c>
      <c r="AU322">
        <v>3</v>
      </c>
      <c r="AV322">
        <v>0</v>
      </c>
      <c r="AW322" t="s">
        <v>43</v>
      </c>
      <c r="AX322" t="s">
        <v>11</v>
      </c>
      <c r="AY322" t="str">
        <f t="shared" ref="AY322:AY385" si="46">IF(AND(O322 &gt;= P322, O322 &gt;= Q322), "Web", IF(AND(P322 &gt;= O322, P322 &gt;= Q322), "Catalog", "Store"))</f>
        <v>Web</v>
      </c>
      <c r="AZ322">
        <v>21</v>
      </c>
      <c r="BA322" t="s">
        <v>48</v>
      </c>
      <c r="BB322">
        <f t="shared" ref="BB322:BB385" si="47">SUM(O322:Q322)</f>
        <v>21</v>
      </c>
      <c r="BC322">
        <f t="shared" ref="BC322:BC385" si="48">SUM(G322:L322)</f>
        <v>1442</v>
      </c>
      <c r="BD322">
        <f t="shared" ref="BD322:BD385" si="49">(1-_xlfn.PERCENTRANK.INC($E:$E,E322,1))*10</f>
        <v>9</v>
      </c>
      <c r="BE322">
        <f t="shared" ref="BE322:BE385" si="50">_xlfn.PERCENTRANK.INC($BB:$BB,BB322,1)*10</f>
        <v>8</v>
      </c>
      <c r="BF322">
        <f t="shared" ref="BF322:BF385" si="51">_xlfn.PERCENTRANK.INC($BC:$BC,BC322,1)*10</f>
        <v>8</v>
      </c>
      <c r="BG322">
        <f t="shared" ref="BG322:BG385" si="52">SUM(BD322:BF322)</f>
        <v>25</v>
      </c>
      <c r="BH322">
        <f t="shared" ref="BH322:BH385" si="53">_xlfn.PERCENTRANK.INC($BG:$BG,BG322,1)*10</f>
        <v>9</v>
      </c>
      <c r="BI322" t="str">
        <f>VLOOKUP(BH322,'Additional Data'!$E$1:$F$12,2,FALSE)</f>
        <v>Top Customer</v>
      </c>
      <c r="BJ322" t="str">
        <f>IF(G322 &lt;= 'Additional Data'!$Q$2, "Low", IF(G322 &lt;= 'Additional Data'!$Q$3, "Medium", "High"))</f>
        <v>High</v>
      </c>
      <c r="BK322" t="str">
        <f>IF(K322 &lt;= 'Additional Data'!$V$2, "Low", IF(K322 &lt;= 'Additional Data'!$V$3, "Medium", "High"))</f>
        <v>High</v>
      </c>
      <c r="BL322" t="str">
        <f>IF(L322 &lt;= 'Additional Data'!$AA$2, "Low", IF(L322 &lt;= 'Additional Data'!$AA$3, "Medium", "High"))</f>
        <v>Medium</v>
      </c>
      <c r="BM322">
        <v>321</v>
      </c>
    </row>
    <row r="323" spans="1:65" x14ac:dyDescent="0.25">
      <c r="A323">
        <v>30675</v>
      </c>
      <c r="B323" t="str">
        <f>IF(A323 &lt;= 'Additional Data'!$B$2,"Low", IF(A323 &lt;='Additional Data'!$B$3, "Medium", "High"))</f>
        <v>Low</v>
      </c>
      <c r="C323">
        <v>1</v>
      </c>
      <c r="D323">
        <v>0</v>
      </c>
      <c r="E323">
        <v>14</v>
      </c>
      <c r="F323" t="str">
        <f t="shared" si="45"/>
        <v>Recent</v>
      </c>
      <c r="G323">
        <v>10</v>
      </c>
      <c r="H323">
        <v>2</v>
      </c>
      <c r="I323">
        <v>16</v>
      </c>
      <c r="J323">
        <v>11</v>
      </c>
      <c r="K323">
        <v>2</v>
      </c>
      <c r="L323">
        <v>21</v>
      </c>
      <c r="M323">
        <f>INDEX('Additional Data'!$H$2:$M$2, MATCH(MAX(G323:L323), G323:L323,0))</f>
        <v>0</v>
      </c>
      <c r="N323">
        <v>1</v>
      </c>
      <c r="O323">
        <v>1</v>
      </c>
      <c r="P323">
        <v>0</v>
      </c>
      <c r="Q323">
        <v>3</v>
      </c>
      <c r="R323">
        <v>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3</v>
      </c>
      <c r="Z323">
        <v>11</v>
      </c>
      <c r="AA323">
        <v>0</v>
      </c>
      <c r="AB323">
        <v>48</v>
      </c>
      <c r="AC323" t="str" cm="1">
        <f t="array" ref="AC323">_xlfn.IFS(AB323 &lt; 30, "&lt; 30", AB323 &lt; 40, "30-39", AB323 &lt; 50, "40-49", AB323 &gt;= 50, "50+")</f>
        <v>40-49</v>
      </c>
      <c r="AD323">
        <v>2753</v>
      </c>
      <c r="AE323">
        <v>0</v>
      </c>
      <c r="AF323">
        <v>1</v>
      </c>
      <c r="AG323">
        <v>0</v>
      </c>
      <c r="AH323">
        <v>0</v>
      </c>
      <c r="AI323">
        <v>0</v>
      </c>
      <c r="AJ323" t="str" cm="1">
        <f t="array" ref="AJ32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2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23">
        <v>0</v>
      </c>
      <c r="AM323">
        <v>0</v>
      </c>
      <c r="AN323">
        <v>1</v>
      </c>
      <c r="AO323">
        <v>0</v>
      </c>
      <c r="AP323">
        <v>0</v>
      </c>
      <c r="AQ323" t="str" cm="1">
        <f t="array" ref="AQ32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23" t="str" cm="1">
        <f t="array" ref="AR32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23">
        <v>41</v>
      </c>
      <c r="AT323">
        <v>20</v>
      </c>
      <c r="AU323">
        <v>0</v>
      </c>
      <c r="AV323">
        <v>1</v>
      </c>
      <c r="AW323" t="s">
        <v>45</v>
      </c>
      <c r="AX323" t="s">
        <v>13</v>
      </c>
      <c r="AY323" t="str">
        <f t="shared" si="46"/>
        <v>Store</v>
      </c>
      <c r="AZ323">
        <v>4</v>
      </c>
      <c r="BA323" t="s">
        <v>44</v>
      </c>
      <c r="BB323">
        <f t="shared" si="47"/>
        <v>4</v>
      </c>
      <c r="BC323">
        <f t="shared" si="48"/>
        <v>62</v>
      </c>
      <c r="BD323">
        <f t="shared" si="49"/>
        <v>9</v>
      </c>
      <c r="BE323">
        <f t="shared" si="50"/>
        <v>0</v>
      </c>
      <c r="BF323">
        <f t="shared" si="51"/>
        <v>2</v>
      </c>
      <c r="BG323">
        <f t="shared" si="52"/>
        <v>11</v>
      </c>
      <c r="BH323">
        <f t="shared" si="53"/>
        <v>3</v>
      </c>
      <c r="BI323" t="str">
        <f>VLOOKUP(BH323,'Additional Data'!$E$1:$F$12,2,FALSE)</f>
        <v>At Risk</v>
      </c>
      <c r="BJ323" t="str">
        <f>IF(G323 &lt;= 'Additional Data'!$Q$2, "Low", IF(G323 &lt;= 'Additional Data'!$Q$3, "Medium", "High"))</f>
        <v>Low</v>
      </c>
      <c r="BK323" t="str">
        <f>IF(K323 &lt;= 'Additional Data'!$V$2, "Low", IF(K323 &lt;= 'Additional Data'!$V$3, "Medium", "High"))</f>
        <v>Medium</v>
      </c>
      <c r="BL323" t="str">
        <f>IF(L323 &lt;= 'Additional Data'!$AA$2, "Low", IF(L323 &lt;= 'Additional Data'!$AA$3, "Medium", "High"))</f>
        <v>Medium</v>
      </c>
      <c r="BM323">
        <v>322</v>
      </c>
    </row>
    <row r="324" spans="1:65" x14ac:dyDescent="0.25">
      <c r="A324">
        <v>83003</v>
      </c>
      <c r="B324" t="str">
        <f>IF(A324 &lt;= 'Additional Data'!$B$2,"Low", IF(A324 &lt;='Additional Data'!$B$3, "Medium", "High"))</f>
        <v>High</v>
      </c>
      <c r="C324">
        <v>0</v>
      </c>
      <c r="D324">
        <v>0</v>
      </c>
      <c r="E324">
        <v>18</v>
      </c>
      <c r="F324" t="str">
        <f t="shared" si="45"/>
        <v>Recent</v>
      </c>
      <c r="G324">
        <v>856</v>
      </c>
      <c r="H324">
        <v>61</v>
      </c>
      <c r="I324">
        <v>570</v>
      </c>
      <c r="J324">
        <v>40</v>
      </c>
      <c r="K324">
        <v>25</v>
      </c>
      <c r="L324">
        <v>122</v>
      </c>
      <c r="M324">
        <f>INDEX('Additional Data'!$H$2:$M$2, MATCH(MAX(G324:L324), G324:L324,0))</f>
        <v>0</v>
      </c>
      <c r="N324">
        <v>1</v>
      </c>
      <c r="O324">
        <v>7</v>
      </c>
      <c r="P324">
        <v>6</v>
      </c>
      <c r="Q324">
        <v>8</v>
      </c>
      <c r="R324">
        <v>3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3</v>
      </c>
      <c r="Z324">
        <v>11</v>
      </c>
      <c r="AA324">
        <v>1</v>
      </c>
      <c r="AB324">
        <v>55</v>
      </c>
      <c r="AC324" t="str" cm="1">
        <f t="array" ref="AC324">_xlfn.IFS(AB324 &lt; 30, "&lt; 30", AB324 &lt; 40, "30-39", AB324 &lt; 50, "40-49", AB324 &gt;= 50, "50+")</f>
        <v>50+</v>
      </c>
      <c r="AD324">
        <v>2642</v>
      </c>
      <c r="AE324">
        <v>0</v>
      </c>
      <c r="AF324">
        <v>0</v>
      </c>
      <c r="AG324">
        <v>0</v>
      </c>
      <c r="AH324">
        <v>1</v>
      </c>
      <c r="AI324">
        <v>0</v>
      </c>
      <c r="AJ324" t="str" cm="1">
        <f t="array" ref="AJ32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32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24">
        <v>0</v>
      </c>
      <c r="AM324">
        <v>0</v>
      </c>
      <c r="AN324">
        <v>1</v>
      </c>
      <c r="AO324">
        <v>0</v>
      </c>
      <c r="AP324">
        <v>0</v>
      </c>
      <c r="AQ324" t="str" cm="1">
        <f t="array" ref="AQ32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24" t="str" cm="1">
        <f t="array" ref="AR32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24">
        <v>1552</v>
      </c>
      <c r="AT324">
        <v>1430</v>
      </c>
      <c r="AU324">
        <v>1</v>
      </c>
      <c r="AV324">
        <v>0</v>
      </c>
      <c r="AW324" t="s">
        <v>43</v>
      </c>
      <c r="AX324" t="s">
        <v>13</v>
      </c>
      <c r="AY324" t="str">
        <f t="shared" si="46"/>
        <v>Store</v>
      </c>
      <c r="AZ324">
        <v>21</v>
      </c>
      <c r="BA324" t="s">
        <v>48</v>
      </c>
      <c r="BB324">
        <f t="shared" si="47"/>
        <v>21</v>
      </c>
      <c r="BC324">
        <f t="shared" si="48"/>
        <v>1674</v>
      </c>
      <c r="BD324">
        <f t="shared" si="49"/>
        <v>9</v>
      </c>
      <c r="BE324">
        <f t="shared" si="50"/>
        <v>8</v>
      </c>
      <c r="BF324">
        <f t="shared" si="51"/>
        <v>9</v>
      </c>
      <c r="BG324">
        <f t="shared" si="52"/>
        <v>26</v>
      </c>
      <c r="BH324">
        <f t="shared" si="53"/>
        <v>9</v>
      </c>
      <c r="BI324" t="str">
        <f>VLOOKUP(BH324,'Additional Data'!$E$1:$F$12,2,FALSE)</f>
        <v>Top Customer</v>
      </c>
      <c r="BJ324" t="str">
        <f>IF(G324 &lt;= 'Additional Data'!$Q$2, "Low", IF(G324 &lt;= 'Additional Data'!$Q$3, "Medium", "High"))</f>
        <v>High</v>
      </c>
      <c r="BK324" t="str">
        <f>IF(K324 &lt;= 'Additional Data'!$V$2, "Low", IF(K324 &lt;= 'Additional Data'!$V$3, "Medium", "High"))</f>
        <v>Medium</v>
      </c>
      <c r="BL324" t="str">
        <f>IF(L324 &lt;= 'Additional Data'!$AA$2, "Low", IF(L324 &lt;= 'Additional Data'!$AA$3, "Medium", "High"))</f>
        <v>High</v>
      </c>
      <c r="BM324">
        <v>323</v>
      </c>
    </row>
    <row r="325" spans="1:65" x14ac:dyDescent="0.25">
      <c r="A325">
        <v>68655</v>
      </c>
      <c r="B325" t="str">
        <f>IF(A325 &lt;= 'Additional Data'!$B$2,"Low", IF(A325 &lt;='Additional Data'!$B$3, "Medium", "High"))</f>
        <v>High</v>
      </c>
      <c r="C325">
        <v>0</v>
      </c>
      <c r="D325">
        <v>0</v>
      </c>
      <c r="E325">
        <v>95</v>
      </c>
      <c r="F325" t="str">
        <f t="shared" si="45"/>
        <v>Old</v>
      </c>
      <c r="G325">
        <v>456</v>
      </c>
      <c r="H325">
        <v>19</v>
      </c>
      <c r="I325">
        <v>832</v>
      </c>
      <c r="J325">
        <v>75</v>
      </c>
      <c r="K325">
        <v>118</v>
      </c>
      <c r="L325">
        <v>38</v>
      </c>
      <c r="M325">
        <f>INDEX('Additional Data'!$H$2:$M$2, MATCH(MAX(G325:L325), G325:L325,0))</f>
        <v>0</v>
      </c>
      <c r="N325">
        <v>1</v>
      </c>
      <c r="O325">
        <v>4</v>
      </c>
      <c r="P325">
        <v>5</v>
      </c>
      <c r="Q325">
        <v>11</v>
      </c>
      <c r="R325">
        <v>3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3</v>
      </c>
      <c r="Z325">
        <v>11</v>
      </c>
      <c r="AA325">
        <v>0</v>
      </c>
      <c r="AB325">
        <v>32</v>
      </c>
      <c r="AC325" t="str" cm="1">
        <f t="array" ref="AC325">_xlfn.IFS(AB325 &lt; 30, "&lt; 30", AB325 &lt; 40, "30-39", AB325 &lt; 50, "40-49", AB325 &gt;= 50, "50+")</f>
        <v>30-39</v>
      </c>
      <c r="AD325">
        <v>2847</v>
      </c>
      <c r="AE325">
        <v>0</v>
      </c>
      <c r="AF325">
        <v>0</v>
      </c>
      <c r="AG325">
        <v>1</v>
      </c>
      <c r="AH325">
        <v>0</v>
      </c>
      <c r="AI325">
        <v>0</v>
      </c>
      <c r="AJ325" t="str" cm="1">
        <f t="array" ref="AJ32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2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25">
        <v>0</v>
      </c>
      <c r="AM325">
        <v>0</v>
      </c>
      <c r="AN325">
        <v>1</v>
      </c>
      <c r="AO325">
        <v>0</v>
      </c>
      <c r="AP325">
        <v>0</v>
      </c>
      <c r="AQ325" t="str" cm="1">
        <f t="array" ref="AQ32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25" t="str" cm="1">
        <f t="array" ref="AR32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25">
        <v>1500</v>
      </c>
      <c r="AT325">
        <v>1462</v>
      </c>
      <c r="AU325">
        <v>0</v>
      </c>
      <c r="AV325">
        <v>0</v>
      </c>
      <c r="AW325" t="s">
        <v>43</v>
      </c>
      <c r="AX325" t="s">
        <v>13</v>
      </c>
      <c r="AY325" t="str">
        <f t="shared" si="46"/>
        <v>Store</v>
      </c>
      <c r="AZ325">
        <v>20</v>
      </c>
      <c r="BA325" t="s">
        <v>44</v>
      </c>
      <c r="BB325">
        <f t="shared" si="47"/>
        <v>20</v>
      </c>
      <c r="BC325">
        <f t="shared" si="48"/>
        <v>1538</v>
      </c>
      <c r="BD325">
        <f t="shared" si="49"/>
        <v>0.99999999999999978</v>
      </c>
      <c r="BE325">
        <f t="shared" si="50"/>
        <v>7</v>
      </c>
      <c r="BF325">
        <f t="shared" si="51"/>
        <v>9</v>
      </c>
      <c r="BG325">
        <f t="shared" si="52"/>
        <v>17</v>
      </c>
      <c r="BH325">
        <f t="shared" si="53"/>
        <v>5</v>
      </c>
      <c r="BI325" t="str">
        <f>VLOOKUP(BH325,'Additional Data'!$E$1:$F$12,2,FALSE)</f>
        <v>Loyal Customer</v>
      </c>
      <c r="BJ325" t="str">
        <f>IF(G325 &lt;= 'Additional Data'!$Q$2, "Low", IF(G325 &lt;= 'Additional Data'!$Q$3, "Medium", "High"))</f>
        <v>Medium</v>
      </c>
      <c r="BK325" t="str">
        <f>IF(K325 &lt;= 'Additional Data'!$V$2, "Low", IF(K325 &lt;= 'Additional Data'!$V$3, "Medium", "High"))</f>
        <v>High</v>
      </c>
      <c r="BL325" t="str">
        <f>IF(L325 &lt;= 'Additional Data'!$AA$2, "Low", IF(L325 &lt;= 'Additional Data'!$AA$3, "Medium", "High"))</f>
        <v>Medium</v>
      </c>
      <c r="BM325">
        <v>324</v>
      </c>
    </row>
    <row r="326" spans="1:65" x14ac:dyDescent="0.25">
      <c r="A326">
        <v>41411</v>
      </c>
      <c r="B326" t="str">
        <f>IF(A326 &lt;= 'Additional Data'!$B$2,"Low", IF(A326 &lt;='Additional Data'!$B$3, "Medium", "High"))</f>
        <v>Medium</v>
      </c>
      <c r="C326">
        <v>0</v>
      </c>
      <c r="D326">
        <v>0</v>
      </c>
      <c r="E326">
        <v>11</v>
      </c>
      <c r="F326" t="str">
        <f t="shared" si="45"/>
        <v>Recent</v>
      </c>
      <c r="G326">
        <v>37</v>
      </c>
      <c r="H326">
        <v>32</v>
      </c>
      <c r="I326">
        <v>38</v>
      </c>
      <c r="J326">
        <v>11</v>
      </c>
      <c r="K326">
        <v>3</v>
      </c>
      <c r="L326">
        <v>18</v>
      </c>
      <c r="M326">
        <f>INDEX('Additional Data'!$H$2:$M$2, MATCH(MAX(G326:L326), G326:L326,0))</f>
        <v>0</v>
      </c>
      <c r="N326">
        <v>1</v>
      </c>
      <c r="O326">
        <v>2</v>
      </c>
      <c r="P326">
        <v>1</v>
      </c>
      <c r="Q326">
        <v>4</v>
      </c>
      <c r="R326">
        <v>6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3</v>
      </c>
      <c r="Z326">
        <v>11</v>
      </c>
      <c r="AA326">
        <v>0</v>
      </c>
      <c r="AB326">
        <v>34</v>
      </c>
      <c r="AC326" t="str" cm="1">
        <f t="array" ref="AC326">_xlfn.IFS(AB326 &lt; 30, "&lt; 30", AB326 &lt; 40, "30-39", AB326 &lt; 50, "40-49", AB326 &gt;= 50, "50+")</f>
        <v>30-39</v>
      </c>
      <c r="AD326">
        <v>2363</v>
      </c>
      <c r="AE326">
        <v>1</v>
      </c>
      <c r="AF326">
        <v>0</v>
      </c>
      <c r="AG326">
        <v>0</v>
      </c>
      <c r="AH326">
        <v>0</v>
      </c>
      <c r="AI326">
        <v>0</v>
      </c>
      <c r="AJ326" t="str" cm="1">
        <f t="array" ref="AJ32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32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26">
        <v>0</v>
      </c>
      <c r="AM326">
        <v>0</v>
      </c>
      <c r="AN326">
        <v>1</v>
      </c>
      <c r="AO326">
        <v>0</v>
      </c>
      <c r="AP326">
        <v>0</v>
      </c>
      <c r="AQ326" t="str" cm="1">
        <f t="array" ref="AQ32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26" t="str" cm="1">
        <f t="array" ref="AR32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26">
        <v>121</v>
      </c>
      <c r="AT326">
        <v>103</v>
      </c>
      <c r="AU326">
        <v>0</v>
      </c>
      <c r="AV326">
        <v>0</v>
      </c>
      <c r="AW326" t="s">
        <v>47</v>
      </c>
      <c r="AX326" t="s">
        <v>13</v>
      </c>
      <c r="AY326" t="str">
        <f t="shared" si="46"/>
        <v>Store</v>
      </c>
      <c r="AZ326">
        <v>7</v>
      </c>
      <c r="BA326" t="s">
        <v>44</v>
      </c>
      <c r="BB326">
        <f t="shared" si="47"/>
        <v>7</v>
      </c>
      <c r="BC326">
        <f t="shared" si="48"/>
        <v>139</v>
      </c>
      <c r="BD326">
        <f t="shared" si="49"/>
        <v>9</v>
      </c>
      <c r="BE326">
        <f t="shared" si="50"/>
        <v>3</v>
      </c>
      <c r="BF326">
        <f t="shared" si="51"/>
        <v>3</v>
      </c>
      <c r="BG326">
        <f t="shared" si="52"/>
        <v>15</v>
      </c>
      <c r="BH326">
        <f t="shared" si="53"/>
        <v>4</v>
      </c>
      <c r="BI326" t="str">
        <f>VLOOKUP(BH326,'Additional Data'!$E$1:$F$12,2,FALSE)</f>
        <v>At Risk</v>
      </c>
      <c r="BJ326" t="str">
        <f>IF(G326 &lt;= 'Additional Data'!$Q$2, "Low", IF(G326 &lt;= 'Additional Data'!$Q$3, "Medium", "High"))</f>
        <v>Medium</v>
      </c>
      <c r="BK326" t="str">
        <f>IF(K326 &lt;= 'Additional Data'!$V$2, "Low", IF(K326 &lt;= 'Additional Data'!$V$3, "Medium", "High"))</f>
        <v>Medium</v>
      </c>
      <c r="BL326" t="str">
        <f>IF(L326 &lt;= 'Additional Data'!$AA$2, "Low", IF(L326 &lt;= 'Additional Data'!$AA$3, "Medium", "High"))</f>
        <v>Medium</v>
      </c>
      <c r="BM326">
        <v>325</v>
      </c>
    </row>
    <row r="327" spans="1:65" x14ac:dyDescent="0.25">
      <c r="A327">
        <v>55212</v>
      </c>
      <c r="B327" t="str">
        <f>IF(A327 &lt;= 'Additional Data'!$B$2,"Low", IF(A327 &lt;='Additional Data'!$B$3, "Medium", "High"))</f>
        <v>Medium</v>
      </c>
      <c r="C327">
        <v>0</v>
      </c>
      <c r="D327">
        <v>1</v>
      </c>
      <c r="E327">
        <v>65</v>
      </c>
      <c r="F327" t="str">
        <f t="shared" si="45"/>
        <v>Old</v>
      </c>
      <c r="G327">
        <v>1103</v>
      </c>
      <c r="H327">
        <v>0</v>
      </c>
      <c r="I327">
        <v>45</v>
      </c>
      <c r="J327">
        <v>0</v>
      </c>
      <c r="K327">
        <v>0</v>
      </c>
      <c r="L327">
        <v>34</v>
      </c>
      <c r="M327">
        <f>INDEX('Additional Data'!$H$2:$M$2, MATCH(MAX(G327:L327), G327:L327,0))</f>
        <v>0</v>
      </c>
      <c r="N327">
        <v>3</v>
      </c>
      <c r="O327">
        <v>4</v>
      </c>
      <c r="P327">
        <v>2</v>
      </c>
      <c r="Q327">
        <v>11</v>
      </c>
      <c r="R327">
        <v>8</v>
      </c>
      <c r="S327">
        <v>0</v>
      </c>
      <c r="T327">
        <v>1</v>
      </c>
      <c r="U327">
        <v>0</v>
      </c>
      <c r="V327">
        <v>0</v>
      </c>
      <c r="W327">
        <v>1</v>
      </c>
      <c r="X327">
        <v>0</v>
      </c>
      <c r="Y327">
        <v>3</v>
      </c>
      <c r="Z327">
        <v>11</v>
      </c>
      <c r="AA327">
        <v>0</v>
      </c>
      <c r="AB327">
        <v>51</v>
      </c>
      <c r="AC327" t="str" cm="1">
        <f t="array" ref="AC327">_xlfn.IFS(AB327 &lt; 30, "&lt; 30", AB327 &lt; 40, "30-39", AB327 &lt; 50, "40-49", AB327 &gt;= 50, "50+")</f>
        <v>50+</v>
      </c>
      <c r="AD327">
        <v>2742</v>
      </c>
      <c r="AE327">
        <v>0</v>
      </c>
      <c r="AF327">
        <v>1</v>
      </c>
      <c r="AG327">
        <v>0</v>
      </c>
      <c r="AH327">
        <v>0</v>
      </c>
      <c r="AI327">
        <v>0</v>
      </c>
      <c r="AJ327" t="str" cm="1">
        <f t="array" ref="AJ32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2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27">
        <v>0</v>
      </c>
      <c r="AM327">
        <v>0</v>
      </c>
      <c r="AN327">
        <v>0</v>
      </c>
      <c r="AO327">
        <v>0</v>
      </c>
      <c r="AP327">
        <v>1</v>
      </c>
      <c r="AQ327" t="str" cm="1">
        <f t="array" ref="AQ32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27" t="str" cm="1">
        <f t="array" ref="AR32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27">
        <v>1148</v>
      </c>
      <c r="AT327">
        <v>1114</v>
      </c>
      <c r="AU327">
        <v>2</v>
      </c>
      <c r="AV327">
        <v>1</v>
      </c>
      <c r="AW327" t="s">
        <v>43</v>
      </c>
      <c r="AX327" t="s">
        <v>13</v>
      </c>
      <c r="AY327" t="str">
        <f t="shared" si="46"/>
        <v>Store</v>
      </c>
      <c r="AZ327">
        <v>17</v>
      </c>
      <c r="BA327" t="s">
        <v>48</v>
      </c>
      <c r="BB327">
        <f t="shared" si="47"/>
        <v>17</v>
      </c>
      <c r="BC327">
        <f t="shared" si="48"/>
        <v>1182</v>
      </c>
      <c r="BD327">
        <f t="shared" si="49"/>
        <v>4</v>
      </c>
      <c r="BE327">
        <f t="shared" si="50"/>
        <v>6</v>
      </c>
      <c r="BF327">
        <f t="shared" si="51"/>
        <v>8</v>
      </c>
      <c r="BG327">
        <f t="shared" si="52"/>
        <v>18</v>
      </c>
      <c r="BH327">
        <f t="shared" si="53"/>
        <v>6</v>
      </c>
      <c r="BI327" t="str">
        <f>VLOOKUP(BH327,'Additional Data'!$E$1:$F$12,2,FALSE)</f>
        <v>Loyal Customer</v>
      </c>
      <c r="BJ327" t="str">
        <f>IF(G327 &lt;= 'Additional Data'!$Q$2, "Low", IF(G327 &lt;= 'Additional Data'!$Q$3, "Medium", "High"))</f>
        <v>High</v>
      </c>
      <c r="BK327" t="str">
        <f>IF(K327 &lt;= 'Additional Data'!$V$2, "Low", IF(K327 &lt;= 'Additional Data'!$V$3, "Medium", "High"))</f>
        <v>Low</v>
      </c>
      <c r="BL327" t="str">
        <f>IF(L327 &lt;= 'Additional Data'!$AA$2, "Low", IF(L327 &lt;= 'Additional Data'!$AA$3, "Medium", "High"))</f>
        <v>Medium</v>
      </c>
      <c r="BM327">
        <v>326</v>
      </c>
    </row>
    <row r="328" spans="1:65" x14ac:dyDescent="0.25">
      <c r="A328">
        <v>59292</v>
      </c>
      <c r="B328" t="str">
        <f>IF(A328 &lt;= 'Additional Data'!$B$2,"Low", IF(A328 &lt;='Additional Data'!$B$3, "Medium", "High"))</f>
        <v>Medium</v>
      </c>
      <c r="C328">
        <v>0</v>
      </c>
      <c r="D328">
        <v>1</v>
      </c>
      <c r="E328">
        <v>71</v>
      </c>
      <c r="F328" t="str">
        <f t="shared" si="45"/>
        <v>Old</v>
      </c>
      <c r="G328">
        <v>378</v>
      </c>
      <c r="H328">
        <v>14</v>
      </c>
      <c r="I328">
        <v>68</v>
      </c>
      <c r="J328">
        <v>19</v>
      </c>
      <c r="K328">
        <v>14</v>
      </c>
      <c r="L328">
        <v>14</v>
      </c>
      <c r="M328">
        <f>INDEX('Additional Data'!$H$2:$M$2, MATCH(MAX(G328:L328), G328:L328,0))</f>
        <v>0</v>
      </c>
      <c r="N328">
        <v>2</v>
      </c>
      <c r="O328">
        <v>3</v>
      </c>
      <c r="P328">
        <v>5</v>
      </c>
      <c r="Q328">
        <v>8</v>
      </c>
      <c r="R328">
        <v>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3</v>
      </c>
      <c r="Z328">
        <v>11</v>
      </c>
      <c r="AA328">
        <v>0</v>
      </c>
      <c r="AB328">
        <v>70</v>
      </c>
      <c r="AC328" t="str" cm="1">
        <f t="array" ref="AC328">_xlfn.IFS(AB328 &lt; 30, "&lt; 30", AB328 &lt; 40, "30-39", AB328 &lt; 50, "40-49", AB328 &gt;= 50, "50+")</f>
        <v>50+</v>
      </c>
      <c r="AD328">
        <v>2540</v>
      </c>
      <c r="AE328">
        <v>0</v>
      </c>
      <c r="AF328">
        <v>0</v>
      </c>
      <c r="AG328">
        <v>0</v>
      </c>
      <c r="AH328">
        <v>1</v>
      </c>
      <c r="AI328">
        <v>0</v>
      </c>
      <c r="AJ328" t="str" cm="1">
        <f t="array" ref="AJ32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32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28">
        <v>0</v>
      </c>
      <c r="AM328">
        <v>0</v>
      </c>
      <c r="AN328">
        <v>0</v>
      </c>
      <c r="AO328">
        <v>0</v>
      </c>
      <c r="AP328">
        <v>1</v>
      </c>
      <c r="AQ328" t="str" cm="1">
        <f t="array" ref="AQ32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28" t="str" cm="1">
        <f t="array" ref="AR32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28">
        <v>493</v>
      </c>
      <c r="AT328">
        <v>479</v>
      </c>
      <c r="AU328">
        <v>0</v>
      </c>
      <c r="AV328">
        <v>1</v>
      </c>
      <c r="AW328" t="s">
        <v>46</v>
      </c>
      <c r="AX328" t="s">
        <v>13</v>
      </c>
      <c r="AY328" t="str">
        <f t="shared" si="46"/>
        <v>Store</v>
      </c>
      <c r="AZ328">
        <v>16</v>
      </c>
      <c r="BA328" t="s">
        <v>44</v>
      </c>
      <c r="BB328">
        <f t="shared" si="47"/>
        <v>16</v>
      </c>
      <c r="BC328">
        <f t="shared" si="48"/>
        <v>507</v>
      </c>
      <c r="BD328">
        <f t="shared" si="49"/>
        <v>3.0000000000000004</v>
      </c>
      <c r="BE328">
        <f t="shared" si="50"/>
        <v>6</v>
      </c>
      <c r="BF328">
        <f t="shared" si="51"/>
        <v>5</v>
      </c>
      <c r="BG328">
        <f t="shared" si="52"/>
        <v>14</v>
      </c>
      <c r="BH328">
        <f t="shared" si="53"/>
        <v>4</v>
      </c>
      <c r="BI328" t="str">
        <f>VLOOKUP(BH328,'Additional Data'!$E$1:$F$12,2,FALSE)</f>
        <v>At Risk</v>
      </c>
      <c r="BJ328" t="str">
        <f>IF(G328 &lt;= 'Additional Data'!$Q$2, "Low", IF(G328 &lt;= 'Additional Data'!$Q$3, "Medium", "High"))</f>
        <v>Medium</v>
      </c>
      <c r="BK328" t="str">
        <f>IF(K328 &lt;= 'Additional Data'!$V$2, "Low", IF(K328 &lt;= 'Additional Data'!$V$3, "Medium", "High"))</f>
        <v>Medium</v>
      </c>
      <c r="BL328" t="str">
        <f>IF(L328 &lt;= 'Additional Data'!$AA$2, "Low", IF(L328 &lt;= 'Additional Data'!$AA$3, "Medium", "High"))</f>
        <v>Medium</v>
      </c>
      <c r="BM328">
        <v>327</v>
      </c>
    </row>
    <row r="329" spans="1:65" x14ac:dyDescent="0.25">
      <c r="A329">
        <v>27190</v>
      </c>
      <c r="B329" t="str">
        <f>IF(A329 &lt;= 'Additional Data'!$B$2,"Low", IF(A329 &lt;='Additional Data'!$B$3, "Medium", "High"))</f>
        <v>Low</v>
      </c>
      <c r="C329">
        <v>1</v>
      </c>
      <c r="D329">
        <v>0</v>
      </c>
      <c r="E329">
        <v>13</v>
      </c>
      <c r="F329" t="str">
        <f t="shared" si="45"/>
        <v>Recent</v>
      </c>
      <c r="G329">
        <v>1</v>
      </c>
      <c r="H329">
        <v>6</v>
      </c>
      <c r="I329">
        <v>7</v>
      </c>
      <c r="J329">
        <v>0</v>
      </c>
      <c r="K329">
        <v>1</v>
      </c>
      <c r="L329">
        <v>3</v>
      </c>
      <c r="M329">
        <f>INDEX('Additional Data'!$H$2:$M$2, MATCH(MAX(G329:L329), G329:L329,0))</f>
        <v>0</v>
      </c>
      <c r="N329">
        <v>1</v>
      </c>
      <c r="O329">
        <v>1</v>
      </c>
      <c r="P329">
        <v>0</v>
      </c>
      <c r="Q329">
        <v>2</v>
      </c>
      <c r="R329">
        <v>8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3</v>
      </c>
      <c r="Z329">
        <v>11</v>
      </c>
      <c r="AA329">
        <v>1</v>
      </c>
      <c r="AB329">
        <v>47</v>
      </c>
      <c r="AC329" t="str" cm="1">
        <f t="array" ref="AC329">_xlfn.IFS(AB329 &lt; 30, "&lt; 30", AB329 &lt; 40, "30-39", AB329 &lt; 50, "40-49", AB329 &gt;= 50, "50+")</f>
        <v>40-49</v>
      </c>
      <c r="AD329">
        <v>2477</v>
      </c>
      <c r="AE329">
        <v>0</v>
      </c>
      <c r="AF329">
        <v>0</v>
      </c>
      <c r="AG329">
        <v>0</v>
      </c>
      <c r="AH329">
        <v>1</v>
      </c>
      <c r="AI329">
        <v>0</v>
      </c>
      <c r="AJ329" t="str" cm="1">
        <f t="array" ref="AJ32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32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29">
        <v>0</v>
      </c>
      <c r="AM329">
        <v>1</v>
      </c>
      <c r="AN329">
        <v>0</v>
      </c>
      <c r="AO329">
        <v>0</v>
      </c>
      <c r="AP329">
        <v>0</v>
      </c>
      <c r="AQ329" t="str" cm="1">
        <f t="array" ref="AQ32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329" t="str" cm="1">
        <f t="array" ref="AR32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329">
        <v>15</v>
      </c>
      <c r="AT329">
        <v>12</v>
      </c>
      <c r="AU329">
        <v>1</v>
      </c>
      <c r="AV329">
        <v>1</v>
      </c>
      <c r="AW329" t="s">
        <v>45</v>
      </c>
      <c r="AX329" t="s">
        <v>13</v>
      </c>
      <c r="AY329" t="str">
        <f t="shared" si="46"/>
        <v>Store</v>
      </c>
      <c r="AZ329">
        <v>3</v>
      </c>
      <c r="BA329" t="s">
        <v>48</v>
      </c>
      <c r="BB329">
        <f t="shared" si="47"/>
        <v>3</v>
      </c>
      <c r="BC329">
        <f t="shared" si="48"/>
        <v>18</v>
      </c>
      <c r="BD329">
        <f t="shared" si="49"/>
        <v>9</v>
      </c>
      <c r="BE329">
        <f t="shared" si="50"/>
        <v>0</v>
      </c>
      <c r="BF329">
        <f t="shared" si="51"/>
        <v>0</v>
      </c>
      <c r="BG329">
        <f t="shared" si="52"/>
        <v>9</v>
      </c>
      <c r="BH329">
        <f t="shared" si="53"/>
        <v>2</v>
      </c>
      <c r="BI329" t="str">
        <f>VLOOKUP(BH329,'Additional Data'!$E$1:$F$12,2,FALSE)</f>
        <v>Churned Customer</v>
      </c>
      <c r="BJ329" t="str">
        <f>IF(G329 &lt;= 'Additional Data'!$Q$2, "Low", IF(G329 &lt;= 'Additional Data'!$Q$3, "Medium", "High"))</f>
        <v>Low</v>
      </c>
      <c r="BK329" t="str">
        <f>IF(K329 &lt;= 'Additional Data'!$V$2, "Low", IF(K329 &lt;= 'Additional Data'!$V$3, "Medium", "High"))</f>
        <v>Low</v>
      </c>
      <c r="BL329" t="str">
        <f>IF(L329 &lt;= 'Additional Data'!$AA$2, "Low", IF(L329 &lt;= 'Additional Data'!$AA$3, "Medium", "High"))</f>
        <v>Low</v>
      </c>
      <c r="BM329">
        <v>328</v>
      </c>
    </row>
    <row r="330" spans="1:65" x14ac:dyDescent="0.25">
      <c r="A330">
        <v>82623</v>
      </c>
      <c r="B330" t="str">
        <f>IF(A330 &lt;= 'Additional Data'!$B$2,"Low", IF(A330 &lt;='Additional Data'!$B$3, "Medium", "High"))</f>
        <v>High</v>
      </c>
      <c r="C330">
        <v>0</v>
      </c>
      <c r="D330">
        <v>0</v>
      </c>
      <c r="E330">
        <v>58</v>
      </c>
      <c r="F330" t="str">
        <f t="shared" si="45"/>
        <v>Mid</v>
      </c>
      <c r="G330">
        <v>204</v>
      </c>
      <c r="H330">
        <v>34</v>
      </c>
      <c r="I330">
        <v>204</v>
      </c>
      <c r="J330">
        <v>172</v>
      </c>
      <c r="K330">
        <v>153</v>
      </c>
      <c r="L330">
        <v>173</v>
      </c>
      <c r="M330">
        <f>INDEX('Additional Data'!$H$2:$M$2, MATCH(MAX(G330:L330), G330:L330,0))</f>
        <v>0</v>
      </c>
      <c r="N330">
        <v>1</v>
      </c>
      <c r="O330">
        <v>2</v>
      </c>
      <c r="P330">
        <v>9</v>
      </c>
      <c r="Q330">
        <v>4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3</v>
      </c>
      <c r="Z330">
        <v>11</v>
      </c>
      <c r="AA330">
        <v>0</v>
      </c>
      <c r="AB330">
        <v>68</v>
      </c>
      <c r="AC330" t="str" cm="1">
        <f t="array" ref="AC330">_xlfn.IFS(AB330 &lt; 30, "&lt; 30", AB330 &lt; 40, "30-39", AB330 &lt; 50, "40-49", AB330 &gt;= 50, "50+")</f>
        <v>50+</v>
      </c>
      <c r="AD330">
        <v>2390</v>
      </c>
      <c r="AE330">
        <v>1</v>
      </c>
      <c r="AF330">
        <v>0</v>
      </c>
      <c r="AG330">
        <v>0</v>
      </c>
      <c r="AH330">
        <v>0</v>
      </c>
      <c r="AI330">
        <v>0</v>
      </c>
      <c r="AJ330" t="str" cm="1">
        <f t="array" ref="AJ33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33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30">
        <v>0</v>
      </c>
      <c r="AM330">
        <v>0</v>
      </c>
      <c r="AN330">
        <v>1</v>
      </c>
      <c r="AO330">
        <v>0</v>
      </c>
      <c r="AP330">
        <v>0</v>
      </c>
      <c r="AQ330" t="str" cm="1">
        <f t="array" ref="AQ33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30" t="str" cm="1">
        <f t="array" ref="AR33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30">
        <v>767</v>
      </c>
      <c r="AT330">
        <v>594</v>
      </c>
      <c r="AU330">
        <v>0</v>
      </c>
      <c r="AV330">
        <v>0</v>
      </c>
      <c r="AW330" t="s">
        <v>46</v>
      </c>
      <c r="AX330" t="s">
        <v>12</v>
      </c>
      <c r="AY330" t="str">
        <f t="shared" si="46"/>
        <v>Catalog</v>
      </c>
      <c r="AZ330">
        <v>15</v>
      </c>
      <c r="BA330" t="s">
        <v>44</v>
      </c>
      <c r="BB330">
        <f t="shared" si="47"/>
        <v>15</v>
      </c>
      <c r="BC330">
        <f t="shared" si="48"/>
        <v>940</v>
      </c>
      <c r="BD330">
        <f t="shared" si="49"/>
        <v>5</v>
      </c>
      <c r="BE330">
        <f t="shared" si="50"/>
        <v>5</v>
      </c>
      <c r="BF330">
        <f t="shared" si="51"/>
        <v>7</v>
      </c>
      <c r="BG330">
        <f t="shared" si="52"/>
        <v>17</v>
      </c>
      <c r="BH330">
        <f t="shared" si="53"/>
        <v>5</v>
      </c>
      <c r="BI330" t="str">
        <f>VLOOKUP(BH330,'Additional Data'!$E$1:$F$12,2,FALSE)</f>
        <v>Loyal Customer</v>
      </c>
      <c r="BJ330" t="str">
        <f>IF(G330 &lt;= 'Additional Data'!$Q$2, "Low", IF(G330 &lt;= 'Additional Data'!$Q$3, "Medium", "High"))</f>
        <v>Medium</v>
      </c>
      <c r="BK330" t="str">
        <f>IF(K330 &lt;= 'Additional Data'!$V$2, "Low", IF(K330 &lt;= 'Additional Data'!$V$3, "Medium", "High"))</f>
        <v>High</v>
      </c>
      <c r="BL330" t="str">
        <f>IF(L330 &lt;= 'Additional Data'!$AA$2, "Low", IF(L330 &lt;= 'Additional Data'!$AA$3, "Medium", "High"))</f>
        <v>High</v>
      </c>
      <c r="BM330">
        <v>329</v>
      </c>
    </row>
    <row r="331" spans="1:65" x14ac:dyDescent="0.25">
      <c r="A331">
        <v>44300</v>
      </c>
      <c r="B331" t="str">
        <f>IF(A331 &lt;= 'Additional Data'!$B$2,"Low", IF(A331 &lt;='Additional Data'!$B$3, "Medium", "High"))</f>
        <v>Medium</v>
      </c>
      <c r="C331">
        <v>1</v>
      </c>
      <c r="D331">
        <v>1</v>
      </c>
      <c r="E331">
        <v>65</v>
      </c>
      <c r="F331" t="str">
        <f t="shared" si="45"/>
        <v>Old</v>
      </c>
      <c r="G331">
        <v>30</v>
      </c>
      <c r="H331">
        <v>0</v>
      </c>
      <c r="I331">
        <v>9</v>
      </c>
      <c r="J331">
        <v>0</v>
      </c>
      <c r="K331">
        <v>0</v>
      </c>
      <c r="L331">
        <v>3</v>
      </c>
      <c r="M331">
        <f>INDEX('Additional Data'!$H$2:$M$2, MATCH(MAX(G331:L331), G331:L331,0))</f>
        <v>0</v>
      </c>
      <c r="N331">
        <v>2</v>
      </c>
      <c r="O331">
        <v>1</v>
      </c>
      <c r="P331">
        <v>0</v>
      </c>
      <c r="Q331">
        <v>3</v>
      </c>
      <c r="R331">
        <v>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3</v>
      </c>
      <c r="Z331">
        <v>11</v>
      </c>
      <c r="AA331">
        <v>0</v>
      </c>
      <c r="AB331">
        <v>55</v>
      </c>
      <c r="AC331" t="str" cm="1">
        <f t="array" ref="AC331">_xlfn.IFS(AB331 &lt; 30, "&lt; 30", AB331 &lt; 40, "30-39", AB331 &lt; 50, "40-49", AB331 &gt;= 50, "50+")</f>
        <v>50+</v>
      </c>
      <c r="AD331">
        <v>2530</v>
      </c>
      <c r="AE331">
        <v>0</v>
      </c>
      <c r="AF331">
        <v>1</v>
      </c>
      <c r="AG331">
        <v>0</v>
      </c>
      <c r="AH331">
        <v>0</v>
      </c>
      <c r="AI331">
        <v>0</v>
      </c>
      <c r="AJ331" t="str" cm="1">
        <f t="array" ref="AJ33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3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31">
        <v>0</v>
      </c>
      <c r="AM331">
        <v>0</v>
      </c>
      <c r="AN331">
        <v>1</v>
      </c>
      <c r="AO331">
        <v>0</v>
      </c>
      <c r="AP331">
        <v>0</v>
      </c>
      <c r="AQ331" t="str" cm="1">
        <f t="array" ref="AQ33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31" t="str" cm="1">
        <f t="array" ref="AR33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31">
        <v>39</v>
      </c>
      <c r="AT331">
        <v>36</v>
      </c>
      <c r="AU331">
        <v>0</v>
      </c>
      <c r="AV331">
        <v>2</v>
      </c>
      <c r="AW331" t="s">
        <v>45</v>
      </c>
      <c r="AX331" t="s">
        <v>13</v>
      </c>
      <c r="AY331" t="str">
        <f t="shared" si="46"/>
        <v>Store</v>
      </c>
      <c r="AZ331">
        <v>4</v>
      </c>
      <c r="BA331" t="s">
        <v>44</v>
      </c>
      <c r="BB331">
        <f t="shared" si="47"/>
        <v>4</v>
      </c>
      <c r="BC331">
        <f t="shared" si="48"/>
        <v>42</v>
      </c>
      <c r="BD331">
        <f t="shared" si="49"/>
        <v>4</v>
      </c>
      <c r="BE331">
        <f t="shared" si="50"/>
        <v>0</v>
      </c>
      <c r="BF331">
        <f t="shared" si="51"/>
        <v>1</v>
      </c>
      <c r="BG331">
        <f t="shared" si="52"/>
        <v>5</v>
      </c>
      <c r="BH331">
        <f t="shared" si="53"/>
        <v>0</v>
      </c>
      <c r="BI331" t="str">
        <f>VLOOKUP(BH331,'Additional Data'!$E$1:$F$12,2,FALSE)</f>
        <v>Churned Customer</v>
      </c>
      <c r="BJ331" t="str">
        <f>IF(G331 &lt;= 'Additional Data'!$Q$2, "Low", IF(G331 &lt;= 'Additional Data'!$Q$3, "Medium", "High"))</f>
        <v>Medium</v>
      </c>
      <c r="BK331" t="str">
        <f>IF(K331 &lt;= 'Additional Data'!$V$2, "Low", IF(K331 &lt;= 'Additional Data'!$V$3, "Medium", "High"))</f>
        <v>Low</v>
      </c>
      <c r="BL331" t="str">
        <f>IF(L331 &lt;= 'Additional Data'!$AA$2, "Low", IF(L331 &lt;= 'Additional Data'!$AA$3, "Medium", "High"))</f>
        <v>Low</v>
      </c>
      <c r="BM331">
        <v>330</v>
      </c>
    </row>
    <row r="332" spans="1:65" x14ac:dyDescent="0.25">
      <c r="A332">
        <v>84835</v>
      </c>
      <c r="B332" t="str">
        <f>IF(A332 &lt;= 'Additional Data'!$B$2,"Low", IF(A332 &lt;='Additional Data'!$B$3, "Medium", "High"))</f>
        <v>High</v>
      </c>
      <c r="C332">
        <v>0</v>
      </c>
      <c r="D332">
        <v>0</v>
      </c>
      <c r="E332">
        <v>0</v>
      </c>
      <c r="F332" t="str">
        <f t="shared" si="45"/>
        <v>Very Recent</v>
      </c>
      <c r="G332">
        <v>189</v>
      </c>
      <c r="H332">
        <v>104</v>
      </c>
      <c r="I332">
        <v>379</v>
      </c>
      <c r="J332">
        <v>111</v>
      </c>
      <c r="K332">
        <v>189</v>
      </c>
      <c r="L332">
        <v>218</v>
      </c>
      <c r="M332">
        <f>INDEX('Additional Data'!$H$2:$M$2, MATCH(MAX(G332:L332), G332:L332,0))</f>
        <v>0</v>
      </c>
      <c r="N332">
        <v>1</v>
      </c>
      <c r="O332">
        <v>4</v>
      </c>
      <c r="P332">
        <v>4</v>
      </c>
      <c r="Q332">
        <v>6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3</v>
      </c>
      <c r="Z332">
        <v>11</v>
      </c>
      <c r="AA332">
        <v>1</v>
      </c>
      <c r="AB332">
        <v>50</v>
      </c>
      <c r="AC332" t="str" cm="1">
        <f t="array" ref="AC332">_xlfn.IFS(AB332 &lt; 30, "&lt; 30", AB332 &lt; 40, "30-39", AB332 &lt; 50, "40-49", AB332 &gt;= 50, "50+")</f>
        <v>50+</v>
      </c>
      <c r="AD332">
        <v>2172</v>
      </c>
      <c r="AE332">
        <v>1</v>
      </c>
      <c r="AF332">
        <v>0</v>
      </c>
      <c r="AG332">
        <v>0</v>
      </c>
      <c r="AH332">
        <v>0</v>
      </c>
      <c r="AI332">
        <v>0</v>
      </c>
      <c r="AJ332" t="str" cm="1">
        <f t="array" ref="AJ33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33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32">
        <v>0</v>
      </c>
      <c r="AM332">
        <v>0</v>
      </c>
      <c r="AN332">
        <v>1</v>
      </c>
      <c r="AO332">
        <v>0</v>
      </c>
      <c r="AP332">
        <v>0</v>
      </c>
      <c r="AQ332" t="str" cm="1">
        <f t="array" ref="AQ33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32" t="str" cm="1">
        <f t="array" ref="AR33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32">
        <v>972</v>
      </c>
      <c r="AT332">
        <v>754</v>
      </c>
      <c r="AU332">
        <v>0</v>
      </c>
      <c r="AV332">
        <v>0</v>
      </c>
      <c r="AW332" t="s">
        <v>43</v>
      </c>
      <c r="AX332" t="s">
        <v>13</v>
      </c>
      <c r="AY332" t="str">
        <f t="shared" si="46"/>
        <v>Store</v>
      </c>
      <c r="AZ332">
        <v>14</v>
      </c>
      <c r="BA332" t="s">
        <v>44</v>
      </c>
      <c r="BB332">
        <f t="shared" si="47"/>
        <v>14</v>
      </c>
      <c r="BC332">
        <f t="shared" si="48"/>
        <v>1190</v>
      </c>
      <c r="BD332">
        <f t="shared" si="49"/>
        <v>10</v>
      </c>
      <c r="BE332">
        <f t="shared" si="50"/>
        <v>5</v>
      </c>
      <c r="BF332">
        <f t="shared" si="51"/>
        <v>8</v>
      </c>
      <c r="BG332">
        <f t="shared" si="52"/>
        <v>23</v>
      </c>
      <c r="BH332">
        <f t="shared" si="53"/>
        <v>8</v>
      </c>
      <c r="BI332" t="str">
        <f>VLOOKUP(BH332,'Additional Data'!$E$1:$F$12,2,FALSE)</f>
        <v>Top Customer</v>
      </c>
      <c r="BJ332" t="str">
        <f>IF(G332 &lt;= 'Additional Data'!$Q$2, "Low", IF(G332 &lt;= 'Additional Data'!$Q$3, "Medium", "High"))</f>
        <v>Medium</v>
      </c>
      <c r="BK332" t="str">
        <f>IF(K332 &lt;= 'Additional Data'!$V$2, "Low", IF(K332 &lt;= 'Additional Data'!$V$3, "Medium", "High"))</f>
        <v>High</v>
      </c>
      <c r="BL332" t="str">
        <f>IF(L332 &lt;= 'Additional Data'!$AA$2, "Low", IF(L332 &lt;= 'Additional Data'!$AA$3, "Medium", "High"))</f>
        <v>High</v>
      </c>
      <c r="BM332">
        <v>331</v>
      </c>
    </row>
    <row r="333" spans="1:65" x14ac:dyDescent="0.25">
      <c r="A333">
        <v>30372</v>
      </c>
      <c r="B333" t="str">
        <f>IF(A333 &lt;= 'Additional Data'!$B$2,"Low", IF(A333 &lt;='Additional Data'!$B$3, "Medium", "High"))</f>
        <v>Low</v>
      </c>
      <c r="C333">
        <v>1</v>
      </c>
      <c r="D333">
        <v>1</v>
      </c>
      <c r="E333">
        <v>33</v>
      </c>
      <c r="F333" t="str">
        <f t="shared" si="45"/>
        <v>Mid</v>
      </c>
      <c r="G333">
        <v>15</v>
      </c>
      <c r="H333">
        <v>0</v>
      </c>
      <c r="I333">
        <v>12</v>
      </c>
      <c r="J333">
        <v>7</v>
      </c>
      <c r="K333">
        <v>3</v>
      </c>
      <c r="L333">
        <v>7</v>
      </c>
      <c r="M333">
        <f>INDEX('Additional Data'!$H$2:$M$2, MATCH(MAX(G333:L333), G333:L333,0))</f>
        <v>0</v>
      </c>
      <c r="N333">
        <v>3</v>
      </c>
      <c r="O333">
        <v>2</v>
      </c>
      <c r="P333">
        <v>0</v>
      </c>
      <c r="Q333">
        <v>3</v>
      </c>
      <c r="R333">
        <v>7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3</v>
      </c>
      <c r="Z333">
        <v>11</v>
      </c>
      <c r="AA333">
        <v>0</v>
      </c>
      <c r="AB333">
        <v>49</v>
      </c>
      <c r="AC333" t="str" cm="1">
        <f t="array" ref="AC333">_xlfn.IFS(AB333 &lt; 30, "&lt; 30", AB333 &lt; 40, "30-39", AB333 &lt; 50, "40-49", AB333 &gt;= 50, "50+")</f>
        <v>40-49</v>
      </c>
      <c r="AD333">
        <v>2710</v>
      </c>
      <c r="AE333">
        <v>0</v>
      </c>
      <c r="AF333">
        <v>0</v>
      </c>
      <c r="AG333">
        <v>0</v>
      </c>
      <c r="AH333">
        <v>0</v>
      </c>
      <c r="AI333">
        <v>1</v>
      </c>
      <c r="AJ333" t="str" cm="1">
        <f t="array" ref="AJ33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33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33">
        <v>0</v>
      </c>
      <c r="AM333">
        <v>0</v>
      </c>
      <c r="AN333">
        <v>1</v>
      </c>
      <c r="AO333">
        <v>0</v>
      </c>
      <c r="AP333">
        <v>0</v>
      </c>
      <c r="AQ333" t="str" cm="1">
        <f t="array" ref="AQ33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33" t="str" cm="1">
        <f t="array" ref="AR33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33">
        <v>37</v>
      </c>
      <c r="AT333">
        <v>30</v>
      </c>
      <c r="AU333">
        <v>0</v>
      </c>
      <c r="AV333">
        <v>2</v>
      </c>
      <c r="AW333" t="s">
        <v>45</v>
      </c>
      <c r="AX333" t="s">
        <v>13</v>
      </c>
      <c r="AY333" t="str">
        <f t="shared" si="46"/>
        <v>Store</v>
      </c>
      <c r="AZ333">
        <v>5</v>
      </c>
      <c r="BA333" t="s">
        <v>44</v>
      </c>
      <c r="BB333">
        <f t="shared" si="47"/>
        <v>5</v>
      </c>
      <c r="BC333">
        <f t="shared" si="48"/>
        <v>44</v>
      </c>
      <c r="BD333">
        <f t="shared" si="49"/>
        <v>7</v>
      </c>
      <c r="BE333">
        <f t="shared" si="50"/>
        <v>1</v>
      </c>
      <c r="BF333">
        <f t="shared" si="51"/>
        <v>1</v>
      </c>
      <c r="BG333">
        <f t="shared" si="52"/>
        <v>9</v>
      </c>
      <c r="BH333">
        <f t="shared" si="53"/>
        <v>2</v>
      </c>
      <c r="BI333" t="str">
        <f>VLOOKUP(BH333,'Additional Data'!$E$1:$F$12,2,FALSE)</f>
        <v>Churned Customer</v>
      </c>
      <c r="BJ333" t="str">
        <f>IF(G333 &lt;= 'Additional Data'!$Q$2, "Low", IF(G333 &lt;= 'Additional Data'!$Q$3, "Medium", "High"))</f>
        <v>Low</v>
      </c>
      <c r="BK333" t="str">
        <f>IF(K333 &lt;= 'Additional Data'!$V$2, "Low", IF(K333 &lt;= 'Additional Data'!$V$3, "Medium", "High"))</f>
        <v>Medium</v>
      </c>
      <c r="BL333" t="str">
        <f>IF(L333 &lt;= 'Additional Data'!$AA$2, "Low", IF(L333 &lt;= 'Additional Data'!$AA$3, "Medium", "High"))</f>
        <v>Low</v>
      </c>
      <c r="BM333">
        <v>332</v>
      </c>
    </row>
    <row r="334" spans="1:65" x14ac:dyDescent="0.25">
      <c r="A334">
        <v>33181</v>
      </c>
      <c r="B334" t="str">
        <f>IF(A334 &lt;= 'Additional Data'!$B$2,"Low", IF(A334 &lt;='Additional Data'!$B$3, "Medium", "High"))</f>
        <v>Low</v>
      </c>
      <c r="C334">
        <v>1</v>
      </c>
      <c r="D334">
        <v>0</v>
      </c>
      <c r="E334">
        <v>90</v>
      </c>
      <c r="F334" t="str">
        <f t="shared" si="45"/>
        <v>Old</v>
      </c>
      <c r="G334">
        <v>9</v>
      </c>
      <c r="H334">
        <v>0</v>
      </c>
      <c r="I334">
        <v>3</v>
      </c>
      <c r="J334">
        <v>0</v>
      </c>
      <c r="K334">
        <v>0</v>
      </c>
      <c r="L334">
        <v>4</v>
      </c>
      <c r="M334">
        <f>INDEX('Additional Data'!$H$2:$M$2, MATCH(MAX(G334:L334), G334:L334,0))</f>
        <v>0</v>
      </c>
      <c r="N334">
        <v>1</v>
      </c>
      <c r="O334">
        <v>1</v>
      </c>
      <c r="P334">
        <v>0</v>
      </c>
      <c r="Q334">
        <v>2</v>
      </c>
      <c r="R334">
        <v>6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3</v>
      </c>
      <c r="Z334">
        <v>11</v>
      </c>
      <c r="AA334">
        <v>0</v>
      </c>
      <c r="AB334">
        <v>44</v>
      </c>
      <c r="AC334" t="str" cm="1">
        <f t="array" ref="AC334">_xlfn.IFS(AB334 &lt; 30, "&lt; 30", AB334 &lt; 40, "30-39", AB334 &lt; 50, "40-49", AB334 &gt;= 50, "50+")</f>
        <v>40-49</v>
      </c>
      <c r="AD334">
        <v>2336</v>
      </c>
      <c r="AE334">
        <v>0</v>
      </c>
      <c r="AF334">
        <v>1</v>
      </c>
      <c r="AG334">
        <v>0</v>
      </c>
      <c r="AH334">
        <v>0</v>
      </c>
      <c r="AI334">
        <v>0</v>
      </c>
      <c r="AJ334" t="str" cm="1">
        <f t="array" ref="AJ33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3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34">
        <v>0</v>
      </c>
      <c r="AM334">
        <v>0</v>
      </c>
      <c r="AN334">
        <v>0</v>
      </c>
      <c r="AO334">
        <v>1</v>
      </c>
      <c r="AP334">
        <v>0</v>
      </c>
      <c r="AQ334" t="str" cm="1">
        <f t="array" ref="AQ33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334" t="str" cm="1">
        <f t="array" ref="AR33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34">
        <v>12</v>
      </c>
      <c r="AT334">
        <v>8</v>
      </c>
      <c r="AU334">
        <v>1</v>
      </c>
      <c r="AV334">
        <v>1</v>
      </c>
      <c r="AW334" t="s">
        <v>45</v>
      </c>
      <c r="AX334" t="s">
        <v>13</v>
      </c>
      <c r="AY334" t="str">
        <f t="shared" si="46"/>
        <v>Store</v>
      </c>
      <c r="AZ334">
        <v>3</v>
      </c>
      <c r="BA334" t="s">
        <v>48</v>
      </c>
      <c r="BB334">
        <f t="shared" si="47"/>
        <v>3</v>
      </c>
      <c r="BC334">
        <f t="shared" si="48"/>
        <v>16</v>
      </c>
      <c r="BD334">
        <f t="shared" si="49"/>
        <v>0.99999999999999978</v>
      </c>
      <c r="BE334">
        <f t="shared" si="50"/>
        <v>0</v>
      </c>
      <c r="BF334">
        <f t="shared" si="51"/>
        <v>0</v>
      </c>
      <c r="BG334">
        <f t="shared" si="52"/>
        <v>0.99999999999999978</v>
      </c>
      <c r="BH334">
        <f t="shared" si="53"/>
        <v>0</v>
      </c>
      <c r="BI334" t="str">
        <f>VLOOKUP(BH334,'Additional Data'!$E$1:$F$12,2,FALSE)</f>
        <v>Churned Customer</v>
      </c>
      <c r="BJ334" t="str">
        <f>IF(G334 &lt;= 'Additional Data'!$Q$2, "Low", IF(G334 &lt;= 'Additional Data'!$Q$3, "Medium", "High"))</f>
        <v>Low</v>
      </c>
      <c r="BK334" t="str">
        <f>IF(K334 &lt;= 'Additional Data'!$V$2, "Low", IF(K334 &lt;= 'Additional Data'!$V$3, "Medium", "High"))</f>
        <v>Low</v>
      </c>
      <c r="BL334" t="str">
        <f>IF(L334 &lt;= 'Additional Data'!$AA$2, "Low", IF(L334 &lt;= 'Additional Data'!$AA$3, "Medium", "High"))</f>
        <v>Low</v>
      </c>
      <c r="BM334">
        <v>333</v>
      </c>
    </row>
    <row r="335" spans="1:65" x14ac:dyDescent="0.25">
      <c r="A335">
        <v>71113</v>
      </c>
      <c r="B335" t="str">
        <f>IF(A335 &lt;= 'Additional Data'!$B$2,"Low", IF(A335 &lt;='Additional Data'!$B$3, "Medium", "High"))</f>
        <v>High</v>
      </c>
      <c r="C335">
        <v>0</v>
      </c>
      <c r="D335">
        <v>1</v>
      </c>
      <c r="E335">
        <v>95</v>
      </c>
      <c r="F335" t="str">
        <f t="shared" si="45"/>
        <v>Old</v>
      </c>
      <c r="G335">
        <v>495</v>
      </c>
      <c r="H335">
        <v>33</v>
      </c>
      <c r="I335">
        <v>255</v>
      </c>
      <c r="J335">
        <v>11</v>
      </c>
      <c r="K335">
        <v>33</v>
      </c>
      <c r="L335">
        <v>8</v>
      </c>
      <c r="M335">
        <f>INDEX('Additional Data'!$H$2:$M$2, MATCH(MAX(G335:L335), G335:L335,0))</f>
        <v>0</v>
      </c>
      <c r="N335">
        <v>4</v>
      </c>
      <c r="O335">
        <v>6</v>
      </c>
      <c r="P335">
        <v>7</v>
      </c>
      <c r="Q335">
        <v>9</v>
      </c>
      <c r="R335">
        <v>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3</v>
      </c>
      <c r="Z335">
        <v>11</v>
      </c>
      <c r="AA335">
        <v>0</v>
      </c>
      <c r="AB335">
        <v>63</v>
      </c>
      <c r="AC335" t="str" cm="1">
        <f t="array" ref="AC335">_xlfn.IFS(AB335 &lt; 30, "&lt; 30", AB335 &lt; 40, "30-39", AB335 &lt; 50, "40-49", AB335 &gt;= 50, "50+")</f>
        <v>50+</v>
      </c>
      <c r="AD335">
        <v>2353</v>
      </c>
      <c r="AE335">
        <v>0</v>
      </c>
      <c r="AF335">
        <v>1</v>
      </c>
      <c r="AG335">
        <v>0</v>
      </c>
      <c r="AH335">
        <v>0</v>
      </c>
      <c r="AI335">
        <v>0</v>
      </c>
      <c r="AJ335" t="str" cm="1">
        <f t="array" ref="AJ33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3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35">
        <v>0</v>
      </c>
      <c r="AM335">
        <v>0</v>
      </c>
      <c r="AN335">
        <v>1</v>
      </c>
      <c r="AO335">
        <v>0</v>
      </c>
      <c r="AP335">
        <v>0</v>
      </c>
      <c r="AQ335" t="str" cm="1">
        <f t="array" ref="AQ33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35" t="str" cm="1">
        <f t="array" ref="AR33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35">
        <v>827</v>
      </c>
      <c r="AT335">
        <v>819</v>
      </c>
      <c r="AU335">
        <v>0</v>
      </c>
      <c r="AV335">
        <v>1</v>
      </c>
      <c r="AW335" t="s">
        <v>46</v>
      </c>
      <c r="AX335" t="s">
        <v>13</v>
      </c>
      <c r="AY335" t="str">
        <f t="shared" si="46"/>
        <v>Store</v>
      </c>
      <c r="AZ335">
        <v>22</v>
      </c>
      <c r="BA335" t="s">
        <v>44</v>
      </c>
      <c r="BB335">
        <f t="shared" si="47"/>
        <v>22</v>
      </c>
      <c r="BC335">
        <f t="shared" si="48"/>
        <v>835</v>
      </c>
      <c r="BD335">
        <f t="shared" si="49"/>
        <v>0.99999999999999978</v>
      </c>
      <c r="BE335">
        <f t="shared" si="50"/>
        <v>8</v>
      </c>
      <c r="BF335">
        <f t="shared" si="51"/>
        <v>6</v>
      </c>
      <c r="BG335">
        <f t="shared" si="52"/>
        <v>15</v>
      </c>
      <c r="BH335">
        <f t="shared" si="53"/>
        <v>4</v>
      </c>
      <c r="BI335" t="str">
        <f>VLOOKUP(BH335,'Additional Data'!$E$1:$F$12,2,FALSE)</f>
        <v>At Risk</v>
      </c>
      <c r="BJ335" t="str">
        <f>IF(G335 &lt;= 'Additional Data'!$Q$2, "Low", IF(G335 &lt;= 'Additional Data'!$Q$3, "Medium", "High"))</f>
        <v>Medium</v>
      </c>
      <c r="BK335" t="str">
        <f>IF(K335 &lt;= 'Additional Data'!$V$2, "Low", IF(K335 &lt;= 'Additional Data'!$V$3, "Medium", "High"))</f>
        <v>Medium</v>
      </c>
      <c r="BL335" t="str">
        <f>IF(L335 &lt;= 'Additional Data'!$AA$2, "Low", IF(L335 &lt;= 'Additional Data'!$AA$3, "Medium", "High"))</f>
        <v>Low</v>
      </c>
      <c r="BM335">
        <v>334</v>
      </c>
    </row>
    <row r="336" spans="1:65" x14ac:dyDescent="0.25">
      <c r="A336">
        <v>71952</v>
      </c>
      <c r="B336" t="str">
        <f>IF(A336 &lt;= 'Additional Data'!$B$2,"Low", IF(A336 &lt;='Additional Data'!$B$3, "Medium", "High"))</f>
        <v>High</v>
      </c>
      <c r="C336">
        <v>1</v>
      </c>
      <c r="D336">
        <v>0</v>
      </c>
      <c r="E336">
        <v>93</v>
      </c>
      <c r="F336" t="str">
        <f t="shared" si="45"/>
        <v>Old</v>
      </c>
      <c r="G336">
        <v>656</v>
      </c>
      <c r="H336">
        <v>80</v>
      </c>
      <c r="I336">
        <v>455</v>
      </c>
      <c r="J336">
        <v>52</v>
      </c>
      <c r="K336">
        <v>107</v>
      </c>
      <c r="L336">
        <v>93</v>
      </c>
      <c r="M336">
        <f>INDEX('Additional Data'!$H$2:$M$2, MATCH(MAX(G336:L336), G336:L336,0))</f>
        <v>0</v>
      </c>
      <c r="N336">
        <v>2</v>
      </c>
      <c r="O336">
        <v>8</v>
      </c>
      <c r="P336">
        <v>4</v>
      </c>
      <c r="Q336">
        <v>8</v>
      </c>
      <c r="R336">
        <v>4</v>
      </c>
      <c r="S336">
        <v>1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3</v>
      </c>
      <c r="Z336">
        <v>11</v>
      </c>
      <c r="AA336">
        <v>0</v>
      </c>
      <c r="AB336">
        <v>34</v>
      </c>
      <c r="AC336" t="str" cm="1">
        <f t="array" ref="AC336">_xlfn.IFS(AB336 &lt; 30, "&lt; 30", AB336 &lt; 40, "30-39", AB336 &lt; 50, "40-49", AB336 &gt;= 50, "50+")</f>
        <v>30-39</v>
      </c>
      <c r="AD336">
        <v>2694</v>
      </c>
      <c r="AE336">
        <v>0</v>
      </c>
      <c r="AF336">
        <v>1</v>
      </c>
      <c r="AG336">
        <v>0</v>
      </c>
      <c r="AH336">
        <v>0</v>
      </c>
      <c r="AI336">
        <v>0</v>
      </c>
      <c r="AJ336" t="str" cm="1">
        <f t="array" ref="AJ33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3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36">
        <v>0</v>
      </c>
      <c r="AM336">
        <v>0</v>
      </c>
      <c r="AN336">
        <v>1</v>
      </c>
      <c r="AO336">
        <v>0</v>
      </c>
      <c r="AP336">
        <v>0</v>
      </c>
      <c r="AQ336" t="str" cm="1">
        <f t="array" ref="AQ33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36" t="str" cm="1">
        <f t="array" ref="AR33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36">
        <v>1350</v>
      </c>
      <c r="AT336">
        <v>1257</v>
      </c>
      <c r="AU336">
        <v>2</v>
      </c>
      <c r="AV336">
        <v>1</v>
      </c>
      <c r="AW336" t="s">
        <v>43</v>
      </c>
      <c r="AX336" t="s">
        <v>11</v>
      </c>
      <c r="AY336" t="str">
        <f t="shared" si="46"/>
        <v>Web</v>
      </c>
      <c r="AZ336">
        <v>20</v>
      </c>
      <c r="BA336" t="s">
        <v>48</v>
      </c>
      <c r="BB336">
        <f t="shared" si="47"/>
        <v>20</v>
      </c>
      <c r="BC336">
        <f t="shared" si="48"/>
        <v>1443</v>
      </c>
      <c r="BD336">
        <f t="shared" si="49"/>
        <v>0.99999999999999978</v>
      </c>
      <c r="BE336">
        <f t="shared" si="50"/>
        <v>7</v>
      </c>
      <c r="BF336">
        <f t="shared" si="51"/>
        <v>8</v>
      </c>
      <c r="BG336">
        <f t="shared" si="52"/>
        <v>16</v>
      </c>
      <c r="BH336">
        <f t="shared" si="53"/>
        <v>5</v>
      </c>
      <c r="BI336" t="str">
        <f>VLOOKUP(BH336,'Additional Data'!$E$1:$F$12,2,FALSE)</f>
        <v>Loyal Customer</v>
      </c>
      <c r="BJ336" t="str">
        <f>IF(G336 &lt;= 'Additional Data'!$Q$2, "Low", IF(G336 &lt;= 'Additional Data'!$Q$3, "Medium", "High"))</f>
        <v>High</v>
      </c>
      <c r="BK336" t="str">
        <f>IF(K336 &lt;= 'Additional Data'!$V$2, "Low", IF(K336 &lt;= 'Additional Data'!$V$3, "Medium", "High"))</f>
        <v>High</v>
      </c>
      <c r="BL336" t="str">
        <f>IF(L336 &lt;= 'Additional Data'!$AA$2, "Low", IF(L336 &lt;= 'Additional Data'!$AA$3, "Medium", "High"))</f>
        <v>High</v>
      </c>
      <c r="BM336">
        <v>335</v>
      </c>
    </row>
    <row r="337" spans="1:65" x14ac:dyDescent="0.25">
      <c r="A337">
        <v>69759</v>
      </c>
      <c r="B337" t="str">
        <f>IF(A337 &lt;= 'Additional Data'!$B$2,"Low", IF(A337 &lt;='Additional Data'!$B$3, "Medium", "High"))</f>
        <v>High</v>
      </c>
      <c r="C337">
        <v>0</v>
      </c>
      <c r="D337">
        <v>0</v>
      </c>
      <c r="E337">
        <v>38</v>
      </c>
      <c r="F337" t="str">
        <f t="shared" si="45"/>
        <v>Mid</v>
      </c>
      <c r="G337">
        <v>452</v>
      </c>
      <c r="H337">
        <v>20</v>
      </c>
      <c r="I337">
        <v>514</v>
      </c>
      <c r="J337">
        <v>13</v>
      </c>
      <c r="K337">
        <v>30</v>
      </c>
      <c r="L337">
        <v>0</v>
      </c>
      <c r="M337">
        <f>INDEX('Additional Data'!$H$2:$M$2, MATCH(MAX(G337:L337), G337:L337,0))</f>
        <v>0</v>
      </c>
      <c r="N337">
        <v>3</v>
      </c>
      <c r="O337">
        <v>4</v>
      </c>
      <c r="P337">
        <v>6</v>
      </c>
      <c r="Q337">
        <v>5</v>
      </c>
      <c r="R337">
        <v>3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3</v>
      </c>
      <c r="Z337">
        <v>11</v>
      </c>
      <c r="AA337">
        <v>1</v>
      </c>
      <c r="AB337">
        <v>54</v>
      </c>
      <c r="AC337" t="str" cm="1">
        <f t="array" ref="AC337">_xlfn.IFS(AB337 &lt; 30, "&lt; 30", AB337 &lt; 40, "30-39", AB337 &lt; 50, "40-49", AB337 &gt;= 50, "50+")</f>
        <v>50+</v>
      </c>
      <c r="AD337">
        <v>2403</v>
      </c>
      <c r="AE337">
        <v>0</v>
      </c>
      <c r="AF337">
        <v>0</v>
      </c>
      <c r="AG337">
        <v>1</v>
      </c>
      <c r="AH337">
        <v>0</v>
      </c>
      <c r="AI337">
        <v>0</v>
      </c>
      <c r="AJ337" t="str" cm="1">
        <f t="array" ref="AJ33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3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37">
        <v>0</v>
      </c>
      <c r="AM337">
        <v>0</v>
      </c>
      <c r="AN337">
        <v>0</v>
      </c>
      <c r="AO337">
        <v>0</v>
      </c>
      <c r="AP337">
        <v>1</v>
      </c>
      <c r="AQ337" t="str" cm="1">
        <f t="array" ref="AQ33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37" t="str" cm="1">
        <f t="array" ref="AR33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37">
        <v>1029</v>
      </c>
      <c r="AT337">
        <v>1029</v>
      </c>
      <c r="AU337">
        <v>0</v>
      </c>
      <c r="AV337">
        <v>0</v>
      </c>
      <c r="AW337" t="s">
        <v>43</v>
      </c>
      <c r="AX337" t="s">
        <v>12</v>
      </c>
      <c r="AY337" t="str">
        <f t="shared" si="46"/>
        <v>Catalog</v>
      </c>
      <c r="AZ337">
        <v>15</v>
      </c>
      <c r="BA337" t="s">
        <v>44</v>
      </c>
      <c r="BB337">
        <f t="shared" si="47"/>
        <v>15</v>
      </c>
      <c r="BC337">
        <f t="shared" si="48"/>
        <v>1029</v>
      </c>
      <c r="BD337">
        <f t="shared" si="49"/>
        <v>7</v>
      </c>
      <c r="BE337">
        <f t="shared" si="50"/>
        <v>5</v>
      </c>
      <c r="BF337">
        <f t="shared" si="51"/>
        <v>7</v>
      </c>
      <c r="BG337">
        <f t="shared" si="52"/>
        <v>19</v>
      </c>
      <c r="BH337">
        <f t="shared" si="53"/>
        <v>7</v>
      </c>
      <c r="BI337" t="str">
        <f>VLOOKUP(BH337,'Additional Data'!$E$1:$F$12,2,FALSE)</f>
        <v>Loyal Customer</v>
      </c>
      <c r="BJ337" t="str">
        <f>IF(G337 &lt;= 'Additional Data'!$Q$2, "Low", IF(G337 &lt;= 'Additional Data'!$Q$3, "Medium", "High"))</f>
        <v>Medium</v>
      </c>
      <c r="BK337" t="str">
        <f>IF(K337 &lt;= 'Additional Data'!$V$2, "Low", IF(K337 &lt;= 'Additional Data'!$V$3, "Medium", "High"))</f>
        <v>Medium</v>
      </c>
      <c r="BL337" t="str">
        <f>IF(L337 &lt;= 'Additional Data'!$AA$2, "Low", IF(L337 &lt;= 'Additional Data'!$AA$3, "Medium", "High"))</f>
        <v>Low</v>
      </c>
      <c r="BM337">
        <v>336</v>
      </c>
    </row>
    <row r="338" spans="1:65" x14ac:dyDescent="0.25">
      <c r="A338">
        <v>72099</v>
      </c>
      <c r="B338" t="str">
        <f>IF(A338 &lt;= 'Additional Data'!$B$2,"Low", IF(A338 &lt;='Additional Data'!$B$3, "Medium", "High"))</f>
        <v>High</v>
      </c>
      <c r="C338">
        <v>0</v>
      </c>
      <c r="D338">
        <v>0</v>
      </c>
      <c r="E338">
        <v>18</v>
      </c>
      <c r="F338" t="str">
        <f t="shared" si="45"/>
        <v>Recent</v>
      </c>
      <c r="G338">
        <v>546</v>
      </c>
      <c r="H338">
        <v>91</v>
      </c>
      <c r="I338">
        <v>410</v>
      </c>
      <c r="J338">
        <v>119</v>
      </c>
      <c r="K338">
        <v>0</v>
      </c>
      <c r="L338">
        <v>22</v>
      </c>
      <c r="M338">
        <f>INDEX('Additional Data'!$H$2:$M$2, MATCH(MAX(G338:L338), G338:L338,0))</f>
        <v>0</v>
      </c>
      <c r="N338">
        <v>1</v>
      </c>
      <c r="O338">
        <v>3</v>
      </c>
      <c r="P338">
        <v>4</v>
      </c>
      <c r="Q338">
        <v>10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3</v>
      </c>
      <c r="Z338">
        <v>11</v>
      </c>
      <c r="AA338">
        <v>0</v>
      </c>
      <c r="AB338">
        <v>46</v>
      </c>
      <c r="AC338" t="str" cm="1">
        <f t="array" ref="AC338">_xlfn.IFS(AB338 &lt; 30, "&lt; 30", AB338 &lt; 40, "30-39", AB338 &lt; 50, "40-49", AB338 &gt;= 50, "50+")</f>
        <v>40-49</v>
      </c>
      <c r="AD338">
        <v>2769</v>
      </c>
      <c r="AE338">
        <v>0</v>
      </c>
      <c r="AF338">
        <v>1</v>
      </c>
      <c r="AG338">
        <v>0</v>
      </c>
      <c r="AH338">
        <v>0</v>
      </c>
      <c r="AI338">
        <v>0</v>
      </c>
      <c r="AJ338" t="str" cm="1">
        <f t="array" ref="AJ33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3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38">
        <v>0</v>
      </c>
      <c r="AM338">
        <v>0</v>
      </c>
      <c r="AN338">
        <v>1</v>
      </c>
      <c r="AO338">
        <v>0</v>
      </c>
      <c r="AP338">
        <v>0</v>
      </c>
      <c r="AQ338" t="str" cm="1">
        <f t="array" ref="AQ33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38" t="str" cm="1">
        <f t="array" ref="AR33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38">
        <v>1166</v>
      </c>
      <c r="AT338">
        <v>1144</v>
      </c>
      <c r="AU338">
        <v>0</v>
      </c>
      <c r="AV338">
        <v>0</v>
      </c>
      <c r="AW338" t="s">
        <v>43</v>
      </c>
      <c r="AX338" t="s">
        <v>13</v>
      </c>
      <c r="AY338" t="str">
        <f t="shared" si="46"/>
        <v>Store</v>
      </c>
      <c r="AZ338">
        <v>17</v>
      </c>
      <c r="BA338" t="s">
        <v>44</v>
      </c>
      <c r="BB338">
        <f t="shared" si="47"/>
        <v>17</v>
      </c>
      <c r="BC338">
        <f t="shared" si="48"/>
        <v>1188</v>
      </c>
      <c r="BD338">
        <f t="shared" si="49"/>
        <v>9</v>
      </c>
      <c r="BE338">
        <f t="shared" si="50"/>
        <v>6</v>
      </c>
      <c r="BF338">
        <f t="shared" si="51"/>
        <v>8</v>
      </c>
      <c r="BG338">
        <f t="shared" si="52"/>
        <v>23</v>
      </c>
      <c r="BH338">
        <f t="shared" si="53"/>
        <v>8</v>
      </c>
      <c r="BI338" t="str">
        <f>VLOOKUP(BH338,'Additional Data'!$E$1:$F$12,2,FALSE)</f>
        <v>Top Customer</v>
      </c>
      <c r="BJ338" t="str">
        <f>IF(G338 &lt;= 'Additional Data'!$Q$2, "Low", IF(G338 &lt;= 'Additional Data'!$Q$3, "Medium", "High"))</f>
        <v>High</v>
      </c>
      <c r="BK338" t="str">
        <f>IF(K338 &lt;= 'Additional Data'!$V$2, "Low", IF(K338 &lt;= 'Additional Data'!$V$3, "Medium", "High"))</f>
        <v>Low</v>
      </c>
      <c r="BL338" t="str">
        <f>IF(L338 &lt;= 'Additional Data'!$AA$2, "Low", IF(L338 &lt;= 'Additional Data'!$AA$3, "Medium", "High"))</f>
        <v>Medium</v>
      </c>
      <c r="BM338">
        <v>337</v>
      </c>
    </row>
    <row r="339" spans="1:65" x14ac:dyDescent="0.25">
      <c r="A339">
        <v>60000</v>
      </c>
      <c r="B339" t="str">
        <f>IF(A339 &lt;= 'Additional Data'!$B$2,"Low", IF(A339 &lt;='Additional Data'!$B$3, "Medium", "High"))</f>
        <v>Medium</v>
      </c>
      <c r="C339">
        <v>0</v>
      </c>
      <c r="D339">
        <v>1</v>
      </c>
      <c r="E339">
        <v>57</v>
      </c>
      <c r="F339" t="str">
        <f t="shared" si="45"/>
        <v>Mid</v>
      </c>
      <c r="G339">
        <v>1048</v>
      </c>
      <c r="H339">
        <v>0</v>
      </c>
      <c r="I339">
        <v>217</v>
      </c>
      <c r="J339">
        <v>0</v>
      </c>
      <c r="K339">
        <v>0</v>
      </c>
      <c r="L339">
        <v>12</v>
      </c>
      <c r="M339">
        <f>INDEX('Additional Data'!$H$2:$M$2, MATCH(MAX(G339:L339), G339:L339,0))</f>
        <v>0</v>
      </c>
      <c r="N339">
        <v>5</v>
      </c>
      <c r="O339">
        <v>11</v>
      </c>
      <c r="P339">
        <v>3</v>
      </c>
      <c r="Q339">
        <v>5</v>
      </c>
      <c r="R339">
        <v>6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3</v>
      </c>
      <c r="Z339">
        <v>11</v>
      </c>
      <c r="AA339">
        <v>0</v>
      </c>
      <c r="AB339">
        <v>44</v>
      </c>
      <c r="AC339" t="str" cm="1">
        <f t="array" ref="AC339">_xlfn.IFS(AB339 &lt; 30, "&lt; 30", AB339 &lt; 40, "30-39", AB339 &lt; 50, "40-49", AB339 &gt;= 50, "50+")</f>
        <v>40-49</v>
      </c>
      <c r="AD339">
        <v>2713</v>
      </c>
      <c r="AE339">
        <v>0</v>
      </c>
      <c r="AF339">
        <v>0</v>
      </c>
      <c r="AG339">
        <v>1</v>
      </c>
      <c r="AH339">
        <v>0</v>
      </c>
      <c r="AI339">
        <v>0</v>
      </c>
      <c r="AJ339" t="str" cm="1">
        <f t="array" ref="AJ33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3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39">
        <v>0</v>
      </c>
      <c r="AM339">
        <v>0</v>
      </c>
      <c r="AN339">
        <v>0</v>
      </c>
      <c r="AO339">
        <v>0</v>
      </c>
      <c r="AP339">
        <v>1</v>
      </c>
      <c r="AQ339" t="str" cm="1">
        <f t="array" ref="AQ33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39" t="str" cm="1">
        <f t="array" ref="AR33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39">
        <v>1265</v>
      </c>
      <c r="AT339">
        <v>1253</v>
      </c>
      <c r="AU339">
        <v>0</v>
      </c>
      <c r="AV339">
        <v>1</v>
      </c>
      <c r="AW339" t="s">
        <v>43</v>
      </c>
      <c r="AX339" t="s">
        <v>11</v>
      </c>
      <c r="AY339" t="str">
        <f t="shared" si="46"/>
        <v>Web</v>
      </c>
      <c r="AZ339">
        <v>19</v>
      </c>
      <c r="BA339" t="s">
        <v>44</v>
      </c>
      <c r="BB339">
        <f t="shared" si="47"/>
        <v>19</v>
      </c>
      <c r="BC339">
        <f t="shared" si="48"/>
        <v>1277</v>
      </c>
      <c r="BD339">
        <f t="shared" si="49"/>
        <v>5</v>
      </c>
      <c r="BE339">
        <f t="shared" si="50"/>
        <v>7</v>
      </c>
      <c r="BF339">
        <f t="shared" si="51"/>
        <v>8</v>
      </c>
      <c r="BG339">
        <f t="shared" si="52"/>
        <v>20</v>
      </c>
      <c r="BH339">
        <f t="shared" si="53"/>
        <v>7</v>
      </c>
      <c r="BI339" t="str">
        <f>VLOOKUP(BH339,'Additional Data'!$E$1:$F$12,2,FALSE)</f>
        <v>Loyal Customer</v>
      </c>
      <c r="BJ339" t="str">
        <f>IF(G339 &lt;= 'Additional Data'!$Q$2, "Low", IF(G339 &lt;= 'Additional Data'!$Q$3, "Medium", "High"))</f>
        <v>High</v>
      </c>
      <c r="BK339" t="str">
        <f>IF(K339 &lt;= 'Additional Data'!$V$2, "Low", IF(K339 &lt;= 'Additional Data'!$V$3, "Medium", "High"))</f>
        <v>Low</v>
      </c>
      <c r="BL339" t="str">
        <f>IF(L339 &lt;= 'Additional Data'!$AA$2, "Low", IF(L339 &lt;= 'Additional Data'!$AA$3, "Medium", "High"))</f>
        <v>Medium</v>
      </c>
      <c r="BM339">
        <v>338</v>
      </c>
    </row>
    <row r="340" spans="1:65" x14ac:dyDescent="0.25">
      <c r="A340">
        <v>38643</v>
      </c>
      <c r="B340" t="str">
        <f>IF(A340 &lt;= 'Additional Data'!$B$2,"Low", IF(A340 &lt;='Additional Data'!$B$3, "Medium", "High"))</f>
        <v>Medium</v>
      </c>
      <c r="C340">
        <v>1</v>
      </c>
      <c r="D340">
        <v>1</v>
      </c>
      <c r="E340">
        <v>45</v>
      </c>
      <c r="F340" t="str">
        <f t="shared" si="45"/>
        <v>Mid</v>
      </c>
      <c r="G340">
        <v>22</v>
      </c>
      <c r="H340">
        <v>2</v>
      </c>
      <c r="I340">
        <v>14</v>
      </c>
      <c r="J340">
        <v>0</v>
      </c>
      <c r="K340">
        <v>1</v>
      </c>
      <c r="L340">
        <v>10</v>
      </c>
      <c r="M340">
        <f>INDEX('Additional Data'!$H$2:$M$2, MATCH(MAX(G340:L340), G340:L340,0))</f>
        <v>0</v>
      </c>
      <c r="N340">
        <v>2</v>
      </c>
      <c r="O340">
        <v>2</v>
      </c>
      <c r="P340">
        <v>0</v>
      </c>
      <c r="Q340">
        <v>3</v>
      </c>
      <c r="R340">
        <v>7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3</v>
      </c>
      <c r="Z340">
        <v>11</v>
      </c>
      <c r="AA340">
        <v>0</v>
      </c>
      <c r="AB340">
        <v>42</v>
      </c>
      <c r="AC340" t="str" cm="1">
        <f t="array" ref="AC340">_xlfn.IFS(AB340 &lt; 30, "&lt; 30", AB340 &lt; 40, "30-39", AB340 &lt; 50, "40-49", AB340 &gt;= 50, "50+")</f>
        <v>40-49</v>
      </c>
      <c r="AD340">
        <v>2371</v>
      </c>
      <c r="AE340">
        <v>0</v>
      </c>
      <c r="AF340">
        <v>0</v>
      </c>
      <c r="AG340">
        <v>1</v>
      </c>
      <c r="AH340">
        <v>0</v>
      </c>
      <c r="AI340">
        <v>0</v>
      </c>
      <c r="AJ340" t="str" cm="1">
        <f t="array" ref="AJ34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4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40">
        <v>0</v>
      </c>
      <c r="AM340">
        <v>0</v>
      </c>
      <c r="AN340">
        <v>1</v>
      </c>
      <c r="AO340">
        <v>0</v>
      </c>
      <c r="AP340">
        <v>0</v>
      </c>
      <c r="AQ340" t="str" cm="1">
        <f t="array" ref="AQ34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40" t="str" cm="1">
        <f t="array" ref="AR34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40">
        <v>39</v>
      </c>
      <c r="AT340">
        <v>29</v>
      </c>
      <c r="AU340">
        <v>0</v>
      </c>
      <c r="AV340">
        <v>2</v>
      </c>
      <c r="AW340" t="s">
        <v>45</v>
      </c>
      <c r="AX340" t="s">
        <v>13</v>
      </c>
      <c r="AY340" t="str">
        <f t="shared" si="46"/>
        <v>Store</v>
      </c>
      <c r="AZ340">
        <v>5</v>
      </c>
      <c r="BA340" t="s">
        <v>44</v>
      </c>
      <c r="BB340">
        <f t="shared" si="47"/>
        <v>5</v>
      </c>
      <c r="BC340">
        <f t="shared" si="48"/>
        <v>49</v>
      </c>
      <c r="BD340">
        <f t="shared" si="49"/>
        <v>6</v>
      </c>
      <c r="BE340">
        <f t="shared" si="50"/>
        <v>1</v>
      </c>
      <c r="BF340">
        <f t="shared" si="51"/>
        <v>1</v>
      </c>
      <c r="BG340">
        <f t="shared" si="52"/>
        <v>8</v>
      </c>
      <c r="BH340">
        <f t="shared" si="53"/>
        <v>1</v>
      </c>
      <c r="BI340" t="str">
        <f>VLOOKUP(BH340,'Additional Data'!$E$1:$F$12,2,FALSE)</f>
        <v>Churned Customer</v>
      </c>
      <c r="BJ340" t="str">
        <f>IF(G340 &lt;= 'Additional Data'!$Q$2, "Low", IF(G340 &lt;= 'Additional Data'!$Q$3, "Medium", "High"))</f>
        <v>Low</v>
      </c>
      <c r="BK340" t="str">
        <f>IF(K340 &lt;= 'Additional Data'!$V$2, "Low", IF(K340 &lt;= 'Additional Data'!$V$3, "Medium", "High"))</f>
        <v>Low</v>
      </c>
      <c r="BL340" t="str">
        <f>IF(L340 &lt;= 'Additional Data'!$AA$2, "Low", IF(L340 &lt;= 'Additional Data'!$AA$3, "Medium", "High"))</f>
        <v>Medium</v>
      </c>
      <c r="BM340">
        <v>339</v>
      </c>
    </row>
    <row r="341" spans="1:65" x14ac:dyDescent="0.25">
      <c r="A341">
        <v>50737</v>
      </c>
      <c r="B341" t="str">
        <f>IF(A341 &lt;= 'Additional Data'!$B$2,"Low", IF(A341 &lt;='Additional Data'!$B$3, "Medium", "High"))</f>
        <v>Medium</v>
      </c>
      <c r="C341">
        <v>0</v>
      </c>
      <c r="D341">
        <v>1</v>
      </c>
      <c r="E341">
        <v>61</v>
      </c>
      <c r="F341" t="str">
        <f t="shared" si="45"/>
        <v>Old</v>
      </c>
      <c r="G341">
        <v>78</v>
      </c>
      <c r="H341">
        <v>0</v>
      </c>
      <c r="I341">
        <v>11</v>
      </c>
      <c r="J341">
        <v>0</v>
      </c>
      <c r="K341">
        <v>0</v>
      </c>
      <c r="L341">
        <v>10</v>
      </c>
      <c r="M341">
        <f>INDEX('Additional Data'!$H$2:$M$2, MATCH(MAX(G341:L341), G341:L341,0))</f>
        <v>0</v>
      </c>
      <c r="N341">
        <v>1</v>
      </c>
      <c r="O341">
        <v>2</v>
      </c>
      <c r="P341">
        <v>0</v>
      </c>
      <c r="Q341">
        <v>4</v>
      </c>
      <c r="R341">
        <v>6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3</v>
      </c>
      <c r="Z341">
        <v>11</v>
      </c>
      <c r="AA341">
        <v>0</v>
      </c>
      <c r="AB341">
        <v>65</v>
      </c>
      <c r="AC341" t="str" cm="1">
        <f t="array" ref="AC341">_xlfn.IFS(AB341 &lt; 30, "&lt; 30", AB341 &lt; 40, "30-39", AB341 &lt; 50, "40-49", AB341 &gt;= 50, "50+")</f>
        <v>50+</v>
      </c>
      <c r="AD341">
        <v>2573</v>
      </c>
      <c r="AE341">
        <v>0</v>
      </c>
      <c r="AF341">
        <v>1</v>
      </c>
      <c r="AG341">
        <v>0</v>
      </c>
      <c r="AH341">
        <v>0</v>
      </c>
      <c r="AI341">
        <v>0</v>
      </c>
      <c r="AJ341" t="str" cm="1">
        <f t="array" ref="AJ34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4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41">
        <v>0</v>
      </c>
      <c r="AM341">
        <v>0</v>
      </c>
      <c r="AN341">
        <v>1</v>
      </c>
      <c r="AO341">
        <v>0</v>
      </c>
      <c r="AP341">
        <v>0</v>
      </c>
      <c r="AQ341" t="str" cm="1">
        <f t="array" ref="AQ34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41" t="str" cm="1">
        <f t="array" ref="AR34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41">
        <v>89</v>
      </c>
      <c r="AT341">
        <v>79</v>
      </c>
      <c r="AU341">
        <v>1</v>
      </c>
      <c r="AV341">
        <v>1</v>
      </c>
      <c r="AW341" t="s">
        <v>47</v>
      </c>
      <c r="AX341" t="s">
        <v>13</v>
      </c>
      <c r="AY341" t="str">
        <f t="shared" si="46"/>
        <v>Store</v>
      </c>
      <c r="AZ341">
        <v>6</v>
      </c>
      <c r="BA341" t="s">
        <v>48</v>
      </c>
      <c r="BB341">
        <f t="shared" si="47"/>
        <v>6</v>
      </c>
      <c r="BC341">
        <f t="shared" si="48"/>
        <v>99</v>
      </c>
      <c r="BD341">
        <f t="shared" si="49"/>
        <v>4</v>
      </c>
      <c r="BE341">
        <f t="shared" si="50"/>
        <v>2</v>
      </c>
      <c r="BF341">
        <f t="shared" si="51"/>
        <v>3</v>
      </c>
      <c r="BG341">
        <f t="shared" si="52"/>
        <v>9</v>
      </c>
      <c r="BH341">
        <f t="shared" si="53"/>
        <v>2</v>
      </c>
      <c r="BI341" t="str">
        <f>VLOOKUP(BH341,'Additional Data'!$E$1:$F$12,2,FALSE)</f>
        <v>Churned Customer</v>
      </c>
      <c r="BJ341" t="str">
        <f>IF(G341 &lt;= 'Additional Data'!$Q$2, "Low", IF(G341 &lt;= 'Additional Data'!$Q$3, "Medium", "High"))</f>
        <v>Medium</v>
      </c>
      <c r="BK341" t="str">
        <f>IF(K341 &lt;= 'Additional Data'!$V$2, "Low", IF(K341 &lt;= 'Additional Data'!$V$3, "Medium", "High"))</f>
        <v>Low</v>
      </c>
      <c r="BL341" t="str">
        <f>IF(L341 &lt;= 'Additional Data'!$AA$2, "Low", IF(L341 &lt;= 'Additional Data'!$AA$3, "Medium", "High"))</f>
        <v>Medium</v>
      </c>
      <c r="BM341">
        <v>340</v>
      </c>
    </row>
    <row r="342" spans="1:65" x14ac:dyDescent="0.25">
      <c r="A342">
        <v>68462</v>
      </c>
      <c r="B342" t="str">
        <f>IF(A342 &lt;= 'Additional Data'!$B$2,"Low", IF(A342 &lt;='Additional Data'!$B$3, "Medium", "High"))</f>
        <v>High</v>
      </c>
      <c r="C342">
        <v>0</v>
      </c>
      <c r="D342">
        <v>0</v>
      </c>
      <c r="E342">
        <v>6</v>
      </c>
      <c r="F342" t="str">
        <f t="shared" si="45"/>
        <v>Very Recent</v>
      </c>
      <c r="G342">
        <v>561</v>
      </c>
      <c r="H342">
        <v>64</v>
      </c>
      <c r="I342">
        <v>785</v>
      </c>
      <c r="J342">
        <v>84</v>
      </c>
      <c r="K342">
        <v>128</v>
      </c>
      <c r="L342">
        <v>48</v>
      </c>
      <c r="M342">
        <f>INDEX('Additional Data'!$H$2:$M$2, MATCH(MAX(G342:L342), G342:L342,0))</f>
        <v>0</v>
      </c>
      <c r="N342">
        <v>1</v>
      </c>
      <c r="O342">
        <v>3</v>
      </c>
      <c r="P342">
        <v>3</v>
      </c>
      <c r="Q342">
        <v>8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3</v>
      </c>
      <c r="Z342">
        <v>11</v>
      </c>
      <c r="AA342">
        <v>0</v>
      </c>
      <c r="AB342">
        <v>51</v>
      </c>
      <c r="AC342" t="str" cm="1">
        <f t="array" ref="AC342">_xlfn.IFS(AB342 &lt; 30, "&lt; 30", AB342 &lt; 40, "30-39", AB342 &lt; 50, "40-49", AB342 &gt;= 50, "50+")</f>
        <v>50+</v>
      </c>
      <c r="AD342">
        <v>2723</v>
      </c>
      <c r="AE342">
        <v>0</v>
      </c>
      <c r="AF342">
        <v>1</v>
      </c>
      <c r="AG342">
        <v>0</v>
      </c>
      <c r="AH342">
        <v>0</v>
      </c>
      <c r="AI342">
        <v>0</v>
      </c>
      <c r="AJ342" t="str" cm="1">
        <f t="array" ref="AJ34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4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42">
        <v>0</v>
      </c>
      <c r="AM342">
        <v>0</v>
      </c>
      <c r="AN342">
        <v>0</v>
      </c>
      <c r="AO342">
        <v>0</v>
      </c>
      <c r="AP342">
        <v>1</v>
      </c>
      <c r="AQ342" t="str" cm="1">
        <f t="array" ref="AQ34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42" t="str" cm="1">
        <f t="array" ref="AR34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42">
        <v>1622</v>
      </c>
      <c r="AT342">
        <v>1574</v>
      </c>
      <c r="AU342">
        <v>0</v>
      </c>
      <c r="AV342">
        <v>0</v>
      </c>
      <c r="AW342" t="s">
        <v>43</v>
      </c>
      <c r="AX342" t="s">
        <v>13</v>
      </c>
      <c r="AY342" t="str">
        <f t="shared" si="46"/>
        <v>Store</v>
      </c>
      <c r="AZ342">
        <v>14</v>
      </c>
      <c r="BA342" t="s">
        <v>44</v>
      </c>
      <c r="BB342">
        <f t="shared" si="47"/>
        <v>14</v>
      </c>
      <c r="BC342">
        <f t="shared" si="48"/>
        <v>1670</v>
      </c>
      <c r="BD342">
        <f t="shared" si="49"/>
        <v>10</v>
      </c>
      <c r="BE342">
        <f t="shared" si="50"/>
        <v>5</v>
      </c>
      <c r="BF342">
        <f t="shared" si="51"/>
        <v>9</v>
      </c>
      <c r="BG342">
        <f t="shared" si="52"/>
        <v>24</v>
      </c>
      <c r="BH342">
        <f t="shared" si="53"/>
        <v>9</v>
      </c>
      <c r="BI342" t="str">
        <f>VLOOKUP(BH342,'Additional Data'!$E$1:$F$12,2,FALSE)</f>
        <v>Top Customer</v>
      </c>
      <c r="BJ342" t="str">
        <f>IF(G342 &lt;= 'Additional Data'!$Q$2, "Low", IF(G342 &lt;= 'Additional Data'!$Q$3, "Medium", "High"))</f>
        <v>High</v>
      </c>
      <c r="BK342" t="str">
        <f>IF(K342 &lt;= 'Additional Data'!$V$2, "Low", IF(K342 &lt;= 'Additional Data'!$V$3, "Medium", "High"))</f>
        <v>High</v>
      </c>
      <c r="BL342" t="str">
        <f>IF(L342 &lt;= 'Additional Data'!$AA$2, "Low", IF(L342 &lt;= 'Additional Data'!$AA$3, "Medium", "High"))</f>
        <v>Medium</v>
      </c>
      <c r="BM342">
        <v>341</v>
      </c>
    </row>
    <row r="343" spans="1:65" x14ac:dyDescent="0.25">
      <c r="A343">
        <v>65073</v>
      </c>
      <c r="B343" t="str">
        <f>IF(A343 &lt;= 'Additional Data'!$B$2,"Low", IF(A343 &lt;='Additional Data'!$B$3, "Medium", "High"))</f>
        <v>Medium</v>
      </c>
      <c r="C343">
        <v>0</v>
      </c>
      <c r="D343">
        <v>0</v>
      </c>
      <c r="E343">
        <v>65</v>
      </c>
      <c r="F343" t="str">
        <f t="shared" si="45"/>
        <v>Old</v>
      </c>
      <c r="G343">
        <v>629</v>
      </c>
      <c r="H343">
        <v>17</v>
      </c>
      <c r="I343">
        <v>177</v>
      </c>
      <c r="J343">
        <v>69</v>
      </c>
      <c r="K343">
        <v>0</v>
      </c>
      <c r="L343">
        <v>8</v>
      </c>
      <c r="M343">
        <f>INDEX('Additional Data'!$H$2:$M$2, MATCH(MAX(G343:L343), G343:L343,0))</f>
        <v>0</v>
      </c>
      <c r="N343">
        <v>1</v>
      </c>
      <c r="O343">
        <v>5</v>
      </c>
      <c r="P343">
        <v>3</v>
      </c>
      <c r="Q343">
        <v>5</v>
      </c>
      <c r="R343">
        <v>2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3</v>
      </c>
      <c r="Z343">
        <v>11</v>
      </c>
      <c r="AA343">
        <v>0</v>
      </c>
      <c r="AB343">
        <v>77</v>
      </c>
      <c r="AC343" t="str" cm="1">
        <f t="array" ref="AC343">_xlfn.IFS(AB343 &lt; 30, "&lt; 30", AB343 &lt; 40, "30-39", AB343 &lt; 50, "40-49", AB343 &gt;= 50, "50+")</f>
        <v>50+</v>
      </c>
      <c r="AD343">
        <v>2472</v>
      </c>
      <c r="AE343">
        <v>0</v>
      </c>
      <c r="AF343">
        <v>1</v>
      </c>
      <c r="AG343">
        <v>0</v>
      </c>
      <c r="AH343">
        <v>0</v>
      </c>
      <c r="AI343">
        <v>0</v>
      </c>
      <c r="AJ343" t="str" cm="1">
        <f t="array" ref="AJ34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4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43">
        <v>0</v>
      </c>
      <c r="AM343">
        <v>0</v>
      </c>
      <c r="AN343">
        <v>0</v>
      </c>
      <c r="AO343">
        <v>1</v>
      </c>
      <c r="AP343">
        <v>0</v>
      </c>
      <c r="AQ343" t="str" cm="1">
        <f t="array" ref="AQ34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343" t="str" cm="1">
        <f t="array" ref="AR34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43">
        <v>892</v>
      </c>
      <c r="AT343">
        <v>884</v>
      </c>
      <c r="AU343">
        <v>0</v>
      </c>
      <c r="AV343">
        <v>0</v>
      </c>
      <c r="AW343" t="s">
        <v>46</v>
      </c>
      <c r="AX343" t="s">
        <v>11</v>
      </c>
      <c r="AY343" t="str">
        <f t="shared" si="46"/>
        <v>Web</v>
      </c>
      <c r="AZ343">
        <v>13</v>
      </c>
      <c r="BA343" t="s">
        <v>44</v>
      </c>
      <c r="BB343">
        <f t="shared" si="47"/>
        <v>13</v>
      </c>
      <c r="BC343">
        <f t="shared" si="48"/>
        <v>900</v>
      </c>
      <c r="BD343">
        <f t="shared" si="49"/>
        <v>4</v>
      </c>
      <c r="BE343">
        <f t="shared" si="50"/>
        <v>5</v>
      </c>
      <c r="BF343">
        <f t="shared" si="51"/>
        <v>6</v>
      </c>
      <c r="BG343">
        <f t="shared" si="52"/>
        <v>15</v>
      </c>
      <c r="BH343">
        <f t="shared" si="53"/>
        <v>4</v>
      </c>
      <c r="BI343" t="str">
        <f>VLOOKUP(BH343,'Additional Data'!$E$1:$F$12,2,FALSE)</f>
        <v>At Risk</v>
      </c>
      <c r="BJ343" t="str">
        <f>IF(G343 &lt;= 'Additional Data'!$Q$2, "Low", IF(G343 &lt;= 'Additional Data'!$Q$3, "Medium", "High"))</f>
        <v>High</v>
      </c>
      <c r="BK343" t="str">
        <f>IF(K343 &lt;= 'Additional Data'!$V$2, "Low", IF(K343 &lt;= 'Additional Data'!$V$3, "Medium", "High"))</f>
        <v>Low</v>
      </c>
      <c r="BL343" t="str">
        <f>IF(L343 &lt;= 'Additional Data'!$AA$2, "Low", IF(L343 &lt;= 'Additional Data'!$AA$3, "Medium", "High"))</f>
        <v>Low</v>
      </c>
      <c r="BM343">
        <v>342</v>
      </c>
    </row>
    <row r="344" spans="1:65" x14ac:dyDescent="0.25">
      <c r="A344">
        <v>46681</v>
      </c>
      <c r="B344" t="str">
        <f>IF(A344 &lt;= 'Additional Data'!$B$2,"Low", IF(A344 &lt;='Additional Data'!$B$3, "Medium", "High"))</f>
        <v>Medium</v>
      </c>
      <c r="C344">
        <v>0</v>
      </c>
      <c r="D344">
        <v>2</v>
      </c>
      <c r="E344">
        <v>52</v>
      </c>
      <c r="F344" t="str">
        <f t="shared" si="45"/>
        <v>Mid</v>
      </c>
      <c r="G344">
        <v>269</v>
      </c>
      <c r="H344">
        <v>15</v>
      </c>
      <c r="I344">
        <v>69</v>
      </c>
      <c r="J344">
        <v>15</v>
      </c>
      <c r="K344">
        <v>19</v>
      </c>
      <c r="L344">
        <v>38</v>
      </c>
      <c r="M344">
        <f>INDEX('Additional Data'!$H$2:$M$2, MATCH(MAX(G344:L344), G344:L344,0))</f>
        <v>0</v>
      </c>
      <c r="N344">
        <v>2</v>
      </c>
      <c r="O344">
        <v>4</v>
      </c>
      <c r="P344">
        <v>6</v>
      </c>
      <c r="Q344">
        <v>4</v>
      </c>
      <c r="R344">
        <v>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3</v>
      </c>
      <c r="Z344">
        <v>11</v>
      </c>
      <c r="AA344">
        <v>0</v>
      </c>
      <c r="AB344">
        <v>72</v>
      </c>
      <c r="AC344" t="str" cm="1">
        <f t="array" ref="AC344">_xlfn.IFS(AB344 &lt; 30, "&lt; 30", AB344 &lt; 40, "30-39", AB344 &lt; 50, "40-49", AB344 &gt;= 50, "50+")</f>
        <v>50+</v>
      </c>
      <c r="AD344">
        <v>2423</v>
      </c>
      <c r="AE344">
        <v>0</v>
      </c>
      <c r="AF344">
        <v>0</v>
      </c>
      <c r="AG344">
        <v>0</v>
      </c>
      <c r="AH344">
        <v>1</v>
      </c>
      <c r="AI344">
        <v>0</v>
      </c>
      <c r="AJ344" t="str" cm="1">
        <f t="array" ref="AJ34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34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44">
        <v>0</v>
      </c>
      <c r="AM344">
        <v>0</v>
      </c>
      <c r="AN344">
        <v>0</v>
      </c>
      <c r="AO344">
        <v>0</v>
      </c>
      <c r="AP344">
        <v>1</v>
      </c>
      <c r="AQ344" t="str" cm="1">
        <f t="array" ref="AQ34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44" t="str" cm="1">
        <f t="array" ref="AR34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44">
        <v>387</v>
      </c>
      <c r="AT344">
        <v>349</v>
      </c>
      <c r="AU344">
        <v>0</v>
      </c>
      <c r="AV344">
        <v>2</v>
      </c>
      <c r="AW344" t="s">
        <v>46</v>
      </c>
      <c r="AX344" t="s">
        <v>12</v>
      </c>
      <c r="AY344" t="str">
        <f t="shared" si="46"/>
        <v>Catalog</v>
      </c>
      <c r="AZ344">
        <v>14</v>
      </c>
      <c r="BA344" t="s">
        <v>44</v>
      </c>
      <c r="BB344">
        <f t="shared" si="47"/>
        <v>14</v>
      </c>
      <c r="BC344">
        <f t="shared" si="48"/>
        <v>425</v>
      </c>
      <c r="BD344">
        <f t="shared" si="49"/>
        <v>5</v>
      </c>
      <c r="BE344">
        <f t="shared" si="50"/>
        <v>5</v>
      </c>
      <c r="BF344">
        <f t="shared" si="51"/>
        <v>5</v>
      </c>
      <c r="BG344">
        <f t="shared" si="52"/>
        <v>15</v>
      </c>
      <c r="BH344">
        <f t="shared" si="53"/>
        <v>4</v>
      </c>
      <c r="BI344" t="str">
        <f>VLOOKUP(BH344,'Additional Data'!$E$1:$F$12,2,FALSE)</f>
        <v>At Risk</v>
      </c>
      <c r="BJ344" t="str">
        <f>IF(G344 &lt;= 'Additional Data'!$Q$2, "Low", IF(G344 &lt;= 'Additional Data'!$Q$3, "Medium", "High"))</f>
        <v>Medium</v>
      </c>
      <c r="BK344" t="str">
        <f>IF(K344 &lt;= 'Additional Data'!$V$2, "Low", IF(K344 &lt;= 'Additional Data'!$V$3, "Medium", "High"))</f>
        <v>Medium</v>
      </c>
      <c r="BL344" t="str">
        <f>IF(L344 &lt;= 'Additional Data'!$AA$2, "Low", IF(L344 &lt;= 'Additional Data'!$AA$3, "Medium", "High"))</f>
        <v>Medium</v>
      </c>
      <c r="BM344">
        <v>343</v>
      </c>
    </row>
    <row r="345" spans="1:65" x14ac:dyDescent="0.25">
      <c r="A345">
        <v>78618</v>
      </c>
      <c r="B345" t="str">
        <f>IF(A345 &lt;= 'Additional Data'!$B$2,"Low", IF(A345 &lt;='Additional Data'!$B$3, "Medium", "High"))</f>
        <v>High</v>
      </c>
      <c r="C345">
        <v>0</v>
      </c>
      <c r="D345">
        <v>0</v>
      </c>
      <c r="E345">
        <v>87</v>
      </c>
      <c r="F345" t="str">
        <f t="shared" si="45"/>
        <v>Old</v>
      </c>
      <c r="G345">
        <v>736</v>
      </c>
      <c r="H345">
        <v>163</v>
      </c>
      <c r="I345">
        <v>818</v>
      </c>
      <c r="J345">
        <v>212</v>
      </c>
      <c r="K345">
        <v>163</v>
      </c>
      <c r="L345">
        <v>61</v>
      </c>
      <c r="M345">
        <f>INDEX('Additional Data'!$H$2:$M$2, MATCH(MAX(G345:L345), G345:L345,0))</f>
        <v>0</v>
      </c>
      <c r="N345">
        <v>1</v>
      </c>
      <c r="O345">
        <v>4</v>
      </c>
      <c r="P345">
        <v>7</v>
      </c>
      <c r="Q345">
        <v>10</v>
      </c>
      <c r="R345">
        <v>2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3</v>
      </c>
      <c r="Z345">
        <v>11</v>
      </c>
      <c r="AA345">
        <v>0</v>
      </c>
      <c r="AB345">
        <v>63</v>
      </c>
      <c r="AC345" t="str" cm="1">
        <f t="array" ref="AC345">_xlfn.IFS(AB345 &lt; 30, "&lt; 30", AB345 &lt; 40, "30-39", AB345 &lt; 50, "40-49", AB345 &gt;= 50, "50+")</f>
        <v>50+</v>
      </c>
      <c r="AD345">
        <v>2798</v>
      </c>
      <c r="AE345">
        <v>0</v>
      </c>
      <c r="AF345">
        <v>1</v>
      </c>
      <c r="AG345">
        <v>0</v>
      </c>
      <c r="AH345">
        <v>0</v>
      </c>
      <c r="AI345">
        <v>0</v>
      </c>
      <c r="AJ345" t="str" cm="1">
        <f t="array" ref="AJ34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4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45">
        <v>0</v>
      </c>
      <c r="AM345">
        <v>0</v>
      </c>
      <c r="AN345">
        <v>1</v>
      </c>
      <c r="AO345">
        <v>0</v>
      </c>
      <c r="AP345">
        <v>0</v>
      </c>
      <c r="AQ345" t="str" cm="1">
        <f t="array" ref="AQ34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45" t="str" cm="1">
        <f t="array" ref="AR34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45">
        <v>2092</v>
      </c>
      <c r="AT345">
        <v>2031</v>
      </c>
      <c r="AU345">
        <v>1</v>
      </c>
      <c r="AV345">
        <v>0</v>
      </c>
      <c r="AW345" t="s">
        <v>43</v>
      </c>
      <c r="AX345" t="s">
        <v>13</v>
      </c>
      <c r="AY345" t="str">
        <f t="shared" si="46"/>
        <v>Store</v>
      </c>
      <c r="AZ345">
        <v>21</v>
      </c>
      <c r="BA345" t="s">
        <v>48</v>
      </c>
      <c r="BB345">
        <f t="shared" si="47"/>
        <v>21</v>
      </c>
      <c r="BC345">
        <f t="shared" si="48"/>
        <v>2153</v>
      </c>
      <c r="BD345">
        <f t="shared" si="49"/>
        <v>1.9999999999999996</v>
      </c>
      <c r="BE345">
        <f t="shared" si="50"/>
        <v>8</v>
      </c>
      <c r="BF345">
        <f t="shared" si="51"/>
        <v>9</v>
      </c>
      <c r="BG345">
        <f t="shared" si="52"/>
        <v>19</v>
      </c>
      <c r="BH345">
        <f t="shared" si="53"/>
        <v>7</v>
      </c>
      <c r="BI345" t="str">
        <f>VLOOKUP(BH345,'Additional Data'!$E$1:$F$12,2,FALSE)</f>
        <v>Loyal Customer</v>
      </c>
      <c r="BJ345" t="str">
        <f>IF(G345 &lt;= 'Additional Data'!$Q$2, "Low", IF(G345 &lt;= 'Additional Data'!$Q$3, "Medium", "High"))</f>
        <v>High</v>
      </c>
      <c r="BK345" t="str">
        <f>IF(K345 &lt;= 'Additional Data'!$V$2, "Low", IF(K345 &lt;= 'Additional Data'!$V$3, "Medium", "High"))</f>
        <v>High</v>
      </c>
      <c r="BL345" t="str">
        <f>IF(L345 &lt;= 'Additional Data'!$AA$2, "Low", IF(L345 &lt;= 'Additional Data'!$AA$3, "Medium", "High"))</f>
        <v>High</v>
      </c>
      <c r="BM345">
        <v>344</v>
      </c>
    </row>
    <row r="346" spans="1:65" x14ac:dyDescent="0.25">
      <c r="A346">
        <v>62187</v>
      </c>
      <c r="B346" t="str">
        <f>IF(A346 &lt;= 'Additional Data'!$B$2,"Low", IF(A346 &lt;='Additional Data'!$B$3, "Medium", "High"))</f>
        <v>Medium</v>
      </c>
      <c r="C346">
        <v>0</v>
      </c>
      <c r="D346">
        <v>1</v>
      </c>
      <c r="E346">
        <v>38</v>
      </c>
      <c r="F346" t="str">
        <f t="shared" si="45"/>
        <v>Mid</v>
      </c>
      <c r="G346">
        <v>512</v>
      </c>
      <c r="H346">
        <v>0</v>
      </c>
      <c r="I346">
        <v>83</v>
      </c>
      <c r="J346">
        <v>0</v>
      </c>
      <c r="K346">
        <v>0</v>
      </c>
      <c r="L346">
        <v>41</v>
      </c>
      <c r="M346">
        <f>INDEX('Additional Data'!$H$2:$M$2, MATCH(MAX(G346:L346), G346:L346,0))</f>
        <v>0</v>
      </c>
      <c r="N346">
        <v>3</v>
      </c>
      <c r="O346">
        <v>6</v>
      </c>
      <c r="P346">
        <v>2</v>
      </c>
      <c r="Q346">
        <v>10</v>
      </c>
      <c r="R346">
        <v>4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3</v>
      </c>
      <c r="Z346">
        <v>11</v>
      </c>
      <c r="AA346">
        <v>0</v>
      </c>
      <c r="AB346">
        <v>51</v>
      </c>
      <c r="AC346" t="str" cm="1">
        <f t="array" ref="AC346">_xlfn.IFS(AB346 &lt; 30, "&lt; 30", AB346 &lt; 40, "30-39", AB346 &lt; 50, "40-49", AB346 &gt;= 50, "50+")</f>
        <v>50+</v>
      </c>
      <c r="AD346">
        <v>2258</v>
      </c>
      <c r="AE346">
        <v>0</v>
      </c>
      <c r="AF346">
        <v>0</v>
      </c>
      <c r="AG346">
        <v>0</v>
      </c>
      <c r="AH346">
        <v>0</v>
      </c>
      <c r="AI346">
        <v>1</v>
      </c>
      <c r="AJ346" t="str" cm="1">
        <f t="array" ref="AJ34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34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46">
        <v>0</v>
      </c>
      <c r="AM346">
        <v>0</v>
      </c>
      <c r="AN346">
        <v>0</v>
      </c>
      <c r="AO346">
        <v>0</v>
      </c>
      <c r="AP346">
        <v>1</v>
      </c>
      <c r="AQ346" t="str" cm="1">
        <f t="array" ref="AQ34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46" t="str" cm="1">
        <f t="array" ref="AR34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46">
        <v>595</v>
      </c>
      <c r="AT346">
        <v>554</v>
      </c>
      <c r="AU346">
        <v>0</v>
      </c>
      <c r="AV346">
        <v>1</v>
      </c>
      <c r="AW346" t="s">
        <v>46</v>
      </c>
      <c r="AX346" t="s">
        <v>13</v>
      </c>
      <c r="AY346" t="str">
        <f t="shared" si="46"/>
        <v>Store</v>
      </c>
      <c r="AZ346">
        <v>18</v>
      </c>
      <c r="BA346" t="s">
        <v>44</v>
      </c>
      <c r="BB346">
        <f t="shared" si="47"/>
        <v>18</v>
      </c>
      <c r="BC346">
        <f t="shared" si="48"/>
        <v>636</v>
      </c>
      <c r="BD346">
        <f t="shared" si="49"/>
        <v>7</v>
      </c>
      <c r="BE346">
        <f t="shared" si="50"/>
        <v>7</v>
      </c>
      <c r="BF346">
        <f t="shared" si="51"/>
        <v>5</v>
      </c>
      <c r="BG346">
        <f t="shared" si="52"/>
        <v>19</v>
      </c>
      <c r="BH346">
        <f t="shared" si="53"/>
        <v>7</v>
      </c>
      <c r="BI346" t="str">
        <f>VLOOKUP(BH346,'Additional Data'!$E$1:$F$12,2,FALSE)</f>
        <v>Loyal Customer</v>
      </c>
      <c r="BJ346" t="str">
        <f>IF(G346 &lt;= 'Additional Data'!$Q$2, "Low", IF(G346 &lt;= 'Additional Data'!$Q$3, "Medium", "High"))</f>
        <v>High</v>
      </c>
      <c r="BK346" t="str">
        <f>IF(K346 &lt;= 'Additional Data'!$V$2, "Low", IF(K346 &lt;= 'Additional Data'!$V$3, "Medium", "High"))</f>
        <v>Low</v>
      </c>
      <c r="BL346" t="str">
        <f>IF(L346 &lt;= 'Additional Data'!$AA$2, "Low", IF(L346 &lt;= 'Additional Data'!$AA$3, "Medium", "High"))</f>
        <v>Medium</v>
      </c>
      <c r="BM346">
        <v>345</v>
      </c>
    </row>
    <row r="347" spans="1:65" x14ac:dyDescent="0.25">
      <c r="A347">
        <v>28442</v>
      </c>
      <c r="B347" t="str">
        <f>IF(A347 &lt;= 'Additional Data'!$B$2,"Low", IF(A347 &lt;='Additional Data'!$B$3, "Medium", "High"))</f>
        <v>Low</v>
      </c>
      <c r="C347">
        <v>2</v>
      </c>
      <c r="D347">
        <v>0</v>
      </c>
      <c r="E347">
        <v>53</v>
      </c>
      <c r="F347" t="str">
        <f t="shared" si="45"/>
        <v>Mid</v>
      </c>
      <c r="G347">
        <v>19</v>
      </c>
      <c r="H347">
        <v>3</v>
      </c>
      <c r="I347">
        <v>10</v>
      </c>
      <c r="J347">
        <v>11</v>
      </c>
      <c r="K347">
        <v>8</v>
      </c>
      <c r="L347">
        <v>6</v>
      </c>
      <c r="M347">
        <f>INDEX('Additional Data'!$H$2:$M$2, MATCH(MAX(G347:L347), G347:L347,0))</f>
        <v>0</v>
      </c>
      <c r="N347">
        <v>3</v>
      </c>
      <c r="O347">
        <v>2</v>
      </c>
      <c r="P347">
        <v>1</v>
      </c>
      <c r="Q347">
        <v>4</v>
      </c>
      <c r="R347">
        <v>4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3</v>
      </c>
      <c r="Z347">
        <v>11</v>
      </c>
      <c r="AA347">
        <v>0</v>
      </c>
      <c r="AB347">
        <v>42</v>
      </c>
      <c r="AC347" t="str" cm="1">
        <f t="array" ref="AC347">_xlfn.IFS(AB347 &lt; 30, "&lt; 30", AB347 &lt; 40, "30-39", AB347 &lt; 50, "40-49", AB347 &gt;= 50, "50+")</f>
        <v>40-49</v>
      </c>
      <c r="AD347">
        <v>2284</v>
      </c>
      <c r="AE347">
        <v>0</v>
      </c>
      <c r="AF347">
        <v>1</v>
      </c>
      <c r="AG347">
        <v>0</v>
      </c>
      <c r="AH347">
        <v>0</v>
      </c>
      <c r="AI347">
        <v>0</v>
      </c>
      <c r="AJ347" t="str" cm="1">
        <f t="array" ref="AJ34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4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47">
        <v>0</v>
      </c>
      <c r="AM347">
        <v>0</v>
      </c>
      <c r="AN347">
        <v>1</v>
      </c>
      <c r="AO347">
        <v>0</v>
      </c>
      <c r="AP347">
        <v>0</v>
      </c>
      <c r="AQ347" t="str" cm="1">
        <f t="array" ref="AQ34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47" t="str" cm="1">
        <f t="array" ref="AR34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47">
        <v>51</v>
      </c>
      <c r="AT347">
        <v>45</v>
      </c>
      <c r="AU347">
        <v>0</v>
      </c>
      <c r="AV347">
        <v>2</v>
      </c>
      <c r="AW347" t="s">
        <v>45</v>
      </c>
      <c r="AX347" t="s">
        <v>13</v>
      </c>
      <c r="AY347" t="str">
        <f t="shared" si="46"/>
        <v>Store</v>
      </c>
      <c r="AZ347">
        <v>7</v>
      </c>
      <c r="BA347" t="s">
        <v>44</v>
      </c>
      <c r="BB347">
        <f t="shared" si="47"/>
        <v>7</v>
      </c>
      <c r="BC347">
        <f t="shared" si="48"/>
        <v>57</v>
      </c>
      <c r="BD347">
        <f t="shared" si="49"/>
        <v>5</v>
      </c>
      <c r="BE347">
        <f t="shared" si="50"/>
        <v>3</v>
      </c>
      <c r="BF347">
        <f t="shared" si="51"/>
        <v>2</v>
      </c>
      <c r="BG347">
        <f t="shared" si="52"/>
        <v>10</v>
      </c>
      <c r="BH347">
        <f t="shared" si="53"/>
        <v>2</v>
      </c>
      <c r="BI347" t="str">
        <f>VLOOKUP(BH347,'Additional Data'!$E$1:$F$12,2,FALSE)</f>
        <v>Churned Customer</v>
      </c>
      <c r="BJ347" t="str">
        <f>IF(G347 &lt;= 'Additional Data'!$Q$2, "Low", IF(G347 &lt;= 'Additional Data'!$Q$3, "Medium", "High"))</f>
        <v>Low</v>
      </c>
      <c r="BK347" t="str">
        <f>IF(K347 &lt;= 'Additional Data'!$V$2, "Low", IF(K347 &lt;= 'Additional Data'!$V$3, "Medium", "High"))</f>
        <v>Medium</v>
      </c>
      <c r="BL347" t="str">
        <f>IF(L347 &lt;= 'Additional Data'!$AA$2, "Low", IF(L347 &lt;= 'Additional Data'!$AA$3, "Medium", "High"))</f>
        <v>Low</v>
      </c>
      <c r="BM347">
        <v>346</v>
      </c>
    </row>
    <row r="348" spans="1:65" x14ac:dyDescent="0.25">
      <c r="A348">
        <v>37717</v>
      </c>
      <c r="B348" t="str">
        <f>IF(A348 &lt;= 'Additional Data'!$B$2,"Low", IF(A348 &lt;='Additional Data'!$B$3, "Medium", "High"))</f>
        <v>Medium</v>
      </c>
      <c r="C348">
        <v>1</v>
      </c>
      <c r="D348">
        <v>0</v>
      </c>
      <c r="E348">
        <v>31</v>
      </c>
      <c r="F348" t="str">
        <f t="shared" si="45"/>
        <v>Mid</v>
      </c>
      <c r="G348">
        <v>9</v>
      </c>
      <c r="H348">
        <v>0</v>
      </c>
      <c r="I348">
        <v>6</v>
      </c>
      <c r="J348">
        <v>4</v>
      </c>
      <c r="K348">
        <v>1</v>
      </c>
      <c r="L348">
        <v>5</v>
      </c>
      <c r="M348">
        <f>INDEX('Additional Data'!$H$2:$M$2, MATCH(MAX(G348:L348), G348:L348,0))</f>
        <v>0</v>
      </c>
      <c r="N348">
        <v>1</v>
      </c>
      <c r="O348">
        <v>1</v>
      </c>
      <c r="P348">
        <v>0</v>
      </c>
      <c r="Q348">
        <v>2</v>
      </c>
      <c r="R348">
        <v>9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3</v>
      </c>
      <c r="Z348">
        <v>11</v>
      </c>
      <c r="AA348">
        <v>0</v>
      </c>
      <c r="AB348">
        <v>42</v>
      </c>
      <c r="AC348" t="str" cm="1">
        <f t="array" ref="AC348">_xlfn.IFS(AB348 &lt; 30, "&lt; 30", AB348 &lt; 40, "30-39", AB348 &lt; 50, "40-49", AB348 &gt;= 50, "50+")</f>
        <v>40-49</v>
      </c>
      <c r="AD348">
        <v>2742</v>
      </c>
      <c r="AE348">
        <v>0</v>
      </c>
      <c r="AF348">
        <v>1</v>
      </c>
      <c r="AG348">
        <v>0</v>
      </c>
      <c r="AH348">
        <v>0</v>
      </c>
      <c r="AI348">
        <v>0</v>
      </c>
      <c r="AJ348" t="str" cm="1">
        <f t="array" ref="AJ34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4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48">
        <v>0</v>
      </c>
      <c r="AM348">
        <v>0</v>
      </c>
      <c r="AN348">
        <v>0</v>
      </c>
      <c r="AO348">
        <v>0</v>
      </c>
      <c r="AP348">
        <v>1</v>
      </c>
      <c r="AQ348" t="str" cm="1">
        <f t="array" ref="AQ34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48" t="str" cm="1">
        <f t="array" ref="AR34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48">
        <v>20</v>
      </c>
      <c r="AT348">
        <v>15</v>
      </c>
      <c r="AU348">
        <v>0</v>
      </c>
      <c r="AV348">
        <v>1</v>
      </c>
      <c r="AW348" t="s">
        <v>45</v>
      </c>
      <c r="AX348" t="s">
        <v>13</v>
      </c>
      <c r="AY348" t="str">
        <f t="shared" si="46"/>
        <v>Store</v>
      </c>
      <c r="AZ348">
        <v>3</v>
      </c>
      <c r="BA348" t="s">
        <v>44</v>
      </c>
      <c r="BB348">
        <f t="shared" si="47"/>
        <v>3</v>
      </c>
      <c r="BC348">
        <f t="shared" si="48"/>
        <v>25</v>
      </c>
      <c r="BD348">
        <f t="shared" si="49"/>
        <v>7</v>
      </c>
      <c r="BE348">
        <f t="shared" si="50"/>
        <v>0</v>
      </c>
      <c r="BF348">
        <f t="shared" si="51"/>
        <v>0</v>
      </c>
      <c r="BG348">
        <f t="shared" si="52"/>
        <v>7</v>
      </c>
      <c r="BH348">
        <f t="shared" si="53"/>
        <v>1</v>
      </c>
      <c r="BI348" t="str">
        <f>VLOOKUP(BH348,'Additional Data'!$E$1:$F$12,2,FALSE)</f>
        <v>Churned Customer</v>
      </c>
      <c r="BJ348" t="str">
        <f>IF(G348 &lt;= 'Additional Data'!$Q$2, "Low", IF(G348 &lt;= 'Additional Data'!$Q$3, "Medium", "High"))</f>
        <v>Low</v>
      </c>
      <c r="BK348" t="str">
        <f>IF(K348 &lt;= 'Additional Data'!$V$2, "Low", IF(K348 &lt;= 'Additional Data'!$V$3, "Medium", "High"))</f>
        <v>Low</v>
      </c>
      <c r="BL348" t="str">
        <f>IF(L348 &lt;= 'Additional Data'!$AA$2, "Low", IF(L348 &lt;= 'Additional Data'!$AA$3, "Medium", "High"))</f>
        <v>Low</v>
      </c>
      <c r="BM348">
        <v>347</v>
      </c>
    </row>
    <row r="349" spans="1:65" x14ac:dyDescent="0.25">
      <c r="A349">
        <v>51479</v>
      </c>
      <c r="B349" t="str">
        <f>IF(A349 &lt;= 'Additional Data'!$B$2,"Low", IF(A349 &lt;='Additional Data'!$B$3, "Medium", "High"))</f>
        <v>Medium</v>
      </c>
      <c r="C349">
        <v>1</v>
      </c>
      <c r="D349">
        <v>1</v>
      </c>
      <c r="E349">
        <v>67</v>
      </c>
      <c r="F349" t="str">
        <f t="shared" si="45"/>
        <v>Old</v>
      </c>
      <c r="G349">
        <v>247</v>
      </c>
      <c r="H349">
        <v>8</v>
      </c>
      <c r="I349">
        <v>160</v>
      </c>
      <c r="J349">
        <v>6</v>
      </c>
      <c r="K349">
        <v>8</v>
      </c>
      <c r="L349">
        <v>65</v>
      </c>
      <c r="M349">
        <f>INDEX('Additional Data'!$H$2:$M$2, MATCH(MAX(G349:L349), G349:L349,0))</f>
        <v>0</v>
      </c>
      <c r="N349">
        <v>7</v>
      </c>
      <c r="O349">
        <v>6</v>
      </c>
      <c r="P349">
        <v>3</v>
      </c>
      <c r="Q349">
        <v>6</v>
      </c>
      <c r="R349">
        <v>7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3</v>
      </c>
      <c r="Z349">
        <v>11</v>
      </c>
      <c r="AA349">
        <v>0</v>
      </c>
      <c r="AB349">
        <v>53</v>
      </c>
      <c r="AC349" t="str" cm="1">
        <f t="array" ref="AC349">_xlfn.IFS(AB349 &lt; 30, "&lt; 30", AB349 &lt; 40, "30-39", AB349 &lt; 50, "40-49", AB349 &gt;= 50, "50+")</f>
        <v>50+</v>
      </c>
      <c r="AD349">
        <v>2707</v>
      </c>
      <c r="AE349">
        <v>0</v>
      </c>
      <c r="AF349">
        <v>1</v>
      </c>
      <c r="AG349">
        <v>0</v>
      </c>
      <c r="AH349">
        <v>0</v>
      </c>
      <c r="AI349">
        <v>0</v>
      </c>
      <c r="AJ349" t="str" cm="1">
        <f t="array" ref="AJ34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4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49">
        <v>0</v>
      </c>
      <c r="AM349">
        <v>0</v>
      </c>
      <c r="AN349">
        <v>1</v>
      </c>
      <c r="AO349">
        <v>0</v>
      </c>
      <c r="AP349">
        <v>0</v>
      </c>
      <c r="AQ349" t="str" cm="1">
        <f t="array" ref="AQ34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49" t="str" cm="1">
        <f t="array" ref="AR34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49">
        <v>429</v>
      </c>
      <c r="AT349">
        <v>364</v>
      </c>
      <c r="AU349">
        <v>0</v>
      </c>
      <c r="AV349">
        <v>2</v>
      </c>
      <c r="AW349" t="s">
        <v>46</v>
      </c>
      <c r="AX349" t="s">
        <v>11</v>
      </c>
      <c r="AY349" t="str">
        <f t="shared" si="46"/>
        <v>Web</v>
      </c>
      <c r="AZ349">
        <v>15</v>
      </c>
      <c r="BA349" t="s">
        <v>44</v>
      </c>
      <c r="BB349">
        <f t="shared" si="47"/>
        <v>15</v>
      </c>
      <c r="BC349">
        <f t="shared" si="48"/>
        <v>494</v>
      </c>
      <c r="BD349">
        <f t="shared" si="49"/>
        <v>4</v>
      </c>
      <c r="BE349">
        <f t="shared" si="50"/>
        <v>5</v>
      </c>
      <c r="BF349">
        <f t="shared" si="51"/>
        <v>5</v>
      </c>
      <c r="BG349">
        <f t="shared" si="52"/>
        <v>14</v>
      </c>
      <c r="BH349">
        <f t="shared" si="53"/>
        <v>4</v>
      </c>
      <c r="BI349" t="str">
        <f>VLOOKUP(BH349,'Additional Data'!$E$1:$F$12,2,FALSE)</f>
        <v>At Risk</v>
      </c>
      <c r="BJ349" t="str">
        <f>IF(G349 &lt;= 'Additional Data'!$Q$2, "Low", IF(G349 &lt;= 'Additional Data'!$Q$3, "Medium", "High"))</f>
        <v>Medium</v>
      </c>
      <c r="BK349" t="str">
        <f>IF(K349 &lt;= 'Additional Data'!$V$2, "Low", IF(K349 &lt;= 'Additional Data'!$V$3, "Medium", "High"))</f>
        <v>Medium</v>
      </c>
      <c r="BL349" t="str">
        <f>IF(L349 &lt;= 'Additional Data'!$AA$2, "Low", IF(L349 &lt;= 'Additional Data'!$AA$3, "Medium", "High"))</f>
        <v>High</v>
      </c>
      <c r="BM349">
        <v>348</v>
      </c>
    </row>
    <row r="350" spans="1:65" x14ac:dyDescent="0.25">
      <c r="A350">
        <v>54803</v>
      </c>
      <c r="B350" t="str">
        <f>IF(A350 &lt;= 'Additional Data'!$B$2,"Low", IF(A350 &lt;='Additional Data'!$B$3, "Medium", "High"))</f>
        <v>Medium</v>
      </c>
      <c r="C350">
        <v>0</v>
      </c>
      <c r="D350">
        <v>1</v>
      </c>
      <c r="E350">
        <v>65</v>
      </c>
      <c r="F350" t="str">
        <f t="shared" si="45"/>
        <v>Old</v>
      </c>
      <c r="G350">
        <v>404</v>
      </c>
      <c r="H350">
        <v>0</v>
      </c>
      <c r="I350">
        <v>92</v>
      </c>
      <c r="J350">
        <v>28</v>
      </c>
      <c r="K350">
        <v>27</v>
      </c>
      <c r="L350">
        <v>142</v>
      </c>
      <c r="M350">
        <f>INDEX('Additional Data'!$H$2:$M$2, MATCH(MAX(G350:L350), G350:L350,0))</f>
        <v>0</v>
      </c>
      <c r="N350">
        <v>2</v>
      </c>
      <c r="O350">
        <v>6</v>
      </c>
      <c r="P350">
        <v>2</v>
      </c>
      <c r="Q350">
        <v>9</v>
      </c>
      <c r="R350">
        <v>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3</v>
      </c>
      <c r="Z350">
        <v>11</v>
      </c>
      <c r="AA350">
        <v>0</v>
      </c>
      <c r="AB350">
        <v>51</v>
      </c>
      <c r="AC350" t="str" cm="1">
        <f t="array" ref="AC350">_xlfn.IFS(AB350 &lt; 30, "&lt; 30", AB350 &lt; 40, "30-39", AB350 &lt; 50, "40-49", AB350 &gt;= 50, "50+")</f>
        <v>50+</v>
      </c>
      <c r="AD350">
        <v>2836</v>
      </c>
      <c r="AE350">
        <v>0</v>
      </c>
      <c r="AF350">
        <v>0</v>
      </c>
      <c r="AG350">
        <v>1</v>
      </c>
      <c r="AH350">
        <v>0</v>
      </c>
      <c r="AI350">
        <v>0</v>
      </c>
      <c r="AJ350" t="str" cm="1">
        <f t="array" ref="AJ35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5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50">
        <v>0</v>
      </c>
      <c r="AM350">
        <v>0</v>
      </c>
      <c r="AN350">
        <v>1</v>
      </c>
      <c r="AO350">
        <v>0</v>
      </c>
      <c r="AP350">
        <v>0</v>
      </c>
      <c r="AQ350" t="str" cm="1">
        <f t="array" ref="AQ35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50" t="str" cm="1">
        <f t="array" ref="AR35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50">
        <v>551</v>
      </c>
      <c r="AT350">
        <v>409</v>
      </c>
      <c r="AU350">
        <v>0</v>
      </c>
      <c r="AV350">
        <v>1</v>
      </c>
      <c r="AW350" t="s">
        <v>46</v>
      </c>
      <c r="AX350" t="s">
        <v>13</v>
      </c>
      <c r="AY350" t="str">
        <f t="shared" si="46"/>
        <v>Store</v>
      </c>
      <c r="AZ350">
        <v>17</v>
      </c>
      <c r="BA350" t="s">
        <v>44</v>
      </c>
      <c r="BB350">
        <f t="shared" si="47"/>
        <v>17</v>
      </c>
      <c r="BC350">
        <f t="shared" si="48"/>
        <v>693</v>
      </c>
      <c r="BD350">
        <f t="shared" si="49"/>
        <v>4</v>
      </c>
      <c r="BE350">
        <f t="shared" si="50"/>
        <v>6</v>
      </c>
      <c r="BF350">
        <f t="shared" si="51"/>
        <v>6</v>
      </c>
      <c r="BG350">
        <f t="shared" si="52"/>
        <v>16</v>
      </c>
      <c r="BH350">
        <f t="shared" si="53"/>
        <v>5</v>
      </c>
      <c r="BI350" t="str">
        <f>VLOOKUP(BH350,'Additional Data'!$E$1:$F$12,2,FALSE)</f>
        <v>Loyal Customer</v>
      </c>
      <c r="BJ350" t="str">
        <f>IF(G350 &lt;= 'Additional Data'!$Q$2, "Low", IF(G350 &lt;= 'Additional Data'!$Q$3, "Medium", "High"))</f>
        <v>Medium</v>
      </c>
      <c r="BK350" t="str">
        <f>IF(K350 &lt;= 'Additional Data'!$V$2, "Low", IF(K350 &lt;= 'Additional Data'!$V$3, "Medium", "High"))</f>
        <v>Medium</v>
      </c>
      <c r="BL350" t="str">
        <f>IF(L350 &lt;= 'Additional Data'!$AA$2, "Low", IF(L350 &lt;= 'Additional Data'!$AA$3, "Medium", "High"))</f>
        <v>High</v>
      </c>
      <c r="BM350">
        <v>349</v>
      </c>
    </row>
    <row r="351" spans="1:65" x14ac:dyDescent="0.25">
      <c r="A351">
        <v>79530</v>
      </c>
      <c r="B351" t="str">
        <f>IF(A351 &lt;= 'Additional Data'!$B$2,"Low", IF(A351 &lt;='Additional Data'!$B$3, "Medium", "High"))</f>
        <v>High</v>
      </c>
      <c r="C351">
        <v>0</v>
      </c>
      <c r="D351">
        <v>0</v>
      </c>
      <c r="E351">
        <v>64</v>
      </c>
      <c r="F351" t="str">
        <f t="shared" si="45"/>
        <v>Old</v>
      </c>
      <c r="G351">
        <v>333</v>
      </c>
      <c r="H351">
        <v>0</v>
      </c>
      <c r="I351">
        <v>815</v>
      </c>
      <c r="J351">
        <v>129</v>
      </c>
      <c r="K351">
        <v>42</v>
      </c>
      <c r="L351">
        <v>29</v>
      </c>
      <c r="M351">
        <f>INDEX('Additional Data'!$H$2:$M$2, MATCH(MAX(G351:L351), G351:L351,0))</f>
        <v>0</v>
      </c>
      <c r="N351">
        <v>1</v>
      </c>
      <c r="O351">
        <v>4</v>
      </c>
      <c r="P351">
        <v>10</v>
      </c>
      <c r="Q351">
        <v>11</v>
      </c>
      <c r="R351">
        <v>2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3</v>
      </c>
      <c r="Z351">
        <v>11</v>
      </c>
      <c r="AA351">
        <v>0</v>
      </c>
      <c r="AB351">
        <v>60</v>
      </c>
      <c r="AC351" t="str" cm="1">
        <f t="array" ref="AC351">_xlfn.IFS(AB351 &lt; 30, "&lt; 30", AB351 &lt; 40, "30-39", AB351 &lt; 50, "40-49", AB351 &gt;= 50, "50+")</f>
        <v>50+</v>
      </c>
      <c r="AD351">
        <v>2567</v>
      </c>
      <c r="AE351">
        <v>0</v>
      </c>
      <c r="AF351">
        <v>1</v>
      </c>
      <c r="AG351">
        <v>0</v>
      </c>
      <c r="AH351">
        <v>0</v>
      </c>
      <c r="AI351">
        <v>0</v>
      </c>
      <c r="AJ351" t="str" cm="1">
        <f t="array" ref="AJ35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5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51">
        <v>0</v>
      </c>
      <c r="AM351">
        <v>0</v>
      </c>
      <c r="AN351">
        <v>1</v>
      </c>
      <c r="AO351">
        <v>0</v>
      </c>
      <c r="AP351">
        <v>0</v>
      </c>
      <c r="AQ351" t="str" cm="1">
        <f t="array" ref="AQ35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51" t="str" cm="1">
        <f t="array" ref="AR35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51">
        <v>1319</v>
      </c>
      <c r="AT351">
        <v>1290</v>
      </c>
      <c r="AU351">
        <v>0</v>
      </c>
      <c r="AV351">
        <v>0</v>
      </c>
      <c r="AW351" t="s">
        <v>43</v>
      </c>
      <c r="AX351" t="s">
        <v>13</v>
      </c>
      <c r="AY351" t="str">
        <f t="shared" si="46"/>
        <v>Store</v>
      </c>
      <c r="AZ351">
        <v>25</v>
      </c>
      <c r="BA351" t="s">
        <v>44</v>
      </c>
      <c r="BB351">
        <f t="shared" si="47"/>
        <v>25</v>
      </c>
      <c r="BC351">
        <f t="shared" si="48"/>
        <v>1348</v>
      </c>
      <c r="BD351">
        <f t="shared" si="49"/>
        <v>4</v>
      </c>
      <c r="BE351">
        <f t="shared" si="50"/>
        <v>9</v>
      </c>
      <c r="BF351">
        <f t="shared" si="51"/>
        <v>8</v>
      </c>
      <c r="BG351">
        <f t="shared" si="52"/>
        <v>21</v>
      </c>
      <c r="BH351">
        <f t="shared" si="53"/>
        <v>8</v>
      </c>
      <c r="BI351" t="str">
        <f>VLOOKUP(BH351,'Additional Data'!$E$1:$F$12,2,FALSE)</f>
        <v>Top Customer</v>
      </c>
      <c r="BJ351" t="str">
        <f>IF(G351 &lt;= 'Additional Data'!$Q$2, "Low", IF(G351 &lt;= 'Additional Data'!$Q$3, "Medium", "High"))</f>
        <v>Medium</v>
      </c>
      <c r="BK351" t="str">
        <f>IF(K351 &lt;= 'Additional Data'!$V$2, "Low", IF(K351 &lt;= 'Additional Data'!$V$3, "Medium", "High"))</f>
        <v>High</v>
      </c>
      <c r="BL351" t="str">
        <f>IF(L351 &lt;= 'Additional Data'!$AA$2, "Low", IF(L351 &lt;= 'Additional Data'!$AA$3, "Medium", "High"))</f>
        <v>Medium</v>
      </c>
      <c r="BM351">
        <v>350</v>
      </c>
    </row>
    <row r="352" spans="1:65" x14ac:dyDescent="0.25">
      <c r="A352">
        <v>31615</v>
      </c>
      <c r="B352" t="str">
        <f>IF(A352 &lt;= 'Additional Data'!$B$2,"Low", IF(A352 &lt;='Additional Data'!$B$3, "Medium", "High"))</f>
        <v>Low</v>
      </c>
      <c r="C352">
        <v>1</v>
      </c>
      <c r="D352">
        <v>0</v>
      </c>
      <c r="E352">
        <v>82</v>
      </c>
      <c r="F352" t="str">
        <f t="shared" si="45"/>
        <v>Old</v>
      </c>
      <c r="G352">
        <v>2</v>
      </c>
      <c r="H352">
        <v>3</v>
      </c>
      <c r="I352">
        <v>20</v>
      </c>
      <c r="J352">
        <v>6</v>
      </c>
      <c r="K352">
        <v>11</v>
      </c>
      <c r="L352">
        <v>9</v>
      </c>
      <c r="M352">
        <f>INDEX('Additional Data'!$H$2:$M$2, MATCH(MAX(G352:L352), G352:L352,0))</f>
        <v>0</v>
      </c>
      <c r="N352">
        <v>2</v>
      </c>
      <c r="O352">
        <v>2</v>
      </c>
      <c r="P352">
        <v>0</v>
      </c>
      <c r="Q352">
        <v>3</v>
      </c>
      <c r="R352">
        <v>7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3</v>
      </c>
      <c r="Z352">
        <v>11</v>
      </c>
      <c r="AA352">
        <v>0</v>
      </c>
      <c r="AB352">
        <v>44</v>
      </c>
      <c r="AC352" t="str" cm="1">
        <f t="array" ref="AC352">_xlfn.IFS(AB352 &lt; 30, "&lt; 30", AB352 &lt; 40, "30-39", AB352 &lt; 50, "40-49", AB352 &gt;= 50, "50+")</f>
        <v>40-49</v>
      </c>
      <c r="AD352">
        <v>2629</v>
      </c>
      <c r="AE352">
        <v>1</v>
      </c>
      <c r="AF352">
        <v>0</v>
      </c>
      <c r="AG352">
        <v>0</v>
      </c>
      <c r="AH352">
        <v>0</v>
      </c>
      <c r="AI352">
        <v>0</v>
      </c>
      <c r="AJ352" t="str" cm="1">
        <f t="array" ref="AJ35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35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52">
        <v>0</v>
      </c>
      <c r="AM352">
        <v>0</v>
      </c>
      <c r="AN352">
        <v>1</v>
      </c>
      <c r="AO352">
        <v>0</v>
      </c>
      <c r="AP352">
        <v>0</v>
      </c>
      <c r="AQ352" t="str" cm="1">
        <f t="array" ref="AQ35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52" t="str" cm="1">
        <f t="array" ref="AR35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52">
        <v>42</v>
      </c>
      <c r="AT352">
        <v>33</v>
      </c>
      <c r="AU352">
        <v>0</v>
      </c>
      <c r="AV352">
        <v>1</v>
      </c>
      <c r="AW352" t="s">
        <v>45</v>
      </c>
      <c r="AX352" t="s">
        <v>13</v>
      </c>
      <c r="AY352" t="str">
        <f t="shared" si="46"/>
        <v>Store</v>
      </c>
      <c r="AZ352">
        <v>5</v>
      </c>
      <c r="BA352" t="s">
        <v>44</v>
      </c>
      <c r="BB352">
        <f t="shared" si="47"/>
        <v>5</v>
      </c>
      <c r="BC352">
        <f t="shared" si="48"/>
        <v>51</v>
      </c>
      <c r="BD352">
        <f t="shared" si="49"/>
        <v>1.9999999999999996</v>
      </c>
      <c r="BE352">
        <f t="shared" si="50"/>
        <v>1</v>
      </c>
      <c r="BF352">
        <f t="shared" si="51"/>
        <v>1</v>
      </c>
      <c r="BG352">
        <f t="shared" si="52"/>
        <v>3.9999999999999996</v>
      </c>
      <c r="BH352">
        <f t="shared" si="53"/>
        <v>0</v>
      </c>
      <c r="BI352" t="str">
        <f>VLOOKUP(BH352,'Additional Data'!$E$1:$F$12,2,FALSE)</f>
        <v>Churned Customer</v>
      </c>
      <c r="BJ352" t="str">
        <f>IF(G352 &lt;= 'Additional Data'!$Q$2, "Low", IF(G352 &lt;= 'Additional Data'!$Q$3, "Medium", "High"))</f>
        <v>Low</v>
      </c>
      <c r="BK352" t="str">
        <f>IF(K352 &lt;= 'Additional Data'!$V$2, "Low", IF(K352 &lt;= 'Additional Data'!$V$3, "Medium", "High"))</f>
        <v>Medium</v>
      </c>
      <c r="BL352" t="str">
        <f>IF(L352 &lt;= 'Additional Data'!$AA$2, "Low", IF(L352 &lt;= 'Additional Data'!$AA$3, "Medium", "High"))</f>
        <v>Low</v>
      </c>
      <c r="BM352">
        <v>351</v>
      </c>
    </row>
    <row r="353" spans="1:65" x14ac:dyDescent="0.25">
      <c r="A353">
        <v>72025</v>
      </c>
      <c r="B353" t="str">
        <f>IF(A353 &lt;= 'Additional Data'!$B$2,"Low", IF(A353 &lt;='Additional Data'!$B$3, "Medium", "High"))</f>
        <v>High</v>
      </c>
      <c r="C353">
        <v>0</v>
      </c>
      <c r="D353">
        <v>0</v>
      </c>
      <c r="E353">
        <v>27</v>
      </c>
      <c r="F353" t="str">
        <f t="shared" si="45"/>
        <v>Recent</v>
      </c>
      <c r="G353">
        <v>833</v>
      </c>
      <c r="H353">
        <v>33</v>
      </c>
      <c r="I353">
        <v>549</v>
      </c>
      <c r="J353">
        <v>151</v>
      </c>
      <c r="K353">
        <v>133</v>
      </c>
      <c r="L353">
        <v>233</v>
      </c>
      <c r="M353">
        <f>INDEX('Additional Data'!$H$2:$M$2, MATCH(MAX(G353:L353), G353:L353,0))</f>
        <v>0</v>
      </c>
      <c r="N353">
        <v>1</v>
      </c>
      <c r="O353">
        <v>4</v>
      </c>
      <c r="P353">
        <v>3</v>
      </c>
      <c r="Q353">
        <v>8</v>
      </c>
      <c r="R353">
        <v>3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3</v>
      </c>
      <c r="Z353">
        <v>11</v>
      </c>
      <c r="AA353">
        <v>0</v>
      </c>
      <c r="AB353">
        <v>58</v>
      </c>
      <c r="AC353" t="str" cm="1">
        <f t="array" ref="AC353">_xlfn.IFS(AB353 &lt; 30, "&lt; 30", AB353 &lt; 40, "30-39", AB353 &lt; 50, "40-49", AB353 &gt;= 50, "50+")</f>
        <v>50+</v>
      </c>
      <c r="AD353">
        <v>2748</v>
      </c>
      <c r="AE353">
        <v>0</v>
      </c>
      <c r="AF353">
        <v>0</v>
      </c>
      <c r="AG353">
        <v>0</v>
      </c>
      <c r="AH353">
        <v>1</v>
      </c>
      <c r="AI353">
        <v>0</v>
      </c>
      <c r="AJ353" t="str" cm="1">
        <f t="array" ref="AJ35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35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53">
        <v>0</v>
      </c>
      <c r="AM353">
        <v>0</v>
      </c>
      <c r="AN353">
        <v>1</v>
      </c>
      <c r="AO353">
        <v>0</v>
      </c>
      <c r="AP353">
        <v>0</v>
      </c>
      <c r="AQ353" t="str" cm="1">
        <f t="array" ref="AQ35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53" t="str" cm="1">
        <f t="array" ref="AR35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53">
        <v>1699</v>
      </c>
      <c r="AT353">
        <v>1466</v>
      </c>
      <c r="AU353">
        <v>0</v>
      </c>
      <c r="AV353">
        <v>0</v>
      </c>
      <c r="AW353" t="s">
        <v>43</v>
      </c>
      <c r="AX353" t="s">
        <v>13</v>
      </c>
      <c r="AY353" t="str">
        <f t="shared" si="46"/>
        <v>Store</v>
      </c>
      <c r="AZ353">
        <v>15</v>
      </c>
      <c r="BA353" t="s">
        <v>44</v>
      </c>
      <c r="BB353">
        <f t="shared" si="47"/>
        <v>15</v>
      </c>
      <c r="BC353">
        <f t="shared" si="48"/>
        <v>1932</v>
      </c>
      <c r="BD353">
        <f t="shared" si="49"/>
        <v>8</v>
      </c>
      <c r="BE353">
        <f t="shared" si="50"/>
        <v>5</v>
      </c>
      <c r="BF353">
        <f t="shared" si="51"/>
        <v>9</v>
      </c>
      <c r="BG353">
        <f t="shared" si="52"/>
        <v>22</v>
      </c>
      <c r="BH353">
        <f t="shared" si="53"/>
        <v>8</v>
      </c>
      <c r="BI353" t="str">
        <f>VLOOKUP(BH353,'Additional Data'!$E$1:$F$12,2,FALSE)</f>
        <v>Top Customer</v>
      </c>
      <c r="BJ353" t="str">
        <f>IF(G353 &lt;= 'Additional Data'!$Q$2, "Low", IF(G353 &lt;= 'Additional Data'!$Q$3, "Medium", "High"))</f>
        <v>High</v>
      </c>
      <c r="BK353" t="str">
        <f>IF(K353 &lt;= 'Additional Data'!$V$2, "Low", IF(K353 &lt;= 'Additional Data'!$V$3, "Medium", "High"))</f>
        <v>High</v>
      </c>
      <c r="BL353" t="str">
        <f>IF(L353 &lt;= 'Additional Data'!$AA$2, "Low", IF(L353 &lt;= 'Additional Data'!$AA$3, "Medium", "High"))</f>
        <v>High</v>
      </c>
      <c r="BM353">
        <v>352</v>
      </c>
    </row>
    <row r="354" spans="1:65" x14ac:dyDescent="0.25">
      <c r="A354">
        <v>52614</v>
      </c>
      <c r="B354" t="str">
        <f>IF(A354 &lt;= 'Additional Data'!$B$2,"Low", IF(A354 &lt;='Additional Data'!$B$3, "Medium", "High"))</f>
        <v>Medium</v>
      </c>
      <c r="C354">
        <v>0</v>
      </c>
      <c r="D354">
        <v>1</v>
      </c>
      <c r="E354">
        <v>63</v>
      </c>
      <c r="F354" t="str">
        <f t="shared" si="45"/>
        <v>Old</v>
      </c>
      <c r="G354">
        <v>789</v>
      </c>
      <c r="H354">
        <v>0</v>
      </c>
      <c r="I354">
        <v>142</v>
      </c>
      <c r="J354">
        <v>12</v>
      </c>
      <c r="K354">
        <v>9</v>
      </c>
      <c r="L354">
        <v>38</v>
      </c>
      <c r="M354">
        <f>INDEX('Additional Data'!$H$2:$M$2, MATCH(MAX(G354:L354), G354:L354,0))</f>
        <v>0</v>
      </c>
      <c r="N354">
        <v>2</v>
      </c>
      <c r="O354">
        <v>2</v>
      </c>
      <c r="P354">
        <v>4</v>
      </c>
      <c r="Q354">
        <v>8</v>
      </c>
      <c r="R354">
        <v>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3</v>
      </c>
      <c r="Z354">
        <v>11</v>
      </c>
      <c r="AA354">
        <v>0</v>
      </c>
      <c r="AB354">
        <v>45</v>
      </c>
      <c r="AC354" t="str" cm="1">
        <f t="array" ref="AC354">_xlfn.IFS(AB354 &lt; 30, "&lt; 30", AB354 &lt; 40, "30-39", AB354 &lt; 50, "40-49", AB354 &gt;= 50, "50+")</f>
        <v>40-49</v>
      </c>
      <c r="AD354">
        <v>2734</v>
      </c>
      <c r="AE354">
        <v>0</v>
      </c>
      <c r="AF354">
        <v>0</v>
      </c>
      <c r="AG354">
        <v>1</v>
      </c>
      <c r="AH354">
        <v>0</v>
      </c>
      <c r="AI354">
        <v>0</v>
      </c>
      <c r="AJ354" t="str" cm="1">
        <f t="array" ref="AJ35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5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54">
        <v>0</v>
      </c>
      <c r="AM354">
        <v>0</v>
      </c>
      <c r="AN354">
        <v>0</v>
      </c>
      <c r="AO354">
        <v>0</v>
      </c>
      <c r="AP354">
        <v>1</v>
      </c>
      <c r="AQ354" t="str" cm="1">
        <f t="array" ref="AQ35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54" t="str" cm="1">
        <f t="array" ref="AR35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54">
        <v>952</v>
      </c>
      <c r="AT354">
        <v>914</v>
      </c>
      <c r="AU354">
        <v>0</v>
      </c>
      <c r="AV354">
        <v>1</v>
      </c>
      <c r="AW354" t="s">
        <v>46</v>
      </c>
      <c r="AX354" t="s">
        <v>13</v>
      </c>
      <c r="AY354" t="str">
        <f t="shared" si="46"/>
        <v>Store</v>
      </c>
      <c r="AZ354">
        <v>14</v>
      </c>
      <c r="BA354" t="s">
        <v>44</v>
      </c>
      <c r="BB354">
        <f t="shared" si="47"/>
        <v>14</v>
      </c>
      <c r="BC354">
        <f t="shared" si="48"/>
        <v>990</v>
      </c>
      <c r="BD354">
        <f t="shared" si="49"/>
        <v>4</v>
      </c>
      <c r="BE354">
        <f t="shared" si="50"/>
        <v>5</v>
      </c>
      <c r="BF354">
        <f t="shared" si="51"/>
        <v>7</v>
      </c>
      <c r="BG354">
        <f t="shared" si="52"/>
        <v>16</v>
      </c>
      <c r="BH354">
        <f t="shared" si="53"/>
        <v>5</v>
      </c>
      <c r="BI354" t="str">
        <f>VLOOKUP(BH354,'Additional Data'!$E$1:$F$12,2,FALSE)</f>
        <v>Loyal Customer</v>
      </c>
      <c r="BJ354" t="str">
        <f>IF(G354 &lt;= 'Additional Data'!$Q$2, "Low", IF(G354 &lt;= 'Additional Data'!$Q$3, "Medium", "High"))</f>
        <v>High</v>
      </c>
      <c r="BK354" t="str">
        <f>IF(K354 &lt;= 'Additional Data'!$V$2, "Low", IF(K354 &lt;= 'Additional Data'!$V$3, "Medium", "High"))</f>
        <v>Medium</v>
      </c>
      <c r="BL354" t="str">
        <f>IF(L354 &lt;= 'Additional Data'!$AA$2, "Low", IF(L354 &lt;= 'Additional Data'!$AA$3, "Medium", "High"))</f>
        <v>Medium</v>
      </c>
      <c r="BM354">
        <v>353</v>
      </c>
    </row>
    <row r="355" spans="1:65" x14ac:dyDescent="0.25">
      <c r="A355">
        <v>35684</v>
      </c>
      <c r="B355" t="str">
        <f>IF(A355 &lt;= 'Additional Data'!$B$2,"Low", IF(A355 &lt;='Additional Data'!$B$3, "Medium", "High"))</f>
        <v>Medium</v>
      </c>
      <c r="C355">
        <v>1</v>
      </c>
      <c r="D355">
        <v>0</v>
      </c>
      <c r="E355">
        <v>66</v>
      </c>
      <c r="F355" t="str">
        <f t="shared" si="45"/>
        <v>Old</v>
      </c>
      <c r="G355">
        <v>10</v>
      </c>
      <c r="H355">
        <v>4</v>
      </c>
      <c r="I355">
        <v>7</v>
      </c>
      <c r="J355">
        <v>0</v>
      </c>
      <c r="K355">
        <v>6</v>
      </c>
      <c r="L355">
        <v>3</v>
      </c>
      <c r="M355">
        <f>INDEX('Additional Data'!$H$2:$M$2, MATCH(MAX(G355:L355), G355:L355,0))</f>
        <v>0</v>
      </c>
      <c r="N355">
        <v>1</v>
      </c>
      <c r="O355">
        <v>1</v>
      </c>
      <c r="P355">
        <v>0</v>
      </c>
      <c r="Q355">
        <v>3</v>
      </c>
      <c r="R355">
        <v>6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3</v>
      </c>
      <c r="Z355">
        <v>11</v>
      </c>
      <c r="AA355">
        <v>0</v>
      </c>
      <c r="AB355">
        <v>36</v>
      </c>
      <c r="AC355" t="str" cm="1">
        <f t="array" ref="AC355">_xlfn.IFS(AB355 &lt; 30, "&lt; 30", AB355 &lt; 40, "30-39", AB355 &lt; 50, "40-49", AB355 &gt;= 50, "50+")</f>
        <v>30-39</v>
      </c>
      <c r="AD355">
        <v>2227</v>
      </c>
      <c r="AE355">
        <v>0</v>
      </c>
      <c r="AF355">
        <v>1</v>
      </c>
      <c r="AG355">
        <v>0</v>
      </c>
      <c r="AH355">
        <v>0</v>
      </c>
      <c r="AI355">
        <v>0</v>
      </c>
      <c r="AJ355" t="str" cm="1">
        <f t="array" ref="AJ35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5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55">
        <v>1</v>
      </c>
      <c r="AM355">
        <v>0</v>
      </c>
      <c r="AN355">
        <v>0</v>
      </c>
      <c r="AO355">
        <v>0</v>
      </c>
      <c r="AP355">
        <v>0</v>
      </c>
      <c r="AQ355" t="str" cm="1">
        <f t="array" ref="AQ35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355" t="str" cm="1">
        <f t="array" ref="AR35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355">
        <v>27</v>
      </c>
      <c r="AT355">
        <v>24</v>
      </c>
      <c r="AU355">
        <v>0</v>
      </c>
      <c r="AV355">
        <v>1</v>
      </c>
      <c r="AW355" t="s">
        <v>45</v>
      </c>
      <c r="AX355" t="s">
        <v>13</v>
      </c>
      <c r="AY355" t="str">
        <f t="shared" si="46"/>
        <v>Store</v>
      </c>
      <c r="AZ355">
        <v>4</v>
      </c>
      <c r="BA355" t="s">
        <v>44</v>
      </c>
      <c r="BB355">
        <f t="shared" si="47"/>
        <v>4</v>
      </c>
      <c r="BC355">
        <f t="shared" si="48"/>
        <v>30</v>
      </c>
      <c r="BD355">
        <f t="shared" si="49"/>
        <v>4</v>
      </c>
      <c r="BE355">
        <f t="shared" si="50"/>
        <v>0</v>
      </c>
      <c r="BF355">
        <f t="shared" si="51"/>
        <v>0</v>
      </c>
      <c r="BG355">
        <f t="shared" si="52"/>
        <v>4</v>
      </c>
      <c r="BH355">
        <f t="shared" si="53"/>
        <v>0</v>
      </c>
      <c r="BI355" t="str">
        <f>VLOOKUP(BH355,'Additional Data'!$E$1:$F$12,2,FALSE)</f>
        <v>Churned Customer</v>
      </c>
      <c r="BJ355" t="str">
        <f>IF(G355 &lt;= 'Additional Data'!$Q$2, "Low", IF(G355 &lt;= 'Additional Data'!$Q$3, "Medium", "High"))</f>
        <v>Low</v>
      </c>
      <c r="BK355" t="str">
        <f>IF(K355 &lt;= 'Additional Data'!$V$2, "Low", IF(K355 &lt;= 'Additional Data'!$V$3, "Medium", "High"))</f>
        <v>Medium</v>
      </c>
      <c r="BL355" t="str">
        <f>IF(L355 &lt;= 'Additional Data'!$AA$2, "Low", IF(L355 &lt;= 'Additional Data'!$AA$3, "Medium", "High"))</f>
        <v>Low</v>
      </c>
      <c r="BM355">
        <v>354</v>
      </c>
    </row>
    <row r="356" spans="1:65" x14ac:dyDescent="0.25">
      <c r="A356">
        <v>48178</v>
      </c>
      <c r="B356" t="str">
        <f>IF(A356 &lt;= 'Additional Data'!$B$2,"Low", IF(A356 &lt;='Additional Data'!$B$3, "Medium", "High"))</f>
        <v>Medium</v>
      </c>
      <c r="C356">
        <v>1</v>
      </c>
      <c r="D356">
        <v>1</v>
      </c>
      <c r="E356">
        <v>69</v>
      </c>
      <c r="F356" t="str">
        <f t="shared" si="45"/>
        <v>Old</v>
      </c>
      <c r="G356">
        <v>159</v>
      </c>
      <c r="H356">
        <v>4</v>
      </c>
      <c r="I356">
        <v>45</v>
      </c>
      <c r="J356">
        <v>6</v>
      </c>
      <c r="K356">
        <v>2</v>
      </c>
      <c r="L356">
        <v>38</v>
      </c>
      <c r="M356">
        <f>INDEX('Additional Data'!$H$2:$M$2, MATCH(MAX(G356:L356), G356:L356,0))</f>
        <v>0</v>
      </c>
      <c r="N356">
        <v>6</v>
      </c>
      <c r="O356">
        <v>5</v>
      </c>
      <c r="P356">
        <v>1</v>
      </c>
      <c r="Q356">
        <v>4</v>
      </c>
      <c r="R356">
        <v>8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3</v>
      </c>
      <c r="Z356">
        <v>11</v>
      </c>
      <c r="AA356">
        <v>0</v>
      </c>
      <c r="AB356">
        <v>45</v>
      </c>
      <c r="AC356" t="str" cm="1">
        <f t="array" ref="AC356">_xlfn.IFS(AB356 &lt; 30, "&lt; 30", AB356 &lt; 40, "30-39", AB356 &lt; 50, "40-49", AB356 &gt;= 50, "50+")</f>
        <v>40-49</v>
      </c>
      <c r="AD356">
        <v>2768</v>
      </c>
      <c r="AE356">
        <v>0</v>
      </c>
      <c r="AF356">
        <v>1</v>
      </c>
      <c r="AG356">
        <v>0</v>
      </c>
      <c r="AH356">
        <v>0</v>
      </c>
      <c r="AI356">
        <v>0</v>
      </c>
      <c r="AJ356" t="str" cm="1">
        <f t="array" ref="AJ35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5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56">
        <v>0</v>
      </c>
      <c r="AM356">
        <v>0</v>
      </c>
      <c r="AN356">
        <v>1</v>
      </c>
      <c r="AO356">
        <v>0</v>
      </c>
      <c r="AP356">
        <v>0</v>
      </c>
      <c r="AQ356" t="str" cm="1">
        <f t="array" ref="AQ35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56" t="str" cm="1">
        <f t="array" ref="AR35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56">
        <v>216</v>
      </c>
      <c r="AT356">
        <v>178</v>
      </c>
      <c r="AU356">
        <v>0</v>
      </c>
      <c r="AV356">
        <v>2</v>
      </c>
      <c r="AW356" t="s">
        <v>47</v>
      </c>
      <c r="AX356" t="s">
        <v>11</v>
      </c>
      <c r="AY356" t="str">
        <f t="shared" si="46"/>
        <v>Web</v>
      </c>
      <c r="AZ356">
        <v>10</v>
      </c>
      <c r="BA356" t="s">
        <v>44</v>
      </c>
      <c r="BB356">
        <f t="shared" si="47"/>
        <v>10</v>
      </c>
      <c r="BC356">
        <f t="shared" si="48"/>
        <v>254</v>
      </c>
      <c r="BD356">
        <f t="shared" si="49"/>
        <v>4</v>
      </c>
      <c r="BE356">
        <f t="shared" si="50"/>
        <v>4</v>
      </c>
      <c r="BF356">
        <f t="shared" si="51"/>
        <v>4</v>
      </c>
      <c r="BG356">
        <f t="shared" si="52"/>
        <v>12</v>
      </c>
      <c r="BH356">
        <f t="shared" si="53"/>
        <v>3</v>
      </c>
      <c r="BI356" t="str">
        <f>VLOOKUP(BH356,'Additional Data'!$E$1:$F$12,2,FALSE)</f>
        <v>At Risk</v>
      </c>
      <c r="BJ356" t="str">
        <f>IF(G356 &lt;= 'Additional Data'!$Q$2, "Low", IF(G356 &lt;= 'Additional Data'!$Q$3, "Medium", "High"))</f>
        <v>Medium</v>
      </c>
      <c r="BK356" t="str">
        <f>IF(K356 &lt;= 'Additional Data'!$V$2, "Low", IF(K356 &lt;= 'Additional Data'!$V$3, "Medium", "High"))</f>
        <v>Medium</v>
      </c>
      <c r="BL356" t="str">
        <f>IF(L356 &lt;= 'Additional Data'!$AA$2, "Low", IF(L356 &lt;= 'Additional Data'!$AA$3, "Medium", "High"))</f>
        <v>Medium</v>
      </c>
      <c r="BM356">
        <v>355</v>
      </c>
    </row>
    <row r="357" spans="1:65" x14ac:dyDescent="0.25">
      <c r="A357">
        <v>29548</v>
      </c>
      <c r="B357" t="str">
        <f>IF(A357 &lt;= 'Additional Data'!$B$2,"Low", IF(A357 &lt;='Additional Data'!$B$3, "Medium", "High"))</f>
        <v>Low</v>
      </c>
      <c r="C357">
        <v>1</v>
      </c>
      <c r="D357">
        <v>0</v>
      </c>
      <c r="E357">
        <v>52</v>
      </c>
      <c r="F357" t="str">
        <f t="shared" si="45"/>
        <v>Mid</v>
      </c>
      <c r="G357">
        <v>7</v>
      </c>
      <c r="H357">
        <v>1</v>
      </c>
      <c r="I357">
        <v>6</v>
      </c>
      <c r="J357">
        <v>3</v>
      </c>
      <c r="K357">
        <v>1</v>
      </c>
      <c r="L357">
        <v>11</v>
      </c>
      <c r="M357">
        <f>INDEX('Additional Data'!$H$2:$M$2, MATCH(MAX(G357:L357), G357:L357,0))</f>
        <v>0</v>
      </c>
      <c r="N357">
        <v>1</v>
      </c>
      <c r="O357">
        <v>1</v>
      </c>
      <c r="P357">
        <v>1</v>
      </c>
      <c r="Q357">
        <v>2</v>
      </c>
      <c r="R357">
        <v>4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3</v>
      </c>
      <c r="Z357">
        <v>11</v>
      </c>
      <c r="AA357">
        <v>0</v>
      </c>
      <c r="AB357">
        <v>50</v>
      </c>
      <c r="AC357" t="str" cm="1">
        <f t="array" ref="AC357">_xlfn.IFS(AB357 &lt; 30, "&lt; 30", AB357 &lt; 40, "30-39", AB357 &lt; 50, "40-49", AB357 &gt;= 50, "50+")</f>
        <v>50+</v>
      </c>
      <c r="AD357">
        <v>2463</v>
      </c>
      <c r="AE357">
        <v>0</v>
      </c>
      <c r="AF357">
        <v>0</v>
      </c>
      <c r="AG357">
        <v>1</v>
      </c>
      <c r="AH357">
        <v>0</v>
      </c>
      <c r="AI357">
        <v>0</v>
      </c>
      <c r="AJ357" t="str" cm="1">
        <f t="array" ref="AJ35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5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57">
        <v>0</v>
      </c>
      <c r="AM357">
        <v>0</v>
      </c>
      <c r="AN357">
        <v>0</v>
      </c>
      <c r="AO357">
        <v>1</v>
      </c>
      <c r="AP357">
        <v>0</v>
      </c>
      <c r="AQ357" t="str" cm="1">
        <f t="array" ref="AQ35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357" t="str" cm="1">
        <f t="array" ref="AR35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57">
        <v>18</v>
      </c>
      <c r="AT357">
        <v>7</v>
      </c>
      <c r="AU357">
        <v>1</v>
      </c>
      <c r="AV357">
        <v>1</v>
      </c>
      <c r="AW357" t="s">
        <v>45</v>
      </c>
      <c r="AX357" t="s">
        <v>13</v>
      </c>
      <c r="AY357" t="str">
        <f t="shared" si="46"/>
        <v>Store</v>
      </c>
      <c r="AZ357">
        <v>4</v>
      </c>
      <c r="BA357" t="s">
        <v>48</v>
      </c>
      <c r="BB357">
        <f t="shared" si="47"/>
        <v>4</v>
      </c>
      <c r="BC357">
        <f t="shared" si="48"/>
        <v>29</v>
      </c>
      <c r="BD357">
        <f t="shared" si="49"/>
        <v>5</v>
      </c>
      <c r="BE357">
        <f t="shared" si="50"/>
        <v>0</v>
      </c>
      <c r="BF357">
        <f t="shared" si="51"/>
        <v>0</v>
      </c>
      <c r="BG357">
        <f t="shared" si="52"/>
        <v>5</v>
      </c>
      <c r="BH357">
        <f t="shared" si="53"/>
        <v>0</v>
      </c>
      <c r="BI357" t="str">
        <f>VLOOKUP(BH357,'Additional Data'!$E$1:$F$12,2,FALSE)</f>
        <v>Churned Customer</v>
      </c>
      <c r="BJ357" t="str">
        <f>IF(G357 &lt;= 'Additional Data'!$Q$2, "Low", IF(G357 &lt;= 'Additional Data'!$Q$3, "Medium", "High"))</f>
        <v>Low</v>
      </c>
      <c r="BK357" t="str">
        <f>IF(K357 &lt;= 'Additional Data'!$V$2, "Low", IF(K357 &lt;= 'Additional Data'!$V$3, "Medium", "High"))</f>
        <v>Low</v>
      </c>
      <c r="BL357" t="str">
        <f>IF(L357 &lt;= 'Additional Data'!$AA$2, "Low", IF(L357 &lt;= 'Additional Data'!$AA$3, "Medium", "High"))</f>
        <v>Medium</v>
      </c>
      <c r="BM357">
        <v>356</v>
      </c>
    </row>
    <row r="358" spans="1:65" x14ac:dyDescent="0.25">
      <c r="A358">
        <v>63810</v>
      </c>
      <c r="B358" t="str">
        <f>IF(A358 &lt;= 'Additional Data'!$B$2,"Low", IF(A358 &lt;='Additional Data'!$B$3, "Medium", "High"))</f>
        <v>Medium</v>
      </c>
      <c r="C358">
        <v>0</v>
      </c>
      <c r="D358">
        <v>1</v>
      </c>
      <c r="E358">
        <v>45</v>
      </c>
      <c r="F358" t="str">
        <f t="shared" si="45"/>
        <v>Mid</v>
      </c>
      <c r="G358">
        <v>977</v>
      </c>
      <c r="H358">
        <v>12</v>
      </c>
      <c r="I358">
        <v>253</v>
      </c>
      <c r="J358">
        <v>16</v>
      </c>
      <c r="K358">
        <v>12</v>
      </c>
      <c r="L358">
        <v>101</v>
      </c>
      <c r="M358">
        <f>INDEX('Additional Data'!$H$2:$M$2, MATCH(MAX(G358:L358), G358:L358,0))</f>
        <v>0</v>
      </c>
      <c r="N358">
        <v>4</v>
      </c>
      <c r="O358">
        <v>4</v>
      </c>
      <c r="P358">
        <v>3</v>
      </c>
      <c r="Q358">
        <v>12</v>
      </c>
      <c r="R358">
        <v>8</v>
      </c>
      <c r="S358">
        <v>0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3</v>
      </c>
      <c r="Z358">
        <v>11</v>
      </c>
      <c r="AA358">
        <v>0</v>
      </c>
      <c r="AB358">
        <v>54</v>
      </c>
      <c r="AC358" t="str" cm="1">
        <f t="array" ref="AC358">_xlfn.IFS(AB358 &lt; 30, "&lt; 30", AB358 &lt; 40, "30-39", AB358 &lt; 50, "40-49", AB358 &gt;= 50, "50+")</f>
        <v>50+</v>
      </c>
      <c r="AD358">
        <v>2754</v>
      </c>
      <c r="AE358">
        <v>0</v>
      </c>
      <c r="AF358">
        <v>0</v>
      </c>
      <c r="AG358">
        <v>1</v>
      </c>
      <c r="AH358">
        <v>0</v>
      </c>
      <c r="AI358">
        <v>0</v>
      </c>
      <c r="AJ358" t="str" cm="1">
        <f t="array" ref="AJ35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5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58">
        <v>0</v>
      </c>
      <c r="AM358">
        <v>0</v>
      </c>
      <c r="AN358">
        <v>1</v>
      </c>
      <c r="AO358">
        <v>0</v>
      </c>
      <c r="AP358">
        <v>0</v>
      </c>
      <c r="AQ358" t="str" cm="1">
        <f t="array" ref="AQ35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58" t="str" cm="1">
        <f t="array" ref="AR35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58">
        <v>1270</v>
      </c>
      <c r="AT358">
        <v>1169</v>
      </c>
      <c r="AU358">
        <v>1</v>
      </c>
      <c r="AV358">
        <v>1</v>
      </c>
      <c r="AW358" t="s">
        <v>43</v>
      </c>
      <c r="AX358" t="s">
        <v>13</v>
      </c>
      <c r="AY358" t="str">
        <f t="shared" si="46"/>
        <v>Store</v>
      </c>
      <c r="AZ358">
        <v>19</v>
      </c>
      <c r="BA358" t="s">
        <v>48</v>
      </c>
      <c r="BB358">
        <f t="shared" si="47"/>
        <v>19</v>
      </c>
      <c r="BC358">
        <f t="shared" si="48"/>
        <v>1371</v>
      </c>
      <c r="BD358">
        <f t="shared" si="49"/>
        <v>6</v>
      </c>
      <c r="BE358">
        <f t="shared" si="50"/>
        <v>7</v>
      </c>
      <c r="BF358">
        <f t="shared" si="51"/>
        <v>8</v>
      </c>
      <c r="BG358">
        <f t="shared" si="52"/>
        <v>21</v>
      </c>
      <c r="BH358">
        <f t="shared" si="53"/>
        <v>8</v>
      </c>
      <c r="BI358" t="str">
        <f>VLOOKUP(BH358,'Additional Data'!$E$1:$F$12,2,FALSE)</f>
        <v>Top Customer</v>
      </c>
      <c r="BJ358" t="str">
        <f>IF(G358 &lt;= 'Additional Data'!$Q$2, "Low", IF(G358 &lt;= 'Additional Data'!$Q$3, "Medium", "High"))</f>
        <v>High</v>
      </c>
      <c r="BK358" t="str">
        <f>IF(K358 &lt;= 'Additional Data'!$V$2, "Low", IF(K358 &lt;= 'Additional Data'!$V$3, "Medium", "High"))</f>
        <v>Medium</v>
      </c>
      <c r="BL358" t="str">
        <f>IF(L358 &lt;= 'Additional Data'!$AA$2, "Low", IF(L358 &lt;= 'Additional Data'!$AA$3, "Medium", "High"))</f>
        <v>High</v>
      </c>
      <c r="BM358">
        <v>357</v>
      </c>
    </row>
    <row r="359" spans="1:65" x14ac:dyDescent="0.25">
      <c r="A359">
        <v>38578</v>
      </c>
      <c r="B359" t="str">
        <f>IF(A359 &lt;= 'Additional Data'!$B$2,"Low", IF(A359 &lt;='Additional Data'!$B$3, "Medium", "High"))</f>
        <v>Medium</v>
      </c>
      <c r="C359">
        <v>1</v>
      </c>
      <c r="D359">
        <v>1</v>
      </c>
      <c r="E359">
        <v>2</v>
      </c>
      <c r="F359" t="str">
        <f t="shared" si="45"/>
        <v>Very Recent</v>
      </c>
      <c r="G359">
        <v>38</v>
      </c>
      <c r="H359">
        <v>4</v>
      </c>
      <c r="I359">
        <v>22</v>
      </c>
      <c r="J359">
        <v>3</v>
      </c>
      <c r="K359">
        <v>3</v>
      </c>
      <c r="L359">
        <v>3</v>
      </c>
      <c r="M359">
        <f>INDEX('Additional Data'!$H$2:$M$2, MATCH(MAX(G359:L359), G359:L359,0))</f>
        <v>0</v>
      </c>
      <c r="N359">
        <v>3</v>
      </c>
      <c r="O359">
        <v>3</v>
      </c>
      <c r="P359">
        <v>0</v>
      </c>
      <c r="Q359">
        <v>3</v>
      </c>
      <c r="R359">
        <v>8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3</v>
      </c>
      <c r="Z359">
        <v>11</v>
      </c>
      <c r="AA359">
        <v>1</v>
      </c>
      <c r="AB359">
        <v>48</v>
      </c>
      <c r="AC359" t="str" cm="1">
        <f t="array" ref="AC359">_xlfn.IFS(AB359 &lt; 30, "&lt; 30", AB359 &lt; 40, "30-39", AB359 &lt; 50, "40-49", AB359 &gt;= 50, "50+")</f>
        <v>40-49</v>
      </c>
      <c r="AD359">
        <v>2531</v>
      </c>
      <c r="AE359">
        <v>0</v>
      </c>
      <c r="AF359">
        <v>0</v>
      </c>
      <c r="AG359">
        <v>1</v>
      </c>
      <c r="AH359">
        <v>0</v>
      </c>
      <c r="AI359">
        <v>0</v>
      </c>
      <c r="AJ359" t="str" cm="1">
        <f t="array" ref="AJ35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5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59">
        <v>0</v>
      </c>
      <c r="AM359">
        <v>0</v>
      </c>
      <c r="AN359">
        <v>0</v>
      </c>
      <c r="AO359">
        <v>0</v>
      </c>
      <c r="AP359">
        <v>1</v>
      </c>
      <c r="AQ359" t="str" cm="1">
        <f t="array" ref="AQ35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59" t="str" cm="1">
        <f t="array" ref="AR35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59">
        <v>70</v>
      </c>
      <c r="AT359">
        <v>67</v>
      </c>
      <c r="AU359">
        <v>0</v>
      </c>
      <c r="AV359">
        <v>2</v>
      </c>
      <c r="AW359" t="s">
        <v>47</v>
      </c>
      <c r="AX359" t="s">
        <v>11</v>
      </c>
      <c r="AY359" t="str">
        <f t="shared" si="46"/>
        <v>Web</v>
      </c>
      <c r="AZ359">
        <v>6</v>
      </c>
      <c r="BA359" t="s">
        <v>44</v>
      </c>
      <c r="BB359">
        <f t="shared" si="47"/>
        <v>6</v>
      </c>
      <c r="BC359">
        <f t="shared" si="48"/>
        <v>73</v>
      </c>
      <c r="BD359">
        <f t="shared" si="49"/>
        <v>10</v>
      </c>
      <c r="BE359">
        <f t="shared" si="50"/>
        <v>2</v>
      </c>
      <c r="BF359">
        <f t="shared" si="51"/>
        <v>2</v>
      </c>
      <c r="BG359">
        <f t="shared" si="52"/>
        <v>14</v>
      </c>
      <c r="BH359">
        <f t="shared" si="53"/>
        <v>4</v>
      </c>
      <c r="BI359" t="str">
        <f>VLOOKUP(BH359,'Additional Data'!$E$1:$F$12,2,FALSE)</f>
        <v>At Risk</v>
      </c>
      <c r="BJ359" t="str">
        <f>IF(G359 &lt;= 'Additional Data'!$Q$2, "Low", IF(G359 &lt;= 'Additional Data'!$Q$3, "Medium", "High"))</f>
        <v>Medium</v>
      </c>
      <c r="BK359" t="str">
        <f>IF(K359 &lt;= 'Additional Data'!$V$2, "Low", IF(K359 &lt;= 'Additional Data'!$V$3, "Medium", "High"))</f>
        <v>Medium</v>
      </c>
      <c r="BL359" t="str">
        <f>IF(L359 &lt;= 'Additional Data'!$AA$2, "Low", IF(L359 &lt;= 'Additional Data'!$AA$3, "Medium", "High"))</f>
        <v>Low</v>
      </c>
      <c r="BM359">
        <v>358</v>
      </c>
    </row>
    <row r="360" spans="1:65" x14ac:dyDescent="0.25">
      <c r="A360">
        <v>46098</v>
      </c>
      <c r="B360" t="str">
        <f>IF(A360 &lt;= 'Additional Data'!$B$2,"Low", IF(A360 &lt;='Additional Data'!$B$3, "Medium", "High"))</f>
        <v>Medium</v>
      </c>
      <c r="C360">
        <v>1</v>
      </c>
      <c r="D360">
        <v>1</v>
      </c>
      <c r="E360">
        <v>86</v>
      </c>
      <c r="F360" t="str">
        <f t="shared" si="45"/>
        <v>Old</v>
      </c>
      <c r="G360">
        <v>57</v>
      </c>
      <c r="H360">
        <v>0</v>
      </c>
      <c r="I360">
        <v>27</v>
      </c>
      <c r="J360">
        <v>0</v>
      </c>
      <c r="K360">
        <v>0</v>
      </c>
      <c r="L360">
        <v>36</v>
      </c>
      <c r="M360">
        <f>INDEX('Additional Data'!$H$2:$M$2, MATCH(MAX(G360:L360), G360:L360,0))</f>
        <v>0</v>
      </c>
      <c r="N360">
        <v>4</v>
      </c>
      <c r="O360">
        <v>3</v>
      </c>
      <c r="P360">
        <v>2</v>
      </c>
      <c r="Q360">
        <v>2</v>
      </c>
      <c r="R360">
        <v>8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3</v>
      </c>
      <c r="Z360">
        <v>11</v>
      </c>
      <c r="AA360">
        <v>0</v>
      </c>
      <c r="AB360">
        <v>45</v>
      </c>
      <c r="AC360" t="str" cm="1">
        <f t="array" ref="AC360">_xlfn.IFS(AB360 &lt; 30, "&lt; 30", AB360 &lt; 40, "30-39", AB360 &lt; 50, "40-49", AB360 &gt;= 50, "50+")</f>
        <v>40-49</v>
      </c>
      <c r="AD360">
        <v>2839</v>
      </c>
      <c r="AE360">
        <v>0</v>
      </c>
      <c r="AF360">
        <v>0</v>
      </c>
      <c r="AG360">
        <v>1</v>
      </c>
      <c r="AH360">
        <v>0</v>
      </c>
      <c r="AI360">
        <v>0</v>
      </c>
      <c r="AJ360" t="str" cm="1">
        <f t="array" ref="AJ36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6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60">
        <v>0</v>
      </c>
      <c r="AM360">
        <v>0</v>
      </c>
      <c r="AN360">
        <v>0</v>
      </c>
      <c r="AO360">
        <v>1</v>
      </c>
      <c r="AP360">
        <v>0</v>
      </c>
      <c r="AQ360" t="str" cm="1">
        <f t="array" ref="AQ36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360" t="str" cm="1">
        <f t="array" ref="AR36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60">
        <v>84</v>
      </c>
      <c r="AT360">
        <v>48</v>
      </c>
      <c r="AU360">
        <v>0</v>
      </c>
      <c r="AV360">
        <v>2</v>
      </c>
      <c r="AW360" t="s">
        <v>47</v>
      </c>
      <c r="AX360" t="s">
        <v>11</v>
      </c>
      <c r="AY360" t="str">
        <f t="shared" si="46"/>
        <v>Web</v>
      </c>
      <c r="AZ360">
        <v>7</v>
      </c>
      <c r="BA360" t="s">
        <v>44</v>
      </c>
      <c r="BB360">
        <f t="shared" si="47"/>
        <v>7</v>
      </c>
      <c r="BC360">
        <f t="shared" si="48"/>
        <v>120</v>
      </c>
      <c r="BD360">
        <f t="shared" si="49"/>
        <v>1.9999999999999996</v>
      </c>
      <c r="BE360">
        <f t="shared" si="50"/>
        <v>3</v>
      </c>
      <c r="BF360">
        <f t="shared" si="51"/>
        <v>3</v>
      </c>
      <c r="BG360">
        <f t="shared" si="52"/>
        <v>8</v>
      </c>
      <c r="BH360">
        <f t="shared" si="53"/>
        <v>1</v>
      </c>
      <c r="BI360" t="str">
        <f>VLOOKUP(BH360,'Additional Data'!$E$1:$F$12,2,FALSE)</f>
        <v>Churned Customer</v>
      </c>
      <c r="BJ360" t="str">
        <f>IF(G360 &lt;= 'Additional Data'!$Q$2, "Low", IF(G360 &lt;= 'Additional Data'!$Q$3, "Medium", "High"))</f>
        <v>Medium</v>
      </c>
      <c r="BK360" t="str">
        <f>IF(K360 &lt;= 'Additional Data'!$V$2, "Low", IF(K360 &lt;= 'Additional Data'!$V$3, "Medium", "High"))</f>
        <v>Low</v>
      </c>
      <c r="BL360" t="str">
        <f>IF(L360 &lt;= 'Additional Data'!$AA$2, "Low", IF(L360 &lt;= 'Additional Data'!$AA$3, "Medium", "High"))</f>
        <v>Medium</v>
      </c>
      <c r="BM360">
        <v>359</v>
      </c>
    </row>
    <row r="361" spans="1:65" x14ac:dyDescent="0.25">
      <c r="A361">
        <v>22585</v>
      </c>
      <c r="B361" t="str">
        <f>IF(A361 &lt;= 'Additional Data'!$B$2,"Low", IF(A361 &lt;='Additional Data'!$B$3, "Medium", "High"))</f>
        <v>Low</v>
      </c>
      <c r="C361">
        <v>0</v>
      </c>
      <c r="D361">
        <v>0</v>
      </c>
      <c r="E361">
        <v>23</v>
      </c>
      <c r="F361" t="str">
        <f t="shared" si="45"/>
        <v>Recent</v>
      </c>
      <c r="G361">
        <v>3</v>
      </c>
      <c r="H361">
        <v>9</v>
      </c>
      <c r="I361">
        <v>15</v>
      </c>
      <c r="J361">
        <v>13</v>
      </c>
      <c r="K361">
        <v>2</v>
      </c>
      <c r="L361">
        <v>39</v>
      </c>
      <c r="M361">
        <f>INDEX('Additional Data'!$H$2:$M$2, MATCH(MAX(G361:L361), G361:L361,0))</f>
        <v>0</v>
      </c>
      <c r="N361">
        <v>1</v>
      </c>
      <c r="O361">
        <v>1</v>
      </c>
      <c r="P361">
        <v>1</v>
      </c>
      <c r="Q361">
        <v>2</v>
      </c>
      <c r="R361">
        <v>9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3</v>
      </c>
      <c r="Z361">
        <v>11</v>
      </c>
      <c r="AA361">
        <v>1</v>
      </c>
      <c r="AB361">
        <v>50</v>
      </c>
      <c r="AC361" t="str" cm="1">
        <f t="array" ref="AC361">_xlfn.IFS(AB361 &lt; 30, "&lt; 30", AB361 &lt; 40, "30-39", AB361 &lt; 50, "40-49", AB361 &gt;= 50, "50+")</f>
        <v>50+</v>
      </c>
      <c r="AD361">
        <v>2627</v>
      </c>
      <c r="AE361">
        <v>0</v>
      </c>
      <c r="AF361">
        <v>0</v>
      </c>
      <c r="AG361">
        <v>1</v>
      </c>
      <c r="AH361">
        <v>0</v>
      </c>
      <c r="AI361">
        <v>0</v>
      </c>
      <c r="AJ361" t="str" cm="1">
        <f t="array" ref="AJ36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6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61">
        <v>0</v>
      </c>
      <c r="AM361">
        <v>0</v>
      </c>
      <c r="AN361">
        <v>1</v>
      </c>
      <c r="AO361">
        <v>0</v>
      </c>
      <c r="AP361">
        <v>0</v>
      </c>
      <c r="AQ361" t="str" cm="1">
        <f t="array" ref="AQ36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61" t="str" cm="1">
        <f t="array" ref="AR36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61">
        <v>42</v>
      </c>
      <c r="AT361">
        <v>3</v>
      </c>
      <c r="AU361">
        <v>1</v>
      </c>
      <c r="AV361">
        <v>0</v>
      </c>
      <c r="AW361" t="s">
        <v>45</v>
      </c>
      <c r="AX361" t="s">
        <v>13</v>
      </c>
      <c r="AY361" t="str">
        <f t="shared" si="46"/>
        <v>Store</v>
      </c>
      <c r="AZ361">
        <v>4</v>
      </c>
      <c r="BA361" t="s">
        <v>48</v>
      </c>
      <c r="BB361">
        <f t="shared" si="47"/>
        <v>4</v>
      </c>
      <c r="BC361">
        <f t="shared" si="48"/>
        <v>81</v>
      </c>
      <c r="BD361">
        <f t="shared" si="49"/>
        <v>8</v>
      </c>
      <c r="BE361">
        <f t="shared" si="50"/>
        <v>0</v>
      </c>
      <c r="BF361">
        <f t="shared" si="51"/>
        <v>2</v>
      </c>
      <c r="BG361">
        <f t="shared" si="52"/>
        <v>10</v>
      </c>
      <c r="BH361">
        <f t="shared" si="53"/>
        <v>2</v>
      </c>
      <c r="BI361" t="str">
        <f>VLOOKUP(BH361,'Additional Data'!$E$1:$F$12,2,FALSE)</f>
        <v>Churned Customer</v>
      </c>
      <c r="BJ361" t="str">
        <f>IF(G361 &lt;= 'Additional Data'!$Q$2, "Low", IF(G361 &lt;= 'Additional Data'!$Q$3, "Medium", "High"))</f>
        <v>Low</v>
      </c>
      <c r="BK361" t="str">
        <f>IF(K361 &lt;= 'Additional Data'!$V$2, "Low", IF(K361 &lt;= 'Additional Data'!$V$3, "Medium", "High"))</f>
        <v>Medium</v>
      </c>
      <c r="BL361" t="str">
        <f>IF(L361 &lt;= 'Additional Data'!$AA$2, "Low", IF(L361 &lt;= 'Additional Data'!$AA$3, "Medium", "High"))</f>
        <v>Medium</v>
      </c>
      <c r="BM361">
        <v>360</v>
      </c>
    </row>
    <row r="362" spans="1:65" x14ac:dyDescent="0.25">
      <c r="A362">
        <v>30279</v>
      </c>
      <c r="B362" t="str">
        <f>IF(A362 &lt;= 'Additional Data'!$B$2,"Low", IF(A362 &lt;='Additional Data'!$B$3, "Medium", "High"))</f>
        <v>Low</v>
      </c>
      <c r="C362">
        <v>1</v>
      </c>
      <c r="D362">
        <v>0</v>
      </c>
      <c r="E362">
        <v>13</v>
      </c>
      <c r="F362" t="str">
        <f t="shared" si="45"/>
        <v>Recent</v>
      </c>
      <c r="G362">
        <v>10</v>
      </c>
      <c r="H362">
        <v>4</v>
      </c>
      <c r="I362">
        <v>14</v>
      </c>
      <c r="J362">
        <v>4</v>
      </c>
      <c r="K362">
        <v>4</v>
      </c>
      <c r="L362">
        <v>1</v>
      </c>
      <c r="M362">
        <f>INDEX('Additional Data'!$H$2:$M$2, MATCH(MAX(G362:L362), G362:L362,0))</f>
        <v>0</v>
      </c>
      <c r="N362">
        <v>1</v>
      </c>
      <c r="O362">
        <v>1</v>
      </c>
      <c r="P362">
        <v>0</v>
      </c>
      <c r="Q362">
        <v>3</v>
      </c>
      <c r="R362">
        <v>8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3</v>
      </c>
      <c r="Z362">
        <v>11</v>
      </c>
      <c r="AA362">
        <v>0</v>
      </c>
      <c r="AB362">
        <v>31</v>
      </c>
      <c r="AC362" t="str" cm="1">
        <f t="array" ref="AC362">_xlfn.IFS(AB362 &lt; 30, "&lt; 30", AB362 &lt; 40, "30-39", AB362 &lt; 50, "40-49", AB362 &gt;= 50, "50+")</f>
        <v>30-39</v>
      </c>
      <c r="AD362">
        <v>2705</v>
      </c>
      <c r="AE362">
        <v>0</v>
      </c>
      <c r="AF362">
        <v>0</v>
      </c>
      <c r="AG362">
        <v>1</v>
      </c>
      <c r="AH362">
        <v>0</v>
      </c>
      <c r="AI362">
        <v>0</v>
      </c>
      <c r="AJ362" t="str" cm="1">
        <f t="array" ref="AJ36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6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62">
        <v>0</v>
      </c>
      <c r="AM362">
        <v>0</v>
      </c>
      <c r="AN362">
        <v>1</v>
      </c>
      <c r="AO362">
        <v>0</v>
      </c>
      <c r="AP362">
        <v>0</v>
      </c>
      <c r="AQ362" t="str" cm="1">
        <f t="array" ref="AQ36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62" t="str" cm="1">
        <f t="array" ref="AR36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62">
        <v>36</v>
      </c>
      <c r="AT362">
        <v>35</v>
      </c>
      <c r="AU362">
        <v>0</v>
      </c>
      <c r="AV362">
        <v>1</v>
      </c>
      <c r="AW362" t="s">
        <v>45</v>
      </c>
      <c r="AX362" t="s">
        <v>13</v>
      </c>
      <c r="AY362" t="str">
        <f t="shared" si="46"/>
        <v>Store</v>
      </c>
      <c r="AZ362">
        <v>4</v>
      </c>
      <c r="BA362" t="s">
        <v>44</v>
      </c>
      <c r="BB362">
        <f t="shared" si="47"/>
        <v>4</v>
      </c>
      <c r="BC362">
        <f t="shared" si="48"/>
        <v>37</v>
      </c>
      <c r="BD362">
        <f t="shared" si="49"/>
        <v>9</v>
      </c>
      <c r="BE362">
        <f t="shared" si="50"/>
        <v>0</v>
      </c>
      <c r="BF362">
        <f t="shared" si="51"/>
        <v>1</v>
      </c>
      <c r="BG362">
        <f t="shared" si="52"/>
        <v>10</v>
      </c>
      <c r="BH362">
        <f t="shared" si="53"/>
        <v>2</v>
      </c>
      <c r="BI362" t="str">
        <f>VLOOKUP(BH362,'Additional Data'!$E$1:$F$12,2,FALSE)</f>
        <v>Churned Customer</v>
      </c>
      <c r="BJ362" t="str">
        <f>IF(G362 &lt;= 'Additional Data'!$Q$2, "Low", IF(G362 &lt;= 'Additional Data'!$Q$3, "Medium", "High"))</f>
        <v>Low</v>
      </c>
      <c r="BK362" t="str">
        <f>IF(K362 &lt;= 'Additional Data'!$V$2, "Low", IF(K362 &lt;= 'Additional Data'!$V$3, "Medium", "High"))</f>
        <v>Medium</v>
      </c>
      <c r="BL362" t="str">
        <f>IF(L362 &lt;= 'Additional Data'!$AA$2, "Low", IF(L362 &lt;= 'Additional Data'!$AA$3, "Medium", "High"))</f>
        <v>Low</v>
      </c>
      <c r="BM362">
        <v>361</v>
      </c>
    </row>
    <row r="363" spans="1:65" x14ac:dyDescent="0.25">
      <c r="A363">
        <v>66426</v>
      </c>
      <c r="B363" t="str">
        <f>IF(A363 &lt;= 'Additional Data'!$B$2,"Low", IF(A363 &lt;='Additional Data'!$B$3, "Medium", "High"))</f>
        <v>Medium</v>
      </c>
      <c r="C363">
        <v>0</v>
      </c>
      <c r="D363">
        <v>1</v>
      </c>
      <c r="E363">
        <v>14</v>
      </c>
      <c r="F363" t="str">
        <f t="shared" si="45"/>
        <v>Recent</v>
      </c>
      <c r="G363">
        <v>1043</v>
      </c>
      <c r="H363">
        <v>24</v>
      </c>
      <c r="I363">
        <v>97</v>
      </c>
      <c r="J363">
        <v>32</v>
      </c>
      <c r="K363">
        <v>24</v>
      </c>
      <c r="L363">
        <v>157</v>
      </c>
      <c r="M363">
        <f>INDEX('Additional Data'!$H$2:$M$2, MATCH(MAX(G363:L363), G363:L363,0))</f>
        <v>0</v>
      </c>
      <c r="N363">
        <v>2</v>
      </c>
      <c r="O363">
        <v>3</v>
      </c>
      <c r="P363">
        <v>5</v>
      </c>
      <c r="Q363">
        <v>10</v>
      </c>
      <c r="R363">
        <v>6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3</v>
      </c>
      <c r="Z363">
        <v>11</v>
      </c>
      <c r="AA363">
        <v>0</v>
      </c>
      <c r="AB363">
        <v>59</v>
      </c>
      <c r="AC363" t="str" cm="1">
        <f t="array" ref="AC363">_xlfn.IFS(AB363 &lt; 30, "&lt; 30", AB363 &lt; 40, "30-39", AB363 &lt; 50, "40-49", AB363 &gt;= 50, "50+")</f>
        <v>50+</v>
      </c>
      <c r="AD363">
        <v>2429</v>
      </c>
      <c r="AE363">
        <v>0</v>
      </c>
      <c r="AF363">
        <v>0</v>
      </c>
      <c r="AG363">
        <v>0</v>
      </c>
      <c r="AH363">
        <v>1</v>
      </c>
      <c r="AI363">
        <v>0</v>
      </c>
      <c r="AJ363" t="str" cm="1">
        <f t="array" ref="AJ36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36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63">
        <v>0</v>
      </c>
      <c r="AM363">
        <v>0</v>
      </c>
      <c r="AN363">
        <v>0</v>
      </c>
      <c r="AO363">
        <v>0</v>
      </c>
      <c r="AP363">
        <v>1</v>
      </c>
      <c r="AQ363" t="str" cm="1">
        <f t="array" ref="AQ36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63" t="str" cm="1">
        <f t="array" ref="AR36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63">
        <v>1220</v>
      </c>
      <c r="AT363">
        <v>1063</v>
      </c>
      <c r="AU363">
        <v>0</v>
      </c>
      <c r="AV363">
        <v>1</v>
      </c>
      <c r="AW363" t="s">
        <v>43</v>
      </c>
      <c r="AX363" t="s">
        <v>13</v>
      </c>
      <c r="AY363" t="str">
        <f t="shared" si="46"/>
        <v>Store</v>
      </c>
      <c r="AZ363">
        <v>18</v>
      </c>
      <c r="BA363" t="s">
        <v>44</v>
      </c>
      <c r="BB363">
        <f t="shared" si="47"/>
        <v>18</v>
      </c>
      <c r="BC363">
        <f t="shared" si="48"/>
        <v>1377</v>
      </c>
      <c r="BD363">
        <f t="shared" si="49"/>
        <v>9</v>
      </c>
      <c r="BE363">
        <f t="shared" si="50"/>
        <v>7</v>
      </c>
      <c r="BF363">
        <f t="shared" si="51"/>
        <v>8</v>
      </c>
      <c r="BG363">
        <f t="shared" si="52"/>
        <v>24</v>
      </c>
      <c r="BH363">
        <f t="shared" si="53"/>
        <v>9</v>
      </c>
      <c r="BI363" t="str">
        <f>VLOOKUP(BH363,'Additional Data'!$E$1:$F$12,2,FALSE)</f>
        <v>Top Customer</v>
      </c>
      <c r="BJ363" t="str">
        <f>IF(G363 &lt;= 'Additional Data'!$Q$2, "Low", IF(G363 &lt;= 'Additional Data'!$Q$3, "Medium", "High"))</f>
        <v>High</v>
      </c>
      <c r="BK363" t="str">
        <f>IF(K363 &lt;= 'Additional Data'!$V$2, "Low", IF(K363 &lt;= 'Additional Data'!$V$3, "Medium", "High"))</f>
        <v>Medium</v>
      </c>
      <c r="BL363" t="str">
        <f>IF(L363 &lt;= 'Additional Data'!$AA$2, "Low", IF(L363 &lt;= 'Additional Data'!$AA$3, "Medium", "High"))</f>
        <v>High</v>
      </c>
      <c r="BM363">
        <v>362</v>
      </c>
    </row>
    <row r="364" spans="1:65" x14ac:dyDescent="0.25">
      <c r="A364">
        <v>30822</v>
      </c>
      <c r="B364" t="str">
        <f>IF(A364 &lt;= 'Additional Data'!$B$2,"Low", IF(A364 &lt;='Additional Data'!$B$3, "Medium", "High"))</f>
        <v>Low</v>
      </c>
      <c r="C364">
        <v>1</v>
      </c>
      <c r="D364">
        <v>0</v>
      </c>
      <c r="E364">
        <v>92</v>
      </c>
      <c r="F364" t="str">
        <f t="shared" si="45"/>
        <v>Old</v>
      </c>
      <c r="G364">
        <v>3</v>
      </c>
      <c r="H364">
        <v>9</v>
      </c>
      <c r="I364">
        <v>13</v>
      </c>
      <c r="J364">
        <v>2</v>
      </c>
      <c r="K364">
        <v>12</v>
      </c>
      <c r="L364">
        <v>12</v>
      </c>
      <c r="M364">
        <f>INDEX('Additional Data'!$H$2:$M$2, MATCH(MAX(G364:L364), G364:L364,0))</f>
        <v>0</v>
      </c>
      <c r="N364">
        <v>1</v>
      </c>
      <c r="O364">
        <v>1</v>
      </c>
      <c r="P364">
        <v>0</v>
      </c>
      <c r="Q364">
        <v>3</v>
      </c>
      <c r="R364">
        <v>7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3</v>
      </c>
      <c r="Z364">
        <v>11</v>
      </c>
      <c r="AA364">
        <v>0</v>
      </c>
      <c r="AB364">
        <v>51</v>
      </c>
      <c r="AC364" t="str" cm="1">
        <f t="array" ref="AC364">_xlfn.IFS(AB364 &lt; 30, "&lt; 30", AB364 &lt; 40, "30-39", AB364 &lt; 50, "40-49", AB364 &gt;= 50, "50+")</f>
        <v>50+</v>
      </c>
      <c r="AD364">
        <v>2539</v>
      </c>
      <c r="AE364">
        <v>0</v>
      </c>
      <c r="AF364">
        <v>0</v>
      </c>
      <c r="AG364">
        <v>1</v>
      </c>
      <c r="AH364">
        <v>0</v>
      </c>
      <c r="AI364">
        <v>0</v>
      </c>
      <c r="AJ364" t="str" cm="1">
        <f t="array" ref="AJ36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6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64">
        <v>0</v>
      </c>
      <c r="AM364">
        <v>0</v>
      </c>
      <c r="AN364">
        <v>1</v>
      </c>
      <c r="AO364">
        <v>0</v>
      </c>
      <c r="AP364">
        <v>0</v>
      </c>
      <c r="AQ364" t="str" cm="1">
        <f t="array" ref="AQ36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64" t="str" cm="1">
        <f t="array" ref="AR36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64">
        <v>39</v>
      </c>
      <c r="AT364">
        <v>27</v>
      </c>
      <c r="AU364">
        <v>0</v>
      </c>
      <c r="AV364">
        <v>1</v>
      </c>
      <c r="AW364" t="s">
        <v>45</v>
      </c>
      <c r="AX364" t="s">
        <v>13</v>
      </c>
      <c r="AY364" t="str">
        <f t="shared" si="46"/>
        <v>Store</v>
      </c>
      <c r="AZ364">
        <v>4</v>
      </c>
      <c r="BA364" t="s">
        <v>44</v>
      </c>
      <c r="BB364">
        <f t="shared" si="47"/>
        <v>4</v>
      </c>
      <c r="BC364">
        <f t="shared" si="48"/>
        <v>51</v>
      </c>
      <c r="BD364">
        <f t="shared" si="49"/>
        <v>0.99999999999999978</v>
      </c>
      <c r="BE364">
        <f t="shared" si="50"/>
        <v>0</v>
      </c>
      <c r="BF364">
        <f t="shared" si="51"/>
        <v>1</v>
      </c>
      <c r="BG364">
        <f t="shared" si="52"/>
        <v>1.9999999999999998</v>
      </c>
      <c r="BH364">
        <f t="shared" si="53"/>
        <v>0</v>
      </c>
      <c r="BI364" t="str">
        <f>VLOOKUP(BH364,'Additional Data'!$E$1:$F$12,2,FALSE)</f>
        <v>Churned Customer</v>
      </c>
      <c r="BJ364" t="str">
        <f>IF(G364 &lt;= 'Additional Data'!$Q$2, "Low", IF(G364 &lt;= 'Additional Data'!$Q$3, "Medium", "High"))</f>
        <v>Low</v>
      </c>
      <c r="BK364" t="str">
        <f>IF(K364 &lt;= 'Additional Data'!$V$2, "Low", IF(K364 &lt;= 'Additional Data'!$V$3, "Medium", "High"))</f>
        <v>Medium</v>
      </c>
      <c r="BL364" t="str">
        <f>IF(L364 &lt;= 'Additional Data'!$AA$2, "Low", IF(L364 &lt;= 'Additional Data'!$AA$3, "Medium", "High"))</f>
        <v>Medium</v>
      </c>
      <c r="BM364">
        <v>363</v>
      </c>
    </row>
    <row r="365" spans="1:65" x14ac:dyDescent="0.25">
      <c r="A365">
        <v>33581</v>
      </c>
      <c r="B365" t="str">
        <f>IF(A365 &lt;= 'Additional Data'!$B$2,"Low", IF(A365 &lt;='Additional Data'!$B$3, "Medium", "High"))</f>
        <v>Low</v>
      </c>
      <c r="C365">
        <v>2</v>
      </c>
      <c r="D365">
        <v>0</v>
      </c>
      <c r="E365">
        <v>38</v>
      </c>
      <c r="F365" t="str">
        <f t="shared" si="45"/>
        <v>Mid</v>
      </c>
      <c r="G365">
        <v>11</v>
      </c>
      <c r="H365">
        <v>0</v>
      </c>
      <c r="I365">
        <v>5</v>
      </c>
      <c r="J365">
        <v>0</v>
      </c>
      <c r="K365">
        <v>0</v>
      </c>
      <c r="L365">
        <v>1</v>
      </c>
      <c r="M365">
        <f>INDEX('Additional Data'!$H$2:$M$2, MATCH(MAX(G365:L365), G365:L365,0))</f>
        <v>0</v>
      </c>
      <c r="N365">
        <v>1</v>
      </c>
      <c r="O365">
        <v>1</v>
      </c>
      <c r="P365">
        <v>0</v>
      </c>
      <c r="Q365">
        <v>2</v>
      </c>
      <c r="R365">
        <v>8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3</v>
      </c>
      <c r="Z365">
        <v>11</v>
      </c>
      <c r="AA365">
        <v>0</v>
      </c>
      <c r="AB365">
        <v>51</v>
      </c>
      <c r="AC365" t="str" cm="1">
        <f t="array" ref="AC365">_xlfn.IFS(AB365 &lt; 30, "&lt; 30", AB365 &lt; 40, "30-39", AB365 &lt; 50, "40-49", AB365 &gt;= 50, "50+")</f>
        <v>50+</v>
      </c>
      <c r="AD365">
        <v>2696</v>
      </c>
      <c r="AE365">
        <v>0</v>
      </c>
      <c r="AF365">
        <v>1</v>
      </c>
      <c r="AG365">
        <v>0</v>
      </c>
      <c r="AH365">
        <v>0</v>
      </c>
      <c r="AI365">
        <v>0</v>
      </c>
      <c r="AJ365" t="str" cm="1">
        <f t="array" ref="AJ36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6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65">
        <v>0</v>
      </c>
      <c r="AM365">
        <v>0</v>
      </c>
      <c r="AN365">
        <v>0</v>
      </c>
      <c r="AO365">
        <v>0</v>
      </c>
      <c r="AP365">
        <v>1</v>
      </c>
      <c r="AQ365" t="str" cm="1">
        <f t="array" ref="AQ36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65" t="str" cm="1">
        <f t="array" ref="AR36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65">
        <v>16</v>
      </c>
      <c r="AT365">
        <v>15</v>
      </c>
      <c r="AU365">
        <v>0</v>
      </c>
      <c r="AV365">
        <v>2</v>
      </c>
      <c r="AW365" t="s">
        <v>45</v>
      </c>
      <c r="AX365" t="s">
        <v>13</v>
      </c>
      <c r="AY365" t="str">
        <f t="shared" si="46"/>
        <v>Store</v>
      </c>
      <c r="AZ365">
        <v>3</v>
      </c>
      <c r="BA365" t="s">
        <v>44</v>
      </c>
      <c r="BB365">
        <f t="shared" si="47"/>
        <v>3</v>
      </c>
      <c r="BC365">
        <f t="shared" si="48"/>
        <v>17</v>
      </c>
      <c r="BD365">
        <f t="shared" si="49"/>
        <v>7</v>
      </c>
      <c r="BE365">
        <f t="shared" si="50"/>
        <v>0</v>
      </c>
      <c r="BF365">
        <f t="shared" si="51"/>
        <v>0</v>
      </c>
      <c r="BG365">
        <f t="shared" si="52"/>
        <v>7</v>
      </c>
      <c r="BH365">
        <f t="shared" si="53"/>
        <v>1</v>
      </c>
      <c r="BI365" t="str">
        <f>VLOOKUP(BH365,'Additional Data'!$E$1:$F$12,2,FALSE)</f>
        <v>Churned Customer</v>
      </c>
      <c r="BJ365" t="str">
        <f>IF(G365 &lt;= 'Additional Data'!$Q$2, "Low", IF(G365 &lt;= 'Additional Data'!$Q$3, "Medium", "High"))</f>
        <v>Low</v>
      </c>
      <c r="BK365" t="str">
        <f>IF(K365 &lt;= 'Additional Data'!$V$2, "Low", IF(K365 &lt;= 'Additional Data'!$V$3, "Medium", "High"))</f>
        <v>Low</v>
      </c>
      <c r="BL365" t="str">
        <f>IF(L365 &lt;= 'Additional Data'!$AA$2, "Low", IF(L365 &lt;= 'Additional Data'!$AA$3, "Medium", "High"))</f>
        <v>Low</v>
      </c>
      <c r="BM365">
        <v>364</v>
      </c>
    </row>
    <row r="366" spans="1:65" x14ac:dyDescent="0.25">
      <c r="A366">
        <v>19986</v>
      </c>
      <c r="B366" t="str">
        <f>IF(A366 &lt;= 'Additional Data'!$B$2,"Low", IF(A366 &lt;='Additional Data'!$B$3, "Medium", "High"))</f>
        <v>Low</v>
      </c>
      <c r="C366">
        <v>1</v>
      </c>
      <c r="D366">
        <v>0</v>
      </c>
      <c r="E366">
        <v>74</v>
      </c>
      <c r="F366" t="str">
        <f t="shared" si="45"/>
        <v>Old</v>
      </c>
      <c r="G366">
        <v>3</v>
      </c>
      <c r="H366">
        <v>6</v>
      </c>
      <c r="I366">
        <v>5</v>
      </c>
      <c r="J366">
        <v>0</v>
      </c>
      <c r="K366">
        <v>2</v>
      </c>
      <c r="L366">
        <v>6</v>
      </c>
      <c r="M366">
        <f>INDEX('Additional Data'!$H$2:$M$2, MATCH(MAX(G366:L366), G366:L366,0))</f>
        <v>0</v>
      </c>
      <c r="N366">
        <v>1</v>
      </c>
      <c r="O366">
        <v>0</v>
      </c>
      <c r="P366">
        <v>0</v>
      </c>
      <c r="Q366">
        <v>3</v>
      </c>
      <c r="R366">
        <v>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3</v>
      </c>
      <c r="Z366">
        <v>11</v>
      </c>
      <c r="AA366">
        <v>0</v>
      </c>
      <c r="AB366">
        <v>35</v>
      </c>
      <c r="AC366" t="str" cm="1">
        <f t="array" ref="AC366">_xlfn.IFS(AB366 &lt; 30, "&lt; 30", AB366 &lt; 40, "30-39", AB366 &lt; 50, "40-49", AB366 &gt;= 50, "50+")</f>
        <v>30-39</v>
      </c>
      <c r="AD366">
        <v>2386</v>
      </c>
      <c r="AE366">
        <v>0</v>
      </c>
      <c r="AF366">
        <v>1</v>
      </c>
      <c r="AG366">
        <v>0</v>
      </c>
      <c r="AH366">
        <v>0</v>
      </c>
      <c r="AI366">
        <v>0</v>
      </c>
      <c r="AJ366" t="str" cm="1">
        <f t="array" ref="AJ36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6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66">
        <v>0</v>
      </c>
      <c r="AM366">
        <v>0</v>
      </c>
      <c r="AN366">
        <v>1</v>
      </c>
      <c r="AO366">
        <v>0</v>
      </c>
      <c r="AP366">
        <v>0</v>
      </c>
      <c r="AQ366" t="str" cm="1">
        <f t="array" ref="AQ36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66" t="str" cm="1">
        <f t="array" ref="AR36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66">
        <v>16</v>
      </c>
      <c r="AT366">
        <v>10</v>
      </c>
      <c r="AU366">
        <v>0</v>
      </c>
      <c r="AV366">
        <v>1</v>
      </c>
      <c r="AW366" t="s">
        <v>45</v>
      </c>
      <c r="AX366" t="s">
        <v>13</v>
      </c>
      <c r="AY366" t="str">
        <f t="shared" si="46"/>
        <v>Store</v>
      </c>
      <c r="AZ366">
        <v>3</v>
      </c>
      <c r="BA366" t="s">
        <v>44</v>
      </c>
      <c r="BB366">
        <f t="shared" si="47"/>
        <v>3</v>
      </c>
      <c r="BC366">
        <f t="shared" si="48"/>
        <v>22</v>
      </c>
      <c r="BD366">
        <f t="shared" si="49"/>
        <v>3.0000000000000004</v>
      </c>
      <c r="BE366">
        <f t="shared" si="50"/>
        <v>0</v>
      </c>
      <c r="BF366">
        <f t="shared" si="51"/>
        <v>0</v>
      </c>
      <c r="BG366">
        <f t="shared" si="52"/>
        <v>3.0000000000000004</v>
      </c>
      <c r="BH366">
        <f t="shared" si="53"/>
        <v>0</v>
      </c>
      <c r="BI366" t="str">
        <f>VLOOKUP(BH366,'Additional Data'!$E$1:$F$12,2,FALSE)</f>
        <v>Churned Customer</v>
      </c>
      <c r="BJ366" t="str">
        <f>IF(G366 &lt;= 'Additional Data'!$Q$2, "Low", IF(G366 &lt;= 'Additional Data'!$Q$3, "Medium", "High"))</f>
        <v>Low</v>
      </c>
      <c r="BK366" t="str">
        <f>IF(K366 &lt;= 'Additional Data'!$V$2, "Low", IF(K366 &lt;= 'Additional Data'!$V$3, "Medium", "High"))</f>
        <v>Medium</v>
      </c>
      <c r="BL366" t="str">
        <f>IF(L366 &lt;= 'Additional Data'!$AA$2, "Low", IF(L366 &lt;= 'Additional Data'!$AA$3, "Medium", "High"))</f>
        <v>Low</v>
      </c>
      <c r="BM366">
        <v>365</v>
      </c>
    </row>
    <row r="367" spans="1:65" x14ac:dyDescent="0.25">
      <c r="A367">
        <v>27421</v>
      </c>
      <c r="B367" t="str">
        <f>IF(A367 &lt;= 'Additional Data'!$B$2,"Low", IF(A367 &lt;='Additional Data'!$B$3, "Medium", "High"))</f>
        <v>Low</v>
      </c>
      <c r="C367">
        <v>0</v>
      </c>
      <c r="D367">
        <v>0</v>
      </c>
      <c r="E367">
        <v>14</v>
      </c>
      <c r="F367" t="str">
        <f t="shared" si="45"/>
        <v>Recent</v>
      </c>
      <c r="G367">
        <v>43</v>
      </c>
      <c r="H367">
        <v>12</v>
      </c>
      <c r="I367">
        <v>96</v>
      </c>
      <c r="J367">
        <v>78</v>
      </c>
      <c r="K367">
        <v>40</v>
      </c>
      <c r="L367">
        <v>55</v>
      </c>
      <c r="M367">
        <f>INDEX('Additional Data'!$H$2:$M$2, MATCH(MAX(G367:L367), G367:L367,0))</f>
        <v>0</v>
      </c>
      <c r="N367">
        <v>3</v>
      </c>
      <c r="O367">
        <v>4</v>
      </c>
      <c r="P367">
        <v>1</v>
      </c>
      <c r="Q367">
        <v>6</v>
      </c>
      <c r="R367">
        <v>7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3</v>
      </c>
      <c r="Z367">
        <v>11</v>
      </c>
      <c r="AA367">
        <v>0</v>
      </c>
      <c r="AB367">
        <v>66</v>
      </c>
      <c r="AC367" t="str" cm="1">
        <f t="array" ref="AC367">_xlfn.IFS(AB367 &lt; 30, "&lt; 30", AB367 &lt; 40, "30-39", AB367 &lt; 50, "40-49", AB367 &gt;= 50, "50+")</f>
        <v>50+</v>
      </c>
      <c r="AD367">
        <v>2723</v>
      </c>
      <c r="AE367">
        <v>0</v>
      </c>
      <c r="AF367">
        <v>0</v>
      </c>
      <c r="AG367">
        <v>0</v>
      </c>
      <c r="AH367">
        <v>0</v>
      </c>
      <c r="AI367">
        <v>1</v>
      </c>
      <c r="AJ367" t="str" cm="1">
        <f t="array" ref="AJ36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36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67">
        <v>0</v>
      </c>
      <c r="AM367">
        <v>0</v>
      </c>
      <c r="AN367">
        <v>1</v>
      </c>
      <c r="AO367">
        <v>0</v>
      </c>
      <c r="AP367">
        <v>0</v>
      </c>
      <c r="AQ367" t="str" cm="1">
        <f t="array" ref="AQ36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67" t="str" cm="1">
        <f t="array" ref="AR36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67">
        <v>269</v>
      </c>
      <c r="AT367">
        <v>214</v>
      </c>
      <c r="AU367">
        <v>0</v>
      </c>
      <c r="AV367">
        <v>0</v>
      </c>
      <c r="AW367" t="s">
        <v>47</v>
      </c>
      <c r="AX367" t="s">
        <v>13</v>
      </c>
      <c r="AY367" t="str">
        <f t="shared" si="46"/>
        <v>Store</v>
      </c>
      <c r="AZ367">
        <v>11</v>
      </c>
      <c r="BA367" t="s">
        <v>44</v>
      </c>
      <c r="BB367">
        <f t="shared" si="47"/>
        <v>11</v>
      </c>
      <c r="BC367">
        <f t="shared" si="48"/>
        <v>324</v>
      </c>
      <c r="BD367">
        <f t="shared" si="49"/>
        <v>9</v>
      </c>
      <c r="BE367">
        <f t="shared" si="50"/>
        <v>4</v>
      </c>
      <c r="BF367">
        <f t="shared" si="51"/>
        <v>4</v>
      </c>
      <c r="BG367">
        <f t="shared" si="52"/>
        <v>17</v>
      </c>
      <c r="BH367">
        <f t="shared" si="53"/>
        <v>5</v>
      </c>
      <c r="BI367" t="str">
        <f>VLOOKUP(BH367,'Additional Data'!$E$1:$F$12,2,FALSE)</f>
        <v>Loyal Customer</v>
      </c>
      <c r="BJ367" t="str">
        <f>IF(G367 &lt;= 'Additional Data'!$Q$2, "Low", IF(G367 &lt;= 'Additional Data'!$Q$3, "Medium", "High"))</f>
        <v>Medium</v>
      </c>
      <c r="BK367" t="str">
        <f>IF(K367 &lt;= 'Additional Data'!$V$2, "Low", IF(K367 &lt;= 'Additional Data'!$V$3, "Medium", "High"))</f>
        <v>High</v>
      </c>
      <c r="BL367" t="str">
        <f>IF(L367 &lt;= 'Additional Data'!$AA$2, "Low", IF(L367 &lt;= 'Additional Data'!$AA$3, "Medium", "High"))</f>
        <v>Medium</v>
      </c>
      <c r="BM367">
        <v>366</v>
      </c>
    </row>
    <row r="368" spans="1:65" x14ac:dyDescent="0.25">
      <c r="A368">
        <v>35688</v>
      </c>
      <c r="B368" t="str">
        <f>IF(A368 &lt;= 'Additional Data'!$B$2,"Low", IF(A368 &lt;='Additional Data'!$B$3, "Medium", "High"))</f>
        <v>Medium</v>
      </c>
      <c r="C368">
        <v>2</v>
      </c>
      <c r="D368">
        <v>1</v>
      </c>
      <c r="E368">
        <v>94</v>
      </c>
      <c r="F368" t="str">
        <f t="shared" si="45"/>
        <v>Old</v>
      </c>
      <c r="G368">
        <v>73</v>
      </c>
      <c r="H368">
        <v>3</v>
      </c>
      <c r="I368">
        <v>90</v>
      </c>
      <c r="J368">
        <v>12</v>
      </c>
      <c r="K368">
        <v>1</v>
      </c>
      <c r="L368">
        <v>32</v>
      </c>
      <c r="M368">
        <f>INDEX('Additional Data'!$H$2:$M$2, MATCH(MAX(G368:L368), G368:L368,0))</f>
        <v>0</v>
      </c>
      <c r="N368">
        <v>7</v>
      </c>
      <c r="O368">
        <v>4</v>
      </c>
      <c r="P368">
        <v>1</v>
      </c>
      <c r="Q368">
        <v>4</v>
      </c>
      <c r="R368">
        <v>8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3</v>
      </c>
      <c r="Z368">
        <v>11</v>
      </c>
      <c r="AA368">
        <v>0</v>
      </c>
      <c r="AB368">
        <v>47</v>
      </c>
      <c r="AC368" t="str" cm="1">
        <f t="array" ref="AC368">_xlfn.IFS(AB368 &lt; 30, "&lt; 30", AB368 &lt; 40, "30-39", AB368 &lt; 50, "40-49", AB368 &gt;= 50, "50+")</f>
        <v>40-49</v>
      </c>
      <c r="AD368">
        <v>2835</v>
      </c>
      <c r="AE368">
        <v>0</v>
      </c>
      <c r="AF368">
        <v>1</v>
      </c>
      <c r="AG368">
        <v>0</v>
      </c>
      <c r="AH368">
        <v>0</v>
      </c>
      <c r="AI368">
        <v>0</v>
      </c>
      <c r="AJ368" t="str" cm="1">
        <f t="array" ref="AJ36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6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68">
        <v>1</v>
      </c>
      <c r="AM368">
        <v>0</v>
      </c>
      <c r="AN368">
        <v>0</v>
      </c>
      <c r="AO368">
        <v>0</v>
      </c>
      <c r="AP368">
        <v>0</v>
      </c>
      <c r="AQ368" t="str" cm="1">
        <f t="array" ref="AQ36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368" t="str" cm="1">
        <f t="array" ref="AR36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368">
        <v>179</v>
      </c>
      <c r="AT368">
        <v>147</v>
      </c>
      <c r="AU368">
        <v>0</v>
      </c>
      <c r="AV368">
        <v>3</v>
      </c>
      <c r="AW368" t="s">
        <v>47</v>
      </c>
      <c r="AX368" t="s">
        <v>11</v>
      </c>
      <c r="AY368" t="str">
        <f t="shared" si="46"/>
        <v>Web</v>
      </c>
      <c r="AZ368">
        <v>9</v>
      </c>
      <c r="BA368" t="s">
        <v>44</v>
      </c>
      <c r="BB368">
        <f t="shared" si="47"/>
        <v>9</v>
      </c>
      <c r="BC368">
        <f t="shared" si="48"/>
        <v>211</v>
      </c>
      <c r="BD368">
        <f t="shared" si="49"/>
        <v>0.99999999999999978</v>
      </c>
      <c r="BE368">
        <f t="shared" si="50"/>
        <v>3</v>
      </c>
      <c r="BF368">
        <f t="shared" si="51"/>
        <v>4</v>
      </c>
      <c r="BG368">
        <f t="shared" si="52"/>
        <v>8</v>
      </c>
      <c r="BH368">
        <f t="shared" si="53"/>
        <v>1</v>
      </c>
      <c r="BI368" t="str">
        <f>VLOOKUP(BH368,'Additional Data'!$E$1:$F$12,2,FALSE)</f>
        <v>Churned Customer</v>
      </c>
      <c r="BJ368" t="str">
        <f>IF(G368 &lt;= 'Additional Data'!$Q$2, "Low", IF(G368 &lt;= 'Additional Data'!$Q$3, "Medium", "High"))</f>
        <v>Medium</v>
      </c>
      <c r="BK368" t="str">
        <f>IF(K368 &lt;= 'Additional Data'!$V$2, "Low", IF(K368 &lt;= 'Additional Data'!$V$3, "Medium", "High"))</f>
        <v>Low</v>
      </c>
      <c r="BL368" t="str">
        <f>IF(L368 &lt;= 'Additional Data'!$AA$2, "Low", IF(L368 &lt;= 'Additional Data'!$AA$3, "Medium", "High"))</f>
        <v>Medium</v>
      </c>
      <c r="BM368">
        <v>367</v>
      </c>
    </row>
    <row r="369" spans="1:65" x14ac:dyDescent="0.25">
      <c r="A369">
        <v>36143</v>
      </c>
      <c r="B369" t="str">
        <f>IF(A369 &lt;= 'Additional Data'!$B$2,"Low", IF(A369 &lt;='Additional Data'!$B$3, "Medium", "High"))</f>
        <v>Medium</v>
      </c>
      <c r="C369">
        <v>1</v>
      </c>
      <c r="D369">
        <v>0</v>
      </c>
      <c r="E369">
        <v>33</v>
      </c>
      <c r="F369" t="str">
        <f t="shared" si="45"/>
        <v>Mid</v>
      </c>
      <c r="G369">
        <v>12</v>
      </c>
      <c r="H369">
        <v>0</v>
      </c>
      <c r="I369">
        <v>1</v>
      </c>
      <c r="J369">
        <v>0</v>
      </c>
      <c r="K369">
        <v>0</v>
      </c>
      <c r="L369">
        <v>6</v>
      </c>
      <c r="M369">
        <f>INDEX('Additional Data'!$H$2:$M$2, MATCH(MAX(G369:L369), G369:L369,0))</f>
        <v>0</v>
      </c>
      <c r="N369">
        <v>1</v>
      </c>
      <c r="O369">
        <v>0</v>
      </c>
      <c r="P369">
        <v>1</v>
      </c>
      <c r="Q369">
        <v>2</v>
      </c>
      <c r="R369">
        <v>3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3</v>
      </c>
      <c r="Z369">
        <v>11</v>
      </c>
      <c r="AA369">
        <v>0</v>
      </c>
      <c r="AB369">
        <v>39</v>
      </c>
      <c r="AC369" t="str" cm="1">
        <f t="array" ref="AC369">_xlfn.IFS(AB369 &lt; 30, "&lt; 30", AB369 &lt; 40, "30-39", AB369 &lt; 50, "40-49", AB369 &gt;= 50, "50+")</f>
        <v>30-39</v>
      </c>
      <c r="AD369">
        <v>2250</v>
      </c>
      <c r="AE369">
        <v>0</v>
      </c>
      <c r="AF369">
        <v>0</v>
      </c>
      <c r="AG369">
        <v>1</v>
      </c>
      <c r="AH369">
        <v>0</v>
      </c>
      <c r="AI369">
        <v>0</v>
      </c>
      <c r="AJ369" t="str" cm="1">
        <f t="array" ref="AJ36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6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69">
        <v>0</v>
      </c>
      <c r="AM369">
        <v>0</v>
      </c>
      <c r="AN369">
        <v>0</v>
      </c>
      <c r="AO369">
        <v>1</v>
      </c>
      <c r="AP369">
        <v>0</v>
      </c>
      <c r="AQ369" t="str" cm="1">
        <f t="array" ref="AQ36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369" t="str" cm="1">
        <f t="array" ref="AR36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69">
        <v>13</v>
      </c>
      <c r="AT369">
        <v>7</v>
      </c>
      <c r="AU369">
        <v>0</v>
      </c>
      <c r="AV369">
        <v>1</v>
      </c>
      <c r="AW369" t="s">
        <v>45</v>
      </c>
      <c r="AX369" t="s">
        <v>13</v>
      </c>
      <c r="AY369" t="str">
        <f t="shared" si="46"/>
        <v>Store</v>
      </c>
      <c r="AZ369">
        <v>3</v>
      </c>
      <c r="BA369" t="s">
        <v>44</v>
      </c>
      <c r="BB369">
        <f t="shared" si="47"/>
        <v>3</v>
      </c>
      <c r="BC369">
        <f t="shared" si="48"/>
        <v>19</v>
      </c>
      <c r="BD369">
        <f t="shared" si="49"/>
        <v>7</v>
      </c>
      <c r="BE369">
        <f t="shared" si="50"/>
        <v>0</v>
      </c>
      <c r="BF369">
        <f t="shared" si="51"/>
        <v>0</v>
      </c>
      <c r="BG369">
        <f t="shared" si="52"/>
        <v>7</v>
      </c>
      <c r="BH369">
        <f t="shared" si="53"/>
        <v>1</v>
      </c>
      <c r="BI369" t="str">
        <f>VLOOKUP(BH369,'Additional Data'!$E$1:$F$12,2,FALSE)</f>
        <v>Churned Customer</v>
      </c>
      <c r="BJ369" t="str">
        <f>IF(G369 &lt;= 'Additional Data'!$Q$2, "Low", IF(G369 &lt;= 'Additional Data'!$Q$3, "Medium", "High"))</f>
        <v>Low</v>
      </c>
      <c r="BK369" t="str">
        <f>IF(K369 &lt;= 'Additional Data'!$V$2, "Low", IF(K369 &lt;= 'Additional Data'!$V$3, "Medium", "High"))</f>
        <v>Low</v>
      </c>
      <c r="BL369" t="str">
        <f>IF(L369 &lt;= 'Additional Data'!$AA$2, "Low", IF(L369 &lt;= 'Additional Data'!$AA$3, "Medium", "High"))</f>
        <v>Low</v>
      </c>
      <c r="BM369">
        <v>368</v>
      </c>
    </row>
    <row r="370" spans="1:65" x14ac:dyDescent="0.25">
      <c r="A370">
        <v>10245</v>
      </c>
      <c r="B370" t="str">
        <f>IF(A370 &lt;= 'Additional Data'!$B$2,"Low", IF(A370 &lt;='Additional Data'!$B$3, "Medium", "High"))</f>
        <v>Low</v>
      </c>
      <c r="C370">
        <v>1</v>
      </c>
      <c r="D370">
        <v>0</v>
      </c>
      <c r="E370">
        <v>32</v>
      </c>
      <c r="F370" t="str">
        <f t="shared" si="45"/>
        <v>Mid</v>
      </c>
      <c r="G370">
        <v>4</v>
      </c>
      <c r="H370">
        <v>7</v>
      </c>
      <c r="I370">
        <v>7</v>
      </c>
      <c r="J370">
        <v>6</v>
      </c>
      <c r="K370">
        <v>4</v>
      </c>
      <c r="L370">
        <v>13</v>
      </c>
      <c r="M370">
        <f>INDEX('Additional Data'!$H$2:$M$2, MATCH(MAX(G370:L370), G370:L370,0))</f>
        <v>0</v>
      </c>
      <c r="N370">
        <v>3</v>
      </c>
      <c r="O370">
        <v>1</v>
      </c>
      <c r="P370">
        <v>2</v>
      </c>
      <c r="Q370">
        <v>2</v>
      </c>
      <c r="R370">
        <v>5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3</v>
      </c>
      <c r="Z370">
        <v>11</v>
      </c>
      <c r="AA370">
        <v>0</v>
      </c>
      <c r="AB370">
        <v>49</v>
      </c>
      <c r="AC370" t="str" cm="1">
        <f t="array" ref="AC370">_xlfn.IFS(AB370 &lt; 30, "&lt; 30", AB370 &lt; 40, "30-39", AB370 &lt; 50, "40-49", AB370 &gt;= 50, "50+")</f>
        <v>40-49</v>
      </c>
      <c r="AD370">
        <v>2569</v>
      </c>
      <c r="AE370">
        <v>0</v>
      </c>
      <c r="AF370">
        <v>0</v>
      </c>
      <c r="AG370">
        <v>1</v>
      </c>
      <c r="AH370">
        <v>0</v>
      </c>
      <c r="AI370">
        <v>0</v>
      </c>
      <c r="AJ370" t="str" cm="1">
        <f t="array" ref="AJ37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7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70">
        <v>0</v>
      </c>
      <c r="AM370">
        <v>0</v>
      </c>
      <c r="AN370">
        <v>1</v>
      </c>
      <c r="AO370">
        <v>0</v>
      </c>
      <c r="AP370">
        <v>0</v>
      </c>
      <c r="AQ370" t="str" cm="1">
        <f t="array" ref="AQ37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70" t="str" cm="1">
        <f t="array" ref="AR37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70">
        <v>28</v>
      </c>
      <c r="AT370">
        <v>15</v>
      </c>
      <c r="AU370">
        <v>0</v>
      </c>
      <c r="AV370">
        <v>1</v>
      </c>
      <c r="AW370" t="s">
        <v>45</v>
      </c>
      <c r="AX370" t="s">
        <v>12</v>
      </c>
      <c r="AY370" t="str">
        <f t="shared" si="46"/>
        <v>Catalog</v>
      </c>
      <c r="AZ370">
        <v>5</v>
      </c>
      <c r="BA370" t="s">
        <v>44</v>
      </c>
      <c r="BB370">
        <f t="shared" si="47"/>
        <v>5</v>
      </c>
      <c r="BC370">
        <f t="shared" si="48"/>
        <v>41</v>
      </c>
      <c r="BD370">
        <f t="shared" si="49"/>
        <v>7</v>
      </c>
      <c r="BE370">
        <f t="shared" si="50"/>
        <v>1</v>
      </c>
      <c r="BF370">
        <f t="shared" si="51"/>
        <v>1</v>
      </c>
      <c r="BG370">
        <f t="shared" si="52"/>
        <v>9</v>
      </c>
      <c r="BH370">
        <f t="shared" si="53"/>
        <v>2</v>
      </c>
      <c r="BI370" t="str">
        <f>VLOOKUP(BH370,'Additional Data'!$E$1:$F$12,2,FALSE)</f>
        <v>Churned Customer</v>
      </c>
      <c r="BJ370" t="str">
        <f>IF(G370 &lt;= 'Additional Data'!$Q$2, "Low", IF(G370 &lt;= 'Additional Data'!$Q$3, "Medium", "High"))</f>
        <v>Low</v>
      </c>
      <c r="BK370" t="str">
        <f>IF(K370 &lt;= 'Additional Data'!$V$2, "Low", IF(K370 &lt;= 'Additional Data'!$V$3, "Medium", "High"))</f>
        <v>Medium</v>
      </c>
      <c r="BL370" t="str">
        <f>IF(L370 &lt;= 'Additional Data'!$AA$2, "Low", IF(L370 &lt;= 'Additional Data'!$AA$3, "Medium", "High"))</f>
        <v>Medium</v>
      </c>
      <c r="BM370">
        <v>369</v>
      </c>
    </row>
    <row r="371" spans="1:65" x14ac:dyDescent="0.25">
      <c r="A371">
        <v>43795</v>
      </c>
      <c r="B371" t="str">
        <f>IF(A371 &lt;= 'Additional Data'!$B$2,"Low", IF(A371 &lt;='Additional Data'!$B$3, "Medium", "High"))</f>
        <v>Medium</v>
      </c>
      <c r="C371">
        <v>0</v>
      </c>
      <c r="D371">
        <v>1</v>
      </c>
      <c r="E371">
        <v>11</v>
      </c>
      <c r="F371" t="str">
        <f t="shared" si="45"/>
        <v>Recent</v>
      </c>
      <c r="G371">
        <v>314</v>
      </c>
      <c r="H371">
        <v>11</v>
      </c>
      <c r="I371">
        <v>53</v>
      </c>
      <c r="J371">
        <v>4</v>
      </c>
      <c r="K371">
        <v>3</v>
      </c>
      <c r="L371">
        <v>107</v>
      </c>
      <c r="M371">
        <f>INDEX('Additional Data'!$H$2:$M$2, MATCH(MAX(G371:L371), G371:L371,0))</f>
        <v>0</v>
      </c>
      <c r="N371">
        <v>3</v>
      </c>
      <c r="O371">
        <v>7</v>
      </c>
      <c r="P371">
        <v>3</v>
      </c>
      <c r="Q371">
        <v>4</v>
      </c>
      <c r="R371">
        <v>7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3</v>
      </c>
      <c r="Z371">
        <v>11</v>
      </c>
      <c r="AA371">
        <v>1</v>
      </c>
      <c r="AB371">
        <v>52</v>
      </c>
      <c r="AC371" t="str" cm="1">
        <f t="array" ref="AC371">_xlfn.IFS(AB371 &lt; 30, "&lt; 30", AB371 &lt; 40, "30-39", AB371 &lt; 50, "40-49", AB371 &gt;= 50, "50+")</f>
        <v>50+</v>
      </c>
      <c r="AD371">
        <v>2415</v>
      </c>
      <c r="AE371">
        <v>0</v>
      </c>
      <c r="AF371">
        <v>0</v>
      </c>
      <c r="AG371">
        <v>0</v>
      </c>
      <c r="AH371">
        <v>1</v>
      </c>
      <c r="AI371">
        <v>0</v>
      </c>
      <c r="AJ371" t="str" cm="1">
        <f t="array" ref="AJ37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37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71">
        <v>0</v>
      </c>
      <c r="AM371">
        <v>0</v>
      </c>
      <c r="AN371">
        <v>0</v>
      </c>
      <c r="AO371">
        <v>1</v>
      </c>
      <c r="AP371">
        <v>0</v>
      </c>
      <c r="AQ371" t="str" cm="1">
        <f t="array" ref="AQ37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371" t="str" cm="1">
        <f t="array" ref="AR37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71">
        <v>385</v>
      </c>
      <c r="AT371">
        <v>278</v>
      </c>
      <c r="AU371">
        <v>1</v>
      </c>
      <c r="AV371">
        <v>1</v>
      </c>
      <c r="AW371" t="s">
        <v>46</v>
      </c>
      <c r="AX371" t="s">
        <v>11</v>
      </c>
      <c r="AY371" t="str">
        <f t="shared" si="46"/>
        <v>Web</v>
      </c>
      <c r="AZ371">
        <v>14</v>
      </c>
      <c r="BA371" t="s">
        <v>48</v>
      </c>
      <c r="BB371">
        <f t="shared" si="47"/>
        <v>14</v>
      </c>
      <c r="BC371">
        <f t="shared" si="48"/>
        <v>492</v>
      </c>
      <c r="BD371">
        <f t="shared" si="49"/>
        <v>9</v>
      </c>
      <c r="BE371">
        <f t="shared" si="50"/>
        <v>5</v>
      </c>
      <c r="BF371">
        <f t="shared" si="51"/>
        <v>5</v>
      </c>
      <c r="BG371">
        <f t="shared" si="52"/>
        <v>19</v>
      </c>
      <c r="BH371">
        <f t="shared" si="53"/>
        <v>7</v>
      </c>
      <c r="BI371" t="str">
        <f>VLOOKUP(BH371,'Additional Data'!$E$1:$F$12,2,FALSE)</f>
        <v>Loyal Customer</v>
      </c>
      <c r="BJ371" t="str">
        <f>IF(G371 &lt;= 'Additional Data'!$Q$2, "Low", IF(G371 &lt;= 'Additional Data'!$Q$3, "Medium", "High"))</f>
        <v>Medium</v>
      </c>
      <c r="BK371" t="str">
        <f>IF(K371 &lt;= 'Additional Data'!$V$2, "Low", IF(K371 &lt;= 'Additional Data'!$V$3, "Medium", "High"))</f>
        <v>Medium</v>
      </c>
      <c r="BL371" t="str">
        <f>IF(L371 &lt;= 'Additional Data'!$AA$2, "Low", IF(L371 &lt;= 'Additional Data'!$AA$3, "Medium", "High"))</f>
        <v>High</v>
      </c>
      <c r="BM371">
        <v>370</v>
      </c>
    </row>
    <row r="372" spans="1:65" x14ac:dyDescent="0.25">
      <c r="A372">
        <v>63381</v>
      </c>
      <c r="B372" t="str">
        <f>IF(A372 &lt;= 'Additional Data'!$B$2,"Low", IF(A372 &lt;='Additional Data'!$B$3, "Medium", "High"))</f>
        <v>Medium</v>
      </c>
      <c r="C372">
        <v>0</v>
      </c>
      <c r="D372">
        <v>1</v>
      </c>
      <c r="E372">
        <v>78</v>
      </c>
      <c r="F372" t="str">
        <f t="shared" si="45"/>
        <v>Old</v>
      </c>
      <c r="G372">
        <v>571</v>
      </c>
      <c r="H372">
        <v>50</v>
      </c>
      <c r="I372">
        <v>142</v>
      </c>
      <c r="J372">
        <v>33</v>
      </c>
      <c r="K372">
        <v>50</v>
      </c>
      <c r="L372">
        <v>159</v>
      </c>
      <c r="M372">
        <f>INDEX('Additional Data'!$H$2:$M$2, MATCH(MAX(G372:L372), G372:L372,0))</f>
        <v>0</v>
      </c>
      <c r="N372">
        <v>4</v>
      </c>
      <c r="O372">
        <v>4</v>
      </c>
      <c r="P372">
        <v>5</v>
      </c>
      <c r="Q372">
        <v>13</v>
      </c>
      <c r="R372">
        <v>2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3</v>
      </c>
      <c r="Z372">
        <v>11</v>
      </c>
      <c r="AA372">
        <v>0</v>
      </c>
      <c r="AB372">
        <v>60</v>
      </c>
      <c r="AC372" t="str" cm="1">
        <f t="array" ref="AC372">_xlfn.IFS(AB372 &lt; 30, "&lt; 30", AB372 &lt; 40, "30-39", AB372 &lt; 50, "40-49", AB372 &gt;= 50, "50+")</f>
        <v>50+</v>
      </c>
      <c r="AD372">
        <v>2791</v>
      </c>
      <c r="AE372">
        <v>0</v>
      </c>
      <c r="AF372">
        <v>0</v>
      </c>
      <c r="AG372">
        <v>0</v>
      </c>
      <c r="AH372">
        <v>1</v>
      </c>
      <c r="AI372">
        <v>0</v>
      </c>
      <c r="AJ372" t="str" cm="1">
        <f t="array" ref="AJ37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37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72">
        <v>0</v>
      </c>
      <c r="AM372">
        <v>0</v>
      </c>
      <c r="AN372">
        <v>1</v>
      </c>
      <c r="AO372">
        <v>0</v>
      </c>
      <c r="AP372">
        <v>0</v>
      </c>
      <c r="AQ372" t="str" cm="1">
        <f t="array" ref="AQ37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72" t="str" cm="1">
        <f t="array" ref="AR37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72">
        <v>846</v>
      </c>
      <c r="AT372">
        <v>687</v>
      </c>
      <c r="AU372">
        <v>0</v>
      </c>
      <c r="AV372">
        <v>1</v>
      </c>
      <c r="AW372" t="s">
        <v>46</v>
      </c>
      <c r="AX372" t="s">
        <v>13</v>
      </c>
      <c r="AY372" t="str">
        <f t="shared" si="46"/>
        <v>Store</v>
      </c>
      <c r="AZ372">
        <v>22</v>
      </c>
      <c r="BA372" t="s">
        <v>44</v>
      </c>
      <c r="BB372">
        <f t="shared" si="47"/>
        <v>22</v>
      </c>
      <c r="BC372">
        <f t="shared" si="48"/>
        <v>1005</v>
      </c>
      <c r="BD372">
        <f t="shared" si="49"/>
        <v>3.0000000000000004</v>
      </c>
      <c r="BE372">
        <f t="shared" si="50"/>
        <v>8</v>
      </c>
      <c r="BF372">
        <f t="shared" si="51"/>
        <v>7</v>
      </c>
      <c r="BG372">
        <f t="shared" si="52"/>
        <v>18</v>
      </c>
      <c r="BH372">
        <f t="shared" si="53"/>
        <v>6</v>
      </c>
      <c r="BI372" t="str">
        <f>VLOOKUP(BH372,'Additional Data'!$E$1:$F$12,2,FALSE)</f>
        <v>Loyal Customer</v>
      </c>
      <c r="BJ372" t="str">
        <f>IF(G372 &lt;= 'Additional Data'!$Q$2, "Low", IF(G372 &lt;= 'Additional Data'!$Q$3, "Medium", "High"))</f>
        <v>High</v>
      </c>
      <c r="BK372" t="str">
        <f>IF(K372 &lt;= 'Additional Data'!$V$2, "Low", IF(K372 &lt;= 'Additional Data'!$V$3, "Medium", "High"))</f>
        <v>High</v>
      </c>
      <c r="BL372" t="str">
        <f>IF(L372 &lt;= 'Additional Data'!$AA$2, "Low", IF(L372 &lt;= 'Additional Data'!$AA$3, "Medium", "High"))</f>
        <v>High</v>
      </c>
      <c r="BM372">
        <v>371</v>
      </c>
    </row>
    <row r="373" spans="1:65" x14ac:dyDescent="0.25">
      <c r="A373">
        <v>38823</v>
      </c>
      <c r="B373" t="str">
        <f>IF(A373 &lt;= 'Additional Data'!$B$2,"Low", IF(A373 &lt;='Additional Data'!$B$3, "Medium", "High"))</f>
        <v>Medium</v>
      </c>
      <c r="C373">
        <v>0</v>
      </c>
      <c r="D373">
        <v>1</v>
      </c>
      <c r="E373">
        <v>56</v>
      </c>
      <c r="F373" t="str">
        <f t="shared" si="45"/>
        <v>Mid</v>
      </c>
      <c r="G373">
        <v>70</v>
      </c>
      <c r="H373">
        <v>0</v>
      </c>
      <c r="I373">
        <v>11</v>
      </c>
      <c r="J373">
        <v>2</v>
      </c>
      <c r="K373">
        <v>8</v>
      </c>
      <c r="L373">
        <v>23</v>
      </c>
      <c r="M373">
        <f>INDEX('Additional Data'!$H$2:$M$2, MATCH(MAX(G373:L373), G373:L373,0))</f>
        <v>0</v>
      </c>
      <c r="N373">
        <v>1</v>
      </c>
      <c r="O373">
        <v>2</v>
      </c>
      <c r="P373">
        <v>1</v>
      </c>
      <c r="Q373">
        <v>3</v>
      </c>
      <c r="R373">
        <v>6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3</v>
      </c>
      <c r="Z373">
        <v>11</v>
      </c>
      <c r="AA373">
        <v>0</v>
      </c>
      <c r="AB373">
        <v>71</v>
      </c>
      <c r="AC373" t="str" cm="1">
        <f t="array" ref="AC373">_xlfn.IFS(AB373 &lt; 30, "&lt; 30", AB373 &lt; 40, "30-39", AB373 &lt; 50, "40-49", AB373 &gt;= 50, "50+")</f>
        <v>50+</v>
      </c>
      <c r="AD373">
        <v>2827</v>
      </c>
      <c r="AE373">
        <v>0</v>
      </c>
      <c r="AF373">
        <v>0</v>
      </c>
      <c r="AG373">
        <v>0</v>
      </c>
      <c r="AH373">
        <v>1</v>
      </c>
      <c r="AI373">
        <v>0</v>
      </c>
      <c r="AJ373" t="str" cm="1">
        <f t="array" ref="AJ37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37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73">
        <v>0</v>
      </c>
      <c r="AM373">
        <v>0</v>
      </c>
      <c r="AN373">
        <v>1</v>
      </c>
      <c r="AO373">
        <v>0</v>
      </c>
      <c r="AP373">
        <v>0</v>
      </c>
      <c r="AQ373" t="str" cm="1">
        <f t="array" ref="AQ37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73" t="str" cm="1">
        <f t="array" ref="AR37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73">
        <v>91</v>
      </c>
      <c r="AT373">
        <v>68</v>
      </c>
      <c r="AU373">
        <v>0</v>
      </c>
      <c r="AV373">
        <v>1</v>
      </c>
      <c r="AW373" t="s">
        <v>47</v>
      </c>
      <c r="AX373" t="s">
        <v>13</v>
      </c>
      <c r="AY373" t="str">
        <f t="shared" si="46"/>
        <v>Store</v>
      </c>
      <c r="AZ373">
        <v>6</v>
      </c>
      <c r="BA373" t="s">
        <v>44</v>
      </c>
      <c r="BB373">
        <f t="shared" si="47"/>
        <v>6</v>
      </c>
      <c r="BC373">
        <f t="shared" si="48"/>
        <v>114</v>
      </c>
      <c r="BD373">
        <f t="shared" si="49"/>
        <v>5</v>
      </c>
      <c r="BE373">
        <f t="shared" si="50"/>
        <v>2</v>
      </c>
      <c r="BF373">
        <f t="shared" si="51"/>
        <v>3</v>
      </c>
      <c r="BG373">
        <f t="shared" si="52"/>
        <v>10</v>
      </c>
      <c r="BH373">
        <f t="shared" si="53"/>
        <v>2</v>
      </c>
      <c r="BI373" t="str">
        <f>VLOOKUP(BH373,'Additional Data'!$E$1:$F$12,2,FALSE)</f>
        <v>Churned Customer</v>
      </c>
      <c r="BJ373" t="str">
        <f>IF(G373 &lt;= 'Additional Data'!$Q$2, "Low", IF(G373 &lt;= 'Additional Data'!$Q$3, "Medium", "High"))</f>
        <v>Medium</v>
      </c>
      <c r="BK373" t="str">
        <f>IF(K373 &lt;= 'Additional Data'!$V$2, "Low", IF(K373 &lt;= 'Additional Data'!$V$3, "Medium", "High"))</f>
        <v>Medium</v>
      </c>
      <c r="BL373" t="str">
        <f>IF(L373 &lt;= 'Additional Data'!$AA$2, "Low", IF(L373 &lt;= 'Additional Data'!$AA$3, "Medium", "High"))</f>
        <v>Medium</v>
      </c>
      <c r="BM373">
        <v>372</v>
      </c>
    </row>
    <row r="374" spans="1:65" x14ac:dyDescent="0.25">
      <c r="A374">
        <v>83664</v>
      </c>
      <c r="B374" t="str">
        <f>IF(A374 &lt;= 'Additional Data'!$B$2,"Low", IF(A374 &lt;='Additional Data'!$B$3, "Medium", "High"))</f>
        <v>High</v>
      </c>
      <c r="C374">
        <v>1</v>
      </c>
      <c r="D374">
        <v>1</v>
      </c>
      <c r="E374">
        <v>57</v>
      </c>
      <c r="F374" t="str">
        <f t="shared" si="45"/>
        <v>Mid</v>
      </c>
      <c r="G374">
        <v>866</v>
      </c>
      <c r="H374">
        <v>21</v>
      </c>
      <c r="I374">
        <v>151</v>
      </c>
      <c r="J374">
        <v>28</v>
      </c>
      <c r="K374">
        <v>21</v>
      </c>
      <c r="L374">
        <v>86</v>
      </c>
      <c r="M374">
        <f>INDEX('Additional Data'!$H$2:$M$2, MATCH(MAX(G374:L374), G374:L374,0))</f>
        <v>0</v>
      </c>
      <c r="N374">
        <v>3</v>
      </c>
      <c r="O374">
        <v>2</v>
      </c>
      <c r="P374">
        <v>2</v>
      </c>
      <c r="Q374">
        <v>12</v>
      </c>
      <c r="R374">
        <v>5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3</v>
      </c>
      <c r="Z374">
        <v>11</v>
      </c>
      <c r="AA374">
        <v>0</v>
      </c>
      <c r="AB374">
        <v>52</v>
      </c>
      <c r="AC374" t="str" cm="1">
        <f t="array" ref="AC374">_xlfn.IFS(AB374 &lt; 30, "&lt; 30", AB374 &lt; 40, "30-39", AB374 &lt; 50, "40-49", AB374 &gt;= 50, "50+")</f>
        <v>50+</v>
      </c>
      <c r="AD374">
        <v>2576</v>
      </c>
      <c r="AE374">
        <v>1</v>
      </c>
      <c r="AF374">
        <v>0</v>
      </c>
      <c r="AG374">
        <v>0</v>
      </c>
      <c r="AH374">
        <v>0</v>
      </c>
      <c r="AI374">
        <v>0</v>
      </c>
      <c r="AJ374" t="str" cm="1">
        <f t="array" ref="AJ37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37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74">
        <v>0</v>
      </c>
      <c r="AM374">
        <v>0</v>
      </c>
      <c r="AN374">
        <v>0</v>
      </c>
      <c r="AO374">
        <v>0</v>
      </c>
      <c r="AP374">
        <v>1</v>
      </c>
      <c r="AQ374" t="str" cm="1">
        <f t="array" ref="AQ37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74" t="str" cm="1">
        <f t="array" ref="AR37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74">
        <v>1087</v>
      </c>
      <c r="AT374">
        <v>1001</v>
      </c>
      <c r="AU374">
        <v>0</v>
      </c>
      <c r="AV374">
        <v>2</v>
      </c>
      <c r="AW374" t="s">
        <v>43</v>
      </c>
      <c r="AX374" t="s">
        <v>13</v>
      </c>
      <c r="AY374" t="str">
        <f t="shared" si="46"/>
        <v>Store</v>
      </c>
      <c r="AZ374">
        <v>16</v>
      </c>
      <c r="BA374" t="s">
        <v>44</v>
      </c>
      <c r="BB374">
        <f t="shared" si="47"/>
        <v>16</v>
      </c>
      <c r="BC374">
        <f t="shared" si="48"/>
        <v>1173</v>
      </c>
      <c r="BD374">
        <f t="shared" si="49"/>
        <v>5</v>
      </c>
      <c r="BE374">
        <f t="shared" si="50"/>
        <v>6</v>
      </c>
      <c r="BF374">
        <f t="shared" si="51"/>
        <v>7</v>
      </c>
      <c r="BG374">
        <f t="shared" si="52"/>
        <v>18</v>
      </c>
      <c r="BH374">
        <f t="shared" si="53"/>
        <v>6</v>
      </c>
      <c r="BI374" t="str">
        <f>VLOOKUP(BH374,'Additional Data'!$E$1:$F$12,2,FALSE)</f>
        <v>Loyal Customer</v>
      </c>
      <c r="BJ374" t="str">
        <f>IF(G374 &lt;= 'Additional Data'!$Q$2, "Low", IF(G374 &lt;= 'Additional Data'!$Q$3, "Medium", "High"))</f>
        <v>High</v>
      </c>
      <c r="BK374" t="str">
        <f>IF(K374 &lt;= 'Additional Data'!$V$2, "Low", IF(K374 &lt;= 'Additional Data'!$V$3, "Medium", "High"))</f>
        <v>Medium</v>
      </c>
      <c r="BL374" t="str">
        <f>IF(L374 &lt;= 'Additional Data'!$AA$2, "Low", IF(L374 &lt;= 'Additional Data'!$AA$3, "Medium", "High"))</f>
        <v>High</v>
      </c>
      <c r="BM374">
        <v>373</v>
      </c>
    </row>
    <row r="375" spans="1:65" x14ac:dyDescent="0.25">
      <c r="A375">
        <v>90300</v>
      </c>
      <c r="B375" t="str">
        <f>IF(A375 &lt;= 'Additional Data'!$B$2,"Low", IF(A375 &lt;='Additional Data'!$B$3, "Medium", "High"))</f>
        <v>High</v>
      </c>
      <c r="C375">
        <v>0</v>
      </c>
      <c r="D375">
        <v>0</v>
      </c>
      <c r="E375">
        <v>7</v>
      </c>
      <c r="F375" t="str">
        <f t="shared" si="45"/>
        <v>Very Recent</v>
      </c>
      <c r="G375">
        <v>594</v>
      </c>
      <c r="H375">
        <v>134</v>
      </c>
      <c r="I375">
        <v>786</v>
      </c>
      <c r="J375">
        <v>33</v>
      </c>
      <c r="K375">
        <v>134</v>
      </c>
      <c r="L375">
        <v>57</v>
      </c>
      <c r="M375">
        <f>INDEX('Additional Data'!$H$2:$M$2, MATCH(MAX(G375:L375), G375:L375,0))</f>
        <v>0</v>
      </c>
      <c r="N375">
        <v>0</v>
      </c>
      <c r="O375">
        <v>5</v>
      </c>
      <c r="P375">
        <v>6</v>
      </c>
      <c r="Q375">
        <v>8</v>
      </c>
      <c r="R375">
        <v>1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3</v>
      </c>
      <c r="Z375">
        <v>11</v>
      </c>
      <c r="AA375">
        <v>0</v>
      </c>
      <c r="AB375">
        <v>41</v>
      </c>
      <c r="AC375" t="str" cm="1">
        <f t="array" ref="AC375">_xlfn.IFS(AB375 &lt; 30, "&lt; 30", AB375 &lt; 40, "30-39", AB375 &lt; 50, "40-49", AB375 &gt;= 50, "50+")</f>
        <v>40-49</v>
      </c>
      <c r="AD375">
        <v>2336</v>
      </c>
      <c r="AE375">
        <v>0</v>
      </c>
      <c r="AF375">
        <v>0</v>
      </c>
      <c r="AG375">
        <v>0</v>
      </c>
      <c r="AH375">
        <v>1</v>
      </c>
      <c r="AI375">
        <v>0</v>
      </c>
      <c r="AJ375" t="str" cm="1">
        <f t="array" ref="AJ37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37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75">
        <v>0</v>
      </c>
      <c r="AM375">
        <v>0</v>
      </c>
      <c r="AN375">
        <v>1</v>
      </c>
      <c r="AO375">
        <v>0</v>
      </c>
      <c r="AP375">
        <v>0</v>
      </c>
      <c r="AQ375" t="str" cm="1">
        <f t="array" ref="AQ37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75" t="str" cm="1">
        <f t="array" ref="AR37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75">
        <v>1681</v>
      </c>
      <c r="AT375">
        <v>1624</v>
      </c>
      <c r="AU375">
        <v>1</v>
      </c>
      <c r="AV375">
        <v>0</v>
      </c>
      <c r="AW375" t="s">
        <v>43</v>
      </c>
      <c r="AX375" t="s">
        <v>13</v>
      </c>
      <c r="AY375" t="str">
        <f t="shared" si="46"/>
        <v>Store</v>
      </c>
      <c r="AZ375">
        <v>19</v>
      </c>
      <c r="BA375" t="s">
        <v>48</v>
      </c>
      <c r="BB375">
        <f t="shared" si="47"/>
        <v>19</v>
      </c>
      <c r="BC375">
        <f t="shared" si="48"/>
        <v>1738</v>
      </c>
      <c r="BD375">
        <f t="shared" si="49"/>
        <v>10</v>
      </c>
      <c r="BE375">
        <f t="shared" si="50"/>
        <v>7</v>
      </c>
      <c r="BF375">
        <f t="shared" si="51"/>
        <v>9</v>
      </c>
      <c r="BG375">
        <f t="shared" si="52"/>
        <v>26</v>
      </c>
      <c r="BH375">
        <f t="shared" si="53"/>
        <v>9</v>
      </c>
      <c r="BI375" t="str">
        <f>VLOOKUP(BH375,'Additional Data'!$E$1:$F$12,2,FALSE)</f>
        <v>Top Customer</v>
      </c>
      <c r="BJ375" t="str">
        <f>IF(G375 &lt;= 'Additional Data'!$Q$2, "Low", IF(G375 &lt;= 'Additional Data'!$Q$3, "Medium", "High"))</f>
        <v>High</v>
      </c>
      <c r="BK375" t="str">
        <f>IF(K375 &lt;= 'Additional Data'!$V$2, "Low", IF(K375 &lt;= 'Additional Data'!$V$3, "Medium", "High"))</f>
        <v>High</v>
      </c>
      <c r="BL375" t="str">
        <f>IF(L375 &lt;= 'Additional Data'!$AA$2, "Low", IF(L375 &lt;= 'Additional Data'!$AA$3, "Medium", "High"))</f>
        <v>High</v>
      </c>
      <c r="BM375">
        <v>374</v>
      </c>
    </row>
    <row r="376" spans="1:65" x14ac:dyDescent="0.25">
      <c r="A376">
        <v>62499</v>
      </c>
      <c r="B376" t="str">
        <f>IF(A376 &lt;= 'Additional Data'!$B$2,"Low", IF(A376 &lt;='Additional Data'!$B$3, "Medium", "High"))</f>
        <v>Medium</v>
      </c>
      <c r="C376">
        <v>1</v>
      </c>
      <c r="D376">
        <v>0</v>
      </c>
      <c r="E376">
        <v>0</v>
      </c>
      <c r="F376" t="str">
        <f t="shared" si="45"/>
        <v>Very Recent</v>
      </c>
      <c r="G376">
        <v>140</v>
      </c>
      <c r="H376">
        <v>4</v>
      </c>
      <c r="I376">
        <v>61</v>
      </c>
      <c r="J376">
        <v>0</v>
      </c>
      <c r="K376">
        <v>13</v>
      </c>
      <c r="L376">
        <v>4</v>
      </c>
      <c r="M376">
        <f>INDEX('Additional Data'!$H$2:$M$2, MATCH(MAX(G376:L376), G376:L376,0))</f>
        <v>0</v>
      </c>
      <c r="N376">
        <v>2</v>
      </c>
      <c r="O376">
        <v>3</v>
      </c>
      <c r="P376">
        <v>1</v>
      </c>
      <c r="Q376">
        <v>6</v>
      </c>
      <c r="R376">
        <v>4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3</v>
      </c>
      <c r="Z376">
        <v>11</v>
      </c>
      <c r="AA376">
        <v>0</v>
      </c>
      <c r="AB376">
        <v>41</v>
      </c>
      <c r="AC376" t="str" cm="1">
        <f t="array" ref="AC376">_xlfn.IFS(AB376 &lt; 30, "&lt; 30", AB376 &lt; 40, "30-39", AB376 &lt; 50, "40-49", AB376 &gt;= 50, "50+")</f>
        <v>40-49</v>
      </c>
      <c r="AD376">
        <v>2361</v>
      </c>
      <c r="AE376">
        <v>0</v>
      </c>
      <c r="AF376">
        <v>0</v>
      </c>
      <c r="AG376">
        <v>0</v>
      </c>
      <c r="AH376">
        <v>1</v>
      </c>
      <c r="AI376">
        <v>0</v>
      </c>
      <c r="AJ376" t="str" cm="1">
        <f t="array" ref="AJ37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37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76">
        <v>0</v>
      </c>
      <c r="AM376">
        <v>0</v>
      </c>
      <c r="AN376">
        <v>0</v>
      </c>
      <c r="AO376">
        <v>1</v>
      </c>
      <c r="AP376">
        <v>0</v>
      </c>
      <c r="AQ376" t="str" cm="1">
        <f t="array" ref="AQ37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376" t="str" cm="1">
        <f t="array" ref="AR37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76">
        <v>218</v>
      </c>
      <c r="AT376">
        <v>214</v>
      </c>
      <c r="AU376">
        <v>0</v>
      </c>
      <c r="AV376">
        <v>1</v>
      </c>
      <c r="AW376" t="s">
        <v>47</v>
      </c>
      <c r="AX376" t="s">
        <v>13</v>
      </c>
      <c r="AY376" t="str">
        <f t="shared" si="46"/>
        <v>Store</v>
      </c>
      <c r="AZ376">
        <v>10</v>
      </c>
      <c r="BA376" t="s">
        <v>44</v>
      </c>
      <c r="BB376">
        <f t="shared" si="47"/>
        <v>10</v>
      </c>
      <c r="BC376">
        <f t="shared" si="48"/>
        <v>222</v>
      </c>
      <c r="BD376">
        <f t="shared" si="49"/>
        <v>10</v>
      </c>
      <c r="BE376">
        <f t="shared" si="50"/>
        <v>4</v>
      </c>
      <c r="BF376">
        <f t="shared" si="51"/>
        <v>4</v>
      </c>
      <c r="BG376">
        <f t="shared" si="52"/>
        <v>18</v>
      </c>
      <c r="BH376">
        <f t="shared" si="53"/>
        <v>6</v>
      </c>
      <c r="BI376" t="str">
        <f>VLOOKUP(BH376,'Additional Data'!$E$1:$F$12,2,FALSE)</f>
        <v>Loyal Customer</v>
      </c>
      <c r="BJ376" t="str">
        <f>IF(G376 &lt;= 'Additional Data'!$Q$2, "Low", IF(G376 &lt;= 'Additional Data'!$Q$3, "Medium", "High"))</f>
        <v>Medium</v>
      </c>
      <c r="BK376" t="str">
        <f>IF(K376 &lt;= 'Additional Data'!$V$2, "Low", IF(K376 &lt;= 'Additional Data'!$V$3, "Medium", "High"))</f>
        <v>Medium</v>
      </c>
      <c r="BL376" t="str">
        <f>IF(L376 &lt;= 'Additional Data'!$AA$2, "Low", IF(L376 &lt;= 'Additional Data'!$AA$3, "Medium", "High"))</f>
        <v>Low</v>
      </c>
      <c r="BM376">
        <v>375</v>
      </c>
    </row>
    <row r="377" spans="1:65" x14ac:dyDescent="0.25">
      <c r="A377">
        <v>74293</v>
      </c>
      <c r="B377" t="str">
        <f>IF(A377 &lt;= 'Additional Data'!$B$2,"Low", IF(A377 &lt;='Additional Data'!$B$3, "Medium", "High"))</f>
        <v>High</v>
      </c>
      <c r="C377">
        <v>0</v>
      </c>
      <c r="D377">
        <v>0</v>
      </c>
      <c r="E377">
        <v>66</v>
      </c>
      <c r="F377" t="str">
        <f t="shared" si="45"/>
        <v>Old</v>
      </c>
      <c r="G377">
        <v>375</v>
      </c>
      <c r="H377">
        <v>152</v>
      </c>
      <c r="I377">
        <v>335</v>
      </c>
      <c r="J377">
        <v>93</v>
      </c>
      <c r="K377">
        <v>91</v>
      </c>
      <c r="L377">
        <v>81</v>
      </c>
      <c r="M377">
        <f>INDEX('Additional Data'!$H$2:$M$2, MATCH(MAX(G377:L377), G377:L377,0))</f>
        <v>0</v>
      </c>
      <c r="N377">
        <v>1</v>
      </c>
      <c r="O377">
        <v>5</v>
      </c>
      <c r="P377">
        <v>4</v>
      </c>
      <c r="Q377">
        <v>6</v>
      </c>
      <c r="R377">
        <v>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3</v>
      </c>
      <c r="Z377">
        <v>11</v>
      </c>
      <c r="AA377">
        <v>0</v>
      </c>
      <c r="AB377">
        <v>27</v>
      </c>
      <c r="AC377" t="str" cm="1">
        <f t="array" ref="AC377">_xlfn.IFS(AB377 &lt; 30, "&lt; 30", AB377 &lt; 40, "30-39", AB377 &lt; 50, "40-49", AB377 &gt;= 50, "50+")</f>
        <v>&lt; 30</v>
      </c>
      <c r="AD377">
        <v>2215</v>
      </c>
      <c r="AE377">
        <v>0</v>
      </c>
      <c r="AF377">
        <v>0</v>
      </c>
      <c r="AG377">
        <v>1</v>
      </c>
      <c r="AH377">
        <v>0</v>
      </c>
      <c r="AI377">
        <v>0</v>
      </c>
      <c r="AJ377" t="str" cm="1">
        <f t="array" ref="AJ37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7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77">
        <v>0</v>
      </c>
      <c r="AM377">
        <v>0</v>
      </c>
      <c r="AN377">
        <v>1</v>
      </c>
      <c r="AO377">
        <v>0</v>
      </c>
      <c r="AP377">
        <v>0</v>
      </c>
      <c r="AQ377" t="str" cm="1">
        <f t="array" ref="AQ37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77" t="str" cm="1">
        <f t="array" ref="AR37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77">
        <v>1046</v>
      </c>
      <c r="AT377">
        <v>965</v>
      </c>
      <c r="AU377">
        <v>0</v>
      </c>
      <c r="AV377">
        <v>0</v>
      </c>
      <c r="AW377" t="s">
        <v>43</v>
      </c>
      <c r="AX377" t="s">
        <v>13</v>
      </c>
      <c r="AY377" t="str">
        <f t="shared" si="46"/>
        <v>Store</v>
      </c>
      <c r="AZ377">
        <v>15</v>
      </c>
      <c r="BA377" t="s">
        <v>44</v>
      </c>
      <c r="BB377">
        <f t="shared" si="47"/>
        <v>15</v>
      </c>
      <c r="BC377">
        <f t="shared" si="48"/>
        <v>1127</v>
      </c>
      <c r="BD377">
        <f t="shared" si="49"/>
        <v>4</v>
      </c>
      <c r="BE377">
        <f t="shared" si="50"/>
        <v>5</v>
      </c>
      <c r="BF377">
        <f t="shared" si="51"/>
        <v>7</v>
      </c>
      <c r="BG377">
        <f t="shared" si="52"/>
        <v>16</v>
      </c>
      <c r="BH377">
        <f t="shared" si="53"/>
        <v>5</v>
      </c>
      <c r="BI377" t="str">
        <f>VLOOKUP(BH377,'Additional Data'!$E$1:$F$12,2,FALSE)</f>
        <v>Loyal Customer</v>
      </c>
      <c r="BJ377" t="str">
        <f>IF(G377 &lt;= 'Additional Data'!$Q$2, "Low", IF(G377 &lt;= 'Additional Data'!$Q$3, "Medium", "High"))</f>
        <v>Medium</v>
      </c>
      <c r="BK377" t="str">
        <f>IF(K377 &lt;= 'Additional Data'!$V$2, "Low", IF(K377 &lt;= 'Additional Data'!$V$3, "Medium", "High"))</f>
        <v>High</v>
      </c>
      <c r="BL377" t="str">
        <f>IF(L377 &lt;= 'Additional Data'!$AA$2, "Low", IF(L377 &lt;= 'Additional Data'!$AA$3, "Medium", "High"))</f>
        <v>High</v>
      </c>
      <c r="BM377">
        <v>376</v>
      </c>
    </row>
    <row r="378" spans="1:65" x14ac:dyDescent="0.25">
      <c r="A378">
        <v>51012</v>
      </c>
      <c r="B378" t="str">
        <f>IF(A378 &lt;= 'Additional Data'!$B$2,"Low", IF(A378 &lt;='Additional Data'!$B$3, "Medium", "High"))</f>
        <v>Medium</v>
      </c>
      <c r="C378">
        <v>0</v>
      </c>
      <c r="D378">
        <v>0</v>
      </c>
      <c r="E378">
        <v>86</v>
      </c>
      <c r="F378" t="str">
        <f t="shared" si="45"/>
        <v>Old</v>
      </c>
      <c r="G378">
        <v>102</v>
      </c>
      <c r="H378">
        <v>9</v>
      </c>
      <c r="I378">
        <v>63</v>
      </c>
      <c r="J378">
        <v>2</v>
      </c>
      <c r="K378">
        <v>9</v>
      </c>
      <c r="L378">
        <v>24</v>
      </c>
      <c r="M378">
        <f>INDEX('Additional Data'!$H$2:$M$2, MATCH(MAX(G378:L378), G378:L378,0))</f>
        <v>0</v>
      </c>
      <c r="N378">
        <v>1</v>
      </c>
      <c r="O378">
        <v>4</v>
      </c>
      <c r="P378">
        <v>1</v>
      </c>
      <c r="Q378">
        <v>4</v>
      </c>
      <c r="R378">
        <v>6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3</v>
      </c>
      <c r="Z378">
        <v>11</v>
      </c>
      <c r="AA378">
        <v>0</v>
      </c>
      <c r="AB378">
        <v>74</v>
      </c>
      <c r="AC378" t="str" cm="1">
        <f t="array" ref="AC378">_xlfn.IFS(AB378 &lt; 30, "&lt; 30", AB378 &lt; 40, "30-39", AB378 &lt; 50, "40-49", AB378 &gt;= 50, "50+")</f>
        <v>50+</v>
      </c>
      <c r="AD378">
        <v>2596</v>
      </c>
      <c r="AE378">
        <v>0</v>
      </c>
      <c r="AF378">
        <v>1</v>
      </c>
      <c r="AG378">
        <v>0</v>
      </c>
      <c r="AH378">
        <v>0</v>
      </c>
      <c r="AI378">
        <v>0</v>
      </c>
      <c r="AJ378" t="str" cm="1">
        <f t="array" ref="AJ37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7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78">
        <v>0</v>
      </c>
      <c r="AM378">
        <v>0</v>
      </c>
      <c r="AN378">
        <v>0</v>
      </c>
      <c r="AO378">
        <v>0</v>
      </c>
      <c r="AP378">
        <v>1</v>
      </c>
      <c r="AQ378" t="str" cm="1">
        <f t="array" ref="AQ37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78" t="str" cm="1">
        <f t="array" ref="AR37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78">
        <v>185</v>
      </c>
      <c r="AT378">
        <v>161</v>
      </c>
      <c r="AU378">
        <v>0</v>
      </c>
      <c r="AV378">
        <v>0</v>
      </c>
      <c r="AW378" t="s">
        <v>47</v>
      </c>
      <c r="AX378" t="s">
        <v>11</v>
      </c>
      <c r="AY378" t="str">
        <f t="shared" si="46"/>
        <v>Web</v>
      </c>
      <c r="AZ378">
        <v>9</v>
      </c>
      <c r="BA378" t="s">
        <v>44</v>
      </c>
      <c r="BB378">
        <f t="shared" si="47"/>
        <v>9</v>
      </c>
      <c r="BC378">
        <f t="shared" si="48"/>
        <v>209</v>
      </c>
      <c r="BD378">
        <f t="shared" si="49"/>
        <v>1.9999999999999996</v>
      </c>
      <c r="BE378">
        <f t="shared" si="50"/>
        <v>3</v>
      </c>
      <c r="BF378">
        <f t="shared" si="51"/>
        <v>4</v>
      </c>
      <c r="BG378">
        <f t="shared" si="52"/>
        <v>9</v>
      </c>
      <c r="BH378">
        <f t="shared" si="53"/>
        <v>2</v>
      </c>
      <c r="BI378" t="str">
        <f>VLOOKUP(BH378,'Additional Data'!$E$1:$F$12,2,FALSE)</f>
        <v>Churned Customer</v>
      </c>
      <c r="BJ378" t="str">
        <f>IF(G378 &lt;= 'Additional Data'!$Q$2, "Low", IF(G378 &lt;= 'Additional Data'!$Q$3, "Medium", "High"))</f>
        <v>Medium</v>
      </c>
      <c r="BK378" t="str">
        <f>IF(K378 &lt;= 'Additional Data'!$V$2, "Low", IF(K378 &lt;= 'Additional Data'!$V$3, "Medium", "High"))</f>
        <v>Medium</v>
      </c>
      <c r="BL378" t="str">
        <f>IF(L378 &lt;= 'Additional Data'!$AA$2, "Low", IF(L378 &lt;= 'Additional Data'!$AA$3, "Medium", "High"))</f>
        <v>Medium</v>
      </c>
      <c r="BM378">
        <v>377</v>
      </c>
    </row>
    <row r="379" spans="1:65" x14ac:dyDescent="0.25">
      <c r="A379">
        <v>70777</v>
      </c>
      <c r="B379" t="str">
        <f>IF(A379 &lt;= 'Additional Data'!$B$2,"Low", IF(A379 &lt;='Additional Data'!$B$3, "Medium", "High"))</f>
        <v>High</v>
      </c>
      <c r="C379">
        <v>0</v>
      </c>
      <c r="D379">
        <v>1</v>
      </c>
      <c r="E379">
        <v>80</v>
      </c>
      <c r="F379" t="str">
        <f t="shared" si="45"/>
        <v>Old</v>
      </c>
      <c r="G379">
        <v>554</v>
      </c>
      <c r="H379">
        <v>35</v>
      </c>
      <c r="I379">
        <v>113</v>
      </c>
      <c r="J379">
        <v>0</v>
      </c>
      <c r="K379">
        <v>7</v>
      </c>
      <c r="L379">
        <v>78</v>
      </c>
      <c r="M379">
        <f>INDEX('Additional Data'!$H$2:$M$2, MATCH(MAX(G379:L379), G379:L379,0))</f>
        <v>0</v>
      </c>
      <c r="N379">
        <v>3</v>
      </c>
      <c r="O379">
        <v>5</v>
      </c>
      <c r="P379">
        <v>3</v>
      </c>
      <c r="Q379">
        <v>12</v>
      </c>
      <c r="R379">
        <v>3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3</v>
      </c>
      <c r="Z379">
        <v>11</v>
      </c>
      <c r="AA379">
        <v>0</v>
      </c>
      <c r="AB379">
        <v>52</v>
      </c>
      <c r="AC379" t="str" cm="1">
        <f t="array" ref="AC379">_xlfn.IFS(AB379 &lt; 30, "&lt; 30", AB379 &lt; 40, "30-39", AB379 &lt; 50, "40-49", AB379 &gt;= 50, "50+")</f>
        <v>50+</v>
      </c>
      <c r="AD379">
        <v>2283</v>
      </c>
      <c r="AE379">
        <v>0</v>
      </c>
      <c r="AF379">
        <v>1</v>
      </c>
      <c r="AG379">
        <v>0</v>
      </c>
      <c r="AH379">
        <v>0</v>
      </c>
      <c r="AI379">
        <v>0</v>
      </c>
      <c r="AJ379" t="str" cm="1">
        <f t="array" ref="AJ37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7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79">
        <v>0</v>
      </c>
      <c r="AM379">
        <v>0</v>
      </c>
      <c r="AN379">
        <v>0</v>
      </c>
      <c r="AO379">
        <v>1</v>
      </c>
      <c r="AP379">
        <v>0</v>
      </c>
      <c r="AQ379" t="str" cm="1">
        <f t="array" ref="AQ37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379" t="str" cm="1">
        <f t="array" ref="AR37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79">
        <v>709</v>
      </c>
      <c r="AT379">
        <v>631</v>
      </c>
      <c r="AU379">
        <v>0</v>
      </c>
      <c r="AV379">
        <v>1</v>
      </c>
      <c r="AW379" t="s">
        <v>46</v>
      </c>
      <c r="AX379" t="s">
        <v>13</v>
      </c>
      <c r="AY379" t="str">
        <f t="shared" si="46"/>
        <v>Store</v>
      </c>
      <c r="AZ379">
        <v>20</v>
      </c>
      <c r="BA379" t="s">
        <v>44</v>
      </c>
      <c r="BB379">
        <f t="shared" si="47"/>
        <v>20</v>
      </c>
      <c r="BC379">
        <f t="shared" si="48"/>
        <v>787</v>
      </c>
      <c r="BD379">
        <f t="shared" si="49"/>
        <v>1.9999999999999996</v>
      </c>
      <c r="BE379">
        <f t="shared" si="50"/>
        <v>7</v>
      </c>
      <c r="BF379">
        <f t="shared" si="51"/>
        <v>6</v>
      </c>
      <c r="BG379">
        <f t="shared" si="52"/>
        <v>15</v>
      </c>
      <c r="BH379">
        <f t="shared" si="53"/>
        <v>4</v>
      </c>
      <c r="BI379" t="str">
        <f>VLOOKUP(BH379,'Additional Data'!$E$1:$F$12,2,FALSE)</f>
        <v>At Risk</v>
      </c>
      <c r="BJ379" t="str">
        <f>IF(G379 &lt;= 'Additional Data'!$Q$2, "Low", IF(G379 &lt;= 'Additional Data'!$Q$3, "Medium", "High"))</f>
        <v>High</v>
      </c>
      <c r="BK379" t="str">
        <f>IF(K379 &lt;= 'Additional Data'!$V$2, "Low", IF(K379 &lt;= 'Additional Data'!$V$3, "Medium", "High"))</f>
        <v>Medium</v>
      </c>
      <c r="BL379" t="str">
        <f>IF(L379 &lt;= 'Additional Data'!$AA$2, "Low", IF(L379 &lt;= 'Additional Data'!$AA$3, "Medium", "High"))</f>
        <v>High</v>
      </c>
      <c r="BM379">
        <v>378</v>
      </c>
    </row>
    <row r="380" spans="1:65" x14ac:dyDescent="0.25">
      <c r="A380">
        <v>68682</v>
      </c>
      <c r="B380" t="str">
        <f>IF(A380 &lt;= 'Additional Data'!$B$2,"Low", IF(A380 &lt;='Additional Data'!$B$3, "Medium", "High"))</f>
        <v>High</v>
      </c>
      <c r="C380">
        <v>0</v>
      </c>
      <c r="D380">
        <v>0</v>
      </c>
      <c r="E380">
        <v>56</v>
      </c>
      <c r="F380" t="str">
        <f t="shared" si="45"/>
        <v>Mid</v>
      </c>
      <c r="G380">
        <v>919</v>
      </c>
      <c r="H380">
        <v>0</v>
      </c>
      <c r="I380">
        <v>505</v>
      </c>
      <c r="J380">
        <v>99</v>
      </c>
      <c r="K380">
        <v>30</v>
      </c>
      <c r="L380">
        <v>45</v>
      </c>
      <c r="M380">
        <f>INDEX('Additional Data'!$H$2:$M$2, MATCH(MAX(G380:L380), G380:L380,0))</f>
        <v>0</v>
      </c>
      <c r="N380">
        <v>1</v>
      </c>
      <c r="O380">
        <v>4</v>
      </c>
      <c r="P380">
        <v>9</v>
      </c>
      <c r="Q380">
        <v>10</v>
      </c>
      <c r="R380">
        <v>2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3</v>
      </c>
      <c r="Z380">
        <v>11</v>
      </c>
      <c r="AA380">
        <v>0</v>
      </c>
      <c r="AB380">
        <v>29</v>
      </c>
      <c r="AC380" t="str" cm="1">
        <f t="array" ref="AC380">_xlfn.IFS(AB380 &lt; 30, "&lt; 30", AB380 &lt; 40, "30-39", AB380 &lt; 50, "40-49", AB380 &gt;= 50, "50+")</f>
        <v>&lt; 30</v>
      </c>
      <c r="AD380">
        <v>2425</v>
      </c>
      <c r="AE380">
        <v>0</v>
      </c>
      <c r="AF380">
        <v>0</v>
      </c>
      <c r="AG380">
        <v>0</v>
      </c>
      <c r="AH380">
        <v>1</v>
      </c>
      <c r="AI380">
        <v>0</v>
      </c>
      <c r="AJ380" t="str" cm="1">
        <f t="array" ref="AJ38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38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80">
        <v>0</v>
      </c>
      <c r="AM380">
        <v>0</v>
      </c>
      <c r="AN380">
        <v>0</v>
      </c>
      <c r="AO380">
        <v>0</v>
      </c>
      <c r="AP380">
        <v>1</v>
      </c>
      <c r="AQ380" t="str" cm="1">
        <f t="array" ref="AQ38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80" t="str" cm="1">
        <f t="array" ref="AR38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80">
        <v>1553</v>
      </c>
      <c r="AT380">
        <v>1508</v>
      </c>
      <c r="AU380">
        <v>0</v>
      </c>
      <c r="AV380">
        <v>0</v>
      </c>
      <c r="AW380" t="s">
        <v>43</v>
      </c>
      <c r="AX380" t="s">
        <v>13</v>
      </c>
      <c r="AY380" t="str">
        <f t="shared" si="46"/>
        <v>Store</v>
      </c>
      <c r="AZ380">
        <v>23</v>
      </c>
      <c r="BA380" t="s">
        <v>44</v>
      </c>
      <c r="BB380">
        <f t="shared" si="47"/>
        <v>23</v>
      </c>
      <c r="BC380">
        <f t="shared" si="48"/>
        <v>1598</v>
      </c>
      <c r="BD380">
        <f t="shared" si="49"/>
        <v>5</v>
      </c>
      <c r="BE380">
        <f t="shared" si="50"/>
        <v>9</v>
      </c>
      <c r="BF380">
        <f t="shared" si="51"/>
        <v>9</v>
      </c>
      <c r="BG380">
        <f t="shared" si="52"/>
        <v>23</v>
      </c>
      <c r="BH380">
        <f t="shared" si="53"/>
        <v>8</v>
      </c>
      <c r="BI380" t="str">
        <f>VLOOKUP(BH380,'Additional Data'!$E$1:$F$12,2,FALSE)</f>
        <v>Top Customer</v>
      </c>
      <c r="BJ380" t="str">
        <f>IF(G380 &lt;= 'Additional Data'!$Q$2, "Low", IF(G380 &lt;= 'Additional Data'!$Q$3, "Medium", "High"))</f>
        <v>High</v>
      </c>
      <c r="BK380" t="str">
        <f>IF(K380 &lt;= 'Additional Data'!$V$2, "Low", IF(K380 &lt;= 'Additional Data'!$V$3, "Medium", "High"))</f>
        <v>Medium</v>
      </c>
      <c r="BL380" t="str">
        <f>IF(L380 &lt;= 'Additional Data'!$AA$2, "Low", IF(L380 &lt;= 'Additional Data'!$AA$3, "Medium", "High"))</f>
        <v>Medium</v>
      </c>
      <c r="BM380">
        <v>379</v>
      </c>
    </row>
    <row r="381" spans="1:65" x14ac:dyDescent="0.25">
      <c r="A381">
        <v>43824</v>
      </c>
      <c r="B381" t="str">
        <f>IF(A381 &lt;= 'Additional Data'!$B$2,"Low", IF(A381 &lt;='Additional Data'!$B$3, "Medium", "High"))</f>
        <v>Medium</v>
      </c>
      <c r="C381">
        <v>1</v>
      </c>
      <c r="D381">
        <v>1</v>
      </c>
      <c r="E381">
        <v>18</v>
      </c>
      <c r="F381" t="str">
        <f t="shared" si="45"/>
        <v>Recent</v>
      </c>
      <c r="G381">
        <v>96</v>
      </c>
      <c r="H381">
        <v>1</v>
      </c>
      <c r="I381">
        <v>42</v>
      </c>
      <c r="J381">
        <v>12</v>
      </c>
      <c r="K381">
        <v>3</v>
      </c>
      <c r="L381">
        <v>32</v>
      </c>
      <c r="M381">
        <f>INDEX('Additional Data'!$H$2:$M$2, MATCH(MAX(G381:L381), G381:L381,0))</f>
        <v>0</v>
      </c>
      <c r="N381">
        <v>4</v>
      </c>
      <c r="O381">
        <v>3</v>
      </c>
      <c r="P381">
        <v>1</v>
      </c>
      <c r="Q381">
        <v>4</v>
      </c>
      <c r="R381">
        <v>8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3</v>
      </c>
      <c r="Z381">
        <v>11</v>
      </c>
      <c r="AA381">
        <v>0</v>
      </c>
      <c r="AB381">
        <v>49</v>
      </c>
      <c r="AC381" t="str" cm="1">
        <f t="array" ref="AC381">_xlfn.IFS(AB381 &lt; 30, "&lt; 30", AB381 &lt; 40, "30-39", AB381 &lt; 50, "40-49", AB381 &gt;= 50, "50+")</f>
        <v>40-49</v>
      </c>
      <c r="AD381">
        <v>2811</v>
      </c>
      <c r="AE381">
        <v>0</v>
      </c>
      <c r="AF381">
        <v>1</v>
      </c>
      <c r="AG381">
        <v>0</v>
      </c>
      <c r="AH381">
        <v>0</v>
      </c>
      <c r="AI381">
        <v>0</v>
      </c>
      <c r="AJ381" t="str" cm="1">
        <f t="array" ref="AJ38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8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81">
        <v>0</v>
      </c>
      <c r="AM381">
        <v>0</v>
      </c>
      <c r="AN381">
        <v>1</v>
      </c>
      <c r="AO381">
        <v>0</v>
      </c>
      <c r="AP381">
        <v>0</v>
      </c>
      <c r="AQ381" t="str" cm="1">
        <f t="array" ref="AQ38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81" t="str" cm="1">
        <f t="array" ref="AR38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81">
        <v>154</v>
      </c>
      <c r="AT381">
        <v>122</v>
      </c>
      <c r="AU381">
        <v>0</v>
      </c>
      <c r="AV381">
        <v>2</v>
      </c>
      <c r="AW381" t="s">
        <v>47</v>
      </c>
      <c r="AX381" t="s">
        <v>13</v>
      </c>
      <c r="AY381" t="str">
        <f t="shared" si="46"/>
        <v>Store</v>
      </c>
      <c r="AZ381">
        <v>8</v>
      </c>
      <c r="BA381" t="s">
        <v>44</v>
      </c>
      <c r="BB381">
        <f t="shared" si="47"/>
        <v>8</v>
      </c>
      <c r="BC381">
        <f t="shared" si="48"/>
        <v>186</v>
      </c>
      <c r="BD381">
        <f t="shared" si="49"/>
        <v>9</v>
      </c>
      <c r="BE381">
        <f t="shared" si="50"/>
        <v>3</v>
      </c>
      <c r="BF381">
        <f t="shared" si="51"/>
        <v>3</v>
      </c>
      <c r="BG381">
        <f t="shared" si="52"/>
        <v>15</v>
      </c>
      <c r="BH381">
        <f t="shared" si="53"/>
        <v>4</v>
      </c>
      <c r="BI381" t="str">
        <f>VLOOKUP(BH381,'Additional Data'!$E$1:$F$12,2,FALSE)</f>
        <v>At Risk</v>
      </c>
      <c r="BJ381" t="str">
        <f>IF(G381 &lt;= 'Additional Data'!$Q$2, "Low", IF(G381 &lt;= 'Additional Data'!$Q$3, "Medium", "High"))</f>
        <v>Medium</v>
      </c>
      <c r="BK381" t="str">
        <f>IF(K381 &lt;= 'Additional Data'!$V$2, "Low", IF(K381 &lt;= 'Additional Data'!$V$3, "Medium", "High"))</f>
        <v>Medium</v>
      </c>
      <c r="BL381" t="str">
        <f>IF(L381 &lt;= 'Additional Data'!$AA$2, "Low", IF(L381 &lt;= 'Additional Data'!$AA$3, "Medium", "High"))</f>
        <v>Medium</v>
      </c>
      <c r="BM381">
        <v>380</v>
      </c>
    </row>
    <row r="382" spans="1:65" x14ac:dyDescent="0.25">
      <c r="A382">
        <v>15345</v>
      </c>
      <c r="B382" t="str">
        <f>IF(A382 &lt;= 'Additional Data'!$B$2,"Low", IF(A382 &lt;='Additional Data'!$B$3, "Medium", "High"))</f>
        <v>Low</v>
      </c>
      <c r="C382">
        <v>1</v>
      </c>
      <c r="D382">
        <v>0</v>
      </c>
      <c r="E382">
        <v>51</v>
      </c>
      <c r="F382" t="str">
        <f t="shared" si="45"/>
        <v>Mid</v>
      </c>
      <c r="G382">
        <v>5</v>
      </c>
      <c r="H382">
        <v>2</v>
      </c>
      <c r="I382">
        <v>16</v>
      </c>
      <c r="J382">
        <v>3</v>
      </c>
      <c r="K382">
        <v>2</v>
      </c>
      <c r="L382">
        <v>19</v>
      </c>
      <c r="M382">
        <f>INDEX('Additional Data'!$H$2:$M$2, MATCH(MAX(G382:L382), G382:L382,0))</f>
        <v>0</v>
      </c>
      <c r="N382">
        <v>2</v>
      </c>
      <c r="O382">
        <v>1</v>
      </c>
      <c r="P382">
        <v>1</v>
      </c>
      <c r="Q382">
        <v>2</v>
      </c>
      <c r="R382">
        <v>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3</v>
      </c>
      <c r="Z382">
        <v>11</v>
      </c>
      <c r="AA382">
        <v>1</v>
      </c>
      <c r="AB382">
        <v>36</v>
      </c>
      <c r="AC382" t="str" cm="1">
        <f t="array" ref="AC382">_xlfn.IFS(AB382 &lt; 30, "&lt; 30", AB382 &lt; 40, "30-39", AB382 &lt; 50, "40-49", AB382 &gt;= 50, "50+")</f>
        <v>30-39</v>
      </c>
      <c r="AD382">
        <v>2826</v>
      </c>
      <c r="AE382">
        <v>0</v>
      </c>
      <c r="AF382">
        <v>0</v>
      </c>
      <c r="AG382">
        <v>0</v>
      </c>
      <c r="AH382">
        <v>1</v>
      </c>
      <c r="AI382">
        <v>0</v>
      </c>
      <c r="AJ382" t="str" cm="1">
        <f t="array" ref="AJ38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38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82">
        <v>0</v>
      </c>
      <c r="AM382">
        <v>0</v>
      </c>
      <c r="AN382">
        <v>1</v>
      </c>
      <c r="AO382">
        <v>0</v>
      </c>
      <c r="AP382">
        <v>0</v>
      </c>
      <c r="AQ382" t="str" cm="1">
        <f t="array" ref="AQ38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82" t="str" cm="1">
        <f t="array" ref="AR38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82">
        <v>28</v>
      </c>
      <c r="AT382">
        <v>9</v>
      </c>
      <c r="AU382">
        <v>0</v>
      </c>
      <c r="AV382">
        <v>1</v>
      </c>
      <c r="AW382" t="s">
        <v>45</v>
      </c>
      <c r="AX382" t="s">
        <v>13</v>
      </c>
      <c r="AY382" t="str">
        <f t="shared" si="46"/>
        <v>Store</v>
      </c>
      <c r="AZ382">
        <v>4</v>
      </c>
      <c r="BA382" t="s">
        <v>44</v>
      </c>
      <c r="BB382">
        <f t="shared" si="47"/>
        <v>4</v>
      </c>
      <c r="BC382">
        <f t="shared" si="48"/>
        <v>47</v>
      </c>
      <c r="BD382">
        <f t="shared" si="49"/>
        <v>5</v>
      </c>
      <c r="BE382">
        <f t="shared" si="50"/>
        <v>0</v>
      </c>
      <c r="BF382">
        <f t="shared" si="51"/>
        <v>1</v>
      </c>
      <c r="BG382">
        <f t="shared" si="52"/>
        <v>6</v>
      </c>
      <c r="BH382">
        <f t="shared" si="53"/>
        <v>0</v>
      </c>
      <c r="BI382" t="str">
        <f>VLOOKUP(BH382,'Additional Data'!$E$1:$F$12,2,FALSE)</f>
        <v>Churned Customer</v>
      </c>
      <c r="BJ382" t="str">
        <f>IF(G382 &lt;= 'Additional Data'!$Q$2, "Low", IF(G382 &lt;= 'Additional Data'!$Q$3, "Medium", "High"))</f>
        <v>Low</v>
      </c>
      <c r="BK382" t="str">
        <f>IF(K382 &lt;= 'Additional Data'!$V$2, "Low", IF(K382 &lt;= 'Additional Data'!$V$3, "Medium", "High"))</f>
        <v>Medium</v>
      </c>
      <c r="BL382" t="str">
        <f>IF(L382 &lt;= 'Additional Data'!$AA$2, "Low", IF(L382 &lt;= 'Additional Data'!$AA$3, "Medium", "High"))</f>
        <v>Medium</v>
      </c>
      <c r="BM382">
        <v>381</v>
      </c>
    </row>
    <row r="383" spans="1:65" x14ac:dyDescent="0.25">
      <c r="A383">
        <v>23442</v>
      </c>
      <c r="B383" t="str">
        <f>IF(A383 &lt;= 'Additional Data'!$B$2,"Low", IF(A383 &lt;='Additional Data'!$B$3, "Medium", "High"))</f>
        <v>Low</v>
      </c>
      <c r="C383">
        <v>1</v>
      </c>
      <c r="D383">
        <v>0</v>
      </c>
      <c r="E383">
        <v>71</v>
      </c>
      <c r="F383" t="str">
        <f t="shared" si="45"/>
        <v>Old</v>
      </c>
      <c r="G383">
        <v>2</v>
      </c>
      <c r="H383">
        <v>0</v>
      </c>
      <c r="I383">
        <v>6</v>
      </c>
      <c r="J383">
        <v>8</v>
      </c>
      <c r="K383">
        <v>6</v>
      </c>
      <c r="L383">
        <v>5</v>
      </c>
      <c r="M383">
        <f>INDEX('Additional Data'!$H$2:$M$2, MATCH(MAX(G383:L383), G383:L383,0))</f>
        <v>0</v>
      </c>
      <c r="N383">
        <v>1</v>
      </c>
      <c r="O383">
        <v>1</v>
      </c>
      <c r="P383">
        <v>0</v>
      </c>
      <c r="Q383">
        <v>3</v>
      </c>
      <c r="R383">
        <v>7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3</v>
      </c>
      <c r="Z383">
        <v>11</v>
      </c>
      <c r="AA383">
        <v>0</v>
      </c>
      <c r="AB383">
        <v>33</v>
      </c>
      <c r="AC383" t="str" cm="1">
        <f t="array" ref="AC383">_xlfn.IFS(AB383 &lt; 30, "&lt; 30", AB383 &lt; 40, "30-39", AB383 &lt; 50, "40-49", AB383 &gt;= 50, "50+")</f>
        <v>30-39</v>
      </c>
      <c r="AD383">
        <v>2711</v>
      </c>
      <c r="AE383">
        <v>0</v>
      </c>
      <c r="AF383">
        <v>0</v>
      </c>
      <c r="AG383">
        <v>1</v>
      </c>
      <c r="AH383">
        <v>0</v>
      </c>
      <c r="AI383">
        <v>0</v>
      </c>
      <c r="AJ383" t="str" cm="1">
        <f t="array" ref="AJ38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8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83">
        <v>0</v>
      </c>
      <c r="AM383">
        <v>0</v>
      </c>
      <c r="AN383">
        <v>1</v>
      </c>
      <c r="AO383">
        <v>0</v>
      </c>
      <c r="AP383">
        <v>0</v>
      </c>
      <c r="AQ383" t="str" cm="1">
        <f t="array" ref="AQ38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83" t="str" cm="1">
        <f t="array" ref="AR38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83">
        <v>22</v>
      </c>
      <c r="AT383">
        <v>17</v>
      </c>
      <c r="AU383">
        <v>0</v>
      </c>
      <c r="AV383">
        <v>1</v>
      </c>
      <c r="AW383" t="s">
        <v>45</v>
      </c>
      <c r="AX383" t="s">
        <v>13</v>
      </c>
      <c r="AY383" t="str">
        <f t="shared" si="46"/>
        <v>Store</v>
      </c>
      <c r="AZ383">
        <v>4</v>
      </c>
      <c r="BA383" t="s">
        <v>44</v>
      </c>
      <c r="BB383">
        <f t="shared" si="47"/>
        <v>4</v>
      </c>
      <c r="BC383">
        <f t="shared" si="48"/>
        <v>27</v>
      </c>
      <c r="BD383">
        <f t="shared" si="49"/>
        <v>3.0000000000000004</v>
      </c>
      <c r="BE383">
        <f t="shared" si="50"/>
        <v>0</v>
      </c>
      <c r="BF383">
        <f t="shared" si="51"/>
        <v>0</v>
      </c>
      <c r="BG383">
        <f t="shared" si="52"/>
        <v>3.0000000000000004</v>
      </c>
      <c r="BH383">
        <f t="shared" si="53"/>
        <v>0</v>
      </c>
      <c r="BI383" t="str">
        <f>VLOOKUP(BH383,'Additional Data'!$E$1:$F$12,2,FALSE)</f>
        <v>Churned Customer</v>
      </c>
      <c r="BJ383" t="str">
        <f>IF(G383 &lt;= 'Additional Data'!$Q$2, "Low", IF(G383 &lt;= 'Additional Data'!$Q$3, "Medium", "High"))</f>
        <v>Low</v>
      </c>
      <c r="BK383" t="str">
        <f>IF(K383 &lt;= 'Additional Data'!$V$2, "Low", IF(K383 &lt;= 'Additional Data'!$V$3, "Medium", "High"))</f>
        <v>Medium</v>
      </c>
      <c r="BL383" t="str">
        <f>IF(L383 &lt;= 'Additional Data'!$AA$2, "Low", IF(L383 &lt;= 'Additional Data'!$AA$3, "Medium", "High"))</f>
        <v>Low</v>
      </c>
      <c r="BM383">
        <v>382</v>
      </c>
    </row>
    <row r="384" spans="1:65" x14ac:dyDescent="0.25">
      <c r="A384">
        <v>14515</v>
      </c>
      <c r="B384" t="str">
        <f>IF(A384 &lt;= 'Additional Data'!$B$2,"Low", IF(A384 &lt;='Additional Data'!$B$3, "Medium", "High"))</f>
        <v>Low</v>
      </c>
      <c r="C384">
        <v>1</v>
      </c>
      <c r="D384">
        <v>0</v>
      </c>
      <c r="E384">
        <v>71</v>
      </c>
      <c r="F384" t="str">
        <f t="shared" si="45"/>
        <v>Old</v>
      </c>
      <c r="G384">
        <v>6</v>
      </c>
      <c r="H384">
        <v>4</v>
      </c>
      <c r="I384">
        <v>9</v>
      </c>
      <c r="J384">
        <v>6</v>
      </c>
      <c r="K384">
        <v>36</v>
      </c>
      <c r="L384">
        <v>35</v>
      </c>
      <c r="M384">
        <f>INDEX('Additional Data'!$H$2:$M$2, MATCH(MAX(G384:L384), G384:L384,0))</f>
        <v>0</v>
      </c>
      <c r="N384">
        <v>4</v>
      </c>
      <c r="O384">
        <v>2</v>
      </c>
      <c r="P384">
        <v>2</v>
      </c>
      <c r="Q384">
        <v>3</v>
      </c>
      <c r="R384">
        <v>7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3</v>
      </c>
      <c r="Z384">
        <v>11</v>
      </c>
      <c r="AA384">
        <v>1</v>
      </c>
      <c r="AB384">
        <v>40</v>
      </c>
      <c r="AC384" t="str" cm="1">
        <f t="array" ref="AC384">_xlfn.IFS(AB384 &lt; 30, "&lt; 30", AB384 &lt; 40, "30-39", AB384 &lt; 50, "40-49", AB384 &gt;= 50, "50+")</f>
        <v>40-49</v>
      </c>
      <c r="AD384">
        <v>2756</v>
      </c>
      <c r="AE384">
        <v>0</v>
      </c>
      <c r="AF384">
        <v>0</v>
      </c>
      <c r="AG384">
        <v>0</v>
      </c>
      <c r="AH384">
        <v>1</v>
      </c>
      <c r="AI384">
        <v>0</v>
      </c>
      <c r="AJ384" t="str" cm="1">
        <f t="array" ref="AJ38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38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84">
        <v>1</v>
      </c>
      <c r="AM384">
        <v>0</v>
      </c>
      <c r="AN384">
        <v>0</v>
      </c>
      <c r="AO384">
        <v>0</v>
      </c>
      <c r="AP384">
        <v>0</v>
      </c>
      <c r="AQ384" t="str" cm="1">
        <f t="array" ref="AQ38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384" t="str" cm="1">
        <f t="array" ref="AR38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384">
        <v>61</v>
      </c>
      <c r="AT384">
        <v>26</v>
      </c>
      <c r="AU384">
        <v>0</v>
      </c>
      <c r="AV384">
        <v>1</v>
      </c>
      <c r="AW384" t="s">
        <v>47</v>
      </c>
      <c r="AX384" t="s">
        <v>13</v>
      </c>
      <c r="AY384" t="str">
        <f t="shared" si="46"/>
        <v>Store</v>
      </c>
      <c r="AZ384">
        <v>7</v>
      </c>
      <c r="BA384" t="s">
        <v>44</v>
      </c>
      <c r="BB384">
        <f t="shared" si="47"/>
        <v>7</v>
      </c>
      <c r="BC384">
        <f t="shared" si="48"/>
        <v>96</v>
      </c>
      <c r="BD384">
        <f t="shared" si="49"/>
        <v>3.0000000000000004</v>
      </c>
      <c r="BE384">
        <f t="shared" si="50"/>
        <v>3</v>
      </c>
      <c r="BF384">
        <f t="shared" si="51"/>
        <v>3</v>
      </c>
      <c r="BG384">
        <f t="shared" si="52"/>
        <v>9</v>
      </c>
      <c r="BH384">
        <f t="shared" si="53"/>
        <v>2</v>
      </c>
      <c r="BI384" t="str">
        <f>VLOOKUP(BH384,'Additional Data'!$E$1:$F$12,2,FALSE)</f>
        <v>Churned Customer</v>
      </c>
      <c r="BJ384" t="str">
        <f>IF(G384 &lt;= 'Additional Data'!$Q$2, "Low", IF(G384 &lt;= 'Additional Data'!$Q$3, "Medium", "High"))</f>
        <v>Low</v>
      </c>
      <c r="BK384" t="str">
        <f>IF(K384 &lt;= 'Additional Data'!$V$2, "Low", IF(K384 &lt;= 'Additional Data'!$V$3, "Medium", "High"))</f>
        <v>High</v>
      </c>
      <c r="BL384" t="str">
        <f>IF(L384 &lt;= 'Additional Data'!$AA$2, "Low", IF(L384 &lt;= 'Additional Data'!$AA$3, "Medium", "High"))</f>
        <v>Medium</v>
      </c>
      <c r="BM384">
        <v>383</v>
      </c>
    </row>
    <row r="385" spans="1:65" x14ac:dyDescent="0.25">
      <c r="A385">
        <v>31395</v>
      </c>
      <c r="B385" t="str">
        <f>IF(A385 &lt;= 'Additional Data'!$B$2,"Low", IF(A385 &lt;='Additional Data'!$B$3, "Medium", "High"))</f>
        <v>Low</v>
      </c>
      <c r="C385">
        <v>1</v>
      </c>
      <c r="D385">
        <v>1</v>
      </c>
      <c r="E385">
        <v>80</v>
      </c>
      <c r="F385" t="str">
        <f t="shared" si="45"/>
        <v>Old</v>
      </c>
      <c r="G385">
        <v>23</v>
      </c>
      <c r="H385">
        <v>1</v>
      </c>
      <c r="I385">
        <v>25</v>
      </c>
      <c r="J385">
        <v>0</v>
      </c>
      <c r="K385">
        <v>8</v>
      </c>
      <c r="L385">
        <v>7</v>
      </c>
      <c r="M385">
        <f>INDEX('Additional Data'!$H$2:$M$2, MATCH(MAX(G385:L385), G385:L385,0))</f>
        <v>0</v>
      </c>
      <c r="N385">
        <v>4</v>
      </c>
      <c r="O385">
        <v>2</v>
      </c>
      <c r="P385">
        <v>1</v>
      </c>
      <c r="Q385">
        <v>3</v>
      </c>
      <c r="R385">
        <v>6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3</v>
      </c>
      <c r="Z385">
        <v>11</v>
      </c>
      <c r="AA385">
        <v>0</v>
      </c>
      <c r="AB385">
        <v>64</v>
      </c>
      <c r="AC385" t="str" cm="1">
        <f t="array" ref="AC385">_xlfn.IFS(AB385 &lt; 30, "&lt; 30", AB385 &lt; 40, "30-39", AB385 &lt; 50, "40-49", AB385 &gt;= 50, "50+")</f>
        <v>50+</v>
      </c>
      <c r="AD385">
        <v>2622</v>
      </c>
      <c r="AE385">
        <v>1</v>
      </c>
      <c r="AF385">
        <v>0</v>
      </c>
      <c r="AG385">
        <v>0</v>
      </c>
      <c r="AH385">
        <v>0</v>
      </c>
      <c r="AI385">
        <v>0</v>
      </c>
      <c r="AJ385" t="str" cm="1">
        <f t="array" ref="AJ38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38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85">
        <v>1</v>
      </c>
      <c r="AM385">
        <v>0</v>
      </c>
      <c r="AN385">
        <v>0</v>
      </c>
      <c r="AO385">
        <v>0</v>
      </c>
      <c r="AP385">
        <v>0</v>
      </c>
      <c r="AQ385" t="str" cm="1">
        <f t="array" ref="AQ38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385" t="str" cm="1">
        <f t="array" ref="AR38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385">
        <v>57</v>
      </c>
      <c r="AT385">
        <v>50</v>
      </c>
      <c r="AU385">
        <v>0</v>
      </c>
      <c r="AV385">
        <v>2</v>
      </c>
      <c r="AW385" t="s">
        <v>47</v>
      </c>
      <c r="AX385" t="s">
        <v>13</v>
      </c>
      <c r="AY385" t="str">
        <f t="shared" si="46"/>
        <v>Store</v>
      </c>
      <c r="AZ385">
        <v>6</v>
      </c>
      <c r="BA385" t="s">
        <v>44</v>
      </c>
      <c r="BB385">
        <f t="shared" si="47"/>
        <v>6</v>
      </c>
      <c r="BC385">
        <f t="shared" si="48"/>
        <v>64</v>
      </c>
      <c r="BD385">
        <f t="shared" si="49"/>
        <v>1.9999999999999996</v>
      </c>
      <c r="BE385">
        <f t="shared" si="50"/>
        <v>2</v>
      </c>
      <c r="BF385">
        <f t="shared" si="51"/>
        <v>2</v>
      </c>
      <c r="BG385">
        <f t="shared" si="52"/>
        <v>6</v>
      </c>
      <c r="BH385">
        <f t="shared" si="53"/>
        <v>0</v>
      </c>
      <c r="BI385" t="str">
        <f>VLOOKUP(BH385,'Additional Data'!$E$1:$F$12,2,FALSE)</f>
        <v>Churned Customer</v>
      </c>
      <c r="BJ385" t="str">
        <f>IF(G385 &lt;= 'Additional Data'!$Q$2, "Low", IF(G385 &lt;= 'Additional Data'!$Q$3, "Medium", "High"))</f>
        <v>Low</v>
      </c>
      <c r="BK385" t="str">
        <f>IF(K385 &lt;= 'Additional Data'!$V$2, "Low", IF(K385 &lt;= 'Additional Data'!$V$3, "Medium", "High"))</f>
        <v>Medium</v>
      </c>
      <c r="BL385" t="str">
        <f>IF(L385 &lt;= 'Additional Data'!$AA$2, "Low", IF(L385 &lt;= 'Additional Data'!$AA$3, "Medium", "High"))</f>
        <v>Low</v>
      </c>
      <c r="BM385">
        <v>384</v>
      </c>
    </row>
    <row r="386" spans="1:65" x14ac:dyDescent="0.25">
      <c r="A386">
        <v>75276</v>
      </c>
      <c r="B386" t="str">
        <f>IF(A386 &lt;= 'Additional Data'!$B$2,"Low", IF(A386 &lt;='Additional Data'!$B$3, "Medium", "High"))</f>
        <v>High</v>
      </c>
      <c r="C386">
        <v>0</v>
      </c>
      <c r="D386">
        <v>0</v>
      </c>
      <c r="E386">
        <v>2</v>
      </c>
      <c r="F386" t="str">
        <f t="shared" ref="F386:F449" si="54">IF(E386&lt;=7,"Very Recent",IF(E386&lt;=30,"Recent",IF(E386&lt;=60,"Mid","Old")))</f>
        <v>Very Recent</v>
      </c>
      <c r="G386">
        <v>610</v>
      </c>
      <c r="H386">
        <v>105</v>
      </c>
      <c r="I386">
        <v>125</v>
      </c>
      <c r="J386">
        <v>137</v>
      </c>
      <c r="K386">
        <v>42</v>
      </c>
      <c r="L386">
        <v>21</v>
      </c>
      <c r="M386">
        <f>INDEX('Additional Data'!$H$2:$M$2, MATCH(MAX(G386:L386), G386:L386,0))</f>
        <v>0</v>
      </c>
      <c r="N386">
        <v>1</v>
      </c>
      <c r="O386">
        <v>9</v>
      </c>
      <c r="P386">
        <v>4</v>
      </c>
      <c r="Q386">
        <v>9</v>
      </c>
      <c r="R386">
        <v>5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3</v>
      </c>
      <c r="Z386">
        <v>11</v>
      </c>
      <c r="AA386">
        <v>0</v>
      </c>
      <c r="AB386">
        <v>55</v>
      </c>
      <c r="AC386" t="str" cm="1">
        <f t="array" ref="AC386">_xlfn.IFS(AB386 &lt; 30, "&lt; 30", AB386 &lt; 40, "30-39", AB386 &lt; 50, "40-49", AB386 &gt;= 50, "50+")</f>
        <v>50+</v>
      </c>
      <c r="AD386">
        <v>2799</v>
      </c>
      <c r="AE386">
        <v>0</v>
      </c>
      <c r="AF386">
        <v>0</v>
      </c>
      <c r="AG386">
        <v>0</v>
      </c>
      <c r="AH386">
        <v>1</v>
      </c>
      <c r="AI386">
        <v>0</v>
      </c>
      <c r="AJ386" t="str" cm="1">
        <f t="array" ref="AJ38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38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86">
        <v>0</v>
      </c>
      <c r="AM386">
        <v>0</v>
      </c>
      <c r="AN386">
        <v>1</v>
      </c>
      <c r="AO386">
        <v>0</v>
      </c>
      <c r="AP386">
        <v>0</v>
      </c>
      <c r="AQ386" t="str" cm="1">
        <f t="array" ref="AQ38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86" t="str" cm="1">
        <f t="array" ref="AR38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86">
        <v>1019</v>
      </c>
      <c r="AT386">
        <v>998</v>
      </c>
      <c r="AU386">
        <v>0</v>
      </c>
      <c r="AV386">
        <v>0</v>
      </c>
      <c r="AW386" t="s">
        <v>43</v>
      </c>
      <c r="AX386" t="s">
        <v>11</v>
      </c>
      <c r="AY386" t="str">
        <f t="shared" ref="AY386:AY449" si="55">IF(AND(O386 &gt;= P386, O386 &gt;= Q386), "Web", IF(AND(P386 &gt;= O386, P386 &gt;= Q386), "Catalog", "Store"))</f>
        <v>Web</v>
      </c>
      <c r="AZ386">
        <v>22</v>
      </c>
      <c r="BA386" t="s">
        <v>44</v>
      </c>
      <c r="BB386">
        <f t="shared" ref="BB386:BB449" si="56">SUM(O386:Q386)</f>
        <v>22</v>
      </c>
      <c r="BC386">
        <f t="shared" ref="BC386:BC449" si="57">SUM(G386:L386)</f>
        <v>1040</v>
      </c>
      <c r="BD386">
        <f t="shared" ref="BD386:BD449" si="58">(1-_xlfn.PERCENTRANK.INC($E:$E,E386,1))*10</f>
        <v>10</v>
      </c>
      <c r="BE386">
        <f t="shared" ref="BE386:BE449" si="59">_xlfn.PERCENTRANK.INC($BB:$BB,BB386,1)*10</f>
        <v>8</v>
      </c>
      <c r="BF386">
        <f t="shared" ref="BF386:BF449" si="60">_xlfn.PERCENTRANK.INC($BC:$BC,BC386,1)*10</f>
        <v>7</v>
      </c>
      <c r="BG386">
        <f t="shared" ref="BG386:BG449" si="61">SUM(BD386:BF386)</f>
        <v>25</v>
      </c>
      <c r="BH386">
        <f t="shared" ref="BH386:BH449" si="62">_xlfn.PERCENTRANK.INC($BG:$BG,BG386,1)*10</f>
        <v>9</v>
      </c>
      <c r="BI386" t="str">
        <f>VLOOKUP(BH386,'Additional Data'!$E$1:$F$12,2,FALSE)</f>
        <v>Top Customer</v>
      </c>
      <c r="BJ386" t="str">
        <f>IF(G386 &lt;= 'Additional Data'!$Q$2, "Low", IF(G386 &lt;= 'Additional Data'!$Q$3, "Medium", "High"))</f>
        <v>High</v>
      </c>
      <c r="BK386" t="str">
        <f>IF(K386 &lt;= 'Additional Data'!$V$2, "Low", IF(K386 &lt;= 'Additional Data'!$V$3, "Medium", "High"))</f>
        <v>High</v>
      </c>
      <c r="BL386" t="str">
        <f>IF(L386 &lt;= 'Additional Data'!$AA$2, "Low", IF(L386 &lt;= 'Additional Data'!$AA$3, "Medium", "High"))</f>
        <v>Medium</v>
      </c>
      <c r="BM386">
        <v>385</v>
      </c>
    </row>
    <row r="387" spans="1:65" x14ac:dyDescent="0.25">
      <c r="A387">
        <v>42373</v>
      </c>
      <c r="B387" t="str">
        <f>IF(A387 &lt;= 'Additional Data'!$B$2,"Low", IF(A387 &lt;='Additional Data'!$B$3, "Medium", "High"))</f>
        <v>Medium</v>
      </c>
      <c r="C387">
        <v>1</v>
      </c>
      <c r="D387">
        <v>1</v>
      </c>
      <c r="E387">
        <v>83</v>
      </c>
      <c r="F387" t="str">
        <f t="shared" si="54"/>
        <v>Old</v>
      </c>
      <c r="G387">
        <v>67</v>
      </c>
      <c r="H387">
        <v>5</v>
      </c>
      <c r="I387">
        <v>61</v>
      </c>
      <c r="J387">
        <v>3</v>
      </c>
      <c r="K387">
        <v>8</v>
      </c>
      <c r="L387">
        <v>19</v>
      </c>
      <c r="M387">
        <f>INDEX('Additional Data'!$H$2:$M$2, MATCH(MAX(G387:L387), G387:L387,0))</f>
        <v>0</v>
      </c>
      <c r="N387">
        <v>5</v>
      </c>
      <c r="O387">
        <v>2</v>
      </c>
      <c r="P387">
        <v>1</v>
      </c>
      <c r="Q387">
        <v>5</v>
      </c>
      <c r="R387">
        <v>5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3</v>
      </c>
      <c r="Z387">
        <v>11</v>
      </c>
      <c r="AA387">
        <v>0</v>
      </c>
      <c r="AB387">
        <v>46</v>
      </c>
      <c r="AC387" t="str" cm="1">
        <f t="array" ref="AC387">_xlfn.IFS(AB387 &lt; 30, "&lt; 30", AB387 &lt; 40, "30-39", AB387 &lt; 50, "40-49", AB387 &gt;= 50, "50+")</f>
        <v>40-49</v>
      </c>
      <c r="AD387">
        <v>2477</v>
      </c>
      <c r="AE387">
        <v>0</v>
      </c>
      <c r="AF387">
        <v>0</v>
      </c>
      <c r="AG387">
        <v>1</v>
      </c>
      <c r="AH387">
        <v>0</v>
      </c>
      <c r="AI387">
        <v>0</v>
      </c>
      <c r="AJ387" t="str" cm="1">
        <f t="array" ref="AJ38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8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87">
        <v>0</v>
      </c>
      <c r="AM387">
        <v>0</v>
      </c>
      <c r="AN387">
        <v>1</v>
      </c>
      <c r="AO387">
        <v>0</v>
      </c>
      <c r="AP387">
        <v>0</v>
      </c>
      <c r="AQ387" t="str" cm="1">
        <f t="array" ref="AQ38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87" t="str" cm="1">
        <f t="array" ref="AR38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87">
        <v>144</v>
      </c>
      <c r="AT387">
        <v>125</v>
      </c>
      <c r="AU387">
        <v>0</v>
      </c>
      <c r="AV387">
        <v>2</v>
      </c>
      <c r="AW387" t="s">
        <v>47</v>
      </c>
      <c r="AX387" t="s">
        <v>13</v>
      </c>
      <c r="AY387" t="str">
        <f t="shared" si="55"/>
        <v>Store</v>
      </c>
      <c r="AZ387">
        <v>8</v>
      </c>
      <c r="BA387" t="s">
        <v>44</v>
      </c>
      <c r="BB387">
        <f t="shared" si="56"/>
        <v>8</v>
      </c>
      <c r="BC387">
        <f t="shared" si="57"/>
        <v>163</v>
      </c>
      <c r="BD387">
        <f t="shared" si="58"/>
        <v>1.9999999999999996</v>
      </c>
      <c r="BE387">
        <f t="shared" si="59"/>
        <v>3</v>
      </c>
      <c r="BF387">
        <f t="shared" si="60"/>
        <v>3</v>
      </c>
      <c r="BG387">
        <f t="shared" si="61"/>
        <v>8</v>
      </c>
      <c r="BH387">
        <f t="shared" si="62"/>
        <v>1</v>
      </c>
      <c r="BI387" t="str">
        <f>VLOOKUP(BH387,'Additional Data'!$E$1:$F$12,2,FALSE)</f>
        <v>Churned Customer</v>
      </c>
      <c r="BJ387" t="str">
        <f>IF(G387 &lt;= 'Additional Data'!$Q$2, "Low", IF(G387 &lt;= 'Additional Data'!$Q$3, "Medium", "High"))</f>
        <v>Medium</v>
      </c>
      <c r="BK387" t="str">
        <f>IF(K387 &lt;= 'Additional Data'!$V$2, "Low", IF(K387 &lt;= 'Additional Data'!$V$3, "Medium", "High"))</f>
        <v>Medium</v>
      </c>
      <c r="BL387" t="str">
        <f>IF(L387 &lt;= 'Additional Data'!$AA$2, "Low", IF(L387 &lt;= 'Additional Data'!$AA$3, "Medium", "High"))</f>
        <v>Medium</v>
      </c>
      <c r="BM387">
        <v>386</v>
      </c>
    </row>
    <row r="388" spans="1:65" x14ac:dyDescent="0.25">
      <c r="A388">
        <v>30507</v>
      </c>
      <c r="B388" t="str">
        <f>IF(A388 &lt;= 'Additional Data'!$B$2,"Low", IF(A388 &lt;='Additional Data'!$B$3, "Medium", "High"))</f>
        <v>Low</v>
      </c>
      <c r="C388">
        <v>0</v>
      </c>
      <c r="D388">
        <v>0</v>
      </c>
      <c r="E388">
        <v>29</v>
      </c>
      <c r="F388" t="str">
        <f t="shared" si="54"/>
        <v>Recent</v>
      </c>
      <c r="G388">
        <v>65</v>
      </c>
      <c r="H388">
        <v>36</v>
      </c>
      <c r="I388">
        <v>74</v>
      </c>
      <c r="J388">
        <v>38</v>
      </c>
      <c r="K388">
        <v>20</v>
      </c>
      <c r="L388">
        <v>110</v>
      </c>
      <c r="M388">
        <f>INDEX('Additional Data'!$H$2:$M$2, MATCH(MAX(G388:L388), G388:L388,0))</f>
        <v>0</v>
      </c>
      <c r="N388">
        <v>1</v>
      </c>
      <c r="O388">
        <v>5</v>
      </c>
      <c r="P388">
        <v>1</v>
      </c>
      <c r="Q388">
        <v>4</v>
      </c>
      <c r="R388">
        <v>7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3</v>
      </c>
      <c r="Z388">
        <v>11</v>
      </c>
      <c r="AA388">
        <v>0</v>
      </c>
      <c r="AB388">
        <v>60</v>
      </c>
      <c r="AC388" t="str" cm="1">
        <f t="array" ref="AC388">_xlfn.IFS(AB388 &lt; 30, "&lt; 30", AB388 &lt; 40, "30-39", AB388 &lt; 50, "40-49", AB388 &gt;= 50, "50+")</f>
        <v>50+</v>
      </c>
      <c r="AD388">
        <v>2634</v>
      </c>
      <c r="AE388">
        <v>0</v>
      </c>
      <c r="AF388">
        <v>0</v>
      </c>
      <c r="AG388">
        <v>0</v>
      </c>
      <c r="AH388">
        <v>1</v>
      </c>
      <c r="AI388">
        <v>0</v>
      </c>
      <c r="AJ388" t="str" cm="1">
        <f t="array" ref="AJ38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38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88">
        <v>0</v>
      </c>
      <c r="AM388">
        <v>0</v>
      </c>
      <c r="AN388">
        <v>1</v>
      </c>
      <c r="AO388">
        <v>0</v>
      </c>
      <c r="AP388">
        <v>0</v>
      </c>
      <c r="AQ388" t="str" cm="1">
        <f t="array" ref="AQ38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88" t="str" cm="1">
        <f t="array" ref="AR38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88">
        <v>233</v>
      </c>
      <c r="AT388">
        <v>123</v>
      </c>
      <c r="AU388">
        <v>0</v>
      </c>
      <c r="AV388">
        <v>0</v>
      </c>
      <c r="AW388" t="s">
        <v>47</v>
      </c>
      <c r="AX388" t="s">
        <v>11</v>
      </c>
      <c r="AY388" t="str">
        <f t="shared" si="55"/>
        <v>Web</v>
      </c>
      <c r="AZ388">
        <v>10</v>
      </c>
      <c r="BA388" t="s">
        <v>44</v>
      </c>
      <c r="BB388">
        <f t="shared" si="56"/>
        <v>10</v>
      </c>
      <c r="BC388">
        <f t="shared" si="57"/>
        <v>343</v>
      </c>
      <c r="BD388">
        <f t="shared" si="58"/>
        <v>8</v>
      </c>
      <c r="BE388">
        <f t="shared" si="59"/>
        <v>4</v>
      </c>
      <c r="BF388">
        <f t="shared" si="60"/>
        <v>4</v>
      </c>
      <c r="BG388">
        <f t="shared" si="61"/>
        <v>16</v>
      </c>
      <c r="BH388">
        <f t="shared" si="62"/>
        <v>5</v>
      </c>
      <c r="BI388" t="str">
        <f>VLOOKUP(BH388,'Additional Data'!$E$1:$F$12,2,FALSE)</f>
        <v>Loyal Customer</v>
      </c>
      <c r="BJ388" t="str">
        <f>IF(G388 &lt;= 'Additional Data'!$Q$2, "Low", IF(G388 &lt;= 'Additional Data'!$Q$3, "Medium", "High"))</f>
        <v>Medium</v>
      </c>
      <c r="BK388" t="str">
        <f>IF(K388 &lt;= 'Additional Data'!$V$2, "Low", IF(K388 &lt;= 'Additional Data'!$V$3, "Medium", "High"))</f>
        <v>Medium</v>
      </c>
      <c r="BL388" t="str">
        <f>IF(L388 &lt;= 'Additional Data'!$AA$2, "Low", IF(L388 &lt;= 'Additional Data'!$AA$3, "Medium", "High"))</f>
        <v>High</v>
      </c>
      <c r="BM388">
        <v>387</v>
      </c>
    </row>
    <row r="389" spans="1:65" x14ac:dyDescent="0.25">
      <c r="A389">
        <v>55521</v>
      </c>
      <c r="B389" t="str">
        <f>IF(A389 &lt;= 'Additional Data'!$B$2,"Low", IF(A389 &lt;='Additional Data'!$B$3, "Medium", "High"))</f>
        <v>Medium</v>
      </c>
      <c r="C389">
        <v>1</v>
      </c>
      <c r="D389">
        <v>2</v>
      </c>
      <c r="E389">
        <v>11</v>
      </c>
      <c r="F389" t="str">
        <f t="shared" si="54"/>
        <v>Recent</v>
      </c>
      <c r="G389">
        <v>416</v>
      </c>
      <c r="H389">
        <v>0</v>
      </c>
      <c r="I389">
        <v>26</v>
      </c>
      <c r="J389">
        <v>0</v>
      </c>
      <c r="K389">
        <v>0</v>
      </c>
      <c r="L389">
        <v>4</v>
      </c>
      <c r="M389">
        <f>INDEX('Additional Data'!$H$2:$M$2, MATCH(MAX(G389:L389), G389:L389,0))</f>
        <v>0</v>
      </c>
      <c r="N389">
        <v>9</v>
      </c>
      <c r="O389">
        <v>6</v>
      </c>
      <c r="P389">
        <v>3</v>
      </c>
      <c r="Q389">
        <v>6</v>
      </c>
      <c r="R389">
        <v>7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3</v>
      </c>
      <c r="Z389">
        <v>11</v>
      </c>
      <c r="AA389">
        <v>1</v>
      </c>
      <c r="AB389">
        <v>65</v>
      </c>
      <c r="AC389" t="str" cm="1">
        <f t="array" ref="AC389">_xlfn.IFS(AB389 &lt; 30, "&lt; 30", AB389 &lt; 40, "30-39", AB389 &lt; 50, "40-49", AB389 &gt;= 50, "50+")</f>
        <v>50+</v>
      </c>
      <c r="AD389">
        <v>2409</v>
      </c>
      <c r="AE389">
        <v>0</v>
      </c>
      <c r="AF389">
        <v>0</v>
      </c>
      <c r="AG389">
        <v>1</v>
      </c>
      <c r="AH389">
        <v>0</v>
      </c>
      <c r="AI389">
        <v>0</v>
      </c>
      <c r="AJ389" t="str" cm="1">
        <f t="array" ref="AJ38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8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89">
        <v>0</v>
      </c>
      <c r="AM389">
        <v>0</v>
      </c>
      <c r="AN389">
        <v>0</v>
      </c>
      <c r="AO389">
        <v>0</v>
      </c>
      <c r="AP389">
        <v>1</v>
      </c>
      <c r="AQ389" t="str" cm="1">
        <f t="array" ref="AQ38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89" t="str" cm="1">
        <f t="array" ref="AR38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89">
        <v>442</v>
      </c>
      <c r="AT389">
        <v>438</v>
      </c>
      <c r="AU389">
        <v>1</v>
      </c>
      <c r="AV389">
        <v>3</v>
      </c>
      <c r="AW389" t="s">
        <v>46</v>
      </c>
      <c r="AX389" t="s">
        <v>11</v>
      </c>
      <c r="AY389" t="str">
        <f t="shared" si="55"/>
        <v>Web</v>
      </c>
      <c r="AZ389">
        <v>15</v>
      </c>
      <c r="BA389" t="s">
        <v>48</v>
      </c>
      <c r="BB389">
        <f t="shared" si="56"/>
        <v>15</v>
      </c>
      <c r="BC389">
        <f t="shared" si="57"/>
        <v>446</v>
      </c>
      <c r="BD389">
        <f t="shared" si="58"/>
        <v>9</v>
      </c>
      <c r="BE389">
        <f t="shared" si="59"/>
        <v>5</v>
      </c>
      <c r="BF389">
        <f t="shared" si="60"/>
        <v>5</v>
      </c>
      <c r="BG389">
        <f t="shared" si="61"/>
        <v>19</v>
      </c>
      <c r="BH389">
        <f t="shared" si="62"/>
        <v>7</v>
      </c>
      <c r="BI389" t="str">
        <f>VLOOKUP(BH389,'Additional Data'!$E$1:$F$12,2,FALSE)</f>
        <v>Loyal Customer</v>
      </c>
      <c r="BJ389" t="str">
        <f>IF(G389 &lt;= 'Additional Data'!$Q$2, "Low", IF(G389 &lt;= 'Additional Data'!$Q$3, "Medium", "High"))</f>
        <v>Medium</v>
      </c>
      <c r="BK389" t="str">
        <f>IF(K389 &lt;= 'Additional Data'!$V$2, "Low", IF(K389 &lt;= 'Additional Data'!$V$3, "Medium", "High"))</f>
        <v>Low</v>
      </c>
      <c r="BL389" t="str">
        <f>IF(L389 &lt;= 'Additional Data'!$AA$2, "Low", IF(L389 &lt;= 'Additional Data'!$AA$3, "Medium", "High"))</f>
        <v>Low</v>
      </c>
      <c r="BM389">
        <v>388</v>
      </c>
    </row>
    <row r="390" spans="1:65" x14ac:dyDescent="0.25">
      <c r="A390">
        <v>48006</v>
      </c>
      <c r="B390" t="str">
        <f>IF(A390 &lt;= 'Additional Data'!$B$2,"Low", IF(A390 &lt;='Additional Data'!$B$3, "Medium", "High"))</f>
        <v>Medium</v>
      </c>
      <c r="C390">
        <v>1</v>
      </c>
      <c r="D390">
        <v>1</v>
      </c>
      <c r="E390">
        <v>55</v>
      </c>
      <c r="F390" t="str">
        <f t="shared" si="54"/>
        <v>Mid</v>
      </c>
      <c r="G390">
        <v>23</v>
      </c>
      <c r="H390">
        <v>0</v>
      </c>
      <c r="I390">
        <v>11</v>
      </c>
      <c r="J390">
        <v>3</v>
      </c>
      <c r="K390">
        <v>2</v>
      </c>
      <c r="L390">
        <v>2</v>
      </c>
      <c r="M390">
        <f>INDEX('Additional Data'!$H$2:$M$2, MATCH(MAX(G390:L390), G390:L390,0))</f>
        <v>0</v>
      </c>
      <c r="N390">
        <v>1</v>
      </c>
      <c r="O390">
        <v>1</v>
      </c>
      <c r="P390">
        <v>0</v>
      </c>
      <c r="Q390">
        <v>3</v>
      </c>
      <c r="R390">
        <v>6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3</v>
      </c>
      <c r="Z390">
        <v>11</v>
      </c>
      <c r="AA390">
        <v>0</v>
      </c>
      <c r="AB390">
        <v>55</v>
      </c>
      <c r="AC390" t="str" cm="1">
        <f t="array" ref="AC390">_xlfn.IFS(AB390 &lt; 30, "&lt; 30", AB390 &lt; 40, "30-39", AB390 &lt; 50, "40-49", AB390 &gt;= 50, "50+")</f>
        <v>50+</v>
      </c>
      <c r="AD390">
        <v>2179</v>
      </c>
      <c r="AE390">
        <v>0</v>
      </c>
      <c r="AF390">
        <v>1</v>
      </c>
      <c r="AG390">
        <v>0</v>
      </c>
      <c r="AH390">
        <v>0</v>
      </c>
      <c r="AI390">
        <v>0</v>
      </c>
      <c r="AJ390" t="str" cm="1">
        <f t="array" ref="AJ39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9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90">
        <v>0</v>
      </c>
      <c r="AM390">
        <v>0</v>
      </c>
      <c r="AN390">
        <v>1</v>
      </c>
      <c r="AO390">
        <v>0</v>
      </c>
      <c r="AP390">
        <v>0</v>
      </c>
      <c r="AQ390" t="str" cm="1">
        <f t="array" ref="AQ39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90" t="str" cm="1">
        <f t="array" ref="AR39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90">
        <v>39</v>
      </c>
      <c r="AT390">
        <v>37</v>
      </c>
      <c r="AU390">
        <v>0</v>
      </c>
      <c r="AV390">
        <v>2</v>
      </c>
      <c r="AW390" t="s">
        <v>45</v>
      </c>
      <c r="AX390" t="s">
        <v>13</v>
      </c>
      <c r="AY390" t="str">
        <f t="shared" si="55"/>
        <v>Store</v>
      </c>
      <c r="AZ390">
        <v>4</v>
      </c>
      <c r="BA390" t="s">
        <v>44</v>
      </c>
      <c r="BB390">
        <f t="shared" si="56"/>
        <v>4</v>
      </c>
      <c r="BC390">
        <f t="shared" si="57"/>
        <v>41</v>
      </c>
      <c r="BD390">
        <f t="shared" si="58"/>
        <v>5</v>
      </c>
      <c r="BE390">
        <f t="shared" si="59"/>
        <v>0</v>
      </c>
      <c r="BF390">
        <f t="shared" si="60"/>
        <v>1</v>
      </c>
      <c r="BG390">
        <f t="shared" si="61"/>
        <v>6</v>
      </c>
      <c r="BH390">
        <f t="shared" si="62"/>
        <v>0</v>
      </c>
      <c r="BI390" t="str">
        <f>VLOOKUP(BH390,'Additional Data'!$E$1:$F$12,2,FALSE)</f>
        <v>Churned Customer</v>
      </c>
      <c r="BJ390" t="str">
        <f>IF(G390 &lt;= 'Additional Data'!$Q$2, "Low", IF(G390 &lt;= 'Additional Data'!$Q$3, "Medium", "High"))</f>
        <v>Low</v>
      </c>
      <c r="BK390" t="str">
        <f>IF(K390 &lt;= 'Additional Data'!$V$2, "Low", IF(K390 &lt;= 'Additional Data'!$V$3, "Medium", "High"))</f>
        <v>Medium</v>
      </c>
      <c r="BL390" t="str">
        <f>IF(L390 &lt;= 'Additional Data'!$AA$2, "Low", IF(L390 &lt;= 'Additional Data'!$AA$3, "Medium", "High"))</f>
        <v>Low</v>
      </c>
      <c r="BM390">
        <v>389</v>
      </c>
    </row>
    <row r="391" spans="1:65" x14ac:dyDescent="0.25">
      <c r="A391">
        <v>27213</v>
      </c>
      <c r="B391" t="str">
        <f>IF(A391 &lt;= 'Additional Data'!$B$2,"Low", IF(A391 &lt;='Additional Data'!$B$3, "Medium", "High"))</f>
        <v>Low</v>
      </c>
      <c r="C391">
        <v>1</v>
      </c>
      <c r="D391">
        <v>0</v>
      </c>
      <c r="E391">
        <v>19</v>
      </c>
      <c r="F391" t="str">
        <f t="shared" si="54"/>
        <v>Recent</v>
      </c>
      <c r="G391">
        <v>19</v>
      </c>
      <c r="H391">
        <v>3</v>
      </c>
      <c r="I391">
        <v>26</v>
      </c>
      <c r="J391">
        <v>10</v>
      </c>
      <c r="K391">
        <v>9</v>
      </c>
      <c r="L391">
        <v>3</v>
      </c>
      <c r="M391">
        <f>INDEX('Additional Data'!$H$2:$M$2, MATCH(MAX(G391:L391), G391:L391,0))</f>
        <v>0</v>
      </c>
      <c r="N391">
        <v>3</v>
      </c>
      <c r="O391">
        <v>2</v>
      </c>
      <c r="P391">
        <v>0</v>
      </c>
      <c r="Q391">
        <v>4</v>
      </c>
      <c r="R391">
        <v>8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3</v>
      </c>
      <c r="Z391">
        <v>11</v>
      </c>
      <c r="AA391">
        <v>1</v>
      </c>
      <c r="AB391">
        <v>48</v>
      </c>
      <c r="AC391" t="str" cm="1">
        <f t="array" ref="AC391">_xlfn.IFS(AB391 &lt; 30, "&lt; 30", AB391 &lt; 40, "30-39", AB391 &lt; 50, "40-49", AB391 &gt;= 50, "50+")</f>
        <v>40-49</v>
      </c>
      <c r="AD391">
        <v>2827</v>
      </c>
      <c r="AE391">
        <v>0</v>
      </c>
      <c r="AF391">
        <v>0</v>
      </c>
      <c r="AG391">
        <v>1</v>
      </c>
      <c r="AH391">
        <v>0</v>
      </c>
      <c r="AI391">
        <v>0</v>
      </c>
      <c r="AJ391" t="str" cm="1">
        <f t="array" ref="AJ39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9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91">
        <v>0</v>
      </c>
      <c r="AM391">
        <v>0</v>
      </c>
      <c r="AN391">
        <v>0</v>
      </c>
      <c r="AO391">
        <v>0</v>
      </c>
      <c r="AP391">
        <v>1</v>
      </c>
      <c r="AQ391" t="str" cm="1">
        <f t="array" ref="AQ39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91" t="str" cm="1">
        <f t="array" ref="AR39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91">
        <v>67</v>
      </c>
      <c r="AT391">
        <v>64</v>
      </c>
      <c r="AU391">
        <v>0</v>
      </c>
      <c r="AV391">
        <v>1</v>
      </c>
      <c r="AW391" t="s">
        <v>47</v>
      </c>
      <c r="AX391" t="s">
        <v>13</v>
      </c>
      <c r="AY391" t="str">
        <f t="shared" si="55"/>
        <v>Store</v>
      </c>
      <c r="AZ391">
        <v>6</v>
      </c>
      <c r="BA391" t="s">
        <v>44</v>
      </c>
      <c r="BB391">
        <f t="shared" si="56"/>
        <v>6</v>
      </c>
      <c r="BC391">
        <f t="shared" si="57"/>
        <v>70</v>
      </c>
      <c r="BD391">
        <f t="shared" si="58"/>
        <v>9</v>
      </c>
      <c r="BE391">
        <f t="shared" si="59"/>
        <v>2</v>
      </c>
      <c r="BF391">
        <f t="shared" si="60"/>
        <v>2</v>
      </c>
      <c r="BG391">
        <f t="shared" si="61"/>
        <v>13</v>
      </c>
      <c r="BH391">
        <f t="shared" si="62"/>
        <v>3</v>
      </c>
      <c r="BI391" t="str">
        <f>VLOOKUP(BH391,'Additional Data'!$E$1:$F$12,2,FALSE)</f>
        <v>At Risk</v>
      </c>
      <c r="BJ391" t="str">
        <f>IF(G391 &lt;= 'Additional Data'!$Q$2, "Low", IF(G391 &lt;= 'Additional Data'!$Q$3, "Medium", "High"))</f>
        <v>Low</v>
      </c>
      <c r="BK391" t="str">
        <f>IF(K391 &lt;= 'Additional Data'!$V$2, "Low", IF(K391 &lt;= 'Additional Data'!$V$3, "Medium", "High"))</f>
        <v>Medium</v>
      </c>
      <c r="BL391" t="str">
        <f>IF(L391 &lt;= 'Additional Data'!$AA$2, "Low", IF(L391 &lt;= 'Additional Data'!$AA$3, "Medium", "High"))</f>
        <v>Low</v>
      </c>
      <c r="BM391">
        <v>390</v>
      </c>
    </row>
    <row r="392" spans="1:65" x14ac:dyDescent="0.25">
      <c r="A392">
        <v>65808</v>
      </c>
      <c r="B392" t="str">
        <f>IF(A392 &lt;= 'Additional Data'!$B$2,"Low", IF(A392 &lt;='Additional Data'!$B$3, "Medium", "High"))</f>
        <v>Medium</v>
      </c>
      <c r="C392">
        <v>1</v>
      </c>
      <c r="D392">
        <v>1</v>
      </c>
      <c r="E392">
        <v>1</v>
      </c>
      <c r="F392" t="str">
        <f t="shared" si="54"/>
        <v>Very Recent</v>
      </c>
      <c r="G392">
        <v>155</v>
      </c>
      <c r="H392">
        <v>7</v>
      </c>
      <c r="I392">
        <v>80</v>
      </c>
      <c r="J392">
        <v>13</v>
      </c>
      <c r="K392">
        <v>7</v>
      </c>
      <c r="L392">
        <v>10</v>
      </c>
      <c r="M392">
        <f>INDEX('Additional Data'!$H$2:$M$2, MATCH(MAX(G392:L392), G392:L392,0))</f>
        <v>0</v>
      </c>
      <c r="N392">
        <v>3</v>
      </c>
      <c r="O392">
        <v>5</v>
      </c>
      <c r="P392">
        <v>1</v>
      </c>
      <c r="Q392">
        <v>5</v>
      </c>
      <c r="R392">
        <v>6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3</v>
      </c>
      <c r="Z392">
        <v>11</v>
      </c>
      <c r="AA392">
        <v>0</v>
      </c>
      <c r="AB392">
        <v>49</v>
      </c>
      <c r="AC392" t="str" cm="1">
        <f t="array" ref="AC392">_xlfn.IFS(AB392 &lt; 30, "&lt; 30", AB392 &lt; 40, "30-39", AB392 &lt; 50, "40-49", AB392 &gt;= 50, "50+")</f>
        <v>40-49</v>
      </c>
      <c r="AD392">
        <v>2189</v>
      </c>
      <c r="AE392">
        <v>1</v>
      </c>
      <c r="AF392">
        <v>0</v>
      </c>
      <c r="AG392">
        <v>0</v>
      </c>
      <c r="AH392">
        <v>0</v>
      </c>
      <c r="AI392">
        <v>0</v>
      </c>
      <c r="AJ392" t="str" cm="1">
        <f t="array" ref="AJ39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39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92">
        <v>0</v>
      </c>
      <c r="AM392">
        <v>0</v>
      </c>
      <c r="AN392">
        <v>0</v>
      </c>
      <c r="AO392">
        <v>0</v>
      </c>
      <c r="AP392">
        <v>1</v>
      </c>
      <c r="AQ392" t="str" cm="1">
        <f t="array" ref="AQ39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92" t="str" cm="1">
        <f t="array" ref="AR39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92">
        <v>262</v>
      </c>
      <c r="AT392">
        <v>252</v>
      </c>
      <c r="AU392">
        <v>0</v>
      </c>
      <c r="AV392">
        <v>2</v>
      </c>
      <c r="AW392" t="s">
        <v>47</v>
      </c>
      <c r="AX392" t="s">
        <v>11</v>
      </c>
      <c r="AY392" t="str">
        <f t="shared" si="55"/>
        <v>Web</v>
      </c>
      <c r="AZ392">
        <v>11</v>
      </c>
      <c r="BA392" t="s">
        <v>44</v>
      </c>
      <c r="BB392">
        <f t="shared" si="56"/>
        <v>11</v>
      </c>
      <c r="BC392">
        <f t="shared" si="57"/>
        <v>272</v>
      </c>
      <c r="BD392">
        <f t="shared" si="58"/>
        <v>10</v>
      </c>
      <c r="BE392">
        <f t="shared" si="59"/>
        <v>4</v>
      </c>
      <c r="BF392">
        <f t="shared" si="60"/>
        <v>4</v>
      </c>
      <c r="BG392">
        <f t="shared" si="61"/>
        <v>18</v>
      </c>
      <c r="BH392">
        <f t="shared" si="62"/>
        <v>6</v>
      </c>
      <c r="BI392" t="str">
        <f>VLOOKUP(BH392,'Additional Data'!$E$1:$F$12,2,FALSE)</f>
        <v>Loyal Customer</v>
      </c>
      <c r="BJ392" t="str">
        <f>IF(G392 &lt;= 'Additional Data'!$Q$2, "Low", IF(G392 &lt;= 'Additional Data'!$Q$3, "Medium", "High"))</f>
        <v>Medium</v>
      </c>
      <c r="BK392" t="str">
        <f>IF(K392 &lt;= 'Additional Data'!$V$2, "Low", IF(K392 &lt;= 'Additional Data'!$V$3, "Medium", "High"))</f>
        <v>Medium</v>
      </c>
      <c r="BL392" t="str">
        <f>IF(L392 &lt;= 'Additional Data'!$AA$2, "Low", IF(L392 &lt;= 'Additional Data'!$AA$3, "Medium", "High"))</f>
        <v>Medium</v>
      </c>
      <c r="BM392">
        <v>391</v>
      </c>
    </row>
    <row r="393" spans="1:65" x14ac:dyDescent="0.25">
      <c r="A393">
        <v>30351</v>
      </c>
      <c r="B393" t="str">
        <f>IF(A393 &lt;= 'Additional Data'!$B$2,"Low", IF(A393 &lt;='Additional Data'!$B$3, "Medium", "High"))</f>
        <v>Low</v>
      </c>
      <c r="C393">
        <v>1</v>
      </c>
      <c r="D393">
        <v>0</v>
      </c>
      <c r="E393">
        <v>19</v>
      </c>
      <c r="F393" t="str">
        <f t="shared" si="54"/>
        <v>Recent</v>
      </c>
      <c r="G393">
        <v>14</v>
      </c>
      <c r="H393">
        <v>0</v>
      </c>
      <c r="I393">
        <v>24</v>
      </c>
      <c r="J393">
        <v>3</v>
      </c>
      <c r="K393">
        <v>3</v>
      </c>
      <c r="L393">
        <v>2</v>
      </c>
      <c r="M393">
        <f>INDEX('Additional Data'!$H$2:$M$2, MATCH(MAX(G393:L393), G393:L393,0))</f>
        <v>0</v>
      </c>
      <c r="N393">
        <v>1</v>
      </c>
      <c r="O393">
        <v>3</v>
      </c>
      <c r="P393">
        <v>0</v>
      </c>
      <c r="Q393">
        <v>2</v>
      </c>
      <c r="R393">
        <v>9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3</v>
      </c>
      <c r="Z393">
        <v>11</v>
      </c>
      <c r="AA393">
        <v>0</v>
      </c>
      <c r="AB393">
        <v>46</v>
      </c>
      <c r="AC393" t="str" cm="1">
        <f t="array" ref="AC393">_xlfn.IFS(AB393 &lt; 30, "&lt; 30", AB393 &lt; 40, "30-39", AB393 &lt; 50, "40-49", AB393 &gt;= 50, "50+")</f>
        <v>40-49</v>
      </c>
      <c r="AD393">
        <v>2547</v>
      </c>
      <c r="AE393">
        <v>0</v>
      </c>
      <c r="AF393">
        <v>0</v>
      </c>
      <c r="AG393">
        <v>0</v>
      </c>
      <c r="AH393">
        <v>1</v>
      </c>
      <c r="AI393">
        <v>0</v>
      </c>
      <c r="AJ393" t="str" cm="1">
        <f t="array" ref="AJ39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39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93">
        <v>0</v>
      </c>
      <c r="AM393">
        <v>0</v>
      </c>
      <c r="AN393">
        <v>0</v>
      </c>
      <c r="AO393">
        <v>0</v>
      </c>
      <c r="AP393">
        <v>1</v>
      </c>
      <c r="AQ393" t="str" cm="1">
        <f t="array" ref="AQ39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93" t="str" cm="1">
        <f t="array" ref="AR39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93">
        <v>44</v>
      </c>
      <c r="AT393">
        <v>42</v>
      </c>
      <c r="AU393">
        <v>0</v>
      </c>
      <c r="AV393">
        <v>1</v>
      </c>
      <c r="AW393" t="s">
        <v>45</v>
      </c>
      <c r="AX393" t="s">
        <v>11</v>
      </c>
      <c r="AY393" t="str">
        <f t="shared" si="55"/>
        <v>Web</v>
      </c>
      <c r="AZ393">
        <v>5</v>
      </c>
      <c r="BA393" t="s">
        <v>44</v>
      </c>
      <c r="BB393">
        <f t="shared" si="56"/>
        <v>5</v>
      </c>
      <c r="BC393">
        <f t="shared" si="57"/>
        <v>46</v>
      </c>
      <c r="BD393">
        <f t="shared" si="58"/>
        <v>9</v>
      </c>
      <c r="BE393">
        <f t="shared" si="59"/>
        <v>1</v>
      </c>
      <c r="BF393">
        <f t="shared" si="60"/>
        <v>1</v>
      </c>
      <c r="BG393">
        <f t="shared" si="61"/>
        <v>11</v>
      </c>
      <c r="BH393">
        <f t="shared" si="62"/>
        <v>3</v>
      </c>
      <c r="BI393" t="str">
        <f>VLOOKUP(BH393,'Additional Data'!$E$1:$F$12,2,FALSE)</f>
        <v>At Risk</v>
      </c>
      <c r="BJ393" t="str">
        <f>IF(G393 &lt;= 'Additional Data'!$Q$2, "Low", IF(G393 &lt;= 'Additional Data'!$Q$3, "Medium", "High"))</f>
        <v>Low</v>
      </c>
      <c r="BK393" t="str">
        <f>IF(K393 &lt;= 'Additional Data'!$V$2, "Low", IF(K393 &lt;= 'Additional Data'!$V$3, "Medium", "High"))</f>
        <v>Medium</v>
      </c>
      <c r="BL393" t="str">
        <f>IF(L393 &lt;= 'Additional Data'!$AA$2, "Low", IF(L393 &lt;= 'Additional Data'!$AA$3, "Medium", "High"))</f>
        <v>Low</v>
      </c>
      <c r="BM393">
        <v>392</v>
      </c>
    </row>
    <row r="394" spans="1:65" x14ac:dyDescent="0.25">
      <c r="A394">
        <v>50437</v>
      </c>
      <c r="B394" t="str">
        <f>IF(A394 &lt;= 'Additional Data'!$B$2,"Low", IF(A394 &lt;='Additional Data'!$B$3, "Medium", "High"))</f>
        <v>Medium</v>
      </c>
      <c r="C394">
        <v>0</v>
      </c>
      <c r="D394">
        <v>2</v>
      </c>
      <c r="E394">
        <v>28</v>
      </c>
      <c r="F394" t="str">
        <f t="shared" si="54"/>
        <v>Recent</v>
      </c>
      <c r="G394">
        <v>370</v>
      </c>
      <c r="H394">
        <v>9</v>
      </c>
      <c r="I394">
        <v>92</v>
      </c>
      <c r="J394">
        <v>6</v>
      </c>
      <c r="K394">
        <v>9</v>
      </c>
      <c r="L394">
        <v>4</v>
      </c>
      <c r="M394">
        <f>INDEX('Additional Data'!$H$2:$M$2, MATCH(MAX(G394:L394), G394:L394,0))</f>
        <v>0</v>
      </c>
      <c r="N394">
        <v>3</v>
      </c>
      <c r="O394">
        <v>7</v>
      </c>
      <c r="P394">
        <v>1</v>
      </c>
      <c r="Q394">
        <v>8</v>
      </c>
      <c r="R394">
        <v>7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3</v>
      </c>
      <c r="Z394">
        <v>11</v>
      </c>
      <c r="AA394">
        <v>0</v>
      </c>
      <c r="AB394">
        <v>57</v>
      </c>
      <c r="AC394" t="str" cm="1">
        <f t="array" ref="AC394">_xlfn.IFS(AB394 &lt; 30, "&lt; 30", AB394 &lt; 40, "30-39", AB394 &lt; 50, "40-49", AB394 &gt;= 50, "50+")</f>
        <v>50+</v>
      </c>
      <c r="AD394">
        <v>2779</v>
      </c>
      <c r="AE394">
        <v>0</v>
      </c>
      <c r="AF394">
        <v>1</v>
      </c>
      <c r="AG394">
        <v>0</v>
      </c>
      <c r="AH394">
        <v>0</v>
      </c>
      <c r="AI394">
        <v>0</v>
      </c>
      <c r="AJ394" t="str" cm="1">
        <f t="array" ref="AJ39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9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94">
        <v>0</v>
      </c>
      <c r="AM394">
        <v>0</v>
      </c>
      <c r="AN394">
        <v>1</v>
      </c>
      <c r="AO394">
        <v>0</v>
      </c>
      <c r="AP394">
        <v>0</v>
      </c>
      <c r="AQ394" t="str" cm="1">
        <f t="array" ref="AQ39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94" t="str" cm="1">
        <f t="array" ref="AR39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94">
        <v>486</v>
      </c>
      <c r="AT394">
        <v>482</v>
      </c>
      <c r="AU394">
        <v>0</v>
      </c>
      <c r="AV394">
        <v>2</v>
      </c>
      <c r="AW394" t="s">
        <v>46</v>
      </c>
      <c r="AX394" t="s">
        <v>13</v>
      </c>
      <c r="AY394" t="str">
        <f t="shared" si="55"/>
        <v>Store</v>
      </c>
      <c r="AZ394">
        <v>16</v>
      </c>
      <c r="BA394" t="s">
        <v>44</v>
      </c>
      <c r="BB394">
        <f t="shared" si="56"/>
        <v>16</v>
      </c>
      <c r="BC394">
        <f t="shared" si="57"/>
        <v>490</v>
      </c>
      <c r="BD394">
        <f t="shared" si="58"/>
        <v>8</v>
      </c>
      <c r="BE394">
        <f t="shared" si="59"/>
        <v>6</v>
      </c>
      <c r="BF394">
        <f t="shared" si="60"/>
        <v>5</v>
      </c>
      <c r="BG394">
        <f t="shared" si="61"/>
        <v>19</v>
      </c>
      <c r="BH394">
        <f t="shared" si="62"/>
        <v>7</v>
      </c>
      <c r="BI394" t="str">
        <f>VLOOKUP(BH394,'Additional Data'!$E$1:$F$12,2,FALSE)</f>
        <v>Loyal Customer</v>
      </c>
      <c r="BJ394" t="str">
        <f>IF(G394 &lt;= 'Additional Data'!$Q$2, "Low", IF(G394 &lt;= 'Additional Data'!$Q$3, "Medium", "High"))</f>
        <v>Medium</v>
      </c>
      <c r="BK394" t="str">
        <f>IF(K394 &lt;= 'Additional Data'!$V$2, "Low", IF(K394 &lt;= 'Additional Data'!$V$3, "Medium", "High"))</f>
        <v>Medium</v>
      </c>
      <c r="BL394" t="str">
        <f>IF(L394 &lt;= 'Additional Data'!$AA$2, "Low", IF(L394 &lt;= 'Additional Data'!$AA$3, "Medium", "High"))</f>
        <v>Low</v>
      </c>
      <c r="BM394">
        <v>393</v>
      </c>
    </row>
    <row r="395" spans="1:65" x14ac:dyDescent="0.25">
      <c r="A395">
        <v>23616</v>
      </c>
      <c r="B395" t="str">
        <f>IF(A395 &lt;= 'Additional Data'!$B$2,"Low", IF(A395 &lt;='Additional Data'!$B$3, "Medium", "High"))</f>
        <v>Low</v>
      </c>
      <c r="C395">
        <v>1</v>
      </c>
      <c r="D395">
        <v>0</v>
      </c>
      <c r="E395">
        <v>76</v>
      </c>
      <c r="F395" t="str">
        <f t="shared" si="54"/>
        <v>Old</v>
      </c>
      <c r="G395">
        <v>4</v>
      </c>
      <c r="H395">
        <v>22</v>
      </c>
      <c r="I395">
        <v>11</v>
      </c>
      <c r="J395">
        <v>3</v>
      </c>
      <c r="K395">
        <v>7</v>
      </c>
      <c r="L395">
        <v>32</v>
      </c>
      <c r="M395">
        <f>INDEX('Additional Data'!$H$2:$M$2, MATCH(MAX(G395:L395), G395:L395,0))</f>
        <v>0</v>
      </c>
      <c r="N395">
        <v>2</v>
      </c>
      <c r="O395">
        <v>3</v>
      </c>
      <c r="P395">
        <v>0</v>
      </c>
      <c r="Q395">
        <v>3</v>
      </c>
      <c r="R395">
        <v>8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3</v>
      </c>
      <c r="Z395">
        <v>11</v>
      </c>
      <c r="AA395">
        <v>1</v>
      </c>
      <c r="AB395">
        <v>38</v>
      </c>
      <c r="AC395" t="str" cm="1">
        <f t="array" ref="AC395">_xlfn.IFS(AB395 &lt; 30, "&lt; 30", AB395 &lt; 40, "30-39", AB395 &lt; 50, "40-49", AB395 &gt;= 50, "50+")</f>
        <v>30-39</v>
      </c>
      <c r="AD395">
        <v>2748</v>
      </c>
      <c r="AE395">
        <v>0</v>
      </c>
      <c r="AF395">
        <v>0</v>
      </c>
      <c r="AG395">
        <v>1</v>
      </c>
      <c r="AH395">
        <v>0</v>
      </c>
      <c r="AI395">
        <v>0</v>
      </c>
      <c r="AJ395" t="str" cm="1">
        <f t="array" ref="AJ39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9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95">
        <v>1</v>
      </c>
      <c r="AM395">
        <v>0</v>
      </c>
      <c r="AN395">
        <v>0</v>
      </c>
      <c r="AO395">
        <v>0</v>
      </c>
      <c r="AP395">
        <v>0</v>
      </c>
      <c r="AQ395" t="str" cm="1">
        <f t="array" ref="AQ39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395" t="str" cm="1">
        <f t="array" ref="AR39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395">
        <v>47</v>
      </c>
      <c r="AT395">
        <v>15</v>
      </c>
      <c r="AU395">
        <v>0</v>
      </c>
      <c r="AV395">
        <v>1</v>
      </c>
      <c r="AW395" t="s">
        <v>45</v>
      </c>
      <c r="AX395" t="s">
        <v>11</v>
      </c>
      <c r="AY395" t="str">
        <f t="shared" si="55"/>
        <v>Web</v>
      </c>
      <c r="AZ395">
        <v>6</v>
      </c>
      <c r="BA395" t="s">
        <v>44</v>
      </c>
      <c r="BB395">
        <f t="shared" si="56"/>
        <v>6</v>
      </c>
      <c r="BC395">
        <f t="shared" si="57"/>
        <v>79</v>
      </c>
      <c r="BD395">
        <f t="shared" si="58"/>
        <v>3.0000000000000004</v>
      </c>
      <c r="BE395">
        <f t="shared" si="59"/>
        <v>2</v>
      </c>
      <c r="BF395">
        <f t="shared" si="60"/>
        <v>2</v>
      </c>
      <c r="BG395">
        <f t="shared" si="61"/>
        <v>7</v>
      </c>
      <c r="BH395">
        <f t="shared" si="62"/>
        <v>1</v>
      </c>
      <c r="BI395" t="str">
        <f>VLOOKUP(BH395,'Additional Data'!$E$1:$F$12,2,FALSE)</f>
        <v>Churned Customer</v>
      </c>
      <c r="BJ395" t="str">
        <f>IF(G395 &lt;= 'Additional Data'!$Q$2, "Low", IF(G395 &lt;= 'Additional Data'!$Q$3, "Medium", "High"))</f>
        <v>Low</v>
      </c>
      <c r="BK395" t="str">
        <f>IF(K395 &lt;= 'Additional Data'!$V$2, "Low", IF(K395 &lt;= 'Additional Data'!$V$3, "Medium", "High"))</f>
        <v>Medium</v>
      </c>
      <c r="BL395" t="str">
        <f>IF(L395 &lt;= 'Additional Data'!$AA$2, "Low", IF(L395 &lt;= 'Additional Data'!$AA$3, "Medium", "High"))</f>
        <v>Medium</v>
      </c>
      <c r="BM395">
        <v>394</v>
      </c>
    </row>
    <row r="396" spans="1:65" x14ac:dyDescent="0.25">
      <c r="A396">
        <v>53858</v>
      </c>
      <c r="B396" t="str">
        <f>IF(A396 &lt;= 'Additional Data'!$B$2,"Low", IF(A396 &lt;='Additional Data'!$B$3, "Medium", "High"))</f>
        <v>Medium</v>
      </c>
      <c r="C396">
        <v>0</v>
      </c>
      <c r="D396">
        <v>1</v>
      </c>
      <c r="E396">
        <v>50</v>
      </c>
      <c r="F396" t="str">
        <f t="shared" si="54"/>
        <v>Mid</v>
      </c>
      <c r="G396">
        <v>407</v>
      </c>
      <c r="H396">
        <v>53</v>
      </c>
      <c r="I396">
        <v>221</v>
      </c>
      <c r="J396">
        <v>58</v>
      </c>
      <c r="K396">
        <v>150</v>
      </c>
      <c r="L396">
        <v>26</v>
      </c>
      <c r="M396">
        <f>INDEX('Additional Data'!$H$2:$M$2, MATCH(MAX(G396:L396), G396:L396,0))</f>
        <v>0</v>
      </c>
      <c r="N396">
        <v>4</v>
      </c>
      <c r="O396">
        <v>4</v>
      </c>
      <c r="P396">
        <v>3</v>
      </c>
      <c r="Q396">
        <v>6</v>
      </c>
      <c r="R396">
        <v>4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3</v>
      </c>
      <c r="Z396">
        <v>11</v>
      </c>
      <c r="AA396">
        <v>0</v>
      </c>
      <c r="AB396">
        <v>44</v>
      </c>
      <c r="AC396" t="str" cm="1">
        <f t="array" ref="AC396">_xlfn.IFS(AB396 &lt; 30, "&lt; 30", AB396 &lt; 40, "30-39", AB396 &lt; 50, "40-49", AB396 &gt;= 50, "50+")</f>
        <v>40-49</v>
      </c>
      <c r="AD396">
        <v>2756</v>
      </c>
      <c r="AE396">
        <v>0</v>
      </c>
      <c r="AF396">
        <v>1</v>
      </c>
      <c r="AG396">
        <v>0</v>
      </c>
      <c r="AH396">
        <v>0</v>
      </c>
      <c r="AI396">
        <v>0</v>
      </c>
      <c r="AJ396" t="str" cm="1">
        <f t="array" ref="AJ39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9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96">
        <v>0</v>
      </c>
      <c r="AM396">
        <v>0</v>
      </c>
      <c r="AN396">
        <v>1</v>
      </c>
      <c r="AO396">
        <v>0</v>
      </c>
      <c r="AP396">
        <v>0</v>
      </c>
      <c r="AQ396" t="str" cm="1">
        <f t="array" ref="AQ39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96" t="str" cm="1">
        <f t="array" ref="AR39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96">
        <v>889</v>
      </c>
      <c r="AT396">
        <v>863</v>
      </c>
      <c r="AU396">
        <v>0</v>
      </c>
      <c r="AV396">
        <v>1</v>
      </c>
      <c r="AW396" t="s">
        <v>46</v>
      </c>
      <c r="AX396" t="s">
        <v>13</v>
      </c>
      <c r="AY396" t="str">
        <f t="shared" si="55"/>
        <v>Store</v>
      </c>
      <c r="AZ396">
        <v>13</v>
      </c>
      <c r="BA396" t="s">
        <v>44</v>
      </c>
      <c r="BB396">
        <f t="shared" si="56"/>
        <v>13</v>
      </c>
      <c r="BC396">
        <f t="shared" si="57"/>
        <v>915</v>
      </c>
      <c r="BD396">
        <f t="shared" si="58"/>
        <v>5</v>
      </c>
      <c r="BE396">
        <f t="shared" si="59"/>
        <v>5</v>
      </c>
      <c r="BF396">
        <f t="shared" si="60"/>
        <v>6</v>
      </c>
      <c r="BG396">
        <f t="shared" si="61"/>
        <v>16</v>
      </c>
      <c r="BH396">
        <f t="shared" si="62"/>
        <v>5</v>
      </c>
      <c r="BI396" t="str">
        <f>VLOOKUP(BH396,'Additional Data'!$E$1:$F$12,2,FALSE)</f>
        <v>Loyal Customer</v>
      </c>
      <c r="BJ396" t="str">
        <f>IF(G396 &lt;= 'Additional Data'!$Q$2, "Low", IF(G396 &lt;= 'Additional Data'!$Q$3, "Medium", "High"))</f>
        <v>Medium</v>
      </c>
      <c r="BK396" t="str">
        <f>IF(K396 &lt;= 'Additional Data'!$V$2, "Low", IF(K396 &lt;= 'Additional Data'!$V$3, "Medium", "High"))</f>
        <v>High</v>
      </c>
      <c r="BL396" t="str">
        <f>IF(L396 &lt;= 'Additional Data'!$AA$2, "Low", IF(L396 &lt;= 'Additional Data'!$AA$3, "Medium", "High"))</f>
        <v>Medium</v>
      </c>
      <c r="BM396">
        <v>395</v>
      </c>
    </row>
    <row r="397" spans="1:65" x14ac:dyDescent="0.25">
      <c r="A397">
        <v>66465</v>
      </c>
      <c r="B397" t="str">
        <f>IF(A397 &lt;= 'Additional Data'!$B$2,"Low", IF(A397 &lt;='Additional Data'!$B$3, "Medium", "High"))</f>
        <v>Medium</v>
      </c>
      <c r="C397">
        <v>0</v>
      </c>
      <c r="D397">
        <v>1</v>
      </c>
      <c r="E397">
        <v>1</v>
      </c>
      <c r="F397" t="str">
        <f t="shared" si="54"/>
        <v>Very Recent</v>
      </c>
      <c r="G397">
        <v>1200</v>
      </c>
      <c r="H397">
        <v>0</v>
      </c>
      <c r="I397">
        <v>204</v>
      </c>
      <c r="J397">
        <v>38</v>
      </c>
      <c r="K397">
        <v>29</v>
      </c>
      <c r="L397">
        <v>14</v>
      </c>
      <c r="M397">
        <f>INDEX('Additional Data'!$H$2:$M$2, MATCH(MAX(G397:L397), G397:L397,0))</f>
        <v>0</v>
      </c>
      <c r="N397">
        <v>3</v>
      </c>
      <c r="O397">
        <v>11</v>
      </c>
      <c r="P397">
        <v>9</v>
      </c>
      <c r="Q397">
        <v>12</v>
      </c>
      <c r="R397">
        <v>6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3</v>
      </c>
      <c r="Z397">
        <v>11</v>
      </c>
      <c r="AA397">
        <v>0</v>
      </c>
      <c r="AB397">
        <v>65</v>
      </c>
      <c r="AC397" t="str" cm="1">
        <f t="array" ref="AC397">_xlfn.IFS(AB397 &lt; 30, "&lt; 30", AB397 &lt; 40, "30-39", AB397 &lt; 50, "40-49", AB397 &gt;= 50, "50+")</f>
        <v>50+</v>
      </c>
      <c r="AD397">
        <v>2615</v>
      </c>
      <c r="AE397">
        <v>0</v>
      </c>
      <c r="AF397">
        <v>1</v>
      </c>
      <c r="AG397">
        <v>0</v>
      </c>
      <c r="AH397">
        <v>0</v>
      </c>
      <c r="AI397">
        <v>0</v>
      </c>
      <c r="AJ397" t="str" cm="1">
        <f t="array" ref="AJ39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39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97">
        <v>0</v>
      </c>
      <c r="AM397">
        <v>0</v>
      </c>
      <c r="AN397">
        <v>0</v>
      </c>
      <c r="AO397">
        <v>0</v>
      </c>
      <c r="AP397">
        <v>1</v>
      </c>
      <c r="AQ397" t="str" cm="1">
        <f t="array" ref="AQ39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397" t="str" cm="1">
        <f t="array" ref="AR39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397">
        <v>1471</v>
      </c>
      <c r="AT397">
        <v>1457</v>
      </c>
      <c r="AU397">
        <v>1</v>
      </c>
      <c r="AV397">
        <v>1</v>
      </c>
      <c r="AW397" t="s">
        <v>43</v>
      </c>
      <c r="AX397" t="s">
        <v>13</v>
      </c>
      <c r="AY397" t="str">
        <f t="shared" si="55"/>
        <v>Store</v>
      </c>
      <c r="AZ397">
        <v>32</v>
      </c>
      <c r="BA397" t="s">
        <v>48</v>
      </c>
      <c r="BB397">
        <f t="shared" si="56"/>
        <v>32</v>
      </c>
      <c r="BC397">
        <f t="shared" si="57"/>
        <v>1485</v>
      </c>
      <c r="BD397">
        <f t="shared" si="58"/>
        <v>10</v>
      </c>
      <c r="BE397">
        <f t="shared" si="59"/>
        <v>9</v>
      </c>
      <c r="BF397">
        <f t="shared" si="60"/>
        <v>8</v>
      </c>
      <c r="BG397">
        <f t="shared" si="61"/>
        <v>27</v>
      </c>
      <c r="BH397">
        <f t="shared" si="62"/>
        <v>9</v>
      </c>
      <c r="BI397" t="str">
        <f>VLOOKUP(BH397,'Additional Data'!$E$1:$F$12,2,FALSE)</f>
        <v>Top Customer</v>
      </c>
      <c r="BJ397" t="str">
        <f>IF(G397 &lt;= 'Additional Data'!$Q$2, "Low", IF(G397 &lt;= 'Additional Data'!$Q$3, "Medium", "High"))</f>
        <v>High</v>
      </c>
      <c r="BK397" t="str">
        <f>IF(K397 &lt;= 'Additional Data'!$V$2, "Low", IF(K397 &lt;= 'Additional Data'!$V$3, "Medium", "High"))</f>
        <v>Medium</v>
      </c>
      <c r="BL397" t="str">
        <f>IF(L397 &lt;= 'Additional Data'!$AA$2, "Low", IF(L397 &lt;= 'Additional Data'!$AA$3, "Medium", "High"))</f>
        <v>Medium</v>
      </c>
      <c r="BM397">
        <v>396</v>
      </c>
    </row>
    <row r="398" spans="1:65" x14ac:dyDescent="0.25">
      <c r="A398">
        <v>46923</v>
      </c>
      <c r="B398" t="str">
        <f>IF(A398 &lt;= 'Additional Data'!$B$2,"Low", IF(A398 &lt;='Additional Data'!$B$3, "Medium", "High"))</f>
        <v>Medium</v>
      </c>
      <c r="C398">
        <v>1</v>
      </c>
      <c r="D398">
        <v>0</v>
      </c>
      <c r="E398">
        <v>90</v>
      </c>
      <c r="F398" t="str">
        <f t="shared" si="54"/>
        <v>Old</v>
      </c>
      <c r="G398">
        <v>85</v>
      </c>
      <c r="H398">
        <v>44</v>
      </c>
      <c r="I398">
        <v>54</v>
      </c>
      <c r="J398">
        <v>102</v>
      </c>
      <c r="K398">
        <v>78</v>
      </c>
      <c r="L398">
        <v>6</v>
      </c>
      <c r="M398">
        <f>INDEX('Additional Data'!$H$2:$M$2, MATCH(MAX(G398:L398), G398:L398,0))</f>
        <v>0</v>
      </c>
      <c r="N398">
        <v>3</v>
      </c>
      <c r="O398">
        <v>5</v>
      </c>
      <c r="P398">
        <v>1</v>
      </c>
      <c r="Q398">
        <v>7</v>
      </c>
      <c r="R398">
        <v>7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3</v>
      </c>
      <c r="Z398">
        <v>11</v>
      </c>
      <c r="AA398">
        <v>0</v>
      </c>
      <c r="AB398">
        <v>33</v>
      </c>
      <c r="AC398" t="str" cm="1">
        <f t="array" ref="AC398">_xlfn.IFS(AB398 &lt; 30, "&lt; 30", AB398 &lt; 40, "30-39", AB398 &lt; 50, "40-49", AB398 &gt;= 50, "50+")</f>
        <v>30-39</v>
      </c>
      <c r="AD398">
        <v>2835</v>
      </c>
      <c r="AE398">
        <v>0</v>
      </c>
      <c r="AF398">
        <v>0</v>
      </c>
      <c r="AG398">
        <v>1</v>
      </c>
      <c r="AH398">
        <v>0</v>
      </c>
      <c r="AI398">
        <v>0</v>
      </c>
      <c r="AJ398" t="str" cm="1">
        <f t="array" ref="AJ39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39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398">
        <v>0</v>
      </c>
      <c r="AM398">
        <v>0</v>
      </c>
      <c r="AN398">
        <v>1</v>
      </c>
      <c r="AO398">
        <v>0</v>
      </c>
      <c r="AP398">
        <v>0</v>
      </c>
      <c r="AQ398" t="str" cm="1">
        <f t="array" ref="AQ39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98" t="str" cm="1">
        <f t="array" ref="AR39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98">
        <v>363</v>
      </c>
      <c r="AT398">
        <v>357</v>
      </c>
      <c r="AU398">
        <v>0</v>
      </c>
      <c r="AV398">
        <v>1</v>
      </c>
      <c r="AW398" t="s">
        <v>46</v>
      </c>
      <c r="AX398" t="s">
        <v>13</v>
      </c>
      <c r="AY398" t="str">
        <f t="shared" si="55"/>
        <v>Store</v>
      </c>
      <c r="AZ398">
        <v>13</v>
      </c>
      <c r="BA398" t="s">
        <v>44</v>
      </c>
      <c r="BB398">
        <f t="shared" si="56"/>
        <v>13</v>
      </c>
      <c r="BC398">
        <f t="shared" si="57"/>
        <v>369</v>
      </c>
      <c r="BD398">
        <f t="shared" si="58"/>
        <v>0.99999999999999978</v>
      </c>
      <c r="BE398">
        <f t="shared" si="59"/>
        <v>5</v>
      </c>
      <c r="BF398">
        <f t="shared" si="60"/>
        <v>4</v>
      </c>
      <c r="BG398">
        <f t="shared" si="61"/>
        <v>10</v>
      </c>
      <c r="BH398">
        <f t="shared" si="62"/>
        <v>2</v>
      </c>
      <c r="BI398" t="str">
        <f>VLOOKUP(BH398,'Additional Data'!$E$1:$F$12,2,FALSE)</f>
        <v>Churned Customer</v>
      </c>
      <c r="BJ398" t="str">
        <f>IF(G398 &lt;= 'Additional Data'!$Q$2, "Low", IF(G398 &lt;= 'Additional Data'!$Q$3, "Medium", "High"))</f>
        <v>Medium</v>
      </c>
      <c r="BK398" t="str">
        <f>IF(K398 &lt;= 'Additional Data'!$V$2, "Low", IF(K398 &lt;= 'Additional Data'!$V$3, "Medium", "High"))</f>
        <v>High</v>
      </c>
      <c r="BL398" t="str">
        <f>IF(L398 &lt;= 'Additional Data'!$AA$2, "Low", IF(L398 &lt;= 'Additional Data'!$AA$3, "Medium", "High"))</f>
        <v>Low</v>
      </c>
      <c r="BM398">
        <v>397</v>
      </c>
    </row>
    <row r="399" spans="1:65" x14ac:dyDescent="0.25">
      <c r="A399">
        <v>75072</v>
      </c>
      <c r="B399" t="str">
        <f>IF(A399 &lt;= 'Additional Data'!$B$2,"Low", IF(A399 &lt;='Additional Data'!$B$3, "Medium", "High"))</f>
        <v>High</v>
      </c>
      <c r="C399">
        <v>0</v>
      </c>
      <c r="D399">
        <v>1</v>
      </c>
      <c r="E399">
        <v>83</v>
      </c>
      <c r="F399" t="str">
        <f t="shared" si="54"/>
        <v>Old</v>
      </c>
      <c r="G399">
        <v>583</v>
      </c>
      <c r="H399">
        <v>34</v>
      </c>
      <c r="I399">
        <v>309</v>
      </c>
      <c r="J399">
        <v>0</v>
      </c>
      <c r="K399">
        <v>22</v>
      </c>
      <c r="L399">
        <v>125</v>
      </c>
      <c r="M399">
        <f>INDEX('Additional Data'!$H$2:$M$2, MATCH(MAX(G399:L399), G399:L399,0))</f>
        <v>0</v>
      </c>
      <c r="N399">
        <v>2</v>
      </c>
      <c r="O399">
        <v>5</v>
      </c>
      <c r="P399">
        <v>4</v>
      </c>
      <c r="Q399">
        <v>8</v>
      </c>
      <c r="R399">
        <v>3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3</v>
      </c>
      <c r="Z399">
        <v>11</v>
      </c>
      <c r="AA399">
        <v>0</v>
      </c>
      <c r="AB399">
        <v>58</v>
      </c>
      <c r="AC399" t="str" cm="1">
        <f t="array" ref="AC399">_xlfn.IFS(AB399 &lt; 30, "&lt; 30", AB399 &lt; 40, "30-39", AB399 &lt; 50, "40-49", AB399 &gt;= 50, "50+")</f>
        <v>50+</v>
      </c>
      <c r="AD399">
        <v>2681</v>
      </c>
      <c r="AE399">
        <v>0</v>
      </c>
      <c r="AF399">
        <v>0</v>
      </c>
      <c r="AG399">
        <v>0</v>
      </c>
      <c r="AH399">
        <v>1</v>
      </c>
      <c r="AI399">
        <v>0</v>
      </c>
      <c r="AJ399" t="str" cm="1">
        <f t="array" ref="AJ39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39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399">
        <v>0</v>
      </c>
      <c r="AM399">
        <v>0</v>
      </c>
      <c r="AN399">
        <v>1</v>
      </c>
      <c r="AO399">
        <v>0</v>
      </c>
      <c r="AP399">
        <v>0</v>
      </c>
      <c r="AQ399" t="str" cm="1">
        <f t="array" ref="AQ39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399" t="str" cm="1">
        <f t="array" ref="AR39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399">
        <v>948</v>
      </c>
      <c r="AT399">
        <v>823</v>
      </c>
      <c r="AU399">
        <v>0</v>
      </c>
      <c r="AV399">
        <v>1</v>
      </c>
      <c r="AW399" t="s">
        <v>46</v>
      </c>
      <c r="AX399" t="s">
        <v>13</v>
      </c>
      <c r="AY399" t="str">
        <f t="shared" si="55"/>
        <v>Store</v>
      </c>
      <c r="AZ399">
        <v>17</v>
      </c>
      <c r="BA399" t="s">
        <v>44</v>
      </c>
      <c r="BB399">
        <f t="shared" si="56"/>
        <v>17</v>
      </c>
      <c r="BC399">
        <f t="shared" si="57"/>
        <v>1073</v>
      </c>
      <c r="BD399">
        <f t="shared" si="58"/>
        <v>1.9999999999999996</v>
      </c>
      <c r="BE399">
        <f t="shared" si="59"/>
        <v>6</v>
      </c>
      <c r="BF399">
        <f t="shared" si="60"/>
        <v>7</v>
      </c>
      <c r="BG399">
        <f t="shared" si="61"/>
        <v>15</v>
      </c>
      <c r="BH399">
        <f t="shared" si="62"/>
        <v>4</v>
      </c>
      <c r="BI399" t="str">
        <f>VLOOKUP(BH399,'Additional Data'!$E$1:$F$12,2,FALSE)</f>
        <v>At Risk</v>
      </c>
      <c r="BJ399" t="str">
        <f>IF(G399 &lt;= 'Additional Data'!$Q$2, "Low", IF(G399 &lt;= 'Additional Data'!$Q$3, "Medium", "High"))</f>
        <v>High</v>
      </c>
      <c r="BK399" t="str">
        <f>IF(K399 &lt;= 'Additional Data'!$V$2, "Low", IF(K399 &lt;= 'Additional Data'!$V$3, "Medium", "High"))</f>
        <v>Medium</v>
      </c>
      <c r="BL399" t="str">
        <f>IF(L399 &lt;= 'Additional Data'!$AA$2, "Low", IF(L399 &lt;= 'Additional Data'!$AA$3, "Medium", "High"))</f>
        <v>High</v>
      </c>
      <c r="BM399">
        <v>398</v>
      </c>
    </row>
    <row r="400" spans="1:65" x14ac:dyDescent="0.25">
      <c r="A400">
        <v>75865</v>
      </c>
      <c r="B400" t="str">
        <f>IF(A400 &lt;= 'Additional Data'!$B$2,"Low", IF(A400 &lt;='Additional Data'!$B$3, "Medium", "High"))</f>
        <v>High</v>
      </c>
      <c r="C400">
        <v>0</v>
      </c>
      <c r="D400">
        <v>0</v>
      </c>
      <c r="E400">
        <v>73</v>
      </c>
      <c r="F400" t="str">
        <f t="shared" si="54"/>
        <v>Old</v>
      </c>
      <c r="G400">
        <v>483</v>
      </c>
      <c r="H400">
        <v>0</v>
      </c>
      <c r="I400">
        <v>591</v>
      </c>
      <c r="J400">
        <v>156</v>
      </c>
      <c r="K400">
        <v>0</v>
      </c>
      <c r="L400">
        <v>12</v>
      </c>
      <c r="M400">
        <f>INDEX('Additional Data'!$H$2:$M$2, MATCH(MAX(G400:L400), G400:L400,0))</f>
        <v>0</v>
      </c>
      <c r="N400">
        <v>1</v>
      </c>
      <c r="O400">
        <v>3</v>
      </c>
      <c r="P400">
        <v>5</v>
      </c>
      <c r="Q400">
        <v>10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3</v>
      </c>
      <c r="Z400">
        <v>11</v>
      </c>
      <c r="AA400">
        <v>0</v>
      </c>
      <c r="AB400">
        <v>77</v>
      </c>
      <c r="AC400" t="str" cm="1">
        <f t="array" ref="AC400">_xlfn.IFS(AB400 &lt; 30, "&lt; 30", AB400 &lt; 40, "30-39", AB400 &lt; 50, "40-49", AB400 &gt;= 50, "50+")</f>
        <v>50+</v>
      </c>
      <c r="AD400">
        <v>2249</v>
      </c>
      <c r="AE400">
        <v>0</v>
      </c>
      <c r="AF400">
        <v>1</v>
      </c>
      <c r="AG400">
        <v>0</v>
      </c>
      <c r="AH400">
        <v>0</v>
      </c>
      <c r="AI400">
        <v>0</v>
      </c>
      <c r="AJ400" t="str" cm="1">
        <f t="array" ref="AJ40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0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00">
        <v>0</v>
      </c>
      <c r="AM400">
        <v>0</v>
      </c>
      <c r="AN400">
        <v>0</v>
      </c>
      <c r="AO400">
        <v>0</v>
      </c>
      <c r="AP400">
        <v>1</v>
      </c>
      <c r="AQ400" t="str" cm="1">
        <f t="array" ref="AQ40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400" t="str" cm="1">
        <f t="array" ref="AR40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00">
        <v>1230</v>
      </c>
      <c r="AT400">
        <v>1218</v>
      </c>
      <c r="AU400">
        <v>0</v>
      </c>
      <c r="AV400">
        <v>0</v>
      </c>
      <c r="AW400" t="s">
        <v>43</v>
      </c>
      <c r="AX400" t="s">
        <v>13</v>
      </c>
      <c r="AY400" t="str">
        <f t="shared" si="55"/>
        <v>Store</v>
      </c>
      <c r="AZ400">
        <v>18</v>
      </c>
      <c r="BA400" t="s">
        <v>44</v>
      </c>
      <c r="BB400">
        <f t="shared" si="56"/>
        <v>18</v>
      </c>
      <c r="BC400">
        <f t="shared" si="57"/>
        <v>1242</v>
      </c>
      <c r="BD400">
        <f t="shared" si="58"/>
        <v>3.0000000000000004</v>
      </c>
      <c r="BE400">
        <f t="shared" si="59"/>
        <v>7</v>
      </c>
      <c r="BF400">
        <f t="shared" si="60"/>
        <v>8</v>
      </c>
      <c r="BG400">
        <f t="shared" si="61"/>
        <v>18</v>
      </c>
      <c r="BH400">
        <f t="shared" si="62"/>
        <v>6</v>
      </c>
      <c r="BI400" t="str">
        <f>VLOOKUP(BH400,'Additional Data'!$E$1:$F$12,2,FALSE)</f>
        <v>Loyal Customer</v>
      </c>
      <c r="BJ400" t="str">
        <f>IF(G400 &lt;= 'Additional Data'!$Q$2, "Low", IF(G400 &lt;= 'Additional Data'!$Q$3, "Medium", "High"))</f>
        <v>Medium</v>
      </c>
      <c r="BK400" t="str">
        <f>IF(K400 &lt;= 'Additional Data'!$V$2, "Low", IF(K400 &lt;= 'Additional Data'!$V$3, "Medium", "High"))</f>
        <v>Low</v>
      </c>
      <c r="BL400" t="str">
        <f>IF(L400 &lt;= 'Additional Data'!$AA$2, "Low", IF(L400 &lt;= 'Additional Data'!$AA$3, "Medium", "High"))</f>
        <v>Medium</v>
      </c>
      <c r="BM400">
        <v>399</v>
      </c>
    </row>
    <row r="401" spans="1:65" x14ac:dyDescent="0.25">
      <c r="A401">
        <v>19789</v>
      </c>
      <c r="B401" t="str">
        <f>IF(A401 &lt;= 'Additional Data'!$B$2,"Low", IF(A401 &lt;='Additional Data'!$B$3, "Medium", "High"))</f>
        <v>Low</v>
      </c>
      <c r="C401">
        <v>1</v>
      </c>
      <c r="D401">
        <v>0</v>
      </c>
      <c r="E401">
        <v>24</v>
      </c>
      <c r="F401" t="str">
        <f t="shared" si="54"/>
        <v>Recent</v>
      </c>
      <c r="G401">
        <v>2</v>
      </c>
      <c r="H401">
        <v>5</v>
      </c>
      <c r="I401">
        <v>9</v>
      </c>
      <c r="J401">
        <v>28</v>
      </c>
      <c r="K401">
        <v>6</v>
      </c>
      <c r="L401">
        <v>28</v>
      </c>
      <c r="M401">
        <f>INDEX('Additional Data'!$H$2:$M$2, MATCH(MAX(G401:L401), G401:L401,0))</f>
        <v>0</v>
      </c>
      <c r="N401">
        <v>3</v>
      </c>
      <c r="O401">
        <v>2</v>
      </c>
      <c r="P401">
        <v>1</v>
      </c>
      <c r="Q401">
        <v>3</v>
      </c>
      <c r="R401">
        <v>5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3</v>
      </c>
      <c r="Z401">
        <v>11</v>
      </c>
      <c r="AA401">
        <v>0</v>
      </c>
      <c r="AB401">
        <v>45</v>
      </c>
      <c r="AC401" t="str" cm="1">
        <f t="array" ref="AC401">_xlfn.IFS(AB401 &lt; 30, "&lt; 30", AB401 &lt; 40, "30-39", AB401 &lt; 50, "40-49", AB401 &gt;= 50, "50+")</f>
        <v>40-49</v>
      </c>
      <c r="AD401">
        <v>2380</v>
      </c>
      <c r="AE401">
        <v>0</v>
      </c>
      <c r="AF401">
        <v>0</v>
      </c>
      <c r="AG401">
        <v>0</v>
      </c>
      <c r="AH401">
        <v>1</v>
      </c>
      <c r="AI401">
        <v>0</v>
      </c>
      <c r="AJ401" t="str" cm="1">
        <f t="array" ref="AJ40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40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01">
        <v>1</v>
      </c>
      <c r="AM401">
        <v>0</v>
      </c>
      <c r="AN401">
        <v>0</v>
      </c>
      <c r="AO401">
        <v>0</v>
      </c>
      <c r="AP401">
        <v>0</v>
      </c>
      <c r="AQ401" t="str" cm="1">
        <f t="array" ref="AQ40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401" t="str" cm="1">
        <f t="array" ref="AR40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401">
        <v>50</v>
      </c>
      <c r="AT401">
        <v>22</v>
      </c>
      <c r="AU401">
        <v>1</v>
      </c>
      <c r="AV401">
        <v>1</v>
      </c>
      <c r="AW401" t="s">
        <v>45</v>
      </c>
      <c r="AX401" t="s">
        <v>13</v>
      </c>
      <c r="AY401" t="str">
        <f t="shared" si="55"/>
        <v>Store</v>
      </c>
      <c r="AZ401">
        <v>6</v>
      </c>
      <c r="BA401" t="s">
        <v>48</v>
      </c>
      <c r="BB401">
        <f t="shared" si="56"/>
        <v>6</v>
      </c>
      <c r="BC401">
        <f t="shared" si="57"/>
        <v>78</v>
      </c>
      <c r="BD401">
        <f t="shared" si="58"/>
        <v>8</v>
      </c>
      <c r="BE401">
        <f t="shared" si="59"/>
        <v>2</v>
      </c>
      <c r="BF401">
        <f t="shared" si="60"/>
        <v>2</v>
      </c>
      <c r="BG401">
        <f t="shared" si="61"/>
        <v>12</v>
      </c>
      <c r="BH401">
        <f t="shared" si="62"/>
        <v>3</v>
      </c>
      <c r="BI401" t="str">
        <f>VLOOKUP(BH401,'Additional Data'!$E$1:$F$12,2,FALSE)</f>
        <v>At Risk</v>
      </c>
      <c r="BJ401" t="str">
        <f>IF(G401 &lt;= 'Additional Data'!$Q$2, "Low", IF(G401 &lt;= 'Additional Data'!$Q$3, "Medium", "High"))</f>
        <v>Low</v>
      </c>
      <c r="BK401" t="str">
        <f>IF(K401 &lt;= 'Additional Data'!$V$2, "Low", IF(K401 &lt;= 'Additional Data'!$V$3, "Medium", "High"))</f>
        <v>Medium</v>
      </c>
      <c r="BL401" t="str">
        <f>IF(L401 &lt;= 'Additional Data'!$AA$2, "Low", IF(L401 &lt;= 'Additional Data'!$AA$3, "Medium", "High"))</f>
        <v>Medium</v>
      </c>
      <c r="BM401">
        <v>400</v>
      </c>
    </row>
    <row r="402" spans="1:65" x14ac:dyDescent="0.25">
      <c r="A402">
        <v>80134</v>
      </c>
      <c r="B402" t="str">
        <f>IF(A402 &lt;= 'Additional Data'!$B$2,"Low", IF(A402 &lt;='Additional Data'!$B$3, "Medium", "High"))</f>
        <v>High</v>
      </c>
      <c r="C402">
        <v>0</v>
      </c>
      <c r="D402">
        <v>0</v>
      </c>
      <c r="E402">
        <v>11</v>
      </c>
      <c r="F402" t="str">
        <f t="shared" si="54"/>
        <v>Recent</v>
      </c>
      <c r="G402">
        <v>966</v>
      </c>
      <c r="H402">
        <v>26</v>
      </c>
      <c r="I402">
        <v>282</v>
      </c>
      <c r="J402">
        <v>52</v>
      </c>
      <c r="K402">
        <v>26</v>
      </c>
      <c r="L402">
        <v>26</v>
      </c>
      <c r="M402">
        <f>INDEX('Additional Data'!$H$2:$M$2, MATCH(MAX(G402:L402), G402:L402,0))</f>
        <v>0</v>
      </c>
      <c r="N402">
        <v>1</v>
      </c>
      <c r="O402">
        <v>2</v>
      </c>
      <c r="P402">
        <v>7</v>
      </c>
      <c r="Q402">
        <v>11</v>
      </c>
      <c r="R402">
        <v>5</v>
      </c>
      <c r="S402">
        <v>0</v>
      </c>
      <c r="T402">
        <v>1</v>
      </c>
      <c r="U402">
        <v>1</v>
      </c>
      <c r="V402">
        <v>1</v>
      </c>
      <c r="W402">
        <v>1</v>
      </c>
      <c r="X402">
        <v>0</v>
      </c>
      <c r="Y402">
        <v>3</v>
      </c>
      <c r="Z402">
        <v>11</v>
      </c>
      <c r="AA402">
        <v>0</v>
      </c>
      <c r="AB402">
        <v>26</v>
      </c>
      <c r="AC402" t="str" cm="1">
        <f t="array" ref="AC402">_xlfn.IFS(AB402 &lt; 30, "&lt; 30", AB402 &lt; 40, "30-39", AB402 &lt; 50, "40-49", AB402 &gt;= 50, "50+")</f>
        <v>&lt; 30</v>
      </c>
      <c r="AD402">
        <v>2294</v>
      </c>
      <c r="AE402">
        <v>0</v>
      </c>
      <c r="AF402">
        <v>0</v>
      </c>
      <c r="AG402">
        <v>0</v>
      </c>
      <c r="AH402">
        <v>1</v>
      </c>
      <c r="AI402">
        <v>0</v>
      </c>
      <c r="AJ402" t="str" cm="1">
        <f t="array" ref="AJ40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40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02">
        <v>0</v>
      </c>
      <c r="AM402">
        <v>0</v>
      </c>
      <c r="AN402">
        <v>1</v>
      </c>
      <c r="AO402">
        <v>0</v>
      </c>
      <c r="AP402">
        <v>0</v>
      </c>
      <c r="AQ402" t="str" cm="1">
        <f t="array" ref="AQ40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02" t="str" cm="1">
        <f t="array" ref="AR40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02">
        <v>1352</v>
      </c>
      <c r="AT402">
        <v>1326</v>
      </c>
      <c r="AU402">
        <v>4</v>
      </c>
      <c r="AV402">
        <v>0</v>
      </c>
      <c r="AW402" t="s">
        <v>43</v>
      </c>
      <c r="AX402" t="s">
        <v>13</v>
      </c>
      <c r="AY402" t="str">
        <f t="shared" si="55"/>
        <v>Store</v>
      </c>
      <c r="AZ402">
        <v>20</v>
      </c>
      <c r="BA402" t="s">
        <v>48</v>
      </c>
      <c r="BB402">
        <f t="shared" si="56"/>
        <v>20</v>
      </c>
      <c r="BC402">
        <f t="shared" si="57"/>
        <v>1378</v>
      </c>
      <c r="BD402">
        <f t="shared" si="58"/>
        <v>9</v>
      </c>
      <c r="BE402">
        <f t="shared" si="59"/>
        <v>7</v>
      </c>
      <c r="BF402">
        <f t="shared" si="60"/>
        <v>8</v>
      </c>
      <c r="BG402">
        <f t="shared" si="61"/>
        <v>24</v>
      </c>
      <c r="BH402">
        <f t="shared" si="62"/>
        <v>9</v>
      </c>
      <c r="BI402" t="str">
        <f>VLOOKUP(BH402,'Additional Data'!$E$1:$F$12,2,FALSE)</f>
        <v>Top Customer</v>
      </c>
      <c r="BJ402" t="str">
        <f>IF(G402 &lt;= 'Additional Data'!$Q$2, "Low", IF(G402 &lt;= 'Additional Data'!$Q$3, "Medium", "High"))</f>
        <v>High</v>
      </c>
      <c r="BK402" t="str">
        <f>IF(K402 &lt;= 'Additional Data'!$V$2, "Low", IF(K402 &lt;= 'Additional Data'!$V$3, "Medium", "High"))</f>
        <v>Medium</v>
      </c>
      <c r="BL402" t="str">
        <f>IF(L402 &lt;= 'Additional Data'!$AA$2, "Low", IF(L402 &lt;= 'Additional Data'!$AA$3, "Medium", "High"))</f>
        <v>Medium</v>
      </c>
      <c r="BM402">
        <v>401</v>
      </c>
    </row>
    <row r="403" spans="1:65" x14ac:dyDescent="0.25">
      <c r="A403">
        <v>91065</v>
      </c>
      <c r="B403" t="str">
        <f>IF(A403 &lt;= 'Additional Data'!$B$2,"Low", IF(A403 &lt;='Additional Data'!$B$3, "Medium", "High"))</f>
        <v>High</v>
      </c>
      <c r="C403">
        <v>0</v>
      </c>
      <c r="D403">
        <v>0</v>
      </c>
      <c r="E403">
        <v>33</v>
      </c>
      <c r="F403" t="str">
        <f t="shared" si="54"/>
        <v>Mid</v>
      </c>
      <c r="G403">
        <v>822</v>
      </c>
      <c r="H403">
        <v>114</v>
      </c>
      <c r="I403">
        <v>108</v>
      </c>
      <c r="J403">
        <v>179</v>
      </c>
      <c r="K403">
        <v>137</v>
      </c>
      <c r="L403">
        <v>114</v>
      </c>
      <c r="M403">
        <f>INDEX('Additional Data'!$H$2:$M$2, MATCH(MAX(G403:L403), G403:L403,0))</f>
        <v>0</v>
      </c>
      <c r="N403">
        <v>1</v>
      </c>
      <c r="O403">
        <v>7</v>
      </c>
      <c r="P403">
        <v>9</v>
      </c>
      <c r="Q403">
        <v>9</v>
      </c>
      <c r="R403">
        <v>3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3</v>
      </c>
      <c r="Z403">
        <v>11</v>
      </c>
      <c r="AA403">
        <v>1</v>
      </c>
      <c r="AB403">
        <v>39</v>
      </c>
      <c r="AC403" t="str" cm="1">
        <f t="array" ref="AC403">_xlfn.IFS(AB403 &lt; 30, "&lt; 30", AB403 &lt; 40, "30-39", AB403 &lt; 50, "40-49", AB403 &gt;= 50, "50+")</f>
        <v>30-39</v>
      </c>
      <c r="AD403">
        <v>2651</v>
      </c>
      <c r="AE403">
        <v>0</v>
      </c>
      <c r="AF403">
        <v>0</v>
      </c>
      <c r="AG403">
        <v>1</v>
      </c>
      <c r="AH403">
        <v>0</v>
      </c>
      <c r="AI403">
        <v>0</v>
      </c>
      <c r="AJ403" t="str" cm="1">
        <f t="array" ref="AJ40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40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03">
        <v>0</v>
      </c>
      <c r="AM403">
        <v>0</v>
      </c>
      <c r="AN403">
        <v>1</v>
      </c>
      <c r="AO403">
        <v>0</v>
      </c>
      <c r="AP403">
        <v>0</v>
      </c>
      <c r="AQ403" t="str" cm="1">
        <f t="array" ref="AQ40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03" t="str" cm="1">
        <f t="array" ref="AR40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03">
        <v>1360</v>
      </c>
      <c r="AT403">
        <v>1246</v>
      </c>
      <c r="AU403">
        <v>2</v>
      </c>
      <c r="AV403">
        <v>0</v>
      </c>
      <c r="AW403" t="s">
        <v>43</v>
      </c>
      <c r="AX403" t="s">
        <v>12</v>
      </c>
      <c r="AY403" t="str">
        <f t="shared" si="55"/>
        <v>Catalog</v>
      </c>
      <c r="AZ403">
        <v>25</v>
      </c>
      <c r="BA403" t="s">
        <v>48</v>
      </c>
      <c r="BB403">
        <f t="shared" si="56"/>
        <v>25</v>
      </c>
      <c r="BC403">
        <f t="shared" si="57"/>
        <v>1474</v>
      </c>
      <c r="BD403">
        <f t="shared" si="58"/>
        <v>7</v>
      </c>
      <c r="BE403">
        <f t="shared" si="59"/>
        <v>9</v>
      </c>
      <c r="BF403">
        <f t="shared" si="60"/>
        <v>8</v>
      </c>
      <c r="BG403">
        <f t="shared" si="61"/>
        <v>24</v>
      </c>
      <c r="BH403">
        <f t="shared" si="62"/>
        <v>9</v>
      </c>
      <c r="BI403" t="str">
        <f>VLOOKUP(BH403,'Additional Data'!$E$1:$F$12,2,FALSE)</f>
        <v>Top Customer</v>
      </c>
      <c r="BJ403" t="str">
        <f>IF(G403 &lt;= 'Additional Data'!$Q$2, "Low", IF(G403 &lt;= 'Additional Data'!$Q$3, "Medium", "High"))</f>
        <v>High</v>
      </c>
      <c r="BK403" t="str">
        <f>IF(K403 &lt;= 'Additional Data'!$V$2, "Low", IF(K403 &lt;= 'Additional Data'!$V$3, "Medium", "High"))</f>
        <v>High</v>
      </c>
      <c r="BL403" t="str">
        <f>IF(L403 &lt;= 'Additional Data'!$AA$2, "Low", IF(L403 &lt;= 'Additional Data'!$AA$3, "Medium", "High"))</f>
        <v>High</v>
      </c>
      <c r="BM403">
        <v>402</v>
      </c>
    </row>
    <row r="404" spans="1:65" x14ac:dyDescent="0.25">
      <c r="A404">
        <v>49505</v>
      </c>
      <c r="B404" t="str">
        <f>IF(A404 &lt;= 'Additional Data'!$B$2,"Low", IF(A404 &lt;='Additional Data'!$B$3, "Medium", "High"))</f>
        <v>Medium</v>
      </c>
      <c r="C404">
        <v>1</v>
      </c>
      <c r="D404">
        <v>1</v>
      </c>
      <c r="E404">
        <v>4</v>
      </c>
      <c r="F404" t="str">
        <f t="shared" si="54"/>
        <v>Very Recent</v>
      </c>
      <c r="G404">
        <v>604</v>
      </c>
      <c r="H404">
        <v>0</v>
      </c>
      <c r="I404">
        <v>100</v>
      </c>
      <c r="J404">
        <v>19</v>
      </c>
      <c r="K404">
        <v>0</v>
      </c>
      <c r="L404">
        <v>28</v>
      </c>
      <c r="M404">
        <f>INDEX('Additional Data'!$H$2:$M$2, MATCH(MAX(G404:L404), G404:L404,0))</f>
        <v>0</v>
      </c>
      <c r="N404">
        <v>9</v>
      </c>
      <c r="O404">
        <v>10</v>
      </c>
      <c r="P404">
        <v>2</v>
      </c>
      <c r="Q404">
        <v>8</v>
      </c>
      <c r="R404">
        <v>8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3</v>
      </c>
      <c r="Z404">
        <v>11</v>
      </c>
      <c r="AA404">
        <v>0</v>
      </c>
      <c r="AB404">
        <v>49</v>
      </c>
      <c r="AC404" t="str" cm="1">
        <f t="array" ref="AC404">_xlfn.IFS(AB404 &lt; 30, "&lt; 30", AB404 &lt; 40, "30-39", AB404 &lt; 50, "40-49", AB404 &gt;= 50, "50+")</f>
        <v>40-49</v>
      </c>
      <c r="AD404">
        <v>2640</v>
      </c>
      <c r="AE404">
        <v>0</v>
      </c>
      <c r="AF404">
        <v>1</v>
      </c>
      <c r="AG404">
        <v>0</v>
      </c>
      <c r="AH404">
        <v>0</v>
      </c>
      <c r="AI404">
        <v>0</v>
      </c>
      <c r="AJ404" t="str" cm="1">
        <f t="array" ref="AJ40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0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04">
        <v>0</v>
      </c>
      <c r="AM404">
        <v>0</v>
      </c>
      <c r="AN404">
        <v>0</v>
      </c>
      <c r="AO404">
        <v>1</v>
      </c>
      <c r="AP404">
        <v>0</v>
      </c>
      <c r="AQ404" t="str" cm="1">
        <f t="array" ref="AQ40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404" t="str" cm="1">
        <f t="array" ref="AR40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04">
        <v>723</v>
      </c>
      <c r="AT404">
        <v>695</v>
      </c>
      <c r="AU404">
        <v>0</v>
      </c>
      <c r="AV404">
        <v>2</v>
      </c>
      <c r="AW404" t="s">
        <v>46</v>
      </c>
      <c r="AX404" t="s">
        <v>11</v>
      </c>
      <c r="AY404" t="str">
        <f t="shared" si="55"/>
        <v>Web</v>
      </c>
      <c r="AZ404">
        <v>20</v>
      </c>
      <c r="BA404" t="s">
        <v>44</v>
      </c>
      <c r="BB404">
        <f t="shared" si="56"/>
        <v>20</v>
      </c>
      <c r="BC404">
        <f t="shared" si="57"/>
        <v>751</v>
      </c>
      <c r="BD404">
        <f t="shared" si="58"/>
        <v>10</v>
      </c>
      <c r="BE404">
        <f t="shared" si="59"/>
        <v>7</v>
      </c>
      <c r="BF404">
        <f t="shared" si="60"/>
        <v>6</v>
      </c>
      <c r="BG404">
        <f t="shared" si="61"/>
        <v>23</v>
      </c>
      <c r="BH404">
        <f t="shared" si="62"/>
        <v>8</v>
      </c>
      <c r="BI404" t="str">
        <f>VLOOKUP(BH404,'Additional Data'!$E$1:$F$12,2,FALSE)</f>
        <v>Top Customer</v>
      </c>
      <c r="BJ404" t="str">
        <f>IF(G404 &lt;= 'Additional Data'!$Q$2, "Low", IF(G404 &lt;= 'Additional Data'!$Q$3, "Medium", "High"))</f>
        <v>High</v>
      </c>
      <c r="BK404" t="str">
        <f>IF(K404 &lt;= 'Additional Data'!$V$2, "Low", IF(K404 &lt;= 'Additional Data'!$V$3, "Medium", "High"))</f>
        <v>Low</v>
      </c>
      <c r="BL404" t="str">
        <f>IF(L404 &lt;= 'Additional Data'!$AA$2, "Low", IF(L404 &lt;= 'Additional Data'!$AA$3, "Medium", "High"))</f>
        <v>Medium</v>
      </c>
      <c r="BM404">
        <v>403</v>
      </c>
    </row>
    <row r="405" spans="1:65" x14ac:dyDescent="0.25">
      <c r="A405">
        <v>37401</v>
      </c>
      <c r="B405" t="str">
        <f>IF(A405 &lt;= 'Additional Data'!$B$2,"Low", IF(A405 &lt;='Additional Data'!$B$3, "Medium", "High"))</f>
        <v>Medium</v>
      </c>
      <c r="C405">
        <v>1</v>
      </c>
      <c r="D405">
        <v>0</v>
      </c>
      <c r="E405">
        <v>14</v>
      </c>
      <c r="F405" t="str">
        <f t="shared" si="54"/>
        <v>Recent</v>
      </c>
      <c r="G405">
        <v>19</v>
      </c>
      <c r="H405">
        <v>3</v>
      </c>
      <c r="I405">
        <v>19</v>
      </c>
      <c r="J405">
        <v>3</v>
      </c>
      <c r="K405">
        <v>1</v>
      </c>
      <c r="L405">
        <v>3</v>
      </c>
      <c r="M405">
        <f>INDEX('Additional Data'!$H$2:$M$2, MATCH(MAX(G405:L405), G405:L405,0))</f>
        <v>0</v>
      </c>
      <c r="N405">
        <v>2</v>
      </c>
      <c r="O405">
        <v>2</v>
      </c>
      <c r="P405">
        <v>0</v>
      </c>
      <c r="Q405">
        <v>3</v>
      </c>
      <c r="R405">
        <v>7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3</v>
      </c>
      <c r="Z405">
        <v>11</v>
      </c>
      <c r="AA405">
        <v>0</v>
      </c>
      <c r="AB405">
        <v>47</v>
      </c>
      <c r="AC405" t="str" cm="1">
        <f t="array" ref="AC405">_xlfn.IFS(AB405 &lt; 30, "&lt; 30", AB405 &lt; 40, "30-39", AB405 &lt; 50, "40-49", AB405 &gt;= 50, "50+")</f>
        <v>40-49</v>
      </c>
      <c r="AD405">
        <v>2213</v>
      </c>
      <c r="AE405">
        <v>0</v>
      </c>
      <c r="AF405">
        <v>1</v>
      </c>
      <c r="AG405">
        <v>0</v>
      </c>
      <c r="AH405">
        <v>0</v>
      </c>
      <c r="AI405">
        <v>0</v>
      </c>
      <c r="AJ405" t="str" cm="1">
        <f t="array" ref="AJ40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0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05">
        <v>0</v>
      </c>
      <c r="AM405">
        <v>0</v>
      </c>
      <c r="AN405">
        <v>0</v>
      </c>
      <c r="AO405">
        <v>0</v>
      </c>
      <c r="AP405">
        <v>1</v>
      </c>
      <c r="AQ405" t="str" cm="1">
        <f t="array" ref="AQ40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405" t="str" cm="1">
        <f t="array" ref="AR40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05">
        <v>45</v>
      </c>
      <c r="AT405">
        <v>42</v>
      </c>
      <c r="AU405">
        <v>0</v>
      </c>
      <c r="AV405">
        <v>1</v>
      </c>
      <c r="AW405" t="s">
        <v>45</v>
      </c>
      <c r="AX405" t="s">
        <v>13</v>
      </c>
      <c r="AY405" t="str">
        <f t="shared" si="55"/>
        <v>Store</v>
      </c>
      <c r="AZ405">
        <v>5</v>
      </c>
      <c r="BA405" t="s">
        <v>44</v>
      </c>
      <c r="BB405">
        <f t="shared" si="56"/>
        <v>5</v>
      </c>
      <c r="BC405">
        <f t="shared" si="57"/>
        <v>48</v>
      </c>
      <c r="BD405">
        <f t="shared" si="58"/>
        <v>9</v>
      </c>
      <c r="BE405">
        <f t="shared" si="59"/>
        <v>1</v>
      </c>
      <c r="BF405">
        <f t="shared" si="60"/>
        <v>1</v>
      </c>
      <c r="BG405">
        <f t="shared" si="61"/>
        <v>11</v>
      </c>
      <c r="BH405">
        <f t="shared" si="62"/>
        <v>3</v>
      </c>
      <c r="BI405" t="str">
        <f>VLOOKUP(BH405,'Additional Data'!$E$1:$F$12,2,FALSE)</f>
        <v>At Risk</v>
      </c>
      <c r="BJ405" t="str">
        <f>IF(G405 &lt;= 'Additional Data'!$Q$2, "Low", IF(G405 &lt;= 'Additional Data'!$Q$3, "Medium", "High"))</f>
        <v>Low</v>
      </c>
      <c r="BK405" t="str">
        <f>IF(K405 &lt;= 'Additional Data'!$V$2, "Low", IF(K405 &lt;= 'Additional Data'!$V$3, "Medium", "High"))</f>
        <v>Low</v>
      </c>
      <c r="BL405" t="str">
        <f>IF(L405 &lt;= 'Additional Data'!$AA$2, "Low", IF(L405 &lt;= 'Additional Data'!$AA$3, "Medium", "High"))</f>
        <v>Low</v>
      </c>
      <c r="BM405">
        <v>404</v>
      </c>
    </row>
    <row r="406" spans="1:65" x14ac:dyDescent="0.25">
      <c r="A406">
        <v>30096</v>
      </c>
      <c r="B406" t="str">
        <f>IF(A406 &lt;= 'Additional Data'!$B$2,"Low", IF(A406 &lt;='Additional Data'!$B$3, "Medium", "High"))</f>
        <v>Low</v>
      </c>
      <c r="C406">
        <v>1</v>
      </c>
      <c r="D406">
        <v>0</v>
      </c>
      <c r="E406">
        <v>30</v>
      </c>
      <c r="F406" t="str">
        <f t="shared" si="54"/>
        <v>Recent</v>
      </c>
      <c r="G406">
        <v>5</v>
      </c>
      <c r="H406">
        <v>3</v>
      </c>
      <c r="I406">
        <v>11</v>
      </c>
      <c r="J406">
        <v>12</v>
      </c>
      <c r="K406">
        <v>5</v>
      </c>
      <c r="L406">
        <v>9</v>
      </c>
      <c r="M406">
        <f>INDEX('Additional Data'!$H$2:$M$2, MATCH(MAX(G406:L406), G406:L406,0))</f>
        <v>0</v>
      </c>
      <c r="N406">
        <v>1</v>
      </c>
      <c r="O406">
        <v>2</v>
      </c>
      <c r="P406">
        <v>0</v>
      </c>
      <c r="Q406">
        <v>3</v>
      </c>
      <c r="R406">
        <v>6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3</v>
      </c>
      <c r="Z406">
        <v>11</v>
      </c>
      <c r="AA406">
        <v>0</v>
      </c>
      <c r="AB406">
        <v>37</v>
      </c>
      <c r="AC406" t="str" cm="1">
        <f t="array" ref="AC406">_xlfn.IFS(AB406 &lt; 30, "&lt; 30", AB406 &lt; 40, "30-39", AB406 &lt; 50, "40-49", AB406 &gt;= 50, "50+")</f>
        <v>30-39</v>
      </c>
      <c r="AD406">
        <v>2197</v>
      </c>
      <c r="AE406">
        <v>0</v>
      </c>
      <c r="AF406">
        <v>1</v>
      </c>
      <c r="AG406">
        <v>0</v>
      </c>
      <c r="AH406">
        <v>0</v>
      </c>
      <c r="AI406">
        <v>0</v>
      </c>
      <c r="AJ406" t="str" cm="1">
        <f t="array" ref="AJ40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0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06">
        <v>0</v>
      </c>
      <c r="AM406">
        <v>0</v>
      </c>
      <c r="AN406">
        <v>1</v>
      </c>
      <c r="AO406">
        <v>0</v>
      </c>
      <c r="AP406">
        <v>0</v>
      </c>
      <c r="AQ406" t="str" cm="1">
        <f t="array" ref="AQ40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06" t="str" cm="1">
        <f t="array" ref="AR40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06">
        <v>36</v>
      </c>
      <c r="AT406">
        <v>27</v>
      </c>
      <c r="AU406">
        <v>0</v>
      </c>
      <c r="AV406">
        <v>1</v>
      </c>
      <c r="AW406" t="s">
        <v>45</v>
      </c>
      <c r="AX406" t="s">
        <v>13</v>
      </c>
      <c r="AY406" t="str">
        <f t="shared" si="55"/>
        <v>Store</v>
      </c>
      <c r="AZ406">
        <v>5</v>
      </c>
      <c r="BA406" t="s">
        <v>44</v>
      </c>
      <c r="BB406">
        <f t="shared" si="56"/>
        <v>5</v>
      </c>
      <c r="BC406">
        <f t="shared" si="57"/>
        <v>45</v>
      </c>
      <c r="BD406">
        <f t="shared" si="58"/>
        <v>7</v>
      </c>
      <c r="BE406">
        <f t="shared" si="59"/>
        <v>1</v>
      </c>
      <c r="BF406">
        <f t="shared" si="60"/>
        <v>1</v>
      </c>
      <c r="BG406">
        <f t="shared" si="61"/>
        <v>9</v>
      </c>
      <c r="BH406">
        <f t="shared" si="62"/>
        <v>2</v>
      </c>
      <c r="BI406" t="str">
        <f>VLOOKUP(BH406,'Additional Data'!$E$1:$F$12,2,FALSE)</f>
        <v>Churned Customer</v>
      </c>
      <c r="BJ406" t="str">
        <f>IF(G406 &lt;= 'Additional Data'!$Q$2, "Low", IF(G406 &lt;= 'Additional Data'!$Q$3, "Medium", "High"))</f>
        <v>Low</v>
      </c>
      <c r="BK406" t="str">
        <f>IF(K406 &lt;= 'Additional Data'!$V$2, "Low", IF(K406 &lt;= 'Additional Data'!$V$3, "Medium", "High"))</f>
        <v>Medium</v>
      </c>
      <c r="BL406" t="str">
        <f>IF(L406 &lt;= 'Additional Data'!$AA$2, "Low", IF(L406 &lt;= 'Additional Data'!$AA$3, "Medium", "High"))</f>
        <v>Low</v>
      </c>
      <c r="BM406">
        <v>405</v>
      </c>
    </row>
    <row r="407" spans="1:65" x14ac:dyDescent="0.25">
      <c r="A407">
        <v>18492</v>
      </c>
      <c r="B407" t="str">
        <f>IF(A407 &lt;= 'Additional Data'!$B$2,"Low", IF(A407 &lt;='Additional Data'!$B$3, "Medium", "High"))</f>
        <v>Low</v>
      </c>
      <c r="C407">
        <v>1</v>
      </c>
      <c r="D407">
        <v>0</v>
      </c>
      <c r="E407">
        <v>75</v>
      </c>
      <c r="F407" t="str">
        <f t="shared" si="54"/>
        <v>Old</v>
      </c>
      <c r="G407">
        <v>2</v>
      </c>
      <c r="H407">
        <v>2</v>
      </c>
      <c r="I407">
        <v>2</v>
      </c>
      <c r="J407">
        <v>2</v>
      </c>
      <c r="K407">
        <v>1</v>
      </c>
      <c r="L407">
        <v>1</v>
      </c>
      <c r="M407">
        <f>INDEX('Additional Data'!$H$2:$M$2, MATCH(MAX(G407:L407), G407:L407,0))</f>
        <v>0</v>
      </c>
      <c r="N407">
        <v>1</v>
      </c>
      <c r="O407">
        <v>1</v>
      </c>
      <c r="P407">
        <v>0</v>
      </c>
      <c r="Q407">
        <v>2</v>
      </c>
      <c r="R407">
        <v>8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3</v>
      </c>
      <c r="Z407">
        <v>11</v>
      </c>
      <c r="AA407">
        <v>0</v>
      </c>
      <c r="AB407">
        <v>38</v>
      </c>
      <c r="AC407" t="str" cm="1">
        <f t="array" ref="AC407">_xlfn.IFS(AB407 &lt; 30, "&lt; 30", AB407 &lt; 40, "30-39", AB407 &lt; 50, "40-49", AB407 &gt;= 50, "50+")</f>
        <v>30-39</v>
      </c>
      <c r="AD407">
        <v>2183</v>
      </c>
      <c r="AE407">
        <v>0</v>
      </c>
      <c r="AF407">
        <v>0</v>
      </c>
      <c r="AG407">
        <v>0</v>
      </c>
      <c r="AH407">
        <v>1</v>
      </c>
      <c r="AI407">
        <v>0</v>
      </c>
      <c r="AJ407" t="str" cm="1">
        <f t="array" ref="AJ40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40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07">
        <v>0</v>
      </c>
      <c r="AM407">
        <v>0</v>
      </c>
      <c r="AN407">
        <v>0</v>
      </c>
      <c r="AO407">
        <v>1</v>
      </c>
      <c r="AP407">
        <v>0</v>
      </c>
      <c r="AQ407" t="str" cm="1">
        <f t="array" ref="AQ40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407" t="str" cm="1">
        <f t="array" ref="AR40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07">
        <v>9</v>
      </c>
      <c r="AT407">
        <v>8</v>
      </c>
      <c r="AU407">
        <v>0</v>
      </c>
      <c r="AV407">
        <v>1</v>
      </c>
      <c r="AW407" t="s">
        <v>45</v>
      </c>
      <c r="AX407" t="s">
        <v>13</v>
      </c>
      <c r="AY407" t="str">
        <f t="shared" si="55"/>
        <v>Store</v>
      </c>
      <c r="AZ407">
        <v>3</v>
      </c>
      <c r="BA407" t="s">
        <v>44</v>
      </c>
      <c r="BB407">
        <f t="shared" si="56"/>
        <v>3</v>
      </c>
      <c r="BC407">
        <f t="shared" si="57"/>
        <v>10</v>
      </c>
      <c r="BD407">
        <f t="shared" si="58"/>
        <v>3.0000000000000004</v>
      </c>
      <c r="BE407">
        <f t="shared" si="59"/>
        <v>0</v>
      </c>
      <c r="BF407">
        <f t="shared" si="60"/>
        <v>0</v>
      </c>
      <c r="BG407">
        <f t="shared" si="61"/>
        <v>3.0000000000000004</v>
      </c>
      <c r="BH407">
        <f t="shared" si="62"/>
        <v>0</v>
      </c>
      <c r="BI407" t="str">
        <f>VLOOKUP(BH407,'Additional Data'!$E$1:$F$12,2,FALSE)</f>
        <v>Churned Customer</v>
      </c>
      <c r="BJ407" t="str">
        <f>IF(G407 &lt;= 'Additional Data'!$Q$2, "Low", IF(G407 &lt;= 'Additional Data'!$Q$3, "Medium", "High"))</f>
        <v>Low</v>
      </c>
      <c r="BK407" t="str">
        <f>IF(K407 &lt;= 'Additional Data'!$V$2, "Low", IF(K407 &lt;= 'Additional Data'!$V$3, "Medium", "High"))</f>
        <v>Low</v>
      </c>
      <c r="BL407" t="str">
        <f>IF(L407 &lt;= 'Additional Data'!$AA$2, "Low", IF(L407 &lt;= 'Additional Data'!$AA$3, "Medium", "High"))</f>
        <v>Low</v>
      </c>
      <c r="BM407">
        <v>406</v>
      </c>
    </row>
    <row r="408" spans="1:65" x14ac:dyDescent="0.25">
      <c r="A408">
        <v>82584</v>
      </c>
      <c r="B408" t="str">
        <f>IF(A408 &lt;= 'Additional Data'!$B$2,"Low", IF(A408 &lt;='Additional Data'!$B$3, "Medium", "High"))</f>
        <v>High</v>
      </c>
      <c r="C408">
        <v>0</v>
      </c>
      <c r="D408">
        <v>0</v>
      </c>
      <c r="E408">
        <v>26</v>
      </c>
      <c r="F408" t="str">
        <f t="shared" si="54"/>
        <v>Recent</v>
      </c>
      <c r="G408">
        <v>1076</v>
      </c>
      <c r="H408">
        <v>68</v>
      </c>
      <c r="I408">
        <v>103</v>
      </c>
      <c r="J408">
        <v>29</v>
      </c>
      <c r="K408">
        <v>91</v>
      </c>
      <c r="L408">
        <v>68</v>
      </c>
      <c r="M408">
        <f>INDEX('Additional Data'!$H$2:$M$2, MATCH(MAX(G408:L408), G408:L408,0))</f>
        <v>0</v>
      </c>
      <c r="N408">
        <v>1</v>
      </c>
      <c r="O408">
        <v>3</v>
      </c>
      <c r="P408">
        <v>4</v>
      </c>
      <c r="Q408">
        <v>8</v>
      </c>
      <c r="R408">
        <v>1</v>
      </c>
      <c r="S408">
        <v>0</v>
      </c>
      <c r="T408">
        <v>1</v>
      </c>
      <c r="U408">
        <v>1</v>
      </c>
      <c r="V408">
        <v>0</v>
      </c>
      <c r="W408">
        <v>0</v>
      </c>
      <c r="X408">
        <v>0</v>
      </c>
      <c r="Y408">
        <v>3</v>
      </c>
      <c r="Z408">
        <v>11</v>
      </c>
      <c r="AA408">
        <v>1</v>
      </c>
      <c r="AB408">
        <v>46</v>
      </c>
      <c r="AC408" t="str" cm="1">
        <f t="array" ref="AC408">_xlfn.IFS(AB408 &lt; 30, "&lt; 30", AB408 &lt; 40, "30-39", AB408 &lt; 50, "40-49", AB408 &gt;= 50, "50+")</f>
        <v>40-49</v>
      </c>
      <c r="AD408">
        <v>2549</v>
      </c>
      <c r="AE408">
        <v>0</v>
      </c>
      <c r="AF408">
        <v>1</v>
      </c>
      <c r="AG408">
        <v>0</v>
      </c>
      <c r="AH408">
        <v>0</v>
      </c>
      <c r="AI408">
        <v>0</v>
      </c>
      <c r="AJ408" t="str" cm="1">
        <f t="array" ref="AJ40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0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08">
        <v>0</v>
      </c>
      <c r="AM408">
        <v>0</v>
      </c>
      <c r="AN408">
        <v>0</v>
      </c>
      <c r="AO408">
        <v>1</v>
      </c>
      <c r="AP408">
        <v>0</v>
      </c>
      <c r="AQ408" t="str" cm="1">
        <f t="array" ref="AQ40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408" t="str" cm="1">
        <f t="array" ref="AR40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08">
        <v>1367</v>
      </c>
      <c r="AT408">
        <v>1299</v>
      </c>
      <c r="AU408">
        <v>2</v>
      </c>
      <c r="AV408">
        <v>0</v>
      </c>
      <c r="AW408" t="s">
        <v>43</v>
      </c>
      <c r="AX408" t="s">
        <v>13</v>
      </c>
      <c r="AY408" t="str">
        <f t="shared" si="55"/>
        <v>Store</v>
      </c>
      <c r="AZ408">
        <v>15</v>
      </c>
      <c r="BA408" t="s">
        <v>48</v>
      </c>
      <c r="BB408">
        <f t="shared" si="56"/>
        <v>15</v>
      </c>
      <c r="BC408">
        <f t="shared" si="57"/>
        <v>1435</v>
      </c>
      <c r="BD408">
        <f t="shared" si="58"/>
        <v>8</v>
      </c>
      <c r="BE408">
        <f t="shared" si="59"/>
        <v>5</v>
      </c>
      <c r="BF408">
        <f t="shared" si="60"/>
        <v>8</v>
      </c>
      <c r="BG408">
        <f t="shared" si="61"/>
        <v>21</v>
      </c>
      <c r="BH408">
        <f t="shared" si="62"/>
        <v>8</v>
      </c>
      <c r="BI408" t="str">
        <f>VLOOKUP(BH408,'Additional Data'!$E$1:$F$12,2,FALSE)</f>
        <v>Top Customer</v>
      </c>
      <c r="BJ408" t="str">
        <f>IF(G408 &lt;= 'Additional Data'!$Q$2, "Low", IF(G408 &lt;= 'Additional Data'!$Q$3, "Medium", "High"))</f>
        <v>High</v>
      </c>
      <c r="BK408" t="str">
        <f>IF(K408 &lt;= 'Additional Data'!$V$2, "Low", IF(K408 &lt;= 'Additional Data'!$V$3, "Medium", "High"))</f>
        <v>High</v>
      </c>
      <c r="BL408" t="str">
        <f>IF(L408 &lt;= 'Additional Data'!$AA$2, "Low", IF(L408 &lt;= 'Additional Data'!$AA$3, "Medium", "High"))</f>
        <v>High</v>
      </c>
      <c r="BM408">
        <v>407</v>
      </c>
    </row>
    <row r="409" spans="1:65" x14ac:dyDescent="0.25">
      <c r="A409">
        <v>93027</v>
      </c>
      <c r="B409" t="str">
        <f>IF(A409 &lt;= 'Additional Data'!$B$2,"Low", IF(A409 &lt;='Additional Data'!$B$3, "Medium", "High"))</f>
        <v>High</v>
      </c>
      <c r="C409">
        <v>0</v>
      </c>
      <c r="D409">
        <v>0</v>
      </c>
      <c r="E409">
        <v>77</v>
      </c>
      <c r="F409" t="str">
        <f t="shared" si="54"/>
        <v>Old</v>
      </c>
      <c r="G409">
        <v>1285</v>
      </c>
      <c r="H409">
        <v>42</v>
      </c>
      <c r="I409">
        <v>716</v>
      </c>
      <c r="J409">
        <v>55</v>
      </c>
      <c r="K409">
        <v>0</v>
      </c>
      <c r="L409">
        <v>21</v>
      </c>
      <c r="M409">
        <f>INDEX('Additional Data'!$H$2:$M$2, MATCH(MAX(G409:L409), G409:L409,0))</f>
        <v>0</v>
      </c>
      <c r="N409">
        <v>0</v>
      </c>
      <c r="O409">
        <v>7</v>
      </c>
      <c r="P409">
        <v>10</v>
      </c>
      <c r="Q409">
        <v>5</v>
      </c>
      <c r="R409">
        <v>2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3</v>
      </c>
      <c r="Z409">
        <v>11</v>
      </c>
      <c r="AA409">
        <v>0</v>
      </c>
      <c r="AB409">
        <v>79</v>
      </c>
      <c r="AC409" t="str" cm="1">
        <f t="array" ref="AC409">_xlfn.IFS(AB409 &lt; 30, "&lt; 30", AB409 &lt; 40, "30-39", AB409 &lt; 50, "40-49", AB409 &gt;= 50, "50+")</f>
        <v>50+</v>
      </c>
      <c r="AD409">
        <v>2601</v>
      </c>
      <c r="AE409">
        <v>0</v>
      </c>
      <c r="AF409">
        <v>1</v>
      </c>
      <c r="AG409">
        <v>0</v>
      </c>
      <c r="AH409">
        <v>0</v>
      </c>
      <c r="AI409">
        <v>0</v>
      </c>
      <c r="AJ409" t="str" cm="1">
        <f t="array" ref="AJ40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0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09">
        <v>0</v>
      </c>
      <c r="AM409">
        <v>0</v>
      </c>
      <c r="AN409">
        <v>0</v>
      </c>
      <c r="AO409">
        <v>0</v>
      </c>
      <c r="AP409">
        <v>1</v>
      </c>
      <c r="AQ409" t="str" cm="1">
        <f t="array" ref="AQ40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409" t="str" cm="1">
        <f t="array" ref="AR40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09">
        <v>2098</v>
      </c>
      <c r="AT409">
        <v>2077</v>
      </c>
      <c r="AU409">
        <v>1</v>
      </c>
      <c r="AV409">
        <v>0</v>
      </c>
      <c r="AW409" t="s">
        <v>43</v>
      </c>
      <c r="AX409" t="s">
        <v>12</v>
      </c>
      <c r="AY409" t="str">
        <f t="shared" si="55"/>
        <v>Catalog</v>
      </c>
      <c r="AZ409">
        <v>22</v>
      </c>
      <c r="BA409" t="s">
        <v>48</v>
      </c>
      <c r="BB409">
        <f t="shared" si="56"/>
        <v>22</v>
      </c>
      <c r="BC409">
        <f t="shared" si="57"/>
        <v>2119</v>
      </c>
      <c r="BD409">
        <f t="shared" si="58"/>
        <v>3.0000000000000004</v>
      </c>
      <c r="BE409">
        <f t="shared" si="59"/>
        <v>8</v>
      </c>
      <c r="BF409">
        <f t="shared" si="60"/>
        <v>9</v>
      </c>
      <c r="BG409">
        <f t="shared" si="61"/>
        <v>20</v>
      </c>
      <c r="BH409">
        <f t="shared" si="62"/>
        <v>7</v>
      </c>
      <c r="BI409" t="str">
        <f>VLOOKUP(BH409,'Additional Data'!$E$1:$F$12,2,FALSE)</f>
        <v>Loyal Customer</v>
      </c>
      <c r="BJ409" t="str">
        <f>IF(G409 &lt;= 'Additional Data'!$Q$2, "Low", IF(G409 &lt;= 'Additional Data'!$Q$3, "Medium", "High"))</f>
        <v>High</v>
      </c>
      <c r="BK409" t="str">
        <f>IF(K409 &lt;= 'Additional Data'!$V$2, "Low", IF(K409 &lt;= 'Additional Data'!$V$3, "Medium", "High"))</f>
        <v>Low</v>
      </c>
      <c r="BL409" t="str">
        <f>IF(L409 &lt;= 'Additional Data'!$AA$2, "Low", IF(L409 &lt;= 'Additional Data'!$AA$3, "Medium", "High"))</f>
        <v>Medium</v>
      </c>
      <c r="BM409">
        <v>408</v>
      </c>
    </row>
    <row r="410" spans="1:65" x14ac:dyDescent="0.25">
      <c r="A410">
        <v>48686</v>
      </c>
      <c r="B410" t="str">
        <f>IF(A410 &lt;= 'Additional Data'!$B$2,"Low", IF(A410 &lt;='Additional Data'!$B$3, "Medium", "High"))</f>
        <v>Medium</v>
      </c>
      <c r="C410">
        <v>1</v>
      </c>
      <c r="D410">
        <v>2</v>
      </c>
      <c r="E410">
        <v>8</v>
      </c>
      <c r="F410" t="str">
        <f t="shared" si="54"/>
        <v>Recent</v>
      </c>
      <c r="G410">
        <v>10</v>
      </c>
      <c r="H410">
        <v>0</v>
      </c>
      <c r="I410">
        <v>7</v>
      </c>
      <c r="J410">
        <v>2</v>
      </c>
      <c r="K410">
        <v>0</v>
      </c>
      <c r="L410">
        <v>1</v>
      </c>
      <c r="M410">
        <f>INDEX('Additional Data'!$H$2:$M$2, MATCH(MAX(G410:L410), G410:L410,0))</f>
        <v>0</v>
      </c>
      <c r="N410">
        <v>1</v>
      </c>
      <c r="O410">
        <v>1</v>
      </c>
      <c r="P410">
        <v>0</v>
      </c>
      <c r="Q410">
        <v>2</v>
      </c>
      <c r="R410">
        <v>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3</v>
      </c>
      <c r="Z410">
        <v>11</v>
      </c>
      <c r="AA410">
        <v>0</v>
      </c>
      <c r="AB410">
        <v>67</v>
      </c>
      <c r="AC410" t="str" cm="1">
        <f t="array" ref="AC410">_xlfn.IFS(AB410 &lt; 30, "&lt; 30", AB410 &lt; 40, "30-39", AB410 &lt; 50, "40-49", AB410 &gt;= 50, "50+")</f>
        <v>50+</v>
      </c>
      <c r="AD410">
        <v>2366</v>
      </c>
      <c r="AE410">
        <v>0</v>
      </c>
      <c r="AF410">
        <v>1</v>
      </c>
      <c r="AG410">
        <v>0</v>
      </c>
      <c r="AH410">
        <v>0</v>
      </c>
      <c r="AI410">
        <v>0</v>
      </c>
      <c r="AJ410" t="str" cm="1">
        <f t="array" ref="AJ41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1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10">
        <v>0</v>
      </c>
      <c r="AM410">
        <v>0</v>
      </c>
      <c r="AN410">
        <v>1</v>
      </c>
      <c r="AO410">
        <v>0</v>
      </c>
      <c r="AP410">
        <v>0</v>
      </c>
      <c r="AQ410" t="str" cm="1">
        <f t="array" ref="AQ41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10" t="str" cm="1">
        <f t="array" ref="AR41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10">
        <v>19</v>
      </c>
      <c r="AT410">
        <v>18</v>
      </c>
      <c r="AU410">
        <v>0</v>
      </c>
      <c r="AV410">
        <v>3</v>
      </c>
      <c r="AW410" t="s">
        <v>45</v>
      </c>
      <c r="AX410" t="s">
        <v>13</v>
      </c>
      <c r="AY410" t="str">
        <f t="shared" si="55"/>
        <v>Store</v>
      </c>
      <c r="AZ410">
        <v>3</v>
      </c>
      <c r="BA410" t="s">
        <v>44</v>
      </c>
      <c r="BB410">
        <f t="shared" si="56"/>
        <v>3</v>
      </c>
      <c r="BC410">
        <f t="shared" si="57"/>
        <v>20</v>
      </c>
      <c r="BD410">
        <f t="shared" si="58"/>
        <v>10</v>
      </c>
      <c r="BE410">
        <f t="shared" si="59"/>
        <v>0</v>
      </c>
      <c r="BF410">
        <f t="shared" si="60"/>
        <v>0</v>
      </c>
      <c r="BG410">
        <f t="shared" si="61"/>
        <v>10</v>
      </c>
      <c r="BH410">
        <f t="shared" si="62"/>
        <v>2</v>
      </c>
      <c r="BI410" t="str">
        <f>VLOOKUP(BH410,'Additional Data'!$E$1:$F$12,2,FALSE)</f>
        <v>Churned Customer</v>
      </c>
      <c r="BJ410" t="str">
        <f>IF(G410 &lt;= 'Additional Data'!$Q$2, "Low", IF(G410 &lt;= 'Additional Data'!$Q$3, "Medium", "High"))</f>
        <v>Low</v>
      </c>
      <c r="BK410" t="str">
        <f>IF(K410 &lt;= 'Additional Data'!$V$2, "Low", IF(K410 &lt;= 'Additional Data'!$V$3, "Medium", "High"))</f>
        <v>Low</v>
      </c>
      <c r="BL410" t="str">
        <f>IF(L410 &lt;= 'Additional Data'!$AA$2, "Low", IF(L410 &lt;= 'Additional Data'!$AA$3, "Medium", "High"))</f>
        <v>Low</v>
      </c>
      <c r="BM410">
        <v>409</v>
      </c>
    </row>
    <row r="411" spans="1:65" x14ac:dyDescent="0.25">
      <c r="A411">
        <v>92910</v>
      </c>
      <c r="B411" t="str">
        <f>IF(A411 &lt;= 'Additional Data'!$B$2,"Low", IF(A411 &lt;='Additional Data'!$B$3, "Medium", "High"))</f>
        <v>High</v>
      </c>
      <c r="C411">
        <v>0</v>
      </c>
      <c r="D411">
        <v>0</v>
      </c>
      <c r="E411">
        <v>42</v>
      </c>
      <c r="F411" t="str">
        <f t="shared" si="54"/>
        <v>Mid</v>
      </c>
      <c r="G411">
        <v>551</v>
      </c>
      <c r="H411">
        <v>137</v>
      </c>
      <c r="I411">
        <v>792</v>
      </c>
      <c r="J411">
        <v>179</v>
      </c>
      <c r="K411">
        <v>103</v>
      </c>
      <c r="L411">
        <v>33</v>
      </c>
      <c r="M411">
        <f>INDEX('Additional Data'!$H$2:$M$2, MATCH(MAX(G411:L411), G411:L411,0))</f>
        <v>0</v>
      </c>
      <c r="N411">
        <v>1</v>
      </c>
      <c r="O411">
        <v>6</v>
      </c>
      <c r="P411">
        <v>7</v>
      </c>
      <c r="Q411">
        <v>13</v>
      </c>
      <c r="R411">
        <v>1</v>
      </c>
      <c r="S411">
        <v>0</v>
      </c>
      <c r="T411">
        <v>1</v>
      </c>
      <c r="U411">
        <v>1</v>
      </c>
      <c r="V411">
        <v>1</v>
      </c>
      <c r="W411">
        <v>0</v>
      </c>
      <c r="X411">
        <v>0</v>
      </c>
      <c r="Y411">
        <v>3</v>
      </c>
      <c r="Z411">
        <v>11</v>
      </c>
      <c r="AA411">
        <v>0</v>
      </c>
      <c r="AB411">
        <v>34</v>
      </c>
      <c r="AC411" t="str" cm="1">
        <f t="array" ref="AC411">_xlfn.IFS(AB411 &lt; 30, "&lt; 30", AB411 &lt; 40, "30-39", AB411 &lt; 50, "40-49", AB411 &gt;= 50, "50+")</f>
        <v>30-39</v>
      </c>
      <c r="AD411">
        <v>2225</v>
      </c>
      <c r="AE411">
        <v>0</v>
      </c>
      <c r="AF411">
        <v>1</v>
      </c>
      <c r="AG411">
        <v>0</v>
      </c>
      <c r="AH411">
        <v>0</v>
      </c>
      <c r="AI411">
        <v>0</v>
      </c>
      <c r="AJ411" t="str" cm="1">
        <f t="array" ref="AJ41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1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11">
        <v>0</v>
      </c>
      <c r="AM411">
        <v>0</v>
      </c>
      <c r="AN411">
        <v>1</v>
      </c>
      <c r="AO411">
        <v>0</v>
      </c>
      <c r="AP411">
        <v>0</v>
      </c>
      <c r="AQ411" t="str" cm="1">
        <f t="array" ref="AQ41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11" t="str" cm="1">
        <f t="array" ref="AR41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11">
        <v>1762</v>
      </c>
      <c r="AT411">
        <v>1729</v>
      </c>
      <c r="AU411">
        <v>3</v>
      </c>
      <c r="AV411">
        <v>0</v>
      </c>
      <c r="AW411" t="s">
        <v>43</v>
      </c>
      <c r="AX411" t="s">
        <v>13</v>
      </c>
      <c r="AY411" t="str">
        <f t="shared" si="55"/>
        <v>Store</v>
      </c>
      <c r="AZ411">
        <v>26</v>
      </c>
      <c r="BA411" t="s">
        <v>48</v>
      </c>
      <c r="BB411">
        <f t="shared" si="56"/>
        <v>26</v>
      </c>
      <c r="BC411">
        <f t="shared" si="57"/>
        <v>1795</v>
      </c>
      <c r="BD411">
        <f t="shared" si="58"/>
        <v>6</v>
      </c>
      <c r="BE411">
        <f t="shared" si="59"/>
        <v>9</v>
      </c>
      <c r="BF411">
        <f t="shared" si="60"/>
        <v>9</v>
      </c>
      <c r="BG411">
        <f t="shared" si="61"/>
        <v>24</v>
      </c>
      <c r="BH411">
        <f t="shared" si="62"/>
        <v>9</v>
      </c>
      <c r="BI411" t="str">
        <f>VLOOKUP(BH411,'Additional Data'!$E$1:$F$12,2,FALSE)</f>
        <v>Top Customer</v>
      </c>
      <c r="BJ411" t="str">
        <f>IF(G411 &lt;= 'Additional Data'!$Q$2, "Low", IF(G411 &lt;= 'Additional Data'!$Q$3, "Medium", "High"))</f>
        <v>High</v>
      </c>
      <c r="BK411" t="str">
        <f>IF(K411 &lt;= 'Additional Data'!$V$2, "Low", IF(K411 &lt;= 'Additional Data'!$V$3, "Medium", "High"))</f>
        <v>High</v>
      </c>
      <c r="BL411" t="str">
        <f>IF(L411 &lt;= 'Additional Data'!$AA$2, "Low", IF(L411 &lt;= 'Additional Data'!$AA$3, "Medium", "High"))</f>
        <v>Medium</v>
      </c>
      <c r="BM411">
        <v>410</v>
      </c>
    </row>
    <row r="412" spans="1:65" x14ac:dyDescent="0.25">
      <c r="A412">
        <v>75433</v>
      </c>
      <c r="B412" t="str">
        <f>IF(A412 &lt;= 'Additional Data'!$B$2,"Low", IF(A412 &lt;='Additional Data'!$B$3, "Medium", "High"))</f>
        <v>High</v>
      </c>
      <c r="C412">
        <v>1</v>
      </c>
      <c r="D412">
        <v>0</v>
      </c>
      <c r="E412">
        <v>28</v>
      </c>
      <c r="F412" t="str">
        <f t="shared" si="54"/>
        <v>Recent</v>
      </c>
      <c r="G412">
        <v>800</v>
      </c>
      <c r="H412">
        <v>0</v>
      </c>
      <c r="I412">
        <v>297</v>
      </c>
      <c r="J412">
        <v>0</v>
      </c>
      <c r="K412">
        <v>34</v>
      </c>
      <c r="L412">
        <v>57</v>
      </c>
      <c r="M412">
        <f>INDEX('Additional Data'!$H$2:$M$2, MATCH(MAX(G412:L412), G412:L412,0))</f>
        <v>0</v>
      </c>
      <c r="N412">
        <v>2</v>
      </c>
      <c r="O412">
        <v>2</v>
      </c>
      <c r="P412">
        <v>5</v>
      </c>
      <c r="Q412">
        <v>10</v>
      </c>
      <c r="R412">
        <v>6</v>
      </c>
      <c r="S412">
        <v>0</v>
      </c>
      <c r="T412">
        <v>1</v>
      </c>
      <c r="U412">
        <v>0</v>
      </c>
      <c r="V412">
        <v>1</v>
      </c>
      <c r="W412">
        <v>0</v>
      </c>
      <c r="X412">
        <v>0</v>
      </c>
      <c r="Y412">
        <v>3</v>
      </c>
      <c r="Z412">
        <v>11</v>
      </c>
      <c r="AA412">
        <v>0</v>
      </c>
      <c r="AB412">
        <v>31</v>
      </c>
      <c r="AC412" t="str" cm="1">
        <f t="array" ref="AC412">_xlfn.IFS(AB412 &lt; 30, "&lt; 30", AB412 &lt; 40, "30-39", AB412 &lt; 50, "40-49", AB412 &gt;= 50, "50+")</f>
        <v>30-39</v>
      </c>
      <c r="AD412">
        <v>2244</v>
      </c>
      <c r="AE412">
        <v>0</v>
      </c>
      <c r="AF412">
        <v>1</v>
      </c>
      <c r="AG412">
        <v>0</v>
      </c>
      <c r="AH412">
        <v>0</v>
      </c>
      <c r="AI412">
        <v>0</v>
      </c>
      <c r="AJ412" t="str" cm="1">
        <f t="array" ref="AJ41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1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12">
        <v>0</v>
      </c>
      <c r="AM412">
        <v>0</v>
      </c>
      <c r="AN412">
        <v>1</v>
      </c>
      <c r="AO412">
        <v>0</v>
      </c>
      <c r="AP412">
        <v>0</v>
      </c>
      <c r="AQ412" t="str" cm="1">
        <f t="array" ref="AQ41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12" t="str" cm="1">
        <f t="array" ref="AR41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12">
        <v>1131</v>
      </c>
      <c r="AT412">
        <v>1074</v>
      </c>
      <c r="AU412">
        <v>2</v>
      </c>
      <c r="AV412">
        <v>1</v>
      </c>
      <c r="AW412" t="s">
        <v>43</v>
      </c>
      <c r="AX412" t="s">
        <v>13</v>
      </c>
      <c r="AY412" t="str">
        <f t="shared" si="55"/>
        <v>Store</v>
      </c>
      <c r="AZ412">
        <v>17</v>
      </c>
      <c r="BA412" t="s">
        <v>48</v>
      </c>
      <c r="BB412">
        <f t="shared" si="56"/>
        <v>17</v>
      </c>
      <c r="BC412">
        <f t="shared" si="57"/>
        <v>1188</v>
      </c>
      <c r="BD412">
        <f t="shared" si="58"/>
        <v>8</v>
      </c>
      <c r="BE412">
        <f t="shared" si="59"/>
        <v>6</v>
      </c>
      <c r="BF412">
        <f t="shared" si="60"/>
        <v>8</v>
      </c>
      <c r="BG412">
        <f t="shared" si="61"/>
        <v>22</v>
      </c>
      <c r="BH412">
        <f t="shared" si="62"/>
        <v>8</v>
      </c>
      <c r="BI412" t="str">
        <f>VLOOKUP(BH412,'Additional Data'!$E$1:$F$12,2,FALSE)</f>
        <v>Top Customer</v>
      </c>
      <c r="BJ412" t="str">
        <f>IF(G412 &lt;= 'Additional Data'!$Q$2, "Low", IF(G412 &lt;= 'Additional Data'!$Q$3, "Medium", "High"))</f>
        <v>High</v>
      </c>
      <c r="BK412" t="str">
        <f>IF(K412 &lt;= 'Additional Data'!$V$2, "Low", IF(K412 &lt;= 'Additional Data'!$V$3, "Medium", "High"))</f>
        <v>Medium</v>
      </c>
      <c r="BL412" t="str">
        <f>IF(L412 &lt;= 'Additional Data'!$AA$2, "Low", IF(L412 &lt;= 'Additional Data'!$AA$3, "Medium", "High"))</f>
        <v>High</v>
      </c>
      <c r="BM412">
        <v>411</v>
      </c>
    </row>
    <row r="413" spans="1:65" x14ac:dyDescent="0.25">
      <c r="A413">
        <v>10404</v>
      </c>
      <c r="B413" t="str">
        <f>IF(A413 &lt;= 'Additional Data'!$B$2,"Low", IF(A413 &lt;='Additional Data'!$B$3, "Medium", "High"))</f>
        <v>Low</v>
      </c>
      <c r="C413">
        <v>1</v>
      </c>
      <c r="D413">
        <v>0</v>
      </c>
      <c r="E413">
        <v>52</v>
      </c>
      <c r="F413" t="str">
        <f t="shared" si="54"/>
        <v>Mid</v>
      </c>
      <c r="G413">
        <v>2</v>
      </c>
      <c r="H413">
        <v>2</v>
      </c>
      <c r="I413">
        <v>11</v>
      </c>
      <c r="J413">
        <v>10</v>
      </c>
      <c r="K413">
        <v>6</v>
      </c>
      <c r="L413">
        <v>12</v>
      </c>
      <c r="M413">
        <f>INDEX('Additional Data'!$H$2:$M$2, MATCH(MAX(G413:L413), G413:L413,0))</f>
        <v>0</v>
      </c>
      <c r="N413">
        <v>2</v>
      </c>
      <c r="O413">
        <v>1</v>
      </c>
      <c r="P413">
        <v>0</v>
      </c>
      <c r="Q413">
        <v>4</v>
      </c>
      <c r="R413">
        <v>5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3</v>
      </c>
      <c r="Z413">
        <v>11</v>
      </c>
      <c r="AA413">
        <v>0</v>
      </c>
      <c r="AB413">
        <v>31</v>
      </c>
      <c r="AC413" t="str" cm="1">
        <f t="array" ref="AC413">_xlfn.IFS(AB413 &lt; 30, "&lt; 30", AB413 &lt; 40, "30-39", AB413 &lt; 50, "40-49", AB413 &gt;= 50, "50+")</f>
        <v>30-39</v>
      </c>
      <c r="AD413">
        <v>2215</v>
      </c>
      <c r="AE413">
        <v>0</v>
      </c>
      <c r="AF413">
        <v>0</v>
      </c>
      <c r="AG413">
        <v>0</v>
      </c>
      <c r="AH413">
        <v>1</v>
      </c>
      <c r="AI413">
        <v>0</v>
      </c>
      <c r="AJ413" t="str" cm="1">
        <f t="array" ref="AJ41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41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13">
        <v>1</v>
      </c>
      <c r="AM413">
        <v>0</v>
      </c>
      <c r="AN413">
        <v>0</v>
      </c>
      <c r="AO413">
        <v>0</v>
      </c>
      <c r="AP413">
        <v>0</v>
      </c>
      <c r="AQ413" t="str" cm="1">
        <f t="array" ref="AQ41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413" t="str" cm="1">
        <f t="array" ref="AR41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413">
        <v>31</v>
      </c>
      <c r="AT413">
        <v>19</v>
      </c>
      <c r="AU413">
        <v>0</v>
      </c>
      <c r="AV413">
        <v>1</v>
      </c>
      <c r="AW413" t="s">
        <v>45</v>
      </c>
      <c r="AX413" t="s">
        <v>13</v>
      </c>
      <c r="AY413" t="str">
        <f t="shared" si="55"/>
        <v>Store</v>
      </c>
      <c r="AZ413">
        <v>5</v>
      </c>
      <c r="BA413" t="s">
        <v>44</v>
      </c>
      <c r="BB413">
        <f t="shared" si="56"/>
        <v>5</v>
      </c>
      <c r="BC413">
        <f t="shared" si="57"/>
        <v>43</v>
      </c>
      <c r="BD413">
        <f t="shared" si="58"/>
        <v>5</v>
      </c>
      <c r="BE413">
        <f t="shared" si="59"/>
        <v>1</v>
      </c>
      <c r="BF413">
        <f t="shared" si="60"/>
        <v>1</v>
      </c>
      <c r="BG413">
        <f t="shared" si="61"/>
        <v>7</v>
      </c>
      <c r="BH413">
        <f t="shared" si="62"/>
        <v>1</v>
      </c>
      <c r="BI413" t="str">
        <f>VLOOKUP(BH413,'Additional Data'!$E$1:$F$12,2,FALSE)</f>
        <v>Churned Customer</v>
      </c>
      <c r="BJ413" t="str">
        <f>IF(G413 &lt;= 'Additional Data'!$Q$2, "Low", IF(G413 &lt;= 'Additional Data'!$Q$3, "Medium", "High"))</f>
        <v>Low</v>
      </c>
      <c r="BK413" t="str">
        <f>IF(K413 &lt;= 'Additional Data'!$V$2, "Low", IF(K413 &lt;= 'Additional Data'!$V$3, "Medium", "High"))</f>
        <v>Medium</v>
      </c>
      <c r="BL413" t="str">
        <f>IF(L413 &lt;= 'Additional Data'!$AA$2, "Low", IF(L413 &lt;= 'Additional Data'!$AA$3, "Medium", "High"))</f>
        <v>Medium</v>
      </c>
      <c r="BM413">
        <v>412</v>
      </c>
    </row>
    <row r="414" spans="1:65" x14ac:dyDescent="0.25">
      <c r="A414">
        <v>61314</v>
      </c>
      <c r="B414" t="str">
        <f>IF(A414 &lt;= 'Additional Data'!$B$2,"Low", IF(A414 &lt;='Additional Data'!$B$3, "Medium", "High"))</f>
        <v>Medium</v>
      </c>
      <c r="C414">
        <v>0</v>
      </c>
      <c r="D414">
        <v>1</v>
      </c>
      <c r="E414">
        <v>1</v>
      </c>
      <c r="F414" t="str">
        <f t="shared" si="54"/>
        <v>Very Recent</v>
      </c>
      <c r="G414">
        <v>378</v>
      </c>
      <c r="H414">
        <v>0</v>
      </c>
      <c r="I414">
        <v>189</v>
      </c>
      <c r="J414">
        <v>97</v>
      </c>
      <c r="K414">
        <v>172</v>
      </c>
      <c r="L414">
        <v>172</v>
      </c>
      <c r="M414">
        <f>INDEX('Additional Data'!$H$2:$M$2, MATCH(MAX(G414:L414), G414:L414,0))</f>
        <v>0</v>
      </c>
      <c r="N414">
        <v>2</v>
      </c>
      <c r="O414">
        <v>5</v>
      </c>
      <c r="P414">
        <v>5</v>
      </c>
      <c r="Q414">
        <v>12</v>
      </c>
      <c r="R414">
        <v>3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3</v>
      </c>
      <c r="Z414">
        <v>11</v>
      </c>
      <c r="AA414">
        <v>0</v>
      </c>
      <c r="AB414">
        <v>52</v>
      </c>
      <c r="AC414" t="str" cm="1">
        <f t="array" ref="AC414">_xlfn.IFS(AB414 &lt; 30, "&lt; 30", AB414 &lt; 40, "30-39", AB414 &lt; 50, "40-49", AB414 &gt;= 50, "50+")</f>
        <v>50+</v>
      </c>
      <c r="AD414">
        <v>2589</v>
      </c>
      <c r="AE414">
        <v>0</v>
      </c>
      <c r="AF414">
        <v>1</v>
      </c>
      <c r="AG414">
        <v>0</v>
      </c>
      <c r="AH414">
        <v>0</v>
      </c>
      <c r="AI414">
        <v>0</v>
      </c>
      <c r="AJ414" t="str" cm="1">
        <f t="array" ref="AJ41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1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14">
        <v>0</v>
      </c>
      <c r="AM414">
        <v>0</v>
      </c>
      <c r="AN414">
        <v>1</v>
      </c>
      <c r="AO414">
        <v>0</v>
      </c>
      <c r="AP414">
        <v>0</v>
      </c>
      <c r="AQ414" t="str" cm="1">
        <f t="array" ref="AQ41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14" t="str" cm="1">
        <f t="array" ref="AR41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14">
        <v>836</v>
      </c>
      <c r="AT414">
        <v>664</v>
      </c>
      <c r="AU414">
        <v>0</v>
      </c>
      <c r="AV414">
        <v>1</v>
      </c>
      <c r="AW414" t="s">
        <v>46</v>
      </c>
      <c r="AX414" t="s">
        <v>13</v>
      </c>
      <c r="AY414" t="str">
        <f t="shared" si="55"/>
        <v>Store</v>
      </c>
      <c r="AZ414">
        <v>22</v>
      </c>
      <c r="BA414" t="s">
        <v>44</v>
      </c>
      <c r="BB414">
        <f t="shared" si="56"/>
        <v>22</v>
      </c>
      <c r="BC414">
        <f t="shared" si="57"/>
        <v>1008</v>
      </c>
      <c r="BD414">
        <f t="shared" si="58"/>
        <v>10</v>
      </c>
      <c r="BE414">
        <f t="shared" si="59"/>
        <v>8</v>
      </c>
      <c r="BF414">
        <f t="shared" si="60"/>
        <v>7</v>
      </c>
      <c r="BG414">
        <f t="shared" si="61"/>
        <v>25</v>
      </c>
      <c r="BH414">
        <f t="shared" si="62"/>
        <v>9</v>
      </c>
      <c r="BI414" t="str">
        <f>VLOOKUP(BH414,'Additional Data'!$E$1:$F$12,2,FALSE)</f>
        <v>Top Customer</v>
      </c>
      <c r="BJ414" t="str">
        <f>IF(G414 &lt;= 'Additional Data'!$Q$2, "Low", IF(G414 &lt;= 'Additional Data'!$Q$3, "Medium", "High"))</f>
        <v>Medium</v>
      </c>
      <c r="BK414" t="str">
        <f>IF(K414 &lt;= 'Additional Data'!$V$2, "Low", IF(K414 &lt;= 'Additional Data'!$V$3, "Medium", "High"))</f>
        <v>High</v>
      </c>
      <c r="BL414" t="str">
        <f>IF(L414 &lt;= 'Additional Data'!$AA$2, "Low", IF(L414 &lt;= 'Additional Data'!$AA$3, "Medium", "High"))</f>
        <v>High</v>
      </c>
      <c r="BM414">
        <v>413</v>
      </c>
    </row>
    <row r="415" spans="1:65" x14ac:dyDescent="0.25">
      <c r="A415">
        <v>84865</v>
      </c>
      <c r="B415" t="str">
        <f>IF(A415 &lt;= 'Additional Data'!$B$2,"Low", IF(A415 &lt;='Additional Data'!$B$3, "Medium", "High"))</f>
        <v>High</v>
      </c>
      <c r="C415">
        <v>0</v>
      </c>
      <c r="D415">
        <v>0</v>
      </c>
      <c r="E415">
        <v>1</v>
      </c>
      <c r="F415" t="str">
        <f t="shared" si="54"/>
        <v>Very Recent</v>
      </c>
      <c r="G415">
        <v>1248</v>
      </c>
      <c r="H415">
        <v>16</v>
      </c>
      <c r="I415">
        <v>349</v>
      </c>
      <c r="J415">
        <v>43</v>
      </c>
      <c r="K415">
        <v>16</v>
      </c>
      <c r="L415">
        <v>16</v>
      </c>
      <c r="M415">
        <f>INDEX('Additional Data'!$H$2:$M$2, MATCH(MAX(G415:L415), G415:L415,0))</f>
        <v>0</v>
      </c>
      <c r="N415">
        <v>1</v>
      </c>
      <c r="O415">
        <v>2</v>
      </c>
      <c r="P415">
        <v>4</v>
      </c>
      <c r="Q415">
        <v>9</v>
      </c>
      <c r="R415">
        <v>4</v>
      </c>
      <c r="S415">
        <v>0</v>
      </c>
      <c r="T415">
        <v>1</v>
      </c>
      <c r="U415">
        <v>1</v>
      </c>
      <c r="V415">
        <v>1</v>
      </c>
      <c r="W415">
        <v>1</v>
      </c>
      <c r="X415">
        <v>0</v>
      </c>
      <c r="Y415">
        <v>3</v>
      </c>
      <c r="Z415">
        <v>11</v>
      </c>
      <c r="AA415">
        <v>1</v>
      </c>
      <c r="AB415">
        <v>59</v>
      </c>
      <c r="AC415" t="str" cm="1">
        <f t="array" ref="AC415">_xlfn.IFS(AB415 &lt; 30, "&lt; 30", AB415 &lt; 40, "30-39", AB415 &lt; 50, "40-49", AB415 &gt;= 50, "50+")</f>
        <v>50+</v>
      </c>
      <c r="AD415">
        <v>2575</v>
      </c>
      <c r="AE415">
        <v>0</v>
      </c>
      <c r="AF415">
        <v>0</v>
      </c>
      <c r="AG415">
        <v>1</v>
      </c>
      <c r="AH415">
        <v>0</v>
      </c>
      <c r="AI415">
        <v>0</v>
      </c>
      <c r="AJ415" t="str" cm="1">
        <f t="array" ref="AJ41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41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15">
        <v>0</v>
      </c>
      <c r="AM415">
        <v>0</v>
      </c>
      <c r="AN415">
        <v>0</v>
      </c>
      <c r="AO415">
        <v>0</v>
      </c>
      <c r="AP415">
        <v>1</v>
      </c>
      <c r="AQ415" t="str" cm="1">
        <f t="array" ref="AQ41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415" t="str" cm="1">
        <f t="array" ref="AR41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15">
        <v>1672</v>
      </c>
      <c r="AT415">
        <v>1656</v>
      </c>
      <c r="AU415">
        <v>4</v>
      </c>
      <c r="AV415">
        <v>0</v>
      </c>
      <c r="AW415" t="s">
        <v>43</v>
      </c>
      <c r="AX415" t="s">
        <v>13</v>
      </c>
      <c r="AY415" t="str">
        <f t="shared" si="55"/>
        <v>Store</v>
      </c>
      <c r="AZ415">
        <v>15</v>
      </c>
      <c r="BA415" t="s">
        <v>48</v>
      </c>
      <c r="BB415">
        <f t="shared" si="56"/>
        <v>15</v>
      </c>
      <c r="BC415">
        <f t="shared" si="57"/>
        <v>1688</v>
      </c>
      <c r="BD415">
        <f t="shared" si="58"/>
        <v>10</v>
      </c>
      <c r="BE415">
        <f t="shared" si="59"/>
        <v>5</v>
      </c>
      <c r="BF415">
        <f t="shared" si="60"/>
        <v>9</v>
      </c>
      <c r="BG415">
        <f t="shared" si="61"/>
        <v>24</v>
      </c>
      <c r="BH415">
        <f t="shared" si="62"/>
        <v>9</v>
      </c>
      <c r="BI415" t="str">
        <f>VLOOKUP(BH415,'Additional Data'!$E$1:$F$12,2,FALSE)</f>
        <v>Top Customer</v>
      </c>
      <c r="BJ415" t="str">
        <f>IF(G415 &lt;= 'Additional Data'!$Q$2, "Low", IF(G415 &lt;= 'Additional Data'!$Q$3, "Medium", "High"))</f>
        <v>High</v>
      </c>
      <c r="BK415" t="str">
        <f>IF(K415 &lt;= 'Additional Data'!$V$2, "Low", IF(K415 &lt;= 'Additional Data'!$V$3, "Medium", "High"))</f>
        <v>Medium</v>
      </c>
      <c r="BL415" t="str">
        <f>IF(L415 &lt;= 'Additional Data'!$AA$2, "Low", IF(L415 &lt;= 'Additional Data'!$AA$3, "Medium", "High"))</f>
        <v>Medium</v>
      </c>
      <c r="BM415">
        <v>414</v>
      </c>
    </row>
    <row r="416" spans="1:65" x14ac:dyDescent="0.25">
      <c r="A416">
        <v>42387</v>
      </c>
      <c r="B416" t="str">
        <f>IF(A416 &lt;= 'Additional Data'!$B$2,"Low", IF(A416 &lt;='Additional Data'!$B$3, "Medium", "High"))</f>
        <v>Medium</v>
      </c>
      <c r="C416">
        <v>1</v>
      </c>
      <c r="D416">
        <v>0</v>
      </c>
      <c r="E416">
        <v>42</v>
      </c>
      <c r="F416" t="str">
        <f t="shared" si="54"/>
        <v>Mid</v>
      </c>
      <c r="G416">
        <v>235</v>
      </c>
      <c r="H416">
        <v>0</v>
      </c>
      <c r="I416">
        <v>235</v>
      </c>
      <c r="J416">
        <v>19</v>
      </c>
      <c r="K416">
        <v>4</v>
      </c>
      <c r="L416">
        <v>191</v>
      </c>
      <c r="M416">
        <f>INDEX('Additional Data'!$H$2:$M$2, MATCH(MAX(G416:L416), G416:L416,0))</f>
        <v>0</v>
      </c>
      <c r="N416">
        <v>5</v>
      </c>
      <c r="O416">
        <v>8</v>
      </c>
      <c r="P416">
        <v>1</v>
      </c>
      <c r="Q416">
        <v>7</v>
      </c>
      <c r="R416">
        <v>8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3</v>
      </c>
      <c r="Z416">
        <v>11</v>
      </c>
      <c r="AA416">
        <v>0</v>
      </c>
      <c r="AB416">
        <v>31</v>
      </c>
      <c r="AC416" t="str" cm="1">
        <f t="array" ref="AC416">_xlfn.IFS(AB416 &lt; 30, "&lt; 30", AB416 &lt; 40, "30-39", AB416 &lt; 50, "40-49", AB416 &gt;= 50, "50+")</f>
        <v>30-39</v>
      </c>
      <c r="AD416">
        <v>2767</v>
      </c>
      <c r="AE416">
        <v>0</v>
      </c>
      <c r="AF416">
        <v>1</v>
      </c>
      <c r="AG416">
        <v>0</v>
      </c>
      <c r="AH416">
        <v>0</v>
      </c>
      <c r="AI416">
        <v>0</v>
      </c>
      <c r="AJ416" t="str" cm="1">
        <f t="array" ref="AJ41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1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16">
        <v>0</v>
      </c>
      <c r="AM416">
        <v>0</v>
      </c>
      <c r="AN416">
        <v>1</v>
      </c>
      <c r="AO416">
        <v>0</v>
      </c>
      <c r="AP416">
        <v>0</v>
      </c>
      <c r="AQ416" t="str" cm="1">
        <f t="array" ref="AQ41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16" t="str" cm="1">
        <f t="array" ref="AR41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16">
        <v>493</v>
      </c>
      <c r="AT416">
        <v>302</v>
      </c>
      <c r="AU416">
        <v>0</v>
      </c>
      <c r="AV416">
        <v>1</v>
      </c>
      <c r="AW416" t="s">
        <v>46</v>
      </c>
      <c r="AX416" t="s">
        <v>11</v>
      </c>
      <c r="AY416" t="str">
        <f t="shared" si="55"/>
        <v>Web</v>
      </c>
      <c r="AZ416">
        <v>16</v>
      </c>
      <c r="BA416" t="s">
        <v>44</v>
      </c>
      <c r="BB416">
        <f t="shared" si="56"/>
        <v>16</v>
      </c>
      <c r="BC416">
        <f t="shared" si="57"/>
        <v>684</v>
      </c>
      <c r="BD416">
        <f t="shared" si="58"/>
        <v>6</v>
      </c>
      <c r="BE416">
        <f t="shared" si="59"/>
        <v>6</v>
      </c>
      <c r="BF416">
        <f t="shared" si="60"/>
        <v>6</v>
      </c>
      <c r="BG416">
        <f t="shared" si="61"/>
        <v>18</v>
      </c>
      <c r="BH416">
        <f t="shared" si="62"/>
        <v>6</v>
      </c>
      <c r="BI416" t="str">
        <f>VLOOKUP(BH416,'Additional Data'!$E$1:$F$12,2,FALSE)</f>
        <v>Loyal Customer</v>
      </c>
      <c r="BJ416" t="str">
        <f>IF(G416 &lt;= 'Additional Data'!$Q$2, "Low", IF(G416 &lt;= 'Additional Data'!$Q$3, "Medium", "High"))</f>
        <v>Medium</v>
      </c>
      <c r="BK416" t="str">
        <f>IF(K416 &lt;= 'Additional Data'!$V$2, "Low", IF(K416 &lt;= 'Additional Data'!$V$3, "Medium", "High"))</f>
        <v>Medium</v>
      </c>
      <c r="BL416" t="str">
        <f>IF(L416 &lt;= 'Additional Data'!$AA$2, "Low", IF(L416 &lt;= 'Additional Data'!$AA$3, "Medium", "High"))</f>
        <v>High</v>
      </c>
      <c r="BM416">
        <v>415</v>
      </c>
    </row>
    <row r="417" spans="1:65" x14ac:dyDescent="0.25">
      <c r="A417">
        <v>67309</v>
      </c>
      <c r="B417" t="str">
        <f>IF(A417 &lt;= 'Additional Data'!$B$2,"Low", IF(A417 &lt;='Additional Data'!$B$3, "Medium", "High"))</f>
        <v>Medium</v>
      </c>
      <c r="C417">
        <v>1</v>
      </c>
      <c r="D417">
        <v>1</v>
      </c>
      <c r="E417">
        <v>76</v>
      </c>
      <c r="F417" t="str">
        <f t="shared" si="54"/>
        <v>Old</v>
      </c>
      <c r="G417">
        <v>515</v>
      </c>
      <c r="H417">
        <v>47</v>
      </c>
      <c r="I417">
        <v>181</v>
      </c>
      <c r="J417">
        <v>149</v>
      </c>
      <c r="K417">
        <v>95</v>
      </c>
      <c r="L417">
        <v>95</v>
      </c>
      <c r="M417">
        <f>INDEX('Additional Data'!$H$2:$M$2, MATCH(MAX(G417:L417), G417:L417,0))</f>
        <v>0</v>
      </c>
      <c r="N417">
        <v>15</v>
      </c>
      <c r="O417">
        <v>9</v>
      </c>
      <c r="P417">
        <v>6</v>
      </c>
      <c r="Q417">
        <v>9</v>
      </c>
      <c r="R417">
        <v>7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3</v>
      </c>
      <c r="Z417">
        <v>11</v>
      </c>
      <c r="AA417">
        <v>0</v>
      </c>
      <c r="AB417">
        <v>53</v>
      </c>
      <c r="AC417" t="str" cm="1">
        <f t="array" ref="AC417">_xlfn.IFS(AB417 &lt; 30, "&lt; 30", AB417 &lt; 40, "30-39", AB417 &lt; 50, "40-49", AB417 &gt;= 50, "50+")</f>
        <v>50+</v>
      </c>
      <c r="AD417">
        <v>2681</v>
      </c>
      <c r="AE417">
        <v>0</v>
      </c>
      <c r="AF417">
        <v>0</v>
      </c>
      <c r="AG417">
        <v>0</v>
      </c>
      <c r="AH417">
        <v>1</v>
      </c>
      <c r="AI417">
        <v>0</v>
      </c>
      <c r="AJ417" t="str" cm="1">
        <f t="array" ref="AJ41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41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17">
        <v>1</v>
      </c>
      <c r="AM417">
        <v>0</v>
      </c>
      <c r="AN417">
        <v>0</v>
      </c>
      <c r="AO417">
        <v>0</v>
      </c>
      <c r="AP417">
        <v>0</v>
      </c>
      <c r="AQ417" t="str" cm="1">
        <f t="array" ref="AQ41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417" t="str" cm="1">
        <f t="array" ref="AR41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417">
        <v>987</v>
      </c>
      <c r="AT417">
        <v>892</v>
      </c>
      <c r="AU417">
        <v>0</v>
      </c>
      <c r="AV417">
        <v>2</v>
      </c>
      <c r="AW417" t="s">
        <v>43</v>
      </c>
      <c r="AX417" t="s">
        <v>11</v>
      </c>
      <c r="AY417" t="str">
        <f t="shared" si="55"/>
        <v>Web</v>
      </c>
      <c r="AZ417">
        <v>24</v>
      </c>
      <c r="BA417" t="s">
        <v>44</v>
      </c>
      <c r="BB417">
        <f t="shared" si="56"/>
        <v>24</v>
      </c>
      <c r="BC417">
        <f t="shared" si="57"/>
        <v>1082</v>
      </c>
      <c r="BD417">
        <f t="shared" si="58"/>
        <v>3.0000000000000004</v>
      </c>
      <c r="BE417">
        <f t="shared" si="59"/>
        <v>9</v>
      </c>
      <c r="BF417">
        <f t="shared" si="60"/>
        <v>7</v>
      </c>
      <c r="BG417">
        <f t="shared" si="61"/>
        <v>19</v>
      </c>
      <c r="BH417">
        <f t="shared" si="62"/>
        <v>7</v>
      </c>
      <c r="BI417" t="str">
        <f>VLOOKUP(BH417,'Additional Data'!$E$1:$F$12,2,FALSE)</f>
        <v>Loyal Customer</v>
      </c>
      <c r="BJ417" t="str">
        <f>IF(G417 &lt;= 'Additional Data'!$Q$2, "Low", IF(G417 &lt;= 'Additional Data'!$Q$3, "Medium", "High"))</f>
        <v>High</v>
      </c>
      <c r="BK417" t="str">
        <f>IF(K417 &lt;= 'Additional Data'!$V$2, "Low", IF(K417 &lt;= 'Additional Data'!$V$3, "Medium", "High"))</f>
        <v>High</v>
      </c>
      <c r="BL417" t="str">
        <f>IF(L417 &lt;= 'Additional Data'!$AA$2, "Low", IF(L417 &lt;= 'Additional Data'!$AA$3, "Medium", "High"))</f>
        <v>High</v>
      </c>
      <c r="BM417">
        <v>416</v>
      </c>
    </row>
    <row r="418" spans="1:65" x14ac:dyDescent="0.25">
      <c r="A418">
        <v>75236</v>
      </c>
      <c r="B418" t="str">
        <f>IF(A418 &lt;= 'Additional Data'!$B$2,"Low", IF(A418 &lt;='Additional Data'!$B$3, "Medium", "High"))</f>
        <v>High</v>
      </c>
      <c r="C418">
        <v>0</v>
      </c>
      <c r="D418">
        <v>1</v>
      </c>
      <c r="E418">
        <v>27</v>
      </c>
      <c r="F418" t="str">
        <f t="shared" si="54"/>
        <v>Recent</v>
      </c>
      <c r="G418">
        <v>438</v>
      </c>
      <c r="H418">
        <v>66</v>
      </c>
      <c r="I418">
        <v>400</v>
      </c>
      <c r="J418">
        <v>12</v>
      </c>
      <c r="K418">
        <v>38</v>
      </c>
      <c r="L418">
        <v>114</v>
      </c>
      <c r="M418">
        <f>INDEX('Additional Data'!$H$2:$M$2, MATCH(MAX(G418:L418), G418:L418,0))</f>
        <v>0</v>
      </c>
      <c r="N418">
        <v>1</v>
      </c>
      <c r="O418">
        <v>8</v>
      </c>
      <c r="P418">
        <v>3</v>
      </c>
      <c r="Q418">
        <v>13</v>
      </c>
      <c r="R418">
        <v>4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3</v>
      </c>
      <c r="Z418">
        <v>11</v>
      </c>
      <c r="AA418">
        <v>0</v>
      </c>
      <c r="AB418">
        <v>56</v>
      </c>
      <c r="AC418" t="str" cm="1">
        <f t="array" ref="AC418">_xlfn.IFS(AB418 &lt; 30, "&lt; 30", AB418 &lt; 40, "30-39", AB418 &lt; 50, "40-49", AB418 &gt;= 50, "50+")</f>
        <v>50+</v>
      </c>
      <c r="AD418">
        <v>2375</v>
      </c>
      <c r="AE418">
        <v>0</v>
      </c>
      <c r="AF418">
        <v>1</v>
      </c>
      <c r="AG418">
        <v>0</v>
      </c>
      <c r="AH418">
        <v>0</v>
      </c>
      <c r="AI418">
        <v>0</v>
      </c>
      <c r="AJ418" t="str" cm="1">
        <f t="array" ref="AJ41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1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18">
        <v>0</v>
      </c>
      <c r="AM418">
        <v>0</v>
      </c>
      <c r="AN418">
        <v>1</v>
      </c>
      <c r="AO418">
        <v>0</v>
      </c>
      <c r="AP418">
        <v>0</v>
      </c>
      <c r="AQ418" t="str" cm="1">
        <f t="array" ref="AQ41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18" t="str" cm="1">
        <f t="array" ref="AR41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18">
        <v>954</v>
      </c>
      <c r="AT418">
        <v>840</v>
      </c>
      <c r="AU418">
        <v>0</v>
      </c>
      <c r="AV418">
        <v>1</v>
      </c>
      <c r="AW418" t="s">
        <v>46</v>
      </c>
      <c r="AX418" t="s">
        <v>13</v>
      </c>
      <c r="AY418" t="str">
        <f t="shared" si="55"/>
        <v>Store</v>
      </c>
      <c r="AZ418">
        <v>24</v>
      </c>
      <c r="BA418" t="s">
        <v>44</v>
      </c>
      <c r="BB418">
        <f t="shared" si="56"/>
        <v>24</v>
      </c>
      <c r="BC418">
        <f t="shared" si="57"/>
        <v>1068</v>
      </c>
      <c r="BD418">
        <f t="shared" si="58"/>
        <v>8</v>
      </c>
      <c r="BE418">
        <f t="shared" si="59"/>
        <v>9</v>
      </c>
      <c r="BF418">
        <f t="shared" si="60"/>
        <v>7</v>
      </c>
      <c r="BG418">
        <f t="shared" si="61"/>
        <v>24</v>
      </c>
      <c r="BH418">
        <f t="shared" si="62"/>
        <v>9</v>
      </c>
      <c r="BI418" t="str">
        <f>VLOOKUP(BH418,'Additional Data'!$E$1:$F$12,2,FALSE)</f>
        <v>Top Customer</v>
      </c>
      <c r="BJ418" t="str">
        <f>IF(G418 &lt;= 'Additional Data'!$Q$2, "Low", IF(G418 &lt;= 'Additional Data'!$Q$3, "Medium", "High"))</f>
        <v>Medium</v>
      </c>
      <c r="BK418" t="str">
        <f>IF(K418 &lt;= 'Additional Data'!$V$2, "Low", IF(K418 &lt;= 'Additional Data'!$V$3, "Medium", "High"))</f>
        <v>High</v>
      </c>
      <c r="BL418" t="str">
        <f>IF(L418 &lt;= 'Additional Data'!$AA$2, "Low", IF(L418 &lt;= 'Additional Data'!$AA$3, "Medium", "High"))</f>
        <v>High</v>
      </c>
      <c r="BM418">
        <v>417</v>
      </c>
    </row>
    <row r="419" spans="1:65" x14ac:dyDescent="0.25">
      <c r="A419">
        <v>30015</v>
      </c>
      <c r="B419" t="str">
        <f>IF(A419 &lt;= 'Additional Data'!$B$2,"Low", IF(A419 &lt;='Additional Data'!$B$3, "Medium", "High"))</f>
        <v>Low</v>
      </c>
      <c r="C419">
        <v>1</v>
      </c>
      <c r="D419">
        <v>0</v>
      </c>
      <c r="E419">
        <v>28</v>
      </c>
      <c r="F419" t="str">
        <f t="shared" si="54"/>
        <v>Recent</v>
      </c>
      <c r="G419">
        <v>25</v>
      </c>
      <c r="H419">
        <v>0</v>
      </c>
      <c r="I419">
        <v>22</v>
      </c>
      <c r="J419">
        <v>2</v>
      </c>
      <c r="K419">
        <v>3</v>
      </c>
      <c r="L419">
        <v>5</v>
      </c>
      <c r="M419">
        <f>INDEX('Additional Data'!$H$2:$M$2, MATCH(MAX(G419:L419), G419:L419,0))</f>
        <v>0</v>
      </c>
      <c r="N419">
        <v>2</v>
      </c>
      <c r="O419">
        <v>1</v>
      </c>
      <c r="P419">
        <v>0</v>
      </c>
      <c r="Q419">
        <v>4</v>
      </c>
      <c r="R419">
        <v>5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3</v>
      </c>
      <c r="Z419">
        <v>11</v>
      </c>
      <c r="AA419">
        <v>0</v>
      </c>
      <c r="AB419">
        <v>50</v>
      </c>
      <c r="AC419" t="str" cm="1">
        <f t="array" ref="AC419">_xlfn.IFS(AB419 &lt; 30, "&lt; 30", AB419 &lt; 40, "30-39", AB419 &lt; 50, "40-49", AB419 &gt;= 50, "50+")</f>
        <v>50+</v>
      </c>
      <c r="AD419">
        <v>2306</v>
      </c>
      <c r="AE419">
        <v>0</v>
      </c>
      <c r="AF419">
        <v>0</v>
      </c>
      <c r="AG419">
        <v>1</v>
      </c>
      <c r="AH419">
        <v>0</v>
      </c>
      <c r="AI419">
        <v>0</v>
      </c>
      <c r="AJ419" t="str" cm="1">
        <f t="array" ref="AJ41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41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19">
        <v>0</v>
      </c>
      <c r="AM419">
        <v>0</v>
      </c>
      <c r="AN419">
        <v>1</v>
      </c>
      <c r="AO419">
        <v>0</v>
      </c>
      <c r="AP419">
        <v>0</v>
      </c>
      <c r="AQ419" t="str" cm="1">
        <f t="array" ref="AQ41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19" t="str" cm="1">
        <f t="array" ref="AR41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19">
        <v>52</v>
      </c>
      <c r="AT419">
        <v>47</v>
      </c>
      <c r="AU419">
        <v>0</v>
      </c>
      <c r="AV419">
        <v>1</v>
      </c>
      <c r="AW419" t="s">
        <v>45</v>
      </c>
      <c r="AX419" t="s">
        <v>13</v>
      </c>
      <c r="AY419" t="str">
        <f t="shared" si="55"/>
        <v>Store</v>
      </c>
      <c r="AZ419">
        <v>5</v>
      </c>
      <c r="BA419" t="s">
        <v>44</v>
      </c>
      <c r="BB419">
        <f t="shared" si="56"/>
        <v>5</v>
      </c>
      <c r="BC419">
        <f t="shared" si="57"/>
        <v>57</v>
      </c>
      <c r="BD419">
        <f t="shared" si="58"/>
        <v>8</v>
      </c>
      <c r="BE419">
        <f t="shared" si="59"/>
        <v>1</v>
      </c>
      <c r="BF419">
        <f t="shared" si="60"/>
        <v>2</v>
      </c>
      <c r="BG419">
        <f t="shared" si="61"/>
        <v>11</v>
      </c>
      <c r="BH419">
        <f t="shared" si="62"/>
        <v>3</v>
      </c>
      <c r="BI419" t="str">
        <f>VLOOKUP(BH419,'Additional Data'!$E$1:$F$12,2,FALSE)</f>
        <v>At Risk</v>
      </c>
      <c r="BJ419" t="str">
        <f>IF(G419 &lt;= 'Additional Data'!$Q$2, "Low", IF(G419 &lt;= 'Additional Data'!$Q$3, "Medium", "High"))</f>
        <v>Medium</v>
      </c>
      <c r="BK419" t="str">
        <f>IF(K419 &lt;= 'Additional Data'!$V$2, "Low", IF(K419 &lt;= 'Additional Data'!$V$3, "Medium", "High"))</f>
        <v>Medium</v>
      </c>
      <c r="BL419" t="str">
        <f>IF(L419 &lt;= 'Additional Data'!$AA$2, "Low", IF(L419 &lt;= 'Additional Data'!$AA$3, "Medium", "High"))</f>
        <v>Low</v>
      </c>
      <c r="BM419">
        <v>418</v>
      </c>
    </row>
    <row r="420" spans="1:65" x14ac:dyDescent="0.25">
      <c r="A420">
        <v>50943</v>
      </c>
      <c r="B420" t="str">
        <f>IF(A420 &lt;= 'Additional Data'!$B$2,"Low", IF(A420 &lt;='Additional Data'!$B$3, "Medium", "High"))</f>
        <v>Medium</v>
      </c>
      <c r="C420">
        <v>0</v>
      </c>
      <c r="D420">
        <v>1</v>
      </c>
      <c r="E420">
        <v>49</v>
      </c>
      <c r="F420" t="str">
        <f t="shared" si="54"/>
        <v>Mid</v>
      </c>
      <c r="G420">
        <v>31</v>
      </c>
      <c r="H420">
        <v>0</v>
      </c>
      <c r="I420">
        <v>7</v>
      </c>
      <c r="J420">
        <v>2</v>
      </c>
      <c r="K420">
        <v>0</v>
      </c>
      <c r="L420">
        <v>6</v>
      </c>
      <c r="M420">
        <f>INDEX('Additional Data'!$H$2:$M$2, MATCH(MAX(G420:L420), G420:L420,0))</f>
        <v>0</v>
      </c>
      <c r="N420">
        <v>1</v>
      </c>
      <c r="O420">
        <v>1</v>
      </c>
      <c r="P420">
        <v>0</v>
      </c>
      <c r="Q420">
        <v>3</v>
      </c>
      <c r="R420">
        <v>5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3</v>
      </c>
      <c r="Z420">
        <v>11</v>
      </c>
      <c r="AA420">
        <v>0</v>
      </c>
      <c r="AB420">
        <v>64</v>
      </c>
      <c r="AC420" t="str" cm="1">
        <f t="array" ref="AC420">_xlfn.IFS(AB420 &lt; 30, "&lt; 30", AB420 &lt; 40, "30-39", AB420 &lt; 50, "40-49", AB420 &gt;= 50, "50+")</f>
        <v>50+</v>
      </c>
      <c r="AD420">
        <v>2532</v>
      </c>
      <c r="AE420">
        <v>0</v>
      </c>
      <c r="AF420">
        <v>0</v>
      </c>
      <c r="AG420">
        <v>0</v>
      </c>
      <c r="AH420">
        <v>1</v>
      </c>
      <c r="AI420">
        <v>0</v>
      </c>
      <c r="AJ420" t="str" cm="1">
        <f t="array" ref="AJ42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42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20">
        <v>0</v>
      </c>
      <c r="AM420">
        <v>0</v>
      </c>
      <c r="AN420">
        <v>0</v>
      </c>
      <c r="AO420">
        <v>1</v>
      </c>
      <c r="AP420">
        <v>0</v>
      </c>
      <c r="AQ420" t="str" cm="1">
        <f t="array" ref="AQ42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420" t="str" cm="1">
        <f t="array" ref="AR42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20">
        <v>40</v>
      </c>
      <c r="AT420">
        <v>34</v>
      </c>
      <c r="AU420">
        <v>0</v>
      </c>
      <c r="AV420">
        <v>1</v>
      </c>
      <c r="AW420" t="s">
        <v>45</v>
      </c>
      <c r="AX420" t="s">
        <v>13</v>
      </c>
      <c r="AY420" t="str">
        <f t="shared" si="55"/>
        <v>Store</v>
      </c>
      <c r="AZ420">
        <v>4</v>
      </c>
      <c r="BA420" t="s">
        <v>44</v>
      </c>
      <c r="BB420">
        <f t="shared" si="56"/>
        <v>4</v>
      </c>
      <c r="BC420">
        <f t="shared" si="57"/>
        <v>46</v>
      </c>
      <c r="BD420">
        <f t="shared" si="58"/>
        <v>6</v>
      </c>
      <c r="BE420">
        <f t="shared" si="59"/>
        <v>0</v>
      </c>
      <c r="BF420">
        <f t="shared" si="60"/>
        <v>1</v>
      </c>
      <c r="BG420">
        <f t="shared" si="61"/>
        <v>7</v>
      </c>
      <c r="BH420">
        <f t="shared" si="62"/>
        <v>1</v>
      </c>
      <c r="BI420" t="str">
        <f>VLOOKUP(BH420,'Additional Data'!$E$1:$F$12,2,FALSE)</f>
        <v>Churned Customer</v>
      </c>
      <c r="BJ420" t="str">
        <f>IF(G420 &lt;= 'Additional Data'!$Q$2, "Low", IF(G420 &lt;= 'Additional Data'!$Q$3, "Medium", "High"))</f>
        <v>Medium</v>
      </c>
      <c r="BK420" t="str">
        <f>IF(K420 &lt;= 'Additional Data'!$V$2, "Low", IF(K420 &lt;= 'Additional Data'!$V$3, "Medium", "High"))</f>
        <v>Low</v>
      </c>
      <c r="BL420" t="str">
        <f>IF(L420 &lt;= 'Additional Data'!$AA$2, "Low", IF(L420 &lt;= 'Additional Data'!$AA$3, "Medium", "High"))</f>
        <v>Low</v>
      </c>
      <c r="BM420">
        <v>419</v>
      </c>
    </row>
    <row r="421" spans="1:65" x14ac:dyDescent="0.25">
      <c r="A421">
        <v>67272</v>
      </c>
      <c r="B421" t="str">
        <f>IF(A421 &lt;= 'Additional Data'!$B$2,"Low", IF(A421 &lt;='Additional Data'!$B$3, "Medium", "High"))</f>
        <v>Medium</v>
      </c>
      <c r="C421">
        <v>0</v>
      </c>
      <c r="D421">
        <v>1</v>
      </c>
      <c r="E421">
        <v>12</v>
      </c>
      <c r="F421" t="str">
        <f t="shared" si="54"/>
        <v>Recent</v>
      </c>
      <c r="G421">
        <v>357</v>
      </c>
      <c r="H421">
        <v>35</v>
      </c>
      <c r="I421">
        <v>271</v>
      </c>
      <c r="J421">
        <v>28</v>
      </c>
      <c r="K421">
        <v>28</v>
      </c>
      <c r="L421">
        <v>14</v>
      </c>
      <c r="M421">
        <f>INDEX('Additional Data'!$H$2:$M$2, MATCH(MAX(G421:L421), G421:L421,0))</f>
        <v>0</v>
      </c>
      <c r="N421">
        <v>3</v>
      </c>
      <c r="O421">
        <v>6</v>
      </c>
      <c r="P421">
        <v>2</v>
      </c>
      <c r="Q421">
        <v>12</v>
      </c>
      <c r="R421">
        <v>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3</v>
      </c>
      <c r="Z421">
        <v>11</v>
      </c>
      <c r="AA421">
        <v>0</v>
      </c>
      <c r="AB421">
        <v>54</v>
      </c>
      <c r="AC421" t="str" cm="1">
        <f t="array" ref="AC421">_xlfn.IFS(AB421 &lt; 30, "&lt; 30", AB421 &lt; 40, "30-39", AB421 &lt; 50, "40-49", AB421 &gt;= 50, "50+")</f>
        <v>50+</v>
      </c>
      <c r="AD421">
        <v>2349</v>
      </c>
      <c r="AE421">
        <v>1</v>
      </c>
      <c r="AF421">
        <v>0</v>
      </c>
      <c r="AG421">
        <v>0</v>
      </c>
      <c r="AH421">
        <v>0</v>
      </c>
      <c r="AI421">
        <v>0</v>
      </c>
      <c r="AJ421" t="str" cm="1">
        <f t="array" ref="AJ42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42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21">
        <v>0</v>
      </c>
      <c r="AM421">
        <v>0</v>
      </c>
      <c r="AN421">
        <v>1</v>
      </c>
      <c r="AO421">
        <v>0</v>
      </c>
      <c r="AP421">
        <v>0</v>
      </c>
      <c r="AQ421" t="str" cm="1">
        <f t="array" ref="AQ42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21" t="str" cm="1">
        <f t="array" ref="AR42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21">
        <v>719</v>
      </c>
      <c r="AT421">
        <v>705</v>
      </c>
      <c r="AU421">
        <v>0</v>
      </c>
      <c r="AV421">
        <v>1</v>
      </c>
      <c r="AW421" t="s">
        <v>46</v>
      </c>
      <c r="AX421" t="s">
        <v>13</v>
      </c>
      <c r="AY421" t="str">
        <f t="shared" si="55"/>
        <v>Store</v>
      </c>
      <c r="AZ421">
        <v>20</v>
      </c>
      <c r="BA421" t="s">
        <v>44</v>
      </c>
      <c r="BB421">
        <f t="shared" si="56"/>
        <v>20</v>
      </c>
      <c r="BC421">
        <f t="shared" si="57"/>
        <v>733</v>
      </c>
      <c r="BD421">
        <f t="shared" si="58"/>
        <v>9</v>
      </c>
      <c r="BE421">
        <f t="shared" si="59"/>
        <v>7</v>
      </c>
      <c r="BF421">
        <f t="shared" si="60"/>
        <v>6</v>
      </c>
      <c r="BG421">
        <f t="shared" si="61"/>
        <v>22</v>
      </c>
      <c r="BH421">
        <f t="shared" si="62"/>
        <v>8</v>
      </c>
      <c r="BI421" t="str">
        <f>VLOOKUP(BH421,'Additional Data'!$E$1:$F$12,2,FALSE)</f>
        <v>Top Customer</v>
      </c>
      <c r="BJ421" t="str">
        <f>IF(G421 &lt;= 'Additional Data'!$Q$2, "Low", IF(G421 &lt;= 'Additional Data'!$Q$3, "Medium", "High"))</f>
        <v>Medium</v>
      </c>
      <c r="BK421" t="str">
        <f>IF(K421 &lt;= 'Additional Data'!$V$2, "Low", IF(K421 &lt;= 'Additional Data'!$V$3, "Medium", "High"))</f>
        <v>Medium</v>
      </c>
      <c r="BL421" t="str">
        <f>IF(L421 &lt;= 'Additional Data'!$AA$2, "Low", IF(L421 &lt;= 'Additional Data'!$AA$3, "Medium", "High"))</f>
        <v>Medium</v>
      </c>
      <c r="BM421">
        <v>420</v>
      </c>
    </row>
    <row r="422" spans="1:65" x14ac:dyDescent="0.25">
      <c r="A422">
        <v>51529</v>
      </c>
      <c r="B422" t="str">
        <f>IF(A422 &lt;= 'Additional Data'!$B$2,"Low", IF(A422 &lt;='Additional Data'!$B$3, "Medium", "High"))</f>
        <v>Medium</v>
      </c>
      <c r="C422">
        <v>0</v>
      </c>
      <c r="D422">
        <v>1</v>
      </c>
      <c r="E422">
        <v>14</v>
      </c>
      <c r="F422" t="str">
        <f t="shared" si="54"/>
        <v>Recent</v>
      </c>
      <c r="G422">
        <v>400</v>
      </c>
      <c r="H422">
        <v>4</v>
      </c>
      <c r="I422">
        <v>35</v>
      </c>
      <c r="J422">
        <v>6</v>
      </c>
      <c r="K422">
        <v>0</v>
      </c>
      <c r="L422">
        <v>22</v>
      </c>
      <c r="M422">
        <f>INDEX('Additional Data'!$H$2:$M$2, MATCH(MAX(G422:L422), G422:L422,0))</f>
        <v>0</v>
      </c>
      <c r="N422">
        <v>2</v>
      </c>
      <c r="O422">
        <v>9</v>
      </c>
      <c r="P422">
        <v>1</v>
      </c>
      <c r="Q422">
        <v>5</v>
      </c>
      <c r="R422">
        <v>8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3</v>
      </c>
      <c r="Z422">
        <v>11</v>
      </c>
      <c r="AA422">
        <v>0</v>
      </c>
      <c r="AB422">
        <v>71</v>
      </c>
      <c r="AC422" t="str" cm="1">
        <f t="array" ref="AC422">_xlfn.IFS(AB422 &lt; 30, "&lt; 30", AB422 &lt; 40, "30-39", AB422 &lt; 50, "40-49", AB422 &gt;= 50, "50+")</f>
        <v>50+</v>
      </c>
      <c r="AD422">
        <v>2454</v>
      </c>
      <c r="AE422">
        <v>0</v>
      </c>
      <c r="AF422">
        <v>0</v>
      </c>
      <c r="AG422">
        <v>0</v>
      </c>
      <c r="AH422">
        <v>0</v>
      </c>
      <c r="AI422">
        <v>1</v>
      </c>
      <c r="AJ422" t="str" cm="1">
        <f t="array" ref="AJ42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42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22">
        <v>0</v>
      </c>
      <c r="AM422">
        <v>0</v>
      </c>
      <c r="AN422">
        <v>0</v>
      </c>
      <c r="AO422">
        <v>1</v>
      </c>
      <c r="AP422">
        <v>0</v>
      </c>
      <c r="AQ422" t="str" cm="1">
        <f t="array" ref="AQ42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422" t="str" cm="1">
        <f t="array" ref="AR42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22">
        <v>445</v>
      </c>
      <c r="AT422">
        <v>423</v>
      </c>
      <c r="AU422">
        <v>0</v>
      </c>
      <c r="AV422">
        <v>1</v>
      </c>
      <c r="AW422" t="s">
        <v>46</v>
      </c>
      <c r="AX422" t="s">
        <v>11</v>
      </c>
      <c r="AY422" t="str">
        <f t="shared" si="55"/>
        <v>Web</v>
      </c>
      <c r="AZ422">
        <v>15</v>
      </c>
      <c r="BA422" t="s">
        <v>44</v>
      </c>
      <c r="BB422">
        <f t="shared" si="56"/>
        <v>15</v>
      </c>
      <c r="BC422">
        <f t="shared" si="57"/>
        <v>467</v>
      </c>
      <c r="BD422">
        <f t="shared" si="58"/>
        <v>9</v>
      </c>
      <c r="BE422">
        <f t="shared" si="59"/>
        <v>5</v>
      </c>
      <c r="BF422">
        <f t="shared" si="60"/>
        <v>5</v>
      </c>
      <c r="BG422">
        <f t="shared" si="61"/>
        <v>19</v>
      </c>
      <c r="BH422">
        <f t="shared" si="62"/>
        <v>7</v>
      </c>
      <c r="BI422" t="str">
        <f>VLOOKUP(BH422,'Additional Data'!$E$1:$F$12,2,FALSE)</f>
        <v>Loyal Customer</v>
      </c>
      <c r="BJ422" t="str">
        <f>IF(G422 &lt;= 'Additional Data'!$Q$2, "Low", IF(G422 &lt;= 'Additional Data'!$Q$3, "Medium", "High"))</f>
        <v>Medium</v>
      </c>
      <c r="BK422" t="str">
        <f>IF(K422 &lt;= 'Additional Data'!$V$2, "Low", IF(K422 &lt;= 'Additional Data'!$V$3, "Medium", "High"))</f>
        <v>Low</v>
      </c>
      <c r="BL422" t="str">
        <f>IF(L422 &lt;= 'Additional Data'!$AA$2, "Low", IF(L422 &lt;= 'Additional Data'!$AA$3, "Medium", "High"))</f>
        <v>Medium</v>
      </c>
      <c r="BM422">
        <v>421</v>
      </c>
    </row>
    <row r="423" spans="1:65" x14ac:dyDescent="0.25">
      <c r="A423">
        <v>32011</v>
      </c>
      <c r="B423" t="str">
        <f>IF(A423 &lt;= 'Additional Data'!$B$2,"Low", IF(A423 &lt;='Additional Data'!$B$3, "Medium", "High"))</f>
        <v>Low</v>
      </c>
      <c r="C423">
        <v>1</v>
      </c>
      <c r="D423">
        <v>0</v>
      </c>
      <c r="E423">
        <v>89</v>
      </c>
      <c r="F423" t="str">
        <f t="shared" si="54"/>
        <v>Old</v>
      </c>
      <c r="G423">
        <v>99</v>
      </c>
      <c r="H423">
        <v>0</v>
      </c>
      <c r="I423">
        <v>15</v>
      </c>
      <c r="J423">
        <v>2</v>
      </c>
      <c r="K423">
        <v>1</v>
      </c>
      <c r="L423">
        <v>5</v>
      </c>
      <c r="M423">
        <f>INDEX('Additional Data'!$H$2:$M$2, MATCH(MAX(G423:L423), G423:L423,0))</f>
        <v>0</v>
      </c>
      <c r="N423">
        <v>3</v>
      </c>
      <c r="O423">
        <v>2</v>
      </c>
      <c r="P423">
        <v>1</v>
      </c>
      <c r="Q423">
        <v>4</v>
      </c>
      <c r="R423">
        <v>7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3</v>
      </c>
      <c r="Z423">
        <v>11</v>
      </c>
      <c r="AA423">
        <v>0</v>
      </c>
      <c r="AB423">
        <v>49</v>
      </c>
      <c r="AC423" t="str" cm="1">
        <f t="array" ref="AC423">_xlfn.IFS(AB423 &lt; 30, "&lt; 30", AB423 &lt; 40, "30-39", AB423 &lt; 50, "40-49", AB423 &gt;= 50, "50+")</f>
        <v>40-49</v>
      </c>
      <c r="AD423">
        <v>2470</v>
      </c>
      <c r="AE423">
        <v>0</v>
      </c>
      <c r="AF423">
        <v>1</v>
      </c>
      <c r="AG423">
        <v>0</v>
      </c>
      <c r="AH423">
        <v>0</v>
      </c>
      <c r="AI423">
        <v>0</v>
      </c>
      <c r="AJ423" t="str" cm="1">
        <f t="array" ref="AJ42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2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23">
        <v>0</v>
      </c>
      <c r="AM423">
        <v>0</v>
      </c>
      <c r="AN423">
        <v>0</v>
      </c>
      <c r="AO423">
        <v>0</v>
      </c>
      <c r="AP423">
        <v>1</v>
      </c>
      <c r="AQ423" t="str" cm="1">
        <f t="array" ref="AQ42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423" t="str" cm="1">
        <f t="array" ref="AR42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23">
        <v>117</v>
      </c>
      <c r="AT423">
        <v>112</v>
      </c>
      <c r="AU423">
        <v>0</v>
      </c>
      <c r="AV423">
        <v>1</v>
      </c>
      <c r="AW423" t="s">
        <v>47</v>
      </c>
      <c r="AX423" t="s">
        <v>13</v>
      </c>
      <c r="AY423" t="str">
        <f t="shared" si="55"/>
        <v>Store</v>
      </c>
      <c r="AZ423">
        <v>7</v>
      </c>
      <c r="BA423" t="s">
        <v>44</v>
      </c>
      <c r="BB423">
        <f t="shared" si="56"/>
        <v>7</v>
      </c>
      <c r="BC423">
        <f t="shared" si="57"/>
        <v>122</v>
      </c>
      <c r="BD423">
        <f t="shared" si="58"/>
        <v>1.9999999999999996</v>
      </c>
      <c r="BE423">
        <f t="shared" si="59"/>
        <v>3</v>
      </c>
      <c r="BF423">
        <f t="shared" si="60"/>
        <v>3</v>
      </c>
      <c r="BG423">
        <f t="shared" si="61"/>
        <v>8</v>
      </c>
      <c r="BH423">
        <f t="shared" si="62"/>
        <v>1</v>
      </c>
      <c r="BI423" t="str">
        <f>VLOOKUP(BH423,'Additional Data'!$E$1:$F$12,2,FALSE)</f>
        <v>Churned Customer</v>
      </c>
      <c r="BJ423" t="str">
        <f>IF(G423 &lt;= 'Additional Data'!$Q$2, "Low", IF(G423 &lt;= 'Additional Data'!$Q$3, "Medium", "High"))</f>
        <v>Medium</v>
      </c>
      <c r="BK423" t="str">
        <f>IF(K423 &lt;= 'Additional Data'!$V$2, "Low", IF(K423 &lt;= 'Additional Data'!$V$3, "Medium", "High"))</f>
        <v>Low</v>
      </c>
      <c r="BL423" t="str">
        <f>IF(L423 &lt;= 'Additional Data'!$AA$2, "Low", IF(L423 &lt;= 'Additional Data'!$AA$3, "Medium", "High"))</f>
        <v>Low</v>
      </c>
      <c r="BM423">
        <v>422</v>
      </c>
    </row>
    <row r="424" spans="1:65" x14ac:dyDescent="0.25">
      <c r="A424">
        <v>7500</v>
      </c>
      <c r="B424" t="str">
        <f>IF(A424 &lt;= 'Additional Data'!$B$2,"Low", IF(A424 &lt;='Additional Data'!$B$3, "Medium", "High"))</f>
        <v>Low</v>
      </c>
      <c r="C424">
        <v>1</v>
      </c>
      <c r="D424">
        <v>0</v>
      </c>
      <c r="E424">
        <v>96</v>
      </c>
      <c r="F424" t="str">
        <f t="shared" si="54"/>
        <v>Old</v>
      </c>
      <c r="G424">
        <v>1</v>
      </c>
      <c r="H424">
        <v>11</v>
      </c>
      <c r="I424">
        <v>5</v>
      </c>
      <c r="J424">
        <v>4</v>
      </c>
      <c r="K424">
        <v>6</v>
      </c>
      <c r="L424">
        <v>9</v>
      </c>
      <c r="M424">
        <f>INDEX('Additional Data'!$H$2:$M$2, MATCH(MAX(G424:L424), G424:L424,0))</f>
        <v>0</v>
      </c>
      <c r="N424">
        <v>2</v>
      </c>
      <c r="O424">
        <v>2</v>
      </c>
      <c r="P424">
        <v>0</v>
      </c>
      <c r="Q424">
        <v>3</v>
      </c>
      <c r="R424">
        <v>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3</v>
      </c>
      <c r="Z424">
        <v>11</v>
      </c>
      <c r="AA424">
        <v>0</v>
      </c>
      <c r="AB424">
        <v>34</v>
      </c>
      <c r="AC424" t="str" cm="1">
        <f t="array" ref="AC424">_xlfn.IFS(AB424 &lt; 30, "&lt; 30", AB424 &lt; 40, "30-39", AB424 &lt; 50, "40-49", AB424 &gt;= 50, "50+")</f>
        <v>30-39</v>
      </c>
      <c r="AD424">
        <v>2666</v>
      </c>
      <c r="AE424">
        <v>0</v>
      </c>
      <c r="AF424">
        <v>1</v>
      </c>
      <c r="AG424">
        <v>0</v>
      </c>
      <c r="AH424">
        <v>0</v>
      </c>
      <c r="AI424">
        <v>0</v>
      </c>
      <c r="AJ424" t="str" cm="1">
        <f t="array" ref="AJ42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2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24">
        <v>1</v>
      </c>
      <c r="AM424">
        <v>0</v>
      </c>
      <c r="AN424">
        <v>0</v>
      </c>
      <c r="AO424">
        <v>0</v>
      </c>
      <c r="AP424">
        <v>0</v>
      </c>
      <c r="AQ424" t="str" cm="1">
        <f t="array" ref="AQ42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424" t="str" cm="1">
        <f t="array" ref="AR42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424">
        <v>27</v>
      </c>
      <c r="AT424">
        <v>18</v>
      </c>
      <c r="AU424">
        <v>0</v>
      </c>
      <c r="AV424">
        <v>1</v>
      </c>
      <c r="AW424" t="s">
        <v>45</v>
      </c>
      <c r="AX424" t="s">
        <v>13</v>
      </c>
      <c r="AY424" t="str">
        <f t="shared" si="55"/>
        <v>Store</v>
      </c>
      <c r="AZ424">
        <v>5</v>
      </c>
      <c r="BA424" t="s">
        <v>44</v>
      </c>
      <c r="BB424">
        <f t="shared" si="56"/>
        <v>5</v>
      </c>
      <c r="BC424">
        <f t="shared" si="57"/>
        <v>36</v>
      </c>
      <c r="BD424">
        <f t="shared" si="58"/>
        <v>0.99999999999999978</v>
      </c>
      <c r="BE424">
        <f t="shared" si="59"/>
        <v>1</v>
      </c>
      <c r="BF424">
        <f t="shared" si="60"/>
        <v>1</v>
      </c>
      <c r="BG424">
        <f t="shared" si="61"/>
        <v>3</v>
      </c>
      <c r="BH424">
        <f t="shared" si="62"/>
        <v>0</v>
      </c>
      <c r="BI424" t="str">
        <f>VLOOKUP(BH424,'Additional Data'!$E$1:$F$12,2,FALSE)</f>
        <v>Churned Customer</v>
      </c>
      <c r="BJ424" t="str">
        <f>IF(G424 &lt;= 'Additional Data'!$Q$2, "Low", IF(G424 &lt;= 'Additional Data'!$Q$3, "Medium", "High"))</f>
        <v>Low</v>
      </c>
      <c r="BK424" t="str">
        <f>IF(K424 &lt;= 'Additional Data'!$V$2, "Low", IF(K424 &lt;= 'Additional Data'!$V$3, "Medium", "High"))</f>
        <v>Medium</v>
      </c>
      <c r="BL424" t="str">
        <f>IF(L424 &lt;= 'Additional Data'!$AA$2, "Low", IF(L424 &lt;= 'Additional Data'!$AA$3, "Medium", "High"))</f>
        <v>Low</v>
      </c>
      <c r="BM424">
        <v>423</v>
      </c>
    </row>
    <row r="425" spans="1:65" x14ac:dyDescent="0.25">
      <c r="A425">
        <v>28691</v>
      </c>
      <c r="B425" t="str">
        <f>IF(A425 &lt;= 'Additional Data'!$B$2,"Low", IF(A425 &lt;='Additional Data'!$B$3, "Medium", "High"))</f>
        <v>Low</v>
      </c>
      <c r="C425">
        <v>1</v>
      </c>
      <c r="D425">
        <v>0</v>
      </c>
      <c r="E425">
        <v>56</v>
      </c>
      <c r="F425" t="str">
        <f t="shared" si="54"/>
        <v>Mid</v>
      </c>
      <c r="G425">
        <v>5</v>
      </c>
      <c r="H425">
        <v>4</v>
      </c>
      <c r="I425">
        <v>13</v>
      </c>
      <c r="J425">
        <v>8</v>
      </c>
      <c r="K425">
        <v>0</v>
      </c>
      <c r="L425">
        <v>4</v>
      </c>
      <c r="M425">
        <f>INDEX('Additional Data'!$H$2:$M$2, MATCH(MAX(G425:L425), G425:L425,0))</f>
        <v>0</v>
      </c>
      <c r="N425">
        <v>1</v>
      </c>
      <c r="O425">
        <v>1</v>
      </c>
      <c r="P425">
        <v>0</v>
      </c>
      <c r="Q425">
        <v>3</v>
      </c>
      <c r="R425">
        <v>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3</v>
      </c>
      <c r="Z425">
        <v>11</v>
      </c>
      <c r="AA425">
        <v>0</v>
      </c>
      <c r="AB425">
        <v>31</v>
      </c>
      <c r="AC425" t="str" cm="1">
        <f t="array" ref="AC425">_xlfn.IFS(AB425 &lt; 30, "&lt; 30", AB425 &lt; 40, "30-39", AB425 &lt; 50, "40-49", AB425 &gt;= 50, "50+")</f>
        <v>30-39</v>
      </c>
      <c r="AD425">
        <v>2519</v>
      </c>
      <c r="AE425">
        <v>0</v>
      </c>
      <c r="AF425">
        <v>1</v>
      </c>
      <c r="AG425">
        <v>0</v>
      </c>
      <c r="AH425">
        <v>0</v>
      </c>
      <c r="AI425">
        <v>0</v>
      </c>
      <c r="AJ425" t="str" cm="1">
        <f t="array" ref="AJ42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2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25">
        <v>0</v>
      </c>
      <c r="AM425">
        <v>0</v>
      </c>
      <c r="AN425">
        <v>1</v>
      </c>
      <c r="AO425">
        <v>0</v>
      </c>
      <c r="AP425">
        <v>0</v>
      </c>
      <c r="AQ425" t="str" cm="1">
        <f t="array" ref="AQ42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25" t="str" cm="1">
        <f t="array" ref="AR42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25">
        <v>30</v>
      </c>
      <c r="AT425">
        <v>26</v>
      </c>
      <c r="AU425">
        <v>0</v>
      </c>
      <c r="AV425">
        <v>1</v>
      </c>
      <c r="AW425" t="s">
        <v>45</v>
      </c>
      <c r="AX425" t="s">
        <v>13</v>
      </c>
      <c r="AY425" t="str">
        <f t="shared" si="55"/>
        <v>Store</v>
      </c>
      <c r="AZ425">
        <v>4</v>
      </c>
      <c r="BA425" t="s">
        <v>44</v>
      </c>
      <c r="BB425">
        <f t="shared" si="56"/>
        <v>4</v>
      </c>
      <c r="BC425">
        <f t="shared" si="57"/>
        <v>34</v>
      </c>
      <c r="BD425">
        <f t="shared" si="58"/>
        <v>5</v>
      </c>
      <c r="BE425">
        <f t="shared" si="59"/>
        <v>0</v>
      </c>
      <c r="BF425">
        <f t="shared" si="60"/>
        <v>0</v>
      </c>
      <c r="BG425">
        <f t="shared" si="61"/>
        <v>5</v>
      </c>
      <c r="BH425">
        <f t="shared" si="62"/>
        <v>0</v>
      </c>
      <c r="BI425" t="str">
        <f>VLOOKUP(BH425,'Additional Data'!$E$1:$F$12,2,FALSE)</f>
        <v>Churned Customer</v>
      </c>
      <c r="BJ425" t="str">
        <f>IF(G425 &lt;= 'Additional Data'!$Q$2, "Low", IF(G425 &lt;= 'Additional Data'!$Q$3, "Medium", "High"))</f>
        <v>Low</v>
      </c>
      <c r="BK425" t="str">
        <f>IF(K425 &lt;= 'Additional Data'!$V$2, "Low", IF(K425 &lt;= 'Additional Data'!$V$3, "Medium", "High"))</f>
        <v>Low</v>
      </c>
      <c r="BL425" t="str">
        <f>IF(L425 &lt;= 'Additional Data'!$AA$2, "Low", IF(L425 &lt;= 'Additional Data'!$AA$3, "Medium", "High"))</f>
        <v>Low</v>
      </c>
      <c r="BM425">
        <v>424</v>
      </c>
    </row>
    <row r="426" spans="1:65" x14ac:dyDescent="0.25">
      <c r="A426">
        <v>56223</v>
      </c>
      <c r="B426" t="str">
        <f>IF(A426 &lt;= 'Additional Data'!$B$2,"Low", IF(A426 &lt;='Additional Data'!$B$3, "Medium", "High"))</f>
        <v>Medium</v>
      </c>
      <c r="C426">
        <v>0</v>
      </c>
      <c r="D426">
        <v>1</v>
      </c>
      <c r="E426">
        <v>72</v>
      </c>
      <c r="F426" t="str">
        <f t="shared" si="54"/>
        <v>Old</v>
      </c>
      <c r="G426">
        <v>77</v>
      </c>
      <c r="H426">
        <v>28</v>
      </c>
      <c r="I426">
        <v>31</v>
      </c>
      <c r="J426">
        <v>16</v>
      </c>
      <c r="K426">
        <v>0</v>
      </c>
      <c r="L426">
        <v>4</v>
      </c>
      <c r="M426">
        <f>INDEX('Additional Data'!$H$2:$M$2, MATCH(MAX(G426:L426), G426:L426,0))</f>
        <v>0</v>
      </c>
      <c r="N426">
        <v>2</v>
      </c>
      <c r="O426">
        <v>2</v>
      </c>
      <c r="P426">
        <v>1</v>
      </c>
      <c r="Q426">
        <v>5</v>
      </c>
      <c r="R426">
        <v>4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3</v>
      </c>
      <c r="Z426">
        <v>11</v>
      </c>
      <c r="AA426">
        <v>0</v>
      </c>
      <c r="AB426">
        <v>72</v>
      </c>
      <c r="AC426" t="str" cm="1">
        <f t="array" ref="AC426">_xlfn.IFS(AB426 &lt; 30, "&lt; 30", AB426 &lt; 40, "30-39", AB426 &lt; 50, "40-49", AB426 &gt;= 50, "50+")</f>
        <v>50+</v>
      </c>
      <c r="AD426">
        <v>2350</v>
      </c>
      <c r="AE426">
        <v>0</v>
      </c>
      <c r="AF426">
        <v>1</v>
      </c>
      <c r="AG426">
        <v>0</v>
      </c>
      <c r="AH426">
        <v>0</v>
      </c>
      <c r="AI426">
        <v>0</v>
      </c>
      <c r="AJ426" t="str" cm="1">
        <f t="array" ref="AJ42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2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26">
        <v>0</v>
      </c>
      <c r="AM426">
        <v>0</v>
      </c>
      <c r="AN426">
        <v>0</v>
      </c>
      <c r="AO426">
        <v>0</v>
      </c>
      <c r="AP426">
        <v>1</v>
      </c>
      <c r="AQ426" t="str" cm="1">
        <f t="array" ref="AQ42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426" t="str" cm="1">
        <f t="array" ref="AR42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26">
        <v>152</v>
      </c>
      <c r="AT426">
        <v>148</v>
      </c>
      <c r="AU426">
        <v>0</v>
      </c>
      <c r="AV426">
        <v>1</v>
      </c>
      <c r="AW426" t="s">
        <v>47</v>
      </c>
      <c r="AX426" t="s">
        <v>13</v>
      </c>
      <c r="AY426" t="str">
        <f t="shared" si="55"/>
        <v>Store</v>
      </c>
      <c r="AZ426">
        <v>8</v>
      </c>
      <c r="BA426" t="s">
        <v>44</v>
      </c>
      <c r="BB426">
        <f t="shared" si="56"/>
        <v>8</v>
      </c>
      <c r="BC426">
        <f t="shared" si="57"/>
        <v>156</v>
      </c>
      <c r="BD426">
        <f t="shared" si="58"/>
        <v>3.0000000000000004</v>
      </c>
      <c r="BE426">
        <f t="shared" si="59"/>
        <v>3</v>
      </c>
      <c r="BF426">
        <f t="shared" si="60"/>
        <v>3</v>
      </c>
      <c r="BG426">
        <f t="shared" si="61"/>
        <v>9</v>
      </c>
      <c r="BH426">
        <f t="shared" si="62"/>
        <v>2</v>
      </c>
      <c r="BI426" t="str">
        <f>VLOOKUP(BH426,'Additional Data'!$E$1:$F$12,2,FALSE)</f>
        <v>Churned Customer</v>
      </c>
      <c r="BJ426" t="str">
        <f>IF(G426 &lt;= 'Additional Data'!$Q$2, "Low", IF(G426 &lt;= 'Additional Data'!$Q$3, "Medium", "High"))</f>
        <v>Medium</v>
      </c>
      <c r="BK426" t="str">
        <f>IF(K426 &lt;= 'Additional Data'!$V$2, "Low", IF(K426 &lt;= 'Additional Data'!$V$3, "Medium", "High"))</f>
        <v>Low</v>
      </c>
      <c r="BL426" t="str">
        <f>IF(L426 &lt;= 'Additional Data'!$AA$2, "Low", IF(L426 &lt;= 'Additional Data'!$AA$3, "Medium", "High"))</f>
        <v>Low</v>
      </c>
      <c r="BM426">
        <v>425</v>
      </c>
    </row>
    <row r="427" spans="1:65" x14ac:dyDescent="0.25">
      <c r="A427">
        <v>18100</v>
      </c>
      <c r="B427" t="str">
        <f>IF(A427 &lt;= 'Additional Data'!$B$2,"Low", IF(A427 &lt;='Additional Data'!$B$3, "Medium", "High"))</f>
        <v>Low</v>
      </c>
      <c r="C427">
        <v>0</v>
      </c>
      <c r="D427">
        <v>0</v>
      </c>
      <c r="E427">
        <v>14</v>
      </c>
      <c r="F427" t="str">
        <f t="shared" si="54"/>
        <v>Recent</v>
      </c>
      <c r="G427">
        <v>3</v>
      </c>
      <c r="H427">
        <v>1</v>
      </c>
      <c r="I427">
        <v>2</v>
      </c>
      <c r="J427">
        <v>4</v>
      </c>
      <c r="K427">
        <v>3</v>
      </c>
      <c r="L427">
        <v>1</v>
      </c>
      <c r="M427">
        <f>INDEX('Additional Data'!$H$2:$M$2, MATCH(MAX(G427:L427), G427:L427,0))</f>
        <v>0</v>
      </c>
      <c r="N427">
        <v>1</v>
      </c>
      <c r="O427">
        <v>0</v>
      </c>
      <c r="P427">
        <v>0</v>
      </c>
      <c r="Q427">
        <v>3</v>
      </c>
      <c r="R427">
        <v>5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3</v>
      </c>
      <c r="Z427">
        <v>11</v>
      </c>
      <c r="AA427">
        <v>0</v>
      </c>
      <c r="AB427">
        <v>74</v>
      </c>
      <c r="AC427" t="str" cm="1">
        <f t="array" ref="AC427">_xlfn.IFS(AB427 &lt; 30, "&lt; 30", AB427 &lt; 40, "30-39", AB427 &lt; 50, "40-49", AB427 &gt;= 50, "50+")</f>
        <v>50+</v>
      </c>
      <c r="AD427">
        <v>2486</v>
      </c>
      <c r="AE427">
        <v>0</v>
      </c>
      <c r="AF427">
        <v>1</v>
      </c>
      <c r="AG427">
        <v>0</v>
      </c>
      <c r="AH427">
        <v>0</v>
      </c>
      <c r="AI427">
        <v>0</v>
      </c>
      <c r="AJ427" t="str" cm="1">
        <f t="array" ref="AJ42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2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27">
        <v>0</v>
      </c>
      <c r="AM427">
        <v>0</v>
      </c>
      <c r="AN427">
        <v>1</v>
      </c>
      <c r="AO427">
        <v>0</v>
      </c>
      <c r="AP427">
        <v>0</v>
      </c>
      <c r="AQ427" t="str" cm="1">
        <f t="array" ref="AQ42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27" t="str" cm="1">
        <f t="array" ref="AR42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27">
        <v>13</v>
      </c>
      <c r="AT427">
        <v>12</v>
      </c>
      <c r="AU427">
        <v>0</v>
      </c>
      <c r="AV427">
        <v>0</v>
      </c>
      <c r="AW427" t="s">
        <v>45</v>
      </c>
      <c r="AX427" t="s">
        <v>13</v>
      </c>
      <c r="AY427" t="str">
        <f t="shared" si="55"/>
        <v>Store</v>
      </c>
      <c r="AZ427">
        <v>3</v>
      </c>
      <c r="BA427" t="s">
        <v>44</v>
      </c>
      <c r="BB427">
        <f t="shared" si="56"/>
        <v>3</v>
      </c>
      <c r="BC427">
        <f t="shared" si="57"/>
        <v>14</v>
      </c>
      <c r="BD427">
        <f t="shared" si="58"/>
        <v>9</v>
      </c>
      <c r="BE427">
        <f t="shared" si="59"/>
        <v>0</v>
      </c>
      <c r="BF427">
        <f t="shared" si="60"/>
        <v>0</v>
      </c>
      <c r="BG427">
        <f t="shared" si="61"/>
        <v>9</v>
      </c>
      <c r="BH427">
        <f t="shared" si="62"/>
        <v>2</v>
      </c>
      <c r="BI427" t="str">
        <f>VLOOKUP(BH427,'Additional Data'!$E$1:$F$12,2,FALSE)</f>
        <v>Churned Customer</v>
      </c>
      <c r="BJ427" t="str">
        <f>IF(G427 &lt;= 'Additional Data'!$Q$2, "Low", IF(G427 &lt;= 'Additional Data'!$Q$3, "Medium", "High"))</f>
        <v>Low</v>
      </c>
      <c r="BK427" t="str">
        <f>IF(K427 &lt;= 'Additional Data'!$V$2, "Low", IF(K427 &lt;= 'Additional Data'!$V$3, "Medium", "High"))</f>
        <v>Medium</v>
      </c>
      <c r="BL427" t="str">
        <f>IF(L427 &lt;= 'Additional Data'!$AA$2, "Low", IF(L427 &lt;= 'Additional Data'!$AA$3, "Medium", "High"))</f>
        <v>Low</v>
      </c>
      <c r="BM427">
        <v>426</v>
      </c>
    </row>
    <row r="428" spans="1:65" x14ac:dyDescent="0.25">
      <c r="A428">
        <v>30279</v>
      </c>
      <c r="B428" t="str">
        <f>IF(A428 &lt;= 'Additional Data'!$B$2,"Low", IF(A428 &lt;='Additional Data'!$B$3, "Medium", "High"))</f>
        <v>Low</v>
      </c>
      <c r="C428">
        <v>1</v>
      </c>
      <c r="D428">
        <v>0</v>
      </c>
      <c r="E428">
        <v>13</v>
      </c>
      <c r="F428" t="str">
        <f t="shared" si="54"/>
        <v>Recent</v>
      </c>
      <c r="G428">
        <v>10</v>
      </c>
      <c r="H428">
        <v>4</v>
      </c>
      <c r="I428">
        <v>14</v>
      </c>
      <c r="J428">
        <v>4</v>
      </c>
      <c r="K428">
        <v>4</v>
      </c>
      <c r="L428">
        <v>1</v>
      </c>
      <c r="M428">
        <f>INDEX('Additional Data'!$H$2:$M$2, MATCH(MAX(G428:L428), G428:L428,0))</f>
        <v>0</v>
      </c>
      <c r="N428">
        <v>1</v>
      </c>
      <c r="O428">
        <v>1</v>
      </c>
      <c r="P428">
        <v>0</v>
      </c>
      <c r="Q428">
        <v>3</v>
      </c>
      <c r="R428">
        <v>8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3</v>
      </c>
      <c r="Z428">
        <v>11</v>
      </c>
      <c r="AA428">
        <v>0</v>
      </c>
      <c r="AB428">
        <v>31</v>
      </c>
      <c r="AC428" t="str" cm="1">
        <f t="array" ref="AC428">_xlfn.IFS(AB428 &lt; 30, "&lt; 30", AB428 &lt; 40, "30-39", AB428 &lt; 50, "40-49", AB428 &gt;= 50, "50+")</f>
        <v>30-39</v>
      </c>
      <c r="AD428">
        <v>2705</v>
      </c>
      <c r="AE428">
        <v>0</v>
      </c>
      <c r="AF428">
        <v>0</v>
      </c>
      <c r="AG428">
        <v>1</v>
      </c>
      <c r="AH428">
        <v>0</v>
      </c>
      <c r="AI428">
        <v>0</v>
      </c>
      <c r="AJ428" t="str" cm="1">
        <f t="array" ref="AJ42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42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28">
        <v>0</v>
      </c>
      <c r="AM428">
        <v>0</v>
      </c>
      <c r="AN428">
        <v>1</v>
      </c>
      <c r="AO428">
        <v>0</v>
      </c>
      <c r="AP428">
        <v>0</v>
      </c>
      <c r="AQ428" t="str" cm="1">
        <f t="array" ref="AQ42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28" t="str" cm="1">
        <f t="array" ref="AR42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28">
        <v>36</v>
      </c>
      <c r="AT428">
        <v>35</v>
      </c>
      <c r="AU428">
        <v>0</v>
      </c>
      <c r="AV428">
        <v>1</v>
      </c>
      <c r="AW428" t="s">
        <v>45</v>
      </c>
      <c r="AX428" t="s">
        <v>13</v>
      </c>
      <c r="AY428" t="str">
        <f t="shared" si="55"/>
        <v>Store</v>
      </c>
      <c r="AZ428">
        <v>4</v>
      </c>
      <c r="BA428" t="s">
        <v>44</v>
      </c>
      <c r="BB428">
        <f t="shared" si="56"/>
        <v>4</v>
      </c>
      <c r="BC428">
        <f t="shared" si="57"/>
        <v>37</v>
      </c>
      <c r="BD428">
        <f t="shared" si="58"/>
        <v>9</v>
      </c>
      <c r="BE428">
        <f t="shared" si="59"/>
        <v>0</v>
      </c>
      <c r="BF428">
        <f t="shared" si="60"/>
        <v>1</v>
      </c>
      <c r="BG428">
        <f t="shared" si="61"/>
        <v>10</v>
      </c>
      <c r="BH428">
        <f t="shared" si="62"/>
        <v>2</v>
      </c>
      <c r="BI428" t="str">
        <f>VLOOKUP(BH428,'Additional Data'!$E$1:$F$12,2,FALSE)</f>
        <v>Churned Customer</v>
      </c>
      <c r="BJ428" t="str">
        <f>IF(G428 &lt;= 'Additional Data'!$Q$2, "Low", IF(G428 &lt;= 'Additional Data'!$Q$3, "Medium", "High"))</f>
        <v>Low</v>
      </c>
      <c r="BK428" t="str">
        <f>IF(K428 &lt;= 'Additional Data'!$V$2, "Low", IF(K428 &lt;= 'Additional Data'!$V$3, "Medium", "High"))</f>
        <v>Medium</v>
      </c>
      <c r="BL428" t="str">
        <f>IF(L428 &lt;= 'Additional Data'!$AA$2, "Low", IF(L428 &lt;= 'Additional Data'!$AA$3, "Medium", "High"))</f>
        <v>Low</v>
      </c>
      <c r="BM428">
        <v>427</v>
      </c>
    </row>
    <row r="429" spans="1:65" x14ac:dyDescent="0.25">
      <c r="A429">
        <v>20130</v>
      </c>
      <c r="B429" t="str">
        <f>IF(A429 &lt;= 'Additional Data'!$B$2,"Low", IF(A429 &lt;='Additional Data'!$B$3, "Medium", "High"))</f>
        <v>Low</v>
      </c>
      <c r="C429">
        <v>0</v>
      </c>
      <c r="D429">
        <v>0</v>
      </c>
      <c r="E429">
        <v>99</v>
      </c>
      <c r="F429" t="str">
        <f t="shared" si="54"/>
        <v>Old</v>
      </c>
      <c r="G429">
        <v>0</v>
      </c>
      <c r="H429">
        <v>6</v>
      </c>
      <c r="I429">
        <v>3</v>
      </c>
      <c r="J429">
        <v>7</v>
      </c>
      <c r="K429">
        <v>6</v>
      </c>
      <c r="L429">
        <v>12</v>
      </c>
      <c r="M429">
        <f>INDEX('Additional Data'!$H$2:$M$2, MATCH(MAX(G429:L429), G429:L429,0))</f>
        <v>0</v>
      </c>
      <c r="N429">
        <v>1</v>
      </c>
      <c r="O429">
        <v>1</v>
      </c>
      <c r="P429">
        <v>0</v>
      </c>
      <c r="Q429">
        <v>3</v>
      </c>
      <c r="R429">
        <v>8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3</v>
      </c>
      <c r="Z429">
        <v>11</v>
      </c>
      <c r="AA429">
        <v>0</v>
      </c>
      <c r="AB429">
        <v>46</v>
      </c>
      <c r="AC429" t="str" cm="1">
        <f t="array" ref="AC429">_xlfn.IFS(AB429 &lt; 30, "&lt; 30", AB429 &lt; 40, "30-39", AB429 &lt; 50, "40-49", AB429 &gt;= 50, "50+")</f>
        <v>40-49</v>
      </c>
      <c r="AD429">
        <v>2263</v>
      </c>
      <c r="AE429">
        <v>0</v>
      </c>
      <c r="AF429">
        <v>1</v>
      </c>
      <c r="AG429">
        <v>0</v>
      </c>
      <c r="AH429">
        <v>0</v>
      </c>
      <c r="AI429">
        <v>0</v>
      </c>
      <c r="AJ429" t="str" cm="1">
        <f t="array" ref="AJ42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2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29">
        <v>1</v>
      </c>
      <c r="AM429">
        <v>0</v>
      </c>
      <c r="AN429">
        <v>0</v>
      </c>
      <c r="AO429">
        <v>0</v>
      </c>
      <c r="AP429">
        <v>0</v>
      </c>
      <c r="AQ429" t="str" cm="1">
        <f t="array" ref="AQ42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429" t="str" cm="1">
        <f t="array" ref="AR42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429">
        <v>22</v>
      </c>
      <c r="AT429">
        <v>10</v>
      </c>
      <c r="AU429">
        <v>0</v>
      </c>
      <c r="AV429">
        <v>0</v>
      </c>
      <c r="AW429" t="s">
        <v>45</v>
      </c>
      <c r="AX429" t="s">
        <v>13</v>
      </c>
      <c r="AY429" t="str">
        <f t="shared" si="55"/>
        <v>Store</v>
      </c>
      <c r="AZ429">
        <v>4</v>
      </c>
      <c r="BA429" t="s">
        <v>44</v>
      </c>
      <c r="BB429">
        <f t="shared" si="56"/>
        <v>4</v>
      </c>
      <c r="BC429">
        <f t="shared" si="57"/>
        <v>34</v>
      </c>
      <c r="BD429">
        <f t="shared" si="58"/>
        <v>0.99999999999999978</v>
      </c>
      <c r="BE429">
        <f t="shared" si="59"/>
        <v>0</v>
      </c>
      <c r="BF429">
        <f t="shared" si="60"/>
        <v>0</v>
      </c>
      <c r="BG429">
        <f t="shared" si="61"/>
        <v>0.99999999999999978</v>
      </c>
      <c r="BH429">
        <f t="shared" si="62"/>
        <v>0</v>
      </c>
      <c r="BI429" t="str">
        <f>VLOOKUP(BH429,'Additional Data'!$E$1:$F$12,2,FALSE)</f>
        <v>Churned Customer</v>
      </c>
      <c r="BJ429" t="str">
        <f>IF(G429 &lt;= 'Additional Data'!$Q$2, "Low", IF(G429 &lt;= 'Additional Data'!$Q$3, "Medium", "High"))</f>
        <v>Low</v>
      </c>
      <c r="BK429" t="str">
        <f>IF(K429 &lt;= 'Additional Data'!$V$2, "Low", IF(K429 &lt;= 'Additional Data'!$V$3, "Medium", "High"))</f>
        <v>Medium</v>
      </c>
      <c r="BL429" t="str">
        <f>IF(L429 &lt;= 'Additional Data'!$AA$2, "Low", IF(L429 &lt;= 'Additional Data'!$AA$3, "Medium", "High"))</f>
        <v>Medium</v>
      </c>
      <c r="BM429">
        <v>428</v>
      </c>
    </row>
    <row r="430" spans="1:65" x14ac:dyDescent="0.25">
      <c r="A430">
        <v>23295</v>
      </c>
      <c r="B430" t="str">
        <f>IF(A430 &lt;= 'Additional Data'!$B$2,"Low", IF(A430 &lt;='Additional Data'!$B$3, "Medium", "High"))</f>
        <v>Low</v>
      </c>
      <c r="C430">
        <v>0</v>
      </c>
      <c r="D430">
        <v>0</v>
      </c>
      <c r="E430">
        <v>72</v>
      </c>
      <c r="F430" t="str">
        <f t="shared" si="54"/>
        <v>Old</v>
      </c>
      <c r="G430">
        <v>0</v>
      </c>
      <c r="H430">
        <v>0</v>
      </c>
      <c r="I430">
        <v>1</v>
      </c>
      <c r="J430">
        <v>2</v>
      </c>
      <c r="K430">
        <v>12</v>
      </c>
      <c r="L430">
        <v>5</v>
      </c>
      <c r="M430">
        <f>INDEX('Additional Data'!$H$2:$M$2, MATCH(MAX(G430:L430), G430:L430,0))</f>
        <v>0</v>
      </c>
      <c r="N430">
        <v>1</v>
      </c>
      <c r="O430">
        <v>1</v>
      </c>
      <c r="P430">
        <v>0</v>
      </c>
      <c r="Q430">
        <v>2</v>
      </c>
      <c r="R430">
        <v>8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3</v>
      </c>
      <c r="Z430">
        <v>11</v>
      </c>
      <c r="AA430">
        <v>0</v>
      </c>
      <c r="AB430">
        <v>61</v>
      </c>
      <c r="AC430" t="str" cm="1">
        <f t="array" ref="AC430">_xlfn.IFS(AB430 &lt; 30, "&lt; 30", AB430 &lt; 40, "30-39", AB430 &lt; 50, "40-49", AB430 &gt;= 50, "50+")</f>
        <v>50+</v>
      </c>
      <c r="AD430">
        <v>2510</v>
      </c>
      <c r="AE430">
        <v>1</v>
      </c>
      <c r="AF430">
        <v>0</v>
      </c>
      <c r="AG430">
        <v>0</v>
      </c>
      <c r="AH430">
        <v>0</v>
      </c>
      <c r="AI430">
        <v>0</v>
      </c>
      <c r="AJ430" t="str" cm="1">
        <f t="array" ref="AJ43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43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30">
        <v>0</v>
      </c>
      <c r="AM430">
        <v>0</v>
      </c>
      <c r="AN430">
        <v>1</v>
      </c>
      <c r="AO430">
        <v>0</v>
      </c>
      <c r="AP430">
        <v>0</v>
      </c>
      <c r="AQ430" t="str" cm="1">
        <f t="array" ref="AQ43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30" t="str" cm="1">
        <f t="array" ref="AR43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30">
        <v>15</v>
      </c>
      <c r="AT430">
        <v>10</v>
      </c>
      <c r="AU430">
        <v>0</v>
      </c>
      <c r="AV430">
        <v>0</v>
      </c>
      <c r="AW430" t="s">
        <v>45</v>
      </c>
      <c r="AX430" t="s">
        <v>13</v>
      </c>
      <c r="AY430" t="str">
        <f t="shared" si="55"/>
        <v>Store</v>
      </c>
      <c r="AZ430">
        <v>3</v>
      </c>
      <c r="BA430" t="s">
        <v>44</v>
      </c>
      <c r="BB430">
        <f t="shared" si="56"/>
        <v>3</v>
      </c>
      <c r="BC430">
        <f t="shared" si="57"/>
        <v>20</v>
      </c>
      <c r="BD430">
        <f t="shared" si="58"/>
        <v>3.0000000000000004</v>
      </c>
      <c r="BE430">
        <f t="shared" si="59"/>
        <v>0</v>
      </c>
      <c r="BF430">
        <f t="shared" si="60"/>
        <v>0</v>
      </c>
      <c r="BG430">
        <f t="shared" si="61"/>
        <v>3.0000000000000004</v>
      </c>
      <c r="BH430">
        <f t="shared" si="62"/>
        <v>0</v>
      </c>
      <c r="BI430" t="str">
        <f>VLOOKUP(BH430,'Additional Data'!$E$1:$F$12,2,FALSE)</f>
        <v>Churned Customer</v>
      </c>
      <c r="BJ430" t="str">
        <f>IF(G430 &lt;= 'Additional Data'!$Q$2, "Low", IF(G430 &lt;= 'Additional Data'!$Q$3, "Medium", "High"))</f>
        <v>Low</v>
      </c>
      <c r="BK430" t="str">
        <f>IF(K430 &lt;= 'Additional Data'!$V$2, "Low", IF(K430 &lt;= 'Additional Data'!$V$3, "Medium", "High"))</f>
        <v>Medium</v>
      </c>
      <c r="BL430" t="str">
        <f>IF(L430 &lt;= 'Additional Data'!$AA$2, "Low", IF(L430 &lt;= 'Additional Data'!$AA$3, "Medium", "High"))</f>
        <v>Low</v>
      </c>
      <c r="BM430">
        <v>429</v>
      </c>
    </row>
    <row r="431" spans="1:65" x14ac:dyDescent="0.25">
      <c r="A431">
        <v>42618</v>
      </c>
      <c r="B431" t="str">
        <f>IF(A431 &lt;= 'Additional Data'!$B$2,"Low", IF(A431 &lt;='Additional Data'!$B$3, "Medium", "High"))</f>
        <v>Medium</v>
      </c>
      <c r="C431">
        <v>1</v>
      </c>
      <c r="D431">
        <v>0</v>
      </c>
      <c r="E431">
        <v>92</v>
      </c>
      <c r="F431" t="str">
        <f t="shared" si="54"/>
        <v>Old</v>
      </c>
      <c r="G431">
        <v>76</v>
      </c>
      <c r="H431">
        <v>14</v>
      </c>
      <c r="I431">
        <v>74</v>
      </c>
      <c r="J431">
        <v>13</v>
      </c>
      <c r="K431">
        <v>5</v>
      </c>
      <c r="L431">
        <v>10</v>
      </c>
      <c r="M431">
        <f>INDEX('Additional Data'!$H$2:$M$2, MATCH(MAX(G431:L431), G431:L431,0))</f>
        <v>0</v>
      </c>
      <c r="N431">
        <v>2</v>
      </c>
      <c r="O431">
        <v>5</v>
      </c>
      <c r="P431">
        <v>0</v>
      </c>
      <c r="Q431">
        <v>4</v>
      </c>
      <c r="R431">
        <v>8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3</v>
      </c>
      <c r="Z431">
        <v>11</v>
      </c>
      <c r="AA431">
        <v>0</v>
      </c>
      <c r="AB431">
        <v>48</v>
      </c>
      <c r="AC431" t="str" cm="1">
        <f t="array" ref="AC431">_xlfn.IFS(AB431 &lt; 30, "&lt; 30", AB431 &lt; 40, "30-39", AB431 &lt; 50, "40-49", AB431 &gt;= 50, "50+")</f>
        <v>40-49</v>
      </c>
      <c r="AD431">
        <v>2422</v>
      </c>
      <c r="AE431">
        <v>1</v>
      </c>
      <c r="AF431">
        <v>0</v>
      </c>
      <c r="AG431">
        <v>0</v>
      </c>
      <c r="AH431">
        <v>0</v>
      </c>
      <c r="AI431">
        <v>0</v>
      </c>
      <c r="AJ431" t="str" cm="1">
        <f t="array" ref="AJ43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43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31">
        <v>0</v>
      </c>
      <c r="AM431">
        <v>0</v>
      </c>
      <c r="AN431">
        <v>0</v>
      </c>
      <c r="AO431">
        <v>1</v>
      </c>
      <c r="AP431">
        <v>0</v>
      </c>
      <c r="AQ431" t="str" cm="1">
        <f t="array" ref="AQ43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431" t="str" cm="1">
        <f t="array" ref="AR43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31">
        <v>182</v>
      </c>
      <c r="AT431">
        <v>172</v>
      </c>
      <c r="AU431">
        <v>0</v>
      </c>
      <c r="AV431">
        <v>1</v>
      </c>
      <c r="AW431" t="s">
        <v>47</v>
      </c>
      <c r="AX431" t="s">
        <v>11</v>
      </c>
      <c r="AY431" t="str">
        <f t="shared" si="55"/>
        <v>Web</v>
      </c>
      <c r="AZ431">
        <v>9</v>
      </c>
      <c r="BA431" t="s">
        <v>44</v>
      </c>
      <c r="BB431">
        <f t="shared" si="56"/>
        <v>9</v>
      </c>
      <c r="BC431">
        <f t="shared" si="57"/>
        <v>192</v>
      </c>
      <c r="BD431">
        <f t="shared" si="58"/>
        <v>0.99999999999999978</v>
      </c>
      <c r="BE431">
        <f t="shared" si="59"/>
        <v>3</v>
      </c>
      <c r="BF431">
        <f t="shared" si="60"/>
        <v>3</v>
      </c>
      <c r="BG431">
        <f t="shared" si="61"/>
        <v>7</v>
      </c>
      <c r="BH431">
        <f t="shared" si="62"/>
        <v>1</v>
      </c>
      <c r="BI431" t="str">
        <f>VLOOKUP(BH431,'Additional Data'!$E$1:$F$12,2,FALSE)</f>
        <v>Churned Customer</v>
      </c>
      <c r="BJ431" t="str">
        <f>IF(G431 &lt;= 'Additional Data'!$Q$2, "Low", IF(G431 &lt;= 'Additional Data'!$Q$3, "Medium", "High"))</f>
        <v>Medium</v>
      </c>
      <c r="BK431" t="str">
        <f>IF(K431 &lt;= 'Additional Data'!$V$2, "Low", IF(K431 &lt;= 'Additional Data'!$V$3, "Medium", "High"))</f>
        <v>Medium</v>
      </c>
      <c r="BL431" t="str">
        <f>IF(L431 &lt;= 'Additional Data'!$AA$2, "Low", IF(L431 &lt;= 'Additional Data'!$AA$3, "Medium", "High"))</f>
        <v>Medium</v>
      </c>
      <c r="BM431">
        <v>430</v>
      </c>
    </row>
    <row r="432" spans="1:65" x14ac:dyDescent="0.25">
      <c r="A432">
        <v>81246</v>
      </c>
      <c r="B432" t="str">
        <f>IF(A432 &lt;= 'Additional Data'!$B$2,"Low", IF(A432 &lt;='Additional Data'!$B$3, "Medium", "High"))</f>
        <v>High</v>
      </c>
      <c r="C432">
        <v>0</v>
      </c>
      <c r="D432">
        <v>0</v>
      </c>
      <c r="E432">
        <v>87</v>
      </c>
      <c r="F432" t="str">
        <f t="shared" si="54"/>
        <v>Old</v>
      </c>
      <c r="G432">
        <v>398</v>
      </c>
      <c r="H432">
        <v>190</v>
      </c>
      <c r="I432">
        <v>537</v>
      </c>
      <c r="J432">
        <v>61</v>
      </c>
      <c r="K432">
        <v>156</v>
      </c>
      <c r="L432">
        <v>37</v>
      </c>
      <c r="M432">
        <f>INDEX('Additional Data'!$H$2:$M$2, MATCH(MAX(G432:L432), G432:L432,0))</f>
        <v>0</v>
      </c>
      <c r="N432">
        <v>1</v>
      </c>
      <c r="O432">
        <v>4</v>
      </c>
      <c r="P432">
        <v>5</v>
      </c>
      <c r="Q432">
        <v>7</v>
      </c>
      <c r="R432">
        <v>1</v>
      </c>
      <c r="S432">
        <v>1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3</v>
      </c>
      <c r="Z432">
        <v>11</v>
      </c>
      <c r="AA432">
        <v>0</v>
      </c>
      <c r="AB432">
        <v>56</v>
      </c>
      <c r="AC432" t="str" cm="1">
        <f t="array" ref="AC432">_xlfn.IFS(AB432 &lt; 30, "&lt; 30", AB432 &lt; 40, "30-39", AB432 &lt; 50, "40-49", AB432 &gt;= 50, "50+")</f>
        <v>50+</v>
      </c>
      <c r="AD432">
        <v>2341</v>
      </c>
      <c r="AE432">
        <v>0</v>
      </c>
      <c r="AF432">
        <v>0</v>
      </c>
      <c r="AG432">
        <v>1</v>
      </c>
      <c r="AH432">
        <v>0</v>
      </c>
      <c r="AI432">
        <v>0</v>
      </c>
      <c r="AJ432" t="str" cm="1">
        <f t="array" ref="AJ43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43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32">
        <v>0</v>
      </c>
      <c r="AM432">
        <v>0</v>
      </c>
      <c r="AN432">
        <v>1</v>
      </c>
      <c r="AO432">
        <v>0</v>
      </c>
      <c r="AP432">
        <v>0</v>
      </c>
      <c r="AQ432" t="str" cm="1">
        <f t="array" ref="AQ43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32" t="str" cm="1">
        <f t="array" ref="AR43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32">
        <v>1342</v>
      </c>
      <c r="AT432">
        <v>1305</v>
      </c>
      <c r="AU432">
        <v>2</v>
      </c>
      <c r="AV432">
        <v>0</v>
      </c>
      <c r="AW432" t="s">
        <v>43</v>
      </c>
      <c r="AX432" t="s">
        <v>13</v>
      </c>
      <c r="AY432" t="str">
        <f t="shared" si="55"/>
        <v>Store</v>
      </c>
      <c r="AZ432">
        <v>16</v>
      </c>
      <c r="BA432" t="s">
        <v>48</v>
      </c>
      <c r="BB432">
        <f t="shared" si="56"/>
        <v>16</v>
      </c>
      <c r="BC432">
        <f t="shared" si="57"/>
        <v>1379</v>
      </c>
      <c r="BD432">
        <f t="shared" si="58"/>
        <v>1.9999999999999996</v>
      </c>
      <c r="BE432">
        <f t="shared" si="59"/>
        <v>6</v>
      </c>
      <c r="BF432">
        <f t="shared" si="60"/>
        <v>8</v>
      </c>
      <c r="BG432">
        <f t="shared" si="61"/>
        <v>16</v>
      </c>
      <c r="BH432">
        <f t="shared" si="62"/>
        <v>5</v>
      </c>
      <c r="BI432" t="str">
        <f>VLOOKUP(BH432,'Additional Data'!$E$1:$F$12,2,FALSE)</f>
        <v>Loyal Customer</v>
      </c>
      <c r="BJ432" t="str">
        <f>IF(G432 &lt;= 'Additional Data'!$Q$2, "Low", IF(G432 &lt;= 'Additional Data'!$Q$3, "Medium", "High"))</f>
        <v>Medium</v>
      </c>
      <c r="BK432" t="str">
        <f>IF(K432 &lt;= 'Additional Data'!$V$2, "Low", IF(K432 &lt;= 'Additional Data'!$V$3, "Medium", "High"))</f>
        <v>High</v>
      </c>
      <c r="BL432" t="str">
        <f>IF(L432 &lt;= 'Additional Data'!$AA$2, "Low", IF(L432 &lt;= 'Additional Data'!$AA$3, "Medium", "High"))</f>
        <v>Medium</v>
      </c>
      <c r="BM432">
        <v>431</v>
      </c>
    </row>
    <row r="433" spans="1:65" x14ac:dyDescent="0.25">
      <c r="A433">
        <v>24027</v>
      </c>
      <c r="B433" t="str">
        <f>IF(A433 &lt;= 'Additional Data'!$B$2,"Low", IF(A433 &lt;='Additional Data'!$B$3, "Medium", "High"))</f>
        <v>Low</v>
      </c>
      <c r="C433">
        <v>1</v>
      </c>
      <c r="D433">
        <v>0</v>
      </c>
      <c r="E433">
        <v>7</v>
      </c>
      <c r="F433" t="str">
        <f t="shared" si="54"/>
        <v>Very Recent</v>
      </c>
      <c r="G433">
        <v>14</v>
      </c>
      <c r="H433">
        <v>7</v>
      </c>
      <c r="I433">
        <v>11</v>
      </c>
      <c r="J433">
        <v>11</v>
      </c>
      <c r="K433">
        <v>0</v>
      </c>
      <c r="L433">
        <v>5</v>
      </c>
      <c r="M433">
        <f>INDEX('Additional Data'!$H$2:$M$2, MATCH(MAX(G433:L433), G433:L433,0))</f>
        <v>0</v>
      </c>
      <c r="N433">
        <v>2</v>
      </c>
      <c r="O433">
        <v>2</v>
      </c>
      <c r="P433">
        <v>0</v>
      </c>
      <c r="Q433">
        <v>3</v>
      </c>
      <c r="R433">
        <v>8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3</v>
      </c>
      <c r="Z433">
        <v>11</v>
      </c>
      <c r="AA433">
        <v>0</v>
      </c>
      <c r="AB433">
        <v>44</v>
      </c>
      <c r="AC433" t="str" cm="1">
        <f t="array" ref="AC433">_xlfn.IFS(AB433 &lt; 30, "&lt; 30", AB433 &lt; 40, "30-39", AB433 &lt; 50, "40-49", AB433 &gt;= 50, "50+")</f>
        <v>40-49</v>
      </c>
      <c r="AD433">
        <v>2544</v>
      </c>
      <c r="AE433">
        <v>0</v>
      </c>
      <c r="AF433">
        <v>1</v>
      </c>
      <c r="AG433">
        <v>0</v>
      </c>
      <c r="AH433">
        <v>0</v>
      </c>
      <c r="AI433">
        <v>0</v>
      </c>
      <c r="AJ433" t="str" cm="1">
        <f t="array" ref="AJ43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3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33">
        <v>0</v>
      </c>
      <c r="AM433">
        <v>0</v>
      </c>
      <c r="AN433">
        <v>1</v>
      </c>
      <c r="AO433">
        <v>0</v>
      </c>
      <c r="AP433">
        <v>0</v>
      </c>
      <c r="AQ433" t="str" cm="1">
        <f t="array" ref="AQ43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33" t="str" cm="1">
        <f t="array" ref="AR43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33">
        <v>43</v>
      </c>
      <c r="AT433">
        <v>38</v>
      </c>
      <c r="AU433">
        <v>0</v>
      </c>
      <c r="AV433">
        <v>1</v>
      </c>
      <c r="AW433" t="s">
        <v>45</v>
      </c>
      <c r="AX433" t="s">
        <v>13</v>
      </c>
      <c r="AY433" t="str">
        <f t="shared" si="55"/>
        <v>Store</v>
      </c>
      <c r="AZ433">
        <v>5</v>
      </c>
      <c r="BA433" t="s">
        <v>44</v>
      </c>
      <c r="BB433">
        <f t="shared" si="56"/>
        <v>5</v>
      </c>
      <c r="BC433">
        <f t="shared" si="57"/>
        <v>48</v>
      </c>
      <c r="BD433">
        <f t="shared" si="58"/>
        <v>10</v>
      </c>
      <c r="BE433">
        <f t="shared" si="59"/>
        <v>1</v>
      </c>
      <c r="BF433">
        <f t="shared" si="60"/>
        <v>1</v>
      </c>
      <c r="BG433">
        <f t="shared" si="61"/>
        <v>12</v>
      </c>
      <c r="BH433">
        <f t="shared" si="62"/>
        <v>3</v>
      </c>
      <c r="BI433" t="str">
        <f>VLOOKUP(BH433,'Additional Data'!$E$1:$F$12,2,FALSE)</f>
        <v>At Risk</v>
      </c>
      <c r="BJ433" t="str">
        <f>IF(G433 &lt;= 'Additional Data'!$Q$2, "Low", IF(G433 &lt;= 'Additional Data'!$Q$3, "Medium", "High"))</f>
        <v>Low</v>
      </c>
      <c r="BK433" t="str">
        <f>IF(K433 &lt;= 'Additional Data'!$V$2, "Low", IF(K433 &lt;= 'Additional Data'!$V$3, "Medium", "High"))</f>
        <v>Low</v>
      </c>
      <c r="BL433" t="str">
        <f>IF(L433 &lt;= 'Additional Data'!$AA$2, "Low", IF(L433 &lt;= 'Additional Data'!$AA$3, "Medium", "High"))</f>
        <v>Low</v>
      </c>
      <c r="BM433">
        <v>432</v>
      </c>
    </row>
    <row r="434" spans="1:65" x14ac:dyDescent="0.25">
      <c r="A434">
        <v>55707</v>
      </c>
      <c r="B434" t="str">
        <f>IF(A434 &lt;= 'Additional Data'!$B$2,"Low", IF(A434 &lt;='Additional Data'!$B$3, "Medium", "High"))</f>
        <v>Medium</v>
      </c>
      <c r="C434">
        <v>0</v>
      </c>
      <c r="D434">
        <v>1</v>
      </c>
      <c r="E434">
        <v>91</v>
      </c>
      <c r="F434" t="str">
        <f t="shared" si="54"/>
        <v>Old</v>
      </c>
      <c r="G434">
        <v>208</v>
      </c>
      <c r="H434">
        <v>7</v>
      </c>
      <c r="I434">
        <v>82</v>
      </c>
      <c r="J434">
        <v>30</v>
      </c>
      <c r="K434">
        <v>66</v>
      </c>
      <c r="L434">
        <v>35</v>
      </c>
      <c r="M434">
        <f>INDEX('Additional Data'!$H$2:$M$2, MATCH(MAX(G434:L434), G434:L434,0))</f>
        <v>0</v>
      </c>
      <c r="N434">
        <v>2</v>
      </c>
      <c r="O434">
        <v>3</v>
      </c>
      <c r="P434">
        <v>2</v>
      </c>
      <c r="Q434">
        <v>9</v>
      </c>
      <c r="R434">
        <v>3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3</v>
      </c>
      <c r="Z434">
        <v>11</v>
      </c>
      <c r="AA434">
        <v>0</v>
      </c>
      <c r="AB434">
        <v>67</v>
      </c>
      <c r="AC434" t="str" cm="1">
        <f t="array" ref="AC434">_xlfn.IFS(AB434 &lt; 30, "&lt; 30", AB434 &lt; 40, "30-39", AB434 &lt; 50, "40-49", AB434 &gt;= 50, "50+")</f>
        <v>50+</v>
      </c>
      <c r="AD434">
        <v>2348</v>
      </c>
      <c r="AE434">
        <v>0</v>
      </c>
      <c r="AF434">
        <v>1</v>
      </c>
      <c r="AG434">
        <v>0</v>
      </c>
      <c r="AH434">
        <v>0</v>
      </c>
      <c r="AI434">
        <v>0</v>
      </c>
      <c r="AJ434" t="str" cm="1">
        <f t="array" ref="AJ43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3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34">
        <v>0</v>
      </c>
      <c r="AM434">
        <v>0</v>
      </c>
      <c r="AN434">
        <v>0</v>
      </c>
      <c r="AO434">
        <v>0</v>
      </c>
      <c r="AP434">
        <v>1</v>
      </c>
      <c r="AQ434" t="str" cm="1">
        <f t="array" ref="AQ43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434" t="str" cm="1">
        <f t="array" ref="AR43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34">
        <v>393</v>
      </c>
      <c r="AT434">
        <v>358</v>
      </c>
      <c r="AU434">
        <v>0</v>
      </c>
      <c r="AV434">
        <v>1</v>
      </c>
      <c r="AW434" t="s">
        <v>46</v>
      </c>
      <c r="AX434" t="s">
        <v>13</v>
      </c>
      <c r="AY434" t="str">
        <f t="shared" si="55"/>
        <v>Store</v>
      </c>
      <c r="AZ434">
        <v>14</v>
      </c>
      <c r="BA434" t="s">
        <v>44</v>
      </c>
      <c r="BB434">
        <f t="shared" si="56"/>
        <v>14</v>
      </c>
      <c r="BC434">
        <f t="shared" si="57"/>
        <v>428</v>
      </c>
      <c r="BD434">
        <f t="shared" si="58"/>
        <v>0.99999999999999978</v>
      </c>
      <c r="BE434">
        <f t="shared" si="59"/>
        <v>5</v>
      </c>
      <c r="BF434">
        <f t="shared" si="60"/>
        <v>5</v>
      </c>
      <c r="BG434">
        <f t="shared" si="61"/>
        <v>11</v>
      </c>
      <c r="BH434">
        <f t="shared" si="62"/>
        <v>3</v>
      </c>
      <c r="BI434" t="str">
        <f>VLOOKUP(BH434,'Additional Data'!$E$1:$F$12,2,FALSE)</f>
        <v>At Risk</v>
      </c>
      <c r="BJ434" t="str">
        <f>IF(G434 &lt;= 'Additional Data'!$Q$2, "Low", IF(G434 &lt;= 'Additional Data'!$Q$3, "Medium", "High"))</f>
        <v>Medium</v>
      </c>
      <c r="BK434" t="str">
        <f>IF(K434 &lt;= 'Additional Data'!$V$2, "Low", IF(K434 &lt;= 'Additional Data'!$V$3, "Medium", "High"))</f>
        <v>High</v>
      </c>
      <c r="BL434" t="str">
        <f>IF(L434 &lt;= 'Additional Data'!$AA$2, "Low", IF(L434 &lt;= 'Additional Data'!$AA$3, "Medium", "High"))</f>
        <v>Medium</v>
      </c>
      <c r="BM434">
        <v>433</v>
      </c>
    </row>
    <row r="435" spans="1:65" x14ac:dyDescent="0.25">
      <c r="A435">
        <v>57959</v>
      </c>
      <c r="B435" t="str">
        <f>IF(A435 &lt;= 'Additional Data'!$B$2,"Low", IF(A435 &lt;='Additional Data'!$B$3, "Medium", "High"))</f>
        <v>Medium</v>
      </c>
      <c r="C435">
        <v>0</v>
      </c>
      <c r="D435">
        <v>1</v>
      </c>
      <c r="E435">
        <v>71</v>
      </c>
      <c r="F435" t="str">
        <f t="shared" si="54"/>
        <v>Old</v>
      </c>
      <c r="G435">
        <v>430</v>
      </c>
      <c r="H435">
        <v>16</v>
      </c>
      <c r="I435">
        <v>322</v>
      </c>
      <c r="J435">
        <v>43</v>
      </c>
      <c r="K435">
        <v>24</v>
      </c>
      <c r="L435">
        <v>33</v>
      </c>
      <c r="M435">
        <f>INDEX('Additional Data'!$H$2:$M$2, MATCH(MAX(G435:L435), G435:L435,0))</f>
        <v>0</v>
      </c>
      <c r="N435">
        <v>5</v>
      </c>
      <c r="O435">
        <v>4</v>
      </c>
      <c r="P435">
        <v>7</v>
      </c>
      <c r="Q435">
        <v>11</v>
      </c>
      <c r="R435">
        <v>3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3</v>
      </c>
      <c r="Z435">
        <v>11</v>
      </c>
      <c r="AA435">
        <v>0</v>
      </c>
      <c r="AB435">
        <v>65</v>
      </c>
      <c r="AC435" t="str" cm="1">
        <f t="array" ref="AC435">_xlfn.IFS(AB435 &lt; 30, "&lt; 30", AB435 &lt; 40, "30-39", AB435 &lt; 50, "40-49", AB435 &gt;= 50, "50+")</f>
        <v>50+</v>
      </c>
      <c r="AD435">
        <v>2582</v>
      </c>
      <c r="AE435">
        <v>0</v>
      </c>
      <c r="AF435">
        <v>0</v>
      </c>
      <c r="AG435">
        <v>1</v>
      </c>
      <c r="AH435">
        <v>0</v>
      </c>
      <c r="AI435">
        <v>0</v>
      </c>
      <c r="AJ435" t="str" cm="1">
        <f t="array" ref="AJ43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43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35">
        <v>0</v>
      </c>
      <c r="AM435">
        <v>0</v>
      </c>
      <c r="AN435">
        <v>1</v>
      </c>
      <c r="AO435">
        <v>0</v>
      </c>
      <c r="AP435">
        <v>0</v>
      </c>
      <c r="AQ435" t="str" cm="1">
        <f t="array" ref="AQ43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35" t="str" cm="1">
        <f t="array" ref="AR43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35">
        <v>835</v>
      </c>
      <c r="AT435">
        <v>802</v>
      </c>
      <c r="AU435">
        <v>0</v>
      </c>
      <c r="AV435">
        <v>1</v>
      </c>
      <c r="AW435" t="s">
        <v>46</v>
      </c>
      <c r="AX435" t="s">
        <v>13</v>
      </c>
      <c r="AY435" t="str">
        <f t="shared" si="55"/>
        <v>Store</v>
      </c>
      <c r="AZ435">
        <v>22</v>
      </c>
      <c r="BA435" t="s">
        <v>44</v>
      </c>
      <c r="BB435">
        <f t="shared" si="56"/>
        <v>22</v>
      </c>
      <c r="BC435">
        <f t="shared" si="57"/>
        <v>868</v>
      </c>
      <c r="BD435">
        <f t="shared" si="58"/>
        <v>3.0000000000000004</v>
      </c>
      <c r="BE435">
        <f t="shared" si="59"/>
        <v>8</v>
      </c>
      <c r="BF435">
        <f t="shared" si="60"/>
        <v>6</v>
      </c>
      <c r="BG435">
        <f t="shared" si="61"/>
        <v>17</v>
      </c>
      <c r="BH435">
        <f t="shared" si="62"/>
        <v>5</v>
      </c>
      <c r="BI435" t="str">
        <f>VLOOKUP(BH435,'Additional Data'!$E$1:$F$12,2,FALSE)</f>
        <v>Loyal Customer</v>
      </c>
      <c r="BJ435" t="str">
        <f>IF(G435 &lt;= 'Additional Data'!$Q$2, "Low", IF(G435 &lt;= 'Additional Data'!$Q$3, "Medium", "High"))</f>
        <v>Medium</v>
      </c>
      <c r="BK435" t="str">
        <f>IF(K435 &lt;= 'Additional Data'!$V$2, "Low", IF(K435 &lt;= 'Additional Data'!$V$3, "Medium", "High"))</f>
        <v>Medium</v>
      </c>
      <c r="BL435" t="str">
        <f>IF(L435 &lt;= 'Additional Data'!$AA$2, "Low", IF(L435 &lt;= 'Additional Data'!$AA$3, "Medium", "High"))</f>
        <v>Medium</v>
      </c>
      <c r="BM435">
        <v>434</v>
      </c>
    </row>
    <row r="436" spans="1:65" x14ac:dyDescent="0.25">
      <c r="A436">
        <v>56796</v>
      </c>
      <c r="B436" t="str">
        <f>IF(A436 &lt;= 'Additional Data'!$B$2,"Low", IF(A436 &lt;='Additional Data'!$B$3, "Medium", "High"))</f>
        <v>Medium</v>
      </c>
      <c r="C436">
        <v>0</v>
      </c>
      <c r="D436">
        <v>1</v>
      </c>
      <c r="E436">
        <v>24</v>
      </c>
      <c r="F436" t="str">
        <f t="shared" si="54"/>
        <v>Recent</v>
      </c>
      <c r="G436">
        <v>656</v>
      </c>
      <c r="H436">
        <v>38</v>
      </c>
      <c r="I436">
        <v>161</v>
      </c>
      <c r="J436">
        <v>62</v>
      </c>
      <c r="K436">
        <v>47</v>
      </c>
      <c r="L436">
        <v>37</v>
      </c>
      <c r="M436">
        <f>INDEX('Additional Data'!$H$2:$M$2, MATCH(MAX(G436:L436), G436:L436,0))</f>
        <v>0</v>
      </c>
      <c r="N436">
        <v>3</v>
      </c>
      <c r="O436">
        <v>8</v>
      </c>
      <c r="P436">
        <v>9</v>
      </c>
      <c r="Q436">
        <v>7</v>
      </c>
      <c r="R436">
        <v>7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3</v>
      </c>
      <c r="Z436">
        <v>11</v>
      </c>
      <c r="AA436">
        <v>0</v>
      </c>
      <c r="AB436">
        <v>51</v>
      </c>
      <c r="AC436" t="str" cm="1">
        <f t="array" ref="AC436">_xlfn.IFS(AB436 &lt; 30, "&lt; 30", AB436 &lt; 40, "30-39", AB436 &lt; 50, "40-49", AB436 &gt;= 50, "50+")</f>
        <v>50+</v>
      </c>
      <c r="AD436">
        <v>2657</v>
      </c>
      <c r="AE436">
        <v>0</v>
      </c>
      <c r="AF436">
        <v>1</v>
      </c>
      <c r="AG436">
        <v>0</v>
      </c>
      <c r="AH436">
        <v>0</v>
      </c>
      <c r="AI436">
        <v>0</v>
      </c>
      <c r="AJ436" t="str" cm="1">
        <f t="array" ref="AJ43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3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36">
        <v>0</v>
      </c>
      <c r="AM436">
        <v>0</v>
      </c>
      <c r="AN436">
        <v>1</v>
      </c>
      <c r="AO436">
        <v>0</v>
      </c>
      <c r="AP436">
        <v>0</v>
      </c>
      <c r="AQ436" t="str" cm="1">
        <f t="array" ref="AQ43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36" t="str" cm="1">
        <f t="array" ref="AR43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36">
        <v>964</v>
      </c>
      <c r="AT436">
        <v>927</v>
      </c>
      <c r="AU436">
        <v>0</v>
      </c>
      <c r="AV436">
        <v>1</v>
      </c>
      <c r="AW436" t="s">
        <v>46</v>
      </c>
      <c r="AX436" t="s">
        <v>12</v>
      </c>
      <c r="AY436" t="str">
        <f t="shared" si="55"/>
        <v>Catalog</v>
      </c>
      <c r="AZ436">
        <v>24</v>
      </c>
      <c r="BA436" t="s">
        <v>44</v>
      </c>
      <c r="BB436">
        <f t="shared" si="56"/>
        <v>24</v>
      </c>
      <c r="BC436">
        <f t="shared" si="57"/>
        <v>1001</v>
      </c>
      <c r="BD436">
        <f t="shared" si="58"/>
        <v>8</v>
      </c>
      <c r="BE436">
        <f t="shared" si="59"/>
        <v>9</v>
      </c>
      <c r="BF436">
        <f t="shared" si="60"/>
        <v>7</v>
      </c>
      <c r="BG436">
        <f t="shared" si="61"/>
        <v>24</v>
      </c>
      <c r="BH436">
        <f t="shared" si="62"/>
        <v>9</v>
      </c>
      <c r="BI436" t="str">
        <f>VLOOKUP(BH436,'Additional Data'!$E$1:$F$12,2,FALSE)</f>
        <v>Top Customer</v>
      </c>
      <c r="BJ436" t="str">
        <f>IF(G436 &lt;= 'Additional Data'!$Q$2, "Low", IF(G436 &lt;= 'Additional Data'!$Q$3, "Medium", "High"))</f>
        <v>High</v>
      </c>
      <c r="BK436" t="str">
        <f>IF(K436 &lt;= 'Additional Data'!$V$2, "Low", IF(K436 &lt;= 'Additional Data'!$V$3, "Medium", "High"))</f>
        <v>High</v>
      </c>
      <c r="BL436" t="str">
        <f>IF(L436 &lt;= 'Additional Data'!$AA$2, "Low", IF(L436 &lt;= 'Additional Data'!$AA$3, "Medium", "High"))</f>
        <v>Medium</v>
      </c>
      <c r="BM436">
        <v>435</v>
      </c>
    </row>
    <row r="437" spans="1:65" x14ac:dyDescent="0.25">
      <c r="A437">
        <v>36230</v>
      </c>
      <c r="B437" t="str">
        <f>IF(A437 &lt;= 'Additional Data'!$B$2,"Low", IF(A437 &lt;='Additional Data'!$B$3, "Medium", "High"))</f>
        <v>Medium</v>
      </c>
      <c r="C437">
        <v>1</v>
      </c>
      <c r="D437">
        <v>0</v>
      </c>
      <c r="E437">
        <v>17</v>
      </c>
      <c r="F437" t="str">
        <f t="shared" si="54"/>
        <v>Recent</v>
      </c>
      <c r="G437">
        <v>14</v>
      </c>
      <c r="H437">
        <v>2</v>
      </c>
      <c r="I437">
        <v>30</v>
      </c>
      <c r="J437">
        <v>8</v>
      </c>
      <c r="K437">
        <v>2</v>
      </c>
      <c r="L437">
        <v>3</v>
      </c>
      <c r="M437">
        <f>INDEX('Additional Data'!$H$2:$M$2, MATCH(MAX(G437:L437), G437:L437,0))</f>
        <v>0</v>
      </c>
      <c r="N437">
        <v>1</v>
      </c>
      <c r="O437">
        <v>2</v>
      </c>
      <c r="P437">
        <v>0</v>
      </c>
      <c r="Q437">
        <v>4</v>
      </c>
      <c r="R437">
        <v>5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3</v>
      </c>
      <c r="Z437">
        <v>11</v>
      </c>
      <c r="AA437">
        <v>0</v>
      </c>
      <c r="AB437">
        <v>49</v>
      </c>
      <c r="AC437" t="str" cm="1">
        <f t="array" ref="AC437">_xlfn.IFS(AB437 &lt; 30, "&lt; 30", AB437 &lt; 40, "30-39", AB437 &lt; 50, "40-49", AB437 &gt;= 50, "50+")</f>
        <v>40-49</v>
      </c>
      <c r="AD437">
        <v>2414</v>
      </c>
      <c r="AE437">
        <v>0</v>
      </c>
      <c r="AF437">
        <v>0</v>
      </c>
      <c r="AG437">
        <v>1</v>
      </c>
      <c r="AH437">
        <v>0</v>
      </c>
      <c r="AI437">
        <v>0</v>
      </c>
      <c r="AJ437" t="str" cm="1">
        <f t="array" ref="AJ43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43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37">
        <v>0</v>
      </c>
      <c r="AM437">
        <v>0</v>
      </c>
      <c r="AN437">
        <v>0</v>
      </c>
      <c r="AO437">
        <v>1</v>
      </c>
      <c r="AP437">
        <v>0</v>
      </c>
      <c r="AQ437" t="str" cm="1">
        <f t="array" ref="AQ43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437" t="str" cm="1">
        <f t="array" ref="AR43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37">
        <v>56</v>
      </c>
      <c r="AT437">
        <v>53</v>
      </c>
      <c r="AU437">
        <v>0</v>
      </c>
      <c r="AV437">
        <v>1</v>
      </c>
      <c r="AW437" t="s">
        <v>45</v>
      </c>
      <c r="AX437" t="s">
        <v>13</v>
      </c>
      <c r="AY437" t="str">
        <f t="shared" si="55"/>
        <v>Store</v>
      </c>
      <c r="AZ437">
        <v>6</v>
      </c>
      <c r="BA437" t="s">
        <v>44</v>
      </c>
      <c r="BB437">
        <f t="shared" si="56"/>
        <v>6</v>
      </c>
      <c r="BC437">
        <f t="shared" si="57"/>
        <v>59</v>
      </c>
      <c r="BD437">
        <f t="shared" si="58"/>
        <v>9</v>
      </c>
      <c r="BE437">
        <f t="shared" si="59"/>
        <v>2</v>
      </c>
      <c r="BF437">
        <f t="shared" si="60"/>
        <v>2</v>
      </c>
      <c r="BG437">
        <f t="shared" si="61"/>
        <v>13</v>
      </c>
      <c r="BH437">
        <f t="shared" si="62"/>
        <v>3</v>
      </c>
      <c r="BI437" t="str">
        <f>VLOOKUP(BH437,'Additional Data'!$E$1:$F$12,2,FALSE)</f>
        <v>At Risk</v>
      </c>
      <c r="BJ437" t="str">
        <f>IF(G437 &lt;= 'Additional Data'!$Q$2, "Low", IF(G437 &lt;= 'Additional Data'!$Q$3, "Medium", "High"))</f>
        <v>Low</v>
      </c>
      <c r="BK437" t="str">
        <f>IF(K437 &lt;= 'Additional Data'!$V$2, "Low", IF(K437 &lt;= 'Additional Data'!$V$3, "Medium", "High"))</f>
        <v>Medium</v>
      </c>
      <c r="BL437" t="str">
        <f>IF(L437 &lt;= 'Additional Data'!$AA$2, "Low", IF(L437 &lt;= 'Additional Data'!$AA$3, "Medium", "High"))</f>
        <v>Low</v>
      </c>
      <c r="BM437">
        <v>436</v>
      </c>
    </row>
    <row r="438" spans="1:65" x14ac:dyDescent="0.25">
      <c r="A438">
        <v>70829</v>
      </c>
      <c r="B438" t="str">
        <f>IF(A438 &lt;= 'Additional Data'!$B$2,"Low", IF(A438 &lt;='Additional Data'!$B$3, "Medium", "High"))</f>
        <v>High</v>
      </c>
      <c r="C438">
        <v>1</v>
      </c>
      <c r="D438">
        <v>1</v>
      </c>
      <c r="E438">
        <v>87</v>
      </c>
      <c r="F438" t="str">
        <f t="shared" si="54"/>
        <v>Old</v>
      </c>
      <c r="G438">
        <v>141</v>
      </c>
      <c r="H438">
        <v>70</v>
      </c>
      <c r="I438">
        <v>106</v>
      </c>
      <c r="J438">
        <v>72</v>
      </c>
      <c r="K438">
        <v>19</v>
      </c>
      <c r="L438">
        <v>23</v>
      </c>
      <c r="M438">
        <f>INDEX('Additional Data'!$H$2:$M$2, MATCH(MAX(G438:L438), G438:L438,0))</f>
        <v>0</v>
      </c>
      <c r="N438">
        <v>2</v>
      </c>
      <c r="O438">
        <v>4</v>
      </c>
      <c r="P438">
        <v>2</v>
      </c>
      <c r="Q438">
        <v>8</v>
      </c>
      <c r="R438">
        <v>3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3</v>
      </c>
      <c r="Z438">
        <v>11</v>
      </c>
      <c r="AA438">
        <v>0</v>
      </c>
      <c r="AB438">
        <v>40</v>
      </c>
      <c r="AC438" t="str" cm="1">
        <f t="array" ref="AC438">_xlfn.IFS(AB438 &lt; 30, "&lt; 30", AB438 &lt; 40, "30-39", AB438 &lt; 50, "40-49", AB438 &gt;= 50, "50+")</f>
        <v>40-49</v>
      </c>
      <c r="AD438">
        <v>2369</v>
      </c>
      <c r="AE438">
        <v>0</v>
      </c>
      <c r="AF438">
        <v>1</v>
      </c>
      <c r="AG438">
        <v>0</v>
      </c>
      <c r="AH438">
        <v>0</v>
      </c>
      <c r="AI438">
        <v>0</v>
      </c>
      <c r="AJ438" t="str" cm="1">
        <f t="array" ref="AJ43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3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38">
        <v>1</v>
      </c>
      <c r="AM438">
        <v>0</v>
      </c>
      <c r="AN438">
        <v>0</v>
      </c>
      <c r="AO438">
        <v>0</v>
      </c>
      <c r="AP438">
        <v>0</v>
      </c>
      <c r="AQ438" t="str" cm="1">
        <f t="array" ref="AQ43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438" t="str" cm="1">
        <f t="array" ref="AR43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438">
        <v>408</v>
      </c>
      <c r="AT438">
        <v>385</v>
      </c>
      <c r="AU438">
        <v>0</v>
      </c>
      <c r="AV438">
        <v>2</v>
      </c>
      <c r="AW438" t="s">
        <v>46</v>
      </c>
      <c r="AX438" t="s">
        <v>13</v>
      </c>
      <c r="AY438" t="str">
        <f t="shared" si="55"/>
        <v>Store</v>
      </c>
      <c r="AZ438">
        <v>14</v>
      </c>
      <c r="BA438" t="s">
        <v>44</v>
      </c>
      <c r="BB438">
        <f t="shared" si="56"/>
        <v>14</v>
      </c>
      <c r="BC438">
        <f t="shared" si="57"/>
        <v>431</v>
      </c>
      <c r="BD438">
        <f t="shared" si="58"/>
        <v>1.9999999999999996</v>
      </c>
      <c r="BE438">
        <f t="shared" si="59"/>
        <v>5</v>
      </c>
      <c r="BF438">
        <f t="shared" si="60"/>
        <v>5</v>
      </c>
      <c r="BG438">
        <f t="shared" si="61"/>
        <v>12</v>
      </c>
      <c r="BH438">
        <f t="shared" si="62"/>
        <v>3</v>
      </c>
      <c r="BI438" t="str">
        <f>VLOOKUP(BH438,'Additional Data'!$E$1:$F$12,2,FALSE)</f>
        <v>At Risk</v>
      </c>
      <c r="BJ438" t="str">
        <f>IF(G438 &lt;= 'Additional Data'!$Q$2, "Low", IF(G438 &lt;= 'Additional Data'!$Q$3, "Medium", "High"))</f>
        <v>Medium</v>
      </c>
      <c r="BK438" t="str">
        <f>IF(K438 &lt;= 'Additional Data'!$V$2, "Low", IF(K438 &lt;= 'Additional Data'!$V$3, "Medium", "High"))</f>
        <v>Medium</v>
      </c>
      <c r="BL438" t="str">
        <f>IF(L438 &lt;= 'Additional Data'!$AA$2, "Low", IF(L438 &lt;= 'Additional Data'!$AA$3, "Medium", "High"))</f>
        <v>Medium</v>
      </c>
      <c r="BM438">
        <v>437</v>
      </c>
    </row>
    <row r="439" spans="1:65" x14ac:dyDescent="0.25">
      <c r="A439">
        <v>65991</v>
      </c>
      <c r="B439" t="str">
        <f>IF(A439 &lt;= 'Additional Data'!$B$2,"Low", IF(A439 &lt;='Additional Data'!$B$3, "Medium", "High"))</f>
        <v>Medium</v>
      </c>
      <c r="C439">
        <v>0</v>
      </c>
      <c r="D439">
        <v>1</v>
      </c>
      <c r="E439">
        <v>21</v>
      </c>
      <c r="F439" t="str">
        <f t="shared" si="54"/>
        <v>Recent</v>
      </c>
      <c r="G439">
        <v>507</v>
      </c>
      <c r="H439">
        <v>19</v>
      </c>
      <c r="I439">
        <v>364</v>
      </c>
      <c r="J439">
        <v>25</v>
      </c>
      <c r="K439">
        <v>47</v>
      </c>
      <c r="L439">
        <v>9</v>
      </c>
      <c r="M439">
        <f>INDEX('Additional Data'!$H$2:$M$2, MATCH(MAX(G439:L439), G439:L439,0))</f>
        <v>0</v>
      </c>
      <c r="N439">
        <v>3</v>
      </c>
      <c r="O439">
        <v>9</v>
      </c>
      <c r="P439">
        <v>5</v>
      </c>
      <c r="Q439">
        <v>10</v>
      </c>
      <c r="R439">
        <v>7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3</v>
      </c>
      <c r="Z439">
        <v>11</v>
      </c>
      <c r="AA439">
        <v>0</v>
      </c>
      <c r="AB439">
        <v>44</v>
      </c>
      <c r="AC439" t="str" cm="1">
        <f t="array" ref="AC439">_xlfn.IFS(AB439 &lt; 30, "&lt; 30", AB439 &lt; 40, "30-39", AB439 &lt; 50, "40-49", AB439 &gt;= 50, "50+")</f>
        <v>40-49</v>
      </c>
      <c r="AD439">
        <v>2819</v>
      </c>
      <c r="AE439">
        <v>0</v>
      </c>
      <c r="AF439">
        <v>1</v>
      </c>
      <c r="AG439">
        <v>0</v>
      </c>
      <c r="AH439">
        <v>0</v>
      </c>
      <c r="AI439">
        <v>0</v>
      </c>
      <c r="AJ439" t="str" cm="1">
        <f t="array" ref="AJ43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3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39">
        <v>0</v>
      </c>
      <c r="AM439">
        <v>0</v>
      </c>
      <c r="AN439">
        <v>1</v>
      </c>
      <c r="AO439">
        <v>0</v>
      </c>
      <c r="AP439">
        <v>0</v>
      </c>
      <c r="AQ439" t="str" cm="1">
        <f t="array" ref="AQ43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39" t="str" cm="1">
        <f t="array" ref="AR43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39">
        <v>962</v>
      </c>
      <c r="AT439">
        <v>953</v>
      </c>
      <c r="AU439">
        <v>0</v>
      </c>
      <c r="AV439">
        <v>1</v>
      </c>
      <c r="AW439" t="s">
        <v>46</v>
      </c>
      <c r="AX439" t="s">
        <v>13</v>
      </c>
      <c r="AY439" t="str">
        <f t="shared" si="55"/>
        <v>Store</v>
      </c>
      <c r="AZ439">
        <v>24</v>
      </c>
      <c r="BA439" t="s">
        <v>44</v>
      </c>
      <c r="BB439">
        <f t="shared" si="56"/>
        <v>24</v>
      </c>
      <c r="BC439">
        <f t="shared" si="57"/>
        <v>971</v>
      </c>
      <c r="BD439">
        <f t="shared" si="58"/>
        <v>8</v>
      </c>
      <c r="BE439">
        <f t="shared" si="59"/>
        <v>9</v>
      </c>
      <c r="BF439">
        <f t="shared" si="60"/>
        <v>7</v>
      </c>
      <c r="BG439">
        <f t="shared" si="61"/>
        <v>24</v>
      </c>
      <c r="BH439">
        <f t="shared" si="62"/>
        <v>9</v>
      </c>
      <c r="BI439" t="str">
        <f>VLOOKUP(BH439,'Additional Data'!$E$1:$F$12,2,FALSE)</f>
        <v>Top Customer</v>
      </c>
      <c r="BJ439" t="str">
        <f>IF(G439 &lt;= 'Additional Data'!$Q$2, "Low", IF(G439 &lt;= 'Additional Data'!$Q$3, "Medium", "High"))</f>
        <v>Medium</v>
      </c>
      <c r="BK439" t="str">
        <f>IF(K439 &lt;= 'Additional Data'!$V$2, "Low", IF(K439 &lt;= 'Additional Data'!$V$3, "Medium", "High"))</f>
        <v>High</v>
      </c>
      <c r="BL439" t="str">
        <f>IF(L439 &lt;= 'Additional Data'!$AA$2, "Low", IF(L439 &lt;= 'Additional Data'!$AA$3, "Medium", "High"))</f>
        <v>Low</v>
      </c>
      <c r="BM439">
        <v>438</v>
      </c>
    </row>
    <row r="440" spans="1:65" x14ac:dyDescent="0.25">
      <c r="A440">
        <v>38988</v>
      </c>
      <c r="B440" t="str">
        <f>IF(A440 &lt;= 'Additional Data'!$B$2,"Low", IF(A440 &lt;='Additional Data'!$B$3, "Medium", "High"))</f>
        <v>Medium</v>
      </c>
      <c r="C440">
        <v>1</v>
      </c>
      <c r="D440">
        <v>2</v>
      </c>
      <c r="E440">
        <v>90</v>
      </c>
      <c r="F440" t="str">
        <f t="shared" si="54"/>
        <v>Old</v>
      </c>
      <c r="G440">
        <v>164</v>
      </c>
      <c r="H440">
        <v>24</v>
      </c>
      <c r="I440">
        <v>103</v>
      </c>
      <c r="J440">
        <v>12</v>
      </c>
      <c r="K440">
        <v>3</v>
      </c>
      <c r="L440">
        <v>42</v>
      </c>
      <c r="M440">
        <f>INDEX('Additional Data'!$H$2:$M$2, MATCH(MAX(G440:L440), G440:L440,0))</f>
        <v>0</v>
      </c>
      <c r="N440">
        <v>7</v>
      </c>
      <c r="O440">
        <v>5</v>
      </c>
      <c r="P440">
        <v>1</v>
      </c>
      <c r="Q440">
        <v>6</v>
      </c>
      <c r="R440">
        <v>8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3</v>
      </c>
      <c r="Z440">
        <v>11</v>
      </c>
      <c r="AA440">
        <v>0</v>
      </c>
      <c r="AB440">
        <v>48</v>
      </c>
      <c r="AC440" t="str" cm="1">
        <f t="array" ref="AC440">_xlfn.IFS(AB440 &lt; 30, "&lt; 30", AB440 &lt; 40, "30-39", AB440 &lt; 50, "40-49", AB440 &gt;= 50, "50+")</f>
        <v>40-49</v>
      </c>
      <c r="AD440">
        <v>2837</v>
      </c>
      <c r="AE440">
        <v>0</v>
      </c>
      <c r="AF440">
        <v>1</v>
      </c>
      <c r="AG440">
        <v>0</v>
      </c>
      <c r="AH440">
        <v>0</v>
      </c>
      <c r="AI440">
        <v>0</v>
      </c>
      <c r="AJ440" t="str" cm="1">
        <f t="array" ref="AJ44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4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40">
        <v>0</v>
      </c>
      <c r="AM440">
        <v>0</v>
      </c>
      <c r="AN440">
        <v>1</v>
      </c>
      <c r="AO440">
        <v>0</v>
      </c>
      <c r="AP440">
        <v>0</v>
      </c>
      <c r="AQ440" t="str" cm="1">
        <f t="array" ref="AQ44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40" t="str" cm="1">
        <f t="array" ref="AR44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40">
        <v>306</v>
      </c>
      <c r="AT440">
        <v>264</v>
      </c>
      <c r="AU440">
        <v>0</v>
      </c>
      <c r="AV440">
        <v>3</v>
      </c>
      <c r="AW440" t="s">
        <v>47</v>
      </c>
      <c r="AX440" t="s">
        <v>13</v>
      </c>
      <c r="AY440" t="str">
        <f t="shared" si="55"/>
        <v>Store</v>
      </c>
      <c r="AZ440">
        <v>12</v>
      </c>
      <c r="BA440" t="s">
        <v>44</v>
      </c>
      <c r="BB440">
        <f t="shared" si="56"/>
        <v>12</v>
      </c>
      <c r="BC440">
        <f t="shared" si="57"/>
        <v>348</v>
      </c>
      <c r="BD440">
        <f t="shared" si="58"/>
        <v>0.99999999999999978</v>
      </c>
      <c r="BE440">
        <f t="shared" si="59"/>
        <v>4</v>
      </c>
      <c r="BF440">
        <f t="shared" si="60"/>
        <v>4</v>
      </c>
      <c r="BG440">
        <f t="shared" si="61"/>
        <v>9</v>
      </c>
      <c r="BH440">
        <f t="shared" si="62"/>
        <v>2</v>
      </c>
      <c r="BI440" t="str">
        <f>VLOOKUP(BH440,'Additional Data'!$E$1:$F$12,2,FALSE)</f>
        <v>Churned Customer</v>
      </c>
      <c r="BJ440" t="str">
        <f>IF(G440 &lt;= 'Additional Data'!$Q$2, "Low", IF(G440 &lt;= 'Additional Data'!$Q$3, "Medium", "High"))</f>
        <v>Medium</v>
      </c>
      <c r="BK440" t="str">
        <f>IF(K440 &lt;= 'Additional Data'!$V$2, "Low", IF(K440 &lt;= 'Additional Data'!$V$3, "Medium", "High"))</f>
        <v>Medium</v>
      </c>
      <c r="BL440" t="str">
        <f>IF(L440 &lt;= 'Additional Data'!$AA$2, "Low", IF(L440 &lt;= 'Additional Data'!$AA$3, "Medium", "High"))</f>
        <v>Medium</v>
      </c>
      <c r="BM440">
        <v>439</v>
      </c>
    </row>
    <row r="441" spans="1:65" x14ac:dyDescent="0.25">
      <c r="A441">
        <v>89572</v>
      </c>
      <c r="B441" t="str">
        <f>IF(A441 &lt;= 'Additional Data'!$B$2,"Low", IF(A441 &lt;='Additional Data'!$B$3, "Medium", "High"))</f>
        <v>High</v>
      </c>
      <c r="C441">
        <v>0</v>
      </c>
      <c r="D441">
        <v>0</v>
      </c>
      <c r="E441">
        <v>44</v>
      </c>
      <c r="F441" t="str">
        <f t="shared" si="54"/>
        <v>Mid</v>
      </c>
      <c r="G441">
        <v>606</v>
      </c>
      <c r="H441">
        <v>24</v>
      </c>
      <c r="I441">
        <v>974</v>
      </c>
      <c r="J441">
        <v>197</v>
      </c>
      <c r="K441">
        <v>194</v>
      </c>
      <c r="L441">
        <v>64</v>
      </c>
      <c r="M441">
        <f>INDEX('Additional Data'!$H$2:$M$2, MATCH(MAX(G441:L441), G441:L441,0))</f>
        <v>0</v>
      </c>
      <c r="N441">
        <v>1</v>
      </c>
      <c r="O441">
        <v>7</v>
      </c>
      <c r="P441">
        <v>7</v>
      </c>
      <c r="Q441">
        <v>9</v>
      </c>
      <c r="R441">
        <v>4</v>
      </c>
      <c r="S441">
        <v>0</v>
      </c>
      <c r="T441">
        <v>1</v>
      </c>
      <c r="U441">
        <v>0</v>
      </c>
      <c r="V441">
        <v>1</v>
      </c>
      <c r="W441">
        <v>0</v>
      </c>
      <c r="X441">
        <v>0</v>
      </c>
      <c r="Y441">
        <v>3</v>
      </c>
      <c r="Z441">
        <v>11</v>
      </c>
      <c r="AA441">
        <v>1</v>
      </c>
      <c r="AB441">
        <v>54</v>
      </c>
      <c r="AC441" t="str" cm="1">
        <f t="array" ref="AC441">_xlfn.IFS(AB441 &lt; 30, "&lt; 30", AB441 &lt; 40, "30-39", AB441 &lt; 50, "40-49", AB441 &gt;= 50, "50+")</f>
        <v>50+</v>
      </c>
      <c r="AD441">
        <v>2811</v>
      </c>
      <c r="AE441">
        <v>0</v>
      </c>
      <c r="AF441">
        <v>0</v>
      </c>
      <c r="AG441">
        <v>1</v>
      </c>
      <c r="AH441">
        <v>0</v>
      </c>
      <c r="AI441">
        <v>0</v>
      </c>
      <c r="AJ441" t="str" cm="1">
        <f t="array" ref="AJ44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44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41">
        <v>1</v>
      </c>
      <c r="AM441">
        <v>0</v>
      </c>
      <c r="AN441">
        <v>0</v>
      </c>
      <c r="AO441">
        <v>0</v>
      </c>
      <c r="AP441">
        <v>0</v>
      </c>
      <c r="AQ441" t="str" cm="1">
        <f t="array" ref="AQ44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441" t="str" cm="1">
        <f t="array" ref="AR44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441">
        <v>1995</v>
      </c>
      <c r="AT441">
        <v>1931</v>
      </c>
      <c r="AU441">
        <v>2</v>
      </c>
      <c r="AV441">
        <v>0</v>
      </c>
      <c r="AW441" t="s">
        <v>43</v>
      </c>
      <c r="AX441" t="s">
        <v>13</v>
      </c>
      <c r="AY441" t="str">
        <f t="shared" si="55"/>
        <v>Store</v>
      </c>
      <c r="AZ441">
        <v>23</v>
      </c>
      <c r="BA441" t="s">
        <v>48</v>
      </c>
      <c r="BB441">
        <f t="shared" si="56"/>
        <v>23</v>
      </c>
      <c r="BC441">
        <f t="shared" si="57"/>
        <v>2059</v>
      </c>
      <c r="BD441">
        <f t="shared" si="58"/>
        <v>6</v>
      </c>
      <c r="BE441">
        <f t="shared" si="59"/>
        <v>9</v>
      </c>
      <c r="BF441">
        <f t="shared" si="60"/>
        <v>9</v>
      </c>
      <c r="BG441">
        <f t="shared" si="61"/>
        <v>24</v>
      </c>
      <c r="BH441">
        <f t="shared" si="62"/>
        <v>9</v>
      </c>
      <c r="BI441" t="str">
        <f>VLOOKUP(BH441,'Additional Data'!$E$1:$F$12,2,FALSE)</f>
        <v>Top Customer</v>
      </c>
      <c r="BJ441" t="str">
        <f>IF(G441 &lt;= 'Additional Data'!$Q$2, "Low", IF(G441 &lt;= 'Additional Data'!$Q$3, "Medium", "High"))</f>
        <v>High</v>
      </c>
      <c r="BK441" t="str">
        <f>IF(K441 &lt;= 'Additional Data'!$V$2, "Low", IF(K441 &lt;= 'Additional Data'!$V$3, "Medium", "High"))</f>
        <v>High</v>
      </c>
      <c r="BL441" t="str">
        <f>IF(L441 &lt;= 'Additional Data'!$AA$2, "Low", IF(L441 &lt;= 'Additional Data'!$AA$3, "Medium", "High"))</f>
        <v>High</v>
      </c>
      <c r="BM441">
        <v>440</v>
      </c>
    </row>
    <row r="442" spans="1:65" x14ac:dyDescent="0.25">
      <c r="A442">
        <v>42207</v>
      </c>
      <c r="B442" t="str">
        <f>IF(A442 &lt;= 'Additional Data'!$B$2,"Low", IF(A442 &lt;='Additional Data'!$B$3, "Medium", "High"))</f>
        <v>Medium</v>
      </c>
      <c r="C442">
        <v>1</v>
      </c>
      <c r="D442">
        <v>0</v>
      </c>
      <c r="E442">
        <v>71</v>
      </c>
      <c r="F442" t="str">
        <f t="shared" si="54"/>
        <v>Old</v>
      </c>
      <c r="G442">
        <v>116</v>
      </c>
      <c r="H442">
        <v>11</v>
      </c>
      <c r="I442">
        <v>72</v>
      </c>
      <c r="J442">
        <v>3</v>
      </c>
      <c r="K442">
        <v>17</v>
      </c>
      <c r="L442">
        <v>46</v>
      </c>
      <c r="M442">
        <f>INDEX('Additional Data'!$H$2:$M$2, MATCH(MAX(G442:L442), G442:L442,0))</f>
        <v>0</v>
      </c>
      <c r="N442">
        <v>4</v>
      </c>
      <c r="O442">
        <v>4</v>
      </c>
      <c r="P442">
        <v>1</v>
      </c>
      <c r="Q442">
        <v>5</v>
      </c>
      <c r="R442">
        <v>6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3</v>
      </c>
      <c r="Z442">
        <v>11</v>
      </c>
      <c r="AA442">
        <v>1</v>
      </c>
      <c r="AB442">
        <v>36</v>
      </c>
      <c r="AC442" t="str" cm="1">
        <f t="array" ref="AC442">_xlfn.IFS(AB442 &lt; 30, "&lt; 30", AB442 &lt; 40, "30-39", AB442 &lt; 50, "40-49", AB442 &gt;= 50, "50+")</f>
        <v>30-39</v>
      </c>
      <c r="AD442">
        <v>2613</v>
      </c>
      <c r="AE442">
        <v>0</v>
      </c>
      <c r="AF442">
        <v>1</v>
      </c>
      <c r="AG442">
        <v>0</v>
      </c>
      <c r="AH442">
        <v>0</v>
      </c>
      <c r="AI442">
        <v>0</v>
      </c>
      <c r="AJ442" t="str" cm="1">
        <f t="array" ref="AJ44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4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42">
        <v>0</v>
      </c>
      <c r="AM442">
        <v>0</v>
      </c>
      <c r="AN442">
        <v>0</v>
      </c>
      <c r="AO442">
        <v>1</v>
      </c>
      <c r="AP442">
        <v>0</v>
      </c>
      <c r="AQ442" t="str" cm="1">
        <f t="array" ref="AQ44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442" t="str" cm="1">
        <f t="array" ref="AR44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42">
        <v>219</v>
      </c>
      <c r="AT442">
        <v>173</v>
      </c>
      <c r="AU442">
        <v>1</v>
      </c>
      <c r="AV442">
        <v>1</v>
      </c>
      <c r="AW442" t="s">
        <v>47</v>
      </c>
      <c r="AX442" t="s">
        <v>13</v>
      </c>
      <c r="AY442" t="str">
        <f t="shared" si="55"/>
        <v>Store</v>
      </c>
      <c r="AZ442">
        <v>10</v>
      </c>
      <c r="BA442" t="s">
        <v>48</v>
      </c>
      <c r="BB442">
        <f t="shared" si="56"/>
        <v>10</v>
      </c>
      <c r="BC442">
        <f t="shared" si="57"/>
        <v>265</v>
      </c>
      <c r="BD442">
        <f t="shared" si="58"/>
        <v>3.0000000000000004</v>
      </c>
      <c r="BE442">
        <f t="shared" si="59"/>
        <v>4</v>
      </c>
      <c r="BF442">
        <f t="shared" si="60"/>
        <v>4</v>
      </c>
      <c r="BG442">
        <f t="shared" si="61"/>
        <v>11</v>
      </c>
      <c r="BH442">
        <f t="shared" si="62"/>
        <v>3</v>
      </c>
      <c r="BI442" t="str">
        <f>VLOOKUP(BH442,'Additional Data'!$E$1:$F$12,2,FALSE)</f>
        <v>At Risk</v>
      </c>
      <c r="BJ442" t="str">
        <f>IF(G442 &lt;= 'Additional Data'!$Q$2, "Low", IF(G442 &lt;= 'Additional Data'!$Q$3, "Medium", "High"))</f>
        <v>Medium</v>
      </c>
      <c r="BK442" t="str">
        <f>IF(K442 &lt;= 'Additional Data'!$V$2, "Low", IF(K442 &lt;= 'Additional Data'!$V$3, "Medium", "High"))</f>
        <v>Medium</v>
      </c>
      <c r="BL442" t="str">
        <f>IF(L442 &lt;= 'Additional Data'!$AA$2, "Low", IF(L442 &lt;= 'Additional Data'!$AA$3, "Medium", "High"))</f>
        <v>Medium</v>
      </c>
      <c r="BM442">
        <v>441</v>
      </c>
    </row>
    <row r="443" spans="1:65" x14ac:dyDescent="0.25">
      <c r="A443">
        <v>50300</v>
      </c>
      <c r="B443" t="str">
        <f>IF(A443 &lt;= 'Additional Data'!$B$2,"Low", IF(A443 &lt;='Additional Data'!$B$3, "Medium", "High"))</f>
        <v>Medium</v>
      </c>
      <c r="C443">
        <v>0</v>
      </c>
      <c r="D443">
        <v>1</v>
      </c>
      <c r="E443">
        <v>52</v>
      </c>
      <c r="F443" t="str">
        <f t="shared" si="54"/>
        <v>Mid</v>
      </c>
      <c r="G443">
        <v>143</v>
      </c>
      <c r="H443">
        <v>15</v>
      </c>
      <c r="I443">
        <v>60</v>
      </c>
      <c r="J443">
        <v>24</v>
      </c>
      <c r="K443">
        <v>23</v>
      </c>
      <c r="L443">
        <v>5</v>
      </c>
      <c r="M443">
        <f>INDEX('Additional Data'!$H$2:$M$2, MATCH(MAX(G443:L443), G443:L443,0))</f>
        <v>0</v>
      </c>
      <c r="N443">
        <v>2</v>
      </c>
      <c r="O443">
        <v>2</v>
      </c>
      <c r="P443">
        <v>1</v>
      </c>
      <c r="Q443">
        <v>8</v>
      </c>
      <c r="R443">
        <v>2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3</v>
      </c>
      <c r="Z443">
        <v>11</v>
      </c>
      <c r="AA443">
        <v>0</v>
      </c>
      <c r="AB443">
        <v>68</v>
      </c>
      <c r="AC443" t="str" cm="1">
        <f t="array" ref="AC443">_xlfn.IFS(AB443 &lt; 30, "&lt; 30", AB443 &lt; 40, "30-39", AB443 &lt; 50, "40-49", AB443 &gt;= 50, "50+")</f>
        <v>50+</v>
      </c>
      <c r="AD443">
        <v>2194</v>
      </c>
      <c r="AE443">
        <v>0</v>
      </c>
      <c r="AF443">
        <v>1</v>
      </c>
      <c r="AG443">
        <v>0</v>
      </c>
      <c r="AH443">
        <v>0</v>
      </c>
      <c r="AI443">
        <v>0</v>
      </c>
      <c r="AJ443" t="str" cm="1">
        <f t="array" ref="AJ44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4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43">
        <v>0</v>
      </c>
      <c r="AM443">
        <v>0</v>
      </c>
      <c r="AN443">
        <v>1</v>
      </c>
      <c r="AO443">
        <v>0</v>
      </c>
      <c r="AP443">
        <v>0</v>
      </c>
      <c r="AQ443" t="str" cm="1">
        <f t="array" ref="AQ44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43" t="str" cm="1">
        <f t="array" ref="AR44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43">
        <v>265</v>
      </c>
      <c r="AT443">
        <v>260</v>
      </c>
      <c r="AU443">
        <v>0</v>
      </c>
      <c r="AV443">
        <v>1</v>
      </c>
      <c r="AW443" t="s">
        <v>47</v>
      </c>
      <c r="AX443" t="s">
        <v>13</v>
      </c>
      <c r="AY443" t="str">
        <f t="shared" si="55"/>
        <v>Store</v>
      </c>
      <c r="AZ443">
        <v>11</v>
      </c>
      <c r="BA443" t="s">
        <v>44</v>
      </c>
      <c r="BB443">
        <f t="shared" si="56"/>
        <v>11</v>
      </c>
      <c r="BC443">
        <f t="shared" si="57"/>
        <v>270</v>
      </c>
      <c r="BD443">
        <f t="shared" si="58"/>
        <v>5</v>
      </c>
      <c r="BE443">
        <f t="shared" si="59"/>
        <v>4</v>
      </c>
      <c r="BF443">
        <f t="shared" si="60"/>
        <v>4</v>
      </c>
      <c r="BG443">
        <f t="shared" si="61"/>
        <v>13</v>
      </c>
      <c r="BH443">
        <f t="shared" si="62"/>
        <v>3</v>
      </c>
      <c r="BI443" t="str">
        <f>VLOOKUP(BH443,'Additional Data'!$E$1:$F$12,2,FALSE)</f>
        <v>At Risk</v>
      </c>
      <c r="BJ443" t="str">
        <f>IF(G443 &lt;= 'Additional Data'!$Q$2, "Low", IF(G443 &lt;= 'Additional Data'!$Q$3, "Medium", "High"))</f>
        <v>Medium</v>
      </c>
      <c r="BK443" t="str">
        <f>IF(K443 &lt;= 'Additional Data'!$V$2, "Low", IF(K443 &lt;= 'Additional Data'!$V$3, "Medium", "High"))</f>
        <v>Medium</v>
      </c>
      <c r="BL443" t="str">
        <f>IF(L443 &lt;= 'Additional Data'!$AA$2, "Low", IF(L443 &lt;= 'Additional Data'!$AA$3, "Medium", "High"))</f>
        <v>Low</v>
      </c>
      <c r="BM443">
        <v>442</v>
      </c>
    </row>
    <row r="444" spans="1:65" x14ac:dyDescent="0.25">
      <c r="A444">
        <v>66664</v>
      </c>
      <c r="B444" t="str">
        <f>IF(A444 &lt;= 'Additional Data'!$B$2,"Low", IF(A444 &lt;='Additional Data'!$B$3, "Medium", "High"))</f>
        <v>Medium</v>
      </c>
      <c r="C444">
        <v>0</v>
      </c>
      <c r="D444">
        <v>0</v>
      </c>
      <c r="E444">
        <v>78</v>
      </c>
      <c r="F444" t="str">
        <f t="shared" si="54"/>
        <v>Old</v>
      </c>
      <c r="G444">
        <v>398</v>
      </c>
      <c r="H444">
        <v>96</v>
      </c>
      <c r="I444">
        <v>447</v>
      </c>
      <c r="J444">
        <v>220</v>
      </c>
      <c r="K444">
        <v>96</v>
      </c>
      <c r="L444">
        <v>32</v>
      </c>
      <c r="M444">
        <f>INDEX('Additional Data'!$H$2:$M$2, MATCH(MAX(G444:L444), G444:L444,0))</f>
        <v>0</v>
      </c>
      <c r="N444">
        <v>1</v>
      </c>
      <c r="O444">
        <v>5</v>
      </c>
      <c r="P444">
        <v>7</v>
      </c>
      <c r="Q444">
        <v>6</v>
      </c>
      <c r="R444">
        <v>3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3</v>
      </c>
      <c r="Z444">
        <v>11</v>
      </c>
      <c r="AA444">
        <v>0</v>
      </c>
      <c r="AB444">
        <v>38</v>
      </c>
      <c r="AC444" t="str" cm="1">
        <f t="array" ref="AC444">_xlfn.IFS(AB444 &lt; 30, "&lt; 30", AB444 &lt; 40, "30-39", AB444 &lt; 50, "40-49", AB444 &gt;= 50, "50+")</f>
        <v>30-39</v>
      </c>
      <c r="AD444">
        <v>2801</v>
      </c>
      <c r="AE444">
        <v>0</v>
      </c>
      <c r="AF444">
        <v>0</v>
      </c>
      <c r="AG444">
        <v>0</v>
      </c>
      <c r="AH444">
        <v>1</v>
      </c>
      <c r="AI444">
        <v>0</v>
      </c>
      <c r="AJ444" t="str" cm="1">
        <f t="array" ref="AJ44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44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44">
        <v>1</v>
      </c>
      <c r="AM444">
        <v>0</v>
      </c>
      <c r="AN444">
        <v>0</v>
      </c>
      <c r="AO444">
        <v>0</v>
      </c>
      <c r="AP444">
        <v>0</v>
      </c>
      <c r="AQ444" t="str" cm="1">
        <f t="array" ref="AQ44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444" t="str" cm="1">
        <f t="array" ref="AR44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444">
        <v>1257</v>
      </c>
      <c r="AT444">
        <v>1225</v>
      </c>
      <c r="AU444">
        <v>0</v>
      </c>
      <c r="AV444">
        <v>0</v>
      </c>
      <c r="AW444" t="s">
        <v>43</v>
      </c>
      <c r="AX444" t="s">
        <v>12</v>
      </c>
      <c r="AY444" t="str">
        <f t="shared" si="55"/>
        <v>Catalog</v>
      </c>
      <c r="AZ444">
        <v>18</v>
      </c>
      <c r="BA444" t="s">
        <v>44</v>
      </c>
      <c r="BB444">
        <f t="shared" si="56"/>
        <v>18</v>
      </c>
      <c r="BC444">
        <f t="shared" si="57"/>
        <v>1289</v>
      </c>
      <c r="BD444">
        <f t="shared" si="58"/>
        <v>3.0000000000000004</v>
      </c>
      <c r="BE444">
        <f t="shared" si="59"/>
        <v>7</v>
      </c>
      <c r="BF444">
        <f t="shared" si="60"/>
        <v>8</v>
      </c>
      <c r="BG444">
        <f t="shared" si="61"/>
        <v>18</v>
      </c>
      <c r="BH444">
        <f t="shared" si="62"/>
        <v>6</v>
      </c>
      <c r="BI444" t="str">
        <f>VLOOKUP(BH444,'Additional Data'!$E$1:$F$12,2,FALSE)</f>
        <v>Loyal Customer</v>
      </c>
      <c r="BJ444" t="str">
        <f>IF(G444 &lt;= 'Additional Data'!$Q$2, "Low", IF(G444 &lt;= 'Additional Data'!$Q$3, "Medium", "High"))</f>
        <v>Medium</v>
      </c>
      <c r="BK444" t="str">
        <f>IF(K444 &lt;= 'Additional Data'!$V$2, "Low", IF(K444 &lt;= 'Additional Data'!$V$3, "Medium", "High"))</f>
        <v>High</v>
      </c>
      <c r="BL444" t="str">
        <f>IF(L444 &lt;= 'Additional Data'!$AA$2, "Low", IF(L444 &lt;= 'Additional Data'!$AA$3, "Medium", "High"))</f>
        <v>Medium</v>
      </c>
      <c r="BM444">
        <v>443</v>
      </c>
    </row>
    <row r="445" spans="1:65" x14ac:dyDescent="0.25">
      <c r="A445">
        <v>60597</v>
      </c>
      <c r="B445" t="str">
        <f>IF(A445 &lt;= 'Additional Data'!$B$2,"Low", IF(A445 &lt;='Additional Data'!$B$3, "Medium", "High"))</f>
        <v>Medium</v>
      </c>
      <c r="C445">
        <v>0</v>
      </c>
      <c r="D445">
        <v>1</v>
      </c>
      <c r="E445">
        <v>2</v>
      </c>
      <c r="F445" t="str">
        <f t="shared" si="54"/>
        <v>Very Recent</v>
      </c>
      <c r="G445">
        <v>522</v>
      </c>
      <c r="H445">
        <v>0</v>
      </c>
      <c r="I445">
        <v>257</v>
      </c>
      <c r="J445">
        <v>32</v>
      </c>
      <c r="K445">
        <v>16</v>
      </c>
      <c r="L445">
        <v>66</v>
      </c>
      <c r="M445">
        <f>INDEX('Additional Data'!$H$2:$M$2, MATCH(MAX(G445:L445), G445:L445,0))</f>
        <v>0</v>
      </c>
      <c r="N445">
        <v>4</v>
      </c>
      <c r="O445">
        <v>2</v>
      </c>
      <c r="P445">
        <v>2</v>
      </c>
      <c r="Q445">
        <v>8</v>
      </c>
      <c r="R445">
        <v>7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3</v>
      </c>
      <c r="Z445">
        <v>11</v>
      </c>
      <c r="AA445">
        <v>1</v>
      </c>
      <c r="AB445">
        <v>56</v>
      </c>
      <c r="AC445" t="str" cm="1">
        <f t="array" ref="AC445">_xlfn.IFS(AB445 &lt; 30, "&lt; 30", AB445 &lt; 40, "30-39", AB445 &lt; 50, "40-49", AB445 &gt;= 50, "50+")</f>
        <v>50+</v>
      </c>
      <c r="AD445">
        <v>2338</v>
      </c>
      <c r="AE445">
        <v>0</v>
      </c>
      <c r="AF445">
        <v>1</v>
      </c>
      <c r="AG445">
        <v>0</v>
      </c>
      <c r="AH445">
        <v>0</v>
      </c>
      <c r="AI445">
        <v>0</v>
      </c>
      <c r="AJ445" t="str" cm="1">
        <f t="array" ref="AJ44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4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45">
        <v>0</v>
      </c>
      <c r="AM445">
        <v>0</v>
      </c>
      <c r="AN445">
        <v>1</v>
      </c>
      <c r="AO445">
        <v>0</v>
      </c>
      <c r="AP445">
        <v>0</v>
      </c>
      <c r="AQ445" t="str" cm="1">
        <f t="array" ref="AQ44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45" t="str" cm="1">
        <f t="array" ref="AR44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45">
        <v>827</v>
      </c>
      <c r="AT445">
        <v>761</v>
      </c>
      <c r="AU445">
        <v>1</v>
      </c>
      <c r="AV445">
        <v>1</v>
      </c>
      <c r="AW445" t="s">
        <v>46</v>
      </c>
      <c r="AX445" t="s">
        <v>13</v>
      </c>
      <c r="AY445" t="str">
        <f t="shared" si="55"/>
        <v>Store</v>
      </c>
      <c r="AZ445">
        <v>12</v>
      </c>
      <c r="BA445" t="s">
        <v>48</v>
      </c>
      <c r="BB445">
        <f t="shared" si="56"/>
        <v>12</v>
      </c>
      <c r="BC445">
        <f t="shared" si="57"/>
        <v>893</v>
      </c>
      <c r="BD445">
        <f t="shared" si="58"/>
        <v>10</v>
      </c>
      <c r="BE445">
        <f t="shared" si="59"/>
        <v>4</v>
      </c>
      <c r="BF445">
        <f t="shared" si="60"/>
        <v>6</v>
      </c>
      <c r="BG445">
        <f t="shared" si="61"/>
        <v>20</v>
      </c>
      <c r="BH445">
        <f t="shared" si="62"/>
        <v>7</v>
      </c>
      <c r="BI445" t="str">
        <f>VLOOKUP(BH445,'Additional Data'!$E$1:$F$12,2,FALSE)</f>
        <v>Loyal Customer</v>
      </c>
      <c r="BJ445" t="str">
        <f>IF(G445 &lt;= 'Additional Data'!$Q$2, "Low", IF(G445 &lt;= 'Additional Data'!$Q$3, "Medium", "High"))</f>
        <v>High</v>
      </c>
      <c r="BK445" t="str">
        <f>IF(K445 &lt;= 'Additional Data'!$V$2, "Low", IF(K445 &lt;= 'Additional Data'!$V$3, "Medium", "High"))</f>
        <v>Medium</v>
      </c>
      <c r="BL445" t="str">
        <f>IF(L445 &lt;= 'Additional Data'!$AA$2, "Low", IF(L445 &lt;= 'Additional Data'!$AA$3, "Medium", "High"))</f>
        <v>High</v>
      </c>
      <c r="BM445">
        <v>444</v>
      </c>
    </row>
    <row r="446" spans="1:65" x14ac:dyDescent="0.25">
      <c r="A446">
        <v>70165</v>
      </c>
      <c r="B446" t="str">
        <f>IF(A446 &lt;= 'Additional Data'!$B$2,"Low", IF(A446 &lt;='Additional Data'!$B$3, "Medium", "High"))</f>
        <v>High</v>
      </c>
      <c r="C446">
        <v>0</v>
      </c>
      <c r="D446">
        <v>0</v>
      </c>
      <c r="E446">
        <v>60</v>
      </c>
      <c r="F446" t="str">
        <f t="shared" si="54"/>
        <v>Mid</v>
      </c>
      <c r="G446">
        <v>161</v>
      </c>
      <c r="H446">
        <v>0</v>
      </c>
      <c r="I446">
        <v>253</v>
      </c>
      <c r="J446">
        <v>199</v>
      </c>
      <c r="K446">
        <v>191</v>
      </c>
      <c r="L446">
        <v>122</v>
      </c>
      <c r="M446">
        <f>INDEX('Additional Data'!$H$2:$M$2, MATCH(MAX(G446:L446), G446:L446,0))</f>
        <v>0</v>
      </c>
      <c r="N446">
        <v>1</v>
      </c>
      <c r="O446">
        <v>3</v>
      </c>
      <c r="P446">
        <v>7</v>
      </c>
      <c r="Q446">
        <v>11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3</v>
      </c>
      <c r="Z446">
        <v>11</v>
      </c>
      <c r="AA446">
        <v>0</v>
      </c>
      <c r="AB446">
        <v>71</v>
      </c>
      <c r="AC446" t="str" cm="1">
        <f t="array" ref="AC446">_xlfn.IFS(AB446 &lt; 30, "&lt; 30", AB446 &lt; 40, "30-39", AB446 &lt; 50, "40-49", AB446 &gt;= 50, "50+")</f>
        <v>50+</v>
      </c>
      <c r="AD446">
        <v>2439</v>
      </c>
      <c r="AE446">
        <v>0</v>
      </c>
      <c r="AF446">
        <v>0</v>
      </c>
      <c r="AG446">
        <v>0</v>
      </c>
      <c r="AH446">
        <v>0</v>
      </c>
      <c r="AI446">
        <v>1</v>
      </c>
      <c r="AJ446" t="str" cm="1">
        <f t="array" ref="AJ44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44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46">
        <v>0</v>
      </c>
      <c r="AM446">
        <v>0</v>
      </c>
      <c r="AN446">
        <v>1</v>
      </c>
      <c r="AO446">
        <v>0</v>
      </c>
      <c r="AP446">
        <v>0</v>
      </c>
      <c r="AQ446" t="str" cm="1">
        <f t="array" ref="AQ44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46" t="str" cm="1">
        <f t="array" ref="AR44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46">
        <v>804</v>
      </c>
      <c r="AT446">
        <v>682</v>
      </c>
      <c r="AU446">
        <v>0</v>
      </c>
      <c r="AV446">
        <v>0</v>
      </c>
      <c r="AW446" t="s">
        <v>46</v>
      </c>
      <c r="AX446" t="s">
        <v>13</v>
      </c>
      <c r="AY446" t="str">
        <f t="shared" si="55"/>
        <v>Store</v>
      </c>
      <c r="AZ446">
        <v>21</v>
      </c>
      <c r="BA446" t="s">
        <v>44</v>
      </c>
      <c r="BB446">
        <f t="shared" si="56"/>
        <v>21</v>
      </c>
      <c r="BC446">
        <f t="shared" si="57"/>
        <v>926</v>
      </c>
      <c r="BD446">
        <f t="shared" si="58"/>
        <v>4</v>
      </c>
      <c r="BE446">
        <f t="shared" si="59"/>
        <v>8</v>
      </c>
      <c r="BF446">
        <f t="shared" si="60"/>
        <v>6</v>
      </c>
      <c r="BG446">
        <f t="shared" si="61"/>
        <v>18</v>
      </c>
      <c r="BH446">
        <f t="shared" si="62"/>
        <v>6</v>
      </c>
      <c r="BI446" t="str">
        <f>VLOOKUP(BH446,'Additional Data'!$E$1:$F$12,2,FALSE)</f>
        <v>Loyal Customer</v>
      </c>
      <c r="BJ446" t="str">
        <f>IF(G446 &lt;= 'Additional Data'!$Q$2, "Low", IF(G446 &lt;= 'Additional Data'!$Q$3, "Medium", "High"))</f>
        <v>Medium</v>
      </c>
      <c r="BK446" t="str">
        <f>IF(K446 &lt;= 'Additional Data'!$V$2, "Low", IF(K446 &lt;= 'Additional Data'!$V$3, "Medium", "High"))</f>
        <v>High</v>
      </c>
      <c r="BL446" t="str">
        <f>IF(L446 &lt;= 'Additional Data'!$AA$2, "Low", IF(L446 &lt;= 'Additional Data'!$AA$3, "Medium", "High"))</f>
        <v>High</v>
      </c>
      <c r="BM446">
        <v>445</v>
      </c>
    </row>
    <row r="447" spans="1:65" x14ac:dyDescent="0.25">
      <c r="A447">
        <v>50520</v>
      </c>
      <c r="B447" t="str">
        <f>IF(A447 &lt;= 'Additional Data'!$B$2,"Low", IF(A447 &lt;='Additional Data'!$B$3, "Medium", "High"))</f>
        <v>Medium</v>
      </c>
      <c r="C447">
        <v>0</v>
      </c>
      <c r="D447">
        <v>1</v>
      </c>
      <c r="E447">
        <v>25</v>
      </c>
      <c r="F447" t="str">
        <f t="shared" si="54"/>
        <v>Recent</v>
      </c>
      <c r="G447">
        <v>112</v>
      </c>
      <c r="H447">
        <v>0</v>
      </c>
      <c r="I447">
        <v>6</v>
      </c>
      <c r="J447">
        <v>2</v>
      </c>
      <c r="K447">
        <v>1</v>
      </c>
      <c r="L447">
        <v>14</v>
      </c>
      <c r="M447">
        <f>INDEX('Additional Data'!$H$2:$M$2, MATCH(MAX(G447:L447), G447:L447,0))</f>
        <v>0</v>
      </c>
      <c r="N447">
        <v>2</v>
      </c>
      <c r="O447">
        <v>3</v>
      </c>
      <c r="P447">
        <v>1</v>
      </c>
      <c r="Q447">
        <v>3</v>
      </c>
      <c r="R447">
        <v>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3</v>
      </c>
      <c r="Z447">
        <v>11</v>
      </c>
      <c r="AA447">
        <v>0</v>
      </c>
      <c r="AB447">
        <v>62</v>
      </c>
      <c r="AC447" t="str" cm="1">
        <f t="array" ref="AC447">_xlfn.IFS(AB447 &lt; 30, "&lt; 30", AB447 &lt; 40, "30-39", AB447 &lt; 50, "40-49", AB447 &gt;= 50, "50+")</f>
        <v>50+</v>
      </c>
      <c r="AD447">
        <v>2311</v>
      </c>
      <c r="AE447">
        <v>0</v>
      </c>
      <c r="AF447">
        <v>0</v>
      </c>
      <c r="AG447">
        <v>0</v>
      </c>
      <c r="AH447">
        <v>0</v>
      </c>
      <c r="AI447">
        <v>1</v>
      </c>
      <c r="AJ447" t="str" cm="1">
        <f t="array" ref="AJ44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44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47">
        <v>0</v>
      </c>
      <c r="AM447">
        <v>0</v>
      </c>
      <c r="AN447">
        <v>0</v>
      </c>
      <c r="AO447">
        <v>0</v>
      </c>
      <c r="AP447">
        <v>1</v>
      </c>
      <c r="AQ447" t="str" cm="1">
        <f t="array" ref="AQ44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447" t="str" cm="1">
        <f t="array" ref="AR44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47">
        <v>121</v>
      </c>
      <c r="AT447">
        <v>107</v>
      </c>
      <c r="AU447">
        <v>0</v>
      </c>
      <c r="AV447">
        <v>1</v>
      </c>
      <c r="AW447" t="s">
        <v>47</v>
      </c>
      <c r="AX447" t="s">
        <v>11</v>
      </c>
      <c r="AY447" t="str">
        <f t="shared" si="55"/>
        <v>Web</v>
      </c>
      <c r="AZ447">
        <v>7</v>
      </c>
      <c r="BA447" t="s">
        <v>44</v>
      </c>
      <c r="BB447">
        <f t="shared" si="56"/>
        <v>7</v>
      </c>
      <c r="BC447">
        <f t="shared" si="57"/>
        <v>135</v>
      </c>
      <c r="BD447">
        <f t="shared" si="58"/>
        <v>8</v>
      </c>
      <c r="BE447">
        <f t="shared" si="59"/>
        <v>3</v>
      </c>
      <c r="BF447">
        <f t="shared" si="60"/>
        <v>3</v>
      </c>
      <c r="BG447">
        <f t="shared" si="61"/>
        <v>14</v>
      </c>
      <c r="BH447">
        <f t="shared" si="62"/>
        <v>4</v>
      </c>
      <c r="BI447" t="str">
        <f>VLOOKUP(BH447,'Additional Data'!$E$1:$F$12,2,FALSE)</f>
        <v>At Risk</v>
      </c>
      <c r="BJ447" t="str">
        <f>IF(G447 &lt;= 'Additional Data'!$Q$2, "Low", IF(G447 &lt;= 'Additional Data'!$Q$3, "Medium", "High"))</f>
        <v>Medium</v>
      </c>
      <c r="BK447" t="str">
        <f>IF(K447 &lt;= 'Additional Data'!$V$2, "Low", IF(K447 &lt;= 'Additional Data'!$V$3, "Medium", "High"))</f>
        <v>Low</v>
      </c>
      <c r="BL447" t="str">
        <f>IF(L447 &lt;= 'Additional Data'!$AA$2, "Low", IF(L447 &lt;= 'Additional Data'!$AA$3, "Medium", "High"))</f>
        <v>Medium</v>
      </c>
      <c r="BM447">
        <v>446</v>
      </c>
    </row>
    <row r="448" spans="1:65" x14ac:dyDescent="0.25">
      <c r="A448">
        <v>80124</v>
      </c>
      <c r="B448" t="str">
        <f>IF(A448 &lt;= 'Additional Data'!$B$2,"Low", IF(A448 &lt;='Additional Data'!$B$3, "Medium", "High"))</f>
        <v>High</v>
      </c>
      <c r="C448">
        <v>0</v>
      </c>
      <c r="D448">
        <v>0</v>
      </c>
      <c r="E448">
        <v>47</v>
      </c>
      <c r="F448" t="str">
        <f t="shared" si="54"/>
        <v>Mid</v>
      </c>
      <c r="G448">
        <v>483</v>
      </c>
      <c r="H448">
        <v>84</v>
      </c>
      <c r="I448">
        <v>398</v>
      </c>
      <c r="J448">
        <v>205</v>
      </c>
      <c r="K448">
        <v>84</v>
      </c>
      <c r="L448">
        <v>241</v>
      </c>
      <c r="M448">
        <f>INDEX('Additional Data'!$H$2:$M$2, MATCH(MAX(G448:L448), G448:L448,0))</f>
        <v>0</v>
      </c>
      <c r="N448">
        <v>1</v>
      </c>
      <c r="O448">
        <v>3</v>
      </c>
      <c r="P448">
        <v>7</v>
      </c>
      <c r="Q448">
        <v>8</v>
      </c>
      <c r="R448">
        <v>1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3</v>
      </c>
      <c r="Z448">
        <v>11</v>
      </c>
      <c r="AA448">
        <v>0</v>
      </c>
      <c r="AB448">
        <v>57</v>
      </c>
      <c r="AC448" t="str" cm="1">
        <f t="array" ref="AC448">_xlfn.IFS(AB448 &lt; 30, "&lt; 30", AB448 &lt; 40, "30-39", AB448 &lt; 50, "40-49", AB448 &gt;= 50, "50+")</f>
        <v>50+</v>
      </c>
      <c r="AD448">
        <v>2162</v>
      </c>
      <c r="AE448">
        <v>0</v>
      </c>
      <c r="AF448">
        <v>1</v>
      </c>
      <c r="AG448">
        <v>0</v>
      </c>
      <c r="AH448">
        <v>0</v>
      </c>
      <c r="AI448">
        <v>0</v>
      </c>
      <c r="AJ448" t="str" cm="1">
        <f t="array" ref="AJ44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4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48">
        <v>0</v>
      </c>
      <c r="AM448">
        <v>0</v>
      </c>
      <c r="AN448">
        <v>1</v>
      </c>
      <c r="AO448">
        <v>0</v>
      </c>
      <c r="AP448">
        <v>0</v>
      </c>
      <c r="AQ448" t="str" cm="1">
        <f t="array" ref="AQ44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48" t="str" cm="1">
        <f t="array" ref="AR44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48">
        <v>1254</v>
      </c>
      <c r="AT448">
        <v>1013</v>
      </c>
      <c r="AU448">
        <v>1</v>
      </c>
      <c r="AV448">
        <v>0</v>
      </c>
      <c r="AW448" t="s">
        <v>43</v>
      </c>
      <c r="AX448" t="s">
        <v>13</v>
      </c>
      <c r="AY448" t="str">
        <f t="shared" si="55"/>
        <v>Store</v>
      </c>
      <c r="AZ448">
        <v>18</v>
      </c>
      <c r="BA448" t="s">
        <v>48</v>
      </c>
      <c r="BB448">
        <f t="shared" si="56"/>
        <v>18</v>
      </c>
      <c r="BC448">
        <f t="shared" si="57"/>
        <v>1495</v>
      </c>
      <c r="BD448">
        <f t="shared" si="58"/>
        <v>6</v>
      </c>
      <c r="BE448">
        <f t="shared" si="59"/>
        <v>7</v>
      </c>
      <c r="BF448">
        <f t="shared" si="60"/>
        <v>8</v>
      </c>
      <c r="BG448">
        <f t="shared" si="61"/>
        <v>21</v>
      </c>
      <c r="BH448">
        <f t="shared" si="62"/>
        <v>8</v>
      </c>
      <c r="BI448" t="str">
        <f>VLOOKUP(BH448,'Additional Data'!$E$1:$F$12,2,FALSE)</f>
        <v>Top Customer</v>
      </c>
      <c r="BJ448" t="str">
        <f>IF(G448 &lt;= 'Additional Data'!$Q$2, "Low", IF(G448 &lt;= 'Additional Data'!$Q$3, "Medium", "High"))</f>
        <v>Medium</v>
      </c>
      <c r="BK448" t="str">
        <f>IF(K448 &lt;= 'Additional Data'!$V$2, "Low", IF(K448 &lt;= 'Additional Data'!$V$3, "Medium", "High"))</f>
        <v>High</v>
      </c>
      <c r="BL448" t="str">
        <f>IF(L448 &lt;= 'Additional Data'!$AA$2, "Low", IF(L448 &lt;= 'Additional Data'!$AA$3, "Medium", "High"))</f>
        <v>High</v>
      </c>
      <c r="BM448">
        <v>447</v>
      </c>
    </row>
    <row r="449" spans="1:65" x14ac:dyDescent="0.25">
      <c r="A449">
        <v>33183</v>
      </c>
      <c r="B449" t="str">
        <f>IF(A449 &lt;= 'Additional Data'!$B$2,"Low", IF(A449 &lt;='Additional Data'!$B$3, "Medium", "High"))</f>
        <v>Low</v>
      </c>
      <c r="C449">
        <v>1</v>
      </c>
      <c r="D449">
        <v>0</v>
      </c>
      <c r="E449">
        <v>46</v>
      </c>
      <c r="F449" t="str">
        <f t="shared" si="54"/>
        <v>Mid</v>
      </c>
      <c r="G449">
        <v>7</v>
      </c>
      <c r="H449">
        <v>5</v>
      </c>
      <c r="I449">
        <v>39</v>
      </c>
      <c r="J449">
        <v>17</v>
      </c>
      <c r="K449">
        <v>15</v>
      </c>
      <c r="L449">
        <v>37</v>
      </c>
      <c r="M449">
        <f>INDEX('Additional Data'!$H$2:$M$2, MATCH(MAX(G449:L449), G449:L449,0))</f>
        <v>0</v>
      </c>
      <c r="N449">
        <v>2</v>
      </c>
      <c r="O449">
        <v>4</v>
      </c>
      <c r="P449">
        <v>0</v>
      </c>
      <c r="Q449">
        <v>3</v>
      </c>
      <c r="R449">
        <v>7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3</v>
      </c>
      <c r="Z449">
        <v>11</v>
      </c>
      <c r="AA449">
        <v>0</v>
      </c>
      <c r="AB449">
        <v>45</v>
      </c>
      <c r="AC449" t="str" cm="1">
        <f t="array" ref="AC449">_xlfn.IFS(AB449 &lt; 30, "&lt; 30", AB449 &lt; 40, "30-39", AB449 &lt; 50, "40-49", AB449 &gt;= 50, "50+")</f>
        <v>40-49</v>
      </c>
      <c r="AD449">
        <v>2284</v>
      </c>
      <c r="AE449">
        <v>0</v>
      </c>
      <c r="AF449">
        <v>1</v>
      </c>
      <c r="AG449">
        <v>0</v>
      </c>
      <c r="AH449">
        <v>0</v>
      </c>
      <c r="AI449">
        <v>0</v>
      </c>
      <c r="AJ449" t="str" cm="1">
        <f t="array" ref="AJ44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4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49">
        <v>0</v>
      </c>
      <c r="AM449">
        <v>0</v>
      </c>
      <c r="AN449">
        <v>1</v>
      </c>
      <c r="AO449">
        <v>0</v>
      </c>
      <c r="AP449">
        <v>0</v>
      </c>
      <c r="AQ449" t="str" cm="1">
        <f t="array" ref="AQ44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49" t="str" cm="1">
        <f t="array" ref="AR44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49">
        <v>83</v>
      </c>
      <c r="AT449">
        <v>46</v>
      </c>
      <c r="AU449">
        <v>0</v>
      </c>
      <c r="AV449">
        <v>1</v>
      </c>
      <c r="AW449" t="s">
        <v>47</v>
      </c>
      <c r="AX449" t="s">
        <v>11</v>
      </c>
      <c r="AY449" t="str">
        <f t="shared" si="55"/>
        <v>Web</v>
      </c>
      <c r="AZ449">
        <v>7</v>
      </c>
      <c r="BA449" t="s">
        <v>44</v>
      </c>
      <c r="BB449">
        <f t="shared" si="56"/>
        <v>7</v>
      </c>
      <c r="BC449">
        <f t="shared" si="57"/>
        <v>120</v>
      </c>
      <c r="BD449">
        <f t="shared" si="58"/>
        <v>6</v>
      </c>
      <c r="BE449">
        <f t="shared" si="59"/>
        <v>3</v>
      </c>
      <c r="BF449">
        <f t="shared" si="60"/>
        <v>3</v>
      </c>
      <c r="BG449">
        <f t="shared" si="61"/>
        <v>12</v>
      </c>
      <c r="BH449">
        <f t="shared" si="62"/>
        <v>3</v>
      </c>
      <c r="BI449" t="str">
        <f>VLOOKUP(BH449,'Additional Data'!$E$1:$F$12,2,FALSE)</f>
        <v>At Risk</v>
      </c>
      <c r="BJ449" t="str">
        <f>IF(G449 &lt;= 'Additional Data'!$Q$2, "Low", IF(G449 &lt;= 'Additional Data'!$Q$3, "Medium", "High"))</f>
        <v>Low</v>
      </c>
      <c r="BK449" t="str">
        <f>IF(K449 &lt;= 'Additional Data'!$V$2, "Low", IF(K449 &lt;= 'Additional Data'!$V$3, "Medium", "High"))</f>
        <v>Medium</v>
      </c>
      <c r="BL449" t="str">
        <f>IF(L449 &lt;= 'Additional Data'!$AA$2, "Low", IF(L449 &lt;= 'Additional Data'!$AA$3, "Medium", "High"))</f>
        <v>Medium</v>
      </c>
      <c r="BM449">
        <v>448</v>
      </c>
    </row>
    <row r="450" spans="1:65" x14ac:dyDescent="0.25">
      <c r="A450">
        <v>66582</v>
      </c>
      <c r="B450" t="str">
        <f>IF(A450 &lt;= 'Additional Data'!$B$2,"Low", IF(A450 &lt;='Additional Data'!$B$3, "Medium", "High"))</f>
        <v>Medium</v>
      </c>
      <c r="C450">
        <v>0</v>
      </c>
      <c r="D450">
        <v>0</v>
      </c>
      <c r="E450">
        <v>83</v>
      </c>
      <c r="F450" t="str">
        <f t="shared" ref="F450:F513" si="63">IF(E450&lt;=7,"Very Recent",IF(E450&lt;=30,"Recent",IF(E450&lt;=60,"Mid","Old")))</f>
        <v>Old</v>
      </c>
      <c r="G450">
        <v>789</v>
      </c>
      <c r="H450">
        <v>25</v>
      </c>
      <c r="I450">
        <v>420</v>
      </c>
      <c r="J450">
        <v>16</v>
      </c>
      <c r="K450">
        <v>38</v>
      </c>
      <c r="L450">
        <v>0</v>
      </c>
      <c r="M450">
        <f>INDEX('Additional Data'!$H$2:$M$2, MATCH(MAX(G450:L450), G450:L450,0))</f>
        <v>0</v>
      </c>
      <c r="N450">
        <v>1</v>
      </c>
      <c r="O450">
        <v>2</v>
      </c>
      <c r="P450">
        <v>8</v>
      </c>
      <c r="Q450">
        <v>9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3</v>
      </c>
      <c r="Z450">
        <v>11</v>
      </c>
      <c r="AA450">
        <v>0</v>
      </c>
      <c r="AB450">
        <v>51</v>
      </c>
      <c r="AC450" t="str" cm="1">
        <f t="array" ref="AC450">_xlfn.IFS(AB450 &lt; 30, "&lt; 30", AB450 &lt; 40, "30-39", AB450 &lt; 50, "40-49", AB450 &gt;= 50, "50+")</f>
        <v>50+</v>
      </c>
      <c r="AD450">
        <v>2277</v>
      </c>
      <c r="AE450">
        <v>0</v>
      </c>
      <c r="AF450">
        <v>0</v>
      </c>
      <c r="AG450">
        <v>1</v>
      </c>
      <c r="AH450">
        <v>0</v>
      </c>
      <c r="AI450">
        <v>0</v>
      </c>
      <c r="AJ450" t="str" cm="1">
        <f t="array" ref="AJ45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45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50">
        <v>0</v>
      </c>
      <c r="AM450">
        <v>0</v>
      </c>
      <c r="AN450">
        <v>0</v>
      </c>
      <c r="AO450">
        <v>0</v>
      </c>
      <c r="AP450">
        <v>1</v>
      </c>
      <c r="AQ450" t="str" cm="1">
        <f t="array" ref="AQ45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450" t="str" cm="1">
        <f t="array" ref="AR45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50">
        <v>1288</v>
      </c>
      <c r="AT450">
        <v>1288</v>
      </c>
      <c r="AU450">
        <v>0</v>
      </c>
      <c r="AV450">
        <v>0</v>
      </c>
      <c r="AW450" t="s">
        <v>43</v>
      </c>
      <c r="AX450" t="s">
        <v>13</v>
      </c>
      <c r="AY450" t="str">
        <f t="shared" ref="AY450:AY513" si="64">IF(AND(O450 &gt;= P450, O450 &gt;= Q450), "Web", IF(AND(P450 &gt;= O450, P450 &gt;= Q450), "Catalog", "Store"))</f>
        <v>Store</v>
      </c>
      <c r="AZ450">
        <v>19</v>
      </c>
      <c r="BA450" t="s">
        <v>44</v>
      </c>
      <c r="BB450">
        <f t="shared" ref="BB450:BB513" si="65">SUM(O450:Q450)</f>
        <v>19</v>
      </c>
      <c r="BC450">
        <f t="shared" ref="BC450:BC513" si="66">SUM(G450:L450)</f>
        <v>1288</v>
      </c>
      <c r="BD450">
        <f t="shared" ref="BD450:BD513" si="67">(1-_xlfn.PERCENTRANK.INC($E:$E,E450,1))*10</f>
        <v>1.9999999999999996</v>
      </c>
      <c r="BE450">
        <f t="shared" ref="BE450:BE513" si="68">_xlfn.PERCENTRANK.INC($BB:$BB,BB450,1)*10</f>
        <v>7</v>
      </c>
      <c r="BF450">
        <f t="shared" ref="BF450:BF513" si="69">_xlfn.PERCENTRANK.INC($BC:$BC,BC450,1)*10</f>
        <v>8</v>
      </c>
      <c r="BG450">
        <f t="shared" ref="BG450:BG513" si="70">SUM(BD450:BF450)</f>
        <v>17</v>
      </c>
      <c r="BH450">
        <f t="shared" ref="BH450:BH513" si="71">_xlfn.PERCENTRANK.INC($BG:$BG,BG450,1)*10</f>
        <v>5</v>
      </c>
      <c r="BI450" t="str">
        <f>VLOOKUP(BH450,'Additional Data'!$E$1:$F$12,2,FALSE)</f>
        <v>Loyal Customer</v>
      </c>
      <c r="BJ450" t="str">
        <f>IF(G450 &lt;= 'Additional Data'!$Q$2, "Low", IF(G450 &lt;= 'Additional Data'!$Q$3, "Medium", "High"))</f>
        <v>High</v>
      </c>
      <c r="BK450" t="str">
        <f>IF(K450 &lt;= 'Additional Data'!$V$2, "Low", IF(K450 &lt;= 'Additional Data'!$V$3, "Medium", "High"))</f>
        <v>High</v>
      </c>
      <c r="BL450" t="str">
        <f>IF(L450 &lt;= 'Additional Data'!$AA$2, "Low", IF(L450 &lt;= 'Additional Data'!$AA$3, "Medium", "High"))</f>
        <v>Low</v>
      </c>
      <c r="BM450">
        <v>449</v>
      </c>
    </row>
    <row r="451" spans="1:65" x14ac:dyDescent="0.25">
      <c r="A451">
        <v>75261</v>
      </c>
      <c r="B451" t="str">
        <f>IF(A451 &lt;= 'Additional Data'!$B$2,"Low", IF(A451 &lt;='Additional Data'!$B$3, "Medium", "High"))</f>
        <v>High</v>
      </c>
      <c r="C451">
        <v>0</v>
      </c>
      <c r="D451">
        <v>0</v>
      </c>
      <c r="E451">
        <v>17</v>
      </c>
      <c r="F451" t="str">
        <f t="shared" si="63"/>
        <v>Recent</v>
      </c>
      <c r="G451">
        <v>1239</v>
      </c>
      <c r="H451">
        <v>17</v>
      </c>
      <c r="I451">
        <v>413</v>
      </c>
      <c r="J451">
        <v>23</v>
      </c>
      <c r="K451">
        <v>34</v>
      </c>
      <c r="L451">
        <v>17</v>
      </c>
      <c r="M451">
        <f>INDEX('Additional Data'!$H$2:$M$2, MATCH(MAX(G451:L451), G451:L451,0))</f>
        <v>0</v>
      </c>
      <c r="N451">
        <v>1</v>
      </c>
      <c r="O451">
        <v>5</v>
      </c>
      <c r="P451">
        <v>6</v>
      </c>
      <c r="Q451">
        <v>5</v>
      </c>
      <c r="R451">
        <v>2</v>
      </c>
      <c r="S451">
        <v>0</v>
      </c>
      <c r="T451">
        <v>1</v>
      </c>
      <c r="U451">
        <v>1</v>
      </c>
      <c r="V451">
        <v>0</v>
      </c>
      <c r="W451">
        <v>0</v>
      </c>
      <c r="X451">
        <v>0</v>
      </c>
      <c r="Y451">
        <v>3</v>
      </c>
      <c r="Z451">
        <v>11</v>
      </c>
      <c r="AA451">
        <v>1</v>
      </c>
      <c r="AB451">
        <v>65</v>
      </c>
      <c r="AC451" t="str" cm="1">
        <f t="array" ref="AC451">_xlfn.IFS(AB451 &lt; 30, "&lt; 30", AB451 &lt; 40, "30-39", AB451 &lt; 50, "40-49", AB451 &gt;= 50, "50+")</f>
        <v>50+</v>
      </c>
      <c r="AD451">
        <v>2591</v>
      </c>
      <c r="AE451">
        <v>0</v>
      </c>
      <c r="AF451">
        <v>0</v>
      </c>
      <c r="AG451">
        <v>0</v>
      </c>
      <c r="AH451">
        <v>1</v>
      </c>
      <c r="AI451">
        <v>0</v>
      </c>
      <c r="AJ451" t="str" cm="1">
        <f t="array" ref="AJ45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45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51">
        <v>0</v>
      </c>
      <c r="AM451">
        <v>0</v>
      </c>
      <c r="AN451">
        <v>0</v>
      </c>
      <c r="AO451">
        <v>0</v>
      </c>
      <c r="AP451">
        <v>1</v>
      </c>
      <c r="AQ451" t="str" cm="1">
        <f t="array" ref="AQ45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451" t="str" cm="1">
        <f t="array" ref="AR45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51">
        <v>1726</v>
      </c>
      <c r="AT451">
        <v>1709</v>
      </c>
      <c r="AU451">
        <v>2</v>
      </c>
      <c r="AV451">
        <v>0</v>
      </c>
      <c r="AW451" t="s">
        <v>43</v>
      </c>
      <c r="AX451" t="s">
        <v>12</v>
      </c>
      <c r="AY451" t="str">
        <f t="shared" si="64"/>
        <v>Catalog</v>
      </c>
      <c r="AZ451">
        <v>16</v>
      </c>
      <c r="BA451" t="s">
        <v>48</v>
      </c>
      <c r="BB451">
        <f t="shared" si="65"/>
        <v>16</v>
      </c>
      <c r="BC451">
        <f t="shared" si="66"/>
        <v>1743</v>
      </c>
      <c r="BD451">
        <f t="shared" si="67"/>
        <v>9</v>
      </c>
      <c r="BE451">
        <f t="shared" si="68"/>
        <v>6</v>
      </c>
      <c r="BF451">
        <f t="shared" si="69"/>
        <v>9</v>
      </c>
      <c r="BG451">
        <f t="shared" si="70"/>
        <v>24</v>
      </c>
      <c r="BH451">
        <f t="shared" si="71"/>
        <v>9</v>
      </c>
      <c r="BI451" t="str">
        <f>VLOOKUP(BH451,'Additional Data'!$E$1:$F$12,2,FALSE)</f>
        <v>Top Customer</v>
      </c>
      <c r="BJ451" t="str">
        <f>IF(G451 &lt;= 'Additional Data'!$Q$2, "Low", IF(G451 &lt;= 'Additional Data'!$Q$3, "Medium", "High"))</f>
        <v>High</v>
      </c>
      <c r="BK451" t="str">
        <f>IF(K451 &lt;= 'Additional Data'!$V$2, "Low", IF(K451 &lt;= 'Additional Data'!$V$3, "Medium", "High"))</f>
        <v>Medium</v>
      </c>
      <c r="BL451" t="str">
        <f>IF(L451 &lt;= 'Additional Data'!$AA$2, "Low", IF(L451 &lt;= 'Additional Data'!$AA$3, "Medium", "High"))</f>
        <v>Medium</v>
      </c>
      <c r="BM451">
        <v>450</v>
      </c>
    </row>
    <row r="452" spans="1:65" x14ac:dyDescent="0.25">
      <c r="A452">
        <v>31880</v>
      </c>
      <c r="B452" t="str">
        <f>IF(A452 &lt;= 'Additional Data'!$B$2,"Low", IF(A452 &lt;='Additional Data'!$B$3, "Medium", "High"))</f>
        <v>Low</v>
      </c>
      <c r="C452">
        <v>1</v>
      </c>
      <c r="D452">
        <v>0</v>
      </c>
      <c r="E452">
        <v>13</v>
      </c>
      <c r="F452" t="str">
        <f t="shared" si="63"/>
        <v>Recent</v>
      </c>
      <c r="G452">
        <v>4</v>
      </c>
      <c r="H452">
        <v>1</v>
      </c>
      <c r="I452">
        <v>5</v>
      </c>
      <c r="J452">
        <v>2</v>
      </c>
      <c r="K452">
        <v>0</v>
      </c>
      <c r="L452">
        <v>3</v>
      </c>
      <c r="M452">
        <f>INDEX('Additional Data'!$H$2:$M$2, MATCH(MAX(G452:L452), G452:L452,0))</f>
        <v>0</v>
      </c>
      <c r="N452">
        <v>1</v>
      </c>
      <c r="O452">
        <v>1</v>
      </c>
      <c r="P452">
        <v>0</v>
      </c>
      <c r="Q452">
        <v>2</v>
      </c>
      <c r="R452">
        <v>8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3</v>
      </c>
      <c r="Z452">
        <v>11</v>
      </c>
      <c r="AA452">
        <v>0</v>
      </c>
      <c r="AB452">
        <v>50</v>
      </c>
      <c r="AC452" t="str" cm="1">
        <f t="array" ref="AC452">_xlfn.IFS(AB452 &lt; 30, "&lt; 30", AB452 &lt; 40, "30-39", AB452 &lt; 50, "40-49", AB452 &gt;= 50, "50+")</f>
        <v>50+</v>
      </c>
      <c r="AD452">
        <v>2765</v>
      </c>
      <c r="AE452">
        <v>0</v>
      </c>
      <c r="AF452">
        <v>0</v>
      </c>
      <c r="AG452">
        <v>0</v>
      </c>
      <c r="AH452">
        <v>0</v>
      </c>
      <c r="AI452">
        <v>1</v>
      </c>
      <c r="AJ452" t="str" cm="1">
        <f t="array" ref="AJ45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45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52">
        <v>0</v>
      </c>
      <c r="AM452">
        <v>0</v>
      </c>
      <c r="AN452">
        <v>1</v>
      </c>
      <c r="AO452">
        <v>0</v>
      </c>
      <c r="AP452">
        <v>0</v>
      </c>
      <c r="AQ452" t="str" cm="1">
        <f t="array" ref="AQ45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52" t="str" cm="1">
        <f t="array" ref="AR45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52">
        <v>12</v>
      </c>
      <c r="AT452">
        <v>9</v>
      </c>
      <c r="AU452">
        <v>0</v>
      </c>
      <c r="AV452">
        <v>1</v>
      </c>
      <c r="AW452" t="s">
        <v>45</v>
      </c>
      <c r="AX452" t="s">
        <v>13</v>
      </c>
      <c r="AY452" t="str">
        <f t="shared" si="64"/>
        <v>Store</v>
      </c>
      <c r="AZ452">
        <v>3</v>
      </c>
      <c r="BA452" t="s">
        <v>44</v>
      </c>
      <c r="BB452">
        <f t="shared" si="65"/>
        <v>3</v>
      </c>
      <c r="BC452">
        <f t="shared" si="66"/>
        <v>15</v>
      </c>
      <c r="BD452">
        <f t="shared" si="67"/>
        <v>9</v>
      </c>
      <c r="BE452">
        <f t="shared" si="68"/>
        <v>0</v>
      </c>
      <c r="BF452">
        <f t="shared" si="69"/>
        <v>0</v>
      </c>
      <c r="BG452">
        <f t="shared" si="70"/>
        <v>9</v>
      </c>
      <c r="BH452">
        <f t="shared" si="71"/>
        <v>2</v>
      </c>
      <c r="BI452" t="str">
        <f>VLOOKUP(BH452,'Additional Data'!$E$1:$F$12,2,FALSE)</f>
        <v>Churned Customer</v>
      </c>
      <c r="BJ452" t="str">
        <f>IF(G452 &lt;= 'Additional Data'!$Q$2, "Low", IF(G452 &lt;= 'Additional Data'!$Q$3, "Medium", "High"))</f>
        <v>Low</v>
      </c>
      <c r="BK452" t="str">
        <f>IF(K452 &lt;= 'Additional Data'!$V$2, "Low", IF(K452 &lt;= 'Additional Data'!$V$3, "Medium", "High"))</f>
        <v>Low</v>
      </c>
      <c r="BL452" t="str">
        <f>IF(L452 &lt;= 'Additional Data'!$AA$2, "Low", IF(L452 &lt;= 'Additional Data'!$AA$3, "Medium", "High"))</f>
        <v>Low</v>
      </c>
      <c r="BM452">
        <v>451</v>
      </c>
    </row>
    <row r="453" spans="1:65" x14ac:dyDescent="0.25">
      <c r="A453">
        <v>53790</v>
      </c>
      <c r="B453" t="str">
        <f>IF(A453 &lt;= 'Additional Data'!$B$2,"Low", IF(A453 &lt;='Additional Data'!$B$3, "Medium", "High"))</f>
        <v>Medium</v>
      </c>
      <c r="C453">
        <v>0</v>
      </c>
      <c r="D453">
        <v>2</v>
      </c>
      <c r="E453">
        <v>86</v>
      </c>
      <c r="F453" t="str">
        <f t="shared" si="63"/>
        <v>Old</v>
      </c>
      <c r="G453">
        <v>335</v>
      </c>
      <c r="H453">
        <v>42</v>
      </c>
      <c r="I453">
        <v>127</v>
      </c>
      <c r="J453">
        <v>28</v>
      </c>
      <c r="K453">
        <v>5</v>
      </c>
      <c r="L453">
        <v>5</v>
      </c>
      <c r="M453">
        <f>INDEX('Additional Data'!$H$2:$M$2, MATCH(MAX(G453:L453), G453:L453,0))</f>
        <v>0</v>
      </c>
      <c r="N453">
        <v>3</v>
      </c>
      <c r="O453">
        <v>7</v>
      </c>
      <c r="P453">
        <v>2</v>
      </c>
      <c r="Q453">
        <v>8</v>
      </c>
      <c r="R453">
        <v>6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3</v>
      </c>
      <c r="Z453">
        <v>11</v>
      </c>
      <c r="AA453">
        <v>0</v>
      </c>
      <c r="AB453">
        <v>69</v>
      </c>
      <c r="AC453" t="str" cm="1">
        <f t="array" ref="AC453">_xlfn.IFS(AB453 &lt; 30, "&lt; 30", AB453 &lt; 40, "30-39", AB453 &lt; 50, "40-49", AB453 &gt;= 50, "50+")</f>
        <v>50+</v>
      </c>
      <c r="AD453">
        <v>2274</v>
      </c>
      <c r="AE453">
        <v>0</v>
      </c>
      <c r="AF453">
        <v>1</v>
      </c>
      <c r="AG453">
        <v>0</v>
      </c>
      <c r="AH453">
        <v>0</v>
      </c>
      <c r="AI453">
        <v>0</v>
      </c>
      <c r="AJ453" t="str" cm="1">
        <f t="array" ref="AJ45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5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53">
        <v>0</v>
      </c>
      <c r="AM453">
        <v>0</v>
      </c>
      <c r="AN453">
        <v>1</v>
      </c>
      <c r="AO453">
        <v>0</v>
      </c>
      <c r="AP453">
        <v>0</v>
      </c>
      <c r="AQ453" t="str" cm="1">
        <f t="array" ref="AQ45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53" t="str" cm="1">
        <f t="array" ref="AR45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53">
        <v>537</v>
      </c>
      <c r="AT453">
        <v>532</v>
      </c>
      <c r="AU453">
        <v>0</v>
      </c>
      <c r="AV453">
        <v>2</v>
      </c>
      <c r="AW453" t="s">
        <v>46</v>
      </c>
      <c r="AX453" t="s">
        <v>13</v>
      </c>
      <c r="AY453" t="str">
        <f t="shared" si="64"/>
        <v>Store</v>
      </c>
      <c r="AZ453">
        <v>17</v>
      </c>
      <c r="BA453" t="s">
        <v>44</v>
      </c>
      <c r="BB453">
        <f t="shared" si="65"/>
        <v>17</v>
      </c>
      <c r="BC453">
        <f t="shared" si="66"/>
        <v>542</v>
      </c>
      <c r="BD453">
        <f t="shared" si="67"/>
        <v>1.9999999999999996</v>
      </c>
      <c r="BE453">
        <f t="shared" si="68"/>
        <v>6</v>
      </c>
      <c r="BF453">
        <f t="shared" si="69"/>
        <v>5</v>
      </c>
      <c r="BG453">
        <f t="shared" si="70"/>
        <v>13</v>
      </c>
      <c r="BH453">
        <f t="shared" si="71"/>
        <v>3</v>
      </c>
      <c r="BI453" t="str">
        <f>VLOOKUP(BH453,'Additional Data'!$E$1:$F$12,2,FALSE)</f>
        <v>At Risk</v>
      </c>
      <c r="BJ453" t="str">
        <f>IF(G453 &lt;= 'Additional Data'!$Q$2, "Low", IF(G453 &lt;= 'Additional Data'!$Q$3, "Medium", "High"))</f>
        <v>Medium</v>
      </c>
      <c r="BK453" t="str">
        <f>IF(K453 &lt;= 'Additional Data'!$V$2, "Low", IF(K453 &lt;= 'Additional Data'!$V$3, "Medium", "High"))</f>
        <v>Medium</v>
      </c>
      <c r="BL453" t="str">
        <f>IF(L453 &lt;= 'Additional Data'!$AA$2, "Low", IF(L453 &lt;= 'Additional Data'!$AA$3, "Medium", "High"))</f>
        <v>Low</v>
      </c>
      <c r="BM453">
        <v>452</v>
      </c>
    </row>
    <row r="454" spans="1:65" x14ac:dyDescent="0.25">
      <c r="A454">
        <v>49269</v>
      </c>
      <c r="B454" t="str">
        <f>IF(A454 &lt;= 'Additional Data'!$B$2,"Low", IF(A454 &lt;='Additional Data'!$B$3, "Medium", "High"))</f>
        <v>Medium</v>
      </c>
      <c r="C454">
        <v>1</v>
      </c>
      <c r="D454">
        <v>0</v>
      </c>
      <c r="E454">
        <v>92</v>
      </c>
      <c r="F454" t="str">
        <f t="shared" si="63"/>
        <v>Old</v>
      </c>
      <c r="G454">
        <v>639</v>
      </c>
      <c r="H454">
        <v>8</v>
      </c>
      <c r="I454">
        <v>166</v>
      </c>
      <c r="J454">
        <v>11</v>
      </c>
      <c r="K454">
        <v>8</v>
      </c>
      <c r="L454">
        <v>58</v>
      </c>
      <c r="M454">
        <f>INDEX('Additional Data'!$H$2:$M$2, MATCH(MAX(G454:L454), G454:L454,0))</f>
        <v>0</v>
      </c>
      <c r="N454">
        <v>3</v>
      </c>
      <c r="O454">
        <v>7</v>
      </c>
      <c r="P454">
        <v>3</v>
      </c>
      <c r="Q454">
        <v>12</v>
      </c>
      <c r="R454">
        <v>7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3</v>
      </c>
      <c r="Z454">
        <v>11</v>
      </c>
      <c r="AA454">
        <v>0</v>
      </c>
      <c r="AB454">
        <v>49</v>
      </c>
      <c r="AC454" t="str" cm="1">
        <f t="array" ref="AC454">_xlfn.IFS(AB454 &lt; 30, "&lt; 30", AB454 &lt; 40, "30-39", AB454 &lt; 50, "40-49", AB454 &gt;= 50, "50+")</f>
        <v>40-49</v>
      </c>
      <c r="AD454">
        <v>2842</v>
      </c>
      <c r="AE454">
        <v>0</v>
      </c>
      <c r="AF454">
        <v>0</v>
      </c>
      <c r="AG454">
        <v>0</v>
      </c>
      <c r="AH454">
        <v>1</v>
      </c>
      <c r="AI454">
        <v>0</v>
      </c>
      <c r="AJ454" t="str" cm="1">
        <f t="array" ref="AJ45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45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54">
        <v>0</v>
      </c>
      <c r="AM454">
        <v>0</v>
      </c>
      <c r="AN454">
        <v>0</v>
      </c>
      <c r="AO454">
        <v>0</v>
      </c>
      <c r="AP454">
        <v>1</v>
      </c>
      <c r="AQ454" t="str" cm="1">
        <f t="array" ref="AQ45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454" t="str" cm="1">
        <f t="array" ref="AR45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54">
        <v>832</v>
      </c>
      <c r="AT454">
        <v>774</v>
      </c>
      <c r="AU454">
        <v>0</v>
      </c>
      <c r="AV454">
        <v>1</v>
      </c>
      <c r="AW454" t="s">
        <v>46</v>
      </c>
      <c r="AX454" t="s">
        <v>13</v>
      </c>
      <c r="AY454" t="str">
        <f t="shared" si="64"/>
        <v>Store</v>
      </c>
      <c r="AZ454">
        <v>22</v>
      </c>
      <c r="BA454" t="s">
        <v>44</v>
      </c>
      <c r="BB454">
        <f t="shared" si="65"/>
        <v>22</v>
      </c>
      <c r="BC454">
        <f t="shared" si="66"/>
        <v>890</v>
      </c>
      <c r="BD454">
        <f t="shared" si="67"/>
        <v>0.99999999999999978</v>
      </c>
      <c r="BE454">
        <f t="shared" si="68"/>
        <v>8</v>
      </c>
      <c r="BF454">
        <f t="shared" si="69"/>
        <v>6</v>
      </c>
      <c r="BG454">
        <f t="shared" si="70"/>
        <v>15</v>
      </c>
      <c r="BH454">
        <f t="shared" si="71"/>
        <v>4</v>
      </c>
      <c r="BI454" t="str">
        <f>VLOOKUP(BH454,'Additional Data'!$E$1:$F$12,2,FALSE)</f>
        <v>At Risk</v>
      </c>
      <c r="BJ454" t="str">
        <f>IF(G454 &lt;= 'Additional Data'!$Q$2, "Low", IF(G454 &lt;= 'Additional Data'!$Q$3, "Medium", "High"))</f>
        <v>High</v>
      </c>
      <c r="BK454" t="str">
        <f>IF(K454 &lt;= 'Additional Data'!$V$2, "Low", IF(K454 &lt;= 'Additional Data'!$V$3, "Medium", "High"))</f>
        <v>Medium</v>
      </c>
      <c r="BL454" t="str">
        <f>IF(L454 &lt;= 'Additional Data'!$AA$2, "Low", IF(L454 &lt;= 'Additional Data'!$AA$3, "Medium", "High"))</f>
        <v>High</v>
      </c>
      <c r="BM454">
        <v>453</v>
      </c>
    </row>
    <row r="455" spans="1:65" x14ac:dyDescent="0.25">
      <c r="A455">
        <v>61456</v>
      </c>
      <c r="B455" t="str">
        <f>IF(A455 &lt;= 'Additional Data'!$B$2,"Low", IF(A455 &lt;='Additional Data'!$B$3, "Medium", "High"))</f>
        <v>Medium</v>
      </c>
      <c r="C455">
        <v>0</v>
      </c>
      <c r="D455">
        <v>1</v>
      </c>
      <c r="E455">
        <v>47</v>
      </c>
      <c r="F455" t="str">
        <f t="shared" si="63"/>
        <v>Mid</v>
      </c>
      <c r="G455">
        <v>563</v>
      </c>
      <c r="H455">
        <v>76</v>
      </c>
      <c r="I455">
        <v>384</v>
      </c>
      <c r="J455">
        <v>84</v>
      </c>
      <c r="K455">
        <v>192</v>
      </c>
      <c r="L455">
        <v>89</v>
      </c>
      <c r="M455">
        <f>INDEX('Additional Data'!$H$2:$M$2, MATCH(MAX(G455:L455), G455:L455,0))</f>
        <v>0</v>
      </c>
      <c r="N455">
        <v>4</v>
      </c>
      <c r="O455">
        <v>6</v>
      </c>
      <c r="P455">
        <v>10</v>
      </c>
      <c r="Q455">
        <v>13</v>
      </c>
      <c r="R455">
        <v>4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3</v>
      </c>
      <c r="Z455">
        <v>11</v>
      </c>
      <c r="AA455">
        <v>0</v>
      </c>
      <c r="AB455">
        <v>45</v>
      </c>
      <c r="AC455" t="str" cm="1">
        <f t="array" ref="AC455">_xlfn.IFS(AB455 &lt; 30, "&lt; 30", AB455 &lt; 40, "30-39", AB455 &lt; 50, "40-49", AB455 &gt;= 50, "50+")</f>
        <v>40-49</v>
      </c>
      <c r="AD455">
        <v>2618</v>
      </c>
      <c r="AE455">
        <v>0</v>
      </c>
      <c r="AF455">
        <v>1</v>
      </c>
      <c r="AG455">
        <v>0</v>
      </c>
      <c r="AH455">
        <v>0</v>
      </c>
      <c r="AI455">
        <v>0</v>
      </c>
      <c r="AJ455" t="str" cm="1">
        <f t="array" ref="AJ45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5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55">
        <v>0</v>
      </c>
      <c r="AM455">
        <v>0</v>
      </c>
      <c r="AN455">
        <v>1</v>
      </c>
      <c r="AO455">
        <v>0</v>
      </c>
      <c r="AP455">
        <v>0</v>
      </c>
      <c r="AQ455" t="str" cm="1">
        <f t="array" ref="AQ45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55" t="str" cm="1">
        <f t="array" ref="AR45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55">
        <v>1299</v>
      </c>
      <c r="AT455">
        <v>1210</v>
      </c>
      <c r="AU455">
        <v>0</v>
      </c>
      <c r="AV455">
        <v>1</v>
      </c>
      <c r="AW455" t="s">
        <v>43</v>
      </c>
      <c r="AX455" t="s">
        <v>13</v>
      </c>
      <c r="AY455" t="str">
        <f t="shared" si="64"/>
        <v>Store</v>
      </c>
      <c r="AZ455">
        <v>29</v>
      </c>
      <c r="BA455" t="s">
        <v>44</v>
      </c>
      <c r="BB455">
        <f t="shared" si="65"/>
        <v>29</v>
      </c>
      <c r="BC455">
        <f t="shared" si="66"/>
        <v>1388</v>
      </c>
      <c r="BD455">
        <f t="shared" si="67"/>
        <v>6</v>
      </c>
      <c r="BE455">
        <f t="shared" si="68"/>
        <v>9</v>
      </c>
      <c r="BF455">
        <f t="shared" si="69"/>
        <v>8</v>
      </c>
      <c r="BG455">
        <f t="shared" si="70"/>
        <v>23</v>
      </c>
      <c r="BH455">
        <f t="shared" si="71"/>
        <v>8</v>
      </c>
      <c r="BI455" t="str">
        <f>VLOOKUP(BH455,'Additional Data'!$E$1:$F$12,2,FALSE)</f>
        <v>Top Customer</v>
      </c>
      <c r="BJ455" t="str">
        <f>IF(G455 &lt;= 'Additional Data'!$Q$2, "Low", IF(G455 &lt;= 'Additional Data'!$Q$3, "Medium", "High"))</f>
        <v>High</v>
      </c>
      <c r="BK455" t="str">
        <f>IF(K455 &lt;= 'Additional Data'!$V$2, "Low", IF(K455 &lt;= 'Additional Data'!$V$3, "Medium", "High"))</f>
        <v>High</v>
      </c>
      <c r="BL455" t="str">
        <f>IF(L455 &lt;= 'Additional Data'!$AA$2, "Low", IF(L455 &lt;= 'Additional Data'!$AA$3, "Medium", "High"))</f>
        <v>High</v>
      </c>
      <c r="BM455">
        <v>454</v>
      </c>
    </row>
    <row r="456" spans="1:65" x14ac:dyDescent="0.25">
      <c r="A456">
        <v>37406</v>
      </c>
      <c r="B456" t="str">
        <f>IF(A456 &lt;= 'Additional Data'!$B$2,"Low", IF(A456 &lt;='Additional Data'!$B$3, "Medium", "High"))</f>
        <v>Medium</v>
      </c>
      <c r="C456">
        <v>1</v>
      </c>
      <c r="D456">
        <v>0</v>
      </c>
      <c r="E456">
        <v>18</v>
      </c>
      <c r="F456" t="str">
        <f t="shared" si="63"/>
        <v>Recent</v>
      </c>
      <c r="G456">
        <v>2</v>
      </c>
      <c r="H456">
        <v>0</v>
      </c>
      <c r="I456">
        <v>8</v>
      </c>
      <c r="J456">
        <v>2</v>
      </c>
      <c r="K456">
        <v>2</v>
      </c>
      <c r="L456">
        <v>3</v>
      </c>
      <c r="M456">
        <f>INDEX('Additional Data'!$H$2:$M$2, MATCH(MAX(G456:L456), G456:L456,0))</f>
        <v>0</v>
      </c>
      <c r="N456">
        <v>1</v>
      </c>
      <c r="O456">
        <v>1</v>
      </c>
      <c r="P456">
        <v>0</v>
      </c>
      <c r="Q456">
        <v>2</v>
      </c>
      <c r="R456">
        <v>8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3</v>
      </c>
      <c r="Z456">
        <v>11</v>
      </c>
      <c r="AA456">
        <v>1</v>
      </c>
      <c r="AB456">
        <v>40</v>
      </c>
      <c r="AC456" t="str" cm="1">
        <f t="array" ref="AC456">_xlfn.IFS(AB456 &lt; 30, "&lt; 30", AB456 &lt; 40, "30-39", AB456 &lt; 50, "40-49", AB456 &gt;= 50, "50+")</f>
        <v>40-49</v>
      </c>
      <c r="AD456">
        <v>2421</v>
      </c>
      <c r="AE456">
        <v>0</v>
      </c>
      <c r="AF456">
        <v>1</v>
      </c>
      <c r="AG456">
        <v>0</v>
      </c>
      <c r="AH456">
        <v>0</v>
      </c>
      <c r="AI456">
        <v>0</v>
      </c>
      <c r="AJ456" t="str" cm="1">
        <f t="array" ref="AJ45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5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56">
        <v>0</v>
      </c>
      <c r="AM456">
        <v>0</v>
      </c>
      <c r="AN456">
        <v>1</v>
      </c>
      <c r="AO456">
        <v>0</v>
      </c>
      <c r="AP456">
        <v>0</v>
      </c>
      <c r="AQ456" t="str" cm="1">
        <f t="array" ref="AQ45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56" t="str" cm="1">
        <f t="array" ref="AR45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56">
        <v>14</v>
      </c>
      <c r="AT456">
        <v>11</v>
      </c>
      <c r="AU456">
        <v>0</v>
      </c>
      <c r="AV456">
        <v>1</v>
      </c>
      <c r="AW456" t="s">
        <v>45</v>
      </c>
      <c r="AX456" t="s">
        <v>13</v>
      </c>
      <c r="AY456" t="str">
        <f t="shared" si="64"/>
        <v>Store</v>
      </c>
      <c r="AZ456">
        <v>3</v>
      </c>
      <c r="BA456" t="s">
        <v>44</v>
      </c>
      <c r="BB456">
        <f t="shared" si="65"/>
        <v>3</v>
      </c>
      <c r="BC456">
        <f t="shared" si="66"/>
        <v>17</v>
      </c>
      <c r="BD456">
        <f t="shared" si="67"/>
        <v>9</v>
      </c>
      <c r="BE456">
        <f t="shared" si="68"/>
        <v>0</v>
      </c>
      <c r="BF456">
        <f t="shared" si="69"/>
        <v>0</v>
      </c>
      <c r="BG456">
        <f t="shared" si="70"/>
        <v>9</v>
      </c>
      <c r="BH456">
        <f t="shared" si="71"/>
        <v>2</v>
      </c>
      <c r="BI456" t="str">
        <f>VLOOKUP(BH456,'Additional Data'!$E$1:$F$12,2,FALSE)</f>
        <v>Churned Customer</v>
      </c>
      <c r="BJ456" t="str">
        <f>IF(G456 &lt;= 'Additional Data'!$Q$2, "Low", IF(G456 &lt;= 'Additional Data'!$Q$3, "Medium", "High"))</f>
        <v>Low</v>
      </c>
      <c r="BK456" t="str">
        <f>IF(K456 &lt;= 'Additional Data'!$V$2, "Low", IF(K456 &lt;= 'Additional Data'!$V$3, "Medium", "High"))</f>
        <v>Medium</v>
      </c>
      <c r="BL456" t="str">
        <f>IF(L456 &lt;= 'Additional Data'!$AA$2, "Low", IF(L456 &lt;= 'Additional Data'!$AA$3, "Medium", "High"))</f>
        <v>Low</v>
      </c>
      <c r="BM456">
        <v>455</v>
      </c>
    </row>
    <row r="457" spans="1:65" x14ac:dyDescent="0.25">
      <c r="A457">
        <v>56937</v>
      </c>
      <c r="B457" t="str">
        <f>IF(A457 &lt;= 'Additional Data'!$B$2,"Low", IF(A457 &lt;='Additional Data'!$B$3, "Medium", "High"))</f>
        <v>Medium</v>
      </c>
      <c r="C457">
        <v>1</v>
      </c>
      <c r="D457">
        <v>0</v>
      </c>
      <c r="E457">
        <v>81</v>
      </c>
      <c r="F457" t="str">
        <f t="shared" si="63"/>
        <v>Old</v>
      </c>
      <c r="G457">
        <v>746</v>
      </c>
      <c r="H457">
        <v>8</v>
      </c>
      <c r="I457">
        <v>125</v>
      </c>
      <c r="J457">
        <v>11</v>
      </c>
      <c r="K457">
        <v>8</v>
      </c>
      <c r="L457">
        <v>8</v>
      </c>
      <c r="M457">
        <f>INDEX('Additional Data'!$H$2:$M$2, MATCH(MAX(G457:L457), G457:L457,0))</f>
        <v>0</v>
      </c>
      <c r="N457">
        <v>7</v>
      </c>
      <c r="O457">
        <v>8</v>
      </c>
      <c r="P457">
        <v>6</v>
      </c>
      <c r="Q457">
        <v>9</v>
      </c>
      <c r="R457">
        <v>6</v>
      </c>
      <c r="S457">
        <v>0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3</v>
      </c>
      <c r="Z457">
        <v>11</v>
      </c>
      <c r="AA457">
        <v>1</v>
      </c>
      <c r="AB457">
        <v>39</v>
      </c>
      <c r="AC457" t="str" cm="1">
        <f t="array" ref="AC457">_xlfn.IFS(AB457 &lt; 30, "&lt; 30", AB457 &lt; 40, "30-39", AB457 &lt; 50, "40-49", AB457 &gt;= 50, "50+")</f>
        <v>30-39</v>
      </c>
      <c r="AD457">
        <v>2853</v>
      </c>
      <c r="AE457">
        <v>0</v>
      </c>
      <c r="AF457">
        <v>0</v>
      </c>
      <c r="AG457">
        <v>0</v>
      </c>
      <c r="AH457">
        <v>1</v>
      </c>
      <c r="AI457">
        <v>0</v>
      </c>
      <c r="AJ457" t="str" cm="1">
        <f t="array" ref="AJ45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45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57">
        <v>0</v>
      </c>
      <c r="AM457">
        <v>0</v>
      </c>
      <c r="AN457">
        <v>0</v>
      </c>
      <c r="AO457">
        <v>0</v>
      </c>
      <c r="AP457">
        <v>1</v>
      </c>
      <c r="AQ457" t="str" cm="1">
        <f t="array" ref="AQ45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457" t="str" cm="1">
        <f t="array" ref="AR45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57">
        <v>898</v>
      </c>
      <c r="AT457">
        <v>890</v>
      </c>
      <c r="AU457">
        <v>1</v>
      </c>
      <c r="AV457">
        <v>1</v>
      </c>
      <c r="AW457" t="s">
        <v>46</v>
      </c>
      <c r="AX457" t="s">
        <v>13</v>
      </c>
      <c r="AY457" t="str">
        <f t="shared" si="64"/>
        <v>Store</v>
      </c>
      <c r="AZ457">
        <v>23</v>
      </c>
      <c r="BA457" t="s">
        <v>48</v>
      </c>
      <c r="BB457">
        <f t="shared" si="65"/>
        <v>23</v>
      </c>
      <c r="BC457">
        <f t="shared" si="66"/>
        <v>906</v>
      </c>
      <c r="BD457">
        <f t="shared" si="67"/>
        <v>1.9999999999999996</v>
      </c>
      <c r="BE457">
        <f t="shared" si="68"/>
        <v>9</v>
      </c>
      <c r="BF457">
        <f t="shared" si="69"/>
        <v>6</v>
      </c>
      <c r="BG457">
        <f t="shared" si="70"/>
        <v>17</v>
      </c>
      <c r="BH457">
        <f t="shared" si="71"/>
        <v>5</v>
      </c>
      <c r="BI457" t="str">
        <f>VLOOKUP(BH457,'Additional Data'!$E$1:$F$12,2,FALSE)</f>
        <v>Loyal Customer</v>
      </c>
      <c r="BJ457" t="str">
        <f>IF(G457 &lt;= 'Additional Data'!$Q$2, "Low", IF(G457 &lt;= 'Additional Data'!$Q$3, "Medium", "High"))</f>
        <v>High</v>
      </c>
      <c r="BK457" t="str">
        <f>IF(K457 &lt;= 'Additional Data'!$V$2, "Low", IF(K457 &lt;= 'Additional Data'!$V$3, "Medium", "High"))</f>
        <v>Medium</v>
      </c>
      <c r="BL457" t="str">
        <f>IF(L457 &lt;= 'Additional Data'!$AA$2, "Low", IF(L457 &lt;= 'Additional Data'!$AA$3, "Medium", "High"))</f>
        <v>Low</v>
      </c>
      <c r="BM457">
        <v>456</v>
      </c>
    </row>
    <row r="458" spans="1:65" x14ac:dyDescent="0.25">
      <c r="A458">
        <v>38415</v>
      </c>
      <c r="B458" t="str">
        <f>IF(A458 &lt;= 'Additional Data'!$B$2,"Low", IF(A458 &lt;='Additional Data'!$B$3, "Medium", "High"))</f>
        <v>Medium</v>
      </c>
      <c r="C458">
        <v>1</v>
      </c>
      <c r="D458">
        <v>1</v>
      </c>
      <c r="E458">
        <v>91</v>
      </c>
      <c r="F458" t="str">
        <f t="shared" si="63"/>
        <v>Old</v>
      </c>
      <c r="G458">
        <v>22</v>
      </c>
      <c r="H458">
        <v>1</v>
      </c>
      <c r="I458">
        <v>13</v>
      </c>
      <c r="J458">
        <v>4</v>
      </c>
      <c r="K458">
        <v>0</v>
      </c>
      <c r="L458">
        <v>4</v>
      </c>
      <c r="M458">
        <f>INDEX('Additional Data'!$H$2:$M$2, MATCH(MAX(G458:L458), G458:L458,0))</f>
        <v>0</v>
      </c>
      <c r="N458">
        <v>2</v>
      </c>
      <c r="O458">
        <v>1</v>
      </c>
      <c r="P458">
        <v>0</v>
      </c>
      <c r="Q458">
        <v>3</v>
      </c>
      <c r="R458">
        <v>7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3</v>
      </c>
      <c r="Z458">
        <v>11</v>
      </c>
      <c r="AA458">
        <v>0</v>
      </c>
      <c r="AB458">
        <v>42</v>
      </c>
      <c r="AC458" t="str" cm="1">
        <f t="array" ref="AC458">_xlfn.IFS(AB458 &lt; 30, "&lt; 30", AB458 &lt; 40, "30-39", AB458 &lt; 50, "40-49", AB458 &gt;= 50, "50+")</f>
        <v>40-49</v>
      </c>
      <c r="AD458">
        <v>2702</v>
      </c>
      <c r="AE458">
        <v>0</v>
      </c>
      <c r="AF458">
        <v>1</v>
      </c>
      <c r="AG458">
        <v>0</v>
      </c>
      <c r="AH458">
        <v>0</v>
      </c>
      <c r="AI458">
        <v>0</v>
      </c>
      <c r="AJ458" t="str" cm="1">
        <f t="array" ref="AJ45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5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58">
        <v>0</v>
      </c>
      <c r="AM458">
        <v>0</v>
      </c>
      <c r="AN458">
        <v>1</v>
      </c>
      <c r="AO458">
        <v>0</v>
      </c>
      <c r="AP458">
        <v>0</v>
      </c>
      <c r="AQ458" t="str" cm="1">
        <f t="array" ref="AQ45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58" t="str" cm="1">
        <f t="array" ref="AR45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58">
        <v>40</v>
      </c>
      <c r="AT458">
        <v>36</v>
      </c>
      <c r="AU458">
        <v>0</v>
      </c>
      <c r="AV458">
        <v>2</v>
      </c>
      <c r="AW458" t="s">
        <v>45</v>
      </c>
      <c r="AX458" t="s">
        <v>13</v>
      </c>
      <c r="AY458" t="str">
        <f t="shared" si="64"/>
        <v>Store</v>
      </c>
      <c r="AZ458">
        <v>4</v>
      </c>
      <c r="BA458" t="s">
        <v>44</v>
      </c>
      <c r="BB458">
        <f t="shared" si="65"/>
        <v>4</v>
      </c>
      <c r="BC458">
        <f t="shared" si="66"/>
        <v>44</v>
      </c>
      <c r="BD458">
        <f t="shared" si="67"/>
        <v>0.99999999999999978</v>
      </c>
      <c r="BE458">
        <f t="shared" si="68"/>
        <v>0</v>
      </c>
      <c r="BF458">
        <f t="shared" si="69"/>
        <v>1</v>
      </c>
      <c r="BG458">
        <f t="shared" si="70"/>
        <v>1.9999999999999998</v>
      </c>
      <c r="BH458">
        <f t="shared" si="71"/>
        <v>0</v>
      </c>
      <c r="BI458" t="str">
        <f>VLOOKUP(BH458,'Additional Data'!$E$1:$F$12,2,FALSE)</f>
        <v>Churned Customer</v>
      </c>
      <c r="BJ458" t="str">
        <f>IF(G458 &lt;= 'Additional Data'!$Q$2, "Low", IF(G458 &lt;= 'Additional Data'!$Q$3, "Medium", "High"))</f>
        <v>Low</v>
      </c>
      <c r="BK458" t="str">
        <f>IF(K458 &lt;= 'Additional Data'!$V$2, "Low", IF(K458 &lt;= 'Additional Data'!$V$3, "Medium", "High"))</f>
        <v>Low</v>
      </c>
      <c r="BL458" t="str">
        <f>IF(L458 &lt;= 'Additional Data'!$AA$2, "Low", IF(L458 &lt;= 'Additional Data'!$AA$3, "Medium", "High"))</f>
        <v>Low</v>
      </c>
      <c r="BM458">
        <v>457</v>
      </c>
    </row>
    <row r="459" spans="1:65" x14ac:dyDescent="0.25">
      <c r="A459">
        <v>20518</v>
      </c>
      <c r="B459" t="str">
        <f>IF(A459 &lt;= 'Additional Data'!$B$2,"Low", IF(A459 &lt;='Additional Data'!$B$3, "Medium", "High"))</f>
        <v>Low</v>
      </c>
      <c r="C459">
        <v>1</v>
      </c>
      <c r="D459">
        <v>0</v>
      </c>
      <c r="E459">
        <v>58</v>
      </c>
      <c r="F459" t="str">
        <f t="shared" si="63"/>
        <v>Mid</v>
      </c>
      <c r="G459">
        <v>4</v>
      </c>
      <c r="H459">
        <v>1</v>
      </c>
      <c r="I459">
        <v>6</v>
      </c>
      <c r="J459">
        <v>4</v>
      </c>
      <c r="K459">
        <v>1</v>
      </c>
      <c r="L459">
        <v>9</v>
      </c>
      <c r="M459">
        <f>INDEX('Additional Data'!$H$2:$M$2, MATCH(MAX(G459:L459), G459:L459,0))</f>
        <v>0</v>
      </c>
      <c r="N459">
        <v>1</v>
      </c>
      <c r="O459">
        <v>1</v>
      </c>
      <c r="P459">
        <v>1</v>
      </c>
      <c r="Q459">
        <v>2</v>
      </c>
      <c r="R459">
        <v>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3</v>
      </c>
      <c r="Z459">
        <v>11</v>
      </c>
      <c r="AA459">
        <v>0</v>
      </c>
      <c r="AB459">
        <v>32</v>
      </c>
      <c r="AC459" t="str" cm="1">
        <f t="array" ref="AC459">_xlfn.IFS(AB459 &lt; 30, "&lt; 30", AB459 &lt; 40, "30-39", AB459 &lt; 50, "40-49", AB459 &gt;= 50, "50+")</f>
        <v>30-39</v>
      </c>
      <c r="AD459">
        <v>2201</v>
      </c>
      <c r="AE459">
        <v>0</v>
      </c>
      <c r="AF459">
        <v>0</v>
      </c>
      <c r="AG459">
        <v>1</v>
      </c>
      <c r="AH459">
        <v>0</v>
      </c>
      <c r="AI459">
        <v>0</v>
      </c>
      <c r="AJ459" t="str" cm="1">
        <f t="array" ref="AJ45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45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59">
        <v>0</v>
      </c>
      <c r="AM459">
        <v>0</v>
      </c>
      <c r="AN459">
        <v>1</v>
      </c>
      <c r="AO459">
        <v>0</v>
      </c>
      <c r="AP459">
        <v>0</v>
      </c>
      <c r="AQ459" t="str" cm="1">
        <f t="array" ref="AQ45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59" t="str" cm="1">
        <f t="array" ref="AR45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59">
        <v>16</v>
      </c>
      <c r="AT459">
        <v>7</v>
      </c>
      <c r="AU459">
        <v>0</v>
      </c>
      <c r="AV459">
        <v>1</v>
      </c>
      <c r="AW459" t="s">
        <v>45</v>
      </c>
      <c r="AX459" t="s">
        <v>13</v>
      </c>
      <c r="AY459" t="str">
        <f t="shared" si="64"/>
        <v>Store</v>
      </c>
      <c r="AZ459">
        <v>4</v>
      </c>
      <c r="BA459" t="s">
        <v>44</v>
      </c>
      <c r="BB459">
        <f t="shared" si="65"/>
        <v>4</v>
      </c>
      <c r="BC459">
        <f t="shared" si="66"/>
        <v>25</v>
      </c>
      <c r="BD459">
        <f t="shared" si="67"/>
        <v>5</v>
      </c>
      <c r="BE459">
        <f t="shared" si="68"/>
        <v>0</v>
      </c>
      <c r="BF459">
        <f t="shared" si="69"/>
        <v>0</v>
      </c>
      <c r="BG459">
        <f t="shared" si="70"/>
        <v>5</v>
      </c>
      <c r="BH459">
        <f t="shared" si="71"/>
        <v>0</v>
      </c>
      <c r="BI459" t="str">
        <f>VLOOKUP(BH459,'Additional Data'!$E$1:$F$12,2,FALSE)</f>
        <v>Churned Customer</v>
      </c>
      <c r="BJ459" t="str">
        <f>IF(G459 &lt;= 'Additional Data'!$Q$2, "Low", IF(G459 &lt;= 'Additional Data'!$Q$3, "Medium", "High"))</f>
        <v>Low</v>
      </c>
      <c r="BK459" t="str">
        <f>IF(K459 &lt;= 'Additional Data'!$V$2, "Low", IF(K459 &lt;= 'Additional Data'!$V$3, "Medium", "High"))</f>
        <v>Low</v>
      </c>
      <c r="BL459" t="str">
        <f>IF(L459 &lt;= 'Additional Data'!$AA$2, "Low", IF(L459 &lt;= 'Additional Data'!$AA$3, "Medium", "High"))</f>
        <v>Low</v>
      </c>
      <c r="BM459">
        <v>458</v>
      </c>
    </row>
    <row r="460" spans="1:65" x14ac:dyDescent="0.25">
      <c r="A460">
        <v>62503</v>
      </c>
      <c r="B460" t="str">
        <f>IF(A460 &lt;= 'Additional Data'!$B$2,"Low", IF(A460 &lt;='Additional Data'!$B$3, "Medium", "High"))</f>
        <v>Medium</v>
      </c>
      <c r="C460">
        <v>0</v>
      </c>
      <c r="D460">
        <v>1</v>
      </c>
      <c r="E460">
        <v>40</v>
      </c>
      <c r="F460" t="str">
        <f t="shared" si="63"/>
        <v>Mid</v>
      </c>
      <c r="G460">
        <v>478</v>
      </c>
      <c r="H460">
        <v>0</v>
      </c>
      <c r="I460">
        <v>193</v>
      </c>
      <c r="J460">
        <v>110</v>
      </c>
      <c r="K460">
        <v>75</v>
      </c>
      <c r="L460">
        <v>117</v>
      </c>
      <c r="M460">
        <f>INDEX('Additional Data'!$H$2:$M$2, MATCH(MAX(G460:L460), G460:L460,0))</f>
        <v>0</v>
      </c>
      <c r="N460">
        <v>4</v>
      </c>
      <c r="O460">
        <v>8</v>
      </c>
      <c r="P460">
        <v>3</v>
      </c>
      <c r="Q460">
        <v>11</v>
      </c>
      <c r="R460">
        <v>5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3</v>
      </c>
      <c r="Z460">
        <v>11</v>
      </c>
      <c r="AA460">
        <v>0</v>
      </c>
      <c r="AB460">
        <v>64</v>
      </c>
      <c r="AC460" t="str" cm="1">
        <f t="array" ref="AC460">_xlfn.IFS(AB460 &lt; 30, "&lt; 30", AB460 &lt; 40, "30-39", AB460 &lt; 50, "40-49", AB460 &gt;= 50, "50+")</f>
        <v>50+</v>
      </c>
      <c r="AD460">
        <v>2655</v>
      </c>
      <c r="AE460">
        <v>0</v>
      </c>
      <c r="AF460">
        <v>1</v>
      </c>
      <c r="AG460">
        <v>0</v>
      </c>
      <c r="AH460">
        <v>0</v>
      </c>
      <c r="AI460">
        <v>0</v>
      </c>
      <c r="AJ460" t="str" cm="1">
        <f t="array" ref="AJ46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6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60">
        <v>0</v>
      </c>
      <c r="AM460">
        <v>0</v>
      </c>
      <c r="AN460">
        <v>1</v>
      </c>
      <c r="AO460">
        <v>0</v>
      </c>
      <c r="AP460">
        <v>0</v>
      </c>
      <c r="AQ460" t="str" cm="1">
        <f t="array" ref="AQ46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60" t="str" cm="1">
        <f t="array" ref="AR46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60">
        <v>856</v>
      </c>
      <c r="AT460">
        <v>739</v>
      </c>
      <c r="AU460">
        <v>0</v>
      </c>
      <c r="AV460">
        <v>1</v>
      </c>
      <c r="AW460" t="s">
        <v>46</v>
      </c>
      <c r="AX460" t="s">
        <v>13</v>
      </c>
      <c r="AY460" t="str">
        <f t="shared" si="64"/>
        <v>Store</v>
      </c>
      <c r="AZ460">
        <v>22</v>
      </c>
      <c r="BA460" t="s">
        <v>44</v>
      </c>
      <c r="BB460">
        <f t="shared" si="65"/>
        <v>22</v>
      </c>
      <c r="BC460">
        <f t="shared" si="66"/>
        <v>973</v>
      </c>
      <c r="BD460">
        <f t="shared" si="67"/>
        <v>6</v>
      </c>
      <c r="BE460">
        <f t="shared" si="68"/>
        <v>8</v>
      </c>
      <c r="BF460">
        <f t="shared" si="69"/>
        <v>7</v>
      </c>
      <c r="BG460">
        <f t="shared" si="70"/>
        <v>21</v>
      </c>
      <c r="BH460">
        <f t="shared" si="71"/>
        <v>8</v>
      </c>
      <c r="BI460" t="str">
        <f>VLOOKUP(BH460,'Additional Data'!$E$1:$F$12,2,FALSE)</f>
        <v>Top Customer</v>
      </c>
      <c r="BJ460" t="str">
        <f>IF(G460 &lt;= 'Additional Data'!$Q$2, "Low", IF(G460 &lt;= 'Additional Data'!$Q$3, "Medium", "High"))</f>
        <v>Medium</v>
      </c>
      <c r="BK460" t="str">
        <f>IF(K460 &lt;= 'Additional Data'!$V$2, "Low", IF(K460 &lt;= 'Additional Data'!$V$3, "Medium", "High"))</f>
        <v>High</v>
      </c>
      <c r="BL460" t="str">
        <f>IF(L460 &lt;= 'Additional Data'!$AA$2, "Low", IF(L460 &lt;= 'Additional Data'!$AA$3, "Medium", "High"))</f>
        <v>High</v>
      </c>
      <c r="BM460">
        <v>459</v>
      </c>
    </row>
    <row r="461" spans="1:65" x14ac:dyDescent="0.25">
      <c r="A461">
        <v>41644</v>
      </c>
      <c r="B461" t="str">
        <f>IF(A461 &lt;= 'Additional Data'!$B$2,"Low", IF(A461 &lt;='Additional Data'!$B$3, "Medium", "High"))</f>
        <v>Medium</v>
      </c>
      <c r="C461">
        <v>1</v>
      </c>
      <c r="D461">
        <v>1</v>
      </c>
      <c r="E461">
        <v>67</v>
      </c>
      <c r="F461" t="str">
        <f t="shared" si="63"/>
        <v>Old</v>
      </c>
      <c r="G461">
        <v>20</v>
      </c>
      <c r="H461">
        <v>3</v>
      </c>
      <c r="I461">
        <v>4</v>
      </c>
      <c r="J461">
        <v>2</v>
      </c>
      <c r="K461">
        <v>0</v>
      </c>
      <c r="L461">
        <v>2</v>
      </c>
      <c r="M461">
        <f>INDEX('Additional Data'!$H$2:$M$2, MATCH(MAX(G461:L461), G461:L461,0))</f>
        <v>0</v>
      </c>
      <c r="N461">
        <v>2</v>
      </c>
      <c r="O461">
        <v>1</v>
      </c>
      <c r="P461">
        <v>0</v>
      </c>
      <c r="Q461">
        <v>3</v>
      </c>
      <c r="R461">
        <v>3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3</v>
      </c>
      <c r="Z461">
        <v>11</v>
      </c>
      <c r="AA461">
        <v>0</v>
      </c>
      <c r="AB461">
        <v>48</v>
      </c>
      <c r="AC461" t="str" cm="1">
        <f t="array" ref="AC461">_xlfn.IFS(AB461 &lt; 30, "&lt; 30", AB461 &lt; 40, "30-39", AB461 &lt; 50, "40-49", AB461 &gt;= 50, "50+")</f>
        <v>40-49</v>
      </c>
      <c r="AD461">
        <v>2210</v>
      </c>
      <c r="AE461">
        <v>0</v>
      </c>
      <c r="AF461">
        <v>0</v>
      </c>
      <c r="AG461">
        <v>1</v>
      </c>
      <c r="AH461">
        <v>0</v>
      </c>
      <c r="AI461">
        <v>0</v>
      </c>
      <c r="AJ461" t="str" cm="1">
        <f t="array" ref="AJ46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46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61">
        <v>0</v>
      </c>
      <c r="AM461">
        <v>0</v>
      </c>
      <c r="AN461">
        <v>0</v>
      </c>
      <c r="AO461">
        <v>0</v>
      </c>
      <c r="AP461">
        <v>1</v>
      </c>
      <c r="AQ461" t="str" cm="1">
        <f t="array" ref="AQ46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461" t="str" cm="1">
        <f t="array" ref="AR46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61">
        <v>29</v>
      </c>
      <c r="AT461">
        <v>27</v>
      </c>
      <c r="AU461">
        <v>0</v>
      </c>
      <c r="AV461">
        <v>2</v>
      </c>
      <c r="AW461" t="s">
        <v>45</v>
      </c>
      <c r="AX461" t="s">
        <v>13</v>
      </c>
      <c r="AY461" t="str">
        <f t="shared" si="64"/>
        <v>Store</v>
      </c>
      <c r="AZ461">
        <v>4</v>
      </c>
      <c r="BA461" t="s">
        <v>44</v>
      </c>
      <c r="BB461">
        <f t="shared" si="65"/>
        <v>4</v>
      </c>
      <c r="BC461">
        <f t="shared" si="66"/>
        <v>31</v>
      </c>
      <c r="BD461">
        <f t="shared" si="67"/>
        <v>4</v>
      </c>
      <c r="BE461">
        <f t="shared" si="68"/>
        <v>0</v>
      </c>
      <c r="BF461">
        <f t="shared" si="69"/>
        <v>0</v>
      </c>
      <c r="BG461">
        <f t="shared" si="70"/>
        <v>4</v>
      </c>
      <c r="BH461">
        <f t="shared" si="71"/>
        <v>0</v>
      </c>
      <c r="BI461" t="str">
        <f>VLOOKUP(BH461,'Additional Data'!$E$1:$F$12,2,FALSE)</f>
        <v>Churned Customer</v>
      </c>
      <c r="BJ461" t="str">
        <f>IF(G461 &lt;= 'Additional Data'!$Q$2, "Low", IF(G461 &lt;= 'Additional Data'!$Q$3, "Medium", "High"))</f>
        <v>Low</v>
      </c>
      <c r="BK461" t="str">
        <f>IF(K461 &lt;= 'Additional Data'!$V$2, "Low", IF(K461 &lt;= 'Additional Data'!$V$3, "Medium", "High"))</f>
        <v>Low</v>
      </c>
      <c r="BL461" t="str">
        <f>IF(L461 &lt;= 'Additional Data'!$AA$2, "Low", IF(L461 &lt;= 'Additional Data'!$AA$3, "Medium", "High"))</f>
        <v>Low</v>
      </c>
      <c r="BM461">
        <v>460</v>
      </c>
    </row>
    <row r="462" spans="1:65" x14ac:dyDescent="0.25">
      <c r="A462">
        <v>55842</v>
      </c>
      <c r="B462" t="str">
        <f>IF(A462 &lt;= 'Additional Data'!$B$2,"Low", IF(A462 &lt;='Additional Data'!$B$3, "Medium", "High"))</f>
        <v>Medium</v>
      </c>
      <c r="C462">
        <v>0</v>
      </c>
      <c r="D462">
        <v>1</v>
      </c>
      <c r="E462">
        <v>19</v>
      </c>
      <c r="F462" t="str">
        <f t="shared" si="63"/>
        <v>Recent</v>
      </c>
      <c r="G462">
        <v>451</v>
      </c>
      <c r="H462">
        <v>0</v>
      </c>
      <c r="I462">
        <v>39</v>
      </c>
      <c r="J462">
        <v>0</v>
      </c>
      <c r="K462">
        <v>4</v>
      </c>
      <c r="L462">
        <v>24</v>
      </c>
      <c r="M462">
        <f>INDEX('Additional Data'!$H$2:$M$2, MATCH(MAX(G462:L462), G462:L462,0))</f>
        <v>0</v>
      </c>
      <c r="N462">
        <v>1</v>
      </c>
      <c r="O462">
        <v>7</v>
      </c>
      <c r="P462">
        <v>1</v>
      </c>
      <c r="Q462">
        <v>8</v>
      </c>
      <c r="R462">
        <v>5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3</v>
      </c>
      <c r="Z462">
        <v>11</v>
      </c>
      <c r="AA462">
        <v>0</v>
      </c>
      <c r="AB462">
        <v>43</v>
      </c>
      <c r="AC462" t="str" cm="1">
        <f t="array" ref="AC462">_xlfn.IFS(AB462 &lt; 30, "&lt; 30", AB462 &lt; 40, "30-39", AB462 &lt; 50, "40-49", AB462 &gt;= 50, "50+")</f>
        <v>40-49</v>
      </c>
      <c r="AD462">
        <v>2196</v>
      </c>
      <c r="AE462">
        <v>0</v>
      </c>
      <c r="AF462">
        <v>1</v>
      </c>
      <c r="AG462">
        <v>0</v>
      </c>
      <c r="AH462">
        <v>0</v>
      </c>
      <c r="AI462">
        <v>0</v>
      </c>
      <c r="AJ462" t="str" cm="1">
        <f t="array" ref="AJ46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6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62">
        <v>0</v>
      </c>
      <c r="AM462">
        <v>0</v>
      </c>
      <c r="AN462">
        <v>0</v>
      </c>
      <c r="AO462">
        <v>1</v>
      </c>
      <c r="AP462">
        <v>0</v>
      </c>
      <c r="AQ462" t="str" cm="1">
        <f t="array" ref="AQ46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462" t="str" cm="1">
        <f t="array" ref="AR46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62">
        <v>494</v>
      </c>
      <c r="AT462">
        <v>470</v>
      </c>
      <c r="AU462">
        <v>0</v>
      </c>
      <c r="AV462">
        <v>1</v>
      </c>
      <c r="AW462" t="s">
        <v>46</v>
      </c>
      <c r="AX462" t="s">
        <v>13</v>
      </c>
      <c r="AY462" t="str">
        <f t="shared" si="64"/>
        <v>Store</v>
      </c>
      <c r="AZ462">
        <v>16</v>
      </c>
      <c r="BA462" t="s">
        <v>44</v>
      </c>
      <c r="BB462">
        <f t="shared" si="65"/>
        <v>16</v>
      </c>
      <c r="BC462">
        <f t="shared" si="66"/>
        <v>518</v>
      </c>
      <c r="BD462">
        <f t="shared" si="67"/>
        <v>9</v>
      </c>
      <c r="BE462">
        <f t="shared" si="68"/>
        <v>6</v>
      </c>
      <c r="BF462">
        <f t="shared" si="69"/>
        <v>5</v>
      </c>
      <c r="BG462">
        <f t="shared" si="70"/>
        <v>20</v>
      </c>
      <c r="BH462">
        <f t="shared" si="71"/>
        <v>7</v>
      </c>
      <c r="BI462" t="str">
        <f>VLOOKUP(BH462,'Additional Data'!$E$1:$F$12,2,FALSE)</f>
        <v>Loyal Customer</v>
      </c>
      <c r="BJ462" t="str">
        <f>IF(G462 &lt;= 'Additional Data'!$Q$2, "Low", IF(G462 &lt;= 'Additional Data'!$Q$3, "Medium", "High"))</f>
        <v>Medium</v>
      </c>
      <c r="BK462" t="str">
        <f>IF(K462 &lt;= 'Additional Data'!$V$2, "Low", IF(K462 &lt;= 'Additional Data'!$V$3, "Medium", "High"))</f>
        <v>Medium</v>
      </c>
      <c r="BL462" t="str">
        <f>IF(L462 &lt;= 'Additional Data'!$AA$2, "Low", IF(L462 &lt;= 'Additional Data'!$AA$3, "Medium", "High"))</f>
        <v>Medium</v>
      </c>
      <c r="BM462">
        <v>461</v>
      </c>
    </row>
    <row r="463" spans="1:65" x14ac:dyDescent="0.25">
      <c r="A463">
        <v>62010</v>
      </c>
      <c r="B463" t="str">
        <f>IF(A463 &lt;= 'Additional Data'!$B$2,"Low", IF(A463 &lt;='Additional Data'!$B$3, "Medium", "High"))</f>
        <v>Medium</v>
      </c>
      <c r="C463">
        <v>0</v>
      </c>
      <c r="D463">
        <v>1</v>
      </c>
      <c r="E463">
        <v>93</v>
      </c>
      <c r="F463" t="str">
        <f t="shared" si="63"/>
        <v>Old</v>
      </c>
      <c r="G463">
        <v>371</v>
      </c>
      <c r="H463">
        <v>22</v>
      </c>
      <c r="I463">
        <v>39</v>
      </c>
      <c r="J463">
        <v>6</v>
      </c>
      <c r="K463">
        <v>0</v>
      </c>
      <c r="L463">
        <v>92</v>
      </c>
      <c r="M463">
        <f>INDEX('Additional Data'!$H$2:$M$2, MATCH(MAX(G463:L463), G463:L463,0))</f>
        <v>0</v>
      </c>
      <c r="N463">
        <v>4</v>
      </c>
      <c r="O463">
        <v>6</v>
      </c>
      <c r="P463">
        <v>2</v>
      </c>
      <c r="Q463">
        <v>7</v>
      </c>
      <c r="R463">
        <v>5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3</v>
      </c>
      <c r="Z463">
        <v>11</v>
      </c>
      <c r="AA463">
        <v>0</v>
      </c>
      <c r="AB463">
        <v>48</v>
      </c>
      <c r="AC463" t="str" cm="1">
        <f t="array" ref="AC463">_xlfn.IFS(AB463 &lt; 30, "&lt; 30", AB463 &lt; 40, "30-39", AB463 &lt; 50, "40-49", AB463 &gt;= 50, "50+")</f>
        <v>40-49</v>
      </c>
      <c r="AD463">
        <v>2773</v>
      </c>
      <c r="AE463">
        <v>0</v>
      </c>
      <c r="AF463">
        <v>1</v>
      </c>
      <c r="AG463">
        <v>0</v>
      </c>
      <c r="AH463">
        <v>0</v>
      </c>
      <c r="AI463">
        <v>0</v>
      </c>
      <c r="AJ463" t="str" cm="1">
        <f t="array" ref="AJ46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6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63">
        <v>0</v>
      </c>
      <c r="AM463">
        <v>0</v>
      </c>
      <c r="AN463">
        <v>0</v>
      </c>
      <c r="AO463">
        <v>0</v>
      </c>
      <c r="AP463">
        <v>1</v>
      </c>
      <c r="AQ463" t="str" cm="1">
        <f t="array" ref="AQ46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463" t="str" cm="1">
        <f t="array" ref="AR46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63">
        <v>438</v>
      </c>
      <c r="AT463">
        <v>346</v>
      </c>
      <c r="AU463">
        <v>0</v>
      </c>
      <c r="AV463">
        <v>1</v>
      </c>
      <c r="AW463" t="s">
        <v>46</v>
      </c>
      <c r="AX463" t="s">
        <v>13</v>
      </c>
      <c r="AY463" t="str">
        <f t="shared" si="64"/>
        <v>Store</v>
      </c>
      <c r="AZ463">
        <v>15</v>
      </c>
      <c r="BA463" t="s">
        <v>44</v>
      </c>
      <c r="BB463">
        <f t="shared" si="65"/>
        <v>15</v>
      </c>
      <c r="BC463">
        <f t="shared" si="66"/>
        <v>530</v>
      </c>
      <c r="BD463">
        <f t="shared" si="67"/>
        <v>0.99999999999999978</v>
      </c>
      <c r="BE463">
        <f t="shared" si="68"/>
        <v>5</v>
      </c>
      <c r="BF463">
        <f t="shared" si="69"/>
        <v>5</v>
      </c>
      <c r="BG463">
        <f t="shared" si="70"/>
        <v>11</v>
      </c>
      <c r="BH463">
        <f t="shared" si="71"/>
        <v>3</v>
      </c>
      <c r="BI463" t="str">
        <f>VLOOKUP(BH463,'Additional Data'!$E$1:$F$12,2,FALSE)</f>
        <v>At Risk</v>
      </c>
      <c r="BJ463" t="str">
        <f>IF(G463 &lt;= 'Additional Data'!$Q$2, "Low", IF(G463 &lt;= 'Additional Data'!$Q$3, "Medium", "High"))</f>
        <v>Medium</v>
      </c>
      <c r="BK463" t="str">
        <f>IF(K463 &lt;= 'Additional Data'!$V$2, "Low", IF(K463 &lt;= 'Additional Data'!$V$3, "Medium", "High"))</f>
        <v>Low</v>
      </c>
      <c r="BL463" t="str">
        <f>IF(L463 &lt;= 'Additional Data'!$AA$2, "Low", IF(L463 &lt;= 'Additional Data'!$AA$3, "Medium", "High"))</f>
        <v>High</v>
      </c>
      <c r="BM463">
        <v>462</v>
      </c>
    </row>
    <row r="464" spans="1:65" x14ac:dyDescent="0.25">
      <c r="A464">
        <v>41124</v>
      </c>
      <c r="B464" t="str">
        <f>IF(A464 &lt;= 'Additional Data'!$B$2,"Low", IF(A464 &lt;='Additional Data'!$B$3, "Medium", "High"))</f>
        <v>Medium</v>
      </c>
      <c r="C464">
        <v>1</v>
      </c>
      <c r="D464">
        <v>0</v>
      </c>
      <c r="E464">
        <v>41</v>
      </c>
      <c r="F464" t="str">
        <f t="shared" si="63"/>
        <v>Mid</v>
      </c>
      <c r="G464">
        <v>281</v>
      </c>
      <c r="H464">
        <v>7</v>
      </c>
      <c r="I464">
        <v>84</v>
      </c>
      <c r="J464">
        <v>15</v>
      </c>
      <c r="K464">
        <v>0</v>
      </c>
      <c r="L464">
        <v>119</v>
      </c>
      <c r="M464">
        <f>INDEX('Additional Data'!$H$2:$M$2, MATCH(MAX(G464:L464), G464:L464,0))</f>
        <v>0</v>
      </c>
      <c r="N464">
        <v>7</v>
      </c>
      <c r="O464">
        <v>7</v>
      </c>
      <c r="P464">
        <v>3</v>
      </c>
      <c r="Q464">
        <v>4</v>
      </c>
      <c r="R464">
        <v>8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3</v>
      </c>
      <c r="Z464">
        <v>11</v>
      </c>
      <c r="AA464">
        <v>0</v>
      </c>
      <c r="AB464">
        <v>43</v>
      </c>
      <c r="AC464" t="str" cm="1">
        <f t="array" ref="AC464">_xlfn.IFS(AB464 &lt; 30, "&lt; 30", AB464 &lt; 40, "30-39", AB464 &lt; 50, "40-49", AB464 &gt;= 50, "50+")</f>
        <v>40-49</v>
      </c>
      <c r="AD464">
        <v>2765</v>
      </c>
      <c r="AE464">
        <v>0</v>
      </c>
      <c r="AF464">
        <v>1</v>
      </c>
      <c r="AG464">
        <v>0</v>
      </c>
      <c r="AH464">
        <v>0</v>
      </c>
      <c r="AI464">
        <v>0</v>
      </c>
      <c r="AJ464" t="str" cm="1">
        <f t="array" ref="AJ46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6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64">
        <v>0</v>
      </c>
      <c r="AM464">
        <v>0</v>
      </c>
      <c r="AN464">
        <v>1</v>
      </c>
      <c r="AO464">
        <v>0</v>
      </c>
      <c r="AP464">
        <v>0</v>
      </c>
      <c r="AQ464" t="str" cm="1">
        <f t="array" ref="AQ46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64" t="str" cm="1">
        <f t="array" ref="AR46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64">
        <v>387</v>
      </c>
      <c r="AT464">
        <v>268</v>
      </c>
      <c r="AU464">
        <v>0</v>
      </c>
      <c r="AV464">
        <v>1</v>
      </c>
      <c r="AW464" t="s">
        <v>46</v>
      </c>
      <c r="AX464" t="s">
        <v>11</v>
      </c>
      <c r="AY464" t="str">
        <f t="shared" si="64"/>
        <v>Web</v>
      </c>
      <c r="AZ464">
        <v>14</v>
      </c>
      <c r="BA464" t="s">
        <v>44</v>
      </c>
      <c r="BB464">
        <f t="shared" si="65"/>
        <v>14</v>
      </c>
      <c r="BC464">
        <f t="shared" si="66"/>
        <v>506</v>
      </c>
      <c r="BD464">
        <f t="shared" si="67"/>
        <v>6</v>
      </c>
      <c r="BE464">
        <f t="shared" si="68"/>
        <v>5</v>
      </c>
      <c r="BF464">
        <f t="shared" si="69"/>
        <v>5</v>
      </c>
      <c r="BG464">
        <f t="shared" si="70"/>
        <v>16</v>
      </c>
      <c r="BH464">
        <f t="shared" si="71"/>
        <v>5</v>
      </c>
      <c r="BI464" t="str">
        <f>VLOOKUP(BH464,'Additional Data'!$E$1:$F$12,2,FALSE)</f>
        <v>Loyal Customer</v>
      </c>
      <c r="BJ464" t="str">
        <f>IF(G464 &lt;= 'Additional Data'!$Q$2, "Low", IF(G464 &lt;= 'Additional Data'!$Q$3, "Medium", "High"))</f>
        <v>Medium</v>
      </c>
      <c r="BK464" t="str">
        <f>IF(K464 &lt;= 'Additional Data'!$V$2, "Low", IF(K464 &lt;= 'Additional Data'!$V$3, "Medium", "High"))</f>
        <v>Low</v>
      </c>
      <c r="BL464" t="str">
        <f>IF(L464 &lt;= 'Additional Data'!$AA$2, "Low", IF(L464 &lt;= 'Additional Data'!$AA$3, "Medium", "High"))</f>
        <v>High</v>
      </c>
      <c r="BM464">
        <v>463</v>
      </c>
    </row>
    <row r="465" spans="1:65" x14ac:dyDescent="0.25">
      <c r="A465">
        <v>38961</v>
      </c>
      <c r="B465" t="str">
        <f>IF(A465 &lt;= 'Additional Data'!$B$2,"Low", IF(A465 &lt;='Additional Data'!$B$3, "Medium", "High"))</f>
        <v>Medium</v>
      </c>
      <c r="C465">
        <v>1</v>
      </c>
      <c r="D465">
        <v>0</v>
      </c>
      <c r="E465">
        <v>60</v>
      </c>
      <c r="F465" t="str">
        <f t="shared" si="63"/>
        <v>Mid</v>
      </c>
      <c r="G465">
        <v>19</v>
      </c>
      <c r="H465">
        <v>7</v>
      </c>
      <c r="I465">
        <v>19</v>
      </c>
      <c r="J465">
        <v>0</v>
      </c>
      <c r="K465">
        <v>1</v>
      </c>
      <c r="L465">
        <v>24</v>
      </c>
      <c r="M465">
        <f>INDEX('Additional Data'!$H$2:$M$2, MATCH(MAX(G465:L465), G465:L465,0))</f>
        <v>0</v>
      </c>
      <c r="N465">
        <v>1</v>
      </c>
      <c r="O465">
        <v>2</v>
      </c>
      <c r="P465">
        <v>1</v>
      </c>
      <c r="Q465">
        <v>2</v>
      </c>
      <c r="R465">
        <v>7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3</v>
      </c>
      <c r="Z465">
        <v>11</v>
      </c>
      <c r="AA465">
        <v>0</v>
      </c>
      <c r="AB465">
        <v>47</v>
      </c>
      <c r="AC465" t="str" cm="1">
        <f t="array" ref="AC465">_xlfn.IFS(AB465 &lt; 30, "&lt; 30", AB465 &lt; 40, "30-39", AB465 &lt; 50, "40-49", AB465 &gt;= 50, "50+")</f>
        <v>40-49</v>
      </c>
      <c r="AD465">
        <v>2340</v>
      </c>
      <c r="AE465">
        <v>0</v>
      </c>
      <c r="AF465">
        <v>1</v>
      </c>
      <c r="AG465">
        <v>0</v>
      </c>
      <c r="AH465">
        <v>0</v>
      </c>
      <c r="AI465">
        <v>0</v>
      </c>
      <c r="AJ465" t="str" cm="1">
        <f t="array" ref="AJ46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6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65">
        <v>0</v>
      </c>
      <c r="AM465">
        <v>0</v>
      </c>
      <c r="AN465">
        <v>0</v>
      </c>
      <c r="AO465">
        <v>1</v>
      </c>
      <c r="AP465">
        <v>0</v>
      </c>
      <c r="AQ465" t="str" cm="1">
        <f t="array" ref="AQ46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465" t="str" cm="1">
        <f t="array" ref="AR46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65">
        <v>46</v>
      </c>
      <c r="AT465">
        <v>22</v>
      </c>
      <c r="AU465">
        <v>0</v>
      </c>
      <c r="AV465">
        <v>1</v>
      </c>
      <c r="AW465" t="s">
        <v>45</v>
      </c>
      <c r="AX465" t="s">
        <v>11</v>
      </c>
      <c r="AY465" t="str">
        <f t="shared" si="64"/>
        <v>Web</v>
      </c>
      <c r="AZ465">
        <v>5</v>
      </c>
      <c r="BA465" t="s">
        <v>44</v>
      </c>
      <c r="BB465">
        <f t="shared" si="65"/>
        <v>5</v>
      </c>
      <c r="BC465">
        <f t="shared" si="66"/>
        <v>70</v>
      </c>
      <c r="BD465">
        <f t="shared" si="67"/>
        <v>4</v>
      </c>
      <c r="BE465">
        <f t="shared" si="68"/>
        <v>1</v>
      </c>
      <c r="BF465">
        <f t="shared" si="69"/>
        <v>2</v>
      </c>
      <c r="BG465">
        <f t="shared" si="70"/>
        <v>7</v>
      </c>
      <c r="BH465">
        <f t="shared" si="71"/>
        <v>1</v>
      </c>
      <c r="BI465" t="str">
        <f>VLOOKUP(BH465,'Additional Data'!$E$1:$F$12,2,FALSE)</f>
        <v>Churned Customer</v>
      </c>
      <c r="BJ465" t="str">
        <f>IF(G465 &lt;= 'Additional Data'!$Q$2, "Low", IF(G465 &lt;= 'Additional Data'!$Q$3, "Medium", "High"))</f>
        <v>Low</v>
      </c>
      <c r="BK465" t="str">
        <f>IF(K465 &lt;= 'Additional Data'!$V$2, "Low", IF(K465 &lt;= 'Additional Data'!$V$3, "Medium", "High"))</f>
        <v>Low</v>
      </c>
      <c r="BL465" t="str">
        <f>IF(L465 &lt;= 'Additional Data'!$AA$2, "Low", IF(L465 &lt;= 'Additional Data'!$AA$3, "Medium", "High"))</f>
        <v>Medium</v>
      </c>
      <c r="BM465">
        <v>464</v>
      </c>
    </row>
    <row r="466" spans="1:65" x14ac:dyDescent="0.25">
      <c r="A466">
        <v>37760</v>
      </c>
      <c r="B466" t="str">
        <f>IF(A466 &lt;= 'Additional Data'!$B$2,"Low", IF(A466 &lt;='Additional Data'!$B$3, "Medium", "High"))</f>
        <v>Medium</v>
      </c>
      <c r="C466">
        <v>1</v>
      </c>
      <c r="D466">
        <v>0</v>
      </c>
      <c r="E466">
        <v>54</v>
      </c>
      <c r="F466" t="str">
        <f t="shared" si="63"/>
        <v>Mid</v>
      </c>
      <c r="G466">
        <v>26</v>
      </c>
      <c r="H466">
        <v>3</v>
      </c>
      <c r="I466">
        <v>13</v>
      </c>
      <c r="J466">
        <v>2</v>
      </c>
      <c r="K466">
        <v>10</v>
      </c>
      <c r="L466">
        <v>0</v>
      </c>
      <c r="M466">
        <f>INDEX('Additional Data'!$H$2:$M$2, MATCH(MAX(G466:L466), G466:L466,0))</f>
        <v>0</v>
      </c>
      <c r="N466">
        <v>1</v>
      </c>
      <c r="O466">
        <v>2</v>
      </c>
      <c r="P466">
        <v>0</v>
      </c>
      <c r="Q466">
        <v>3</v>
      </c>
      <c r="R466">
        <v>6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3</v>
      </c>
      <c r="Z466">
        <v>11</v>
      </c>
      <c r="AA466">
        <v>0</v>
      </c>
      <c r="AB466">
        <v>48</v>
      </c>
      <c r="AC466" t="str" cm="1">
        <f t="array" ref="AC466">_xlfn.IFS(AB466 &lt; 30, "&lt; 30", AB466 &lt; 40, "30-39", AB466 &lt; 50, "40-49", AB466 &gt;= 50, "50+")</f>
        <v>40-49</v>
      </c>
      <c r="AD466">
        <v>2481</v>
      </c>
      <c r="AE466">
        <v>1</v>
      </c>
      <c r="AF466">
        <v>0</v>
      </c>
      <c r="AG466">
        <v>0</v>
      </c>
      <c r="AH466">
        <v>0</v>
      </c>
      <c r="AI466">
        <v>0</v>
      </c>
      <c r="AJ466" t="str" cm="1">
        <f t="array" ref="AJ46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46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66">
        <v>0</v>
      </c>
      <c r="AM466">
        <v>0</v>
      </c>
      <c r="AN466">
        <v>0</v>
      </c>
      <c r="AO466">
        <v>1</v>
      </c>
      <c r="AP466">
        <v>0</v>
      </c>
      <c r="AQ466" t="str" cm="1">
        <f t="array" ref="AQ46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466" t="str" cm="1">
        <f t="array" ref="AR46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66">
        <v>54</v>
      </c>
      <c r="AT466">
        <v>54</v>
      </c>
      <c r="AU466">
        <v>0</v>
      </c>
      <c r="AV466">
        <v>1</v>
      </c>
      <c r="AW466" t="s">
        <v>45</v>
      </c>
      <c r="AX466" t="s">
        <v>13</v>
      </c>
      <c r="AY466" t="str">
        <f t="shared" si="64"/>
        <v>Store</v>
      </c>
      <c r="AZ466">
        <v>5</v>
      </c>
      <c r="BA466" t="s">
        <v>44</v>
      </c>
      <c r="BB466">
        <f t="shared" si="65"/>
        <v>5</v>
      </c>
      <c r="BC466">
        <f t="shared" si="66"/>
        <v>54</v>
      </c>
      <c r="BD466">
        <f t="shared" si="67"/>
        <v>5</v>
      </c>
      <c r="BE466">
        <f t="shared" si="68"/>
        <v>1</v>
      </c>
      <c r="BF466">
        <f t="shared" si="69"/>
        <v>1</v>
      </c>
      <c r="BG466">
        <f t="shared" si="70"/>
        <v>7</v>
      </c>
      <c r="BH466">
        <f t="shared" si="71"/>
        <v>1</v>
      </c>
      <c r="BI466" t="str">
        <f>VLOOKUP(BH466,'Additional Data'!$E$1:$F$12,2,FALSE)</f>
        <v>Churned Customer</v>
      </c>
      <c r="BJ466" t="str">
        <f>IF(G466 &lt;= 'Additional Data'!$Q$2, "Low", IF(G466 &lt;= 'Additional Data'!$Q$3, "Medium", "High"))</f>
        <v>Medium</v>
      </c>
      <c r="BK466" t="str">
        <f>IF(K466 &lt;= 'Additional Data'!$V$2, "Low", IF(K466 &lt;= 'Additional Data'!$V$3, "Medium", "High"))</f>
        <v>Medium</v>
      </c>
      <c r="BL466" t="str">
        <f>IF(L466 &lt;= 'Additional Data'!$AA$2, "Low", IF(L466 &lt;= 'Additional Data'!$AA$3, "Medium", "High"))</f>
        <v>Low</v>
      </c>
      <c r="BM466">
        <v>465</v>
      </c>
    </row>
    <row r="467" spans="1:65" x14ac:dyDescent="0.25">
      <c r="A467">
        <v>32233</v>
      </c>
      <c r="B467" t="str">
        <f>IF(A467 &lt;= 'Additional Data'!$B$2,"Low", IF(A467 &lt;='Additional Data'!$B$3, "Medium", "High"))</f>
        <v>Low</v>
      </c>
      <c r="C467">
        <v>1</v>
      </c>
      <c r="D467">
        <v>0</v>
      </c>
      <c r="E467">
        <v>26</v>
      </c>
      <c r="F467" t="str">
        <f t="shared" si="63"/>
        <v>Recent</v>
      </c>
      <c r="G467">
        <v>138</v>
      </c>
      <c r="H467">
        <v>15</v>
      </c>
      <c r="I467">
        <v>35</v>
      </c>
      <c r="J467">
        <v>25</v>
      </c>
      <c r="K467">
        <v>11</v>
      </c>
      <c r="L467">
        <v>72</v>
      </c>
      <c r="M467">
        <f>INDEX('Additional Data'!$H$2:$M$2, MATCH(MAX(G467:L467), G467:L467,0))</f>
        <v>0</v>
      </c>
      <c r="N467">
        <v>2</v>
      </c>
      <c r="O467">
        <v>6</v>
      </c>
      <c r="P467">
        <v>2</v>
      </c>
      <c r="Q467">
        <v>2</v>
      </c>
      <c r="R467">
        <v>9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3</v>
      </c>
      <c r="Z467">
        <v>11</v>
      </c>
      <c r="AA467">
        <v>1</v>
      </c>
      <c r="AB467">
        <v>46</v>
      </c>
      <c r="AC467" t="str" cm="1">
        <f t="array" ref="AC467">_xlfn.IFS(AB467 &lt; 30, "&lt; 30", AB467 &lt; 40, "30-39", AB467 &lt; 50, "40-49", AB467 &gt;= 50, "50+")</f>
        <v>40-49</v>
      </c>
      <c r="AD467">
        <v>2838</v>
      </c>
      <c r="AE467">
        <v>0</v>
      </c>
      <c r="AF467">
        <v>0</v>
      </c>
      <c r="AG467">
        <v>1</v>
      </c>
      <c r="AH467">
        <v>0</v>
      </c>
      <c r="AI467">
        <v>0</v>
      </c>
      <c r="AJ467" t="str" cm="1">
        <f t="array" ref="AJ46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46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67">
        <v>0</v>
      </c>
      <c r="AM467">
        <v>0</v>
      </c>
      <c r="AN467">
        <v>1</v>
      </c>
      <c r="AO467">
        <v>0</v>
      </c>
      <c r="AP467">
        <v>0</v>
      </c>
      <c r="AQ467" t="str" cm="1">
        <f t="array" ref="AQ46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67" t="str" cm="1">
        <f t="array" ref="AR46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67">
        <v>224</v>
      </c>
      <c r="AT467">
        <v>152</v>
      </c>
      <c r="AU467">
        <v>1</v>
      </c>
      <c r="AV467">
        <v>1</v>
      </c>
      <c r="AW467" t="s">
        <v>47</v>
      </c>
      <c r="AX467" t="s">
        <v>11</v>
      </c>
      <c r="AY467" t="str">
        <f t="shared" si="64"/>
        <v>Web</v>
      </c>
      <c r="AZ467">
        <v>10</v>
      </c>
      <c r="BA467" t="s">
        <v>48</v>
      </c>
      <c r="BB467">
        <f t="shared" si="65"/>
        <v>10</v>
      </c>
      <c r="BC467">
        <f t="shared" si="66"/>
        <v>296</v>
      </c>
      <c r="BD467">
        <f t="shared" si="67"/>
        <v>8</v>
      </c>
      <c r="BE467">
        <f t="shared" si="68"/>
        <v>4</v>
      </c>
      <c r="BF467">
        <f t="shared" si="69"/>
        <v>4</v>
      </c>
      <c r="BG467">
        <f t="shared" si="70"/>
        <v>16</v>
      </c>
      <c r="BH467">
        <f t="shared" si="71"/>
        <v>5</v>
      </c>
      <c r="BI467" t="str">
        <f>VLOOKUP(BH467,'Additional Data'!$E$1:$F$12,2,FALSE)</f>
        <v>Loyal Customer</v>
      </c>
      <c r="BJ467" t="str">
        <f>IF(G467 &lt;= 'Additional Data'!$Q$2, "Low", IF(G467 &lt;= 'Additional Data'!$Q$3, "Medium", "High"))</f>
        <v>Medium</v>
      </c>
      <c r="BK467" t="str">
        <f>IF(K467 &lt;= 'Additional Data'!$V$2, "Low", IF(K467 &lt;= 'Additional Data'!$V$3, "Medium", "High"))</f>
        <v>Medium</v>
      </c>
      <c r="BL467" t="str">
        <f>IF(L467 &lt;= 'Additional Data'!$AA$2, "Low", IF(L467 &lt;= 'Additional Data'!$AA$3, "Medium", "High"))</f>
        <v>High</v>
      </c>
      <c r="BM467">
        <v>466</v>
      </c>
    </row>
    <row r="468" spans="1:65" x14ac:dyDescent="0.25">
      <c r="A468">
        <v>43057</v>
      </c>
      <c r="B468" t="str">
        <f>IF(A468 &lt;= 'Additional Data'!$B$2,"Low", IF(A468 &lt;='Additional Data'!$B$3, "Medium", "High"))</f>
        <v>Medium</v>
      </c>
      <c r="C468">
        <v>0</v>
      </c>
      <c r="D468">
        <v>1</v>
      </c>
      <c r="E468">
        <v>30</v>
      </c>
      <c r="F468" t="str">
        <f t="shared" si="63"/>
        <v>Recent</v>
      </c>
      <c r="G468">
        <v>213</v>
      </c>
      <c r="H468">
        <v>2</v>
      </c>
      <c r="I468">
        <v>44</v>
      </c>
      <c r="J468">
        <v>0</v>
      </c>
      <c r="K468">
        <v>2</v>
      </c>
      <c r="L468">
        <v>5</v>
      </c>
      <c r="M468">
        <f>INDEX('Additional Data'!$H$2:$M$2, MATCH(MAX(G468:L468), G468:L468,0))</f>
        <v>0</v>
      </c>
      <c r="N468">
        <v>4</v>
      </c>
      <c r="O468">
        <v>4</v>
      </c>
      <c r="P468">
        <v>2</v>
      </c>
      <c r="Q468">
        <v>5</v>
      </c>
      <c r="R468">
        <v>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3</v>
      </c>
      <c r="Z468">
        <v>11</v>
      </c>
      <c r="AA468">
        <v>0</v>
      </c>
      <c r="AB468">
        <v>45</v>
      </c>
      <c r="AC468" t="str" cm="1">
        <f t="array" ref="AC468">_xlfn.IFS(AB468 &lt; 30, "&lt; 30", AB468 &lt; 40, "30-39", AB468 &lt; 50, "40-49", AB468 &gt;= 50, "50+")</f>
        <v>40-49</v>
      </c>
      <c r="AD468">
        <v>2401</v>
      </c>
      <c r="AE468">
        <v>0</v>
      </c>
      <c r="AF468">
        <v>1</v>
      </c>
      <c r="AG468">
        <v>0</v>
      </c>
      <c r="AH468">
        <v>0</v>
      </c>
      <c r="AI468">
        <v>0</v>
      </c>
      <c r="AJ468" t="str" cm="1">
        <f t="array" ref="AJ46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6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68">
        <v>0</v>
      </c>
      <c r="AM468">
        <v>0</v>
      </c>
      <c r="AN468">
        <v>1</v>
      </c>
      <c r="AO468">
        <v>0</v>
      </c>
      <c r="AP468">
        <v>0</v>
      </c>
      <c r="AQ468" t="str" cm="1">
        <f t="array" ref="AQ46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68" t="str" cm="1">
        <f t="array" ref="AR46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68">
        <v>261</v>
      </c>
      <c r="AT468">
        <v>256</v>
      </c>
      <c r="AU468">
        <v>0</v>
      </c>
      <c r="AV468">
        <v>1</v>
      </c>
      <c r="AW468" t="s">
        <v>47</v>
      </c>
      <c r="AX468" t="s">
        <v>13</v>
      </c>
      <c r="AY468" t="str">
        <f t="shared" si="64"/>
        <v>Store</v>
      </c>
      <c r="AZ468">
        <v>11</v>
      </c>
      <c r="BA468" t="s">
        <v>44</v>
      </c>
      <c r="BB468">
        <f t="shared" si="65"/>
        <v>11</v>
      </c>
      <c r="BC468">
        <f t="shared" si="66"/>
        <v>266</v>
      </c>
      <c r="BD468">
        <f t="shared" si="67"/>
        <v>7</v>
      </c>
      <c r="BE468">
        <f t="shared" si="68"/>
        <v>4</v>
      </c>
      <c r="BF468">
        <f t="shared" si="69"/>
        <v>4</v>
      </c>
      <c r="BG468">
        <f t="shared" si="70"/>
        <v>15</v>
      </c>
      <c r="BH468">
        <f t="shared" si="71"/>
        <v>4</v>
      </c>
      <c r="BI468" t="str">
        <f>VLOOKUP(BH468,'Additional Data'!$E$1:$F$12,2,FALSE)</f>
        <v>At Risk</v>
      </c>
      <c r="BJ468" t="str">
        <f>IF(G468 &lt;= 'Additional Data'!$Q$2, "Low", IF(G468 &lt;= 'Additional Data'!$Q$3, "Medium", "High"))</f>
        <v>Medium</v>
      </c>
      <c r="BK468" t="str">
        <f>IF(K468 &lt;= 'Additional Data'!$V$2, "Low", IF(K468 &lt;= 'Additional Data'!$V$3, "Medium", "High"))</f>
        <v>Medium</v>
      </c>
      <c r="BL468" t="str">
        <f>IF(L468 &lt;= 'Additional Data'!$AA$2, "Low", IF(L468 &lt;= 'Additional Data'!$AA$3, "Medium", "High"))</f>
        <v>Low</v>
      </c>
      <c r="BM468">
        <v>467</v>
      </c>
    </row>
    <row r="469" spans="1:65" x14ac:dyDescent="0.25">
      <c r="A469">
        <v>83151</v>
      </c>
      <c r="B469" t="str">
        <f>IF(A469 &lt;= 'Additional Data'!$B$2,"Low", IF(A469 &lt;='Additional Data'!$B$3, "Medium", "High"))</f>
        <v>High</v>
      </c>
      <c r="C469">
        <v>0</v>
      </c>
      <c r="D469">
        <v>0</v>
      </c>
      <c r="E469">
        <v>93</v>
      </c>
      <c r="F469" t="str">
        <f t="shared" si="63"/>
        <v>Old</v>
      </c>
      <c r="G469">
        <v>407</v>
      </c>
      <c r="H469">
        <v>28</v>
      </c>
      <c r="I469">
        <v>100</v>
      </c>
      <c r="J469">
        <v>120</v>
      </c>
      <c r="K469">
        <v>74</v>
      </c>
      <c r="L469">
        <v>18</v>
      </c>
      <c r="M469">
        <f>INDEX('Additional Data'!$H$2:$M$2, MATCH(MAX(G469:L469), G469:L469,0))</f>
        <v>0</v>
      </c>
      <c r="N469">
        <v>1</v>
      </c>
      <c r="O469">
        <v>5</v>
      </c>
      <c r="P469">
        <v>9</v>
      </c>
      <c r="Q469">
        <v>4</v>
      </c>
      <c r="R469">
        <v>3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3</v>
      </c>
      <c r="Z469">
        <v>11</v>
      </c>
      <c r="AA469">
        <v>0</v>
      </c>
      <c r="AB469">
        <v>60</v>
      </c>
      <c r="AC469" t="str" cm="1">
        <f t="array" ref="AC469">_xlfn.IFS(AB469 &lt; 30, "&lt; 30", AB469 &lt; 40, "30-39", AB469 &lt; 50, "40-49", AB469 &gt;= 50, "50+")</f>
        <v>50+</v>
      </c>
      <c r="AD469">
        <v>2786</v>
      </c>
      <c r="AE469">
        <v>0</v>
      </c>
      <c r="AF469">
        <v>0</v>
      </c>
      <c r="AG469">
        <v>0</v>
      </c>
      <c r="AH469">
        <v>1</v>
      </c>
      <c r="AI469">
        <v>0</v>
      </c>
      <c r="AJ469" t="str" cm="1">
        <f t="array" ref="AJ46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46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69">
        <v>0</v>
      </c>
      <c r="AM469">
        <v>0</v>
      </c>
      <c r="AN469">
        <v>0</v>
      </c>
      <c r="AO469">
        <v>1</v>
      </c>
      <c r="AP469">
        <v>0</v>
      </c>
      <c r="AQ469" t="str" cm="1">
        <f t="array" ref="AQ46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469" t="str" cm="1">
        <f t="array" ref="AR46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69">
        <v>729</v>
      </c>
      <c r="AT469">
        <v>711</v>
      </c>
      <c r="AU469">
        <v>0</v>
      </c>
      <c r="AV469">
        <v>0</v>
      </c>
      <c r="AW469" t="s">
        <v>46</v>
      </c>
      <c r="AX469" t="s">
        <v>12</v>
      </c>
      <c r="AY469" t="str">
        <f t="shared" si="64"/>
        <v>Catalog</v>
      </c>
      <c r="AZ469">
        <v>18</v>
      </c>
      <c r="BA469" t="s">
        <v>44</v>
      </c>
      <c r="BB469">
        <f t="shared" si="65"/>
        <v>18</v>
      </c>
      <c r="BC469">
        <f t="shared" si="66"/>
        <v>747</v>
      </c>
      <c r="BD469">
        <f t="shared" si="67"/>
        <v>0.99999999999999978</v>
      </c>
      <c r="BE469">
        <f t="shared" si="68"/>
        <v>7</v>
      </c>
      <c r="BF469">
        <f t="shared" si="69"/>
        <v>6</v>
      </c>
      <c r="BG469">
        <f t="shared" si="70"/>
        <v>14</v>
      </c>
      <c r="BH469">
        <f t="shared" si="71"/>
        <v>4</v>
      </c>
      <c r="BI469" t="str">
        <f>VLOOKUP(BH469,'Additional Data'!$E$1:$F$12,2,FALSE)</f>
        <v>At Risk</v>
      </c>
      <c r="BJ469" t="str">
        <f>IF(G469 &lt;= 'Additional Data'!$Q$2, "Low", IF(G469 &lt;= 'Additional Data'!$Q$3, "Medium", "High"))</f>
        <v>Medium</v>
      </c>
      <c r="BK469" t="str">
        <f>IF(K469 &lt;= 'Additional Data'!$V$2, "Low", IF(K469 &lt;= 'Additional Data'!$V$3, "Medium", "High"))</f>
        <v>High</v>
      </c>
      <c r="BL469" t="str">
        <f>IF(L469 &lt;= 'Additional Data'!$AA$2, "Low", IF(L469 &lt;= 'Additional Data'!$AA$3, "Medium", "High"))</f>
        <v>Medium</v>
      </c>
      <c r="BM469">
        <v>468</v>
      </c>
    </row>
    <row r="470" spans="1:65" x14ac:dyDescent="0.25">
      <c r="A470">
        <v>78825</v>
      </c>
      <c r="B470" t="str">
        <f>IF(A470 &lt;= 'Additional Data'!$B$2,"Low", IF(A470 &lt;='Additional Data'!$B$3, "Medium", "High"))</f>
        <v>High</v>
      </c>
      <c r="C470">
        <v>0</v>
      </c>
      <c r="D470">
        <v>0</v>
      </c>
      <c r="E470">
        <v>35</v>
      </c>
      <c r="F470" t="str">
        <f t="shared" si="63"/>
        <v>Mid</v>
      </c>
      <c r="G470">
        <v>483</v>
      </c>
      <c r="H470">
        <v>74</v>
      </c>
      <c r="I470">
        <v>114</v>
      </c>
      <c r="J470">
        <v>169</v>
      </c>
      <c r="K470">
        <v>37</v>
      </c>
      <c r="L470">
        <v>18</v>
      </c>
      <c r="M470">
        <f>INDEX('Additional Data'!$H$2:$M$2, MATCH(MAX(G470:L470), G470:L470,0))</f>
        <v>0</v>
      </c>
      <c r="N470">
        <v>1</v>
      </c>
      <c r="O470">
        <v>5</v>
      </c>
      <c r="P470">
        <v>10</v>
      </c>
      <c r="Q470">
        <v>13</v>
      </c>
      <c r="R470">
        <v>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3</v>
      </c>
      <c r="Z470">
        <v>11</v>
      </c>
      <c r="AA470">
        <v>1</v>
      </c>
      <c r="AB470">
        <v>56</v>
      </c>
      <c r="AC470" t="str" cm="1">
        <f t="array" ref="AC470">_xlfn.IFS(AB470 &lt; 30, "&lt; 30", AB470 &lt; 40, "30-39", AB470 &lt; 50, "40-49", AB470 &gt;= 50, "50+")</f>
        <v>50+</v>
      </c>
      <c r="AD470">
        <v>2812</v>
      </c>
      <c r="AE470">
        <v>1</v>
      </c>
      <c r="AF470">
        <v>0</v>
      </c>
      <c r="AG470">
        <v>0</v>
      </c>
      <c r="AH470">
        <v>0</v>
      </c>
      <c r="AI470">
        <v>0</v>
      </c>
      <c r="AJ470" t="str" cm="1">
        <f t="array" ref="AJ47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47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70">
        <v>0</v>
      </c>
      <c r="AM470">
        <v>0</v>
      </c>
      <c r="AN470">
        <v>0</v>
      </c>
      <c r="AO470">
        <v>0</v>
      </c>
      <c r="AP470">
        <v>1</v>
      </c>
      <c r="AQ470" t="str" cm="1">
        <f t="array" ref="AQ47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470" t="str" cm="1">
        <f t="array" ref="AR47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70">
        <v>877</v>
      </c>
      <c r="AT470">
        <v>859</v>
      </c>
      <c r="AU470">
        <v>0</v>
      </c>
      <c r="AV470">
        <v>0</v>
      </c>
      <c r="AW470" t="s">
        <v>46</v>
      </c>
      <c r="AX470" t="s">
        <v>13</v>
      </c>
      <c r="AY470" t="str">
        <f t="shared" si="64"/>
        <v>Store</v>
      </c>
      <c r="AZ470">
        <v>28</v>
      </c>
      <c r="BA470" t="s">
        <v>44</v>
      </c>
      <c r="BB470">
        <f t="shared" si="65"/>
        <v>28</v>
      </c>
      <c r="BC470">
        <f t="shared" si="66"/>
        <v>895</v>
      </c>
      <c r="BD470">
        <f t="shared" si="67"/>
        <v>7</v>
      </c>
      <c r="BE470">
        <f t="shared" si="68"/>
        <v>9</v>
      </c>
      <c r="BF470">
        <f t="shared" si="69"/>
        <v>6</v>
      </c>
      <c r="BG470">
        <f t="shared" si="70"/>
        <v>22</v>
      </c>
      <c r="BH470">
        <f t="shared" si="71"/>
        <v>8</v>
      </c>
      <c r="BI470" t="str">
        <f>VLOOKUP(BH470,'Additional Data'!$E$1:$F$12,2,FALSE)</f>
        <v>Top Customer</v>
      </c>
      <c r="BJ470" t="str">
        <f>IF(G470 &lt;= 'Additional Data'!$Q$2, "Low", IF(G470 &lt;= 'Additional Data'!$Q$3, "Medium", "High"))</f>
        <v>Medium</v>
      </c>
      <c r="BK470" t="str">
        <f>IF(K470 &lt;= 'Additional Data'!$V$2, "Low", IF(K470 &lt;= 'Additional Data'!$V$3, "Medium", "High"))</f>
        <v>High</v>
      </c>
      <c r="BL470" t="str">
        <f>IF(L470 &lt;= 'Additional Data'!$AA$2, "Low", IF(L470 &lt;= 'Additional Data'!$AA$3, "Medium", "High"))</f>
        <v>Medium</v>
      </c>
      <c r="BM470">
        <v>469</v>
      </c>
    </row>
    <row r="471" spans="1:65" x14ac:dyDescent="0.25">
      <c r="A471">
        <v>65104</v>
      </c>
      <c r="B471" t="str">
        <f>IF(A471 &lt;= 'Additional Data'!$B$2,"Low", IF(A471 &lt;='Additional Data'!$B$3, "Medium", "High"))</f>
        <v>Medium</v>
      </c>
      <c r="C471">
        <v>0</v>
      </c>
      <c r="D471">
        <v>1</v>
      </c>
      <c r="E471">
        <v>4</v>
      </c>
      <c r="F471" t="str">
        <f t="shared" si="63"/>
        <v>Very Recent</v>
      </c>
      <c r="G471">
        <v>738</v>
      </c>
      <c r="H471">
        <v>0</v>
      </c>
      <c r="I471">
        <v>232</v>
      </c>
      <c r="J471">
        <v>13</v>
      </c>
      <c r="K471">
        <v>20</v>
      </c>
      <c r="L471">
        <v>50</v>
      </c>
      <c r="M471">
        <f>INDEX('Additional Data'!$H$2:$M$2, MATCH(MAX(G471:L471), G471:L471,0))</f>
        <v>0</v>
      </c>
      <c r="N471">
        <v>2</v>
      </c>
      <c r="O471">
        <v>3</v>
      </c>
      <c r="P471">
        <v>5</v>
      </c>
      <c r="Q471">
        <v>7</v>
      </c>
      <c r="R471">
        <v>7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3</v>
      </c>
      <c r="Z471">
        <v>11</v>
      </c>
      <c r="AA471">
        <v>0</v>
      </c>
      <c r="AB471">
        <v>44</v>
      </c>
      <c r="AC471" t="str" cm="1">
        <f t="array" ref="AC471">_xlfn.IFS(AB471 &lt; 30, "&lt; 30", AB471 &lt; 40, "30-39", AB471 &lt; 50, "40-49", AB471 &gt;= 50, "50+")</f>
        <v>40-49</v>
      </c>
      <c r="AD471">
        <v>2386</v>
      </c>
      <c r="AE471">
        <v>0</v>
      </c>
      <c r="AF471">
        <v>0</v>
      </c>
      <c r="AG471">
        <v>0</v>
      </c>
      <c r="AH471">
        <v>1</v>
      </c>
      <c r="AI471">
        <v>0</v>
      </c>
      <c r="AJ471" t="str" cm="1">
        <f t="array" ref="AJ47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47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71">
        <v>0</v>
      </c>
      <c r="AM471">
        <v>0</v>
      </c>
      <c r="AN471">
        <v>0</v>
      </c>
      <c r="AO471">
        <v>1</v>
      </c>
      <c r="AP471">
        <v>0</v>
      </c>
      <c r="AQ471" t="str" cm="1">
        <f t="array" ref="AQ47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471" t="str" cm="1">
        <f t="array" ref="AR47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71">
        <v>1003</v>
      </c>
      <c r="AT471">
        <v>953</v>
      </c>
      <c r="AU471">
        <v>0</v>
      </c>
      <c r="AV471">
        <v>1</v>
      </c>
      <c r="AW471" t="s">
        <v>43</v>
      </c>
      <c r="AX471" t="s">
        <v>13</v>
      </c>
      <c r="AY471" t="str">
        <f t="shared" si="64"/>
        <v>Store</v>
      </c>
      <c r="AZ471">
        <v>15</v>
      </c>
      <c r="BA471" t="s">
        <v>44</v>
      </c>
      <c r="BB471">
        <f t="shared" si="65"/>
        <v>15</v>
      </c>
      <c r="BC471">
        <f t="shared" si="66"/>
        <v>1053</v>
      </c>
      <c r="BD471">
        <f t="shared" si="67"/>
        <v>10</v>
      </c>
      <c r="BE471">
        <f t="shared" si="68"/>
        <v>5</v>
      </c>
      <c r="BF471">
        <f t="shared" si="69"/>
        <v>7</v>
      </c>
      <c r="BG471">
        <f t="shared" si="70"/>
        <v>22</v>
      </c>
      <c r="BH471">
        <f t="shared" si="71"/>
        <v>8</v>
      </c>
      <c r="BI471" t="str">
        <f>VLOOKUP(BH471,'Additional Data'!$E$1:$F$12,2,FALSE)</f>
        <v>Top Customer</v>
      </c>
      <c r="BJ471" t="str">
        <f>IF(G471 &lt;= 'Additional Data'!$Q$2, "Low", IF(G471 &lt;= 'Additional Data'!$Q$3, "Medium", "High"))</f>
        <v>High</v>
      </c>
      <c r="BK471" t="str">
        <f>IF(K471 &lt;= 'Additional Data'!$V$2, "Low", IF(K471 &lt;= 'Additional Data'!$V$3, "Medium", "High"))</f>
        <v>Medium</v>
      </c>
      <c r="BL471" t="str">
        <f>IF(L471 &lt;= 'Additional Data'!$AA$2, "Low", IF(L471 &lt;= 'Additional Data'!$AA$3, "Medium", "High"))</f>
        <v>Medium</v>
      </c>
      <c r="BM471">
        <v>470</v>
      </c>
    </row>
    <row r="472" spans="1:65" x14ac:dyDescent="0.25">
      <c r="A472">
        <v>60093</v>
      </c>
      <c r="B472" t="str">
        <f>IF(A472 &lt;= 'Additional Data'!$B$2,"Low", IF(A472 &lt;='Additional Data'!$B$3, "Medium", "High"))</f>
        <v>Medium</v>
      </c>
      <c r="C472">
        <v>0</v>
      </c>
      <c r="D472">
        <v>1</v>
      </c>
      <c r="E472">
        <v>92</v>
      </c>
      <c r="F472" t="str">
        <f t="shared" si="63"/>
        <v>Old</v>
      </c>
      <c r="G472">
        <v>502</v>
      </c>
      <c r="H472">
        <v>12</v>
      </c>
      <c r="I472">
        <v>109</v>
      </c>
      <c r="J472">
        <v>16</v>
      </c>
      <c r="K472">
        <v>6</v>
      </c>
      <c r="L472">
        <v>90</v>
      </c>
      <c r="M472">
        <f>INDEX('Additional Data'!$H$2:$M$2, MATCH(MAX(G472:L472), G472:L472,0))</f>
        <v>0</v>
      </c>
      <c r="N472">
        <v>2</v>
      </c>
      <c r="O472">
        <v>7</v>
      </c>
      <c r="P472">
        <v>2</v>
      </c>
      <c r="Q472">
        <v>10</v>
      </c>
      <c r="R472">
        <v>6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3</v>
      </c>
      <c r="Z472">
        <v>11</v>
      </c>
      <c r="AA472">
        <v>0</v>
      </c>
      <c r="AB472">
        <v>46</v>
      </c>
      <c r="AC472" t="str" cm="1">
        <f t="array" ref="AC472">_xlfn.IFS(AB472 &lt; 30, "&lt; 30", AB472 &lt; 40, "30-39", AB472 &lt; 50, "40-49", AB472 &gt;= 50, "50+")</f>
        <v>40-49</v>
      </c>
      <c r="AD472">
        <v>2527</v>
      </c>
      <c r="AE472">
        <v>0</v>
      </c>
      <c r="AF472">
        <v>1</v>
      </c>
      <c r="AG472">
        <v>0</v>
      </c>
      <c r="AH472">
        <v>0</v>
      </c>
      <c r="AI472">
        <v>0</v>
      </c>
      <c r="AJ472" t="str" cm="1">
        <f t="array" ref="AJ47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7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72">
        <v>0</v>
      </c>
      <c r="AM472">
        <v>0</v>
      </c>
      <c r="AN472">
        <v>1</v>
      </c>
      <c r="AO472">
        <v>0</v>
      </c>
      <c r="AP472">
        <v>0</v>
      </c>
      <c r="AQ472" t="str" cm="1">
        <f t="array" ref="AQ47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72" t="str" cm="1">
        <f t="array" ref="AR47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72">
        <v>645</v>
      </c>
      <c r="AT472">
        <v>555</v>
      </c>
      <c r="AU472">
        <v>0</v>
      </c>
      <c r="AV472">
        <v>1</v>
      </c>
      <c r="AW472" t="s">
        <v>46</v>
      </c>
      <c r="AX472" t="s">
        <v>13</v>
      </c>
      <c r="AY472" t="str">
        <f t="shared" si="64"/>
        <v>Store</v>
      </c>
      <c r="AZ472">
        <v>19</v>
      </c>
      <c r="BA472" t="s">
        <v>44</v>
      </c>
      <c r="BB472">
        <f t="shared" si="65"/>
        <v>19</v>
      </c>
      <c r="BC472">
        <f t="shared" si="66"/>
        <v>735</v>
      </c>
      <c r="BD472">
        <f t="shared" si="67"/>
        <v>0.99999999999999978</v>
      </c>
      <c r="BE472">
        <f t="shared" si="68"/>
        <v>7</v>
      </c>
      <c r="BF472">
        <f t="shared" si="69"/>
        <v>6</v>
      </c>
      <c r="BG472">
        <f t="shared" si="70"/>
        <v>14</v>
      </c>
      <c r="BH472">
        <f t="shared" si="71"/>
        <v>4</v>
      </c>
      <c r="BI472" t="str">
        <f>VLOOKUP(BH472,'Additional Data'!$E$1:$F$12,2,FALSE)</f>
        <v>At Risk</v>
      </c>
      <c r="BJ472" t="str">
        <f>IF(G472 &lt;= 'Additional Data'!$Q$2, "Low", IF(G472 &lt;= 'Additional Data'!$Q$3, "Medium", "High"))</f>
        <v>Medium</v>
      </c>
      <c r="BK472" t="str">
        <f>IF(K472 &lt;= 'Additional Data'!$V$2, "Low", IF(K472 &lt;= 'Additional Data'!$V$3, "Medium", "High"))</f>
        <v>Medium</v>
      </c>
      <c r="BL472" t="str">
        <f>IF(L472 &lt;= 'Additional Data'!$AA$2, "Low", IF(L472 &lt;= 'Additional Data'!$AA$3, "Medium", "High"))</f>
        <v>High</v>
      </c>
      <c r="BM472">
        <v>471</v>
      </c>
    </row>
    <row r="473" spans="1:65" x14ac:dyDescent="0.25">
      <c r="A473">
        <v>14045</v>
      </c>
      <c r="B473" t="str">
        <f>IF(A473 &lt;= 'Additional Data'!$B$2,"Low", IF(A473 &lt;='Additional Data'!$B$3, "Medium", "High"))</f>
        <v>Low</v>
      </c>
      <c r="C473">
        <v>1</v>
      </c>
      <c r="D473">
        <v>0</v>
      </c>
      <c r="E473">
        <v>24</v>
      </c>
      <c r="F473" t="str">
        <f t="shared" si="63"/>
        <v>Recent</v>
      </c>
      <c r="G473">
        <v>11</v>
      </c>
      <c r="H473">
        <v>0</v>
      </c>
      <c r="I473">
        <v>5</v>
      </c>
      <c r="J473">
        <v>2</v>
      </c>
      <c r="K473">
        <v>1</v>
      </c>
      <c r="L473">
        <v>1</v>
      </c>
      <c r="M473">
        <f>INDEX('Additional Data'!$H$2:$M$2, MATCH(MAX(G473:L473), G473:L473,0))</f>
        <v>0</v>
      </c>
      <c r="N473">
        <v>1</v>
      </c>
      <c r="O473">
        <v>1</v>
      </c>
      <c r="P473">
        <v>0</v>
      </c>
      <c r="Q473">
        <v>3</v>
      </c>
      <c r="R473">
        <v>7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3</v>
      </c>
      <c r="Z473">
        <v>11</v>
      </c>
      <c r="AA473">
        <v>0</v>
      </c>
      <c r="AB473">
        <v>51</v>
      </c>
      <c r="AC473" t="str" cm="1">
        <f t="array" ref="AC473">_xlfn.IFS(AB473 &lt; 30, "&lt; 30", AB473 &lt; 40, "30-39", AB473 &lt; 50, "40-49", AB473 &gt;= 50, "50+")</f>
        <v>50+</v>
      </c>
      <c r="AD473">
        <v>2313</v>
      </c>
      <c r="AE473">
        <v>0</v>
      </c>
      <c r="AF473">
        <v>1</v>
      </c>
      <c r="AG473">
        <v>0</v>
      </c>
      <c r="AH473">
        <v>0</v>
      </c>
      <c r="AI473">
        <v>0</v>
      </c>
      <c r="AJ473" t="str" cm="1">
        <f t="array" ref="AJ47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7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73">
        <v>0</v>
      </c>
      <c r="AM473">
        <v>0</v>
      </c>
      <c r="AN473">
        <v>1</v>
      </c>
      <c r="AO473">
        <v>0</v>
      </c>
      <c r="AP473">
        <v>0</v>
      </c>
      <c r="AQ473" t="str" cm="1">
        <f t="array" ref="AQ47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73" t="str" cm="1">
        <f t="array" ref="AR47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73">
        <v>19</v>
      </c>
      <c r="AT473">
        <v>18</v>
      </c>
      <c r="AU473">
        <v>0</v>
      </c>
      <c r="AV473">
        <v>1</v>
      </c>
      <c r="AW473" t="s">
        <v>45</v>
      </c>
      <c r="AX473" t="s">
        <v>13</v>
      </c>
      <c r="AY473" t="str">
        <f t="shared" si="64"/>
        <v>Store</v>
      </c>
      <c r="AZ473">
        <v>4</v>
      </c>
      <c r="BA473" t="s">
        <v>44</v>
      </c>
      <c r="BB473">
        <f t="shared" si="65"/>
        <v>4</v>
      </c>
      <c r="BC473">
        <f t="shared" si="66"/>
        <v>20</v>
      </c>
      <c r="BD473">
        <f t="shared" si="67"/>
        <v>8</v>
      </c>
      <c r="BE473">
        <f t="shared" si="68"/>
        <v>0</v>
      </c>
      <c r="BF473">
        <f t="shared" si="69"/>
        <v>0</v>
      </c>
      <c r="BG473">
        <f t="shared" si="70"/>
        <v>8</v>
      </c>
      <c r="BH473">
        <f t="shared" si="71"/>
        <v>1</v>
      </c>
      <c r="BI473" t="str">
        <f>VLOOKUP(BH473,'Additional Data'!$E$1:$F$12,2,FALSE)</f>
        <v>Churned Customer</v>
      </c>
      <c r="BJ473" t="str">
        <f>IF(G473 &lt;= 'Additional Data'!$Q$2, "Low", IF(G473 &lt;= 'Additional Data'!$Q$3, "Medium", "High"))</f>
        <v>Low</v>
      </c>
      <c r="BK473" t="str">
        <f>IF(K473 &lt;= 'Additional Data'!$V$2, "Low", IF(K473 &lt;= 'Additional Data'!$V$3, "Medium", "High"))</f>
        <v>Low</v>
      </c>
      <c r="BL473" t="str">
        <f>IF(L473 &lt;= 'Additional Data'!$AA$2, "Low", IF(L473 &lt;= 'Additional Data'!$AA$3, "Medium", "High"))</f>
        <v>Low</v>
      </c>
      <c r="BM473">
        <v>472</v>
      </c>
    </row>
    <row r="474" spans="1:65" x14ac:dyDescent="0.25">
      <c r="A474">
        <v>28457</v>
      </c>
      <c r="B474" t="str">
        <f>IF(A474 &lt;= 'Additional Data'!$B$2,"Low", IF(A474 &lt;='Additional Data'!$B$3, "Medium", "High"))</f>
        <v>Low</v>
      </c>
      <c r="C474">
        <v>0</v>
      </c>
      <c r="D474">
        <v>0</v>
      </c>
      <c r="E474">
        <v>96</v>
      </c>
      <c r="F474" t="str">
        <f t="shared" si="63"/>
        <v>Old</v>
      </c>
      <c r="G474">
        <v>24</v>
      </c>
      <c r="H474">
        <v>1</v>
      </c>
      <c r="I474">
        <v>108</v>
      </c>
      <c r="J474">
        <v>29</v>
      </c>
      <c r="K474">
        <v>29</v>
      </c>
      <c r="L474">
        <v>14</v>
      </c>
      <c r="M474">
        <f>INDEX('Additional Data'!$H$2:$M$2, MATCH(MAX(G474:L474), G474:L474,0))</f>
        <v>0</v>
      </c>
      <c r="N474">
        <v>1</v>
      </c>
      <c r="O474">
        <v>4</v>
      </c>
      <c r="P474">
        <v>1</v>
      </c>
      <c r="Q474">
        <v>4</v>
      </c>
      <c r="R474">
        <v>8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3</v>
      </c>
      <c r="Z474">
        <v>11</v>
      </c>
      <c r="AA474">
        <v>0</v>
      </c>
      <c r="AB474">
        <v>68</v>
      </c>
      <c r="AC474" t="str" cm="1">
        <f t="array" ref="AC474">_xlfn.IFS(AB474 &lt; 30, "&lt; 30", AB474 &lt; 40, "30-39", AB474 &lt; 50, "40-49", AB474 &gt;= 50, "50+")</f>
        <v>50+</v>
      </c>
      <c r="AD474">
        <v>2768</v>
      </c>
      <c r="AE474">
        <v>0</v>
      </c>
      <c r="AF474">
        <v>0</v>
      </c>
      <c r="AG474">
        <v>0</v>
      </c>
      <c r="AH474">
        <v>0</v>
      </c>
      <c r="AI474">
        <v>1</v>
      </c>
      <c r="AJ474" t="str" cm="1">
        <f t="array" ref="AJ47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47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74">
        <v>1</v>
      </c>
      <c r="AM474">
        <v>0</v>
      </c>
      <c r="AN474">
        <v>0</v>
      </c>
      <c r="AO474">
        <v>0</v>
      </c>
      <c r="AP474">
        <v>0</v>
      </c>
      <c r="AQ474" t="str" cm="1">
        <f t="array" ref="AQ47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474" t="str" cm="1">
        <f t="array" ref="AR47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474">
        <v>191</v>
      </c>
      <c r="AT474">
        <v>177</v>
      </c>
      <c r="AU474">
        <v>0</v>
      </c>
      <c r="AV474">
        <v>0</v>
      </c>
      <c r="AW474" t="s">
        <v>47</v>
      </c>
      <c r="AX474" t="s">
        <v>11</v>
      </c>
      <c r="AY474" t="str">
        <f t="shared" si="64"/>
        <v>Web</v>
      </c>
      <c r="AZ474">
        <v>9</v>
      </c>
      <c r="BA474" t="s">
        <v>44</v>
      </c>
      <c r="BB474">
        <f t="shared" si="65"/>
        <v>9</v>
      </c>
      <c r="BC474">
        <f t="shared" si="66"/>
        <v>205</v>
      </c>
      <c r="BD474">
        <f t="shared" si="67"/>
        <v>0.99999999999999978</v>
      </c>
      <c r="BE474">
        <f t="shared" si="68"/>
        <v>3</v>
      </c>
      <c r="BF474">
        <f t="shared" si="69"/>
        <v>4</v>
      </c>
      <c r="BG474">
        <f t="shared" si="70"/>
        <v>8</v>
      </c>
      <c r="BH474">
        <f t="shared" si="71"/>
        <v>1</v>
      </c>
      <c r="BI474" t="str">
        <f>VLOOKUP(BH474,'Additional Data'!$E$1:$F$12,2,FALSE)</f>
        <v>Churned Customer</v>
      </c>
      <c r="BJ474" t="str">
        <f>IF(G474 &lt;= 'Additional Data'!$Q$2, "Low", IF(G474 &lt;= 'Additional Data'!$Q$3, "Medium", "High"))</f>
        <v>Low</v>
      </c>
      <c r="BK474" t="str">
        <f>IF(K474 &lt;= 'Additional Data'!$V$2, "Low", IF(K474 &lt;= 'Additional Data'!$V$3, "Medium", "High"))</f>
        <v>Medium</v>
      </c>
      <c r="BL474" t="str">
        <f>IF(L474 &lt;= 'Additional Data'!$AA$2, "Low", IF(L474 &lt;= 'Additional Data'!$AA$3, "Medium", "High"))</f>
        <v>Medium</v>
      </c>
      <c r="BM474">
        <v>473</v>
      </c>
    </row>
    <row r="475" spans="1:65" x14ac:dyDescent="0.25">
      <c r="A475">
        <v>78952</v>
      </c>
      <c r="B475" t="str">
        <f>IF(A475 &lt;= 'Additional Data'!$B$2,"Low", IF(A475 &lt;='Additional Data'!$B$3, "Medium", "High"))</f>
        <v>High</v>
      </c>
      <c r="C475">
        <v>0</v>
      </c>
      <c r="D475">
        <v>1</v>
      </c>
      <c r="E475">
        <v>11</v>
      </c>
      <c r="F475" t="str">
        <f t="shared" si="63"/>
        <v>Recent</v>
      </c>
      <c r="G475">
        <v>1170</v>
      </c>
      <c r="H475">
        <v>19</v>
      </c>
      <c r="I475">
        <v>594</v>
      </c>
      <c r="J475">
        <v>99</v>
      </c>
      <c r="K475">
        <v>76</v>
      </c>
      <c r="L475">
        <v>134</v>
      </c>
      <c r="M475">
        <f>INDEX('Additional Data'!$H$2:$M$2, MATCH(MAX(G475:L475), G475:L475,0))</f>
        <v>0</v>
      </c>
      <c r="N475">
        <v>2</v>
      </c>
      <c r="O475">
        <v>2</v>
      </c>
      <c r="P475">
        <v>5</v>
      </c>
      <c r="Q475">
        <v>12</v>
      </c>
      <c r="R475">
        <v>6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3</v>
      </c>
      <c r="Z475">
        <v>11</v>
      </c>
      <c r="AA475">
        <v>0</v>
      </c>
      <c r="AB475">
        <v>62</v>
      </c>
      <c r="AC475" t="str" cm="1">
        <f t="array" ref="AC475">_xlfn.IFS(AB475 &lt; 30, "&lt; 30", AB475 &lt; 40, "30-39", AB475 &lt; 50, "40-49", AB475 &gt;= 50, "50+")</f>
        <v>50+</v>
      </c>
      <c r="AD475">
        <v>2802</v>
      </c>
      <c r="AE475">
        <v>0</v>
      </c>
      <c r="AF475">
        <v>0</v>
      </c>
      <c r="AG475">
        <v>0</v>
      </c>
      <c r="AH475">
        <v>1</v>
      </c>
      <c r="AI475">
        <v>0</v>
      </c>
      <c r="AJ475" t="str" cm="1">
        <f t="array" ref="AJ47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47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75">
        <v>0</v>
      </c>
      <c r="AM475">
        <v>0</v>
      </c>
      <c r="AN475">
        <v>0</v>
      </c>
      <c r="AO475">
        <v>0</v>
      </c>
      <c r="AP475">
        <v>1</v>
      </c>
      <c r="AQ475" t="str" cm="1">
        <f t="array" ref="AQ47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475" t="str" cm="1">
        <f t="array" ref="AR47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75">
        <v>1958</v>
      </c>
      <c r="AT475">
        <v>1824</v>
      </c>
      <c r="AU475">
        <v>0</v>
      </c>
      <c r="AV475">
        <v>1</v>
      </c>
      <c r="AW475" t="s">
        <v>43</v>
      </c>
      <c r="AX475" t="s">
        <v>13</v>
      </c>
      <c r="AY475" t="str">
        <f t="shared" si="64"/>
        <v>Store</v>
      </c>
      <c r="AZ475">
        <v>19</v>
      </c>
      <c r="BA475" t="s">
        <v>44</v>
      </c>
      <c r="BB475">
        <f t="shared" si="65"/>
        <v>19</v>
      </c>
      <c r="BC475">
        <f t="shared" si="66"/>
        <v>2092</v>
      </c>
      <c r="BD475">
        <f t="shared" si="67"/>
        <v>9</v>
      </c>
      <c r="BE475">
        <f t="shared" si="68"/>
        <v>7</v>
      </c>
      <c r="BF475">
        <f t="shared" si="69"/>
        <v>9</v>
      </c>
      <c r="BG475">
        <f t="shared" si="70"/>
        <v>25</v>
      </c>
      <c r="BH475">
        <f t="shared" si="71"/>
        <v>9</v>
      </c>
      <c r="BI475" t="str">
        <f>VLOOKUP(BH475,'Additional Data'!$E$1:$F$12,2,FALSE)</f>
        <v>Top Customer</v>
      </c>
      <c r="BJ475" t="str">
        <f>IF(G475 &lt;= 'Additional Data'!$Q$2, "Low", IF(G475 &lt;= 'Additional Data'!$Q$3, "Medium", "High"))</f>
        <v>High</v>
      </c>
      <c r="BK475" t="str">
        <f>IF(K475 &lt;= 'Additional Data'!$V$2, "Low", IF(K475 &lt;= 'Additional Data'!$V$3, "Medium", "High"))</f>
        <v>High</v>
      </c>
      <c r="BL475" t="str">
        <f>IF(L475 &lt;= 'Additional Data'!$AA$2, "Low", IF(L475 &lt;= 'Additional Data'!$AA$3, "Medium", "High"))</f>
        <v>High</v>
      </c>
      <c r="BM475">
        <v>474</v>
      </c>
    </row>
    <row r="476" spans="1:65" x14ac:dyDescent="0.25">
      <c r="A476">
        <v>46310</v>
      </c>
      <c r="B476" t="str">
        <f>IF(A476 &lt;= 'Additional Data'!$B$2,"Low", IF(A476 &lt;='Additional Data'!$B$3, "Medium", "High"))</f>
        <v>Medium</v>
      </c>
      <c r="C476">
        <v>1</v>
      </c>
      <c r="D476">
        <v>0</v>
      </c>
      <c r="E476">
        <v>99</v>
      </c>
      <c r="F476" t="str">
        <f t="shared" si="63"/>
        <v>Old</v>
      </c>
      <c r="G476">
        <v>185</v>
      </c>
      <c r="H476">
        <v>2</v>
      </c>
      <c r="I476">
        <v>88</v>
      </c>
      <c r="J476">
        <v>15</v>
      </c>
      <c r="K476">
        <v>5</v>
      </c>
      <c r="L476">
        <v>14</v>
      </c>
      <c r="M476">
        <f>INDEX('Additional Data'!$H$2:$M$2, MATCH(MAX(G476:L476), G476:L476,0))</f>
        <v>0</v>
      </c>
      <c r="N476">
        <v>2</v>
      </c>
      <c r="O476">
        <v>6</v>
      </c>
      <c r="P476">
        <v>1</v>
      </c>
      <c r="Q476">
        <v>5</v>
      </c>
      <c r="R476">
        <v>8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3</v>
      </c>
      <c r="Z476">
        <v>11</v>
      </c>
      <c r="AA476">
        <v>0</v>
      </c>
      <c r="AB476">
        <v>44</v>
      </c>
      <c r="AC476" t="str" cm="1">
        <f t="array" ref="AC476">_xlfn.IFS(AB476 &lt; 30, "&lt; 30", AB476 &lt; 40, "30-39", AB476 &lt; 50, "40-49", AB476 &gt;= 50, "50+")</f>
        <v>40-49</v>
      </c>
      <c r="AD476">
        <v>2732</v>
      </c>
      <c r="AE476">
        <v>1</v>
      </c>
      <c r="AF476">
        <v>0</v>
      </c>
      <c r="AG476">
        <v>0</v>
      </c>
      <c r="AH476">
        <v>0</v>
      </c>
      <c r="AI476">
        <v>0</v>
      </c>
      <c r="AJ476" t="str" cm="1">
        <f t="array" ref="AJ47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47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76">
        <v>0</v>
      </c>
      <c r="AM476">
        <v>0</v>
      </c>
      <c r="AN476">
        <v>1</v>
      </c>
      <c r="AO476">
        <v>0</v>
      </c>
      <c r="AP476">
        <v>0</v>
      </c>
      <c r="AQ476" t="str" cm="1">
        <f t="array" ref="AQ47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76" t="str" cm="1">
        <f t="array" ref="AR47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76">
        <v>295</v>
      </c>
      <c r="AT476">
        <v>281</v>
      </c>
      <c r="AU476">
        <v>0</v>
      </c>
      <c r="AV476">
        <v>1</v>
      </c>
      <c r="AW476" t="s">
        <v>47</v>
      </c>
      <c r="AX476" t="s">
        <v>11</v>
      </c>
      <c r="AY476" t="str">
        <f t="shared" si="64"/>
        <v>Web</v>
      </c>
      <c r="AZ476">
        <v>12</v>
      </c>
      <c r="BA476" t="s">
        <v>44</v>
      </c>
      <c r="BB476">
        <f t="shared" si="65"/>
        <v>12</v>
      </c>
      <c r="BC476">
        <f t="shared" si="66"/>
        <v>309</v>
      </c>
      <c r="BD476">
        <f t="shared" si="67"/>
        <v>0.99999999999999978</v>
      </c>
      <c r="BE476">
        <f t="shared" si="68"/>
        <v>4</v>
      </c>
      <c r="BF476">
        <f t="shared" si="69"/>
        <v>4</v>
      </c>
      <c r="BG476">
        <f t="shared" si="70"/>
        <v>9</v>
      </c>
      <c r="BH476">
        <f t="shared" si="71"/>
        <v>2</v>
      </c>
      <c r="BI476" t="str">
        <f>VLOOKUP(BH476,'Additional Data'!$E$1:$F$12,2,FALSE)</f>
        <v>Churned Customer</v>
      </c>
      <c r="BJ476" t="str">
        <f>IF(G476 &lt;= 'Additional Data'!$Q$2, "Low", IF(G476 &lt;= 'Additional Data'!$Q$3, "Medium", "High"))</f>
        <v>Medium</v>
      </c>
      <c r="BK476" t="str">
        <f>IF(K476 &lt;= 'Additional Data'!$V$2, "Low", IF(K476 &lt;= 'Additional Data'!$V$3, "Medium", "High"))</f>
        <v>Medium</v>
      </c>
      <c r="BL476" t="str">
        <f>IF(L476 &lt;= 'Additional Data'!$AA$2, "Low", IF(L476 &lt;= 'Additional Data'!$AA$3, "Medium", "High"))</f>
        <v>Medium</v>
      </c>
      <c r="BM476">
        <v>475</v>
      </c>
    </row>
    <row r="477" spans="1:65" x14ac:dyDescent="0.25">
      <c r="A477">
        <v>76005</v>
      </c>
      <c r="B477" t="str">
        <f>IF(A477 &lt;= 'Additional Data'!$B$2,"Low", IF(A477 &lt;='Additional Data'!$B$3, "Medium", "High"))</f>
        <v>High</v>
      </c>
      <c r="C477">
        <v>0</v>
      </c>
      <c r="D477">
        <v>0</v>
      </c>
      <c r="E477">
        <v>72</v>
      </c>
      <c r="F477" t="str">
        <f t="shared" si="63"/>
        <v>Old</v>
      </c>
      <c r="G477">
        <v>983</v>
      </c>
      <c r="H477">
        <v>20</v>
      </c>
      <c r="I477">
        <v>389</v>
      </c>
      <c r="J477">
        <v>240</v>
      </c>
      <c r="K477">
        <v>50</v>
      </c>
      <c r="L477">
        <v>40</v>
      </c>
      <c r="M477">
        <f>INDEX('Additional Data'!$H$2:$M$2, MATCH(MAX(G477:L477), G477:L477,0))</f>
        <v>0</v>
      </c>
      <c r="N477">
        <v>1</v>
      </c>
      <c r="O477">
        <v>3</v>
      </c>
      <c r="P477">
        <v>5</v>
      </c>
      <c r="Q477">
        <v>13</v>
      </c>
      <c r="R477">
        <v>6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3</v>
      </c>
      <c r="Z477">
        <v>11</v>
      </c>
      <c r="AA477">
        <v>0</v>
      </c>
      <c r="AB477">
        <v>65</v>
      </c>
      <c r="AC477" t="str" cm="1">
        <f t="array" ref="AC477">_xlfn.IFS(AB477 &lt; 30, "&lt; 30", AB477 &lt; 40, "30-39", AB477 &lt; 50, "40-49", AB477 &gt;= 50, "50+")</f>
        <v>50+</v>
      </c>
      <c r="AD477">
        <v>2651</v>
      </c>
      <c r="AE477">
        <v>0</v>
      </c>
      <c r="AF477">
        <v>0</v>
      </c>
      <c r="AG477">
        <v>0</v>
      </c>
      <c r="AH477">
        <v>1</v>
      </c>
      <c r="AI477">
        <v>0</v>
      </c>
      <c r="AJ477" t="str" cm="1">
        <f t="array" ref="AJ47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47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77">
        <v>0</v>
      </c>
      <c r="AM477">
        <v>0</v>
      </c>
      <c r="AN477">
        <v>1</v>
      </c>
      <c r="AO477">
        <v>0</v>
      </c>
      <c r="AP477">
        <v>0</v>
      </c>
      <c r="AQ477" t="str" cm="1">
        <f t="array" ref="AQ47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77" t="str" cm="1">
        <f t="array" ref="AR47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77">
        <v>1682</v>
      </c>
      <c r="AT477">
        <v>1642</v>
      </c>
      <c r="AU477">
        <v>1</v>
      </c>
      <c r="AV477">
        <v>0</v>
      </c>
      <c r="AW477" t="s">
        <v>43</v>
      </c>
      <c r="AX477" t="s">
        <v>13</v>
      </c>
      <c r="AY477" t="str">
        <f t="shared" si="64"/>
        <v>Store</v>
      </c>
      <c r="AZ477">
        <v>21</v>
      </c>
      <c r="BA477" t="s">
        <v>48</v>
      </c>
      <c r="BB477">
        <f t="shared" si="65"/>
        <v>21</v>
      </c>
      <c r="BC477">
        <f t="shared" si="66"/>
        <v>1722</v>
      </c>
      <c r="BD477">
        <f t="shared" si="67"/>
        <v>3.0000000000000004</v>
      </c>
      <c r="BE477">
        <f t="shared" si="68"/>
        <v>8</v>
      </c>
      <c r="BF477">
        <f t="shared" si="69"/>
        <v>9</v>
      </c>
      <c r="BG477">
        <f t="shared" si="70"/>
        <v>20</v>
      </c>
      <c r="BH477">
        <f t="shared" si="71"/>
        <v>7</v>
      </c>
      <c r="BI477" t="str">
        <f>VLOOKUP(BH477,'Additional Data'!$E$1:$F$12,2,FALSE)</f>
        <v>Loyal Customer</v>
      </c>
      <c r="BJ477" t="str">
        <f>IF(G477 &lt;= 'Additional Data'!$Q$2, "Low", IF(G477 &lt;= 'Additional Data'!$Q$3, "Medium", "High"))</f>
        <v>High</v>
      </c>
      <c r="BK477" t="str">
        <f>IF(K477 &lt;= 'Additional Data'!$V$2, "Low", IF(K477 &lt;= 'Additional Data'!$V$3, "Medium", "High"))</f>
        <v>High</v>
      </c>
      <c r="BL477" t="str">
        <f>IF(L477 &lt;= 'Additional Data'!$AA$2, "Low", IF(L477 &lt;= 'Additional Data'!$AA$3, "Medium", "High"))</f>
        <v>Medium</v>
      </c>
      <c r="BM477">
        <v>476</v>
      </c>
    </row>
    <row r="478" spans="1:65" x14ac:dyDescent="0.25">
      <c r="A478">
        <v>58308</v>
      </c>
      <c r="B478" t="str">
        <f>IF(A478 &lt;= 'Additional Data'!$B$2,"Low", IF(A478 &lt;='Additional Data'!$B$3, "Medium", "High"))</f>
        <v>Medium</v>
      </c>
      <c r="C478">
        <v>0</v>
      </c>
      <c r="D478">
        <v>1</v>
      </c>
      <c r="E478">
        <v>77</v>
      </c>
      <c r="F478" t="str">
        <f t="shared" si="63"/>
        <v>Old</v>
      </c>
      <c r="G478">
        <v>691</v>
      </c>
      <c r="H478">
        <v>0</v>
      </c>
      <c r="I478">
        <v>69</v>
      </c>
      <c r="J478">
        <v>10</v>
      </c>
      <c r="K478">
        <v>0</v>
      </c>
      <c r="L478">
        <v>130</v>
      </c>
      <c r="M478">
        <f>INDEX('Additional Data'!$H$2:$M$2, MATCH(MAX(G478:L478), G478:L478,0))</f>
        <v>0</v>
      </c>
      <c r="N478">
        <v>4</v>
      </c>
      <c r="O478">
        <v>2</v>
      </c>
      <c r="P478">
        <v>6</v>
      </c>
      <c r="Q478">
        <v>3</v>
      </c>
      <c r="R478">
        <v>8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3</v>
      </c>
      <c r="Z478">
        <v>11</v>
      </c>
      <c r="AA478">
        <v>0</v>
      </c>
      <c r="AB478">
        <v>56</v>
      </c>
      <c r="AC478" t="str" cm="1">
        <f t="array" ref="AC478">_xlfn.IFS(AB478 &lt; 30, "&lt; 30", AB478 &lt; 40, "30-39", AB478 &lt; 50, "40-49", AB478 &gt;= 50, "50+")</f>
        <v>50+</v>
      </c>
      <c r="AD478">
        <v>2692</v>
      </c>
      <c r="AE478">
        <v>0</v>
      </c>
      <c r="AF478">
        <v>0</v>
      </c>
      <c r="AG478">
        <v>1</v>
      </c>
      <c r="AH478">
        <v>0</v>
      </c>
      <c r="AI478">
        <v>0</v>
      </c>
      <c r="AJ478" t="str" cm="1">
        <f t="array" ref="AJ47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47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78">
        <v>0</v>
      </c>
      <c r="AM478">
        <v>0</v>
      </c>
      <c r="AN478">
        <v>0</v>
      </c>
      <c r="AO478">
        <v>1</v>
      </c>
      <c r="AP478">
        <v>0</v>
      </c>
      <c r="AQ478" t="str" cm="1">
        <f t="array" ref="AQ47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478" t="str" cm="1">
        <f t="array" ref="AR47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78">
        <v>770</v>
      </c>
      <c r="AT478">
        <v>640</v>
      </c>
      <c r="AU478">
        <v>0</v>
      </c>
      <c r="AV478">
        <v>1</v>
      </c>
      <c r="AW478" t="s">
        <v>46</v>
      </c>
      <c r="AX478" t="s">
        <v>12</v>
      </c>
      <c r="AY478" t="str">
        <f t="shared" si="64"/>
        <v>Catalog</v>
      </c>
      <c r="AZ478">
        <v>11</v>
      </c>
      <c r="BA478" t="s">
        <v>44</v>
      </c>
      <c r="BB478">
        <f t="shared" si="65"/>
        <v>11</v>
      </c>
      <c r="BC478">
        <f t="shared" si="66"/>
        <v>900</v>
      </c>
      <c r="BD478">
        <f t="shared" si="67"/>
        <v>3.0000000000000004</v>
      </c>
      <c r="BE478">
        <f t="shared" si="68"/>
        <v>4</v>
      </c>
      <c r="BF478">
        <f t="shared" si="69"/>
        <v>6</v>
      </c>
      <c r="BG478">
        <f t="shared" si="70"/>
        <v>13</v>
      </c>
      <c r="BH478">
        <f t="shared" si="71"/>
        <v>3</v>
      </c>
      <c r="BI478" t="str">
        <f>VLOOKUP(BH478,'Additional Data'!$E$1:$F$12,2,FALSE)</f>
        <v>At Risk</v>
      </c>
      <c r="BJ478" t="str">
        <f>IF(G478 &lt;= 'Additional Data'!$Q$2, "Low", IF(G478 &lt;= 'Additional Data'!$Q$3, "Medium", "High"))</f>
        <v>High</v>
      </c>
      <c r="BK478" t="str">
        <f>IF(K478 &lt;= 'Additional Data'!$V$2, "Low", IF(K478 &lt;= 'Additional Data'!$V$3, "Medium", "High"))</f>
        <v>Low</v>
      </c>
      <c r="BL478" t="str">
        <f>IF(L478 &lt;= 'Additional Data'!$AA$2, "Low", IF(L478 &lt;= 'Additional Data'!$AA$3, "Medium", "High"))</f>
        <v>High</v>
      </c>
      <c r="BM478">
        <v>477</v>
      </c>
    </row>
    <row r="479" spans="1:65" x14ac:dyDescent="0.25">
      <c r="A479">
        <v>55614</v>
      </c>
      <c r="B479" t="str">
        <f>IF(A479 &lt;= 'Additional Data'!$B$2,"Low", IF(A479 &lt;='Additional Data'!$B$3, "Medium", "High"))</f>
        <v>Medium</v>
      </c>
      <c r="C479">
        <v>0</v>
      </c>
      <c r="D479">
        <v>0</v>
      </c>
      <c r="E479">
        <v>85</v>
      </c>
      <c r="F479" t="str">
        <f t="shared" si="63"/>
        <v>Old</v>
      </c>
      <c r="G479">
        <v>504</v>
      </c>
      <c r="H479">
        <v>13</v>
      </c>
      <c r="I479">
        <v>131</v>
      </c>
      <c r="J479">
        <v>8</v>
      </c>
      <c r="K479">
        <v>0</v>
      </c>
      <c r="L479">
        <v>26</v>
      </c>
      <c r="M479">
        <f>INDEX('Additional Data'!$H$2:$M$2, MATCH(MAX(G479:L479), G479:L479,0))</f>
        <v>0</v>
      </c>
      <c r="N479">
        <v>1</v>
      </c>
      <c r="O479">
        <v>9</v>
      </c>
      <c r="P479">
        <v>4</v>
      </c>
      <c r="Q479">
        <v>6</v>
      </c>
      <c r="R479">
        <v>7</v>
      </c>
      <c r="S479">
        <v>0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3</v>
      </c>
      <c r="Z479">
        <v>11</v>
      </c>
      <c r="AA479">
        <v>0</v>
      </c>
      <c r="AB479">
        <v>76</v>
      </c>
      <c r="AC479" t="str" cm="1">
        <f t="array" ref="AC479">_xlfn.IFS(AB479 &lt; 30, "&lt; 30", AB479 &lt; 40, "30-39", AB479 &lt; 50, "40-49", AB479 &gt;= 50, "50+")</f>
        <v>50+</v>
      </c>
      <c r="AD479">
        <v>2373</v>
      </c>
      <c r="AE479">
        <v>1</v>
      </c>
      <c r="AF479">
        <v>0</v>
      </c>
      <c r="AG479">
        <v>0</v>
      </c>
      <c r="AH479">
        <v>0</v>
      </c>
      <c r="AI479">
        <v>0</v>
      </c>
      <c r="AJ479" t="str" cm="1">
        <f t="array" ref="AJ47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47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79">
        <v>0</v>
      </c>
      <c r="AM479">
        <v>0</v>
      </c>
      <c r="AN479">
        <v>0</v>
      </c>
      <c r="AO479">
        <v>0</v>
      </c>
      <c r="AP479">
        <v>1</v>
      </c>
      <c r="AQ479" t="str" cm="1">
        <f t="array" ref="AQ47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479" t="str" cm="1">
        <f t="array" ref="AR47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79">
        <v>656</v>
      </c>
      <c r="AT479">
        <v>630</v>
      </c>
      <c r="AU479">
        <v>1</v>
      </c>
      <c r="AV479">
        <v>0</v>
      </c>
      <c r="AW479" t="s">
        <v>46</v>
      </c>
      <c r="AX479" t="s">
        <v>11</v>
      </c>
      <c r="AY479" t="str">
        <f t="shared" si="64"/>
        <v>Web</v>
      </c>
      <c r="AZ479">
        <v>19</v>
      </c>
      <c r="BA479" t="s">
        <v>48</v>
      </c>
      <c r="BB479">
        <f t="shared" si="65"/>
        <v>19</v>
      </c>
      <c r="BC479">
        <f t="shared" si="66"/>
        <v>682</v>
      </c>
      <c r="BD479">
        <f t="shared" si="67"/>
        <v>1.9999999999999996</v>
      </c>
      <c r="BE479">
        <f t="shared" si="68"/>
        <v>7</v>
      </c>
      <c r="BF479">
        <f t="shared" si="69"/>
        <v>6</v>
      </c>
      <c r="BG479">
        <f t="shared" si="70"/>
        <v>15</v>
      </c>
      <c r="BH479">
        <f t="shared" si="71"/>
        <v>4</v>
      </c>
      <c r="BI479" t="str">
        <f>VLOOKUP(BH479,'Additional Data'!$E$1:$F$12,2,FALSE)</f>
        <v>At Risk</v>
      </c>
      <c r="BJ479" t="str">
        <f>IF(G479 &lt;= 'Additional Data'!$Q$2, "Low", IF(G479 &lt;= 'Additional Data'!$Q$3, "Medium", "High"))</f>
        <v>Medium</v>
      </c>
      <c r="BK479" t="str">
        <f>IF(K479 &lt;= 'Additional Data'!$V$2, "Low", IF(K479 &lt;= 'Additional Data'!$V$3, "Medium", "High"))</f>
        <v>Low</v>
      </c>
      <c r="BL479" t="str">
        <f>IF(L479 &lt;= 'Additional Data'!$AA$2, "Low", IF(L479 &lt;= 'Additional Data'!$AA$3, "Medium", "High"))</f>
        <v>Medium</v>
      </c>
      <c r="BM479">
        <v>478</v>
      </c>
    </row>
    <row r="480" spans="1:65" x14ac:dyDescent="0.25">
      <c r="A480">
        <v>59432</v>
      </c>
      <c r="B480" t="str">
        <f>IF(A480 &lt;= 'Additional Data'!$B$2,"Low", IF(A480 &lt;='Additional Data'!$B$3, "Medium", "High"))</f>
        <v>Medium</v>
      </c>
      <c r="C480">
        <v>0</v>
      </c>
      <c r="D480">
        <v>1</v>
      </c>
      <c r="E480">
        <v>88</v>
      </c>
      <c r="F480" t="str">
        <f t="shared" si="63"/>
        <v>Old</v>
      </c>
      <c r="G480">
        <v>317</v>
      </c>
      <c r="H480">
        <v>25</v>
      </c>
      <c r="I480">
        <v>265</v>
      </c>
      <c r="J480">
        <v>25</v>
      </c>
      <c r="K480">
        <v>19</v>
      </c>
      <c r="L480">
        <v>12</v>
      </c>
      <c r="M480">
        <f>INDEX('Additional Data'!$H$2:$M$2, MATCH(MAX(G480:L480), G480:L480,0))</f>
        <v>0</v>
      </c>
      <c r="N480">
        <v>3</v>
      </c>
      <c r="O480">
        <v>5</v>
      </c>
      <c r="P480">
        <v>3</v>
      </c>
      <c r="Q480">
        <v>11</v>
      </c>
      <c r="R480">
        <v>5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3</v>
      </c>
      <c r="Z480">
        <v>11</v>
      </c>
      <c r="AA480">
        <v>0</v>
      </c>
      <c r="AB480">
        <v>58</v>
      </c>
      <c r="AC480" t="str" cm="1">
        <f t="array" ref="AC480">_xlfn.IFS(AB480 &lt; 30, "&lt; 30", AB480 &lt; 40, "30-39", AB480 &lt; 50, "40-49", AB480 &gt;= 50, "50+")</f>
        <v>50+</v>
      </c>
      <c r="AD480">
        <v>2601</v>
      </c>
      <c r="AE480">
        <v>1</v>
      </c>
      <c r="AF480">
        <v>0</v>
      </c>
      <c r="AG480">
        <v>0</v>
      </c>
      <c r="AH480">
        <v>0</v>
      </c>
      <c r="AI480">
        <v>0</v>
      </c>
      <c r="AJ480" t="str" cm="1">
        <f t="array" ref="AJ48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48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80">
        <v>0</v>
      </c>
      <c r="AM480">
        <v>0</v>
      </c>
      <c r="AN480">
        <v>0</v>
      </c>
      <c r="AO480">
        <v>1</v>
      </c>
      <c r="AP480">
        <v>0</v>
      </c>
      <c r="AQ480" t="str" cm="1">
        <f t="array" ref="AQ48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480" t="str" cm="1">
        <f t="array" ref="AR48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80">
        <v>651</v>
      </c>
      <c r="AT480">
        <v>639</v>
      </c>
      <c r="AU480">
        <v>0</v>
      </c>
      <c r="AV480">
        <v>1</v>
      </c>
      <c r="AW480" t="s">
        <v>46</v>
      </c>
      <c r="AX480" t="s">
        <v>13</v>
      </c>
      <c r="AY480" t="str">
        <f t="shared" si="64"/>
        <v>Store</v>
      </c>
      <c r="AZ480">
        <v>19</v>
      </c>
      <c r="BA480" t="s">
        <v>44</v>
      </c>
      <c r="BB480">
        <f t="shared" si="65"/>
        <v>19</v>
      </c>
      <c r="BC480">
        <f t="shared" si="66"/>
        <v>663</v>
      </c>
      <c r="BD480">
        <f t="shared" si="67"/>
        <v>1.9999999999999996</v>
      </c>
      <c r="BE480">
        <f t="shared" si="68"/>
        <v>7</v>
      </c>
      <c r="BF480">
        <f t="shared" si="69"/>
        <v>6</v>
      </c>
      <c r="BG480">
        <f t="shared" si="70"/>
        <v>15</v>
      </c>
      <c r="BH480">
        <f t="shared" si="71"/>
        <v>4</v>
      </c>
      <c r="BI480" t="str">
        <f>VLOOKUP(BH480,'Additional Data'!$E$1:$F$12,2,FALSE)</f>
        <v>At Risk</v>
      </c>
      <c r="BJ480" t="str">
        <f>IF(G480 &lt;= 'Additional Data'!$Q$2, "Low", IF(G480 &lt;= 'Additional Data'!$Q$3, "Medium", "High"))</f>
        <v>Medium</v>
      </c>
      <c r="BK480" t="str">
        <f>IF(K480 &lt;= 'Additional Data'!$V$2, "Low", IF(K480 &lt;= 'Additional Data'!$V$3, "Medium", "High"))</f>
        <v>Medium</v>
      </c>
      <c r="BL480" t="str">
        <f>IF(L480 &lt;= 'Additional Data'!$AA$2, "Low", IF(L480 &lt;= 'Additional Data'!$AA$3, "Medium", "High"))</f>
        <v>Medium</v>
      </c>
      <c r="BM480">
        <v>479</v>
      </c>
    </row>
    <row r="481" spans="1:65" x14ac:dyDescent="0.25">
      <c r="A481">
        <v>55563</v>
      </c>
      <c r="B481" t="str">
        <f>IF(A481 &lt;= 'Additional Data'!$B$2,"Low", IF(A481 &lt;='Additional Data'!$B$3, "Medium", "High"))</f>
        <v>Medium</v>
      </c>
      <c r="C481">
        <v>0</v>
      </c>
      <c r="D481">
        <v>1</v>
      </c>
      <c r="E481">
        <v>22</v>
      </c>
      <c r="F481" t="str">
        <f t="shared" si="63"/>
        <v>Recent</v>
      </c>
      <c r="G481">
        <v>29</v>
      </c>
      <c r="H481">
        <v>1</v>
      </c>
      <c r="I481">
        <v>9</v>
      </c>
      <c r="J481">
        <v>2</v>
      </c>
      <c r="K481">
        <v>0</v>
      </c>
      <c r="L481">
        <v>2</v>
      </c>
      <c r="M481">
        <f>INDEX('Additional Data'!$H$2:$M$2, MATCH(MAX(G481:L481), G481:L481,0))</f>
        <v>0</v>
      </c>
      <c r="N481">
        <v>1</v>
      </c>
      <c r="O481">
        <v>2</v>
      </c>
      <c r="P481">
        <v>0</v>
      </c>
      <c r="Q481">
        <v>3</v>
      </c>
      <c r="R481">
        <v>3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3</v>
      </c>
      <c r="Z481">
        <v>11</v>
      </c>
      <c r="AA481">
        <v>0</v>
      </c>
      <c r="AB481">
        <v>42</v>
      </c>
      <c r="AC481" t="str" cm="1">
        <f t="array" ref="AC481">_xlfn.IFS(AB481 &lt; 30, "&lt; 30", AB481 &lt; 40, "30-39", AB481 &lt; 50, "40-49", AB481 &gt;= 50, "50+")</f>
        <v>40-49</v>
      </c>
      <c r="AD481">
        <v>2244</v>
      </c>
      <c r="AE481">
        <v>1</v>
      </c>
      <c r="AF481">
        <v>0</v>
      </c>
      <c r="AG481">
        <v>0</v>
      </c>
      <c r="AH481">
        <v>0</v>
      </c>
      <c r="AI481">
        <v>0</v>
      </c>
      <c r="AJ481" t="str" cm="1">
        <f t="array" ref="AJ48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48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81">
        <v>0</v>
      </c>
      <c r="AM481">
        <v>0</v>
      </c>
      <c r="AN481">
        <v>1</v>
      </c>
      <c r="AO481">
        <v>0</v>
      </c>
      <c r="AP481">
        <v>0</v>
      </c>
      <c r="AQ481" t="str" cm="1">
        <f t="array" ref="AQ48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81" t="str" cm="1">
        <f t="array" ref="AR48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81">
        <v>41</v>
      </c>
      <c r="AT481">
        <v>39</v>
      </c>
      <c r="AU481">
        <v>0</v>
      </c>
      <c r="AV481">
        <v>1</v>
      </c>
      <c r="AW481" t="s">
        <v>45</v>
      </c>
      <c r="AX481" t="s">
        <v>13</v>
      </c>
      <c r="AY481" t="str">
        <f t="shared" si="64"/>
        <v>Store</v>
      </c>
      <c r="AZ481">
        <v>5</v>
      </c>
      <c r="BA481" t="s">
        <v>44</v>
      </c>
      <c r="BB481">
        <f t="shared" si="65"/>
        <v>5</v>
      </c>
      <c r="BC481">
        <f t="shared" si="66"/>
        <v>43</v>
      </c>
      <c r="BD481">
        <f t="shared" si="67"/>
        <v>8</v>
      </c>
      <c r="BE481">
        <f t="shared" si="68"/>
        <v>1</v>
      </c>
      <c r="BF481">
        <f t="shared" si="69"/>
        <v>1</v>
      </c>
      <c r="BG481">
        <f t="shared" si="70"/>
        <v>10</v>
      </c>
      <c r="BH481">
        <f t="shared" si="71"/>
        <v>2</v>
      </c>
      <c r="BI481" t="str">
        <f>VLOOKUP(BH481,'Additional Data'!$E$1:$F$12,2,FALSE)</f>
        <v>Churned Customer</v>
      </c>
      <c r="BJ481" t="str">
        <f>IF(G481 &lt;= 'Additional Data'!$Q$2, "Low", IF(G481 &lt;= 'Additional Data'!$Q$3, "Medium", "High"))</f>
        <v>Medium</v>
      </c>
      <c r="BK481" t="str">
        <f>IF(K481 &lt;= 'Additional Data'!$V$2, "Low", IF(K481 &lt;= 'Additional Data'!$V$3, "Medium", "High"))</f>
        <v>Low</v>
      </c>
      <c r="BL481" t="str">
        <f>IF(L481 &lt;= 'Additional Data'!$AA$2, "Low", IF(L481 &lt;= 'Additional Data'!$AA$3, "Medium", "High"))</f>
        <v>Low</v>
      </c>
      <c r="BM481">
        <v>480</v>
      </c>
    </row>
    <row r="482" spans="1:65" x14ac:dyDescent="0.25">
      <c r="A482">
        <v>78642</v>
      </c>
      <c r="B482" t="str">
        <f>IF(A482 &lt;= 'Additional Data'!$B$2,"Low", IF(A482 &lt;='Additional Data'!$B$3, "Medium", "High"))</f>
        <v>High</v>
      </c>
      <c r="C482">
        <v>0</v>
      </c>
      <c r="D482">
        <v>1</v>
      </c>
      <c r="E482">
        <v>83</v>
      </c>
      <c r="F482" t="str">
        <f t="shared" si="63"/>
        <v>Old</v>
      </c>
      <c r="G482">
        <v>1396</v>
      </c>
      <c r="H482">
        <v>0</v>
      </c>
      <c r="I482">
        <v>322</v>
      </c>
      <c r="J482">
        <v>46</v>
      </c>
      <c r="K482">
        <v>35</v>
      </c>
      <c r="L482">
        <v>17</v>
      </c>
      <c r="M482">
        <f>INDEX('Additional Data'!$H$2:$M$2, MATCH(MAX(G482:L482), G482:L482,0))</f>
        <v>0</v>
      </c>
      <c r="N482">
        <v>1</v>
      </c>
      <c r="O482">
        <v>4</v>
      </c>
      <c r="P482">
        <v>9</v>
      </c>
      <c r="Q482">
        <v>4</v>
      </c>
      <c r="R482">
        <v>6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3</v>
      </c>
      <c r="Z482">
        <v>11</v>
      </c>
      <c r="AA482">
        <v>0</v>
      </c>
      <c r="AB482">
        <v>49</v>
      </c>
      <c r="AC482" t="str" cm="1">
        <f t="array" ref="AC482">_xlfn.IFS(AB482 &lt; 30, "&lt; 30", AB482 &lt; 40, "30-39", AB482 &lt; 50, "40-49", AB482 &gt;= 50, "50+")</f>
        <v>40-49</v>
      </c>
      <c r="AD482">
        <v>2593</v>
      </c>
      <c r="AE482">
        <v>0</v>
      </c>
      <c r="AF482">
        <v>0</v>
      </c>
      <c r="AG482">
        <v>0</v>
      </c>
      <c r="AH482">
        <v>1</v>
      </c>
      <c r="AI482">
        <v>0</v>
      </c>
      <c r="AJ482" t="str" cm="1">
        <f t="array" ref="AJ48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48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82">
        <v>0</v>
      </c>
      <c r="AM482">
        <v>0</v>
      </c>
      <c r="AN482">
        <v>0</v>
      </c>
      <c r="AO482">
        <v>0</v>
      </c>
      <c r="AP482">
        <v>1</v>
      </c>
      <c r="AQ482" t="str" cm="1">
        <f t="array" ref="AQ48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482" t="str" cm="1">
        <f t="array" ref="AR48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82">
        <v>1799</v>
      </c>
      <c r="AT482">
        <v>1782</v>
      </c>
      <c r="AU482">
        <v>0</v>
      </c>
      <c r="AV482">
        <v>1</v>
      </c>
      <c r="AW482" t="s">
        <v>43</v>
      </c>
      <c r="AX482" t="s">
        <v>12</v>
      </c>
      <c r="AY482" t="str">
        <f t="shared" si="64"/>
        <v>Catalog</v>
      </c>
      <c r="AZ482">
        <v>17</v>
      </c>
      <c r="BA482" t="s">
        <v>44</v>
      </c>
      <c r="BB482">
        <f t="shared" si="65"/>
        <v>17</v>
      </c>
      <c r="BC482">
        <f t="shared" si="66"/>
        <v>1816</v>
      </c>
      <c r="BD482">
        <f t="shared" si="67"/>
        <v>1.9999999999999996</v>
      </c>
      <c r="BE482">
        <f t="shared" si="68"/>
        <v>6</v>
      </c>
      <c r="BF482">
        <f t="shared" si="69"/>
        <v>9</v>
      </c>
      <c r="BG482">
        <f t="shared" si="70"/>
        <v>17</v>
      </c>
      <c r="BH482">
        <f t="shared" si="71"/>
        <v>5</v>
      </c>
      <c r="BI482" t="str">
        <f>VLOOKUP(BH482,'Additional Data'!$E$1:$F$12,2,FALSE)</f>
        <v>Loyal Customer</v>
      </c>
      <c r="BJ482" t="str">
        <f>IF(G482 &lt;= 'Additional Data'!$Q$2, "Low", IF(G482 &lt;= 'Additional Data'!$Q$3, "Medium", "High"))</f>
        <v>High</v>
      </c>
      <c r="BK482" t="str">
        <f>IF(K482 &lt;= 'Additional Data'!$V$2, "Low", IF(K482 &lt;= 'Additional Data'!$V$3, "Medium", "High"))</f>
        <v>High</v>
      </c>
      <c r="BL482" t="str">
        <f>IF(L482 &lt;= 'Additional Data'!$AA$2, "Low", IF(L482 &lt;= 'Additional Data'!$AA$3, "Medium", "High"))</f>
        <v>Medium</v>
      </c>
      <c r="BM482">
        <v>481</v>
      </c>
    </row>
    <row r="483" spans="1:65" x14ac:dyDescent="0.25">
      <c r="A483">
        <v>67911</v>
      </c>
      <c r="B483" t="str">
        <f>IF(A483 &lt;= 'Additional Data'!$B$2,"Low", IF(A483 &lt;='Additional Data'!$B$3, "Medium", "High"))</f>
        <v>Medium</v>
      </c>
      <c r="C483">
        <v>0</v>
      </c>
      <c r="D483">
        <v>1</v>
      </c>
      <c r="E483">
        <v>63</v>
      </c>
      <c r="F483" t="str">
        <f t="shared" si="63"/>
        <v>Old</v>
      </c>
      <c r="G483">
        <v>529</v>
      </c>
      <c r="H483">
        <v>0</v>
      </c>
      <c r="I483">
        <v>356</v>
      </c>
      <c r="J483">
        <v>63</v>
      </c>
      <c r="K483">
        <v>28</v>
      </c>
      <c r="L483">
        <v>0</v>
      </c>
      <c r="M483">
        <f>INDEX('Additional Data'!$H$2:$M$2, MATCH(MAX(G483:L483), G483:L483,0))</f>
        <v>0</v>
      </c>
      <c r="N483">
        <v>3</v>
      </c>
      <c r="O483">
        <v>6</v>
      </c>
      <c r="P483">
        <v>7</v>
      </c>
      <c r="Q483">
        <v>11</v>
      </c>
      <c r="R483">
        <v>3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3</v>
      </c>
      <c r="Z483">
        <v>11</v>
      </c>
      <c r="AA483">
        <v>0</v>
      </c>
      <c r="AB483">
        <v>71</v>
      </c>
      <c r="AC483" t="str" cm="1">
        <f t="array" ref="AC483">_xlfn.IFS(AB483 &lt; 30, "&lt; 30", AB483 &lt; 40, "30-39", AB483 &lt; 50, "40-49", AB483 &gt;= 50, "50+")</f>
        <v>50+</v>
      </c>
      <c r="AD483">
        <v>2197</v>
      </c>
      <c r="AE483">
        <v>0</v>
      </c>
      <c r="AF483">
        <v>0</v>
      </c>
      <c r="AG483">
        <v>0</v>
      </c>
      <c r="AH483">
        <v>1</v>
      </c>
      <c r="AI483">
        <v>0</v>
      </c>
      <c r="AJ483" t="str" cm="1">
        <f t="array" ref="AJ48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48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83">
        <v>0</v>
      </c>
      <c r="AM483">
        <v>0</v>
      </c>
      <c r="AN483">
        <v>0</v>
      </c>
      <c r="AO483">
        <v>0</v>
      </c>
      <c r="AP483">
        <v>1</v>
      </c>
      <c r="AQ483" t="str" cm="1">
        <f t="array" ref="AQ48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483" t="str" cm="1">
        <f t="array" ref="AR48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83">
        <v>976</v>
      </c>
      <c r="AT483">
        <v>976</v>
      </c>
      <c r="AU483">
        <v>0</v>
      </c>
      <c r="AV483">
        <v>1</v>
      </c>
      <c r="AW483" t="s">
        <v>43</v>
      </c>
      <c r="AX483" t="s">
        <v>13</v>
      </c>
      <c r="AY483" t="str">
        <f t="shared" si="64"/>
        <v>Store</v>
      </c>
      <c r="AZ483">
        <v>24</v>
      </c>
      <c r="BA483" t="s">
        <v>44</v>
      </c>
      <c r="BB483">
        <f t="shared" si="65"/>
        <v>24</v>
      </c>
      <c r="BC483">
        <f t="shared" si="66"/>
        <v>976</v>
      </c>
      <c r="BD483">
        <f t="shared" si="67"/>
        <v>4</v>
      </c>
      <c r="BE483">
        <f t="shared" si="68"/>
        <v>9</v>
      </c>
      <c r="BF483">
        <f t="shared" si="69"/>
        <v>7</v>
      </c>
      <c r="BG483">
        <f t="shared" si="70"/>
        <v>20</v>
      </c>
      <c r="BH483">
        <f t="shared" si="71"/>
        <v>7</v>
      </c>
      <c r="BI483" t="str">
        <f>VLOOKUP(BH483,'Additional Data'!$E$1:$F$12,2,FALSE)</f>
        <v>Loyal Customer</v>
      </c>
      <c r="BJ483" t="str">
        <f>IF(G483 &lt;= 'Additional Data'!$Q$2, "Low", IF(G483 &lt;= 'Additional Data'!$Q$3, "Medium", "High"))</f>
        <v>High</v>
      </c>
      <c r="BK483" t="str">
        <f>IF(K483 &lt;= 'Additional Data'!$V$2, "Low", IF(K483 &lt;= 'Additional Data'!$V$3, "Medium", "High"))</f>
        <v>Medium</v>
      </c>
      <c r="BL483" t="str">
        <f>IF(L483 &lt;= 'Additional Data'!$AA$2, "Low", IF(L483 &lt;= 'Additional Data'!$AA$3, "Medium", "High"))</f>
        <v>Low</v>
      </c>
      <c r="BM483">
        <v>482</v>
      </c>
    </row>
    <row r="484" spans="1:65" x14ac:dyDescent="0.25">
      <c r="A484">
        <v>65275</v>
      </c>
      <c r="B484" t="str">
        <f>IF(A484 &lt;= 'Additional Data'!$B$2,"Low", IF(A484 &lt;='Additional Data'!$B$3, "Medium", "High"))</f>
        <v>Medium</v>
      </c>
      <c r="C484">
        <v>0</v>
      </c>
      <c r="D484">
        <v>0</v>
      </c>
      <c r="E484">
        <v>9</v>
      </c>
      <c r="F484" t="str">
        <f t="shared" si="63"/>
        <v>Recent</v>
      </c>
      <c r="G484">
        <v>388</v>
      </c>
      <c r="H484">
        <v>14</v>
      </c>
      <c r="I484">
        <v>218</v>
      </c>
      <c r="J484">
        <v>91</v>
      </c>
      <c r="K484">
        <v>14</v>
      </c>
      <c r="L484">
        <v>21</v>
      </c>
      <c r="M484">
        <f>INDEX('Additional Data'!$H$2:$M$2, MATCH(MAX(G484:L484), G484:L484,0))</f>
        <v>0</v>
      </c>
      <c r="N484">
        <v>1</v>
      </c>
      <c r="O484">
        <v>4</v>
      </c>
      <c r="P484">
        <v>3</v>
      </c>
      <c r="Q484">
        <v>13</v>
      </c>
      <c r="R484">
        <v>2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3</v>
      </c>
      <c r="Z484">
        <v>11</v>
      </c>
      <c r="AA484">
        <v>0</v>
      </c>
      <c r="AB484">
        <v>76</v>
      </c>
      <c r="AC484" t="str" cm="1">
        <f t="array" ref="AC484">_xlfn.IFS(AB484 &lt; 30, "&lt; 30", AB484 &lt; 40, "30-39", AB484 &lt; 50, "40-49", AB484 &gt;= 50, "50+")</f>
        <v>50+</v>
      </c>
      <c r="AD484">
        <v>2611</v>
      </c>
      <c r="AE484">
        <v>0</v>
      </c>
      <c r="AF484">
        <v>1</v>
      </c>
      <c r="AG484">
        <v>0</v>
      </c>
      <c r="AH484">
        <v>0</v>
      </c>
      <c r="AI484">
        <v>0</v>
      </c>
      <c r="AJ484" t="str" cm="1">
        <f t="array" ref="AJ48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8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84">
        <v>0</v>
      </c>
      <c r="AM484">
        <v>0</v>
      </c>
      <c r="AN484">
        <v>1</v>
      </c>
      <c r="AO484">
        <v>0</v>
      </c>
      <c r="AP484">
        <v>0</v>
      </c>
      <c r="AQ484" t="str" cm="1">
        <f t="array" ref="AQ48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84" t="str" cm="1">
        <f t="array" ref="AR48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84">
        <v>725</v>
      </c>
      <c r="AT484">
        <v>704</v>
      </c>
      <c r="AU484">
        <v>0</v>
      </c>
      <c r="AV484">
        <v>0</v>
      </c>
      <c r="AW484" t="s">
        <v>46</v>
      </c>
      <c r="AX484" t="s">
        <v>13</v>
      </c>
      <c r="AY484" t="str">
        <f t="shared" si="64"/>
        <v>Store</v>
      </c>
      <c r="AZ484">
        <v>20</v>
      </c>
      <c r="BA484" t="s">
        <v>44</v>
      </c>
      <c r="BB484">
        <f t="shared" si="65"/>
        <v>20</v>
      </c>
      <c r="BC484">
        <f t="shared" si="66"/>
        <v>746</v>
      </c>
      <c r="BD484">
        <f t="shared" si="67"/>
        <v>10</v>
      </c>
      <c r="BE484">
        <f t="shared" si="68"/>
        <v>7</v>
      </c>
      <c r="BF484">
        <f t="shared" si="69"/>
        <v>6</v>
      </c>
      <c r="BG484">
        <f t="shared" si="70"/>
        <v>23</v>
      </c>
      <c r="BH484">
        <f t="shared" si="71"/>
        <v>8</v>
      </c>
      <c r="BI484" t="str">
        <f>VLOOKUP(BH484,'Additional Data'!$E$1:$F$12,2,FALSE)</f>
        <v>Top Customer</v>
      </c>
      <c r="BJ484" t="str">
        <f>IF(G484 &lt;= 'Additional Data'!$Q$2, "Low", IF(G484 &lt;= 'Additional Data'!$Q$3, "Medium", "High"))</f>
        <v>Medium</v>
      </c>
      <c r="BK484" t="str">
        <f>IF(K484 &lt;= 'Additional Data'!$V$2, "Low", IF(K484 &lt;= 'Additional Data'!$V$3, "Medium", "High"))</f>
        <v>Medium</v>
      </c>
      <c r="BL484" t="str">
        <f>IF(L484 &lt;= 'Additional Data'!$AA$2, "Low", IF(L484 &lt;= 'Additional Data'!$AA$3, "Medium", "High"))</f>
        <v>Medium</v>
      </c>
      <c r="BM484">
        <v>483</v>
      </c>
    </row>
    <row r="485" spans="1:65" x14ac:dyDescent="0.25">
      <c r="A485">
        <v>27203</v>
      </c>
      <c r="B485" t="str">
        <f>IF(A485 &lt;= 'Additional Data'!$B$2,"Low", IF(A485 &lt;='Additional Data'!$B$3, "Medium", "High"))</f>
        <v>Low</v>
      </c>
      <c r="C485">
        <v>1</v>
      </c>
      <c r="D485">
        <v>1</v>
      </c>
      <c r="E485">
        <v>92</v>
      </c>
      <c r="F485" t="str">
        <f t="shared" si="63"/>
        <v>Old</v>
      </c>
      <c r="G485">
        <v>13</v>
      </c>
      <c r="H485">
        <v>2</v>
      </c>
      <c r="I485">
        <v>21</v>
      </c>
      <c r="J485">
        <v>4</v>
      </c>
      <c r="K485">
        <v>0</v>
      </c>
      <c r="L485">
        <v>24</v>
      </c>
      <c r="M485">
        <f>INDEX('Additional Data'!$H$2:$M$2, MATCH(MAX(G485:L485), G485:L485,0))</f>
        <v>0</v>
      </c>
      <c r="N485">
        <v>2</v>
      </c>
      <c r="O485">
        <v>1</v>
      </c>
      <c r="P485">
        <v>1</v>
      </c>
      <c r="Q485">
        <v>2</v>
      </c>
      <c r="R485">
        <v>8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3</v>
      </c>
      <c r="Z485">
        <v>11</v>
      </c>
      <c r="AA485">
        <v>0</v>
      </c>
      <c r="AB485">
        <v>70</v>
      </c>
      <c r="AC485" t="str" cm="1">
        <f t="array" ref="AC485">_xlfn.IFS(AB485 &lt; 30, "&lt; 30", AB485 &lt; 40, "30-39", AB485 &lt; 50, "40-49", AB485 &gt;= 50, "50+")</f>
        <v>50+</v>
      </c>
      <c r="AD485">
        <v>2851</v>
      </c>
      <c r="AE485">
        <v>0</v>
      </c>
      <c r="AF485">
        <v>0</v>
      </c>
      <c r="AG485">
        <v>0</v>
      </c>
      <c r="AH485">
        <v>1</v>
      </c>
      <c r="AI485">
        <v>0</v>
      </c>
      <c r="AJ485" t="str" cm="1">
        <f t="array" ref="AJ48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48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85">
        <v>0</v>
      </c>
      <c r="AM485">
        <v>0</v>
      </c>
      <c r="AN485">
        <v>1</v>
      </c>
      <c r="AO485">
        <v>0</v>
      </c>
      <c r="AP485">
        <v>0</v>
      </c>
      <c r="AQ485" t="str" cm="1">
        <f t="array" ref="AQ48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85" t="str" cm="1">
        <f t="array" ref="AR48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85">
        <v>40</v>
      </c>
      <c r="AT485">
        <v>16</v>
      </c>
      <c r="AU485">
        <v>0</v>
      </c>
      <c r="AV485">
        <v>2</v>
      </c>
      <c r="AW485" t="s">
        <v>45</v>
      </c>
      <c r="AX485" t="s">
        <v>13</v>
      </c>
      <c r="AY485" t="str">
        <f t="shared" si="64"/>
        <v>Store</v>
      </c>
      <c r="AZ485">
        <v>4</v>
      </c>
      <c r="BA485" t="s">
        <v>44</v>
      </c>
      <c r="BB485">
        <f t="shared" si="65"/>
        <v>4</v>
      </c>
      <c r="BC485">
        <f t="shared" si="66"/>
        <v>64</v>
      </c>
      <c r="BD485">
        <f t="shared" si="67"/>
        <v>0.99999999999999978</v>
      </c>
      <c r="BE485">
        <f t="shared" si="68"/>
        <v>0</v>
      </c>
      <c r="BF485">
        <f t="shared" si="69"/>
        <v>2</v>
      </c>
      <c r="BG485">
        <f t="shared" si="70"/>
        <v>3</v>
      </c>
      <c r="BH485">
        <f t="shared" si="71"/>
        <v>0</v>
      </c>
      <c r="BI485" t="str">
        <f>VLOOKUP(BH485,'Additional Data'!$E$1:$F$12,2,FALSE)</f>
        <v>Churned Customer</v>
      </c>
      <c r="BJ485" t="str">
        <f>IF(G485 &lt;= 'Additional Data'!$Q$2, "Low", IF(G485 &lt;= 'Additional Data'!$Q$3, "Medium", "High"))</f>
        <v>Low</v>
      </c>
      <c r="BK485" t="str">
        <f>IF(K485 &lt;= 'Additional Data'!$V$2, "Low", IF(K485 &lt;= 'Additional Data'!$V$3, "Medium", "High"))</f>
        <v>Low</v>
      </c>
      <c r="BL485" t="str">
        <f>IF(L485 &lt;= 'Additional Data'!$AA$2, "Low", IF(L485 &lt;= 'Additional Data'!$AA$3, "Medium", "High"))</f>
        <v>Medium</v>
      </c>
      <c r="BM485">
        <v>484</v>
      </c>
    </row>
    <row r="486" spans="1:65" x14ac:dyDescent="0.25">
      <c r="A486">
        <v>48330</v>
      </c>
      <c r="B486" t="str">
        <f>IF(A486 &lt;= 'Additional Data'!$B$2,"Low", IF(A486 &lt;='Additional Data'!$B$3, "Medium", "High"))</f>
        <v>Medium</v>
      </c>
      <c r="C486">
        <v>0</v>
      </c>
      <c r="D486">
        <v>1</v>
      </c>
      <c r="E486">
        <v>2</v>
      </c>
      <c r="F486" t="str">
        <f t="shared" si="63"/>
        <v>Very Recent</v>
      </c>
      <c r="G486">
        <v>28</v>
      </c>
      <c r="H486">
        <v>0</v>
      </c>
      <c r="I486">
        <v>4</v>
      </c>
      <c r="J486">
        <v>0</v>
      </c>
      <c r="K486">
        <v>0</v>
      </c>
      <c r="L486">
        <v>0</v>
      </c>
      <c r="M486">
        <f>INDEX('Additional Data'!$H$2:$M$2, MATCH(MAX(G486:L486), G486:L486,0))</f>
        <v>0</v>
      </c>
      <c r="N486">
        <v>1</v>
      </c>
      <c r="O486">
        <v>1</v>
      </c>
      <c r="P486">
        <v>0</v>
      </c>
      <c r="Q486">
        <v>3</v>
      </c>
      <c r="R486">
        <v>5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3</v>
      </c>
      <c r="Z486">
        <v>11</v>
      </c>
      <c r="AA486">
        <v>0</v>
      </c>
      <c r="AB486">
        <v>59</v>
      </c>
      <c r="AC486" t="str" cm="1">
        <f t="array" ref="AC486">_xlfn.IFS(AB486 &lt; 30, "&lt; 30", AB486 &lt; 40, "30-39", AB486 &lt; 50, "40-49", AB486 &gt;= 50, "50+")</f>
        <v>50+</v>
      </c>
      <c r="AD486">
        <v>2385</v>
      </c>
      <c r="AE486">
        <v>0</v>
      </c>
      <c r="AF486">
        <v>0</v>
      </c>
      <c r="AG486">
        <v>0</v>
      </c>
      <c r="AH486">
        <v>1</v>
      </c>
      <c r="AI486">
        <v>0</v>
      </c>
      <c r="AJ486" t="str" cm="1">
        <f t="array" ref="AJ48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48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86">
        <v>0</v>
      </c>
      <c r="AM486">
        <v>0</v>
      </c>
      <c r="AN486">
        <v>0</v>
      </c>
      <c r="AO486">
        <v>1</v>
      </c>
      <c r="AP486">
        <v>0</v>
      </c>
      <c r="AQ486" t="str" cm="1">
        <f t="array" ref="AQ48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486" t="str" cm="1">
        <f t="array" ref="AR48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86">
        <v>32</v>
      </c>
      <c r="AT486">
        <v>32</v>
      </c>
      <c r="AU486">
        <v>0</v>
      </c>
      <c r="AV486">
        <v>1</v>
      </c>
      <c r="AW486" t="s">
        <v>45</v>
      </c>
      <c r="AX486" t="s">
        <v>13</v>
      </c>
      <c r="AY486" t="str">
        <f t="shared" si="64"/>
        <v>Store</v>
      </c>
      <c r="AZ486">
        <v>4</v>
      </c>
      <c r="BA486" t="s">
        <v>44</v>
      </c>
      <c r="BB486">
        <f t="shared" si="65"/>
        <v>4</v>
      </c>
      <c r="BC486">
        <f t="shared" si="66"/>
        <v>32</v>
      </c>
      <c r="BD486">
        <f t="shared" si="67"/>
        <v>10</v>
      </c>
      <c r="BE486">
        <f t="shared" si="68"/>
        <v>0</v>
      </c>
      <c r="BF486">
        <f t="shared" si="69"/>
        <v>0</v>
      </c>
      <c r="BG486">
        <f t="shared" si="70"/>
        <v>10</v>
      </c>
      <c r="BH486">
        <f t="shared" si="71"/>
        <v>2</v>
      </c>
      <c r="BI486" t="str">
        <f>VLOOKUP(BH486,'Additional Data'!$E$1:$F$12,2,FALSE)</f>
        <v>Churned Customer</v>
      </c>
      <c r="BJ486" t="str">
        <f>IF(G486 &lt;= 'Additional Data'!$Q$2, "Low", IF(G486 &lt;= 'Additional Data'!$Q$3, "Medium", "High"))</f>
        <v>Medium</v>
      </c>
      <c r="BK486" t="str">
        <f>IF(K486 &lt;= 'Additional Data'!$V$2, "Low", IF(K486 &lt;= 'Additional Data'!$V$3, "Medium", "High"))</f>
        <v>Low</v>
      </c>
      <c r="BL486" t="str">
        <f>IF(L486 &lt;= 'Additional Data'!$AA$2, "Low", IF(L486 &lt;= 'Additional Data'!$AA$3, "Medium", "High"))</f>
        <v>Low</v>
      </c>
      <c r="BM486">
        <v>485</v>
      </c>
    </row>
    <row r="487" spans="1:65" x14ac:dyDescent="0.25">
      <c r="A487">
        <v>24279</v>
      </c>
      <c r="B487" t="str">
        <f>IF(A487 &lt;= 'Additional Data'!$B$2,"Low", IF(A487 &lt;='Additional Data'!$B$3, "Medium", "High"))</f>
        <v>Low</v>
      </c>
      <c r="C487">
        <v>0</v>
      </c>
      <c r="D487">
        <v>0</v>
      </c>
      <c r="E487">
        <v>6</v>
      </c>
      <c r="F487" t="str">
        <f t="shared" si="63"/>
        <v>Very Recent</v>
      </c>
      <c r="G487">
        <v>16</v>
      </c>
      <c r="H487">
        <v>36</v>
      </c>
      <c r="I487">
        <v>21</v>
      </c>
      <c r="J487">
        <v>20</v>
      </c>
      <c r="K487">
        <v>62</v>
      </c>
      <c r="L487">
        <v>108</v>
      </c>
      <c r="M487">
        <f>INDEX('Additional Data'!$H$2:$M$2, MATCH(MAX(G487:L487), G487:L487,0))</f>
        <v>0</v>
      </c>
      <c r="N487">
        <v>1</v>
      </c>
      <c r="O487">
        <v>4</v>
      </c>
      <c r="P487">
        <v>1</v>
      </c>
      <c r="Q487">
        <v>3</v>
      </c>
      <c r="R487">
        <v>8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3</v>
      </c>
      <c r="Z487">
        <v>11</v>
      </c>
      <c r="AA487">
        <v>0</v>
      </c>
      <c r="AB487">
        <v>30</v>
      </c>
      <c r="AC487" t="str" cm="1">
        <f t="array" ref="AC487">_xlfn.IFS(AB487 &lt; 30, "&lt; 30", AB487 &lt; 40, "30-39", AB487 &lt; 50, "40-49", AB487 &gt;= 50, "50+")</f>
        <v>30-39</v>
      </c>
      <c r="AD487">
        <v>2706</v>
      </c>
      <c r="AE487">
        <v>0</v>
      </c>
      <c r="AF487">
        <v>1</v>
      </c>
      <c r="AG487">
        <v>0</v>
      </c>
      <c r="AH487">
        <v>0</v>
      </c>
      <c r="AI487">
        <v>0</v>
      </c>
      <c r="AJ487" t="str" cm="1">
        <f t="array" ref="AJ48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8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87">
        <v>0</v>
      </c>
      <c r="AM487">
        <v>1</v>
      </c>
      <c r="AN487">
        <v>0</v>
      </c>
      <c r="AO487">
        <v>0</v>
      </c>
      <c r="AP487">
        <v>0</v>
      </c>
      <c r="AQ487" t="str" cm="1">
        <f t="array" ref="AQ48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487" t="str" cm="1">
        <f t="array" ref="AR48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487">
        <v>155</v>
      </c>
      <c r="AT487">
        <v>47</v>
      </c>
      <c r="AU487">
        <v>0</v>
      </c>
      <c r="AV487">
        <v>0</v>
      </c>
      <c r="AW487" t="s">
        <v>47</v>
      </c>
      <c r="AX487" t="s">
        <v>11</v>
      </c>
      <c r="AY487" t="str">
        <f t="shared" si="64"/>
        <v>Web</v>
      </c>
      <c r="AZ487">
        <v>8</v>
      </c>
      <c r="BA487" t="s">
        <v>44</v>
      </c>
      <c r="BB487">
        <f t="shared" si="65"/>
        <v>8</v>
      </c>
      <c r="BC487">
        <f t="shared" si="66"/>
        <v>263</v>
      </c>
      <c r="BD487">
        <f t="shared" si="67"/>
        <v>10</v>
      </c>
      <c r="BE487">
        <f t="shared" si="68"/>
        <v>3</v>
      </c>
      <c r="BF487">
        <f t="shared" si="69"/>
        <v>4</v>
      </c>
      <c r="BG487">
        <f t="shared" si="70"/>
        <v>17</v>
      </c>
      <c r="BH487">
        <f t="shared" si="71"/>
        <v>5</v>
      </c>
      <c r="BI487" t="str">
        <f>VLOOKUP(BH487,'Additional Data'!$E$1:$F$12,2,FALSE)</f>
        <v>Loyal Customer</v>
      </c>
      <c r="BJ487" t="str">
        <f>IF(G487 &lt;= 'Additional Data'!$Q$2, "Low", IF(G487 &lt;= 'Additional Data'!$Q$3, "Medium", "High"))</f>
        <v>Low</v>
      </c>
      <c r="BK487" t="str">
        <f>IF(K487 &lt;= 'Additional Data'!$V$2, "Low", IF(K487 &lt;= 'Additional Data'!$V$3, "Medium", "High"))</f>
        <v>High</v>
      </c>
      <c r="BL487" t="str">
        <f>IF(L487 &lt;= 'Additional Data'!$AA$2, "Low", IF(L487 &lt;= 'Additional Data'!$AA$3, "Medium", "High"))</f>
        <v>High</v>
      </c>
      <c r="BM487">
        <v>486</v>
      </c>
    </row>
    <row r="488" spans="1:65" x14ac:dyDescent="0.25">
      <c r="A488">
        <v>64355</v>
      </c>
      <c r="B488" t="str">
        <f>IF(A488 &lt;= 'Additional Data'!$B$2,"Low", IF(A488 &lt;='Additional Data'!$B$3, "Medium", "High"))</f>
        <v>Medium</v>
      </c>
      <c r="C488">
        <v>1</v>
      </c>
      <c r="D488">
        <v>0</v>
      </c>
      <c r="E488">
        <v>66</v>
      </c>
      <c r="F488" t="str">
        <f t="shared" si="63"/>
        <v>Old</v>
      </c>
      <c r="G488">
        <v>1047</v>
      </c>
      <c r="H488">
        <v>0</v>
      </c>
      <c r="I488">
        <v>140</v>
      </c>
      <c r="J488">
        <v>67</v>
      </c>
      <c r="K488">
        <v>38</v>
      </c>
      <c r="L488">
        <v>153</v>
      </c>
      <c r="M488">
        <f>INDEX('Additional Data'!$H$2:$M$2, MATCH(MAX(G488:L488), G488:L488,0))</f>
        <v>0</v>
      </c>
      <c r="N488">
        <v>2</v>
      </c>
      <c r="O488">
        <v>4</v>
      </c>
      <c r="P488">
        <v>3</v>
      </c>
      <c r="Q488">
        <v>12</v>
      </c>
      <c r="R488">
        <v>8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3</v>
      </c>
      <c r="Z488">
        <v>11</v>
      </c>
      <c r="AA488">
        <v>0</v>
      </c>
      <c r="AB488">
        <v>35</v>
      </c>
      <c r="AC488" t="str" cm="1">
        <f t="array" ref="AC488">_xlfn.IFS(AB488 &lt; 30, "&lt; 30", AB488 &lt; 40, "30-39", AB488 &lt; 50, "40-49", AB488 &gt;= 50, "50+")</f>
        <v>30-39</v>
      </c>
      <c r="AD488">
        <v>2833</v>
      </c>
      <c r="AE488">
        <v>0</v>
      </c>
      <c r="AF488">
        <v>1</v>
      </c>
      <c r="AG488">
        <v>0</v>
      </c>
      <c r="AH488">
        <v>0</v>
      </c>
      <c r="AI488">
        <v>0</v>
      </c>
      <c r="AJ488" t="str" cm="1">
        <f t="array" ref="AJ48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8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88">
        <v>0</v>
      </c>
      <c r="AM488">
        <v>0</v>
      </c>
      <c r="AN488">
        <v>0</v>
      </c>
      <c r="AO488">
        <v>0</v>
      </c>
      <c r="AP488">
        <v>1</v>
      </c>
      <c r="AQ488" t="str" cm="1">
        <f t="array" ref="AQ48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488" t="str" cm="1">
        <f t="array" ref="AR48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88">
        <v>1292</v>
      </c>
      <c r="AT488">
        <v>1139</v>
      </c>
      <c r="AU488">
        <v>0</v>
      </c>
      <c r="AV488">
        <v>1</v>
      </c>
      <c r="AW488" t="s">
        <v>43</v>
      </c>
      <c r="AX488" t="s">
        <v>13</v>
      </c>
      <c r="AY488" t="str">
        <f t="shared" si="64"/>
        <v>Store</v>
      </c>
      <c r="AZ488">
        <v>19</v>
      </c>
      <c r="BA488" t="s">
        <v>44</v>
      </c>
      <c r="BB488">
        <f t="shared" si="65"/>
        <v>19</v>
      </c>
      <c r="BC488">
        <f t="shared" si="66"/>
        <v>1445</v>
      </c>
      <c r="BD488">
        <f t="shared" si="67"/>
        <v>4</v>
      </c>
      <c r="BE488">
        <f t="shared" si="68"/>
        <v>7</v>
      </c>
      <c r="BF488">
        <f t="shared" si="69"/>
        <v>8</v>
      </c>
      <c r="BG488">
        <f t="shared" si="70"/>
        <v>19</v>
      </c>
      <c r="BH488">
        <f t="shared" si="71"/>
        <v>7</v>
      </c>
      <c r="BI488" t="str">
        <f>VLOOKUP(BH488,'Additional Data'!$E$1:$F$12,2,FALSE)</f>
        <v>Loyal Customer</v>
      </c>
      <c r="BJ488" t="str">
        <f>IF(G488 &lt;= 'Additional Data'!$Q$2, "Low", IF(G488 &lt;= 'Additional Data'!$Q$3, "Medium", "High"))</f>
        <v>High</v>
      </c>
      <c r="BK488" t="str">
        <f>IF(K488 &lt;= 'Additional Data'!$V$2, "Low", IF(K488 &lt;= 'Additional Data'!$V$3, "Medium", "High"))</f>
        <v>High</v>
      </c>
      <c r="BL488" t="str">
        <f>IF(L488 &lt;= 'Additional Data'!$AA$2, "Low", IF(L488 &lt;= 'Additional Data'!$AA$3, "Medium", "High"))</f>
        <v>High</v>
      </c>
      <c r="BM488">
        <v>487</v>
      </c>
    </row>
    <row r="489" spans="1:65" x14ac:dyDescent="0.25">
      <c r="A489">
        <v>50943</v>
      </c>
      <c r="B489" t="str">
        <f>IF(A489 &lt;= 'Additional Data'!$B$2,"Low", IF(A489 &lt;='Additional Data'!$B$3, "Medium", "High"))</f>
        <v>Medium</v>
      </c>
      <c r="C489">
        <v>0</v>
      </c>
      <c r="D489">
        <v>1</v>
      </c>
      <c r="E489">
        <v>49</v>
      </c>
      <c r="F489" t="str">
        <f t="shared" si="63"/>
        <v>Mid</v>
      </c>
      <c r="G489">
        <v>31</v>
      </c>
      <c r="H489">
        <v>0</v>
      </c>
      <c r="I489">
        <v>7</v>
      </c>
      <c r="J489">
        <v>2</v>
      </c>
      <c r="K489">
        <v>0</v>
      </c>
      <c r="L489">
        <v>6</v>
      </c>
      <c r="M489">
        <f>INDEX('Additional Data'!$H$2:$M$2, MATCH(MAX(G489:L489), G489:L489,0))</f>
        <v>0</v>
      </c>
      <c r="N489">
        <v>1</v>
      </c>
      <c r="O489">
        <v>1</v>
      </c>
      <c r="P489">
        <v>0</v>
      </c>
      <c r="Q489">
        <v>3</v>
      </c>
      <c r="R489">
        <v>5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3</v>
      </c>
      <c r="Z489">
        <v>11</v>
      </c>
      <c r="AA489">
        <v>0</v>
      </c>
      <c r="AB489">
        <v>64</v>
      </c>
      <c r="AC489" t="str" cm="1">
        <f t="array" ref="AC489">_xlfn.IFS(AB489 &lt; 30, "&lt; 30", AB489 &lt; 40, "30-39", AB489 &lt; 50, "40-49", AB489 &gt;= 50, "50+")</f>
        <v>50+</v>
      </c>
      <c r="AD489">
        <v>2532</v>
      </c>
      <c r="AE489">
        <v>0</v>
      </c>
      <c r="AF489">
        <v>0</v>
      </c>
      <c r="AG489">
        <v>0</v>
      </c>
      <c r="AH489">
        <v>1</v>
      </c>
      <c r="AI489">
        <v>0</v>
      </c>
      <c r="AJ489" t="str" cm="1">
        <f t="array" ref="AJ48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48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89">
        <v>0</v>
      </c>
      <c r="AM489">
        <v>0</v>
      </c>
      <c r="AN489">
        <v>0</v>
      </c>
      <c r="AO489">
        <v>1</v>
      </c>
      <c r="AP489">
        <v>0</v>
      </c>
      <c r="AQ489" t="str" cm="1">
        <f t="array" ref="AQ48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489" t="str" cm="1">
        <f t="array" ref="AR48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89">
        <v>40</v>
      </c>
      <c r="AT489">
        <v>34</v>
      </c>
      <c r="AU489">
        <v>0</v>
      </c>
      <c r="AV489">
        <v>1</v>
      </c>
      <c r="AW489" t="s">
        <v>45</v>
      </c>
      <c r="AX489" t="s">
        <v>13</v>
      </c>
      <c r="AY489" t="str">
        <f t="shared" si="64"/>
        <v>Store</v>
      </c>
      <c r="AZ489">
        <v>4</v>
      </c>
      <c r="BA489" t="s">
        <v>44</v>
      </c>
      <c r="BB489">
        <f t="shared" si="65"/>
        <v>4</v>
      </c>
      <c r="BC489">
        <f t="shared" si="66"/>
        <v>46</v>
      </c>
      <c r="BD489">
        <f t="shared" si="67"/>
        <v>6</v>
      </c>
      <c r="BE489">
        <f t="shared" si="68"/>
        <v>0</v>
      </c>
      <c r="BF489">
        <f t="shared" si="69"/>
        <v>1</v>
      </c>
      <c r="BG489">
        <f t="shared" si="70"/>
        <v>7</v>
      </c>
      <c r="BH489">
        <f t="shared" si="71"/>
        <v>1</v>
      </c>
      <c r="BI489" t="str">
        <f>VLOOKUP(BH489,'Additional Data'!$E$1:$F$12,2,FALSE)</f>
        <v>Churned Customer</v>
      </c>
      <c r="BJ489" t="str">
        <f>IF(G489 &lt;= 'Additional Data'!$Q$2, "Low", IF(G489 &lt;= 'Additional Data'!$Q$3, "Medium", "High"))</f>
        <v>Medium</v>
      </c>
      <c r="BK489" t="str">
        <f>IF(K489 &lt;= 'Additional Data'!$V$2, "Low", IF(K489 &lt;= 'Additional Data'!$V$3, "Medium", "High"))</f>
        <v>Low</v>
      </c>
      <c r="BL489" t="str">
        <f>IF(L489 &lt;= 'Additional Data'!$AA$2, "Low", IF(L489 &lt;= 'Additional Data'!$AA$3, "Medium", "High"))</f>
        <v>Low</v>
      </c>
      <c r="BM489">
        <v>488</v>
      </c>
    </row>
    <row r="490" spans="1:65" x14ac:dyDescent="0.25">
      <c r="A490">
        <v>53653</v>
      </c>
      <c r="B490" t="str">
        <f>IF(A490 &lt;= 'Additional Data'!$B$2,"Low", IF(A490 &lt;='Additional Data'!$B$3, "Medium", "High"))</f>
        <v>Medium</v>
      </c>
      <c r="C490">
        <v>0</v>
      </c>
      <c r="D490">
        <v>0</v>
      </c>
      <c r="E490">
        <v>29</v>
      </c>
      <c r="F490" t="str">
        <f t="shared" si="63"/>
        <v>Recent</v>
      </c>
      <c r="G490">
        <v>815</v>
      </c>
      <c r="H490">
        <v>10</v>
      </c>
      <c r="I490">
        <v>239</v>
      </c>
      <c r="J490">
        <v>28</v>
      </c>
      <c r="K490">
        <v>10</v>
      </c>
      <c r="L490">
        <v>108</v>
      </c>
      <c r="M490">
        <f>INDEX('Additional Data'!$H$2:$M$2, MATCH(MAX(G490:L490), G490:L490,0))</f>
        <v>0</v>
      </c>
      <c r="N490">
        <v>2</v>
      </c>
      <c r="O490">
        <v>10</v>
      </c>
      <c r="P490">
        <v>4</v>
      </c>
      <c r="Q490">
        <v>12</v>
      </c>
      <c r="R490">
        <v>6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3</v>
      </c>
      <c r="Z490">
        <v>11</v>
      </c>
      <c r="AA490">
        <v>0</v>
      </c>
      <c r="AB490">
        <v>67</v>
      </c>
      <c r="AC490" t="str" cm="1">
        <f t="array" ref="AC490">_xlfn.IFS(AB490 &lt; 30, "&lt; 30", AB490 &lt; 40, "30-39", AB490 &lt; 50, "40-49", AB490 &gt;= 50, "50+")</f>
        <v>50+</v>
      </c>
      <c r="AD490">
        <v>2758</v>
      </c>
      <c r="AE490">
        <v>0</v>
      </c>
      <c r="AF490">
        <v>0</v>
      </c>
      <c r="AG490">
        <v>0</v>
      </c>
      <c r="AH490">
        <v>0</v>
      </c>
      <c r="AI490">
        <v>1</v>
      </c>
      <c r="AJ490" t="str" cm="1">
        <f t="array" ref="AJ49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49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90">
        <v>0</v>
      </c>
      <c r="AM490">
        <v>0</v>
      </c>
      <c r="AN490">
        <v>1</v>
      </c>
      <c r="AO490">
        <v>0</v>
      </c>
      <c r="AP490">
        <v>0</v>
      </c>
      <c r="AQ490" t="str" cm="1">
        <f t="array" ref="AQ49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90" t="str" cm="1">
        <f t="array" ref="AR49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90">
        <v>1102</v>
      </c>
      <c r="AT490">
        <v>994</v>
      </c>
      <c r="AU490">
        <v>0</v>
      </c>
      <c r="AV490">
        <v>0</v>
      </c>
      <c r="AW490" t="s">
        <v>43</v>
      </c>
      <c r="AX490" t="s">
        <v>13</v>
      </c>
      <c r="AY490" t="str">
        <f t="shared" si="64"/>
        <v>Store</v>
      </c>
      <c r="AZ490">
        <v>26</v>
      </c>
      <c r="BA490" t="s">
        <v>44</v>
      </c>
      <c r="BB490">
        <f t="shared" si="65"/>
        <v>26</v>
      </c>
      <c r="BC490">
        <f t="shared" si="66"/>
        <v>1210</v>
      </c>
      <c r="BD490">
        <f t="shared" si="67"/>
        <v>8</v>
      </c>
      <c r="BE490">
        <f t="shared" si="68"/>
        <v>9</v>
      </c>
      <c r="BF490">
        <f t="shared" si="69"/>
        <v>8</v>
      </c>
      <c r="BG490">
        <f t="shared" si="70"/>
        <v>25</v>
      </c>
      <c r="BH490">
        <f t="shared" si="71"/>
        <v>9</v>
      </c>
      <c r="BI490" t="str">
        <f>VLOOKUP(BH490,'Additional Data'!$E$1:$F$12,2,FALSE)</f>
        <v>Top Customer</v>
      </c>
      <c r="BJ490" t="str">
        <f>IF(G490 &lt;= 'Additional Data'!$Q$2, "Low", IF(G490 &lt;= 'Additional Data'!$Q$3, "Medium", "High"))</f>
        <v>High</v>
      </c>
      <c r="BK490" t="str">
        <f>IF(K490 &lt;= 'Additional Data'!$V$2, "Low", IF(K490 &lt;= 'Additional Data'!$V$3, "Medium", "High"))</f>
        <v>Medium</v>
      </c>
      <c r="BL490" t="str">
        <f>IF(L490 &lt;= 'Additional Data'!$AA$2, "Low", IF(L490 &lt;= 'Additional Data'!$AA$3, "Medium", "High"))</f>
        <v>High</v>
      </c>
      <c r="BM490">
        <v>489</v>
      </c>
    </row>
    <row r="491" spans="1:65" x14ac:dyDescent="0.25">
      <c r="A491">
        <v>65665</v>
      </c>
      <c r="B491" t="str">
        <f>IF(A491 &lt;= 'Additional Data'!$B$2,"Low", IF(A491 &lt;='Additional Data'!$B$3, "Medium", "High"))</f>
        <v>Medium</v>
      </c>
      <c r="C491">
        <v>0</v>
      </c>
      <c r="D491">
        <v>1</v>
      </c>
      <c r="E491">
        <v>77</v>
      </c>
      <c r="F491" t="str">
        <f t="shared" si="63"/>
        <v>Old</v>
      </c>
      <c r="G491">
        <v>225</v>
      </c>
      <c r="H491">
        <v>162</v>
      </c>
      <c r="I491">
        <v>387</v>
      </c>
      <c r="J491">
        <v>106</v>
      </c>
      <c r="K491">
        <v>36</v>
      </c>
      <c r="L491">
        <v>29</v>
      </c>
      <c r="M491">
        <f>INDEX('Additional Data'!$H$2:$M$2, MATCH(MAX(G491:L491), G491:L491,0))</f>
        <v>0</v>
      </c>
      <c r="N491">
        <v>1</v>
      </c>
      <c r="O491">
        <v>5</v>
      </c>
      <c r="P491">
        <v>10</v>
      </c>
      <c r="Q491">
        <v>8</v>
      </c>
      <c r="R491">
        <v>3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3</v>
      </c>
      <c r="Z491">
        <v>11</v>
      </c>
      <c r="AA491">
        <v>0</v>
      </c>
      <c r="AB491">
        <v>44</v>
      </c>
      <c r="AC491" t="str" cm="1">
        <f t="array" ref="AC491">_xlfn.IFS(AB491 &lt; 30, "&lt; 30", AB491 &lt; 40, "30-39", AB491 &lt; 50, "40-49", AB491 &gt;= 50, "50+")</f>
        <v>40-49</v>
      </c>
      <c r="AD491">
        <v>2368</v>
      </c>
      <c r="AE491">
        <v>0</v>
      </c>
      <c r="AF491">
        <v>1</v>
      </c>
      <c r="AG491">
        <v>0</v>
      </c>
      <c r="AH491">
        <v>0</v>
      </c>
      <c r="AI491">
        <v>0</v>
      </c>
      <c r="AJ491" t="str" cm="1">
        <f t="array" ref="AJ49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9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91">
        <v>0</v>
      </c>
      <c r="AM491">
        <v>0</v>
      </c>
      <c r="AN491">
        <v>1</v>
      </c>
      <c r="AO491">
        <v>0</v>
      </c>
      <c r="AP491">
        <v>0</v>
      </c>
      <c r="AQ491" t="str" cm="1">
        <f t="array" ref="AQ49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91" t="str" cm="1">
        <f t="array" ref="AR49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91">
        <v>916</v>
      </c>
      <c r="AT491">
        <v>887</v>
      </c>
      <c r="AU491">
        <v>0</v>
      </c>
      <c r="AV491">
        <v>1</v>
      </c>
      <c r="AW491" t="s">
        <v>46</v>
      </c>
      <c r="AX491" t="s">
        <v>12</v>
      </c>
      <c r="AY491" t="str">
        <f t="shared" si="64"/>
        <v>Catalog</v>
      </c>
      <c r="AZ491">
        <v>23</v>
      </c>
      <c r="BA491" t="s">
        <v>44</v>
      </c>
      <c r="BB491">
        <f t="shared" si="65"/>
        <v>23</v>
      </c>
      <c r="BC491">
        <f t="shared" si="66"/>
        <v>945</v>
      </c>
      <c r="BD491">
        <f t="shared" si="67"/>
        <v>3.0000000000000004</v>
      </c>
      <c r="BE491">
        <f t="shared" si="68"/>
        <v>9</v>
      </c>
      <c r="BF491">
        <f t="shared" si="69"/>
        <v>7</v>
      </c>
      <c r="BG491">
        <f t="shared" si="70"/>
        <v>19</v>
      </c>
      <c r="BH491">
        <f t="shared" si="71"/>
        <v>7</v>
      </c>
      <c r="BI491" t="str">
        <f>VLOOKUP(BH491,'Additional Data'!$E$1:$F$12,2,FALSE)</f>
        <v>Loyal Customer</v>
      </c>
      <c r="BJ491" t="str">
        <f>IF(G491 &lt;= 'Additional Data'!$Q$2, "Low", IF(G491 &lt;= 'Additional Data'!$Q$3, "Medium", "High"))</f>
        <v>Medium</v>
      </c>
      <c r="BK491" t="str">
        <f>IF(K491 &lt;= 'Additional Data'!$V$2, "Low", IF(K491 &lt;= 'Additional Data'!$V$3, "Medium", "High"))</f>
        <v>High</v>
      </c>
      <c r="BL491" t="str">
        <f>IF(L491 &lt;= 'Additional Data'!$AA$2, "Low", IF(L491 &lt;= 'Additional Data'!$AA$3, "Medium", "High"))</f>
        <v>Medium</v>
      </c>
      <c r="BM491">
        <v>490</v>
      </c>
    </row>
    <row r="492" spans="1:65" x14ac:dyDescent="0.25">
      <c r="A492">
        <v>81217</v>
      </c>
      <c r="B492" t="str">
        <f>IF(A492 &lt;= 'Additional Data'!$B$2,"Low", IF(A492 &lt;='Additional Data'!$B$3, "Medium", "High"))</f>
        <v>High</v>
      </c>
      <c r="C492">
        <v>0</v>
      </c>
      <c r="D492">
        <v>0</v>
      </c>
      <c r="E492">
        <v>77</v>
      </c>
      <c r="F492" t="str">
        <f t="shared" si="63"/>
        <v>Old</v>
      </c>
      <c r="G492">
        <v>493</v>
      </c>
      <c r="H492">
        <v>70</v>
      </c>
      <c r="I492">
        <v>324</v>
      </c>
      <c r="J492">
        <v>146</v>
      </c>
      <c r="K492">
        <v>40</v>
      </c>
      <c r="L492">
        <v>84</v>
      </c>
      <c r="M492">
        <f>INDEX('Additional Data'!$H$2:$M$2, MATCH(MAX(G492:L492), G492:L492,0))</f>
        <v>0</v>
      </c>
      <c r="N492">
        <v>1</v>
      </c>
      <c r="O492">
        <v>3</v>
      </c>
      <c r="P492">
        <v>7</v>
      </c>
      <c r="Q492">
        <v>11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3</v>
      </c>
      <c r="Z492">
        <v>11</v>
      </c>
      <c r="AA492">
        <v>0</v>
      </c>
      <c r="AB492">
        <v>31</v>
      </c>
      <c r="AC492" t="str" cm="1">
        <f t="array" ref="AC492">_xlfn.IFS(AB492 &lt; 30, "&lt; 30", AB492 &lt; 40, "30-39", AB492 &lt; 50, "40-49", AB492 &gt;= 50, "50+")</f>
        <v>30-39</v>
      </c>
      <c r="AD492">
        <v>2504</v>
      </c>
      <c r="AE492">
        <v>0</v>
      </c>
      <c r="AF492">
        <v>0</v>
      </c>
      <c r="AG492">
        <v>1</v>
      </c>
      <c r="AH492">
        <v>0</v>
      </c>
      <c r="AI492">
        <v>0</v>
      </c>
      <c r="AJ492" t="str" cm="1">
        <f t="array" ref="AJ49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49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92">
        <v>0</v>
      </c>
      <c r="AM492">
        <v>0</v>
      </c>
      <c r="AN492">
        <v>1</v>
      </c>
      <c r="AO492">
        <v>0</v>
      </c>
      <c r="AP492">
        <v>0</v>
      </c>
      <c r="AQ492" t="str" cm="1">
        <f t="array" ref="AQ49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92" t="str" cm="1">
        <f t="array" ref="AR49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92">
        <v>1073</v>
      </c>
      <c r="AT492">
        <v>989</v>
      </c>
      <c r="AU492">
        <v>0</v>
      </c>
      <c r="AV492">
        <v>0</v>
      </c>
      <c r="AW492" t="s">
        <v>43</v>
      </c>
      <c r="AX492" t="s">
        <v>13</v>
      </c>
      <c r="AY492" t="str">
        <f t="shared" si="64"/>
        <v>Store</v>
      </c>
      <c r="AZ492">
        <v>21</v>
      </c>
      <c r="BA492" t="s">
        <v>44</v>
      </c>
      <c r="BB492">
        <f t="shared" si="65"/>
        <v>21</v>
      </c>
      <c r="BC492">
        <f t="shared" si="66"/>
        <v>1157</v>
      </c>
      <c r="BD492">
        <f t="shared" si="67"/>
        <v>3.0000000000000004</v>
      </c>
      <c r="BE492">
        <f t="shared" si="68"/>
        <v>8</v>
      </c>
      <c r="BF492">
        <f t="shared" si="69"/>
        <v>7</v>
      </c>
      <c r="BG492">
        <f t="shared" si="70"/>
        <v>18</v>
      </c>
      <c r="BH492">
        <f t="shared" si="71"/>
        <v>6</v>
      </c>
      <c r="BI492" t="str">
        <f>VLOOKUP(BH492,'Additional Data'!$E$1:$F$12,2,FALSE)</f>
        <v>Loyal Customer</v>
      </c>
      <c r="BJ492" t="str">
        <f>IF(G492 &lt;= 'Additional Data'!$Q$2, "Low", IF(G492 &lt;= 'Additional Data'!$Q$3, "Medium", "High"))</f>
        <v>Medium</v>
      </c>
      <c r="BK492" t="str">
        <f>IF(K492 &lt;= 'Additional Data'!$V$2, "Low", IF(K492 &lt;= 'Additional Data'!$V$3, "Medium", "High"))</f>
        <v>High</v>
      </c>
      <c r="BL492" t="str">
        <f>IF(L492 &lt;= 'Additional Data'!$AA$2, "Low", IF(L492 &lt;= 'Additional Data'!$AA$3, "Medium", "High"))</f>
        <v>High</v>
      </c>
      <c r="BM492">
        <v>491</v>
      </c>
    </row>
    <row r="493" spans="1:65" x14ac:dyDescent="0.25">
      <c r="A493">
        <v>34935</v>
      </c>
      <c r="B493" t="str">
        <f>IF(A493 &lt;= 'Additional Data'!$B$2,"Low", IF(A493 &lt;='Additional Data'!$B$3, "Medium", "High"))</f>
        <v>Low</v>
      </c>
      <c r="C493">
        <v>0</v>
      </c>
      <c r="D493">
        <v>0</v>
      </c>
      <c r="E493">
        <v>71</v>
      </c>
      <c r="F493" t="str">
        <f t="shared" si="63"/>
        <v>Old</v>
      </c>
      <c r="G493">
        <v>34</v>
      </c>
      <c r="H493">
        <v>4</v>
      </c>
      <c r="I493">
        <v>66</v>
      </c>
      <c r="J493">
        <v>3</v>
      </c>
      <c r="K493">
        <v>10</v>
      </c>
      <c r="L493">
        <v>20</v>
      </c>
      <c r="M493">
        <f>INDEX('Additional Data'!$H$2:$M$2, MATCH(MAX(G493:L493), G493:L493,0))</f>
        <v>0</v>
      </c>
      <c r="N493">
        <v>1</v>
      </c>
      <c r="O493">
        <v>2</v>
      </c>
      <c r="P493">
        <v>1</v>
      </c>
      <c r="Q493">
        <v>4</v>
      </c>
      <c r="R493">
        <v>7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3</v>
      </c>
      <c r="Z493">
        <v>11</v>
      </c>
      <c r="AA493">
        <v>0</v>
      </c>
      <c r="AB493">
        <v>28</v>
      </c>
      <c r="AC493" t="str" cm="1">
        <f t="array" ref="AC493">_xlfn.IFS(AB493 &lt; 30, "&lt; 30", AB493 &lt; 40, "30-39", AB493 &lt; 50, "40-49", AB493 &gt;= 50, "50+")</f>
        <v>&lt; 30</v>
      </c>
      <c r="AD493">
        <v>2532</v>
      </c>
      <c r="AE493">
        <v>0</v>
      </c>
      <c r="AF493">
        <v>1</v>
      </c>
      <c r="AG493">
        <v>0</v>
      </c>
      <c r="AH493">
        <v>0</v>
      </c>
      <c r="AI493">
        <v>0</v>
      </c>
      <c r="AJ493" t="str" cm="1">
        <f t="array" ref="AJ49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9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93">
        <v>0</v>
      </c>
      <c r="AM493">
        <v>0</v>
      </c>
      <c r="AN493">
        <v>1</v>
      </c>
      <c r="AO493">
        <v>0</v>
      </c>
      <c r="AP493">
        <v>0</v>
      </c>
      <c r="AQ493" t="str" cm="1">
        <f t="array" ref="AQ49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93" t="str" cm="1">
        <f t="array" ref="AR49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93">
        <v>117</v>
      </c>
      <c r="AT493">
        <v>97</v>
      </c>
      <c r="AU493">
        <v>0</v>
      </c>
      <c r="AV493">
        <v>0</v>
      </c>
      <c r="AW493" t="s">
        <v>47</v>
      </c>
      <c r="AX493" t="s">
        <v>13</v>
      </c>
      <c r="AY493" t="str">
        <f t="shared" si="64"/>
        <v>Store</v>
      </c>
      <c r="AZ493">
        <v>7</v>
      </c>
      <c r="BA493" t="s">
        <v>44</v>
      </c>
      <c r="BB493">
        <f t="shared" si="65"/>
        <v>7</v>
      </c>
      <c r="BC493">
        <f t="shared" si="66"/>
        <v>137</v>
      </c>
      <c r="BD493">
        <f t="shared" si="67"/>
        <v>3.0000000000000004</v>
      </c>
      <c r="BE493">
        <f t="shared" si="68"/>
        <v>3</v>
      </c>
      <c r="BF493">
        <f t="shared" si="69"/>
        <v>3</v>
      </c>
      <c r="BG493">
        <f t="shared" si="70"/>
        <v>9</v>
      </c>
      <c r="BH493">
        <f t="shared" si="71"/>
        <v>2</v>
      </c>
      <c r="BI493" t="str">
        <f>VLOOKUP(BH493,'Additional Data'!$E$1:$F$12,2,FALSE)</f>
        <v>Churned Customer</v>
      </c>
      <c r="BJ493" t="str">
        <f>IF(G493 &lt;= 'Additional Data'!$Q$2, "Low", IF(G493 &lt;= 'Additional Data'!$Q$3, "Medium", "High"))</f>
        <v>Medium</v>
      </c>
      <c r="BK493" t="str">
        <f>IF(K493 &lt;= 'Additional Data'!$V$2, "Low", IF(K493 &lt;= 'Additional Data'!$V$3, "Medium", "High"))</f>
        <v>Medium</v>
      </c>
      <c r="BL493" t="str">
        <f>IF(L493 &lt;= 'Additional Data'!$AA$2, "Low", IF(L493 &lt;= 'Additional Data'!$AA$3, "Medium", "High"))</f>
        <v>Medium</v>
      </c>
      <c r="BM493">
        <v>492</v>
      </c>
    </row>
    <row r="494" spans="1:65" x14ac:dyDescent="0.25">
      <c r="A494">
        <v>61250</v>
      </c>
      <c r="B494" t="str">
        <f>IF(A494 &lt;= 'Additional Data'!$B$2,"Low", IF(A494 &lt;='Additional Data'!$B$3, "Medium", "High"))</f>
        <v>Medium</v>
      </c>
      <c r="C494">
        <v>0</v>
      </c>
      <c r="D494">
        <v>1</v>
      </c>
      <c r="E494">
        <v>49</v>
      </c>
      <c r="F494" t="str">
        <f t="shared" si="63"/>
        <v>Mid</v>
      </c>
      <c r="G494">
        <v>382</v>
      </c>
      <c r="H494">
        <v>138</v>
      </c>
      <c r="I494">
        <v>65</v>
      </c>
      <c r="J494">
        <v>60</v>
      </c>
      <c r="K494">
        <v>26</v>
      </c>
      <c r="L494">
        <v>59</v>
      </c>
      <c r="M494">
        <f>INDEX('Additional Data'!$H$2:$M$2, MATCH(MAX(G494:L494), G494:L494,0))</f>
        <v>0</v>
      </c>
      <c r="N494">
        <v>6</v>
      </c>
      <c r="O494">
        <v>5</v>
      </c>
      <c r="P494">
        <v>2</v>
      </c>
      <c r="Q494">
        <v>12</v>
      </c>
      <c r="R494">
        <v>5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3</v>
      </c>
      <c r="Z494">
        <v>11</v>
      </c>
      <c r="AA494">
        <v>0</v>
      </c>
      <c r="AB494">
        <v>61</v>
      </c>
      <c r="AC494" t="str" cm="1">
        <f t="array" ref="AC494">_xlfn.IFS(AB494 &lt; 30, "&lt; 30", AB494 &lt; 40, "30-39", AB494 &lt; 50, "40-49", AB494 &gt;= 50, "50+")</f>
        <v>50+</v>
      </c>
      <c r="AD494">
        <v>2719</v>
      </c>
      <c r="AE494">
        <v>1</v>
      </c>
      <c r="AF494">
        <v>0</v>
      </c>
      <c r="AG494">
        <v>0</v>
      </c>
      <c r="AH494">
        <v>0</v>
      </c>
      <c r="AI494">
        <v>0</v>
      </c>
      <c r="AJ494" t="str" cm="1">
        <f t="array" ref="AJ49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49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94">
        <v>0</v>
      </c>
      <c r="AM494">
        <v>0</v>
      </c>
      <c r="AN494">
        <v>1</v>
      </c>
      <c r="AO494">
        <v>0</v>
      </c>
      <c r="AP494">
        <v>0</v>
      </c>
      <c r="AQ494" t="str" cm="1">
        <f t="array" ref="AQ49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94" t="str" cm="1">
        <f t="array" ref="AR49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94">
        <v>671</v>
      </c>
      <c r="AT494">
        <v>612</v>
      </c>
      <c r="AU494">
        <v>0</v>
      </c>
      <c r="AV494">
        <v>1</v>
      </c>
      <c r="AW494" t="s">
        <v>46</v>
      </c>
      <c r="AX494" t="s">
        <v>13</v>
      </c>
      <c r="AY494" t="str">
        <f t="shared" si="64"/>
        <v>Store</v>
      </c>
      <c r="AZ494">
        <v>19</v>
      </c>
      <c r="BA494" t="s">
        <v>44</v>
      </c>
      <c r="BB494">
        <f t="shared" si="65"/>
        <v>19</v>
      </c>
      <c r="BC494">
        <f t="shared" si="66"/>
        <v>730</v>
      </c>
      <c r="BD494">
        <f t="shared" si="67"/>
        <v>6</v>
      </c>
      <c r="BE494">
        <f t="shared" si="68"/>
        <v>7</v>
      </c>
      <c r="BF494">
        <f t="shared" si="69"/>
        <v>6</v>
      </c>
      <c r="BG494">
        <f t="shared" si="70"/>
        <v>19</v>
      </c>
      <c r="BH494">
        <f t="shared" si="71"/>
        <v>7</v>
      </c>
      <c r="BI494" t="str">
        <f>VLOOKUP(BH494,'Additional Data'!$E$1:$F$12,2,FALSE)</f>
        <v>Loyal Customer</v>
      </c>
      <c r="BJ494" t="str">
        <f>IF(G494 &lt;= 'Additional Data'!$Q$2, "Low", IF(G494 &lt;= 'Additional Data'!$Q$3, "Medium", "High"))</f>
        <v>Medium</v>
      </c>
      <c r="BK494" t="str">
        <f>IF(K494 &lt;= 'Additional Data'!$V$2, "Low", IF(K494 &lt;= 'Additional Data'!$V$3, "Medium", "High"))</f>
        <v>Medium</v>
      </c>
      <c r="BL494" t="str">
        <f>IF(L494 &lt;= 'Additional Data'!$AA$2, "Low", IF(L494 &lt;= 'Additional Data'!$AA$3, "Medium", "High"))</f>
        <v>High</v>
      </c>
      <c r="BM494">
        <v>493</v>
      </c>
    </row>
    <row r="495" spans="1:65" x14ac:dyDescent="0.25">
      <c r="A495">
        <v>39665</v>
      </c>
      <c r="B495" t="str">
        <f>IF(A495 &lt;= 'Additional Data'!$B$2,"Low", IF(A495 &lt;='Additional Data'!$B$3, "Medium", "High"))</f>
        <v>Medium</v>
      </c>
      <c r="C495">
        <v>1</v>
      </c>
      <c r="D495">
        <v>0</v>
      </c>
      <c r="E495">
        <v>97</v>
      </c>
      <c r="F495" t="str">
        <f t="shared" si="63"/>
        <v>Old</v>
      </c>
      <c r="G495">
        <v>127</v>
      </c>
      <c r="H495">
        <v>1</v>
      </c>
      <c r="I495">
        <v>56</v>
      </c>
      <c r="J495">
        <v>0</v>
      </c>
      <c r="K495">
        <v>1</v>
      </c>
      <c r="L495">
        <v>31</v>
      </c>
      <c r="M495">
        <f>INDEX('Additional Data'!$H$2:$M$2, MATCH(MAX(G495:L495), G495:L495,0))</f>
        <v>0</v>
      </c>
      <c r="N495">
        <v>3</v>
      </c>
      <c r="O495">
        <v>4</v>
      </c>
      <c r="P495">
        <v>2</v>
      </c>
      <c r="Q495">
        <v>3</v>
      </c>
      <c r="R495">
        <v>7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3</v>
      </c>
      <c r="Z495">
        <v>11</v>
      </c>
      <c r="AA495">
        <v>0</v>
      </c>
      <c r="AB495">
        <v>39</v>
      </c>
      <c r="AC495" t="str" cm="1">
        <f t="array" ref="AC495">_xlfn.IFS(AB495 &lt; 30, "&lt; 30", AB495 &lt; 40, "30-39", AB495 &lt; 50, "40-49", AB495 &gt;= 50, "50+")</f>
        <v>30-39</v>
      </c>
      <c r="AD495">
        <v>2559</v>
      </c>
      <c r="AE495">
        <v>0</v>
      </c>
      <c r="AF495">
        <v>0</v>
      </c>
      <c r="AG495">
        <v>0</v>
      </c>
      <c r="AH495">
        <v>1</v>
      </c>
      <c r="AI495">
        <v>0</v>
      </c>
      <c r="AJ495" t="str" cm="1">
        <f t="array" ref="AJ49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49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95">
        <v>0</v>
      </c>
      <c r="AM495">
        <v>0</v>
      </c>
      <c r="AN495">
        <v>0</v>
      </c>
      <c r="AO495">
        <v>0</v>
      </c>
      <c r="AP495">
        <v>1</v>
      </c>
      <c r="AQ495" t="str" cm="1">
        <f t="array" ref="AQ49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495" t="str" cm="1">
        <f t="array" ref="AR49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95">
        <v>185</v>
      </c>
      <c r="AT495">
        <v>154</v>
      </c>
      <c r="AU495">
        <v>1</v>
      </c>
      <c r="AV495">
        <v>1</v>
      </c>
      <c r="AW495" t="s">
        <v>47</v>
      </c>
      <c r="AX495" t="s">
        <v>11</v>
      </c>
      <c r="AY495" t="str">
        <f t="shared" si="64"/>
        <v>Web</v>
      </c>
      <c r="AZ495">
        <v>9</v>
      </c>
      <c r="BA495" t="s">
        <v>48</v>
      </c>
      <c r="BB495">
        <f t="shared" si="65"/>
        <v>9</v>
      </c>
      <c r="BC495">
        <f t="shared" si="66"/>
        <v>216</v>
      </c>
      <c r="BD495">
        <f t="shared" si="67"/>
        <v>0.99999999999999978</v>
      </c>
      <c r="BE495">
        <f t="shared" si="68"/>
        <v>3</v>
      </c>
      <c r="BF495">
        <f t="shared" si="69"/>
        <v>4</v>
      </c>
      <c r="BG495">
        <f t="shared" si="70"/>
        <v>8</v>
      </c>
      <c r="BH495">
        <f t="shared" si="71"/>
        <v>1</v>
      </c>
      <c r="BI495" t="str">
        <f>VLOOKUP(BH495,'Additional Data'!$E$1:$F$12,2,FALSE)</f>
        <v>Churned Customer</v>
      </c>
      <c r="BJ495" t="str">
        <f>IF(G495 &lt;= 'Additional Data'!$Q$2, "Low", IF(G495 &lt;= 'Additional Data'!$Q$3, "Medium", "High"))</f>
        <v>Medium</v>
      </c>
      <c r="BK495" t="str">
        <f>IF(K495 &lt;= 'Additional Data'!$V$2, "Low", IF(K495 &lt;= 'Additional Data'!$V$3, "Medium", "High"))</f>
        <v>Low</v>
      </c>
      <c r="BL495" t="str">
        <f>IF(L495 &lt;= 'Additional Data'!$AA$2, "Low", IF(L495 &lt;= 'Additional Data'!$AA$3, "Medium", "High"))</f>
        <v>Medium</v>
      </c>
      <c r="BM495">
        <v>494</v>
      </c>
    </row>
    <row r="496" spans="1:65" x14ac:dyDescent="0.25">
      <c r="A496">
        <v>60152</v>
      </c>
      <c r="B496" t="str">
        <f>IF(A496 &lt;= 'Additional Data'!$B$2,"Low", IF(A496 &lt;='Additional Data'!$B$3, "Medium", "High"))</f>
        <v>Medium</v>
      </c>
      <c r="C496">
        <v>0</v>
      </c>
      <c r="D496">
        <v>1</v>
      </c>
      <c r="E496">
        <v>6</v>
      </c>
      <c r="F496" t="str">
        <f t="shared" si="63"/>
        <v>Very Recent</v>
      </c>
      <c r="G496">
        <v>325</v>
      </c>
      <c r="H496">
        <v>83</v>
      </c>
      <c r="I496">
        <v>300</v>
      </c>
      <c r="J496">
        <v>86</v>
      </c>
      <c r="K496">
        <v>58</v>
      </c>
      <c r="L496">
        <v>91</v>
      </c>
      <c r="M496">
        <f>INDEX('Additional Data'!$H$2:$M$2, MATCH(MAX(G496:L496), G496:L496,0))</f>
        <v>0</v>
      </c>
      <c r="N496">
        <v>1</v>
      </c>
      <c r="O496">
        <v>6</v>
      </c>
      <c r="P496">
        <v>4</v>
      </c>
      <c r="Q496">
        <v>12</v>
      </c>
      <c r="R496">
        <v>3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3</v>
      </c>
      <c r="Z496">
        <v>11</v>
      </c>
      <c r="AA496">
        <v>0</v>
      </c>
      <c r="AB496">
        <v>41</v>
      </c>
      <c r="AC496" t="str" cm="1">
        <f t="array" ref="AC496">_xlfn.IFS(AB496 &lt; 30, "&lt; 30", AB496 &lt; 40, "30-39", AB496 &lt; 50, "40-49", AB496 &gt;= 50, "50+")</f>
        <v>40-49</v>
      </c>
      <c r="AD496">
        <v>2617</v>
      </c>
      <c r="AE496">
        <v>0</v>
      </c>
      <c r="AF496">
        <v>0</v>
      </c>
      <c r="AG496">
        <v>1</v>
      </c>
      <c r="AH496">
        <v>0</v>
      </c>
      <c r="AI496">
        <v>0</v>
      </c>
      <c r="AJ496" t="str" cm="1">
        <f t="array" ref="AJ49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49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496">
        <v>0</v>
      </c>
      <c r="AM496">
        <v>0</v>
      </c>
      <c r="AN496">
        <v>1</v>
      </c>
      <c r="AO496">
        <v>0</v>
      </c>
      <c r="AP496">
        <v>0</v>
      </c>
      <c r="AQ496" t="str" cm="1">
        <f t="array" ref="AQ49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96" t="str" cm="1">
        <f t="array" ref="AR49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96">
        <v>852</v>
      </c>
      <c r="AT496">
        <v>761</v>
      </c>
      <c r="AU496">
        <v>0</v>
      </c>
      <c r="AV496">
        <v>1</v>
      </c>
      <c r="AW496" t="s">
        <v>46</v>
      </c>
      <c r="AX496" t="s">
        <v>13</v>
      </c>
      <c r="AY496" t="str">
        <f t="shared" si="64"/>
        <v>Store</v>
      </c>
      <c r="AZ496">
        <v>22</v>
      </c>
      <c r="BA496" t="s">
        <v>44</v>
      </c>
      <c r="BB496">
        <f t="shared" si="65"/>
        <v>22</v>
      </c>
      <c r="BC496">
        <f t="shared" si="66"/>
        <v>943</v>
      </c>
      <c r="BD496">
        <f t="shared" si="67"/>
        <v>10</v>
      </c>
      <c r="BE496">
        <f t="shared" si="68"/>
        <v>8</v>
      </c>
      <c r="BF496">
        <f t="shared" si="69"/>
        <v>7</v>
      </c>
      <c r="BG496">
        <f t="shared" si="70"/>
        <v>25</v>
      </c>
      <c r="BH496">
        <f t="shared" si="71"/>
        <v>9</v>
      </c>
      <c r="BI496" t="str">
        <f>VLOOKUP(BH496,'Additional Data'!$E$1:$F$12,2,FALSE)</f>
        <v>Top Customer</v>
      </c>
      <c r="BJ496" t="str">
        <f>IF(G496 &lt;= 'Additional Data'!$Q$2, "Low", IF(G496 &lt;= 'Additional Data'!$Q$3, "Medium", "High"))</f>
        <v>Medium</v>
      </c>
      <c r="BK496" t="str">
        <f>IF(K496 &lt;= 'Additional Data'!$V$2, "Low", IF(K496 &lt;= 'Additional Data'!$V$3, "Medium", "High"))</f>
        <v>High</v>
      </c>
      <c r="BL496" t="str">
        <f>IF(L496 &lt;= 'Additional Data'!$AA$2, "Low", IF(L496 &lt;= 'Additional Data'!$AA$3, "Medium", "High"))</f>
        <v>High</v>
      </c>
      <c r="BM496">
        <v>495</v>
      </c>
    </row>
    <row r="497" spans="1:65" x14ac:dyDescent="0.25">
      <c r="A497">
        <v>48920</v>
      </c>
      <c r="B497" t="str">
        <f>IF(A497 &lt;= 'Additional Data'!$B$2,"Low", IF(A497 &lt;='Additional Data'!$B$3, "Medium", "High"))</f>
        <v>Medium</v>
      </c>
      <c r="C497">
        <v>0</v>
      </c>
      <c r="D497">
        <v>2</v>
      </c>
      <c r="E497">
        <v>93</v>
      </c>
      <c r="F497" t="str">
        <f t="shared" si="63"/>
        <v>Old</v>
      </c>
      <c r="G497">
        <v>238</v>
      </c>
      <c r="H497">
        <v>17</v>
      </c>
      <c r="I497">
        <v>68</v>
      </c>
      <c r="J497">
        <v>8</v>
      </c>
      <c r="K497">
        <v>10</v>
      </c>
      <c r="L497">
        <v>6</v>
      </c>
      <c r="M497">
        <f>INDEX('Additional Data'!$H$2:$M$2, MATCH(MAX(G497:L497), G497:L497,0))</f>
        <v>0</v>
      </c>
      <c r="N497">
        <v>3</v>
      </c>
      <c r="O497">
        <v>6</v>
      </c>
      <c r="P497">
        <v>2</v>
      </c>
      <c r="Q497">
        <v>5</v>
      </c>
      <c r="R497">
        <v>7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3</v>
      </c>
      <c r="Z497">
        <v>11</v>
      </c>
      <c r="AA497">
        <v>0</v>
      </c>
      <c r="AB497">
        <v>56</v>
      </c>
      <c r="AC497" t="str" cm="1">
        <f t="array" ref="AC497">_xlfn.IFS(AB497 &lt; 30, "&lt; 30", AB497 &lt; 40, "30-39", AB497 &lt; 50, "40-49", AB497 &gt;= 50, "50+")</f>
        <v>50+</v>
      </c>
      <c r="AD497">
        <v>2411</v>
      </c>
      <c r="AE497">
        <v>0</v>
      </c>
      <c r="AF497">
        <v>1</v>
      </c>
      <c r="AG497">
        <v>0</v>
      </c>
      <c r="AH497">
        <v>0</v>
      </c>
      <c r="AI497">
        <v>0</v>
      </c>
      <c r="AJ497" t="str" cm="1">
        <f t="array" ref="AJ49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49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97">
        <v>0</v>
      </c>
      <c r="AM497">
        <v>0</v>
      </c>
      <c r="AN497">
        <v>1</v>
      </c>
      <c r="AO497">
        <v>0</v>
      </c>
      <c r="AP497">
        <v>0</v>
      </c>
      <c r="AQ497" t="str" cm="1">
        <f t="array" ref="AQ49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497" t="str" cm="1">
        <f t="array" ref="AR49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497">
        <v>341</v>
      </c>
      <c r="AT497">
        <v>335</v>
      </c>
      <c r="AU497">
        <v>1</v>
      </c>
      <c r="AV497">
        <v>2</v>
      </c>
      <c r="AW497" t="s">
        <v>47</v>
      </c>
      <c r="AX497" t="s">
        <v>11</v>
      </c>
      <c r="AY497" t="str">
        <f t="shared" si="64"/>
        <v>Web</v>
      </c>
      <c r="AZ497">
        <v>13</v>
      </c>
      <c r="BA497" t="s">
        <v>48</v>
      </c>
      <c r="BB497">
        <f t="shared" si="65"/>
        <v>13</v>
      </c>
      <c r="BC497">
        <f t="shared" si="66"/>
        <v>347</v>
      </c>
      <c r="BD497">
        <f t="shared" si="67"/>
        <v>0.99999999999999978</v>
      </c>
      <c r="BE497">
        <f t="shared" si="68"/>
        <v>5</v>
      </c>
      <c r="BF497">
        <f t="shared" si="69"/>
        <v>4</v>
      </c>
      <c r="BG497">
        <f t="shared" si="70"/>
        <v>10</v>
      </c>
      <c r="BH497">
        <f t="shared" si="71"/>
        <v>2</v>
      </c>
      <c r="BI497" t="str">
        <f>VLOOKUP(BH497,'Additional Data'!$E$1:$F$12,2,FALSE)</f>
        <v>Churned Customer</v>
      </c>
      <c r="BJ497" t="str">
        <f>IF(G497 &lt;= 'Additional Data'!$Q$2, "Low", IF(G497 &lt;= 'Additional Data'!$Q$3, "Medium", "High"))</f>
        <v>Medium</v>
      </c>
      <c r="BK497" t="str">
        <f>IF(K497 &lt;= 'Additional Data'!$V$2, "Low", IF(K497 &lt;= 'Additional Data'!$V$3, "Medium", "High"))</f>
        <v>Medium</v>
      </c>
      <c r="BL497" t="str">
        <f>IF(L497 &lt;= 'Additional Data'!$AA$2, "Low", IF(L497 &lt;= 'Additional Data'!$AA$3, "Medium", "High"))</f>
        <v>Low</v>
      </c>
      <c r="BM497">
        <v>496</v>
      </c>
    </row>
    <row r="498" spans="1:65" x14ac:dyDescent="0.25">
      <c r="A498">
        <v>89120</v>
      </c>
      <c r="B498" t="str">
        <f>IF(A498 &lt;= 'Additional Data'!$B$2,"Low", IF(A498 &lt;='Additional Data'!$B$3, "Medium", "High"))</f>
        <v>High</v>
      </c>
      <c r="C498">
        <v>0</v>
      </c>
      <c r="D498">
        <v>0</v>
      </c>
      <c r="E498">
        <v>78</v>
      </c>
      <c r="F498" t="str">
        <f t="shared" si="63"/>
        <v>Old</v>
      </c>
      <c r="G498">
        <v>1168</v>
      </c>
      <c r="H498">
        <v>92</v>
      </c>
      <c r="I498">
        <v>408</v>
      </c>
      <c r="J498">
        <v>72</v>
      </c>
      <c r="K498">
        <v>129</v>
      </c>
      <c r="L498">
        <v>55</v>
      </c>
      <c r="M498">
        <f>INDEX('Additional Data'!$H$2:$M$2, MATCH(MAX(G498:L498), G498:L498,0))</f>
        <v>0</v>
      </c>
      <c r="N498">
        <v>1</v>
      </c>
      <c r="O498">
        <v>5</v>
      </c>
      <c r="P498">
        <v>6</v>
      </c>
      <c r="Q498">
        <v>7</v>
      </c>
      <c r="R498">
        <v>1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3</v>
      </c>
      <c r="Z498">
        <v>11</v>
      </c>
      <c r="AA498">
        <v>0</v>
      </c>
      <c r="AB498">
        <v>61</v>
      </c>
      <c r="AC498" t="str" cm="1">
        <f t="array" ref="AC498">_xlfn.IFS(AB498 &lt; 30, "&lt; 30", AB498 &lt; 40, "30-39", AB498 &lt; 50, "40-49", AB498 &gt;= 50, "50+")</f>
        <v>50+</v>
      </c>
      <c r="AD498">
        <v>2263</v>
      </c>
      <c r="AE498">
        <v>0</v>
      </c>
      <c r="AF498">
        <v>0</v>
      </c>
      <c r="AG498">
        <v>0</v>
      </c>
      <c r="AH498">
        <v>1</v>
      </c>
      <c r="AI498">
        <v>0</v>
      </c>
      <c r="AJ498" t="str" cm="1">
        <f t="array" ref="AJ49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49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98">
        <v>0</v>
      </c>
      <c r="AM498">
        <v>0</v>
      </c>
      <c r="AN498">
        <v>0</v>
      </c>
      <c r="AO498">
        <v>1</v>
      </c>
      <c r="AP498">
        <v>0</v>
      </c>
      <c r="AQ498" t="str" cm="1">
        <f t="array" ref="AQ49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498" t="str" cm="1">
        <f t="array" ref="AR49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98">
        <v>1869</v>
      </c>
      <c r="AT498">
        <v>1814</v>
      </c>
      <c r="AU498">
        <v>1</v>
      </c>
      <c r="AV498">
        <v>0</v>
      </c>
      <c r="AW498" t="s">
        <v>43</v>
      </c>
      <c r="AX498" t="s">
        <v>13</v>
      </c>
      <c r="AY498" t="str">
        <f t="shared" si="64"/>
        <v>Store</v>
      </c>
      <c r="AZ498">
        <v>18</v>
      </c>
      <c r="BA498" t="s">
        <v>48</v>
      </c>
      <c r="BB498">
        <f t="shared" si="65"/>
        <v>18</v>
      </c>
      <c r="BC498">
        <f t="shared" si="66"/>
        <v>1924</v>
      </c>
      <c r="BD498">
        <f t="shared" si="67"/>
        <v>3.0000000000000004</v>
      </c>
      <c r="BE498">
        <f t="shared" si="68"/>
        <v>7</v>
      </c>
      <c r="BF498">
        <f t="shared" si="69"/>
        <v>9</v>
      </c>
      <c r="BG498">
        <f t="shared" si="70"/>
        <v>19</v>
      </c>
      <c r="BH498">
        <f t="shared" si="71"/>
        <v>7</v>
      </c>
      <c r="BI498" t="str">
        <f>VLOOKUP(BH498,'Additional Data'!$E$1:$F$12,2,FALSE)</f>
        <v>Loyal Customer</v>
      </c>
      <c r="BJ498" t="str">
        <f>IF(G498 &lt;= 'Additional Data'!$Q$2, "Low", IF(G498 &lt;= 'Additional Data'!$Q$3, "Medium", "High"))</f>
        <v>High</v>
      </c>
      <c r="BK498" t="str">
        <f>IF(K498 &lt;= 'Additional Data'!$V$2, "Low", IF(K498 &lt;= 'Additional Data'!$V$3, "Medium", "High"))</f>
        <v>High</v>
      </c>
      <c r="BL498" t="str">
        <f>IF(L498 &lt;= 'Additional Data'!$AA$2, "Low", IF(L498 &lt;= 'Additional Data'!$AA$3, "Medium", "High"))</f>
        <v>Medium</v>
      </c>
      <c r="BM498">
        <v>497</v>
      </c>
    </row>
    <row r="499" spans="1:65" x14ac:dyDescent="0.25">
      <c r="A499">
        <v>44124</v>
      </c>
      <c r="B499" t="str">
        <f>IF(A499 &lt;= 'Additional Data'!$B$2,"Low", IF(A499 &lt;='Additional Data'!$B$3, "Medium", "High"))</f>
        <v>Medium</v>
      </c>
      <c r="C499">
        <v>0</v>
      </c>
      <c r="D499">
        <v>1</v>
      </c>
      <c r="E499">
        <v>62</v>
      </c>
      <c r="F499" t="str">
        <f t="shared" si="63"/>
        <v>Old</v>
      </c>
      <c r="G499">
        <v>284</v>
      </c>
      <c r="H499">
        <v>0</v>
      </c>
      <c r="I499">
        <v>55</v>
      </c>
      <c r="J499">
        <v>0</v>
      </c>
      <c r="K499">
        <v>6</v>
      </c>
      <c r="L499">
        <v>52</v>
      </c>
      <c r="M499">
        <f>INDEX('Additional Data'!$H$2:$M$2, MATCH(MAX(G499:L499), G499:L499,0))</f>
        <v>0</v>
      </c>
      <c r="N499">
        <v>4</v>
      </c>
      <c r="O499">
        <v>6</v>
      </c>
      <c r="P499">
        <v>2</v>
      </c>
      <c r="Q499">
        <v>5</v>
      </c>
      <c r="R499">
        <v>8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3</v>
      </c>
      <c r="Z499">
        <v>11</v>
      </c>
      <c r="AA499">
        <v>0</v>
      </c>
      <c r="AB499">
        <v>74</v>
      </c>
      <c r="AC499" t="str" cm="1">
        <f t="array" ref="AC499">_xlfn.IFS(AB499 &lt; 30, "&lt; 30", AB499 &lt; 40, "30-39", AB499 &lt; 50, "40-49", AB499 &gt;= 50, "50+")</f>
        <v>50+</v>
      </c>
      <c r="AD499">
        <v>2573</v>
      </c>
      <c r="AE499">
        <v>0</v>
      </c>
      <c r="AF499">
        <v>0</v>
      </c>
      <c r="AG499">
        <v>0</v>
      </c>
      <c r="AH499">
        <v>1</v>
      </c>
      <c r="AI499">
        <v>0</v>
      </c>
      <c r="AJ499" t="str" cm="1">
        <f t="array" ref="AJ49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49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499">
        <v>0</v>
      </c>
      <c r="AM499">
        <v>0</v>
      </c>
      <c r="AN499">
        <v>0</v>
      </c>
      <c r="AO499">
        <v>0</v>
      </c>
      <c r="AP499">
        <v>1</v>
      </c>
      <c r="AQ499" t="str" cm="1">
        <f t="array" ref="AQ49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499" t="str" cm="1">
        <f t="array" ref="AR49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499">
        <v>345</v>
      </c>
      <c r="AT499">
        <v>293</v>
      </c>
      <c r="AU499">
        <v>0</v>
      </c>
      <c r="AV499">
        <v>1</v>
      </c>
      <c r="AW499" t="s">
        <v>46</v>
      </c>
      <c r="AX499" t="s">
        <v>11</v>
      </c>
      <c r="AY499" t="str">
        <f t="shared" si="64"/>
        <v>Web</v>
      </c>
      <c r="AZ499">
        <v>13</v>
      </c>
      <c r="BA499" t="s">
        <v>44</v>
      </c>
      <c r="BB499">
        <f t="shared" si="65"/>
        <v>13</v>
      </c>
      <c r="BC499">
        <f t="shared" si="66"/>
        <v>397</v>
      </c>
      <c r="BD499">
        <f t="shared" si="67"/>
        <v>4</v>
      </c>
      <c r="BE499">
        <f t="shared" si="68"/>
        <v>5</v>
      </c>
      <c r="BF499">
        <f t="shared" si="69"/>
        <v>4</v>
      </c>
      <c r="BG499">
        <f t="shared" si="70"/>
        <v>13</v>
      </c>
      <c r="BH499">
        <f t="shared" si="71"/>
        <v>3</v>
      </c>
      <c r="BI499" t="str">
        <f>VLOOKUP(BH499,'Additional Data'!$E$1:$F$12,2,FALSE)</f>
        <v>At Risk</v>
      </c>
      <c r="BJ499" t="str">
        <f>IF(G499 &lt;= 'Additional Data'!$Q$2, "Low", IF(G499 &lt;= 'Additional Data'!$Q$3, "Medium", "High"))</f>
        <v>Medium</v>
      </c>
      <c r="BK499" t="str">
        <f>IF(K499 &lt;= 'Additional Data'!$V$2, "Low", IF(K499 &lt;= 'Additional Data'!$V$3, "Medium", "High"))</f>
        <v>Medium</v>
      </c>
      <c r="BL499" t="str">
        <f>IF(L499 &lt;= 'Additional Data'!$AA$2, "Low", IF(L499 &lt;= 'Additional Data'!$AA$3, "Medium", "High"))</f>
        <v>Medium</v>
      </c>
      <c r="BM499">
        <v>498</v>
      </c>
    </row>
    <row r="500" spans="1:65" x14ac:dyDescent="0.25">
      <c r="A500">
        <v>81169</v>
      </c>
      <c r="B500" t="str">
        <f>IF(A500 &lt;= 'Additional Data'!$B$2,"Low", IF(A500 &lt;='Additional Data'!$B$3, "Medium", "High"))</f>
        <v>High</v>
      </c>
      <c r="C500">
        <v>0</v>
      </c>
      <c r="D500">
        <v>0</v>
      </c>
      <c r="E500">
        <v>47</v>
      </c>
      <c r="F500" t="str">
        <f t="shared" si="63"/>
        <v>Mid</v>
      </c>
      <c r="G500">
        <v>1288</v>
      </c>
      <c r="H500">
        <v>20</v>
      </c>
      <c r="I500">
        <v>613</v>
      </c>
      <c r="J500">
        <v>80</v>
      </c>
      <c r="K500">
        <v>61</v>
      </c>
      <c r="L500">
        <v>27</v>
      </c>
      <c r="M500">
        <f>INDEX('Additional Data'!$H$2:$M$2, MATCH(MAX(G500:L500), G500:L500,0))</f>
        <v>0</v>
      </c>
      <c r="N500">
        <v>1</v>
      </c>
      <c r="O500">
        <v>5</v>
      </c>
      <c r="P500">
        <v>7</v>
      </c>
      <c r="Q500">
        <v>9</v>
      </c>
      <c r="R500">
        <v>2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3</v>
      </c>
      <c r="Z500">
        <v>11</v>
      </c>
      <c r="AA500">
        <v>0</v>
      </c>
      <c r="AB500">
        <v>45</v>
      </c>
      <c r="AC500" t="str" cm="1">
        <f t="array" ref="AC500">_xlfn.IFS(AB500 &lt; 30, "&lt; 30", AB500 &lt; 40, "30-39", AB500 &lt; 50, "40-49", AB500 &gt;= 50, "50+")</f>
        <v>40-49</v>
      </c>
      <c r="AD500">
        <v>2600</v>
      </c>
      <c r="AE500">
        <v>0</v>
      </c>
      <c r="AF500">
        <v>0</v>
      </c>
      <c r="AG500">
        <v>1</v>
      </c>
      <c r="AH500">
        <v>0</v>
      </c>
      <c r="AI500">
        <v>0</v>
      </c>
      <c r="AJ500" t="str" cm="1">
        <f t="array" ref="AJ50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50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00">
        <v>0</v>
      </c>
      <c r="AM500">
        <v>0</v>
      </c>
      <c r="AN500">
        <v>0</v>
      </c>
      <c r="AO500">
        <v>1</v>
      </c>
      <c r="AP500">
        <v>0</v>
      </c>
      <c r="AQ500" t="str" cm="1">
        <f t="array" ref="AQ50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500" t="str" cm="1">
        <f t="array" ref="AR50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00">
        <v>2062</v>
      </c>
      <c r="AT500">
        <v>2035</v>
      </c>
      <c r="AU500">
        <v>0</v>
      </c>
      <c r="AV500">
        <v>0</v>
      </c>
      <c r="AW500" t="s">
        <v>43</v>
      </c>
      <c r="AX500" t="s">
        <v>13</v>
      </c>
      <c r="AY500" t="str">
        <f t="shared" si="64"/>
        <v>Store</v>
      </c>
      <c r="AZ500">
        <v>21</v>
      </c>
      <c r="BA500" t="s">
        <v>44</v>
      </c>
      <c r="BB500">
        <f t="shared" si="65"/>
        <v>21</v>
      </c>
      <c r="BC500">
        <f t="shared" si="66"/>
        <v>2089</v>
      </c>
      <c r="BD500">
        <f t="shared" si="67"/>
        <v>6</v>
      </c>
      <c r="BE500">
        <f t="shared" si="68"/>
        <v>8</v>
      </c>
      <c r="BF500">
        <f t="shared" si="69"/>
        <v>9</v>
      </c>
      <c r="BG500">
        <f t="shared" si="70"/>
        <v>23</v>
      </c>
      <c r="BH500">
        <f t="shared" si="71"/>
        <v>8</v>
      </c>
      <c r="BI500" t="str">
        <f>VLOOKUP(BH500,'Additional Data'!$E$1:$F$12,2,FALSE)</f>
        <v>Top Customer</v>
      </c>
      <c r="BJ500" t="str">
        <f>IF(G500 &lt;= 'Additional Data'!$Q$2, "Low", IF(G500 &lt;= 'Additional Data'!$Q$3, "Medium", "High"))</f>
        <v>High</v>
      </c>
      <c r="BK500" t="str">
        <f>IF(K500 &lt;= 'Additional Data'!$V$2, "Low", IF(K500 &lt;= 'Additional Data'!$V$3, "Medium", "High"))</f>
        <v>High</v>
      </c>
      <c r="BL500" t="str">
        <f>IF(L500 &lt;= 'Additional Data'!$AA$2, "Low", IF(L500 &lt;= 'Additional Data'!$AA$3, "Medium", "High"))</f>
        <v>Medium</v>
      </c>
      <c r="BM500">
        <v>499</v>
      </c>
    </row>
    <row r="501" spans="1:65" x14ac:dyDescent="0.25">
      <c r="A501">
        <v>36443</v>
      </c>
      <c r="B501" t="str">
        <f>IF(A501 &lt;= 'Additional Data'!$B$2,"Low", IF(A501 &lt;='Additional Data'!$B$3, "Medium", "High"))</f>
        <v>Medium</v>
      </c>
      <c r="C501">
        <v>1</v>
      </c>
      <c r="D501">
        <v>1</v>
      </c>
      <c r="E501">
        <v>9</v>
      </c>
      <c r="F501" t="str">
        <f t="shared" si="63"/>
        <v>Recent</v>
      </c>
      <c r="G501">
        <v>65</v>
      </c>
      <c r="H501">
        <v>0</v>
      </c>
      <c r="I501">
        <v>46</v>
      </c>
      <c r="J501">
        <v>4</v>
      </c>
      <c r="K501">
        <v>3</v>
      </c>
      <c r="L501">
        <v>20</v>
      </c>
      <c r="M501">
        <f>INDEX('Additional Data'!$H$2:$M$2, MATCH(MAX(G501:L501), G501:L501,0))</f>
        <v>0</v>
      </c>
      <c r="N501">
        <v>4</v>
      </c>
      <c r="O501">
        <v>3</v>
      </c>
      <c r="P501">
        <v>1</v>
      </c>
      <c r="Q501">
        <v>3</v>
      </c>
      <c r="R501">
        <v>8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3</v>
      </c>
      <c r="Z501">
        <v>11</v>
      </c>
      <c r="AA501">
        <v>0</v>
      </c>
      <c r="AB501">
        <v>59</v>
      </c>
      <c r="AC501" t="str" cm="1">
        <f t="array" ref="AC501">_xlfn.IFS(AB501 &lt; 30, "&lt; 30", AB501 &lt; 40, "30-39", AB501 &lt; 50, "40-49", AB501 &gt;= 50, "50+")</f>
        <v>50+</v>
      </c>
      <c r="AD501">
        <v>2670</v>
      </c>
      <c r="AE501">
        <v>0</v>
      </c>
      <c r="AF501">
        <v>1</v>
      </c>
      <c r="AG501">
        <v>0</v>
      </c>
      <c r="AH501">
        <v>0</v>
      </c>
      <c r="AI501">
        <v>0</v>
      </c>
      <c r="AJ501" t="str" cm="1">
        <f t="array" ref="AJ50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0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01">
        <v>0</v>
      </c>
      <c r="AM501">
        <v>0</v>
      </c>
      <c r="AN501">
        <v>1</v>
      </c>
      <c r="AO501">
        <v>0</v>
      </c>
      <c r="AP501">
        <v>0</v>
      </c>
      <c r="AQ501" t="str" cm="1">
        <f t="array" ref="AQ50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01" t="str" cm="1">
        <f t="array" ref="AR50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01">
        <v>118</v>
      </c>
      <c r="AT501">
        <v>98</v>
      </c>
      <c r="AU501">
        <v>0</v>
      </c>
      <c r="AV501">
        <v>2</v>
      </c>
      <c r="AW501" t="s">
        <v>47</v>
      </c>
      <c r="AX501" t="s">
        <v>11</v>
      </c>
      <c r="AY501" t="str">
        <f t="shared" si="64"/>
        <v>Web</v>
      </c>
      <c r="AZ501">
        <v>7</v>
      </c>
      <c r="BA501" t="s">
        <v>44</v>
      </c>
      <c r="BB501">
        <f t="shared" si="65"/>
        <v>7</v>
      </c>
      <c r="BC501">
        <f t="shared" si="66"/>
        <v>138</v>
      </c>
      <c r="BD501">
        <f t="shared" si="67"/>
        <v>10</v>
      </c>
      <c r="BE501">
        <f t="shared" si="68"/>
        <v>3</v>
      </c>
      <c r="BF501">
        <f t="shared" si="69"/>
        <v>3</v>
      </c>
      <c r="BG501">
        <f t="shared" si="70"/>
        <v>16</v>
      </c>
      <c r="BH501">
        <f t="shared" si="71"/>
        <v>5</v>
      </c>
      <c r="BI501" t="str">
        <f>VLOOKUP(BH501,'Additional Data'!$E$1:$F$12,2,FALSE)</f>
        <v>Loyal Customer</v>
      </c>
      <c r="BJ501" t="str">
        <f>IF(G501 &lt;= 'Additional Data'!$Q$2, "Low", IF(G501 &lt;= 'Additional Data'!$Q$3, "Medium", "High"))</f>
        <v>Medium</v>
      </c>
      <c r="BK501" t="str">
        <f>IF(K501 &lt;= 'Additional Data'!$V$2, "Low", IF(K501 &lt;= 'Additional Data'!$V$3, "Medium", "High"))</f>
        <v>Medium</v>
      </c>
      <c r="BL501" t="str">
        <f>IF(L501 &lt;= 'Additional Data'!$AA$2, "Low", IF(L501 &lt;= 'Additional Data'!$AA$3, "Medium", "High"))</f>
        <v>Medium</v>
      </c>
      <c r="BM501">
        <v>500</v>
      </c>
    </row>
    <row r="502" spans="1:65" x14ac:dyDescent="0.25">
      <c r="A502">
        <v>26095</v>
      </c>
      <c r="B502" t="str">
        <f>IF(A502 &lt;= 'Additional Data'!$B$2,"Low", IF(A502 &lt;='Additional Data'!$B$3, "Medium", "High"))</f>
        <v>Low</v>
      </c>
      <c r="C502">
        <v>1</v>
      </c>
      <c r="D502">
        <v>0</v>
      </c>
      <c r="E502">
        <v>77</v>
      </c>
      <c r="F502" t="str">
        <f t="shared" si="63"/>
        <v>Old</v>
      </c>
      <c r="G502">
        <v>11</v>
      </c>
      <c r="H502">
        <v>7</v>
      </c>
      <c r="I502">
        <v>9</v>
      </c>
      <c r="J502">
        <v>3</v>
      </c>
      <c r="K502">
        <v>1</v>
      </c>
      <c r="L502">
        <v>11</v>
      </c>
      <c r="M502">
        <f>INDEX('Additional Data'!$H$2:$M$2, MATCH(MAX(G502:L502), G502:L502,0))</f>
        <v>0</v>
      </c>
      <c r="N502">
        <v>1</v>
      </c>
      <c r="O502">
        <v>1</v>
      </c>
      <c r="P502">
        <v>0</v>
      </c>
      <c r="Q502">
        <v>3</v>
      </c>
      <c r="R502">
        <v>7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3</v>
      </c>
      <c r="Z502">
        <v>11</v>
      </c>
      <c r="AA502">
        <v>0</v>
      </c>
      <c r="AB502">
        <v>30</v>
      </c>
      <c r="AC502" t="str" cm="1">
        <f t="array" ref="AC502">_xlfn.IFS(AB502 &lt; 30, "&lt; 30", AB502 &lt; 40, "30-39", AB502 &lt; 50, "40-49", AB502 &gt;= 50, "50+")</f>
        <v>30-39</v>
      </c>
      <c r="AD502">
        <v>2523</v>
      </c>
      <c r="AE502">
        <v>0</v>
      </c>
      <c r="AF502">
        <v>0</v>
      </c>
      <c r="AG502">
        <v>1</v>
      </c>
      <c r="AH502">
        <v>0</v>
      </c>
      <c r="AI502">
        <v>0</v>
      </c>
      <c r="AJ502" t="str" cm="1">
        <f t="array" ref="AJ50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50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02">
        <v>0</v>
      </c>
      <c r="AM502">
        <v>0</v>
      </c>
      <c r="AN502">
        <v>1</v>
      </c>
      <c r="AO502">
        <v>0</v>
      </c>
      <c r="AP502">
        <v>0</v>
      </c>
      <c r="AQ502" t="str" cm="1">
        <f t="array" ref="AQ50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02" t="str" cm="1">
        <f t="array" ref="AR50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02">
        <v>31</v>
      </c>
      <c r="AT502">
        <v>20</v>
      </c>
      <c r="AU502">
        <v>0</v>
      </c>
      <c r="AV502">
        <v>1</v>
      </c>
      <c r="AW502" t="s">
        <v>45</v>
      </c>
      <c r="AX502" t="s">
        <v>13</v>
      </c>
      <c r="AY502" t="str">
        <f t="shared" si="64"/>
        <v>Store</v>
      </c>
      <c r="AZ502">
        <v>4</v>
      </c>
      <c r="BA502" t="s">
        <v>44</v>
      </c>
      <c r="BB502">
        <f t="shared" si="65"/>
        <v>4</v>
      </c>
      <c r="BC502">
        <f t="shared" si="66"/>
        <v>42</v>
      </c>
      <c r="BD502">
        <f t="shared" si="67"/>
        <v>3.0000000000000004</v>
      </c>
      <c r="BE502">
        <f t="shared" si="68"/>
        <v>0</v>
      </c>
      <c r="BF502">
        <f t="shared" si="69"/>
        <v>1</v>
      </c>
      <c r="BG502">
        <f t="shared" si="70"/>
        <v>4</v>
      </c>
      <c r="BH502">
        <f t="shared" si="71"/>
        <v>0</v>
      </c>
      <c r="BI502" t="str">
        <f>VLOOKUP(BH502,'Additional Data'!$E$1:$F$12,2,FALSE)</f>
        <v>Churned Customer</v>
      </c>
      <c r="BJ502" t="str">
        <f>IF(G502 &lt;= 'Additional Data'!$Q$2, "Low", IF(G502 &lt;= 'Additional Data'!$Q$3, "Medium", "High"))</f>
        <v>Low</v>
      </c>
      <c r="BK502" t="str">
        <f>IF(K502 &lt;= 'Additional Data'!$V$2, "Low", IF(K502 &lt;= 'Additional Data'!$V$3, "Medium", "High"))</f>
        <v>Low</v>
      </c>
      <c r="BL502" t="str">
        <f>IF(L502 &lt;= 'Additional Data'!$AA$2, "Low", IF(L502 &lt;= 'Additional Data'!$AA$3, "Medium", "High"))</f>
        <v>Medium</v>
      </c>
      <c r="BM502">
        <v>501</v>
      </c>
    </row>
    <row r="503" spans="1:65" x14ac:dyDescent="0.25">
      <c r="A503">
        <v>71367</v>
      </c>
      <c r="B503" t="str">
        <f>IF(A503 &lt;= 'Additional Data'!$B$2,"Low", IF(A503 &lt;='Additional Data'!$B$3, "Medium", "High"))</f>
        <v>High</v>
      </c>
      <c r="C503">
        <v>0</v>
      </c>
      <c r="D503">
        <v>0</v>
      </c>
      <c r="E503">
        <v>24</v>
      </c>
      <c r="F503" t="str">
        <f t="shared" si="63"/>
        <v>Recent</v>
      </c>
      <c r="G503">
        <v>227</v>
      </c>
      <c r="H503">
        <v>23</v>
      </c>
      <c r="I503">
        <v>389</v>
      </c>
      <c r="J503">
        <v>42</v>
      </c>
      <c r="K503">
        <v>21</v>
      </c>
      <c r="L503">
        <v>75</v>
      </c>
      <c r="M503">
        <f>INDEX('Additional Data'!$H$2:$M$2, MATCH(MAX(G503:L503), G503:L503,0))</f>
        <v>0</v>
      </c>
      <c r="N503">
        <v>1</v>
      </c>
      <c r="O503">
        <v>4</v>
      </c>
      <c r="P503">
        <v>5</v>
      </c>
      <c r="Q503">
        <v>7</v>
      </c>
      <c r="R503">
        <v>2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3</v>
      </c>
      <c r="Z503">
        <v>11</v>
      </c>
      <c r="AA503">
        <v>0</v>
      </c>
      <c r="AB503">
        <v>61</v>
      </c>
      <c r="AC503" t="str" cm="1">
        <f t="array" ref="AC503">_xlfn.IFS(AB503 &lt; 30, "&lt; 30", AB503 &lt; 40, "30-39", AB503 &lt; 50, "40-49", AB503 &gt;= 50, "50+")</f>
        <v>50+</v>
      </c>
      <c r="AD503">
        <v>2469</v>
      </c>
      <c r="AE503">
        <v>0</v>
      </c>
      <c r="AF503">
        <v>0</v>
      </c>
      <c r="AG503">
        <v>0</v>
      </c>
      <c r="AH503">
        <v>1</v>
      </c>
      <c r="AI503">
        <v>0</v>
      </c>
      <c r="AJ503" t="str" cm="1">
        <f t="array" ref="AJ50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0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03">
        <v>0</v>
      </c>
      <c r="AM503">
        <v>0</v>
      </c>
      <c r="AN503">
        <v>1</v>
      </c>
      <c r="AO503">
        <v>0</v>
      </c>
      <c r="AP503">
        <v>0</v>
      </c>
      <c r="AQ503" t="str" cm="1">
        <f t="array" ref="AQ50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03" t="str" cm="1">
        <f t="array" ref="AR50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03">
        <v>702</v>
      </c>
      <c r="AT503">
        <v>627</v>
      </c>
      <c r="AU503">
        <v>0</v>
      </c>
      <c r="AV503">
        <v>0</v>
      </c>
      <c r="AW503" t="s">
        <v>46</v>
      </c>
      <c r="AX503" t="s">
        <v>13</v>
      </c>
      <c r="AY503" t="str">
        <f t="shared" si="64"/>
        <v>Store</v>
      </c>
      <c r="AZ503">
        <v>16</v>
      </c>
      <c r="BA503" t="s">
        <v>44</v>
      </c>
      <c r="BB503">
        <f t="shared" si="65"/>
        <v>16</v>
      </c>
      <c r="BC503">
        <f t="shared" si="66"/>
        <v>777</v>
      </c>
      <c r="BD503">
        <f t="shared" si="67"/>
        <v>8</v>
      </c>
      <c r="BE503">
        <f t="shared" si="68"/>
        <v>6</v>
      </c>
      <c r="BF503">
        <f t="shared" si="69"/>
        <v>6</v>
      </c>
      <c r="BG503">
        <f t="shared" si="70"/>
        <v>20</v>
      </c>
      <c r="BH503">
        <f t="shared" si="71"/>
        <v>7</v>
      </c>
      <c r="BI503" t="str">
        <f>VLOOKUP(BH503,'Additional Data'!$E$1:$F$12,2,FALSE)</f>
        <v>Loyal Customer</v>
      </c>
      <c r="BJ503" t="str">
        <f>IF(G503 &lt;= 'Additional Data'!$Q$2, "Low", IF(G503 &lt;= 'Additional Data'!$Q$3, "Medium", "High"))</f>
        <v>Medium</v>
      </c>
      <c r="BK503" t="str">
        <f>IF(K503 &lt;= 'Additional Data'!$V$2, "Low", IF(K503 &lt;= 'Additional Data'!$V$3, "Medium", "High"))</f>
        <v>Medium</v>
      </c>
      <c r="BL503" t="str">
        <f>IF(L503 &lt;= 'Additional Data'!$AA$2, "Low", IF(L503 &lt;= 'Additional Data'!$AA$3, "Medium", "High"))</f>
        <v>High</v>
      </c>
      <c r="BM503">
        <v>502</v>
      </c>
    </row>
    <row r="504" spans="1:65" x14ac:dyDescent="0.25">
      <c r="A504">
        <v>80184</v>
      </c>
      <c r="B504" t="str">
        <f>IF(A504 &lt;= 'Additional Data'!$B$2,"Low", IF(A504 &lt;='Additional Data'!$B$3, "Medium", "High"))</f>
        <v>High</v>
      </c>
      <c r="C504">
        <v>0</v>
      </c>
      <c r="D504">
        <v>0</v>
      </c>
      <c r="E504">
        <v>19</v>
      </c>
      <c r="F504" t="str">
        <f t="shared" si="63"/>
        <v>Recent</v>
      </c>
      <c r="G504">
        <v>1035</v>
      </c>
      <c r="H504">
        <v>134</v>
      </c>
      <c r="I504">
        <v>670</v>
      </c>
      <c r="J504">
        <v>25</v>
      </c>
      <c r="K504">
        <v>38</v>
      </c>
      <c r="L504">
        <v>0</v>
      </c>
      <c r="M504">
        <f>INDEX('Additional Data'!$H$2:$M$2, MATCH(MAX(G504:L504), G504:L504,0))</f>
        <v>0</v>
      </c>
      <c r="N504">
        <v>1</v>
      </c>
      <c r="O504">
        <v>6</v>
      </c>
      <c r="P504">
        <v>3</v>
      </c>
      <c r="Q504">
        <v>10</v>
      </c>
      <c r="R504">
        <v>3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0</v>
      </c>
      <c r="Y504">
        <v>3</v>
      </c>
      <c r="Z504">
        <v>11</v>
      </c>
      <c r="AA504">
        <v>0</v>
      </c>
      <c r="AB504">
        <v>76</v>
      </c>
      <c r="AC504" t="str" cm="1">
        <f t="array" ref="AC504">_xlfn.IFS(AB504 &lt; 30, "&lt; 30", AB504 &lt; 40, "30-39", AB504 &lt; 50, "40-49", AB504 &gt;= 50, "50+")</f>
        <v>50+</v>
      </c>
      <c r="AD504">
        <v>2279</v>
      </c>
      <c r="AE504">
        <v>0</v>
      </c>
      <c r="AF504">
        <v>1</v>
      </c>
      <c r="AG504">
        <v>0</v>
      </c>
      <c r="AH504">
        <v>0</v>
      </c>
      <c r="AI504">
        <v>0</v>
      </c>
      <c r="AJ504" t="str" cm="1">
        <f t="array" ref="AJ50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0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04">
        <v>0</v>
      </c>
      <c r="AM504">
        <v>0</v>
      </c>
      <c r="AN504">
        <v>0</v>
      </c>
      <c r="AO504">
        <v>1</v>
      </c>
      <c r="AP504">
        <v>0</v>
      </c>
      <c r="AQ504" t="str" cm="1">
        <f t="array" ref="AQ50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504" t="str" cm="1">
        <f t="array" ref="AR50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04">
        <v>1902</v>
      </c>
      <c r="AT504">
        <v>1902</v>
      </c>
      <c r="AU504">
        <v>2</v>
      </c>
      <c r="AV504">
        <v>0</v>
      </c>
      <c r="AW504" t="s">
        <v>43</v>
      </c>
      <c r="AX504" t="s">
        <v>13</v>
      </c>
      <c r="AY504" t="str">
        <f t="shared" si="64"/>
        <v>Store</v>
      </c>
      <c r="AZ504">
        <v>19</v>
      </c>
      <c r="BA504" t="s">
        <v>48</v>
      </c>
      <c r="BB504">
        <f t="shared" si="65"/>
        <v>19</v>
      </c>
      <c r="BC504">
        <f t="shared" si="66"/>
        <v>1902</v>
      </c>
      <c r="BD504">
        <f t="shared" si="67"/>
        <v>9</v>
      </c>
      <c r="BE504">
        <f t="shared" si="68"/>
        <v>7</v>
      </c>
      <c r="BF504">
        <f t="shared" si="69"/>
        <v>9</v>
      </c>
      <c r="BG504">
        <f t="shared" si="70"/>
        <v>25</v>
      </c>
      <c r="BH504">
        <f t="shared" si="71"/>
        <v>9</v>
      </c>
      <c r="BI504" t="str">
        <f>VLOOKUP(BH504,'Additional Data'!$E$1:$F$12,2,FALSE)</f>
        <v>Top Customer</v>
      </c>
      <c r="BJ504" t="str">
        <f>IF(G504 &lt;= 'Additional Data'!$Q$2, "Low", IF(G504 &lt;= 'Additional Data'!$Q$3, "Medium", "High"))</f>
        <v>High</v>
      </c>
      <c r="BK504" t="str">
        <f>IF(K504 &lt;= 'Additional Data'!$V$2, "Low", IF(K504 &lt;= 'Additional Data'!$V$3, "Medium", "High"))</f>
        <v>High</v>
      </c>
      <c r="BL504" t="str">
        <f>IF(L504 &lt;= 'Additional Data'!$AA$2, "Low", IF(L504 &lt;= 'Additional Data'!$AA$3, "Medium", "High"))</f>
        <v>Low</v>
      </c>
      <c r="BM504">
        <v>503</v>
      </c>
    </row>
    <row r="505" spans="1:65" x14ac:dyDescent="0.25">
      <c r="A505">
        <v>30630</v>
      </c>
      <c r="B505" t="str">
        <f>IF(A505 &lt;= 'Additional Data'!$B$2,"Low", IF(A505 &lt;='Additional Data'!$B$3, "Medium", "High"))</f>
        <v>Low</v>
      </c>
      <c r="C505">
        <v>1</v>
      </c>
      <c r="D505">
        <v>1</v>
      </c>
      <c r="E505">
        <v>67</v>
      </c>
      <c r="F505" t="str">
        <f t="shared" si="63"/>
        <v>Old</v>
      </c>
      <c r="G505">
        <v>27</v>
      </c>
      <c r="H505">
        <v>1</v>
      </c>
      <c r="I505">
        <v>12</v>
      </c>
      <c r="J505">
        <v>2</v>
      </c>
      <c r="K505">
        <v>0</v>
      </c>
      <c r="L505">
        <v>10</v>
      </c>
      <c r="M505">
        <f>INDEX('Additional Data'!$H$2:$M$2, MATCH(MAX(G505:L505), G505:L505,0))</f>
        <v>0</v>
      </c>
      <c r="N505">
        <v>2</v>
      </c>
      <c r="O505">
        <v>2</v>
      </c>
      <c r="P505">
        <v>0</v>
      </c>
      <c r="Q505">
        <v>3</v>
      </c>
      <c r="R505">
        <v>7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3</v>
      </c>
      <c r="Z505">
        <v>11</v>
      </c>
      <c r="AA505">
        <v>0</v>
      </c>
      <c r="AB505">
        <v>55</v>
      </c>
      <c r="AC505" t="str" cm="1">
        <f t="array" ref="AC505">_xlfn.IFS(AB505 &lt; 30, "&lt; 30", AB505 &lt; 40, "30-39", AB505 &lt; 50, "40-49", AB505 &gt;= 50, "50+")</f>
        <v>50+</v>
      </c>
      <c r="AD505">
        <v>2312</v>
      </c>
      <c r="AE505">
        <v>1</v>
      </c>
      <c r="AF505">
        <v>0</v>
      </c>
      <c r="AG505">
        <v>0</v>
      </c>
      <c r="AH505">
        <v>0</v>
      </c>
      <c r="AI505">
        <v>0</v>
      </c>
      <c r="AJ505" t="str" cm="1">
        <f t="array" ref="AJ50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50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05">
        <v>0</v>
      </c>
      <c r="AM505">
        <v>0</v>
      </c>
      <c r="AN505">
        <v>1</v>
      </c>
      <c r="AO505">
        <v>0</v>
      </c>
      <c r="AP505">
        <v>0</v>
      </c>
      <c r="AQ505" t="str" cm="1">
        <f t="array" ref="AQ50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05" t="str" cm="1">
        <f t="array" ref="AR50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05">
        <v>42</v>
      </c>
      <c r="AT505">
        <v>32</v>
      </c>
      <c r="AU505">
        <v>0</v>
      </c>
      <c r="AV505">
        <v>2</v>
      </c>
      <c r="AW505" t="s">
        <v>45</v>
      </c>
      <c r="AX505" t="s">
        <v>13</v>
      </c>
      <c r="AY505" t="str">
        <f t="shared" si="64"/>
        <v>Store</v>
      </c>
      <c r="AZ505">
        <v>5</v>
      </c>
      <c r="BA505" t="s">
        <v>44</v>
      </c>
      <c r="BB505">
        <f t="shared" si="65"/>
        <v>5</v>
      </c>
      <c r="BC505">
        <f t="shared" si="66"/>
        <v>52</v>
      </c>
      <c r="BD505">
        <f t="shared" si="67"/>
        <v>4</v>
      </c>
      <c r="BE505">
        <f t="shared" si="68"/>
        <v>1</v>
      </c>
      <c r="BF505">
        <f t="shared" si="69"/>
        <v>1</v>
      </c>
      <c r="BG505">
        <f t="shared" si="70"/>
        <v>6</v>
      </c>
      <c r="BH505">
        <f t="shared" si="71"/>
        <v>0</v>
      </c>
      <c r="BI505" t="str">
        <f>VLOOKUP(BH505,'Additional Data'!$E$1:$F$12,2,FALSE)</f>
        <v>Churned Customer</v>
      </c>
      <c r="BJ505" t="str">
        <f>IF(G505 &lt;= 'Additional Data'!$Q$2, "Low", IF(G505 &lt;= 'Additional Data'!$Q$3, "Medium", "High"))</f>
        <v>Medium</v>
      </c>
      <c r="BK505" t="str">
        <f>IF(K505 &lt;= 'Additional Data'!$V$2, "Low", IF(K505 &lt;= 'Additional Data'!$V$3, "Medium", "High"))</f>
        <v>Low</v>
      </c>
      <c r="BL505" t="str">
        <f>IF(L505 &lt;= 'Additional Data'!$AA$2, "Low", IF(L505 &lt;= 'Additional Data'!$AA$3, "Medium", "High"))</f>
        <v>Medium</v>
      </c>
      <c r="BM505">
        <v>504</v>
      </c>
    </row>
    <row r="506" spans="1:65" x14ac:dyDescent="0.25">
      <c r="A506">
        <v>73454</v>
      </c>
      <c r="B506" t="str">
        <f>IF(A506 &lt;= 'Additional Data'!$B$2,"Low", IF(A506 &lt;='Additional Data'!$B$3, "Medium", "High"))</f>
        <v>High</v>
      </c>
      <c r="C506">
        <v>0</v>
      </c>
      <c r="D506">
        <v>0</v>
      </c>
      <c r="E506">
        <v>95</v>
      </c>
      <c r="F506" t="str">
        <f t="shared" si="63"/>
        <v>Old</v>
      </c>
      <c r="G506">
        <v>982</v>
      </c>
      <c r="H506">
        <v>73</v>
      </c>
      <c r="I506">
        <v>351</v>
      </c>
      <c r="J506">
        <v>56</v>
      </c>
      <c r="K506">
        <v>14</v>
      </c>
      <c r="L506">
        <v>175</v>
      </c>
      <c r="M506">
        <f>INDEX('Additional Data'!$H$2:$M$2, MATCH(MAX(G506:L506), G506:L506,0))</f>
        <v>0</v>
      </c>
      <c r="N506">
        <v>1</v>
      </c>
      <c r="O506">
        <v>2</v>
      </c>
      <c r="P506">
        <v>4</v>
      </c>
      <c r="Q506">
        <v>6</v>
      </c>
      <c r="R506">
        <v>5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3</v>
      </c>
      <c r="Z506">
        <v>11</v>
      </c>
      <c r="AA506">
        <v>0</v>
      </c>
      <c r="AB506">
        <v>33</v>
      </c>
      <c r="AC506" t="str" cm="1">
        <f t="array" ref="AC506">_xlfn.IFS(AB506 &lt; 30, "&lt; 30", AB506 &lt; 40, "30-39", AB506 &lt; 50, "40-49", AB506 &gt;= 50, "50+")</f>
        <v>30-39</v>
      </c>
      <c r="AD506">
        <v>2279</v>
      </c>
      <c r="AE506">
        <v>0</v>
      </c>
      <c r="AF506">
        <v>0</v>
      </c>
      <c r="AG506">
        <v>1</v>
      </c>
      <c r="AH506">
        <v>0</v>
      </c>
      <c r="AI506">
        <v>0</v>
      </c>
      <c r="AJ506" t="str" cm="1">
        <f t="array" ref="AJ50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50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06">
        <v>0</v>
      </c>
      <c r="AM506">
        <v>0</v>
      </c>
      <c r="AN506">
        <v>0</v>
      </c>
      <c r="AO506">
        <v>1</v>
      </c>
      <c r="AP506">
        <v>0</v>
      </c>
      <c r="AQ506" t="str" cm="1">
        <f t="array" ref="AQ50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506" t="str" cm="1">
        <f t="array" ref="AR50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06">
        <v>1476</v>
      </c>
      <c r="AT506">
        <v>1301</v>
      </c>
      <c r="AU506">
        <v>1</v>
      </c>
      <c r="AV506">
        <v>0</v>
      </c>
      <c r="AW506" t="s">
        <v>43</v>
      </c>
      <c r="AX506" t="s">
        <v>13</v>
      </c>
      <c r="AY506" t="str">
        <f t="shared" si="64"/>
        <v>Store</v>
      </c>
      <c r="AZ506">
        <v>12</v>
      </c>
      <c r="BA506" t="s">
        <v>48</v>
      </c>
      <c r="BB506">
        <f t="shared" si="65"/>
        <v>12</v>
      </c>
      <c r="BC506">
        <f t="shared" si="66"/>
        <v>1651</v>
      </c>
      <c r="BD506">
        <f t="shared" si="67"/>
        <v>0.99999999999999978</v>
      </c>
      <c r="BE506">
        <f t="shared" si="68"/>
        <v>4</v>
      </c>
      <c r="BF506">
        <f t="shared" si="69"/>
        <v>9</v>
      </c>
      <c r="BG506">
        <f t="shared" si="70"/>
        <v>14</v>
      </c>
      <c r="BH506">
        <f t="shared" si="71"/>
        <v>4</v>
      </c>
      <c r="BI506" t="str">
        <f>VLOOKUP(BH506,'Additional Data'!$E$1:$F$12,2,FALSE)</f>
        <v>At Risk</v>
      </c>
      <c r="BJ506" t="str">
        <f>IF(G506 &lt;= 'Additional Data'!$Q$2, "Low", IF(G506 &lt;= 'Additional Data'!$Q$3, "Medium", "High"))</f>
        <v>High</v>
      </c>
      <c r="BK506" t="str">
        <f>IF(K506 &lt;= 'Additional Data'!$V$2, "Low", IF(K506 &lt;= 'Additional Data'!$V$3, "Medium", "High"))</f>
        <v>Medium</v>
      </c>
      <c r="BL506" t="str">
        <f>IF(L506 &lt;= 'Additional Data'!$AA$2, "Low", IF(L506 &lt;= 'Additional Data'!$AA$3, "Medium", "High"))</f>
        <v>High</v>
      </c>
      <c r="BM506">
        <v>505</v>
      </c>
    </row>
    <row r="507" spans="1:65" x14ac:dyDescent="0.25">
      <c r="A507">
        <v>42691</v>
      </c>
      <c r="B507" t="str">
        <f>IF(A507 &lt;= 'Additional Data'!$B$2,"Low", IF(A507 &lt;='Additional Data'!$B$3, "Medium", "High"))</f>
        <v>Medium</v>
      </c>
      <c r="C507">
        <v>0</v>
      </c>
      <c r="D507">
        <v>0</v>
      </c>
      <c r="E507">
        <v>48</v>
      </c>
      <c r="F507" t="str">
        <f t="shared" si="63"/>
        <v>Mid</v>
      </c>
      <c r="G507">
        <v>179</v>
      </c>
      <c r="H507">
        <v>2</v>
      </c>
      <c r="I507">
        <v>64</v>
      </c>
      <c r="J507">
        <v>38</v>
      </c>
      <c r="K507">
        <v>17</v>
      </c>
      <c r="L507">
        <v>58</v>
      </c>
      <c r="M507">
        <f>INDEX('Additional Data'!$H$2:$M$2, MATCH(MAX(G507:L507), G507:L507,0))</f>
        <v>0</v>
      </c>
      <c r="N507">
        <v>1</v>
      </c>
      <c r="O507">
        <v>5</v>
      </c>
      <c r="P507">
        <v>1</v>
      </c>
      <c r="Q507">
        <v>6</v>
      </c>
      <c r="R507">
        <v>5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3</v>
      </c>
      <c r="Z507">
        <v>11</v>
      </c>
      <c r="AA507">
        <v>0</v>
      </c>
      <c r="AB507">
        <v>29</v>
      </c>
      <c r="AC507" t="str" cm="1">
        <f t="array" ref="AC507">_xlfn.IFS(AB507 &lt; 30, "&lt; 30", AB507 &lt; 40, "30-39", AB507 &lt; 50, "40-49", AB507 &gt;= 50, "50+")</f>
        <v>&lt; 30</v>
      </c>
      <c r="AD507">
        <v>2476</v>
      </c>
      <c r="AE507">
        <v>0</v>
      </c>
      <c r="AF507">
        <v>1</v>
      </c>
      <c r="AG507">
        <v>0</v>
      </c>
      <c r="AH507">
        <v>0</v>
      </c>
      <c r="AI507">
        <v>0</v>
      </c>
      <c r="AJ507" t="str" cm="1">
        <f t="array" ref="AJ50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0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07">
        <v>0</v>
      </c>
      <c r="AM507">
        <v>0</v>
      </c>
      <c r="AN507">
        <v>1</v>
      </c>
      <c r="AO507">
        <v>0</v>
      </c>
      <c r="AP507">
        <v>0</v>
      </c>
      <c r="AQ507" t="str" cm="1">
        <f t="array" ref="AQ50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07" t="str" cm="1">
        <f t="array" ref="AR50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07">
        <v>300</v>
      </c>
      <c r="AT507">
        <v>242</v>
      </c>
      <c r="AU507">
        <v>0</v>
      </c>
      <c r="AV507">
        <v>0</v>
      </c>
      <c r="AW507" t="s">
        <v>47</v>
      </c>
      <c r="AX507" t="s">
        <v>13</v>
      </c>
      <c r="AY507" t="str">
        <f t="shared" si="64"/>
        <v>Store</v>
      </c>
      <c r="AZ507">
        <v>12</v>
      </c>
      <c r="BA507" t="s">
        <v>44</v>
      </c>
      <c r="BB507">
        <f t="shared" si="65"/>
        <v>12</v>
      </c>
      <c r="BC507">
        <f t="shared" si="66"/>
        <v>358</v>
      </c>
      <c r="BD507">
        <f t="shared" si="67"/>
        <v>6</v>
      </c>
      <c r="BE507">
        <f t="shared" si="68"/>
        <v>4</v>
      </c>
      <c r="BF507">
        <f t="shared" si="69"/>
        <v>4</v>
      </c>
      <c r="BG507">
        <f t="shared" si="70"/>
        <v>14</v>
      </c>
      <c r="BH507">
        <f t="shared" si="71"/>
        <v>4</v>
      </c>
      <c r="BI507" t="str">
        <f>VLOOKUP(BH507,'Additional Data'!$E$1:$F$12,2,FALSE)</f>
        <v>At Risk</v>
      </c>
      <c r="BJ507" t="str">
        <f>IF(G507 &lt;= 'Additional Data'!$Q$2, "Low", IF(G507 &lt;= 'Additional Data'!$Q$3, "Medium", "High"))</f>
        <v>Medium</v>
      </c>
      <c r="BK507" t="str">
        <f>IF(K507 &lt;= 'Additional Data'!$V$2, "Low", IF(K507 &lt;= 'Additional Data'!$V$3, "Medium", "High"))</f>
        <v>Medium</v>
      </c>
      <c r="BL507" t="str">
        <f>IF(L507 &lt;= 'Additional Data'!$AA$2, "Low", IF(L507 &lt;= 'Additional Data'!$AA$3, "Medium", "High"))</f>
        <v>High</v>
      </c>
      <c r="BM507">
        <v>506</v>
      </c>
    </row>
    <row r="508" spans="1:65" x14ac:dyDescent="0.25">
      <c r="A508">
        <v>70503</v>
      </c>
      <c r="B508" t="str">
        <f>IF(A508 &lt;= 'Additional Data'!$B$2,"Low", IF(A508 &lt;='Additional Data'!$B$3, "Medium", "High"))</f>
        <v>High</v>
      </c>
      <c r="C508">
        <v>0</v>
      </c>
      <c r="D508">
        <v>0</v>
      </c>
      <c r="E508">
        <v>73</v>
      </c>
      <c r="F508" t="str">
        <f t="shared" si="63"/>
        <v>Old</v>
      </c>
      <c r="G508">
        <v>1379</v>
      </c>
      <c r="H508">
        <v>33</v>
      </c>
      <c r="I508">
        <v>216</v>
      </c>
      <c r="J508">
        <v>0</v>
      </c>
      <c r="K508">
        <v>33</v>
      </c>
      <c r="L508">
        <v>66</v>
      </c>
      <c r="M508">
        <f>INDEX('Additional Data'!$H$2:$M$2, MATCH(MAX(G508:L508), G508:L508,0))</f>
        <v>0</v>
      </c>
      <c r="N508">
        <v>1</v>
      </c>
      <c r="O508">
        <v>2</v>
      </c>
      <c r="P508">
        <v>4</v>
      </c>
      <c r="Q508">
        <v>9</v>
      </c>
      <c r="R508">
        <v>6</v>
      </c>
      <c r="S508">
        <v>0</v>
      </c>
      <c r="T508">
        <v>1</v>
      </c>
      <c r="U508">
        <v>1</v>
      </c>
      <c r="V508">
        <v>0</v>
      </c>
      <c r="W508">
        <v>0</v>
      </c>
      <c r="X508">
        <v>0</v>
      </c>
      <c r="Y508">
        <v>3</v>
      </c>
      <c r="Z508">
        <v>11</v>
      </c>
      <c r="AA508">
        <v>0</v>
      </c>
      <c r="AB508">
        <v>67</v>
      </c>
      <c r="AC508" t="str" cm="1">
        <f t="array" ref="AC508">_xlfn.IFS(AB508 &lt; 30, "&lt; 30", AB508 &lt; 40, "30-39", AB508 &lt; 50, "40-49", AB508 &gt;= 50, "50+")</f>
        <v>50+</v>
      </c>
      <c r="AD508">
        <v>2796</v>
      </c>
      <c r="AE508">
        <v>0</v>
      </c>
      <c r="AF508">
        <v>1</v>
      </c>
      <c r="AG508">
        <v>0</v>
      </c>
      <c r="AH508">
        <v>0</v>
      </c>
      <c r="AI508">
        <v>0</v>
      </c>
      <c r="AJ508" t="str" cm="1">
        <f t="array" ref="AJ50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0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08">
        <v>0</v>
      </c>
      <c r="AM508">
        <v>0</v>
      </c>
      <c r="AN508">
        <v>1</v>
      </c>
      <c r="AO508">
        <v>0</v>
      </c>
      <c r="AP508">
        <v>0</v>
      </c>
      <c r="AQ508" t="str" cm="1">
        <f t="array" ref="AQ50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08" t="str" cm="1">
        <f t="array" ref="AR50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08">
        <v>1661</v>
      </c>
      <c r="AT508">
        <v>1595</v>
      </c>
      <c r="AU508">
        <v>2</v>
      </c>
      <c r="AV508">
        <v>0</v>
      </c>
      <c r="AW508" t="s">
        <v>43</v>
      </c>
      <c r="AX508" t="s">
        <v>13</v>
      </c>
      <c r="AY508" t="str">
        <f t="shared" si="64"/>
        <v>Store</v>
      </c>
      <c r="AZ508">
        <v>15</v>
      </c>
      <c r="BA508" t="s">
        <v>48</v>
      </c>
      <c r="BB508">
        <f t="shared" si="65"/>
        <v>15</v>
      </c>
      <c r="BC508">
        <f t="shared" si="66"/>
        <v>1727</v>
      </c>
      <c r="BD508">
        <f t="shared" si="67"/>
        <v>3.0000000000000004</v>
      </c>
      <c r="BE508">
        <f t="shared" si="68"/>
        <v>5</v>
      </c>
      <c r="BF508">
        <f t="shared" si="69"/>
        <v>9</v>
      </c>
      <c r="BG508">
        <f t="shared" si="70"/>
        <v>17</v>
      </c>
      <c r="BH508">
        <f t="shared" si="71"/>
        <v>5</v>
      </c>
      <c r="BI508" t="str">
        <f>VLOOKUP(BH508,'Additional Data'!$E$1:$F$12,2,FALSE)</f>
        <v>Loyal Customer</v>
      </c>
      <c r="BJ508" t="str">
        <f>IF(G508 &lt;= 'Additional Data'!$Q$2, "Low", IF(G508 &lt;= 'Additional Data'!$Q$3, "Medium", "High"))</f>
        <v>High</v>
      </c>
      <c r="BK508" t="str">
        <f>IF(K508 &lt;= 'Additional Data'!$V$2, "Low", IF(K508 &lt;= 'Additional Data'!$V$3, "Medium", "High"))</f>
        <v>Medium</v>
      </c>
      <c r="BL508" t="str">
        <f>IF(L508 &lt;= 'Additional Data'!$AA$2, "Low", IF(L508 &lt;= 'Additional Data'!$AA$3, "Medium", "High"))</f>
        <v>High</v>
      </c>
      <c r="BM508">
        <v>507</v>
      </c>
    </row>
    <row r="509" spans="1:65" x14ac:dyDescent="0.25">
      <c r="A509">
        <v>25545</v>
      </c>
      <c r="B509" t="str">
        <f>IF(A509 &lt;= 'Additional Data'!$B$2,"Low", IF(A509 &lt;='Additional Data'!$B$3, "Medium", "High"))</f>
        <v>Low</v>
      </c>
      <c r="C509">
        <v>1</v>
      </c>
      <c r="D509">
        <v>0</v>
      </c>
      <c r="E509">
        <v>35</v>
      </c>
      <c r="F509" t="str">
        <f t="shared" si="63"/>
        <v>Mid</v>
      </c>
      <c r="G509">
        <v>32</v>
      </c>
      <c r="H509">
        <v>1</v>
      </c>
      <c r="I509">
        <v>64</v>
      </c>
      <c r="J509">
        <v>16</v>
      </c>
      <c r="K509">
        <v>12</v>
      </c>
      <c r="L509">
        <v>85</v>
      </c>
      <c r="M509">
        <f>INDEX('Additional Data'!$H$2:$M$2, MATCH(MAX(G509:L509), G509:L509,0))</f>
        <v>0</v>
      </c>
      <c r="N509">
        <v>3</v>
      </c>
      <c r="O509">
        <v>2</v>
      </c>
      <c r="P509">
        <v>2</v>
      </c>
      <c r="Q509">
        <v>3</v>
      </c>
      <c r="R509">
        <v>6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3</v>
      </c>
      <c r="Z509">
        <v>11</v>
      </c>
      <c r="AA509">
        <v>1</v>
      </c>
      <c r="AB509">
        <v>33</v>
      </c>
      <c r="AC509" t="str" cm="1">
        <f t="array" ref="AC509">_xlfn.IFS(AB509 &lt; 30, "&lt; 30", AB509 &lt; 40, "30-39", AB509 &lt; 50, "40-49", AB509 &gt;= 50, "50+")</f>
        <v>30-39</v>
      </c>
      <c r="AD509">
        <v>2818</v>
      </c>
      <c r="AE509">
        <v>0</v>
      </c>
      <c r="AF509">
        <v>1</v>
      </c>
      <c r="AG509">
        <v>0</v>
      </c>
      <c r="AH509">
        <v>0</v>
      </c>
      <c r="AI509">
        <v>0</v>
      </c>
      <c r="AJ509" t="str" cm="1">
        <f t="array" ref="AJ50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0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09">
        <v>0</v>
      </c>
      <c r="AM509">
        <v>0</v>
      </c>
      <c r="AN509">
        <v>1</v>
      </c>
      <c r="AO509">
        <v>0</v>
      </c>
      <c r="AP509">
        <v>0</v>
      </c>
      <c r="AQ509" t="str" cm="1">
        <f t="array" ref="AQ50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09" t="str" cm="1">
        <f t="array" ref="AR50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09">
        <v>125</v>
      </c>
      <c r="AT509">
        <v>40</v>
      </c>
      <c r="AU509">
        <v>0</v>
      </c>
      <c r="AV509">
        <v>1</v>
      </c>
      <c r="AW509" t="s">
        <v>47</v>
      </c>
      <c r="AX509" t="s">
        <v>13</v>
      </c>
      <c r="AY509" t="str">
        <f t="shared" si="64"/>
        <v>Store</v>
      </c>
      <c r="AZ509">
        <v>7</v>
      </c>
      <c r="BA509" t="s">
        <v>44</v>
      </c>
      <c r="BB509">
        <f t="shared" si="65"/>
        <v>7</v>
      </c>
      <c r="BC509">
        <f t="shared" si="66"/>
        <v>210</v>
      </c>
      <c r="BD509">
        <f t="shared" si="67"/>
        <v>7</v>
      </c>
      <c r="BE509">
        <f t="shared" si="68"/>
        <v>3</v>
      </c>
      <c r="BF509">
        <f t="shared" si="69"/>
        <v>4</v>
      </c>
      <c r="BG509">
        <f t="shared" si="70"/>
        <v>14</v>
      </c>
      <c r="BH509">
        <f t="shared" si="71"/>
        <v>4</v>
      </c>
      <c r="BI509" t="str">
        <f>VLOOKUP(BH509,'Additional Data'!$E$1:$F$12,2,FALSE)</f>
        <v>At Risk</v>
      </c>
      <c r="BJ509" t="str">
        <f>IF(G509 &lt;= 'Additional Data'!$Q$2, "Low", IF(G509 &lt;= 'Additional Data'!$Q$3, "Medium", "High"))</f>
        <v>Medium</v>
      </c>
      <c r="BK509" t="str">
        <f>IF(K509 &lt;= 'Additional Data'!$V$2, "Low", IF(K509 &lt;= 'Additional Data'!$V$3, "Medium", "High"))</f>
        <v>Medium</v>
      </c>
      <c r="BL509" t="str">
        <f>IF(L509 &lt;= 'Additional Data'!$AA$2, "Low", IF(L509 &lt;= 'Additional Data'!$AA$3, "Medium", "High"))</f>
        <v>High</v>
      </c>
      <c r="BM509">
        <v>508</v>
      </c>
    </row>
    <row r="510" spans="1:65" x14ac:dyDescent="0.25">
      <c r="A510">
        <v>32880</v>
      </c>
      <c r="B510" t="str">
        <f>IF(A510 &lt;= 'Additional Data'!$B$2,"Low", IF(A510 &lt;='Additional Data'!$B$3, "Medium", "High"))</f>
        <v>Low</v>
      </c>
      <c r="C510">
        <v>1</v>
      </c>
      <c r="D510">
        <v>0</v>
      </c>
      <c r="E510">
        <v>76</v>
      </c>
      <c r="F510" t="str">
        <f t="shared" si="63"/>
        <v>Old</v>
      </c>
      <c r="G510">
        <v>8</v>
      </c>
      <c r="H510">
        <v>4</v>
      </c>
      <c r="I510">
        <v>15</v>
      </c>
      <c r="J510">
        <v>7</v>
      </c>
      <c r="K510">
        <v>6</v>
      </c>
      <c r="L510">
        <v>2</v>
      </c>
      <c r="M510">
        <f>INDEX('Additional Data'!$H$2:$M$2, MATCH(MAX(G510:L510), G510:L510,0))</f>
        <v>0</v>
      </c>
      <c r="N510">
        <v>1</v>
      </c>
      <c r="O510">
        <v>1</v>
      </c>
      <c r="P510">
        <v>0</v>
      </c>
      <c r="Q510">
        <v>3</v>
      </c>
      <c r="R510">
        <v>8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3</v>
      </c>
      <c r="Z510">
        <v>11</v>
      </c>
      <c r="AA510">
        <v>0</v>
      </c>
      <c r="AB510">
        <v>34</v>
      </c>
      <c r="AC510" t="str" cm="1">
        <f t="array" ref="AC510">_xlfn.IFS(AB510 &lt; 30, "&lt; 30", AB510 &lt; 40, "30-39", AB510 &lt; 50, "40-49", AB510 &gt;= 50, "50+")</f>
        <v>30-39</v>
      </c>
      <c r="AD510">
        <v>2731</v>
      </c>
      <c r="AE510">
        <v>0</v>
      </c>
      <c r="AF510">
        <v>1</v>
      </c>
      <c r="AG510">
        <v>0</v>
      </c>
      <c r="AH510">
        <v>0</v>
      </c>
      <c r="AI510">
        <v>0</v>
      </c>
      <c r="AJ510" t="str" cm="1">
        <f t="array" ref="AJ51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1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10">
        <v>0</v>
      </c>
      <c r="AM510">
        <v>0</v>
      </c>
      <c r="AN510">
        <v>1</v>
      </c>
      <c r="AO510">
        <v>0</v>
      </c>
      <c r="AP510">
        <v>0</v>
      </c>
      <c r="AQ510" t="str" cm="1">
        <f t="array" ref="AQ51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10" t="str" cm="1">
        <f t="array" ref="AR51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10">
        <v>40</v>
      </c>
      <c r="AT510">
        <v>38</v>
      </c>
      <c r="AU510">
        <v>0</v>
      </c>
      <c r="AV510">
        <v>1</v>
      </c>
      <c r="AW510" t="s">
        <v>45</v>
      </c>
      <c r="AX510" t="s">
        <v>13</v>
      </c>
      <c r="AY510" t="str">
        <f t="shared" si="64"/>
        <v>Store</v>
      </c>
      <c r="AZ510">
        <v>4</v>
      </c>
      <c r="BA510" t="s">
        <v>44</v>
      </c>
      <c r="BB510">
        <f t="shared" si="65"/>
        <v>4</v>
      </c>
      <c r="BC510">
        <f t="shared" si="66"/>
        <v>42</v>
      </c>
      <c r="BD510">
        <f t="shared" si="67"/>
        <v>3.0000000000000004</v>
      </c>
      <c r="BE510">
        <f t="shared" si="68"/>
        <v>0</v>
      </c>
      <c r="BF510">
        <f t="shared" si="69"/>
        <v>1</v>
      </c>
      <c r="BG510">
        <f t="shared" si="70"/>
        <v>4</v>
      </c>
      <c r="BH510">
        <f t="shared" si="71"/>
        <v>0</v>
      </c>
      <c r="BI510" t="str">
        <f>VLOOKUP(BH510,'Additional Data'!$E$1:$F$12,2,FALSE)</f>
        <v>Churned Customer</v>
      </c>
      <c r="BJ510" t="str">
        <f>IF(G510 &lt;= 'Additional Data'!$Q$2, "Low", IF(G510 &lt;= 'Additional Data'!$Q$3, "Medium", "High"))</f>
        <v>Low</v>
      </c>
      <c r="BK510" t="str">
        <f>IF(K510 &lt;= 'Additional Data'!$V$2, "Low", IF(K510 &lt;= 'Additional Data'!$V$3, "Medium", "High"))</f>
        <v>Medium</v>
      </c>
      <c r="BL510" t="str">
        <f>IF(L510 &lt;= 'Additional Data'!$AA$2, "Low", IF(L510 &lt;= 'Additional Data'!$AA$3, "Medium", "High"))</f>
        <v>Low</v>
      </c>
      <c r="BM510">
        <v>509</v>
      </c>
    </row>
    <row r="511" spans="1:65" x14ac:dyDescent="0.25">
      <c r="A511">
        <v>77863</v>
      </c>
      <c r="B511" t="str">
        <f>IF(A511 &lt;= 'Additional Data'!$B$2,"Low", IF(A511 &lt;='Additional Data'!$B$3, "Medium", "High"))</f>
        <v>High</v>
      </c>
      <c r="C511">
        <v>0</v>
      </c>
      <c r="D511">
        <v>0</v>
      </c>
      <c r="E511">
        <v>20</v>
      </c>
      <c r="F511" t="str">
        <f t="shared" si="63"/>
        <v>Recent</v>
      </c>
      <c r="G511">
        <v>881</v>
      </c>
      <c r="H511">
        <v>38</v>
      </c>
      <c r="I511">
        <v>319</v>
      </c>
      <c r="J511">
        <v>16</v>
      </c>
      <c r="K511">
        <v>25</v>
      </c>
      <c r="L511">
        <v>12</v>
      </c>
      <c r="M511">
        <f>INDEX('Additional Data'!$H$2:$M$2, MATCH(MAX(G511:L511), G511:L511,0))</f>
        <v>0</v>
      </c>
      <c r="N511">
        <v>1</v>
      </c>
      <c r="O511">
        <v>4</v>
      </c>
      <c r="P511">
        <v>5</v>
      </c>
      <c r="Q511">
        <v>10</v>
      </c>
      <c r="R511">
        <v>2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3</v>
      </c>
      <c r="Z511">
        <v>11</v>
      </c>
      <c r="AA511">
        <v>0</v>
      </c>
      <c r="AB511">
        <v>62</v>
      </c>
      <c r="AC511" t="str" cm="1">
        <f t="array" ref="AC511">_xlfn.IFS(AB511 &lt; 30, "&lt; 30", AB511 &lt; 40, "30-39", AB511 &lt; 50, "40-49", AB511 &gt;= 50, "50+")</f>
        <v>50+</v>
      </c>
      <c r="AD511">
        <v>2373</v>
      </c>
      <c r="AE511">
        <v>0</v>
      </c>
      <c r="AF511">
        <v>0</v>
      </c>
      <c r="AG511">
        <v>0</v>
      </c>
      <c r="AH511">
        <v>1</v>
      </c>
      <c r="AI511">
        <v>0</v>
      </c>
      <c r="AJ511" t="str" cm="1">
        <f t="array" ref="AJ51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1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11">
        <v>0</v>
      </c>
      <c r="AM511">
        <v>0</v>
      </c>
      <c r="AN511">
        <v>0</v>
      </c>
      <c r="AO511">
        <v>0</v>
      </c>
      <c r="AP511">
        <v>1</v>
      </c>
      <c r="AQ511" t="str" cm="1">
        <f t="array" ref="AQ51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511" t="str" cm="1">
        <f t="array" ref="AR51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11">
        <v>1279</v>
      </c>
      <c r="AT511">
        <v>1267</v>
      </c>
      <c r="AU511">
        <v>0</v>
      </c>
      <c r="AV511">
        <v>0</v>
      </c>
      <c r="AW511" t="s">
        <v>43</v>
      </c>
      <c r="AX511" t="s">
        <v>13</v>
      </c>
      <c r="AY511" t="str">
        <f t="shared" si="64"/>
        <v>Store</v>
      </c>
      <c r="AZ511">
        <v>19</v>
      </c>
      <c r="BA511" t="s">
        <v>44</v>
      </c>
      <c r="BB511">
        <f t="shared" si="65"/>
        <v>19</v>
      </c>
      <c r="BC511">
        <f t="shared" si="66"/>
        <v>1291</v>
      </c>
      <c r="BD511">
        <f t="shared" si="67"/>
        <v>8</v>
      </c>
      <c r="BE511">
        <f t="shared" si="68"/>
        <v>7</v>
      </c>
      <c r="BF511">
        <f t="shared" si="69"/>
        <v>8</v>
      </c>
      <c r="BG511">
        <f t="shared" si="70"/>
        <v>23</v>
      </c>
      <c r="BH511">
        <f t="shared" si="71"/>
        <v>8</v>
      </c>
      <c r="BI511" t="str">
        <f>VLOOKUP(BH511,'Additional Data'!$E$1:$F$12,2,FALSE)</f>
        <v>Top Customer</v>
      </c>
      <c r="BJ511" t="str">
        <f>IF(G511 &lt;= 'Additional Data'!$Q$2, "Low", IF(G511 &lt;= 'Additional Data'!$Q$3, "Medium", "High"))</f>
        <v>High</v>
      </c>
      <c r="BK511" t="str">
        <f>IF(K511 &lt;= 'Additional Data'!$V$2, "Low", IF(K511 &lt;= 'Additional Data'!$V$3, "Medium", "High"))</f>
        <v>Medium</v>
      </c>
      <c r="BL511" t="str">
        <f>IF(L511 &lt;= 'Additional Data'!$AA$2, "Low", IF(L511 &lt;= 'Additional Data'!$AA$3, "Medium", "High"))</f>
        <v>Medium</v>
      </c>
      <c r="BM511">
        <v>510</v>
      </c>
    </row>
    <row r="512" spans="1:65" x14ac:dyDescent="0.25">
      <c r="A512">
        <v>50353</v>
      </c>
      <c r="B512" t="str">
        <f>IF(A512 &lt;= 'Additional Data'!$B$2,"Low", IF(A512 &lt;='Additional Data'!$B$3, "Medium", "High"))</f>
        <v>Medium</v>
      </c>
      <c r="C512">
        <v>0</v>
      </c>
      <c r="D512">
        <v>0</v>
      </c>
      <c r="E512">
        <v>72</v>
      </c>
      <c r="F512" t="str">
        <f t="shared" si="63"/>
        <v>Old</v>
      </c>
      <c r="G512">
        <v>141</v>
      </c>
      <c r="H512">
        <v>15</v>
      </c>
      <c r="I512">
        <v>153</v>
      </c>
      <c r="J512">
        <v>67</v>
      </c>
      <c r="K512">
        <v>31</v>
      </c>
      <c r="L512">
        <v>35</v>
      </c>
      <c r="M512">
        <f>INDEX('Additional Data'!$H$2:$M$2, MATCH(MAX(G512:L512), G512:L512,0))</f>
        <v>0</v>
      </c>
      <c r="N512">
        <v>1</v>
      </c>
      <c r="O512">
        <v>4</v>
      </c>
      <c r="P512">
        <v>4</v>
      </c>
      <c r="Q512">
        <v>6</v>
      </c>
      <c r="R512">
        <v>3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3</v>
      </c>
      <c r="Z512">
        <v>11</v>
      </c>
      <c r="AA512">
        <v>0</v>
      </c>
      <c r="AB512">
        <v>43</v>
      </c>
      <c r="AC512" t="str" cm="1">
        <f t="array" ref="AC512">_xlfn.IFS(AB512 &lt; 30, "&lt; 30", AB512 &lt; 40, "30-39", AB512 &lt; 50, "40-49", AB512 &gt;= 50, "50+")</f>
        <v>40-49</v>
      </c>
      <c r="AD512">
        <v>2180</v>
      </c>
      <c r="AE512">
        <v>0</v>
      </c>
      <c r="AF512">
        <v>1</v>
      </c>
      <c r="AG512">
        <v>0</v>
      </c>
      <c r="AH512">
        <v>0</v>
      </c>
      <c r="AI512">
        <v>0</v>
      </c>
      <c r="AJ512" t="str" cm="1">
        <f t="array" ref="AJ51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1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12">
        <v>0</v>
      </c>
      <c r="AM512">
        <v>0</v>
      </c>
      <c r="AN512">
        <v>0</v>
      </c>
      <c r="AO512">
        <v>1</v>
      </c>
      <c r="AP512">
        <v>0</v>
      </c>
      <c r="AQ512" t="str" cm="1">
        <f t="array" ref="AQ51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512" t="str" cm="1">
        <f t="array" ref="AR51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12">
        <v>407</v>
      </c>
      <c r="AT512">
        <v>372</v>
      </c>
      <c r="AU512">
        <v>0</v>
      </c>
      <c r="AV512">
        <v>0</v>
      </c>
      <c r="AW512" t="s">
        <v>46</v>
      </c>
      <c r="AX512" t="s">
        <v>13</v>
      </c>
      <c r="AY512" t="str">
        <f t="shared" si="64"/>
        <v>Store</v>
      </c>
      <c r="AZ512">
        <v>14</v>
      </c>
      <c r="BA512" t="s">
        <v>44</v>
      </c>
      <c r="BB512">
        <f t="shared" si="65"/>
        <v>14</v>
      </c>
      <c r="BC512">
        <f t="shared" si="66"/>
        <v>442</v>
      </c>
      <c r="BD512">
        <f t="shared" si="67"/>
        <v>3.0000000000000004</v>
      </c>
      <c r="BE512">
        <f t="shared" si="68"/>
        <v>5</v>
      </c>
      <c r="BF512">
        <f t="shared" si="69"/>
        <v>5</v>
      </c>
      <c r="BG512">
        <f t="shared" si="70"/>
        <v>13</v>
      </c>
      <c r="BH512">
        <f t="shared" si="71"/>
        <v>3</v>
      </c>
      <c r="BI512" t="str">
        <f>VLOOKUP(BH512,'Additional Data'!$E$1:$F$12,2,FALSE)</f>
        <v>At Risk</v>
      </c>
      <c r="BJ512" t="str">
        <f>IF(G512 &lt;= 'Additional Data'!$Q$2, "Low", IF(G512 &lt;= 'Additional Data'!$Q$3, "Medium", "High"))</f>
        <v>Medium</v>
      </c>
      <c r="BK512" t="str">
        <f>IF(K512 &lt;= 'Additional Data'!$V$2, "Low", IF(K512 &lt;= 'Additional Data'!$V$3, "Medium", "High"))</f>
        <v>Medium</v>
      </c>
      <c r="BL512" t="str">
        <f>IF(L512 &lt;= 'Additional Data'!$AA$2, "Low", IF(L512 &lt;= 'Additional Data'!$AA$3, "Medium", "High"))</f>
        <v>Medium</v>
      </c>
      <c r="BM512">
        <v>511</v>
      </c>
    </row>
    <row r="513" spans="1:65" x14ac:dyDescent="0.25">
      <c r="A513">
        <v>61839</v>
      </c>
      <c r="B513" t="str">
        <f>IF(A513 &lt;= 'Additional Data'!$B$2,"Low", IF(A513 &lt;='Additional Data'!$B$3, "Medium", "High"))</f>
        <v>Medium</v>
      </c>
      <c r="C513">
        <v>0</v>
      </c>
      <c r="D513">
        <v>0</v>
      </c>
      <c r="E513">
        <v>20</v>
      </c>
      <c r="F513" t="str">
        <f t="shared" si="63"/>
        <v>Recent</v>
      </c>
      <c r="G513">
        <v>1000</v>
      </c>
      <c r="H513">
        <v>155</v>
      </c>
      <c r="I513">
        <v>379</v>
      </c>
      <c r="J513">
        <v>224</v>
      </c>
      <c r="K513">
        <v>17</v>
      </c>
      <c r="L513">
        <v>120</v>
      </c>
      <c r="M513">
        <f>INDEX('Additional Data'!$H$2:$M$2, MATCH(MAX(G513:L513), G513:L513,0))</f>
        <v>0</v>
      </c>
      <c r="N513">
        <v>1</v>
      </c>
      <c r="O513">
        <v>4</v>
      </c>
      <c r="P513">
        <v>8</v>
      </c>
      <c r="Q513">
        <v>4</v>
      </c>
      <c r="R513">
        <v>8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3</v>
      </c>
      <c r="Z513">
        <v>11</v>
      </c>
      <c r="AA513">
        <v>0</v>
      </c>
      <c r="AB513">
        <v>56</v>
      </c>
      <c r="AC513" t="str" cm="1">
        <f t="array" ref="AC513">_xlfn.IFS(AB513 &lt; 30, "&lt; 30", AB513 &lt; 40, "30-39", AB513 &lt; 50, "40-49", AB513 &gt;= 50, "50+")</f>
        <v>50+</v>
      </c>
      <c r="AD513">
        <v>2845</v>
      </c>
      <c r="AE513">
        <v>0</v>
      </c>
      <c r="AF513">
        <v>0</v>
      </c>
      <c r="AG513">
        <v>1</v>
      </c>
      <c r="AH513">
        <v>0</v>
      </c>
      <c r="AI513">
        <v>0</v>
      </c>
      <c r="AJ513" t="str" cm="1">
        <f t="array" ref="AJ51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51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13">
        <v>0</v>
      </c>
      <c r="AM513">
        <v>0</v>
      </c>
      <c r="AN513">
        <v>1</v>
      </c>
      <c r="AO513">
        <v>0</v>
      </c>
      <c r="AP513">
        <v>0</v>
      </c>
      <c r="AQ513" t="str" cm="1">
        <f t="array" ref="AQ51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13" t="str" cm="1">
        <f t="array" ref="AR51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13">
        <v>1775</v>
      </c>
      <c r="AT513">
        <v>1655</v>
      </c>
      <c r="AU513">
        <v>0</v>
      </c>
      <c r="AV513">
        <v>0</v>
      </c>
      <c r="AW513" t="s">
        <v>43</v>
      </c>
      <c r="AX513" t="s">
        <v>12</v>
      </c>
      <c r="AY513" t="str">
        <f t="shared" si="64"/>
        <v>Catalog</v>
      </c>
      <c r="AZ513">
        <v>16</v>
      </c>
      <c r="BA513" t="s">
        <v>44</v>
      </c>
      <c r="BB513">
        <f t="shared" si="65"/>
        <v>16</v>
      </c>
      <c r="BC513">
        <f t="shared" si="66"/>
        <v>1895</v>
      </c>
      <c r="BD513">
        <f t="shared" si="67"/>
        <v>8</v>
      </c>
      <c r="BE513">
        <f t="shared" si="68"/>
        <v>6</v>
      </c>
      <c r="BF513">
        <f t="shared" si="69"/>
        <v>9</v>
      </c>
      <c r="BG513">
        <f t="shared" si="70"/>
        <v>23</v>
      </c>
      <c r="BH513">
        <f t="shared" si="71"/>
        <v>8</v>
      </c>
      <c r="BI513" t="str">
        <f>VLOOKUP(BH513,'Additional Data'!$E$1:$F$12,2,FALSE)</f>
        <v>Top Customer</v>
      </c>
      <c r="BJ513" t="str">
        <f>IF(G513 &lt;= 'Additional Data'!$Q$2, "Low", IF(G513 &lt;= 'Additional Data'!$Q$3, "Medium", "High"))</f>
        <v>High</v>
      </c>
      <c r="BK513" t="str">
        <f>IF(K513 &lt;= 'Additional Data'!$V$2, "Low", IF(K513 &lt;= 'Additional Data'!$V$3, "Medium", "High"))</f>
        <v>Medium</v>
      </c>
      <c r="BL513" t="str">
        <f>IF(L513 &lt;= 'Additional Data'!$AA$2, "Low", IF(L513 &lt;= 'Additional Data'!$AA$3, "Medium", "High"))</f>
        <v>High</v>
      </c>
      <c r="BM513">
        <v>512</v>
      </c>
    </row>
    <row r="514" spans="1:65" x14ac:dyDescent="0.25">
      <c r="A514">
        <v>49154</v>
      </c>
      <c r="B514" t="str">
        <f>IF(A514 &lt;= 'Additional Data'!$B$2,"Low", IF(A514 &lt;='Additional Data'!$B$3, "Medium", "High"))</f>
        <v>Medium</v>
      </c>
      <c r="C514">
        <v>1</v>
      </c>
      <c r="D514">
        <v>1</v>
      </c>
      <c r="E514">
        <v>69</v>
      </c>
      <c r="F514" t="str">
        <f t="shared" ref="F514:F577" si="72">IF(E514&lt;=7,"Very Recent",IF(E514&lt;=30,"Recent",IF(E514&lt;=60,"Mid","Old")))</f>
        <v>Old</v>
      </c>
      <c r="G514">
        <v>206</v>
      </c>
      <c r="H514">
        <v>10</v>
      </c>
      <c r="I514">
        <v>67</v>
      </c>
      <c r="J514">
        <v>30</v>
      </c>
      <c r="K514">
        <v>27</v>
      </c>
      <c r="L514">
        <v>71</v>
      </c>
      <c r="M514">
        <f>INDEX('Additional Data'!$H$2:$M$2, MATCH(MAX(G514:L514), G514:L514,0))</f>
        <v>0</v>
      </c>
      <c r="N514">
        <v>6</v>
      </c>
      <c r="O514">
        <v>4</v>
      </c>
      <c r="P514">
        <v>1</v>
      </c>
      <c r="Q514">
        <v>8</v>
      </c>
      <c r="R514">
        <v>6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3</v>
      </c>
      <c r="Z514">
        <v>11</v>
      </c>
      <c r="AA514">
        <v>0</v>
      </c>
      <c r="AB514">
        <v>60</v>
      </c>
      <c r="AC514" t="str" cm="1">
        <f t="array" ref="AC514">_xlfn.IFS(AB514 &lt; 30, "&lt; 30", AB514 &lt; 40, "30-39", AB514 &lt; 50, "40-49", AB514 &gt;= 50, "50+")</f>
        <v>50+</v>
      </c>
      <c r="AD514">
        <v>2397</v>
      </c>
      <c r="AE514">
        <v>0</v>
      </c>
      <c r="AF514">
        <v>1</v>
      </c>
      <c r="AG514">
        <v>0</v>
      </c>
      <c r="AH514">
        <v>0</v>
      </c>
      <c r="AI514">
        <v>0</v>
      </c>
      <c r="AJ514" t="str" cm="1">
        <f t="array" ref="AJ51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1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14">
        <v>0</v>
      </c>
      <c r="AM514">
        <v>0</v>
      </c>
      <c r="AN514">
        <v>0</v>
      </c>
      <c r="AO514">
        <v>0</v>
      </c>
      <c r="AP514">
        <v>1</v>
      </c>
      <c r="AQ514" t="str" cm="1">
        <f t="array" ref="AQ51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514" t="str" cm="1">
        <f t="array" ref="AR51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14">
        <v>340</v>
      </c>
      <c r="AT514">
        <v>269</v>
      </c>
      <c r="AU514">
        <v>0</v>
      </c>
      <c r="AV514">
        <v>2</v>
      </c>
      <c r="AW514" t="s">
        <v>47</v>
      </c>
      <c r="AX514" t="s">
        <v>13</v>
      </c>
      <c r="AY514" t="str">
        <f t="shared" ref="AY514:AY577" si="73">IF(AND(O514 &gt;= P514, O514 &gt;= Q514), "Web", IF(AND(P514 &gt;= O514, P514 &gt;= Q514), "Catalog", "Store"))</f>
        <v>Store</v>
      </c>
      <c r="AZ514">
        <v>13</v>
      </c>
      <c r="BA514" t="s">
        <v>44</v>
      </c>
      <c r="BB514">
        <f t="shared" ref="BB514:BB577" si="74">SUM(O514:Q514)</f>
        <v>13</v>
      </c>
      <c r="BC514">
        <f t="shared" ref="BC514:BC577" si="75">SUM(G514:L514)</f>
        <v>411</v>
      </c>
      <c r="BD514">
        <f t="shared" ref="BD514:BD577" si="76">(1-_xlfn.PERCENTRANK.INC($E:$E,E514,1))*10</f>
        <v>4</v>
      </c>
      <c r="BE514">
        <f t="shared" ref="BE514:BE577" si="77">_xlfn.PERCENTRANK.INC($BB:$BB,BB514,1)*10</f>
        <v>5</v>
      </c>
      <c r="BF514">
        <f t="shared" ref="BF514:BF577" si="78">_xlfn.PERCENTRANK.INC($BC:$BC,BC514,1)*10</f>
        <v>5</v>
      </c>
      <c r="BG514">
        <f t="shared" ref="BG514:BG577" si="79">SUM(BD514:BF514)</f>
        <v>14</v>
      </c>
      <c r="BH514">
        <f t="shared" ref="BH514:BH577" si="80">_xlfn.PERCENTRANK.INC($BG:$BG,BG514,1)*10</f>
        <v>4</v>
      </c>
      <c r="BI514" t="str">
        <f>VLOOKUP(BH514,'Additional Data'!$E$1:$F$12,2,FALSE)</f>
        <v>At Risk</v>
      </c>
      <c r="BJ514" t="str">
        <f>IF(G514 &lt;= 'Additional Data'!$Q$2, "Low", IF(G514 &lt;= 'Additional Data'!$Q$3, "Medium", "High"))</f>
        <v>Medium</v>
      </c>
      <c r="BK514" t="str">
        <f>IF(K514 &lt;= 'Additional Data'!$V$2, "Low", IF(K514 &lt;= 'Additional Data'!$V$3, "Medium", "High"))</f>
        <v>Medium</v>
      </c>
      <c r="BL514" t="str">
        <f>IF(L514 &lt;= 'Additional Data'!$AA$2, "Low", IF(L514 &lt;= 'Additional Data'!$AA$3, "Medium", "High"))</f>
        <v>High</v>
      </c>
      <c r="BM514">
        <v>513</v>
      </c>
    </row>
    <row r="515" spans="1:65" x14ac:dyDescent="0.25">
      <c r="A515">
        <v>47682</v>
      </c>
      <c r="B515" t="str">
        <f>IF(A515 &lt;= 'Additional Data'!$B$2,"Low", IF(A515 &lt;='Additional Data'!$B$3, "Medium", "High"))</f>
        <v>Medium</v>
      </c>
      <c r="C515">
        <v>0</v>
      </c>
      <c r="D515">
        <v>1</v>
      </c>
      <c r="E515">
        <v>80</v>
      </c>
      <c r="F515" t="str">
        <f t="shared" si="72"/>
        <v>Old</v>
      </c>
      <c r="G515">
        <v>162</v>
      </c>
      <c r="H515">
        <v>61</v>
      </c>
      <c r="I515">
        <v>83</v>
      </c>
      <c r="J515">
        <v>97</v>
      </c>
      <c r="K515">
        <v>57</v>
      </c>
      <c r="L515">
        <v>61</v>
      </c>
      <c r="M515">
        <f>INDEX('Additional Data'!$H$2:$M$2, MATCH(MAX(G515:L515), G515:L515,0))</f>
        <v>0</v>
      </c>
      <c r="N515">
        <v>4</v>
      </c>
      <c r="O515">
        <v>4</v>
      </c>
      <c r="P515">
        <v>3</v>
      </c>
      <c r="Q515">
        <v>8</v>
      </c>
      <c r="R515">
        <v>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3</v>
      </c>
      <c r="Z515">
        <v>11</v>
      </c>
      <c r="AA515">
        <v>0</v>
      </c>
      <c r="AB515">
        <v>45</v>
      </c>
      <c r="AC515" t="str" cm="1">
        <f t="array" ref="AC515">_xlfn.IFS(AB515 &lt; 30, "&lt; 30", AB515 &lt; 40, "30-39", AB515 &lt; 50, "40-49", AB515 &gt;= 50, "50+")</f>
        <v>40-49</v>
      </c>
      <c r="AD515">
        <v>2658</v>
      </c>
      <c r="AE515">
        <v>0</v>
      </c>
      <c r="AF515">
        <v>0</v>
      </c>
      <c r="AG515">
        <v>0</v>
      </c>
      <c r="AH515">
        <v>0</v>
      </c>
      <c r="AI515">
        <v>1</v>
      </c>
      <c r="AJ515" t="str" cm="1">
        <f t="array" ref="AJ51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51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15">
        <v>1</v>
      </c>
      <c r="AM515">
        <v>0</v>
      </c>
      <c r="AN515">
        <v>0</v>
      </c>
      <c r="AO515">
        <v>0</v>
      </c>
      <c r="AP515">
        <v>0</v>
      </c>
      <c r="AQ515" t="str" cm="1">
        <f t="array" ref="AQ51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515" t="str" cm="1">
        <f t="array" ref="AR51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515">
        <v>460</v>
      </c>
      <c r="AT515">
        <v>399</v>
      </c>
      <c r="AU515">
        <v>0</v>
      </c>
      <c r="AV515">
        <v>1</v>
      </c>
      <c r="AW515" t="s">
        <v>46</v>
      </c>
      <c r="AX515" t="s">
        <v>13</v>
      </c>
      <c r="AY515" t="str">
        <f t="shared" si="73"/>
        <v>Store</v>
      </c>
      <c r="AZ515">
        <v>15</v>
      </c>
      <c r="BA515" t="s">
        <v>44</v>
      </c>
      <c r="BB515">
        <f t="shared" si="74"/>
        <v>15</v>
      </c>
      <c r="BC515">
        <f t="shared" si="75"/>
        <v>521</v>
      </c>
      <c r="BD515">
        <f t="shared" si="76"/>
        <v>1.9999999999999996</v>
      </c>
      <c r="BE515">
        <f t="shared" si="77"/>
        <v>5</v>
      </c>
      <c r="BF515">
        <f t="shared" si="78"/>
        <v>5</v>
      </c>
      <c r="BG515">
        <f t="shared" si="79"/>
        <v>12</v>
      </c>
      <c r="BH515">
        <f t="shared" si="80"/>
        <v>3</v>
      </c>
      <c r="BI515" t="str">
        <f>VLOOKUP(BH515,'Additional Data'!$E$1:$F$12,2,FALSE)</f>
        <v>At Risk</v>
      </c>
      <c r="BJ515" t="str">
        <f>IF(G515 &lt;= 'Additional Data'!$Q$2, "Low", IF(G515 &lt;= 'Additional Data'!$Q$3, "Medium", "High"))</f>
        <v>Medium</v>
      </c>
      <c r="BK515" t="str">
        <f>IF(K515 &lt;= 'Additional Data'!$V$2, "Low", IF(K515 &lt;= 'Additional Data'!$V$3, "Medium", "High"))</f>
        <v>High</v>
      </c>
      <c r="BL515" t="str">
        <f>IF(L515 &lt;= 'Additional Data'!$AA$2, "Low", IF(L515 &lt;= 'Additional Data'!$AA$3, "Medium", "High"))</f>
        <v>High</v>
      </c>
      <c r="BM515">
        <v>514</v>
      </c>
    </row>
    <row r="516" spans="1:65" x14ac:dyDescent="0.25">
      <c r="A516">
        <v>72679</v>
      </c>
      <c r="B516" t="str">
        <f>IF(A516 &lt;= 'Additional Data'!$B$2,"Low", IF(A516 &lt;='Additional Data'!$B$3, "Medium", "High"))</f>
        <v>High</v>
      </c>
      <c r="C516">
        <v>0</v>
      </c>
      <c r="D516">
        <v>1</v>
      </c>
      <c r="E516">
        <v>65</v>
      </c>
      <c r="F516" t="str">
        <f t="shared" si="72"/>
        <v>Old</v>
      </c>
      <c r="G516">
        <v>619</v>
      </c>
      <c r="H516">
        <v>54</v>
      </c>
      <c r="I516">
        <v>260</v>
      </c>
      <c r="J516">
        <v>127</v>
      </c>
      <c r="K516">
        <v>54</v>
      </c>
      <c r="L516">
        <v>54</v>
      </c>
      <c r="M516">
        <f>INDEX('Additional Data'!$H$2:$M$2, MATCH(MAX(G516:L516), G516:L516,0))</f>
        <v>0</v>
      </c>
      <c r="N516">
        <v>1</v>
      </c>
      <c r="O516">
        <v>4</v>
      </c>
      <c r="P516">
        <v>7</v>
      </c>
      <c r="Q516">
        <v>5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3</v>
      </c>
      <c r="Z516">
        <v>11</v>
      </c>
      <c r="AA516">
        <v>0</v>
      </c>
      <c r="AB516">
        <v>51</v>
      </c>
      <c r="AC516" t="str" cm="1">
        <f t="array" ref="AC516">_xlfn.IFS(AB516 &lt; 30, "&lt; 30", AB516 &lt; 40, "30-39", AB516 &lt; 50, "40-49", AB516 &gt;= 50, "50+")</f>
        <v>50+</v>
      </c>
      <c r="AD516">
        <v>2443</v>
      </c>
      <c r="AE516">
        <v>0</v>
      </c>
      <c r="AF516">
        <v>0</v>
      </c>
      <c r="AG516">
        <v>1</v>
      </c>
      <c r="AH516">
        <v>0</v>
      </c>
      <c r="AI516">
        <v>0</v>
      </c>
      <c r="AJ516" t="str" cm="1">
        <f t="array" ref="AJ51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51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16">
        <v>0</v>
      </c>
      <c r="AM516">
        <v>0</v>
      </c>
      <c r="AN516">
        <v>1</v>
      </c>
      <c r="AO516">
        <v>0</v>
      </c>
      <c r="AP516">
        <v>0</v>
      </c>
      <c r="AQ516" t="str" cm="1">
        <f t="array" ref="AQ51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16" t="str" cm="1">
        <f t="array" ref="AR51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16">
        <v>1114</v>
      </c>
      <c r="AT516">
        <v>1060</v>
      </c>
      <c r="AU516">
        <v>0</v>
      </c>
      <c r="AV516">
        <v>1</v>
      </c>
      <c r="AW516" t="s">
        <v>43</v>
      </c>
      <c r="AX516" t="s">
        <v>12</v>
      </c>
      <c r="AY516" t="str">
        <f t="shared" si="73"/>
        <v>Catalog</v>
      </c>
      <c r="AZ516">
        <v>16</v>
      </c>
      <c r="BA516" t="s">
        <v>44</v>
      </c>
      <c r="BB516">
        <f t="shared" si="74"/>
        <v>16</v>
      </c>
      <c r="BC516">
        <f t="shared" si="75"/>
        <v>1168</v>
      </c>
      <c r="BD516">
        <f t="shared" si="76"/>
        <v>4</v>
      </c>
      <c r="BE516">
        <f t="shared" si="77"/>
        <v>6</v>
      </c>
      <c r="BF516">
        <f t="shared" si="78"/>
        <v>7</v>
      </c>
      <c r="BG516">
        <f t="shared" si="79"/>
        <v>17</v>
      </c>
      <c r="BH516">
        <f t="shared" si="80"/>
        <v>5</v>
      </c>
      <c r="BI516" t="str">
        <f>VLOOKUP(BH516,'Additional Data'!$E$1:$F$12,2,FALSE)</f>
        <v>Loyal Customer</v>
      </c>
      <c r="BJ516" t="str">
        <f>IF(G516 &lt;= 'Additional Data'!$Q$2, "Low", IF(G516 &lt;= 'Additional Data'!$Q$3, "Medium", "High"))</f>
        <v>High</v>
      </c>
      <c r="BK516" t="str">
        <f>IF(K516 &lt;= 'Additional Data'!$V$2, "Low", IF(K516 &lt;= 'Additional Data'!$V$3, "Medium", "High"))</f>
        <v>High</v>
      </c>
      <c r="BL516" t="str">
        <f>IF(L516 &lt;= 'Additional Data'!$AA$2, "Low", IF(L516 &lt;= 'Additional Data'!$AA$3, "Medium", "High"))</f>
        <v>Medium</v>
      </c>
      <c r="BM516">
        <v>515</v>
      </c>
    </row>
    <row r="517" spans="1:65" x14ac:dyDescent="0.25">
      <c r="A517">
        <v>57954</v>
      </c>
      <c r="B517" t="str">
        <f>IF(A517 &lt;= 'Additional Data'!$B$2,"Low", IF(A517 &lt;='Additional Data'!$B$3, "Medium", "High"))</f>
        <v>Medium</v>
      </c>
      <c r="C517">
        <v>1</v>
      </c>
      <c r="D517">
        <v>1</v>
      </c>
      <c r="E517">
        <v>52</v>
      </c>
      <c r="F517" t="str">
        <f t="shared" si="72"/>
        <v>Mid</v>
      </c>
      <c r="G517">
        <v>456</v>
      </c>
      <c r="H517">
        <v>4</v>
      </c>
      <c r="I517">
        <v>24</v>
      </c>
      <c r="J517">
        <v>0</v>
      </c>
      <c r="K517">
        <v>0</v>
      </c>
      <c r="L517">
        <v>9</v>
      </c>
      <c r="M517">
        <f>INDEX('Additional Data'!$H$2:$M$2, MATCH(MAX(G517:L517), G517:L517,0))</f>
        <v>0</v>
      </c>
      <c r="N517">
        <v>7</v>
      </c>
      <c r="O517">
        <v>8</v>
      </c>
      <c r="P517">
        <v>2</v>
      </c>
      <c r="Q517">
        <v>6</v>
      </c>
      <c r="R517">
        <v>7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3</v>
      </c>
      <c r="Z517">
        <v>11</v>
      </c>
      <c r="AA517">
        <v>0</v>
      </c>
      <c r="AB517">
        <v>43</v>
      </c>
      <c r="AC517" t="str" cm="1">
        <f t="array" ref="AC517">_xlfn.IFS(AB517 &lt; 30, "&lt; 30", AB517 &lt; 40, "30-39", AB517 &lt; 50, "40-49", AB517 &gt;= 50, "50+")</f>
        <v>40-49</v>
      </c>
      <c r="AD517">
        <v>2170</v>
      </c>
      <c r="AE517">
        <v>0</v>
      </c>
      <c r="AF517">
        <v>0</v>
      </c>
      <c r="AG517">
        <v>0</v>
      </c>
      <c r="AH517">
        <v>1</v>
      </c>
      <c r="AI517">
        <v>0</v>
      </c>
      <c r="AJ517" t="str" cm="1">
        <f t="array" ref="AJ51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1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17">
        <v>0</v>
      </c>
      <c r="AM517">
        <v>0</v>
      </c>
      <c r="AN517">
        <v>0</v>
      </c>
      <c r="AO517">
        <v>1</v>
      </c>
      <c r="AP517">
        <v>0</v>
      </c>
      <c r="AQ517" t="str" cm="1">
        <f t="array" ref="AQ51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517" t="str" cm="1">
        <f t="array" ref="AR51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17">
        <v>484</v>
      </c>
      <c r="AT517">
        <v>475</v>
      </c>
      <c r="AU517">
        <v>1</v>
      </c>
      <c r="AV517">
        <v>2</v>
      </c>
      <c r="AW517" t="s">
        <v>46</v>
      </c>
      <c r="AX517" t="s">
        <v>11</v>
      </c>
      <c r="AY517" t="str">
        <f t="shared" si="73"/>
        <v>Web</v>
      </c>
      <c r="AZ517">
        <v>16</v>
      </c>
      <c r="BA517" t="s">
        <v>48</v>
      </c>
      <c r="BB517">
        <f t="shared" si="74"/>
        <v>16</v>
      </c>
      <c r="BC517">
        <f t="shared" si="75"/>
        <v>493</v>
      </c>
      <c r="BD517">
        <f t="shared" si="76"/>
        <v>5</v>
      </c>
      <c r="BE517">
        <f t="shared" si="77"/>
        <v>6</v>
      </c>
      <c r="BF517">
        <f t="shared" si="78"/>
        <v>5</v>
      </c>
      <c r="BG517">
        <f t="shared" si="79"/>
        <v>16</v>
      </c>
      <c r="BH517">
        <f t="shared" si="80"/>
        <v>5</v>
      </c>
      <c r="BI517" t="str">
        <f>VLOOKUP(BH517,'Additional Data'!$E$1:$F$12,2,FALSE)</f>
        <v>Loyal Customer</v>
      </c>
      <c r="BJ517" t="str">
        <f>IF(G517 &lt;= 'Additional Data'!$Q$2, "Low", IF(G517 &lt;= 'Additional Data'!$Q$3, "Medium", "High"))</f>
        <v>Medium</v>
      </c>
      <c r="BK517" t="str">
        <f>IF(K517 &lt;= 'Additional Data'!$V$2, "Low", IF(K517 &lt;= 'Additional Data'!$V$3, "Medium", "High"))</f>
        <v>Low</v>
      </c>
      <c r="BL517" t="str">
        <f>IF(L517 &lt;= 'Additional Data'!$AA$2, "Low", IF(L517 &lt;= 'Additional Data'!$AA$3, "Medium", "High"))</f>
        <v>Low</v>
      </c>
      <c r="BM517">
        <v>516</v>
      </c>
    </row>
    <row r="518" spans="1:65" x14ac:dyDescent="0.25">
      <c r="A518">
        <v>65316</v>
      </c>
      <c r="B518" t="str">
        <f>IF(A518 &lt;= 'Additional Data'!$B$2,"Low", IF(A518 &lt;='Additional Data'!$B$3, "Medium", "High"))</f>
        <v>Medium</v>
      </c>
      <c r="C518">
        <v>1</v>
      </c>
      <c r="D518">
        <v>1</v>
      </c>
      <c r="E518">
        <v>65</v>
      </c>
      <c r="F518" t="str">
        <f t="shared" si="72"/>
        <v>Old</v>
      </c>
      <c r="G518">
        <v>112</v>
      </c>
      <c r="H518">
        <v>6</v>
      </c>
      <c r="I518">
        <v>92</v>
      </c>
      <c r="J518">
        <v>3</v>
      </c>
      <c r="K518">
        <v>9</v>
      </c>
      <c r="L518">
        <v>38</v>
      </c>
      <c r="M518">
        <f>INDEX('Additional Data'!$H$2:$M$2, MATCH(MAX(G518:L518), G518:L518,0))</f>
        <v>0</v>
      </c>
      <c r="N518">
        <v>2</v>
      </c>
      <c r="O518">
        <v>3</v>
      </c>
      <c r="P518">
        <v>2</v>
      </c>
      <c r="Q518">
        <v>5</v>
      </c>
      <c r="R518">
        <v>4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3</v>
      </c>
      <c r="Z518">
        <v>11</v>
      </c>
      <c r="AA518">
        <v>0</v>
      </c>
      <c r="AB518">
        <v>58</v>
      </c>
      <c r="AC518" t="str" cm="1">
        <f t="array" ref="AC518">_xlfn.IFS(AB518 &lt; 30, "&lt; 30", AB518 &lt; 40, "30-39", AB518 &lt; 50, "40-49", AB518 &gt;= 50, "50+")</f>
        <v>50+</v>
      </c>
      <c r="AD518">
        <v>2590</v>
      </c>
      <c r="AE518">
        <v>0</v>
      </c>
      <c r="AF518">
        <v>1</v>
      </c>
      <c r="AG518">
        <v>0</v>
      </c>
      <c r="AH518">
        <v>0</v>
      </c>
      <c r="AI518">
        <v>0</v>
      </c>
      <c r="AJ518" t="str" cm="1">
        <f t="array" ref="AJ51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1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18">
        <v>0</v>
      </c>
      <c r="AM518">
        <v>0</v>
      </c>
      <c r="AN518">
        <v>1</v>
      </c>
      <c r="AO518">
        <v>0</v>
      </c>
      <c r="AP518">
        <v>0</v>
      </c>
      <c r="AQ518" t="str" cm="1">
        <f t="array" ref="AQ51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18" t="str" cm="1">
        <f t="array" ref="AR51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18">
        <v>222</v>
      </c>
      <c r="AT518">
        <v>184</v>
      </c>
      <c r="AU518">
        <v>0</v>
      </c>
      <c r="AV518">
        <v>2</v>
      </c>
      <c r="AW518" t="s">
        <v>47</v>
      </c>
      <c r="AX518" t="s">
        <v>13</v>
      </c>
      <c r="AY518" t="str">
        <f t="shared" si="73"/>
        <v>Store</v>
      </c>
      <c r="AZ518">
        <v>10</v>
      </c>
      <c r="BA518" t="s">
        <v>44</v>
      </c>
      <c r="BB518">
        <f t="shared" si="74"/>
        <v>10</v>
      </c>
      <c r="BC518">
        <f t="shared" si="75"/>
        <v>260</v>
      </c>
      <c r="BD518">
        <f t="shared" si="76"/>
        <v>4</v>
      </c>
      <c r="BE518">
        <f t="shared" si="77"/>
        <v>4</v>
      </c>
      <c r="BF518">
        <f t="shared" si="78"/>
        <v>4</v>
      </c>
      <c r="BG518">
        <f t="shared" si="79"/>
        <v>12</v>
      </c>
      <c r="BH518">
        <f t="shared" si="80"/>
        <v>3</v>
      </c>
      <c r="BI518" t="str">
        <f>VLOOKUP(BH518,'Additional Data'!$E$1:$F$12,2,FALSE)</f>
        <v>At Risk</v>
      </c>
      <c r="BJ518" t="str">
        <f>IF(G518 &lt;= 'Additional Data'!$Q$2, "Low", IF(G518 &lt;= 'Additional Data'!$Q$3, "Medium", "High"))</f>
        <v>Medium</v>
      </c>
      <c r="BK518" t="str">
        <f>IF(K518 &lt;= 'Additional Data'!$V$2, "Low", IF(K518 &lt;= 'Additional Data'!$V$3, "Medium", "High"))</f>
        <v>Medium</v>
      </c>
      <c r="BL518" t="str">
        <f>IF(L518 &lt;= 'Additional Data'!$AA$2, "Low", IF(L518 &lt;= 'Additional Data'!$AA$3, "Medium", "High"))</f>
        <v>Medium</v>
      </c>
      <c r="BM518">
        <v>517</v>
      </c>
    </row>
    <row r="519" spans="1:65" x14ac:dyDescent="0.25">
      <c r="A519">
        <v>28567</v>
      </c>
      <c r="B519" t="str">
        <f>IF(A519 &lt;= 'Additional Data'!$B$2,"Low", IF(A519 &lt;='Additional Data'!$B$3, "Medium", "High"))</f>
        <v>Low</v>
      </c>
      <c r="C519">
        <v>1</v>
      </c>
      <c r="D519">
        <v>0</v>
      </c>
      <c r="E519">
        <v>57</v>
      </c>
      <c r="F519" t="str">
        <f t="shared" si="72"/>
        <v>Mid</v>
      </c>
      <c r="G519">
        <v>11</v>
      </c>
      <c r="H519">
        <v>3</v>
      </c>
      <c r="I519">
        <v>22</v>
      </c>
      <c r="J519">
        <v>2</v>
      </c>
      <c r="K519">
        <v>2</v>
      </c>
      <c r="L519">
        <v>6</v>
      </c>
      <c r="M519">
        <f>INDEX('Additional Data'!$H$2:$M$2, MATCH(MAX(G519:L519), G519:L519,0))</f>
        <v>0</v>
      </c>
      <c r="N519">
        <v>2</v>
      </c>
      <c r="O519">
        <v>2</v>
      </c>
      <c r="P519">
        <v>0</v>
      </c>
      <c r="Q519">
        <v>3</v>
      </c>
      <c r="R519">
        <v>6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3</v>
      </c>
      <c r="Z519">
        <v>11</v>
      </c>
      <c r="AA519">
        <v>0</v>
      </c>
      <c r="AB519">
        <v>38</v>
      </c>
      <c r="AC519" t="str" cm="1">
        <f t="array" ref="AC519">_xlfn.IFS(AB519 &lt; 30, "&lt; 30", AB519 &lt; 40, "30-39", AB519 &lt; 50, "40-49", AB519 &gt;= 50, "50+")</f>
        <v>30-39</v>
      </c>
      <c r="AD519">
        <v>2536</v>
      </c>
      <c r="AE519">
        <v>0</v>
      </c>
      <c r="AF519">
        <v>0</v>
      </c>
      <c r="AG519">
        <v>1</v>
      </c>
      <c r="AH519">
        <v>0</v>
      </c>
      <c r="AI519">
        <v>0</v>
      </c>
      <c r="AJ519" t="str" cm="1">
        <f t="array" ref="AJ51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51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19">
        <v>0</v>
      </c>
      <c r="AM519">
        <v>0</v>
      </c>
      <c r="AN519">
        <v>1</v>
      </c>
      <c r="AO519">
        <v>0</v>
      </c>
      <c r="AP519">
        <v>0</v>
      </c>
      <c r="AQ519" t="str" cm="1">
        <f t="array" ref="AQ51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19" t="str" cm="1">
        <f t="array" ref="AR51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19">
        <v>40</v>
      </c>
      <c r="AT519">
        <v>34</v>
      </c>
      <c r="AU519">
        <v>0</v>
      </c>
      <c r="AV519">
        <v>1</v>
      </c>
      <c r="AW519" t="s">
        <v>45</v>
      </c>
      <c r="AX519" t="s">
        <v>13</v>
      </c>
      <c r="AY519" t="str">
        <f t="shared" si="73"/>
        <v>Store</v>
      </c>
      <c r="AZ519">
        <v>5</v>
      </c>
      <c r="BA519" t="s">
        <v>44</v>
      </c>
      <c r="BB519">
        <f t="shared" si="74"/>
        <v>5</v>
      </c>
      <c r="BC519">
        <f t="shared" si="75"/>
        <v>46</v>
      </c>
      <c r="BD519">
        <f t="shared" si="76"/>
        <v>5</v>
      </c>
      <c r="BE519">
        <f t="shared" si="77"/>
        <v>1</v>
      </c>
      <c r="BF519">
        <f t="shared" si="78"/>
        <v>1</v>
      </c>
      <c r="BG519">
        <f t="shared" si="79"/>
        <v>7</v>
      </c>
      <c r="BH519">
        <f t="shared" si="80"/>
        <v>1</v>
      </c>
      <c r="BI519" t="str">
        <f>VLOOKUP(BH519,'Additional Data'!$E$1:$F$12,2,FALSE)</f>
        <v>Churned Customer</v>
      </c>
      <c r="BJ519" t="str">
        <f>IF(G519 &lt;= 'Additional Data'!$Q$2, "Low", IF(G519 &lt;= 'Additional Data'!$Q$3, "Medium", "High"))</f>
        <v>Low</v>
      </c>
      <c r="BK519" t="str">
        <f>IF(K519 &lt;= 'Additional Data'!$V$2, "Low", IF(K519 &lt;= 'Additional Data'!$V$3, "Medium", "High"))</f>
        <v>Medium</v>
      </c>
      <c r="BL519" t="str">
        <f>IF(L519 &lt;= 'Additional Data'!$AA$2, "Low", IF(L519 &lt;= 'Additional Data'!$AA$3, "Medium", "High"))</f>
        <v>Low</v>
      </c>
      <c r="BM519">
        <v>518</v>
      </c>
    </row>
    <row r="520" spans="1:65" x14ac:dyDescent="0.25">
      <c r="A520">
        <v>47352</v>
      </c>
      <c r="B520" t="str">
        <f>IF(A520 &lt;= 'Additional Data'!$B$2,"Low", IF(A520 &lt;='Additional Data'!$B$3, "Medium", "High"))</f>
        <v>Medium</v>
      </c>
      <c r="C520">
        <v>0</v>
      </c>
      <c r="D520">
        <v>1</v>
      </c>
      <c r="E520">
        <v>70</v>
      </c>
      <c r="F520" t="str">
        <f t="shared" si="72"/>
        <v>Old</v>
      </c>
      <c r="G520">
        <v>172</v>
      </c>
      <c r="H520">
        <v>12</v>
      </c>
      <c r="I520">
        <v>112</v>
      </c>
      <c r="J520">
        <v>8</v>
      </c>
      <c r="K520">
        <v>0</v>
      </c>
      <c r="L520">
        <v>15</v>
      </c>
      <c r="M520">
        <f>INDEX('Additional Data'!$H$2:$M$2, MATCH(MAX(G520:L520), G520:L520,0))</f>
        <v>0</v>
      </c>
      <c r="N520">
        <v>4</v>
      </c>
      <c r="O520">
        <v>6</v>
      </c>
      <c r="P520">
        <v>1</v>
      </c>
      <c r="Q520">
        <v>5</v>
      </c>
      <c r="R520">
        <v>7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3</v>
      </c>
      <c r="Z520">
        <v>11</v>
      </c>
      <c r="AA520">
        <v>0</v>
      </c>
      <c r="AB520">
        <v>69</v>
      </c>
      <c r="AC520" t="str" cm="1">
        <f t="array" ref="AC520">_xlfn.IFS(AB520 &lt; 30, "&lt; 30", AB520 &lt; 40, "30-39", AB520 &lt; 50, "40-49", AB520 &gt;= 50, "50+")</f>
        <v>50+</v>
      </c>
      <c r="AD520">
        <v>2603</v>
      </c>
      <c r="AE520">
        <v>0</v>
      </c>
      <c r="AF520">
        <v>0</v>
      </c>
      <c r="AG520">
        <v>0</v>
      </c>
      <c r="AH520">
        <v>1</v>
      </c>
      <c r="AI520">
        <v>0</v>
      </c>
      <c r="AJ520" t="str" cm="1">
        <f t="array" ref="AJ52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2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20">
        <v>0</v>
      </c>
      <c r="AM520">
        <v>0</v>
      </c>
      <c r="AN520">
        <v>0</v>
      </c>
      <c r="AO520">
        <v>1</v>
      </c>
      <c r="AP520">
        <v>0</v>
      </c>
      <c r="AQ520" t="str" cm="1">
        <f t="array" ref="AQ52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520" t="str" cm="1">
        <f t="array" ref="AR52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20">
        <v>304</v>
      </c>
      <c r="AT520">
        <v>289</v>
      </c>
      <c r="AU520">
        <v>0</v>
      </c>
      <c r="AV520">
        <v>1</v>
      </c>
      <c r="AW520" t="s">
        <v>47</v>
      </c>
      <c r="AX520" t="s">
        <v>11</v>
      </c>
      <c r="AY520" t="str">
        <f t="shared" si="73"/>
        <v>Web</v>
      </c>
      <c r="AZ520">
        <v>12</v>
      </c>
      <c r="BA520" t="s">
        <v>44</v>
      </c>
      <c r="BB520">
        <f t="shared" si="74"/>
        <v>12</v>
      </c>
      <c r="BC520">
        <f t="shared" si="75"/>
        <v>319</v>
      </c>
      <c r="BD520">
        <f t="shared" si="76"/>
        <v>3.0000000000000004</v>
      </c>
      <c r="BE520">
        <f t="shared" si="77"/>
        <v>4</v>
      </c>
      <c r="BF520">
        <f t="shared" si="78"/>
        <v>4</v>
      </c>
      <c r="BG520">
        <f t="shared" si="79"/>
        <v>11</v>
      </c>
      <c r="BH520">
        <f t="shared" si="80"/>
        <v>3</v>
      </c>
      <c r="BI520" t="str">
        <f>VLOOKUP(BH520,'Additional Data'!$E$1:$F$12,2,FALSE)</f>
        <v>At Risk</v>
      </c>
      <c r="BJ520" t="str">
        <f>IF(G520 &lt;= 'Additional Data'!$Q$2, "Low", IF(G520 &lt;= 'Additional Data'!$Q$3, "Medium", "High"))</f>
        <v>Medium</v>
      </c>
      <c r="BK520" t="str">
        <f>IF(K520 &lt;= 'Additional Data'!$V$2, "Low", IF(K520 &lt;= 'Additional Data'!$V$3, "Medium", "High"))</f>
        <v>Low</v>
      </c>
      <c r="BL520" t="str">
        <f>IF(L520 &lt;= 'Additional Data'!$AA$2, "Low", IF(L520 &lt;= 'Additional Data'!$AA$3, "Medium", "High"))</f>
        <v>Medium</v>
      </c>
      <c r="BM520">
        <v>519</v>
      </c>
    </row>
    <row r="521" spans="1:65" x14ac:dyDescent="0.25">
      <c r="A521">
        <v>44931</v>
      </c>
      <c r="B521" t="str">
        <f>IF(A521 &lt;= 'Additional Data'!$B$2,"Low", IF(A521 &lt;='Additional Data'!$B$3, "Medium", "High"))</f>
        <v>Medium</v>
      </c>
      <c r="C521">
        <v>0</v>
      </c>
      <c r="D521">
        <v>1</v>
      </c>
      <c r="E521">
        <v>0</v>
      </c>
      <c r="F521" t="str">
        <f t="shared" si="72"/>
        <v>Very Recent</v>
      </c>
      <c r="G521">
        <v>78</v>
      </c>
      <c r="H521">
        <v>0</v>
      </c>
      <c r="I521">
        <v>11</v>
      </c>
      <c r="J521">
        <v>0</v>
      </c>
      <c r="K521">
        <v>0</v>
      </c>
      <c r="L521">
        <v>7</v>
      </c>
      <c r="M521">
        <f>INDEX('Additional Data'!$H$2:$M$2, MATCH(MAX(G521:L521), G521:L521,0))</f>
        <v>0</v>
      </c>
      <c r="N521">
        <v>1</v>
      </c>
      <c r="O521">
        <v>2</v>
      </c>
      <c r="P521">
        <v>1</v>
      </c>
      <c r="Q521">
        <v>3</v>
      </c>
      <c r="R521">
        <v>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3</v>
      </c>
      <c r="Z521">
        <v>11</v>
      </c>
      <c r="AA521">
        <v>0</v>
      </c>
      <c r="AB521">
        <v>53</v>
      </c>
      <c r="AC521" t="str" cm="1">
        <f t="array" ref="AC521">_xlfn.IFS(AB521 &lt; 30, "&lt; 30", AB521 &lt; 40, "30-39", AB521 &lt; 50, "40-49", AB521 &gt;= 50, "50+")</f>
        <v>50+</v>
      </c>
      <c r="AD521">
        <v>2321</v>
      </c>
      <c r="AE521">
        <v>0</v>
      </c>
      <c r="AF521">
        <v>0</v>
      </c>
      <c r="AG521">
        <v>0</v>
      </c>
      <c r="AH521">
        <v>1</v>
      </c>
      <c r="AI521">
        <v>0</v>
      </c>
      <c r="AJ521" t="str" cm="1">
        <f t="array" ref="AJ52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2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21">
        <v>0</v>
      </c>
      <c r="AM521">
        <v>0</v>
      </c>
      <c r="AN521">
        <v>1</v>
      </c>
      <c r="AO521">
        <v>0</v>
      </c>
      <c r="AP521">
        <v>0</v>
      </c>
      <c r="AQ521" t="str" cm="1">
        <f t="array" ref="AQ52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21" t="str" cm="1">
        <f t="array" ref="AR52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21">
        <v>89</v>
      </c>
      <c r="AT521">
        <v>82</v>
      </c>
      <c r="AU521">
        <v>0</v>
      </c>
      <c r="AV521">
        <v>1</v>
      </c>
      <c r="AW521" t="s">
        <v>47</v>
      </c>
      <c r="AX521" t="s">
        <v>13</v>
      </c>
      <c r="AY521" t="str">
        <f t="shared" si="73"/>
        <v>Store</v>
      </c>
      <c r="AZ521">
        <v>6</v>
      </c>
      <c r="BA521" t="s">
        <v>44</v>
      </c>
      <c r="BB521">
        <f t="shared" si="74"/>
        <v>6</v>
      </c>
      <c r="BC521">
        <f t="shared" si="75"/>
        <v>96</v>
      </c>
      <c r="BD521">
        <f t="shared" si="76"/>
        <v>10</v>
      </c>
      <c r="BE521">
        <f t="shared" si="77"/>
        <v>2</v>
      </c>
      <c r="BF521">
        <f t="shared" si="78"/>
        <v>3</v>
      </c>
      <c r="BG521">
        <f t="shared" si="79"/>
        <v>15</v>
      </c>
      <c r="BH521">
        <f t="shared" si="80"/>
        <v>4</v>
      </c>
      <c r="BI521" t="str">
        <f>VLOOKUP(BH521,'Additional Data'!$E$1:$F$12,2,FALSE)</f>
        <v>At Risk</v>
      </c>
      <c r="BJ521" t="str">
        <f>IF(G521 &lt;= 'Additional Data'!$Q$2, "Low", IF(G521 &lt;= 'Additional Data'!$Q$3, "Medium", "High"))</f>
        <v>Medium</v>
      </c>
      <c r="BK521" t="str">
        <f>IF(K521 &lt;= 'Additional Data'!$V$2, "Low", IF(K521 &lt;= 'Additional Data'!$V$3, "Medium", "High"))</f>
        <v>Low</v>
      </c>
      <c r="BL521" t="str">
        <f>IF(L521 &lt;= 'Additional Data'!$AA$2, "Low", IF(L521 &lt;= 'Additional Data'!$AA$3, "Medium", "High"))</f>
        <v>Low</v>
      </c>
      <c r="BM521">
        <v>520</v>
      </c>
    </row>
    <row r="522" spans="1:65" x14ac:dyDescent="0.25">
      <c r="A522">
        <v>76982</v>
      </c>
      <c r="B522" t="str">
        <f>IF(A522 &lt;= 'Additional Data'!$B$2,"Low", IF(A522 &lt;='Additional Data'!$B$3, "Medium", "High"))</f>
        <v>High</v>
      </c>
      <c r="C522">
        <v>0</v>
      </c>
      <c r="D522">
        <v>0</v>
      </c>
      <c r="E522">
        <v>19</v>
      </c>
      <c r="F522" t="str">
        <f t="shared" si="72"/>
        <v>Recent</v>
      </c>
      <c r="G522">
        <v>464</v>
      </c>
      <c r="H522">
        <v>151</v>
      </c>
      <c r="I522">
        <v>292</v>
      </c>
      <c r="J522">
        <v>65</v>
      </c>
      <c r="K522">
        <v>60</v>
      </c>
      <c r="L522">
        <v>30</v>
      </c>
      <c r="M522">
        <f>INDEX('Additional Data'!$H$2:$M$2, MATCH(MAX(G522:L522), G522:L522,0))</f>
        <v>0</v>
      </c>
      <c r="N522">
        <v>1</v>
      </c>
      <c r="O522">
        <v>8</v>
      </c>
      <c r="P522">
        <v>3</v>
      </c>
      <c r="Q522">
        <v>4</v>
      </c>
      <c r="R522">
        <v>4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3</v>
      </c>
      <c r="Z522">
        <v>11</v>
      </c>
      <c r="AA522">
        <v>1</v>
      </c>
      <c r="AB522">
        <v>53</v>
      </c>
      <c r="AC522" t="str" cm="1">
        <f t="array" ref="AC522">_xlfn.IFS(AB522 &lt; 30, "&lt; 30", AB522 &lt; 40, "30-39", AB522 &lt; 50, "40-49", AB522 &gt;= 50, "50+")</f>
        <v>50+</v>
      </c>
      <c r="AD522">
        <v>2293</v>
      </c>
      <c r="AE522">
        <v>1</v>
      </c>
      <c r="AF522">
        <v>0</v>
      </c>
      <c r="AG522">
        <v>0</v>
      </c>
      <c r="AH522">
        <v>0</v>
      </c>
      <c r="AI522">
        <v>0</v>
      </c>
      <c r="AJ522" t="str" cm="1">
        <f t="array" ref="AJ52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52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22">
        <v>0</v>
      </c>
      <c r="AM522">
        <v>0</v>
      </c>
      <c r="AN522">
        <v>1</v>
      </c>
      <c r="AO522">
        <v>0</v>
      </c>
      <c r="AP522">
        <v>0</v>
      </c>
      <c r="AQ522" t="str" cm="1">
        <f t="array" ref="AQ52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22" t="str" cm="1">
        <f t="array" ref="AR52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22">
        <v>1032</v>
      </c>
      <c r="AT522">
        <v>1002</v>
      </c>
      <c r="AU522">
        <v>1</v>
      </c>
      <c r="AV522">
        <v>0</v>
      </c>
      <c r="AW522" t="s">
        <v>43</v>
      </c>
      <c r="AX522" t="s">
        <v>11</v>
      </c>
      <c r="AY522" t="str">
        <f t="shared" si="73"/>
        <v>Web</v>
      </c>
      <c r="AZ522">
        <v>15</v>
      </c>
      <c r="BA522" t="s">
        <v>48</v>
      </c>
      <c r="BB522">
        <f t="shared" si="74"/>
        <v>15</v>
      </c>
      <c r="BC522">
        <f t="shared" si="75"/>
        <v>1062</v>
      </c>
      <c r="BD522">
        <f t="shared" si="76"/>
        <v>9</v>
      </c>
      <c r="BE522">
        <f t="shared" si="77"/>
        <v>5</v>
      </c>
      <c r="BF522">
        <f t="shared" si="78"/>
        <v>7</v>
      </c>
      <c r="BG522">
        <f t="shared" si="79"/>
        <v>21</v>
      </c>
      <c r="BH522">
        <f t="shared" si="80"/>
        <v>8</v>
      </c>
      <c r="BI522" t="str">
        <f>VLOOKUP(BH522,'Additional Data'!$E$1:$F$12,2,FALSE)</f>
        <v>Top Customer</v>
      </c>
      <c r="BJ522" t="str">
        <f>IF(G522 &lt;= 'Additional Data'!$Q$2, "Low", IF(G522 &lt;= 'Additional Data'!$Q$3, "Medium", "High"))</f>
        <v>Medium</v>
      </c>
      <c r="BK522" t="str">
        <f>IF(K522 &lt;= 'Additional Data'!$V$2, "Low", IF(K522 &lt;= 'Additional Data'!$V$3, "Medium", "High"))</f>
        <v>High</v>
      </c>
      <c r="BL522" t="str">
        <f>IF(L522 &lt;= 'Additional Data'!$AA$2, "Low", IF(L522 &lt;= 'Additional Data'!$AA$3, "Medium", "High"))</f>
        <v>Medium</v>
      </c>
      <c r="BM522">
        <v>521</v>
      </c>
    </row>
    <row r="523" spans="1:65" x14ac:dyDescent="0.25">
      <c r="A523">
        <v>57247</v>
      </c>
      <c r="B523" t="str">
        <f>IF(A523 &lt;= 'Additional Data'!$B$2,"Low", IF(A523 &lt;='Additional Data'!$B$3, "Medium", "High"))</f>
        <v>Medium</v>
      </c>
      <c r="C523">
        <v>0</v>
      </c>
      <c r="D523">
        <v>1</v>
      </c>
      <c r="E523">
        <v>50</v>
      </c>
      <c r="F523" t="str">
        <f t="shared" si="72"/>
        <v>Mid</v>
      </c>
      <c r="G523">
        <v>99</v>
      </c>
      <c r="H523">
        <v>4</v>
      </c>
      <c r="I523">
        <v>32</v>
      </c>
      <c r="J523">
        <v>37</v>
      </c>
      <c r="K523">
        <v>54</v>
      </c>
      <c r="L523">
        <v>6</v>
      </c>
      <c r="M523">
        <f>INDEX('Additional Data'!$H$2:$M$2, MATCH(MAX(G523:L523), G523:L523,0))</f>
        <v>0</v>
      </c>
      <c r="N523">
        <v>2</v>
      </c>
      <c r="O523">
        <v>2</v>
      </c>
      <c r="P523">
        <v>1</v>
      </c>
      <c r="Q523">
        <v>7</v>
      </c>
      <c r="R523">
        <v>2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3</v>
      </c>
      <c r="Z523">
        <v>11</v>
      </c>
      <c r="AA523">
        <v>0</v>
      </c>
      <c r="AB523">
        <v>68</v>
      </c>
      <c r="AC523" t="str" cm="1">
        <f t="array" ref="AC523">_xlfn.IFS(AB523 &lt; 30, "&lt; 30", AB523 &lt; 40, "30-39", AB523 &lt; 50, "40-49", AB523 &gt;= 50, "50+")</f>
        <v>50+</v>
      </c>
      <c r="AD523">
        <v>2484</v>
      </c>
      <c r="AE523">
        <v>0</v>
      </c>
      <c r="AF523">
        <v>0</v>
      </c>
      <c r="AG523">
        <v>0</v>
      </c>
      <c r="AH523">
        <v>1</v>
      </c>
      <c r="AI523">
        <v>0</v>
      </c>
      <c r="AJ523" t="str" cm="1">
        <f t="array" ref="AJ52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2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23">
        <v>1</v>
      </c>
      <c r="AM523">
        <v>0</v>
      </c>
      <c r="AN523">
        <v>0</v>
      </c>
      <c r="AO523">
        <v>0</v>
      </c>
      <c r="AP523">
        <v>0</v>
      </c>
      <c r="AQ523" t="str" cm="1">
        <f t="array" ref="AQ52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523" t="str" cm="1">
        <f t="array" ref="AR52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523">
        <v>226</v>
      </c>
      <c r="AT523">
        <v>220</v>
      </c>
      <c r="AU523">
        <v>0</v>
      </c>
      <c r="AV523">
        <v>1</v>
      </c>
      <c r="AW523" t="s">
        <v>47</v>
      </c>
      <c r="AX523" t="s">
        <v>13</v>
      </c>
      <c r="AY523" t="str">
        <f t="shared" si="73"/>
        <v>Store</v>
      </c>
      <c r="AZ523">
        <v>10</v>
      </c>
      <c r="BA523" t="s">
        <v>44</v>
      </c>
      <c r="BB523">
        <f t="shared" si="74"/>
        <v>10</v>
      </c>
      <c r="BC523">
        <f t="shared" si="75"/>
        <v>232</v>
      </c>
      <c r="BD523">
        <f t="shared" si="76"/>
        <v>5</v>
      </c>
      <c r="BE523">
        <f t="shared" si="77"/>
        <v>4</v>
      </c>
      <c r="BF523">
        <f t="shared" si="78"/>
        <v>4</v>
      </c>
      <c r="BG523">
        <f t="shared" si="79"/>
        <v>13</v>
      </c>
      <c r="BH523">
        <f t="shared" si="80"/>
        <v>3</v>
      </c>
      <c r="BI523" t="str">
        <f>VLOOKUP(BH523,'Additional Data'!$E$1:$F$12,2,FALSE)</f>
        <v>At Risk</v>
      </c>
      <c r="BJ523" t="str">
        <f>IF(G523 &lt;= 'Additional Data'!$Q$2, "Low", IF(G523 &lt;= 'Additional Data'!$Q$3, "Medium", "High"))</f>
        <v>Medium</v>
      </c>
      <c r="BK523" t="str">
        <f>IF(K523 &lt;= 'Additional Data'!$V$2, "Low", IF(K523 &lt;= 'Additional Data'!$V$3, "Medium", "High"))</f>
        <v>High</v>
      </c>
      <c r="BL523" t="str">
        <f>IF(L523 &lt;= 'Additional Data'!$AA$2, "Low", IF(L523 &lt;= 'Additional Data'!$AA$3, "Medium", "High"))</f>
        <v>Low</v>
      </c>
      <c r="BM523">
        <v>522</v>
      </c>
    </row>
    <row r="524" spans="1:65" x14ac:dyDescent="0.25">
      <c r="A524">
        <v>22944</v>
      </c>
      <c r="B524" t="str">
        <f>IF(A524 &lt;= 'Additional Data'!$B$2,"Low", IF(A524 &lt;='Additional Data'!$B$3, "Medium", "High"))</f>
        <v>Low</v>
      </c>
      <c r="C524">
        <v>1</v>
      </c>
      <c r="D524">
        <v>0</v>
      </c>
      <c r="E524">
        <v>67</v>
      </c>
      <c r="F524" t="str">
        <f t="shared" si="72"/>
        <v>Old</v>
      </c>
      <c r="G524">
        <v>19</v>
      </c>
      <c r="H524">
        <v>3</v>
      </c>
      <c r="I524">
        <v>19</v>
      </c>
      <c r="J524">
        <v>4</v>
      </c>
      <c r="K524">
        <v>5</v>
      </c>
      <c r="L524">
        <v>26</v>
      </c>
      <c r="M524">
        <f>INDEX('Additional Data'!$H$2:$M$2, MATCH(MAX(G524:L524), G524:L524,0))</f>
        <v>0</v>
      </c>
      <c r="N524">
        <v>3</v>
      </c>
      <c r="O524">
        <v>3</v>
      </c>
      <c r="P524">
        <v>0</v>
      </c>
      <c r="Q524">
        <v>3</v>
      </c>
      <c r="R524">
        <v>7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3</v>
      </c>
      <c r="Z524">
        <v>11</v>
      </c>
      <c r="AA524">
        <v>0</v>
      </c>
      <c r="AB524">
        <v>39</v>
      </c>
      <c r="AC524" t="str" cm="1">
        <f t="array" ref="AC524">_xlfn.IFS(AB524 &lt; 30, "&lt; 30", AB524 &lt; 40, "30-39", AB524 &lt; 50, "40-49", AB524 &gt;= 50, "50+")</f>
        <v>30-39</v>
      </c>
      <c r="AD524">
        <v>2347</v>
      </c>
      <c r="AE524">
        <v>0</v>
      </c>
      <c r="AF524">
        <v>0</v>
      </c>
      <c r="AG524">
        <v>1</v>
      </c>
      <c r="AH524">
        <v>0</v>
      </c>
      <c r="AI524">
        <v>0</v>
      </c>
      <c r="AJ524" t="str" cm="1">
        <f t="array" ref="AJ52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52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24">
        <v>0</v>
      </c>
      <c r="AM524">
        <v>0</v>
      </c>
      <c r="AN524">
        <v>0</v>
      </c>
      <c r="AO524">
        <v>1</v>
      </c>
      <c r="AP524">
        <v>0</v>
      </c>
      <c r="AQ524" t="str" cm="1">
        <f t="array" ref="AQ52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524" t="str" cm="1">
        <f t="array" ref="AR52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24">
        <v>50</v>
      </c>
      <c r="AT524">
        <v>24</v>
      </c>
      <c r="AU524">
        <v>0</v>
      </c>
      <c r="AV524">
        <v>1</v>
      </c>
      <c r="AW524" t="s">
        <v>45</v>
      </c>
      <c r="AX524" t="s">
        <v>11</v>
      </c>
      <c r="AY524" t="str">
        <f t="shared" si="73"/>
        <v>Web</v>
      </c>
      <c r="AZ524">
        <v>6</v>
      </c>
      <c r="BA524" t="s">
        <v>44</v>
      </c>
      <c r="BB524">
        <f t="shared" si="74"/>
        <v>6</v>
      </c>
      <c r="BC524">
        <f t="shared" si="75"/>
        <v>76</v>
      </c>
      <c r="BD524">
        <f t="shared" si="76"/>
        <v>4</v>
      </c>
      <c r="BE524">
        <f t="shared" si="77"/>
        <v>2</v>
      </c>
      <c r="BF524">
        <f t="shared" si="78"/>
        <v>2</v>
      </c>
      <c r="BG524">
        <f t="shared" si="79"/>
        <v>8</v>
      </c>
      <c r="BH524">
        <f t="shared" si="80"/>
        <v>1</v>
      </c>
      <c r="BI524" t="str">
        <f>VLOOKUP(BH524,'Additional Data'!$E$1:$F$12,2,FALSE)</f>
        <v>Churned Customer</v>
      </c>
      <c r="BJ524" t="str">
        <f>IF(G524 &lt;= 'Additional Data'!$Q$2, "Low", IF(G524 &lt;= 'Additional Data'!$Q$3, "Medium", "High"))</f>
        <v>Low</v>
      </c>
      <c r="BK524" t="str">
        <f>IF(K524 &lt;= 'Additional Data'!$V$2, "Low", IF(K524 &lt;= 'Additional Data'!$V$3, "Medium", "High"))</f>
        <v>Medium</v>
      </c>
      <c r="BL524" t="str">
        <f>IF(L524 &lt;= 'Additional Data'!$AA$2, "Low", IF(L524 &lt;= 'Additional Data'!$AA$3, "Medium", "High"))</f>
        <v>Medium</v>
      </c>
      <c r="BM524">
        <v>523</v>
      </c>
    </row>
    <row r="525" spans="1:65" x14ac:dyDescent="0.25">
      <c r="A525">
        <v>25315</v>
      </c>
      <c r="B525" t="str">
        <f>IF(A525 &lt;= 'Additional Data'!$B$2,"Low", IF(A525 &lt;='Additional Data'!$B$3, "Medium", "High"))</f>
        <v>Low</v>
      </c>
      <c r="C525">
        <v>1</v>
      </c>
      <c r="D525">
        <v>0</v>
      </c>
      <c r="E525">
        <v>46</v>
      </c>
      <c r="F525" t="str">
        <f t="shared" si="72"/>
        <v>Mid</v>
      </c>
      <c r="G525">
        <v>1</v>
      </c>
      <c r="H525">
        <v>9</v>
      </c>
      <c r="I525">
        <v>8</v>
      </c>
      <c r="J525">
        <v>11</v>
      </c>
      <c r="K525">
        <v>3</v>
      </c>
      <c r="L525">
        <v>22</v>
      </c>
      <c r="M525">
        <f>INDEX('Additional Data'!$H$2:$M$2, MATCH(MAX(G525:L525), G525:L525,0))</f>
        <v>0</v>
      </c>
      <c r="N525">
        <v>3</v>
      </c>
      <c r="O525">
        <v>3</v>
      </c>
      <c r="P525">
        <v>0</v>
      </c>
      <c r="Q525">
        <v>3</v>
      </c>
      <c r="R525">
        <v>8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3</v>
      </c>
      <c r="Z525">
        <v>11</v>
      </c>
      <c r="AA525">
        <v>0</v>
      </c>
      <c r="AB525">
        <v>43</v>
      </c>
      <c r="AC525" t="str" cm="1">
        <f t="array" ref="AC525">_xlfn.IFS(AB525 &lt; 30, "&lt; 30", AB525 &lt; 40, "30-39", AB525 &lt; 50, "40-49", AB525 &gt;= 50, "50+")</f>
        <v>40-49</v>
      </c>
      <c r="AD525">
        <v>2393</v>
      </c>
      <c r="AE525">
        <v>0</v>
      </c>
      <c r="AF525">
        <v>0</v>
      </c>
      <c r="AG525">
        <v>0</v>
      </c>
      <c r="AH525">
        <v>1</v>
      </c>
      <c r="AI525">
        <v>0</v>
      </c>
      <c r="AJ525" t="str" cm="1">
        <f t="array" ref="AJ52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2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25">
        <v>1</v>
      </c>
      <c r="AM525">
        <v>0</v>
      </c>
      <c r="AN525">
        <v>0</v>
      </c>
      <c r="AO525">
        <v>0</v>
      </c>
      <c r="AP525">
        <v>0</v>
      </c>
      <c r="AQ525" t="str" cm="1">
        <f t="array" ref="AQ52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525" t="str" cm="1">
        <f t="array" ref="AR52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525">
        <v>32</v>
      </c>
      <c r="AT525">
        <v>10</v>
      </c>
      <c r="AU525">
        <v>0</v>
      </c>
      <c r="AV525">
        <v>1</v>
      </c>
      <c r="AW525" t="s">
        <v>45</v>
      </c>
      <c r="AX525" t="s">
        <v>11</v>
      </c>
      <c r="AY525" t="str">
        <f t="shared" si="73"/>
        <v>Web</v>
      </c>
      <c r="AZ525">
        <v>6</v>
      </c>
      <c r="BA525" t="s">
        <v>44</v>
      </c>
      <c r="BB525">
        <f t="shared" si="74"/>
        <v>6</v>
      </c>
      <c r="BC525">
        <f t="shared" si="75"/>
        <v>54</v>
      </c>
      <c r="BD525">
        <f t="shared" si="76"/>
        <v>6</v>
      </c>
      <c r="BE525">
        <f t="shared" si="77"/>
        <v>2</v>
      </c>
      <c r="BF525">
        <f t="shared" si="78"/>
        <v>1</v>
      </c>
      <c r="BG525">
        <f t="shared" si="79"/>
        <v>9</v>
      </c>
      <c r="BH525">
        <f t="shared" si="80"/>
        <v>2</v>
      </c>
      <c r="BI525" t="str">
        <f>VLOOKUP(BH525,'Additional Data'!$E$1:$F$12,2,FALSE)</f>
        <v>Churned Customer</v>
      </c>
      <c r="BJ525" t="str">
        <f>IF(G525 &lt;= 'Additional Data'!$Q$2, "Low", IF(G525 &lt;= 'Additional Data'!$Q$3, "Medium", "High"))</f>
        <v>Low</v>
      </c>
      <c r="BK525" t="str">
        <f>IF(K525 &lt;= 'Additional Data'!$V$2, "Low", IF(K525 &lt;= 'Additional Data'!$V$3, "Medium", "High"))</f>
        <v>Medium</v>
      </c>
      <c r="BL525" t="str">
        <f>IF(L525 &lt;= 'Additional Data'!$AA$2, "Low", IF(L525 &lt;= 'Additional Data'!$AA$3, "Medium", "High"))</f>
        <v>Medium</v>
      </c>
      <c r="BM525">
        <v>524</v>
      </c>
    </row>
    <row r="526" spans="1:65" x14ac:dyDescent="0.25">
      <c r="A526">
        <v>43638</v>
      </c>
      <c r="B526" t="str">
        <f>IF(A526 &lt;= 'Additional Data'!$B$2,"Low", IF(A526 &lt;='Additional Data'!$B$3, "Medium", "High"))</f>
        <v>Medium</v>
      </c>
      <c r="C526">
        <v>0</v>
      </c>
      <c r="D526">
        <v>1</v>
      </c>
      <c r="E526">
        <v>37</v>
      </c>
      <c r="F526" t="str">
        <f t="shared" si="72"/>
        <v>Mid</v>
      </c>
      <c r="G526">
        <v>63</v>
      </c>
      <c r="H526">
        <v>10</v>
      </c>
      <c r="I526">
        <v>83</v>
      </c>
      <c r="J526">
        <v>7</v>
      </c>
      <c r="K526">
        <v>19</v>
      </c>
      <c r="L526">
        <v>19</v>
      </c>
      <c r="M526">
        <f>INDEX('Additional Data'!$H$2:$M$2, MATCH(MAX(G526:L526), G526:L526,0))</f>
        <v>0</v>
      </c>
      <c r="N526">
        <v>2</v>
      </c>
      <c r="O526">
        <v>4</v>
      </c>
      <c r="P526">
        <v>1</v>
      </c>
      <c r="Q526">
        <v>4</v>
      </c>
      <c r="R526">
        <v>7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3</v>
      </c>
      <c r="Z526">
        <v>11</v>
      </c>
      <c r="AA526">
        <v>0</v>
      </c>
      <c r="AB526">
        <v>51</v>
      </c>
      <c r="AC526" t="str" cm="1">
        <f t="array" ref="AC526">_xlfn.IFS(AB526 &lt; 30, "&lt; 30", AB526 &lt; 40, "30-39", AB526 &lt; 50, "40-49", AB526 &gt;= 50, "50+")</f>
        <v>50+</v>
      </c>
      <c r="AD526">
        <v>2851</v>
      </c>
      <c r="AE526">
        <v>0</v>
      </c>
      <c r="AF526">
        <v>0</v>
      </c>
      <c r="AG526">
        <v>0</v>
      </c>
      <c r="AH526">
        <v>0</v>
      </c>
      <c r="AI526">
        <v>1</v>
      </c>
      <c r="AJ526" t="str" cm="1">
        <f t="array" ref="AJ52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52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26">
        <v>0</v>
      </c>
      <c r="AM526">
        <v>0</v>
      </c>
      <c r="AN526">
        <v>1</v>
      </c>
      <c r="AO526">
        <v>0</v>
      </c>
      <c r="AP526">
        <v>0</v>
      </c>
      <c r="AQ526" t="str" cm="1">
        <f t="array" ref="AQ52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26" t="str" cm="1">
        <f t="array" ref="AR52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26">
        <v>182</v>
      </c>
      <c r="AT526">
        <v>163</v>
      </c>
      <c r="AU526">
        <v>0</v>
      </c>
      <c r="AV526">
        <v>1</v>
      </c>
      <c r="AW526" t="s">
        <v>47</v>
      </c>
      <c r="AX526" t="s">
        <v>11</v>
      </c>
      <c r="AY526" t="str">
        <f t="shared" si="73"/>
        <v>Web</v>
      </c>
      <c r="AZ526">
        <v>9</v>
      </c>
      <c r="BA526" t="s">
        <v>44</v>
      </c>
      <c r="BB526">
        <f t="shared" si="74"/>
        <v>9</v>
      </c>
      <c r="BC526">
        <f t="shared" si="75"/>
        <v>201</v>
      </c>
      <c r="BD526">
        <f t="shared" si="76"/>
        <v>7</v>
      </c>
      <c r="BE526">
        <f t="shared" si="77"/>
        <v>3</v>
      </c>
      <c r="BF526">
        <f t="shared" si="78"/>
        <v>4</v>
      </c>
      <c r="BG526">
        <f t="shared" si="79"/>
        <v>14</v>
      </c>
      <c r="BH526">
        <f t="shared" si="80"/>
        <v>4</v>
      </c>
      <c r="BI526" t="str">
        <f>VLOOKUP(BH526,'Additional Data'!$E$1:$F$12,2,FALSE)</f>
        <v>At Risk</v>
      </c>
      <c r="BJ526" t="str">
        <f>IF(G526 &lt;= 'Additional Data'!$Q$2, "Low", IF(G526 &lt;= 'Additional Data'!$Q$3, "Medium", "High"))</f>
        <v>Medium</v>
      </c>
      <c r="BK526" t="str">
        <f>IF(K526 &lt;= 'Additional Data'!$V$2, "Low", IF(K526 &lt;= 'Additional Data'!$V$3, "Medium", "High"))</f>
        <v>Medium</v>
      </c>
      <c r="BL526" t="str">
        <f>IF(L526 &lt;= 'Additional Data'!$AA$2, "Low", IF(L526 &lt;= 'Additional Data'!$AA$3, "Medium", "High"))</f>
        <v>Medium</v>
      </c>
      <c r="BM526">
        <v>525</v>
      </c>
    </row>
    <row r="527" spans="1:65" x14ac:dyDescent="0.25">
      <c r="A527">
        <v>42710</v>
      </c>
      <c r="B527" t="str">
        <f>IF(A527 &lt;= 'Additional Data'!$B$2,"Low", IF(A527 &lt;='Additional Data'!$B$3, "Medium", "High"))</f>
        <v>Medium</v>
      </c>
      <c r="C527">
        <v>1</v>
      </c>
      <c r="D527">
        <v>0</v>
      </c>
      <c r="E527">
        <v>38</v>
      </c>
      <c r="F527" t="str">
        <f t="shared" si="72"/>
        <v>Mid</v>
      </c>
      <c r="G527">
        <v>252</v>
      </c>
      <c r="H527">
        <v>3</v>
      </c>
      <c r="I527">
        <v>42</v>
      </c>
      <c r="J527">
        <v>4</v>
      </c>
      <c r="K527">
        <v>3</v>
      </c>
      <c r="L527">
        <v>102</v>
      </c>
      <c r="M527">
        <f>INDEX('Additional Data'!$H$2:$M$2, MATCH(MAX(G527:L527), G527:L527,0))</f>
        <v>0</v>
      </c>
      <c r="N527">
        <v>2</v>
      </c>
      <c r="O527">
        <v>4</v>
      </c>
      <c r="P527">
        <v>5</v>
      </c>
      <c r="Q527">
        <v>3</v>
      </c>
      <c r="R527">
        <v>6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3</v>
      </c>
      <c r="Z527">
        <v>11</v>
      </c>
      <c r="AA527">
        <v>0</v>
      </c>
      <c r="AB527">
        <v>36</v>
      </c>
      <c r="AC527" t="str" cm="1">
        <f t="array" ref="AC527">_xlfn.IFS(AB527 &lt; 30, "&lt; 30", AB527 &lt; 40, "30-39", AB527 &lt; 50, "40-49", AB527 &gt;= 50, "50+")</f>
        <v>30-39</v>
      </c>
      <c r="AD527">
        <v>2737</v>
      </c>
      <c r="AE527">
        <v>0</v>
      </c>
      <c r="AF527">
        <v>0</v>
      </c>
      <c r="AG527">
        <v>1</v>
      </c>
      <c r="AH527">
        <v>0</v>
      </c>
      <c r="AI527">
        <v>0</v>
      </c>
      <c r="AJ527" t="str" cm="1">
        <f t="array" ref="AJ52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52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27">
        <v>0</v>
      </c>
      <c r="AM527">
        <v>0</v>
      </c>
      <c r="AN527">
        <v>0</v>
      </c>
      <c r="AO527">
        <v>0</v>
      </c>
      <c r="AP527">
        <v>1</v>
      </c>
      <c r="AQ527" t="str" cm="1">
        <f t="array" ref="AQ52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527" t="str" cm="1">
        <f t="array" ref="AR52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27">
        <v>304</v>
      </c>
      <c r="AT527">
        <v>202</v>
      </c>
      <c r="AU527">
        <v>0</v>
      </c>
      <c r="AV527">
        <v>1</v>
      </c>
      <c r="AW527" t="s">
        <v>47</v>
      </c>
      <c r="AX527" t="s">
        <v>12</v>
      </c>
      <c r="AY527" t="str">
        <f t="shared" si="73"/>
        <v>Catalog</v>
      </c>
      <c r="AZ527">
        <v>12</v>
      </c>
      <c r="BA527" t="s">
        <v>44</v>
      </c>
      <c r="BB527">
        <f t="shared" si="74"/>
        <v>12</v>
      </c>
      <c r="BC527">
        <f t="shared" si="75"/>
        <v>406</v>
      </c>
      <c r="BD527">
        <f t="shared" si="76"/>
        <v>7</v>
      </c>
      <c r="BE527">
        <f t="shared" si="77"/>
        <v>4</v>
      </c>
      <c r="BF527">
        <f t="shared" si="78"/>
        <v>5</v>
      </c>
      <c r="BG527">
        <f t="shared" si="79"/>
        <v>16</v>
      </c>
      <c r="BH527">
        <f t="shared" si="80"/>
        <v>5</v>
      </c>
      <c r="BI527" t="str">
        <f>VLOOKUP(BH527,'Additional Data'!$E$1:$F$12,2,FALSE)</f>
        <v>Loyal Customer</v>
      </c>
      <c r="BJ527" t="str">
        <f>IF(G527 &lt;= 'Additional Data'!$Q$2, "Low", IF(G527 &lt;= 'Additional Data'!$Q$3, "Medium", "High"))</f>
        <v>Medium</v>
      </c>
      <c r="BK527" t="str">
        <f>IF(K527 &lt;= 'Additional Data'!$V$2, "Low", IF(K527 &lt;= 'Additional Data'!$V$3, "Medium", "High"))</f>
        <v>Medium</v>
      </c>
      <c r="BL527" t="str">
        <f>IF(L527 &lt;= 'Additional Data'!$AA$2, "Low", IF(L527 &lt;= 'Additional Data'!$AA$3, "Medium", "High"))</f>
        <v>High</v>
      </c>
      <c r="BM527">
        <v>526</v>
      </c>
    </row>
    <row r="528" spans="1:65" x14ac:dyDescent="0.25">
      <c r="A528">
        <v>84169</v>
      </c>
      <c r="B528" t="str">
        <f>IF(A528 &lt;= 'Additional Data'!$B$2,"Low", IF(A528 &lt;='Additional Data'!$B$3, "Medium", "High"))</f>
        <v>High</v>
      </c>
      <c r="C528">
        <v>0</v>
      </c>
      <c r="D528">
        <v>0</v>
      </c>
      <c r="E528">
        <v>9</v>
      </c>
      <c r="F528" t="str">
        <f t="shared" si="72"/>
        <v>Recent</v>
      </c>
      <c r="G528">
        <v>1478</v>
      </c>
      <c r="H528">
        <v>19</v>
      </c>
      <c r="I528">
        <v>403</v>
      </c>
      <c r="J528">
        <v>0</v>
      </c>
      <c r="K528">
        <v>19</v>
      </c>
      <c r="L528">
        <v>0</v>
      </c>
      <c r="M528">
        <f>INDEX('Additional Data'!$H$2:$M$2, MATCH(MAX(G528:L528), G528:L528,0))</f>
        <v>0</v>
      </c>
      <c r="N528">
        <v>1</v>
      </c>
      <c r="O528">
        <v>7</v>
      </c>
      <c r="P528">
        <v>6</v>
      </c>
      <c r="Q528">
        <v>6</v>
      </c>
      <c r="R528">
        <v>3</v>
      </c>
      <c r="S528">
        <v>0</v>
      </c>
      <c r="T528">
        <v>1</v>
      </c>
      <c r="U528">
        <v>1</v>
      </c>
      <c r="V528">
        <v>0</v>
      </c>
      <c r="W528">
        <v>0</v>
      </c>
      <c r="X528">
        <v>0</v>
      </c>
      <c r="Y528">
        <v>3</v>
      </c>
      <c r="Z528">
        <v>11</v>
      </c>
      <c r="AA528">
        <v>1</v>
      </c>
      <c r="AB528">
        <v>38</v>
      </c>
      <c r="AC528" t="str" cm="1">
        <f t="array" ref="AC528">_xlfn.IFS(AB528 &lt; 30, "&lt; 30", AB528 &lt; 40, "30-39", AB528 &lt; 50, "40-49", AB528 &gt;= 50, "50+")</f>
        <v>30-39</v>
      </c>
      <c r="AD528">
        <v>2485</v>
      </c>
      <c r="AE528">
        <v>0</v>
      </c>
      <c r="AF528">
        <v>1</v>
      </c>
      <c r="AG528">
        <v>0</v>
      </c>
      <c r="AH528">
        <v>0</v>
      </c>
      <c r="AI528">
        <v>0</v>
      </c>
      <c r="AJ528" t="str" cm="1">
        <f t="array" ref="AJ52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2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28">
        <v>0</v>
      </c>
      <c r="AM528">
        <v>0</v>
      </c>
      <c r="AN528">
        <v>0</v>
      </c>
      <c r="AO528">
        <v>0</v>
      </c>
      <c r="AP528">
        <v>1</v>
      </c>
      <c r="AQ528" t="str" cm="1">
        <f t="array" ref="AQ52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528" t="str" cm="1">
        <f t="array" ref="AR52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28">
        <v>1919</v>
      </c>
      <c r="AT528">
        <v>1919</v>
      </c>
      <c r="AU528">
        <v>2</v>
      </c>
      <c r="AV528">
        <v>0</v>
      </c>
      <c r="AW528" t="s">
        <v>43</v>
      </c>
      <c r="AX528" t="s">
        <v>11</v>
      </c>
      <c r="AY528" t="str">
        <f t="shared" si="73"/>
        <v>Web</v>
      </c>
      <c r="AZ528">
        <v>19</v>
      </c>
      <c r="BA528" t="s">
        <v>48</v>
      </c>
      <c r="BB528">
        <f t="shared" si="74"/>
        <v>19</v>
      </c>
      <c r="BC528">
        <f t="shared" si="75"/>
        <v>1919</v>
      </c>
      <c r="BD528">
        <f t="shared" si="76"/>
        <v>10</v>
      </c>
      <c r="BE528">
        <f t="shared" si="77"/>
        <v>7</v>
      </c>
      <c r="BF528">
        <f t="shared" si="78"/>
        <v>9</v>
      </c>
      <c r="BG528">
        <f t="shared" si="79"/>
        <v>26</v>
      </c>
      <c r="BH528">
        <f t="shared" si="80"/>
        <v>9</v>
      </c>
      <c r="BI528" t="str">
        <f>VLOOKUP(BH528,'Additional Data'!$E$1:$F$12,2,FALSE)</f>
        <v>Top Customer</v>
      </c>
      <c r="BJ528" t="str">
        <f>IF(G528 &lt;= 'Additional Data'!$Q$2, "Low", IF(G528 &lt;= 'Additional Data'!$Q$3, "Medium", "High"))</f>
        <v>High</v>
      </c>
      <c r="BK528" t="str">
        <f>IF(K528 &lt;= 'Additional Data'!$V$2, "Low", IF(K528 &lt;= 'Additional Data'!$V$3, "Medium", "High"))</f>
        <v>Medium</v>
      </c>
      <c r="BL528" t="str">
        <f>IF(L528 &lt;= 'Additional Data'!$AA$2, "Low", IF(L528 &lt;= 'Additional Data'!$AA$3, "Medium", "High"))</f>
        <v>Low</v>
      </c>
      <c r="BM528">
        <v>527</v>
      </c>
    </row>
    <row r="529" spans="1:65" x14ac:dyDescent="0.25">
      <c r="A529">
        <v>54058</v>
      </c>
      <c r="B529" t="str">
        <f>IF(A529 &lt;= 'Additional Data'!$B$2,"Low", IF(A529 &lt;='Additional Data'!$B$3, "Medium", "High"))</f>
        <v>Medium</v>
      </c>
      <c r="C529">
        <v>0</v>
      </c>
      <c r="D529">
        <v>1</v>
      </c>
      <c r="E529">
        <v>56</v>
      </c>
      <c r="F529" t="str">
        <f t="shared" si="72"/>
        <v>Mid</v>
      </c>
      <c r="G529">
        <v>198</v>
      </c>
      <c r="H529">
        <v>18</v>
      </c>
      <c r="I529">
        <v>252</v>
      </c>
      <c r="J529">
        <v>32</v>
      </c>
      <c r="K529">
        <v>108</v>
      </c>
      <c r="L529">
        <v>54</v>
      </c>
      <c r="M529">
        <f>INDEX('Additional Data'!$H$2:$M$2, MATCH(MAX(G529:L529), G529:L529,0))</f>
        <v>0</v>
      </c>
      <c r="N529">
        <v>2</v>
      </c>
      <c r="O529">
        <v>4</v>
      </c>
      <c r="P529">
        <v>6</v>
      </c>
      <c r="Q529">
        <v>8</v>
      </c>
      <c r="R529">
        <v>3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3</v>
      </c>
      <c r="Z529">
        <v>11</v>
      </c>
      <c r="AA529">
        <v>0</v>
      </c>
      <c r="AB529">
        <v>44</v>
      </c>
      <c r="AC529" t="str" cm="1">
        <f t="array" ref="AC529">_xlfn.IFS(AB529 &lt; 30, "&lt; 30", AB529 &lt; 40, "30-39", AB529 &lt; 50, "40-49", AB529 &gt;= 50, "50+")</f>
        <v>40-49</v>
      </c>
      <c r="AD529">
        <v>2549</v>
      </c>
      <c r="AE529">
        <v>0</v>
      </c>
      <c r="AF529">
        <v>0</v>
      </c>
      <c r="AG529">
        <v>0</v>
      </c>
      <c r="AH529">
        <v>1</v>
      </c>
      <c r="AI529">
        <v>0</v>
      </c>
      <c r="AJ529" t="str" cm="1">
        <f t="array" ref="AJ52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2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29">
        <v>0</v>
      </c>
      <c r="AM529">
        <v>0</v>
      </c>
      <c r="AN529">
        <v>1</v>
      </c>
      <c r="AO529">
        <v>0</v>
      </c>
      <c r="AP529">
        <v>0</v>
      </c>
      <c r="AQ529" t="str" cm="1">
        <f t="array" ref="AQ52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29" t="str" cm="1">
        <f t="array" ref="AR52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29">
        <v>608</v>
      </c>
      <c r="AT529">
        <v>554</v>
      </c>
      <c r="AU529">
        <v>0</v>
      </c>
      <c r="AV529">
        <v>1</v>
      </c>
      <c r="AW529" t="s">
        <v>46</v>
      </c>
      <c r="AX529" t="s">
        <v>13</v>
      </c>
      <c r="AY529" t="str">
        <f t="shared" si="73"/>
        <v>Store</v>
      </c>
      <c r="AZ529">
        <v>18</v>
      </c>
      <c r="BA529" t="s">
        <v>44</v>
      </c>
      <c r="BB529">
        <f t="shared" si="74"/>
        <v>18</v>
      </c>
      <c r="BC529">
        <f t="shared" si="75"/>
        <v>662</v>
      </c>
      <c r="BD529">
        <f t="shared" si="76"/>
        <v>5</v>
      </c>
      <c r="BE529">
        <f t="shared" si="77"/>
        <v>7</v>
      </c>
      <c r="BF529">
        <f t="shared" si="78"/>
        <v>6</v>
      </c>
      <c r="BG529">
        <f t="shared" si="79"/>
        <v>18</v>
      </c>
      <c r="BH529">
        <f t="shared" si="80"/>
        <v>6</v>
      </c>
      <c r="BI529" t="str">
        <f>VLOOKUP(BH529,'Additional Data'!$E$1:$F$12,2,FALSE)</f>
        <v>Loyal Customer</v>
      </c>
      <c r="BJ529" t="str">
        <f>IF(G529 &lt;= 'Additional Data'!$Q$2, "Low", IF(G529 &lt;= 'Additional Data'!$Q$3, "Medium", "High"))</f>
        <v>Medium</v>
      </c>
      <c r="BK529" t="str">
        <f>IF(K529 &lt;= 'Additional Data'!$V$2, "Low", IF(K529 &lt;= 'Additional Data'!$V$3, "Medium", "High"))</f>
        <v>High</v>
      </c>
      <c r="BL529" t="str">
        <f>IF(L529 &lt;= 'Additional Data'!$AA$2, "Low", IF(L529 &lt;= 'Additional Data'!$AA$3, "Medium", "High"))</f>
        <v>Medium</v>
      </c>
      <c r="BM529">
        <v>528</v>
      </c>
    </row>
    <row r="530" spans="1:65" x14ac:dyDescent="0.25">
      <c r="A530">
        <v>24683</v>
      </c>
      <c r="B530" t="str">
        <f>IF(A530 &lt;= 'Additional Data'!$B$2,"Low", IF(A530 &lt;='Additional Data'!$B$3, "Medium", "High"))</f>
        <v>Low</v>
      </c>
      <c r="C530">
        <v>1</v>
      </c>
      <c r="D530">
        <v>0</v>
      </c>
      <c r="E530">
        <v>98</v>
      </c>
      <c r="F530" t="str">
        <f t="shared" si="72"/>
        <v>Old</v>
      </c>
      <c r="G530">
        <v>8</v>
      </c>
      <c r="H530">
        <v>4</v>
      </c>
      <c r="I530">
        <v>10</v>
      </c>
      <c r="J530">
        <v>6</v>
      </c>
      <c r="K530">
        <v>7</v>
      </c>
      <c r="L530">
        <v>6</v>
      </c>
      <c r="M530">
        <f>INDEX('Additional Data'!$H$2:$M$2, MATCH(MAX(G530:L530), G530:L530,0))</f>
        <v>0</v>
      </c>
      <c r="N530">
        <v>2</v>
      </c>
      <c r="O530">
        <v>2</v>
      </c>
      <c r="P530">
        <v>0</v>
      </c>
      <c r="Q530">
        <v>4</v>
      </c>
      <c r="R530">
        <v>5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3</v>
      </c>
      <c r="Z530">
        <v>11</v>
      </c>
      <c r="AA530">
        <v>0</v>
      </c>
      <c r="AB530">
        <v>30</v>
      </c>
      <c r="AC530" t="str" cm="1">
        <f t="array" ref="AC530">_xlfn.IFS(AB530 &lt; 30, "&lt; 30", AB530 &lt; 40, "30-39", AB530 &lt; 50, "40-49", AB530 &gt;= 50, "50+")</f>
        <v>30-39</v>
      </c>
      <c r="AD530">
        <v>2272</v>
      </c>
      <c r="AE530">
        <v>0</v>
      </c>
      <c r="AF530">
        <v>1</v>
      </c>
      <c r="AG530">
        <v>0</v>
      </c>
      <c r="AH530">
        <v>0</v>
      </c>
      <c r="AI530">
        <v>0</v>
      </c>
      <c r="AJ530" t="str" cm="1">
        <f t="array" ref="AJ53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3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30">
        <v>1</v>
      </c>
      <c r="AM530">
        <v>0</v>
      </c>
      <c r="AN530">
        <v>0</v>
      </c>
      <c r="AO530">
        <v>0</v>
      </c>
      <c r="AP530">
        <v>0</v>
      </c>
      <c r="AQ530" t="str" cm="1">
        <f t="array" ref="AQ53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530" t="str" cm="1">
        <f t="array" ref="AR53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530">
        <v>35</v>
      </c>
      <c r="AT530">
        <v>29</v>
      </c>
      <c r="AU530">
        <v>0</v>
      </c>
      <c r="AV530">
        <v>1</v>
      </c>
      <c r="AW530" t="s">
        <v>45</v>
      </c>
      <c r="AX530" t="s">
        <v>13</v>
      </c>
      <c r="AY530" t="str">
        <f t="shared" si="73"/>
        <v>Store</v>
      </c>
      <c r="AZ530">
        <v>6</v>
      </c>
      <c r="BA530" t="s">
        <v>44</v>
      </c>
      <c r="BB530">
        <f t="shared" si="74"/>
        <v>6</v>
      </c>
      <c r="BC530">
        <f t="shared" si="75"/>
        <v>41</v>
      </c>
      <c r="BD530">
        <f t="shared" si="76"/>
        <v>0.99999999999999978</v>
      </c>
      <c r="BE530">
        <f t="shared" si="77"/>
        <v>2</v>
      </c>
      <c r="BF530">
        <f t="shared" si="78"/>
        <v>1</v>
      </c>
      <c r="BG530">
        <f t="shared" si="79"/>
        <v>4</v>
      </c>
      <c r="BH530">
        <f t="shared" si="80"/>
        <v>0</v>
      </c>
      <c r="BI530" t="str">
        <f>VLOOKUP(BH530,'Additional Data'!$E$1:$F$12,2,FALSE)</f>
        <v>Churned Customer</v>
      </c>
      <c r="BJ530" t="str">
        <f>IF(G530 &lt;= 'Additional Data'!$Q$2, "Low", IF(G530 &lt;= 'Additional Data'!$Q$3, "Medium", "High"))</f>
        <v>Low</v>
      </c>
      <c r="BK530" t="str">
        <f>IF(K530 &lt;= 'Additional Data'!$V$2, "Low", IF(K530 &lt;= 'Additional Data'!$V$3, "Medium", "High"))</f>
        <v>Medium</v>
      </c>
      <c r="BL530" t="str">
        <f>IF(L530 &lt;= 'Additional Data'!$AA$2, "Low", IF(L530 &lt;= 'Additional Data'!$AA$3, "Medium", "High"))</f>
        <v>Low</v>
      </c>
      <c r="BM530">
        <v>529</v>
      </c>
    </row>
    <row r="531" spans="1:65" x14ac:dyDescent="0.25">
      <c r="A531">
        <v>85620</v>
      </c>
      <c r="B531" t="str">
        <f>IF(A531 &lt;= 'Additional Data'!$B$2,"Low", IF(A531 &lt;='Additional Data'!$B$3, "Medium", "High"))</f>
        <v>High</v>
      </c>
      <c r="C531">
        <v>0</v>
      </c>
      <c r="D531">
        <v>0</v>
      </c>
      <c r="E531">
        <v>68</v>
      </c>
      <c r="F531" t="str">
        <f t="shared" si="72"/>
        <v>Old</v>
      </c>
      <c r="G531">
        <v>416</v>
      </c>
      <c r="H531">
        <v>46</v>
      </c>
      <c r="I531">
        <v>925</v>
      </c>
      <c r="J531">
        <v>60</v>
      </c>
      <c r="K531">
        <v>107</v>
      </c>
      <c r="L531">
        <v>46</v>
      </c>
      <c r="M531">
        <f>INDEX('Additional Data'!$H$2:$M$2, MATCH(MAX(G531:L531), G531:L531,0))</f>
        <v>0</v>
      </c>
      <c r="N531">
        <v>1</v>
      </c>
      <c r="O531">
        <v>3</v>
      </c>
      <c r="P531">
        <v>6</v>
      </c>
      <c r="Q531">
        <v>4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3</v>
      </c>
      <c r="Z531">
        <v>11</v>
      </c>
      <c r="AA531">
        <v>1</v>
      </c>
      <c r="AB531">
        <v>56</v>
      </c>
      <c r="AC531" t="str" cm="1">
        <f t="array" ref="AC531">_xlfn.IFS(AB531 &lt; 30, "&lt; 30", AB531 &lt; 40, "30-39", AB531 &lt; 50, "40-49", AB531 &gt;= 50, "50+")</f>
        <v>50+</v>
      </c>
      <c r="AD531">
        <v>2332</v>
      </c>
      <c r="AE531">
        <v>0</v>
      </c>
      <c r="AF531">
        <v>0</v>
      </c>
      <c r="AG531">
        <v>0</v>
      </c>
      <c r="AH531">
        <v>0</v>
      </c>
      <c r="AI531">
        <v>1</v>
      </c>
      <c r="AJ531" t="str" cm="1">
        <f t="array" ref="AJ53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53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31">
        <v>0</v>
      </c>
      <c r="AM531">
        <v>0</v>
      </c>
      <c r="AN531">
        <v>1</v>
      </c>
      <c r="AO531">
        <v>0</v>
      </c>
      <c r="AP531">
        <v>0</v>
      </c>
      <c r="AQ531" t="str" cm="1">
        <f t="array" ref="AQ53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31" t="str" cm="1">
        <f t="array" ref="AR53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31">
        <v>1554</v>
      </c>
      <c r="AT531">
        <v>1508</v>
      </c>
      <c r="AU531">
        <v>0</v>
      </c>
      <c r="AV531">
        <v>0</v>
      </c>
      <c r="AW531" t="s">
        <v>43</v>
      </c>
      <c r="AX531" t="s">
        <v>12</v>
      </c>
      <c r="AY531" t="str">
        <f t="shared" si="73"/>
        <v>Catalog</v>
      </c>
      <c r="AZ531">
        <v>13</v>
      </c>
      <c r="BA531" t="s">
        <v>44</v>
      </c>
      <c r="BB531">
        <f t="shared" si="74"/>
        <v>13</v>
      </c>
      <c r="BC531">
        <f t="shared" si="75"/>
        <v>1600</v>
      </c>
      <c r="BD531">
        <f t="shared" si="76"/>
        <v>4</v>
      </c>
      <c r="BE531">
        <f t="shared" si="77"/>
        <v>5</v>
      </c>
      <c r="BF531">
        <f t="shared" si="78"/>
        <v>9</v>
      </c>
      <c r="BG531">
        <f t="shared" si="79"/>
        <v>18</v>
      </c>
      <c r="BH531">
        <f t="shared" si="80"/>
        <v>6</v>
      </c>
      <c r="BI531" t="str">
        <f>VLOOKUP(BH531,'Additional Data'!$E$1:$F$12,2,FALSE)</f>
        <v>Loyal Customer</v>
      </c>
      <c r="BJ531" t="str">
        <f>IF(G531 &lt;= 'Additional Data'!$Q$2, "Low", IF(G531 &lt;= 'Additional Data'!$Q$3, "Medium", "High"))</f>
        <v>Medium</v>
      </c>
      <c r="BK531" t="str">
        <f>IF(K531 &lt;= 'Additional Data'!$V$2, "Low", IF(K531 &lt;= 'Additional Data'!$V$3, "Medium", "High"))</f>
        <v>High</v>
      </c>
      <c r="BL531" t="str">
        <f>IF(L531 &lt;= 'Additional Data'!$AA$2, "Low", IF(L531 &lt;= 'Additional Data'!$AA$3, "Medium", "High"))</f>
        <v>Medium</v>
      </c>
      <c r="BM531">
        <v>530</v>
      </c>
    </row>
    <row r="532" spans="1:65" x14ac:dyDescent="0.25">
      <c r="A532">
        <v>47850</v>
      </c>
      <c r="B532" t="str">
        <f>IF(A532 &lt;= 'Additional Data'!$B$2,"Low", IF(A532 &lt;='Additional Data'!$B$3, "Medium", "High"))</f>
        <v>Medium</v>
      </c>
      <c r="C532">
        <v>1</v>
      </c>
      <c r="D532">
        <v>0</v>
      </c>
      <c r="E532">
        <v>72</v>
      </c>
      <c r="F532" t="str">
        <f t="shared" si="72"/>
        <v>Old</v>
      </c>
      <c r="G532">
        <v>42</v>
      </c>
      <c r="H532">
        <v>7</v>
      </c>
      <c r="I532">
        <v>43</v>
      </c>
      <c r="J532">
        <v>20</v>
      </c>
      <c r="K532">
        <v>12</v>
      </c>
      <c r="L532">
        <v>10</v>
      </c>
      <c r="M532">
        <f>INDEX('Additional Data'!$H$2:$M$2, MATCH(MAX(G532:L532), G532:L532,0))</f>
        <v>0</v>
      </c>
      <c r="N532">
        <v>1</v>
      </c>
      <c r="O532">
        <v>3</v>
      </c>
      <c r="P532">
        <v>0</v>
      </c>
      <c r="Q532">
        <v>4</v>
      </c>
      <c r="R532">
        <v>6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3</v>
      </c>
      <c r="Z532">
        <v>11</v>
      </c>
      <c r="AA532">
        <v>0</v>
      </c>
      <c r="AB532">
        <v>40</v>
      </c>
      <c r="AC532" t="str" cm="1">
        <f t="array" ref="AC532">_xlfn.IFS(AB532 &lt; 30, "&lt; 30", AB532 &lt; 40, "30-39", AB532 &lt; 50, "40-49", AB532 &gt;= 50, "50+")</f>
        <v>40-49</v>
      </c>
      <c r="AD532">
        <v>2367</v>
      </c>
      <c r="AE532">
        <v>0</v>
      </c>
      <c r="AF532">
        <v>1</v>
      </c>
      <c r="AG532">
        <v>0</v>
      </c>
      <c r="AH532">
        <v>0</v>
      </c>
      <c r="AI532">
        <v>0</v>
      </c>
      <c r="AJ532" t="str" cm="1">
        <f t="array" ref="AJ53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3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32">
        <v>0</v>
      </c>
      <c r="AM532">
        <v>0</v>
      </c>
      <c r="AN532">
        <v>1</v>
      </c>
      <c r="AO532">
        <v>0</v>
      </c>
      <c r="AP532">
        <v>0</v>
      </c>
      <c r="AQ532" t="str" cm="1">
        <f t="array" ref="AQ53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32" t="str" cm="1">
        <f t="array" ref="AR53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32">
        <v>124</v>
      </c>
      <c r="AT532">
        <v>114</v>
      </c>
      <c r="AU532">
        <v>0</v>
      </c>
      <c r="AV532">
        <v>1</v>
      </c>
      <c r="AW532" t="s">
        <v>47</v>
      </c>
      <c r="AX532" t="s">
        <v>13</v>
      </c>
      <c r="AY532" t="str">
        <f t="shared" si="73"/>
        <v>Store</v>
      </c>
      <c r="AZ532">
        <v>7</v>
      </c>
      <c r="BA532" t="s">
        <v>44</v>
      </c>
      <c r="BB532">
        <f t="shared" si="74"/>
        <v>7</v>
      </c>
      <c r="BC532">
        <f t="shared" si="75"/>
        <v>134</v>
      </c>
      <c r="BD532">
        <f t="shared" si="76"/>
        <v>3.0000000000000004</v>
      </c>
      <c r="BE532">
        <f t="shared" si="77"/>
        <v>3</v>
      </c>
      <c r="BF532">
        <f t="shared" si="78"/>
        <v>3</v>
      </c>
      <c r="BG532">
        <f t="shared" si="79"/>
        <v>9</v>
      </c>
      <c r="BH532">
        <f t="shared" si="80"/>
        <v>2</v>
      </c>
      <c r="BI532" t="str">
        <f>VLOOKUP(BH532,'Additional Data'!$E$1:$F$12,2,FALSE)</f>
        <v>Churned Customer</v>
      </c>
      <c r="BJ532" t="str">
        <f>IF(G532 &lt;= 'Additional Data'!$Q$2, "Low", IF(G532 &lt;= 'Additional Data'!$Q$3, "Medium", "High"))</f>
        <v>Medium</v>
      </c>
      <c r="BK532" t="str">
        <f>IF(K532 &lt;= 'Additional Data'!$V$2, "Low", IF(K532 &lt;= 'Additional Data'!$V$3, "Medium", "High"))</f>
        <v>Medium</v>
      </c>
      <c r="BL532" t="str">
        <f>IF(L532 &lt;= 'Additional Data'!$AA$2, "Low", IF(L532 &lt;= 'Additional Data'!$AA$3, "Medium", "High"))</f>
        <v>Medium</v>
      </c>
      <c r="BM532">
        <v>531</v>
      </c>
    </row>
    <row r="533" spans="1:65" x14ac:dyDescent="0.25">
      <c r="A533">
        <v>19514</v>
      </c>
      <c r="B533" t="str">
        <f>IF(A533 &lt;= 'Additional Data'!$B$2,"Low", IF(A533 &lt;='Additional Data'!$B$3, "Medium", "High"))</f>
        <v>Low</v>
      </c>
      <c r="C533">
        <v>1</v>
      </c>
      <c r="D533">
        <v>1</v>
      </c>
      <c r="E533">
        <v>47</v>
      </c>
      <c r="F533" t="str">
        <f t="shared" si="72"/>
        <v>Mid</v>
      </c>
      <c r="G533">
        <v>14</v>
      </c>
      <c r="H533">
        <v>3</v>
      </c>
      <c r="I533">
        <v>21</v>
      </c>
      <c r="J533">
        <v>2</v>
      </c>
      <c r="K533">
        <v>1</v>
      </c>
      <c r="L533">
        <v>28</v>
      </c>
      <c r="M533">
        <f>INDEX('Additional Data'!$H$2:$M$2, MATCH(MAX(G533:L533), G533:L533,0))</f>
        <v>0</v>
      </c>
      <c r="N533">
        <v>4</v>
      </c>
      <c r="O533">
        <v>3</v>
      </c>
      <c r="P533">
        <v>1</v>
      </c>
      <c r="Q533">
        <v>2</v>
      </c>
      <c r="R533">
        <v>8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3</v>
      </c>
      <c r="Z533">
        <v>11</v>
      </c>
      <c r="AA533">
        <v>1</v>
      </c>
      <c r="AB533">
        <v>52</v>
      </c>
      <c r="AC533" t="str" cm="1">
        <f t="array" ref="AC533">_xlfn.IFS(AB533 &lt; 30, "&lt; 30", AB533 &lt; 40, "30-39", AB533 &lt; 50, "40-49", AB533 &gt;= 50, "50+")</f>
        <v>50+</v>
      </c>
      <c r="AD533">
        <v>2313</v>
      </c>
      <c r="AE533">
        <v>0</v>
      </c>
      <c r="AF533">
        <v>1</v>
      </c>
      <c r="AG533">
        <v>0</v>
      </c>
      <c r="AH533">
        <v>0</v>
      </c>
      <c r="AI533">
        <v>0</v>
      </c>
      <c r="AJ533" t="str" cm="1">
        <f t="array" ref="AJ53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3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33">
        <v>0</v>
      </c>
      <c r="AM533">
        <v>0</v>
      </c>
      <c r="AN533">
        <v>1</v>
      </c>
      <c r="AO533">
        <v>0</v>
      </c>
      <c r="AP533">
        <v>0</v>
      </c>
      <c r="AQ533" t="str" cm="1">
        <f t="array" ref="AQ53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33" t="str" cm="1">
        <f t="array" ref="AR53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33">
        <v>41</v>
      </c>
      <c r="AT533">
        <v>13</v>
      </c>
      <c r="AU533">
        <v>1</v>
      </c>
      <c r="AV533">
        <v>2</v>
      </c>
      <c r="AW533" t="s">
        <v>45</v>
      </c>
      <c r="AX533" t="s">
        <v>11</v>
      </c>
      <c r="AY533" t="str">
        <f t="shared" si="73"/>
        <v>Web</v>
      </c>
      <c r="AZ533">
        <v>6</v>
      </c>
      <c r="BA533" t="s">
        <v>48</v>
      </c>
      <c r="BB533">
        <f t="shared" si="74"/>
        <v>6</v>
      </c>
      <c r="BC533">
        <f t="shared" si="75"/>
        <v>69</v>
      </c>
      <c r="BD533">
        <f t="shared" si="76"/>
        <v>6</v>
      </c>
      <c r="BE533">
        <f t="shared" si="77"/>
        <v>2</v>
      </c>
      <c r="BF533">
        <f t="shared" si="78"/>
        <v>2</v>
      </c>
      <c r="BG533">
        <f t="shared" si="79"/>
        <v>10</v>
      </c>
      <c r="BH533">
        <f t="shared" si="80"/>
        <v>2</v>
      </c>
      <c r="BI533" t="str">
        <f>VLOOKUP(BH533,'Additional Data'!$E$1:$F$12,2,FALSE)</f>
        <v>Churned Customer</v>
      </c>
      <c r="BJ533" t="str">
        <f>IF(G533 &lt;= 'Additional Data'!$Q$2, "Low", IF(G533 &lt;= 'Additional Data'!$Q$3, "Medium", "High"))</f>
        <v>Low</v>
      </c>
      <c r="BK533" t="str">
        <f>IF(K533 &lt;= 'Additional Data'!$V$2, "Low", IF(K533 &lt;= 'Additional Data'!$V$3, "Medium", "High"))</f>
        <v>Low</v>
      </c>
      <c r="BL533" t="str">
        <f>IF(L533 &lt;= 'Additional Data'!$AA$2, "Low", IF(L533 &lt;= 'Additional Data'!$AA$3, "Medium", "High"))</f>
        <v>Medium</v>
      </c>
      <c r="BM533">
        <v>532</v>
      </c>
    </row>
    <row r="534" spans="1:65" x14ac:dyDescent="0.25">
      <c r="A534">
        <v>27159</v>
      </c>
      <c r="B534" t="str">
        <f>IF(A534 &lt;= 'Additional Data'!$B$2,"Low", IF(A534 &lt;='Additional Data'!$B$3, "Medium", "High"))</f>
        <v>Low</v>
      </c>
      <c r="C534">
        <v>1</v>
      </c>
      <c r="D534">
        <v>1</v>
      </c>
      <c r="E534">
        <v>33</v>
      </c>
      <c r="F534" t="str">
        <f t="shared" si="72"/>
        <v>Mid</v>
      </c>
      <c r="G534">
        <v>17</v>
      </c>
      <c r="H534">
        <v>0</v>
      </c>
      <c r="I534">
        <v>3</v>
      </c>
      <c r="J534">
        <v>0</v>
      </c>
      <c r="K534">
        <v>0</v>
      </c>
      <c r="L534">
        <v>1</v>
      </c>
      <c r="M534">
        <f>INDEX('Additional Data'!$H$2:$M$2, MATCH(MAX(G534:L534), G534:L534,0))</f>
        <v>0</v>
      </c>
      <c r="N534">
        <v>2</v>
      </c>
      <c r="O534">
        <v>1</v>
      </c>
      <c r="P534">
        <v>0</v>
      </c>
      <c r="Q534">
        <v>3</v>
      </c>
      <c r="R534">
        <v>6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3</v>
      </c>
      <c r="Z534">
        <v>11</v>
      </c>
      <c r="AA534">
        <v>0</v>
      </c>
      <c r="AB534">
        <v>47</v>
      </c>
      <c r="AC534" t="str" cm="1">
        <f t="array" ref="AC534">_xlfn.IFS(AB534 &lt; 30, "&lt; 30", AB534 &lt; 40, "30-39", AB534 &lt; 50, "40-49", AB534 &gt;= 50, "50+")</f>
        <v>40-49</v>
      </c>
      <c r="AD534">
        <v>2251</v>
      </c>
      <c r="AE534">
        <v>0</v>
      </c>
      <c r="AF534">
        <v>1</v>
      </c>
      <c r="AG534">
        <v>0</v>
      </c>
      <c r="AH534">
        <v>0</v>
      </c>
      <c r="AI534">
        <v>0</v>
      </c>
      <c r="AJ534" t="str" cm="1">
        <f t="array" ref="AJ53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3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34">
        <v>0</v>
      </c>
      <c r="AM534">
        <v>0</v>
      </c>
      <c r="AN534">
        <v>0</v>
      </c>
      <c r="AO534">
        <v>1</v>
      </c>
      <c r="AP534">
        <v>0</v>
      </c>
      <c r="AQ534" t="str" cm="1">
        <f t="array" ref="AQ53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534" t="str" cm="1">
        <f t="array" ref="AR53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34">
        <v>20</v>
      </c>
      <c r="AT534">
        <v>19</v>
      </c>
      <c r="AU534">
        <v>0</v>
      </c>
      <c r="AV534">
        <v>2</v>
      </c>
      <c r="AW534" t="s">
        <v>45</v>
      </c>
      <c r="AX534" t="s">
        <v>13</v>
      </c>
      <c r="AY534" t="str">
        <f t="shared" si="73"/>
        <v>Store</v>
      </c>
      <c r="AZ534">
        <v>4</v>
      </c>
      <c r="BA534" t="s">
        <v>44</v>
      </c>
      <c r="BB534">
        <f t="shared" si="74"/>
        <v>4</v>
      </c>
      <c r="BC534">
        <f t="shared" si="75"/>
        <v>21</v>
      </c>
      <c r="BD534">
        <f t="shared" si="76"/>
        <v>7</v>
      </c>
      <c r="BE534">
        <f t="shared" si="77"/>
        <v>0</v>
      </c>
      <c r="BF534">
        <f t="shared" si="78"/>
        <v>0</v>
      </c>
      <c r="BG534">
        <f t="shared" si="79"/>
        <v>7</v>
      </c>
      <c r="BH534">
        <f t="shared" si="80"/>
        <v>1</v>
      </c>
      <c r="BI534" t="str">
        <f>VLOOKUP(BH534,'Additional Data'!$E$1:$F$12,2,FALSE)</f>
        <v>Churned Customer</v>
      </c>
      <c r="BJ534" t="str">
        <f>IF(G534 &lt;= 'Additional Data'!$Q$2, "Low", IF(G534 &lt;= 'Additional Data'!$Q$3, "Medium", "High"))</f>
        <v>Low</v>
      </c>
      <c r="BK534" t="str">
        <f>IF(K534 &lt;= 'Additional Data'!$V$2, "Low", IF(K534 &lt;= 'Additional Data'!$V$3, "Medium", "High"))</f>
        <v>Low</v>
      </c>
      <c r="BL534" t="str">
        <f>IF(L534 &lt;= 'Additional Data'!$AA$2, "Low", IF(L534 &lt;= 'Additional Data'!$AA$3, "Medium", "High"))</f>
        <v>Low</v>
      </c>
      <c r="BM534">
        <v>533</v>
      </c>
    </row>
    <row r="535" spans="1:65" x14ac:dyDescent="0.25">
      <c r="A535">
        <v>39548</v>
      </c>
      <c r="B535" t="str">
        <f>IF(A535 &lt;= 'Additional Data'!$B$2,"Low", IF(A535 &lt;='Additional Data'!$B$3, "Medium", "High"))</f>
        <v>Medium</v>
      </c>
      <c r="C535">
        <v>1</v>
      </c>
      <c r="D535">
        <v>1</v>
      </c>
      <c r="E535">
        <v>87</v>
      </c>
      <c r="F535" t="str">
        <f t="shared" si="72"/>
        <v>Old</v>
      </c>
      <c r="G535">
        <v>15</v>
      </c>
      <c r="H535">
        <v>4</v>
      </c>
      <c r="I535">
        <v>10</v>
      </c>
      <c r="J535">
        <v>3</v>
      </c>
      <c r="K535">
        <v>4</v>
      </c>
      <c r="L535">
        <v>18</v>
      </c>
      <c r="M535">
        <f>INDEX('Additional Data'!$H$2:$M$2, MATCH(MAX(G535:L535), G535:L535,0))</f>
        <v>0</v>
      </c>
      <c r="N535">
        <v>2</v>
      </c>
      <c r="O535">
        <v>1</v>
      </c>
      <c r="P535">
        <v>1</v>
      </c>
      <c r="Q535">
        <v>3</v>
      </c>
      <c r="R535">
        <v>3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3</v>
      </c>
      <c r="Z535">
        <v>11</v>
      </c>
      <c r="AA535">
        <v>0</v>
      </c>
      <c r="AB535">
        <v>57</v>
      </c>
      <c r="AC535" t="str" cm="1">
        <f t="array" ref="AC535">_xlfn.IFS(AB535 &lt; 30, "&lt; 30", AB535 &lt; 40, "30-39", AB535 &lt; 50, "40-49", AB535 &gt;= 50, "50+")</f>
        <v>50+</v>
      </c>
      <c r="AD535">
        <v>2249</v>
      </c>
      <c r="AE535">
        <v>0</v>
      </c>
      <c r="AF535">
        <v>0</v>
      </c>
      <c r="AG535">
        <v>1</v>
      </c>
      <c r="AH535">
        <v>0</v>
      </c>
      <c r="AI535">
        <v>0</v>
      </c>
      <c r="AJ535" t="str" cm="1">
        <f t="array" ref="AJ53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53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35">
        <v>1</v>
      </c>
      <c r="AM535">
        <v>0</v>
      </c>
      <c r="AN535">
        <v>0</v>
      </c>
      <c r="AO535">
        <v>0</v>
      </c>
      <c r="AP535">
        <v>0</v>
      </c>
      <c r="AQ535" t="str" cm="1">
        <f t="array" ref="AQ53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535" t="str" cm="1">
        <f t="array" ref="AR53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535">
        <v>36</v>
      </c>
      <c r="AT535">
        <v>18</v>
      </c>
      <c r="AU535">
        <v>0</v>
      </c>
      <c r="AV535">
        <v>2</v>
      </c>
      <c r="AW535" t="s">
        <v>45</v>
      </c>
      <c r="AX535" t="s">
        <v>13</v>
      </c>
      <c r="AY535" t="str">
        <f t="shared" si="73"/>
        <v>Store</v>
      </c>
      <c r="AZ535">
        <v>5</v>
      </c>
      <c r="BA535" t="s">
        <v>44</v>
      </c>
      <c r="BB535">
        <f t="shared" si="74"/>
        <v>5</v>
      </c>
      <c r="BC535">
        <f t="shared" si="75"/>
        <v>54</v>
      </c>
      <c r="BD535">
        <f t="shared" si="76"/>
        <v>1.9999999999999996</v>
      </c>
      <c r="BE535">
        <f t="shared" si="77"/>
        <v>1</v>
      </c>
      <c r="BF535">
        <f t="shared" si="78"/>
        <v>1</v>
      </c>
      <c r="BG535">
        <f t="shared" si="79"/>
        <v>3.9999999999999996</v>
      </c>
      <c r="BH535">
        <f t="shared" si="80"/>
        <v>0</v>
      </c>
      <c r="BI535" t="str">
        <f>VLOOKUP(BH535,'Additional Data'!$E$1:$F$12,2,FALSE)</f>
        <v>Churned Customer</v>
      </c>
      <c r="BJ535" t="str">
        <f>IF(G535 &lt;= 'Additional Data'!$Q$2, "Low", IF(G535 &lt;= 'Additional Data'!$Q$3, "Medium", "High"))</f>
        <v>Low</v>
      </c>
      <c r="BK535" t="str">
        <f>IF(K535 &lt;= 'Additional Data'!$V$2, "Low", IF(K535 &lt;= 'Additional Data'!$V$3, "Medium", "High"))</f>
        <v>Medium</v>
      </c>
      <c r="BL535" t="str">
        <f>IF(L535 &lt;= 'Additional Data'!$AA$2, "Low", IF(L535 &lt;= 'Additional Data'!$AA$3, "Medium", "High"))</f>
        <v>Medium</v>
      </c>
      <c r="BM535">
        <v>534</v>
      </c>
    </row>
    <row r="536" spans="1:65" x14ac:dyDescent="0.25">
      <c r="A536">
        <v>21474</v>
      </c>
      <c r="B536" t="str">
        <f>IF(A536 &lt;= 'Additional Data'!$B$2,"Low", IF(A536 &lt;='Additional Data'!$B$3, "Medium", "High"))</f>
        <v>Low</v>
      </c>
      <c r="C536">
        <v>1</v>
      </c>
      <c r="D536">
        <v>0</v>
      </c>
      <c r="E536">
        <v>0</v>
      </c>
      <c r="F536" t="str">
        <f t="shared" si="72"/>
        <v>Very Recent</v>
      </c>
      <c r="G536">
        <v>6</v>
      </c>
      <c r="H536">
        <v>16</v>
      </c>
      <c r="I536">
        <v>24</v>
      </c>
      <c r="J536">
        <v>11</v>
      </c>
      <c r="K536">
        <v>0</v>
      </c>
      <c r="L536">
        <v>34</v>
      </c>
      <c r="M536">
        <f>INDEX('Additional Data'!$H$2:$M$2, MATCH(MAX(G536:L536), G536:L536,0))</f>
        <v>0</v>
      </c>
      <c r="N536">
        <v>2</v>
      </c>
      <c r="O536">
        <v>3</v>
      </c>
      <c r="P536">
        <v>1</v>
      </c>
      <c r="Q536">
        <v>2</v>
      </c>
      <c r="R536">
        <v>7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3</v>
      </c>
      <c r="Z536">
        <v>11</v>
      </c>
      <c r="AA536">
        <v>1</v>
      </c>
      <c r="AB536">
        <v>31</v>
      </c>
      <c r="AC536" t="str" cm="1">
        <f t="array" ref="AC536">_xlfn.IFS(AB536 &lt; 30, "&lt; 30", AB536 &lt; 40, "30-39", AB536 &lt; 50, "40-49", AB536 &gt;= 50, "50+")</f>
        <v>30-39</v>
      </c>
      <c r="AD536">
        <v>2241</v>
      </c>
      <c r="AE536">
        <v>0</v>
      </c>
      <c r="AF536">
        <v>0</v>
      </c>
      <c r="AG536">
        <v>1</v>
      </c>
      <c r="AH536">
        <v>0</v>
      </c>
      <c r="AI536">
        <v>0</v>
      </c>
      <c r="AJ536" t="str" cm="1">
        <f t="array" ref="AJ53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53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36">
        <v>0</v>
      </c>
      <c r="AM536">
        <v>0</v>
      </c>
      <c r="AN536">
        <v>1</v>
      </c>
      <c r="AO536">
        <v>0</v>
      </c>
      <c r="AP536">
        <v>0</v>
      </c>
      <c r="AQ536" t="str" cm="1">
        <f t="array" ref="AQ53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36" t="str" cm="1">
        <f t="array" ref="AR53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36">
        <v>57</v>
      </c>
      <c r="AT536">
        <v>23</v>
      </c>
      <c r="AU536">
        <v>1</v>
      </c>
      <c r="AV536">
        <v>1</v>
      </c>
      <c r="AW536" t="s">
        <v>47</v>
      </c>
      <c r="AX536" t="s">
        <v>11</v>
      </c>
      <c r="AY536" t="str">
        <f t="shared" si="73"/>
        <v>Web</v>
      </c>
      <c r="AZ536">
        <v>6</v>
      </c>
      <c r="BA536" t="s">
        <v>48</v>
      </c>
      <c r="BB536">
        <f t="shared" si="74"/>
        <v>6</v>
      </c>
      <c r="BC536">
        <f t="shared" si="75"/>
        <v>91</v>
      </c>
      <c r="BD536">
        <f t="shared" si="76"/>
        <v>10</v>
      </c>
      <c r="BE536">
        <f t="shared" si="77"/>
        <v>2</v>
      </c>
      <c r="BF536">
        <f t="shared" si="78"/>
        <v>2</v>
      </c>
      <c r="BG536">
        <f t="shared" si="79"/>
        <v>14</v>
      </c>
      <c r="BH536">
        <f t="shared" si="80"/>
        <v>4</v>
      </c>
      <c r="BI536" t="str">
        <f>VLOOKUP(BH536,'Additional Data'!$E$1:$F$12,2,FALSE)</f>
        <v>At Risk</v>
      </c>
      <c r="BJ536" t="str">
        <f>IF(G536 &lt;= 'Additional Data'!$Q$2, "Low", IF(G536 &lt;= 'Additional Data'!$Q$3, "Medium", "High"))</f>
        <v>Low</v>
      </c>
      <c r="BK536" t="str">
        <f>IF(K536 &lt;= 'Additional Data'!$V$2, "Low", IF(K536 &lt;= 'Additional Data'!$V$3, "Medium", "High"))</f>
        <v>Low</v>
      </c>
      <c r="BL536" t="str">
        <f>IF(L536 &lt;= 'Additional Data'!$AA$2, "Low", IF(L536 &lt;= 'Additional Data'!$AA$3, "Medium", "High"))</f>
        <v>Medium</v>
      </c>
      <c r="BM536">
        <v>535</v>
      </c>
    </row>
    <row r="537" spans="1:65" x14ac:dyDescent="0.25">
      <c r="A537">
        <v>60504</v>
      </c>
      <c r="B537" t="str">
        <f>IF(A537 &lt;= 'Additional Data'!$B$2,"Low", IF(A537 &lt;='Additional Data'!$B$3, "Medium", "High"))</f>
        <v>Medium</v>
      </c>
      <c r="C537">
        <v>0</v>
      </c>
      <c r="D537">
        <v>1</v>
      </c>
      <c r="E537">
        <v>73</v>
      </c>
      <c r="F537" t="str">
        <f t="shared" si="72"/>
        <v>Old</v>
      </c>
      <c r="G537">
        <v>458</v>
      </c>
      <c r="H537">
        <v>0</v>
      </c>
      <c r="I537">
        <v>24</v>
      </c>
      <c r="J537">
        <v>6</v>
      </c>
      <c r="K537">
        <v>4</v>
      </c>
      <c r="L537">
        <v>34</v>
      </c>
      <c r="M537">
        <f>INDEX('Additional Data'!$H$2:$M$2, MATCH(MAX(G537:L537), G537:L537,0))</f>
        <v>0</v>
      </c>
      <c r="N537">
        <v>2</v>
      </c>
      <c r="O537">
        <v>6</v>
      </c>
      <c r="P537">
        <v>2</v>
      </c>
      <c r="Q537">
        <v>8</v>
      </c>
      <c r="R537">
        <v>6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3</v>
      </c>
      <c r="Z537">
        <v>11</v>
      </c>
      <c r="AA537">
        <v>0</v>
      </c>
      <c r="AB537">
        <v>49</v>
      </c>
      <c r="AC537" t="str" cm="1">
        <f t="array" ref="AC537">_xlfn.IFS(AB537 &lt; 30, "&lt; 30", AB537 &lt; 40, "30-39", AB537 &lt; 50, "40-49", AB537 &gt;= 50, "50+")</f>
        <v>40-49</v>
      </c>
      <c r="AD537">
        <v>2301</v>
      </c>
      <c r="AE537">
        <v>0</v>
      </c>
      <c r="AF537">
        <v>0</v>
      </c>
      <c r="AG537">
        <v>1</v>
      </c>
      <c r="AH537">
        <v>0</v>
      </c>
      <c r="AI537">
        <v>0</v>
      </c>
      <c r="AJ537" t="str" cm="1">
        <f t="array" ref="AJ53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53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37">
        <v>0</v>
      </c>
      <c r="AM537">
        <v>0</v>
      </c>
      <c r="AN537">
        <v>0</v>
      </c>
      <c r="AO537">
        <v>0</v>
      </c>
      <c r="AP537">
        <v>1</v>
      </c>
      <c r="AQ537" t="str" cm="1">
        <f t="array" ref="AQ53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537" t="str" cm="1">
        <f t="array" ref="AR53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37">
        <v>492</v>
      </c>
      <c r="AT537">
        <v>458</v>
      </c>
      <c r="AU537">
        <v>0</v>
      </c>
      <c r="AV537">
        <v>1</v>
      </c>
      <c r="AW537" t="s">
        <v>46</v>
      </c>
      <c r="AX537" t="s">
        <v>13</v>
      </c>
      <c r="AY537" t="str">
        <f t="shared" si="73"/>
        <v>Store</v>
      </c>
      <c r="AZ537">
        <v>16</v>
      </c>
      <c r="BA537" t="s">
        <v>44</v>
      </c>
      <c r="BB537">
        <f t="shared" si="74"/>
        <v>16</v>
      </c>
      <c r="BC537">
        <f t="shared" si="75"/>
        <v>526</v>
      </c>
      <c r="BD537">
        <f t="shared" si="76"/>
        <v>3.0000000000000004</v>
      </c>
      <c r="BE537">
        <f t="shared" si="77"/>
        <v>6</v>
      </c>
      <c r="BF537">
        <f t="shared" si="78"/>
        <v>5</v>
      </c>
      <c r="BG537">
        <f t="shared" si="79"/>
        <v>14</v>
      </c>
      <c r="BH537">
        <f t="shared" si="80"/>
        <v>4</v>
      </c>
      <c r="BI537" t="str">
        <f>VLOOKUP(BH537,'Additional Data'!$E$1:$F$12,2,FALSE)</f>
        <v>At Risk</v>
      </c>
      <c r="BJ537" t="str">
        <f>IF(G537 &lt;= 'Additional Data'!$Q$2, "Low", IF(G537 &lt;= 'Additional Data'!$Q$3, "Medium", "High"))</f>
        <v>Medium</v>
      </c>
      <c r="BK537" t="str">
        <f>IF(K537 &lt;= 'Additional Data'!$V$2, "Low", IF(K537 &lt;= 'Additional Data'!$V$3, "Medium", "High"))</f>
        <v>Medium</v>
      </c>
      <c r="BL537" t="str">
        <f>IF(L537 &lt;= 'Additional Data'!$AA$2, "Low", IF(L537 &lt;= 'Additional Data'!$AA$3, "Medium", "High"))</f>
        <v>Medium</v>
      </c>
      <c r="BM537">
        <v>536</v>
      </c>
    </row>
    <row r="538" spans="1:65" x14ac:dyDescent="0.25">
      <c r="A538">
        <v>22419</v>
      </c>
      <c r="B538" t="str">
        <f>IF(A538 &lt;= 'Additional Data'!$B$2,"Low", IF(A538 &lt;='Additional Data'!$B$3, "Medium", "High"))</f>
        <v>Low</v>
      </c>
      <c r="C538">
        <v>0</v>
      </c>
      <c r="D538">
        <v>0</v>
      </c>
      <c r="E538">
        <v>74</v>
      </c>
      <c r="F538" t="str">
        <f t="shared" si="72"/>
        <v>Old</v>
      </c>
      <c r="G538">
        <v>30</v>
      </c>
      <c r="H538">
        <v>3</v>
      </c>
      <c r="I538">
        <v>47</v>
      </c>
      <c r="J538">
        <v>19</v>
      </c>
      <c r="K538">
        <v>21</v>
      </c>
      <c r="L538">
        <v>42</v>
      </c>
      <c r="M538">
        <f>INDEX('Additional Data'!$H$2:$M$2, MATCH(MAX(G538:L538), G538:L538,0))</f>
        <v>0</v>
      </c>
      <c r="N538">
        <v>1</v>
      </c>
      <c r="O538">
        <v>3</v>
      </c>
      <c r="P538">
        <v>2</v>
      </c>
      <c r="Q538">
        <v>2</v>
      </c>
      <c r="R538">
        <v>8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3</v>
      </c>
      <c r="Z538">
        <v>11</v>
      </c>
      <c r="AA538">
        <v>0</v>
      </c>
      <c r="AB538">
        <v>57</v>
      </c>
      <c r="AC538" t="str" cm="1">
        <f t="array" ref="AC538">_xlfn.IFS(AB538 &lt; 30, "&lt; 30", AB538 &lt; 40, "30-39", AB538 &lt; 50, "40-49", AB538 &gt;= 50, "50+")</f>
        <v>50+</v>
      </c>
      <c r="AD538">
        <v>2596</v>
      </c>
      <c r="AE538">
        <v>0</v>
      </c>
      <c r="AF538">
        <v>1</v>
      </c>
      <c r="AG538">
        <v>0</v>
      </c>
      <c r="AH538">
        <v>0</v>
      </c>
      <c r="AI538">
        <v>0</v>
      </c>
      <c r="AJ538" t="str" cm="1">
        <f t="array" ref="AJ53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3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38">
        <v>0</v>
      </c>
      <c r="AM538">
        <v>0</v>
      </c>
      <c r="AN538">
        <v>1</v>
      </c>
      <c r="AO538">
        <v>0</v>
      </c>
      <c r="AP538">
        <v>0</v>
      </c>
      <c r="AQ538" t="str" cm="1">
        <f t="array" ref="AQ53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38" t="str" cm="1">
        <f t="array" ref="AR53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38">
        <v>120</v>
      </c>
      <c r="AT538">
        <v>78</v>
      </c>
      <c r="AU538">
        <v>0</v>
      </c>
      <c r="AV538">
        <v>0</v>
      </c>
      <c r="AW538" t="s">
        <v>47</v>
      </c>
      <c r="AX538" t="s">
        <v>11</v>
      </c>
      <c r="AY538" t="str">
        <f t="shared" si="73"/>
        <v>Web</v>
      </c>
      <c r="AZ538">
        <v>7</v>
      </c>
      <c r="BA538" t="s">
        <v>44</v>
      </c>
      <c r="BB538">
        <f t="shared" si="74"/>
        <v>7</v>
      </c>
      <c r="BC538">
        <f t="shared" si="75"/>
        <v>162</v>
      </c>
      <c r="BD538">
        <f t="shared" si="76"/>
        <v>3.0000000000000004</v>
      </c>
      <c r="BE538">
        <f t="shared" si="77"/>
        <v>3</v>
      </c>
      <c r="BF538">
        <f t="shared" si="78"/>
        <v>3</v>
      </c>
      <c r="BG538">
        <f t="shared" si="79"/>
        <v>9</v>
      </c>
      <c r="BH538">
        <f t="shared" si="80"/>
        <v>2</v>
      </c>
      <c r="BI538" t="str">
        <f>VLOOKUP(BH538,'Additional Data'!$E$1:$F$12,2,FALSE)</f>
        <v>Churned Customer</v>
      </c>
      <c r="BJ538" t="str">
        <f>IF(G538 &lt;= 'Additional Data'!$Q$2, "Low", IF(G538 &lt;= 'Additional Data'!$Q$3, "Medium", "High"))</f>
        <v>Medium</v>
      </c>
      <c r="BK538" t="str">
        <f>IF(K538 &lt;= 'Additional Data'!$V$2, "Low", IF(K538 &lt;= 'Additional Data'!$V$3, "Medium", "High"))</f>
        <v>Medium</v>
      </c>
      <c r="BL538" t="str">
        <f>IF(L538 &lt;= 'Additional Data'!$AA$2, "Low", IF(L538 &lt;= 'Additional Data'!$AA$3, "Medium", "High"))</f>
        <v>Medium</v>
      </c>
      <c r="BM538">
        <v>537</v>
      </c>
    </row>
    <row r="539" spans="1:65" x14ac:dyDescent="0.25">
      <c r="A539">
        <v>81698</v>
      </c>
      <c r="B539" t="str">
        <f>IF(A539 &lt;= 'Additional Data'!$B$2,"Low", IF(A539 &lt;='Additional Data'!$B$3, "Medium", "High"))</f>
        <v>High</v>
      </c>
      <c r="C539">
        <v>0</v>
      </c>
      <c r="D539">
        <v>0</v>
      </c>
      <c r="E539">
        <v>4</v>
      </c>
      <c r="F539" t="str">
        <f t="shared" si="72"/>
        <v>Very Recent</v>
      </c>
      <c r="G539">
        <v>179</v>
      </c>
      <c r="H539">
        <v>28</v>
      </c>
      <c r="I539">
        <v>520</v>
      </c>
      <c r="J539">
        <v>111</v>
      </c>
      <c r="K539">
        <v>123</v>
      </c>
      <c r="L539">
        <v>47</v>
      </c>
      <c r="M539">
        <f>INDEX('Additional Data'!$H$2:$M$2, MATCH(MAX(G539:L539), G539:L539,0))</f>
        <v>0</v>
      </c>
      <c r="N539">
        <v>1</v>
      </c>
      <c r="O539">
        <v>3</v>
      </c>
      <c r="P539">
        <v>8</v>
      </c>
      <c r="Q539">
        <v>13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3</v>
      </c>
      <c r="Z539">
        <v>11</v>
      </c>
      <c r="AA539">
        <v>1</v>
      </c>
      <c r="AB539">
        <v>71</v>
      </c>
      <c r="AC539" t="str" cm="1">
        <f t="array" ref="AC539">_xlfn.IFS(AB539 &lt; 30, "&lt; 30", AB539 &lt; 40, "30-39", AB539 &lt; 50, "40-49", AB539 &gt;= 50, "50+")</f>
        <v>50+</v>
      </c>
      <c r="AD539">
        <v>2394</v>
      </c>
      <c r="AE539">
        <v>0</v>
      </c>
      <c r="AF539">
        <v>1</v>
      </c>
      <c r="AG539">
        <v>0</v>
      </c>
      <c r="AH539">
        <v>0</v>
      </c>
      <c r="AI539">
        <v>0</v>
      </c>
      <c r="AJ539" t="str" cm="1">
        <f t="array" ref="AJ53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3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39">
        <v>0</v>
      </c>
      <c r="AM539">
        <v>0</v>
      </c>
      <c r="AN539">
        <v>0</v>
      </c>
      <c r="AO539">
        <v>1</v>
      </c>
      <c r="AP539">
        <v>0</v>
      </c>
      <c r="AQ539" t="str" cm="1">
        <f t="array" ref="AQ53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539" t="str" cm="1">
        <f t="array" ref="AR53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39">
        <v>961</v>
      </c>
      <c r="AT539">
        <v>914</v>
      </c>
      <c r="AU539">
        <v>0</v>
      </c>
      <c r="AV539">
        <v>0</v>
      </c>
      <c r="AW539" t="s">
        <v>46</v>
      </c>
      <c r="AX539" t="s">
        <v>13</v>
      </c>
      <c r="AY539" t="str">
        <f t="shared" si="73"/>
        <v>Store</v>
      </c>
      <c r="AZ539">
        <v>24</v>
      </c>
      <c r="BA539" t="s">
        <v>44</v>
      </c>
      <c r="BB539">
        <f t="shared" si="74"/>
        <v>24</v>
      </c>
      <c r="BC539">
        <f t="shared" si="75"/>
        <v>1008</v>
      </c>
      <c r="BD539">
        <f t="shared" si="76"/>
        <v>10</v>
      </c>
      <c r="BE539">
        <f t="shared" si="77"/>
        <v>9</v>
      </c>
      <c r="BF539">
        <f t="shared" si="78"/>
        <v>7</v>
      </c>
      <c r="BG539">
        <f t="shared" si="79"/>
        <v>26</v>
      </c>
      <c r="BH539">
        <f t="shared" si="80"/>
        <v>9</v>
      </c>
      <c r="BI539" t="str">
        <f>VLOOKUP(BH539,'Additional Data'!$E$1:$F$12,2,FALSE)</f>
        <v>Top Customer</v>
      </c>
      <c r="BJ539" t="str">
        <f>IF(G539 &lt;= 'Additional Data'!$Q$2, "Low", IF(G539 &lt;= 'Additional Data'!$Q$3, "Medium", "High"))</f>
        <v>Medium</v>
      </c>
      <c r="BK539" t="str">
        <f>IF(K539 &lt;= 'Additional Data'!$V$2, "Low", IF(K539 &lt;= 'Additional Data'!$V$3, "Medium", "High"))</f>
        <v>High</v>
      </c>
      <c r="BL539" t="str">
        <f>IF(L539 &lt;= 'Additional Data'!$AA$2, "Low", IF(L539 &lt;= 'Additional Data'!$AA$3, "Medium", "High"))</f>
        <v>Medium</v>
      </c>
      <c r="BM539">
        <v>538</v>
      </c>
    </row>
    <row r="540" spans="1:65" x14ac:dyDescent="0.25">
      <c r="A540">
        <v>43462</v>
      </c>
      <c r="B540" t="str">
        <f>IF(A540 &lt;= 'Additional Data'!$B$2,"Low", IF(A540 &lt;='Additional Data'!$B$3, "Medium", "High"))</f>
        <v>Medium</v>
      </c>
      <c r="C540">
        <v>1</v>
      </c>
      <c r="D540">
        <v>1</v>
      </c>
      <c r="E540">
        <v>50</v>
      </c>
      <c r="F540" t="str">
        <f t="shared" si="72"/>
        <v>Mid</v>
      </c>
      <c r="G540">
        <v>90</v>
      </c>
      <c r="H540">
        <v>17</v>
      </c>
      <c r="I540">
        <v>97</v>
      </c>
      <c r="J540">
        <v>15</v>
      </c>
      <c r="K540">
        <v>6</v>
      </c>
      <c r="L540">
        <v>15</v>
      </c>
      <c r="M540">
        <f>INDEX('Additional Data'!$H$2:$M$2, MATCH(MAX(G540:L540), G540:L540,0))</f>
        <v>0</v>
      </c>
      <c r="N540">
        <v>6</v>
      </c>
      <c r="O540">
        <v>4</v>
      </c>
      <c r="P540">
        <v>1</v>
      </c>
      <c r="Q540">
        <v>5</v>
      </c>
      <c r="R540">
        <v>8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3</v>
      </c>
      <c r="Z540">
        <v>11</v>
      </c>
      <c r="AA540">
        <v>0</v>
      </c>
      <c r="AB540">
        <v>68</v>
      </c>
      <c r="AC540" t="str" cm="1">
        <f t="array" ref="AC540">_xlfn.IFS(AB540 &lt; 30, "&lt; 30", AB540 &lt; 40, "30-39", AB540 &lt; 50, "40-49", AB540 &gt;= 50, "50+")</f>
        <v>50+</v>
      </c>
      <c r="AD540">
        <v>2814</v>
      </c>
      <c r="AE540">
        <v>0</v>
      </c>
      <c r="AF540">
        <v>0</v>
      </c>
      <c r="AG540">
        <v>0</v>
      </c>
      <c r="AH540">
        <v>1</v>
      </c>
      <c r="AI540">
        <v>0</v>
      </c>
      <c r="AJ540" t="str" cm="1">
        <f t="array" ref="AJ54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4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40">
        <v>0</v>
      </c>
      <c r="AM540">
        <v>0</v>
      </c>
      <c r="AN540">
        <v>1</v>
      </c>
      <c r="AO540">
        <v>0</v>
      </c>
      <c r="AP540">
        <v>0</v>
      </c>
      <c r="AQ540" t="str" cm="1">
        <f t="array" ref="AQ54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40" t="str" cm="1">
        <f t="array" ref="AR54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40">
        <v>225</v>
      </c>
      <c r="AT540">
        <v>210</v>
      </c>
      <c r="AU540">
        <v>0</v>
      </c>
      <c r="AV540">
        <v>2</v>
      </c>
      <c r="AW540" t="s">
        <v>47</v>
      </c>
      <c r="AX540" t="s">
        <v>13</v>
      </c>
      <c r="AY540" t="str">
        <f t="shared" si="73"/>
        <v>Store</v>
      </c>
      <c r="AZ540">
        <v>10</v>
      </c>
      <c r="BA540" t="s">
        <v>44</v>
      </c>
      <c r="BB540">
        <f t="shared" si="74"/>
        <v>10</v>
      </c>
      <c r="BC540">
        <f t="shared" si="75"/>
        <v>240</v>
      </c>
      <c r="BD540">
        <f t="shared" si="76"/>
        <v>5</v>
      </c>
      <c r="BE540">
        <f t="shared" si="77"/>
        <v>4</v>
      </c>
      <c r="BF540">
        <f t="shared" si="78"/>
        <v>4</v>
      </c>
      <c r="BG540">
        <f t="shared" si="79"/>
        <v>13</v>
      </c>
      <c r="BH540">
        <f t="shared" si="80"/>
        <v>3</v>
      </c>
      <c r="BI540" t="str">
        <f>VLOOKUP(BH540,'Additional Data'!$E$1:$F$12,2,FALSE)</f>
        <v>At Risk</v>
      </c>
      <c r="BJ540" t="str">
        <f>IF(G540 &lt;= 'Additional Data'!$Q$2, "Low", IF(G540 &lt;= 'Additional Data'!$Q$3, "Medium", "High"))</f>
        <v>Medium</v>
      </c>
      <c r="BK540" t="str">
        <f>IF(K540 &lt;= 'Additional Data'!$V$2, "Low", IF(K540 &lt;= 'Additional Data'!$V$3, "Medium", "High"))</f>
        <v>Medium</v>
      </c>
      <c r="BL540" t="str">
        <f>IF(L540 &lt;= 'Additional Data'!$AA$2, "Low", IF(L540 &lt;= 'Additional Data'!$AA$3, "Medium", "High"))</f>
        <v>Medium</v>
      </c>
      <c r="BM540">
        <v>539</v>
      </c>
    </row>
    <row r="541" spans="1:65" x14ac:dyDescent="0.25">
      <c r="A541">
        <v>54880</v>
      </c>
      <c r="B541" t="str">
        <f>IF(A541 &lt;= 'Additional Data'!$B$2,"Low", IF(A541 &lt;='Additional Data'!$B$3, "Medium", "High"))</f>
        <v>Medium</v>
      </c>
      <c r="C541">
        <v>1</v>
      </c>
      <c r="D541">
        <v>0</v>
      </c>
      <c r="E541">
        <v>57</v>
      </c>
      <c r="F541" t="str">
        <f t="shared" si="72"/>
        <v>Mid</v>
      </c>
      <c r="G541">
        <v>308</v>
      </c>
      <c r="H541">
        <v>85</v>
      </c>
      <c r="I541">
        <v>137</v>
      </c>
      <c r="J541">
        <v>102</v>
      </c>
      <c r="K541">
        <v>45</v>
      </c>
      <c r="L541">
        <v>118</v>
      </c>
      <c r="M541">
        <f>INDEX('Additional Data'!$H$2:$M$2, MATCH(MAX(G541:L541), G541:L541,0))</f>
        <v>0</v>
      </c>
      <c r="N541">
        <v>2</v>
      </c>
      <c r="O541">
        <v>6</v>
      </c>
      <c r="P541">
        <v>2</v>
      </c>
      <c r="Q541">
        <v>11</v>
      </c>
      <c r="R541">
        <v>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3</v>
      </c>
      <c r="Z541">
        <v>11</v>
      </c>
      <c r="AA541">
        <v>0</v>
      </c>
      <c r="AB541">
        <v>42</v>
      </c>
      <c r="AC541" t="str" cm="1">
        <f t="array" ref="AC541">_xlfn.IFS(AB541 &lt; 30, "&lt; 30", AB541 &lt; 40, "30-39", AB541 &lt; 50, "40-49", AB541 &gt;= 50, "50+")</f>
        <v>40-49</v>
      </c>
      <c r="AD541">
        <v>2644</v>
      </c>
      <c r="AE541">
        <v>0</v>
      </c>
      <c r="AF541">
        <v>0</v>
      </c>
      <c r="AG541">
        <v>1</v>
      </c>
      <c r="AH541">
        <v>0</v>
      </c>
      <c r="AI541">
        <v>0</v>
      </c>
      <c r="AJ541" t="str" cm="1">
        <f t="array" ref="AJ54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54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41">
        <v>0</v>
      </c>
      <c r="AM541">
        <v>0</v>
      </c>
      <c r="AN541">
        <v>0</v>
      </c>
      <c r="AO541">
        <v>0</v>
      </c>
      <c r="AP541">
        <v>1</v>
      </c>
      <c r="AQ541" t="str" cm="1">
        <f t="array" ref="AQ54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541" t="str" cm="1">
        <f t="array" ref="AR54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41">
        <v>677</v>
      </c>
      <c r="AT541">
        <v>559</v>
      </c>
      <c r="AU541">
        <v>0</v>
      </c>
      <c r="AV541">
        <v>1</v>
      </c>
      <c r="AW541" t="s">
        <v>46</v>
      </c>
      <c r="AX541" t="s">
        <v>13</v>
      </c>
      <c r="AY541" t="str">
        <f t="shared" si="73"/>
        <v>Store</v>
      </c>
      <c r="AZ541">
        <v>19</v>
      </c>
      <c r="BA541" t="s">
        <v>44</v>
      </c>
      <c r="BB541">
        <f t="shared" si="74"/>
        <v>19</v>
      </c>
      <c r="BC541">
        <f t="shared" si="75"/>
        <v>795</v>
      </c>
      <c r="BD541">
        <f t="shared" si="76"/>
        <v>5</v>
      </c>
      <c r="BE541">
        <f t="shared" si="77"/>
        <v>7</v>
      </c>
      <c r="BF541">
        <f t="shared" si="78"/>
        <v>6</v>
      </c>
      <c r="BG541">
        <f t="shared" si="79"/>
        <v>18</v>
      </c>
      <c r="BH541">
        <f t="shared" si="80"/>
        <v>6</v>
      </c>
      <c r="BI541" t="str">
        <f>VLOOKUP(BH541,'Additional Data'!$E$1:$F$12,2,FALSE)</f>
        <v>Loyal Customer</v>
      </c>
      <c r="BJ541" t="str">
        <f>IF(G541 &lt;= 'Additional Data'!$Q$2, "Low", IF(G541 &lt;= 'Additional Data'!$Q$3, "Medium", "High"))</f>
        <v>Medium</v>
      </c>
      <c r="BK541" t="str">
        <f>IF(K541 &lt;= 'Additional Data'!$V$2, "Low", IF(K541 &lt;= 'Additional Data'!$V$3, "Medium", "High"))</f>
        <v>High</v>
      </c>
      <c r="BL541" t="str">
        <f>IF(L541 &lt;= 'Additional Data'!$AA$2, "Low", IF(L541 &lt;= 'Additional Data'!$AA$3, "Medium", "High"))</f>
        <v>High</v>
      </c>
      <c r="BM541">
        <v>540</v>
      </c>
    </row>
    <row r="542" spans="1:65" x14ac:dyDescent="0.25">
      <c r="A542">
        <v>79908</v>
      </c>
      <c r="B542" t="str">
        <f>IF(A542 &lt;= 'Additional Data'!$B$2,"Low", IF(A542 &lt;='Additional Data'!$B$3, "Medium", "High"))</f>
        <v>High</v>
      </c>
      <c r="C542">
        <v>0</v>
      </c>
      <c r="D542">
        <v>0</v>
      </c>
      <c r="E542">
        <v>30</v>
      </c>
      <c r="F542" t="str">
        <f t="shared" si="72"/>
        <v>Recent</v>
      </c>
      <c r="G542">
        <v>557</v>
      </c>
      <c r="H542">
        <v>129</v>
      </c>
      <c r="I542">
        <v>761</v>
      </c>
      <c r="J542">
        <v>29</v>
      </c>
      <c r="K542">
        <v>185</v>
      </c>
      <c r="L542">
        <v>111</v>
      </c>
      <c r="M542">
        <f>INDEX('Additional Data'!$H$2:$M$2, MATCH(MAX(G542:L542), G542:L542,0))</f>
        <v>0</v>
      </c>
      <c r="N542">
        <v>1</v>
      </c>
      <c r="O542">
        <v>5</v>
      </c>
      <c r="P542">
        <v>6</v>
      </c>
      <c r="Q542">
        <v>7</v>
      </c>
      <c r="R542">
        <v>2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3</v>
      </c>
      <c r="Z542">
        <v>11</v>
      </c>
      <c r="AA542">
        <v>0</v>
      </c>
      <c r="AB542">
        <v>38</v>
      </c>
      <c r="AC542" t="str" cm="1">
        <f t="array" ref="AC542">_xlfn.IFS(AB542 &lt; 30, "&lt; 30", AB542 &lt; 40, "30-39", AB542 &lt; 50, "40-49", AB542 &gt;= 50, "50+")</f>
        <v>30-39</v>
      </c>
      <c r="AD542">
        <v>2609</v>
      </c>
      <c r="AE542">
        <v>0</v>
      </c>
      <c r="AF542">
        <v>1</v>
      </c>
      <c r="AG542">
        <v>0</v>
      </c>
      <c r="AH542">
        <v>0</v>
      </c>
      <c r="AI542">
        <v>0</v>
      </c>
      <c r="AJ542" t="str" cm="1">
        <f t="array" ref="AJ54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4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42">
        <v>0</v>
      </c>
      <c r="AM542">
        <v>0</v>
      </c>
      <c r="AN542">
        <v>1</v>
      </c>
      <c r="AO542">
        <v>0</v>
      </c>
      <c r="AP542">
        <v>0</v>
      </c>
      <c r="AQ542" t="str" cm="1">
        <f t="array" ref="AQ54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42" t="str" cm="1">
        <f t="array" ref="AR54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42">
        <v>1661</v>
      </c>
      <c r="AT542">
        <v>1550</v>
      </c>
      <c r="AU542">
        <v>1</v>
      </c>
      <c r="AV542">
        <v>0</v>
      </c>
      <c r="AW542" t="s">
        <v>43</v>
      </c>
      <c r="AX542" t="s">
        <v>13</v>
      </c>
      <c r="AY542" t="str">
        <f t="shared" si="73"/>
        <v>Store</v>
      </c>
      <c r="AZ542">
        <v>18</v>
      </c>
      <c r="BA542" t="s">
        <v>48</v>
      </c>
      <c r="BB542">
        <f t="shared" si="74"/>
        <v>18</v>
      </c>
      <c r="BC542">
        <f t="shared" si="75"/>
        <v>1772</v>
      </c>
      <c r="BD542">
        <f t="shared" si="76"/>
        <v>7</v>
      </c>
      <c r="BE542">
        <f t="shared" si="77"/>
        <v>7</v>
      </c>
      <c r="BF542">
        <f t="shared" si="78"/>
        <v>9</v>
      </c>
      <c r="BG542">
        <f t="shared" si="79"/>
        <v>23</v>
      </c>
      <c r="BH542">
        <f t="shared" si="80"/>
        <v>8</v>
      </c>
      <c r="BI542" t="str">
        <f>VLOOKUP(BH542,'Additional Data'!$E$1:$F$12,2,FALSE)</f>
        <v>Top Customer</v>
      </c>
      <c r="BJ542" t="str">
        <f>IF(G542 &lt;= 'Additional Data'!$Q$2, "Low", IF(G542 &lt;= 'Additional Data'!$Q$3, "Medium", "High"))</f>
        <v>High</v>
      </c>
      <c r="BK542" t="str">
        <f>IF(K542 &lt;= 'Additional Data'!$V$2, "Low", IF(K542 &lt;= 'Additional Data'!$V$3, "Medium", "High"))</f>
        <v>High</v>
      </c>
      <c r="BL542" t="str">
        <f>IF(L542 &lt;= 'Additional Data'!$AA$2, "Low", IF(L542 &lt;= 'Additional Data'!$AA$3, "Medium", "High"))</f>
        <v>High</v>
      </c>
      <c r="BM542">
        <v>541</v>
      </c>
    </row>
    <row r="543" spans="1:65" x14ac:dyDescent="0.25">
      <c r="A543">
        <v>15315</v>
      </c>
      <c r="B543" t="str">
        <f>IF(A543 &lt;= 'Additional Data'!$B$2,"Low", IF(A543 &lt;='Additional Data'!$B$3, "Medium", "High"))</f>
        <v>Low</v>
      </c>
      <c r="C543">
        <v>0</v>
      </c>
      <c r="D543">
        <v>0</v>
      </c>
      <c r="E543">
        <v>27</v>
      </c>
      <c r="F543" t="str">
        <f t="shared" si="72"/>
        <v>Recent</v>
      </c>
      <c r="G543">
        <v>7</v>
      </c>
      <c r="H543">
        <v>4</v>
      </c>
      <c r="I543">
        <v>13</v>
      </c>
      <c r="J543">
        <v>15</v>
      </c>
      <c r="K543">
        <v>8</v>
      </c>
      <c r="L543">
        <v>17</v>
      </c>
      <c r="M543">
        <f>INDEX('Additional Data'!$H$2:$M$2, MATCH(MAX(G543:L543), G543:L543,0))</f>
        <v>0</v>
      </c>
      <c r="N543">
        <v>2</v>
      </c>
      <c r="O543">
        <v>2</v>
      </c>
      <c r="P543">
        <v>0</v>
      </c>
      <c r="Q543">
        <v>4</v>
      </c>
      <c r="R543">
        <v>5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3</v>
      </c>
      <c r="Z543">
        <v>11</v>
      </c>
      <c r="AA543">
        <v>0</v>
      </c>
      <c r="AB543">
        <v>50</v>
      </c>
      <c r="AC543" t="str" cm="1">
        <f t="array" ref="AC543">_xlfn.IFS(AB543 &lt; 30, "&lt; 30", AB543 &lt; 40, "30-39", AB543 &lt; 50, "40-49", AB543 &gt;= 50, "50+")</f>
        <v>50+</v>
      </c>
      <c r="AD543">
        <v>2489</v>
      </c>
      <c r="AE543">
        <v>0</v>
      </c>
      <c r="AF543">
        <v>1</v>
      </c>
      <c r="AG543">
        <v>0</v>
      </c>
      <c r="AH543">
        <v>0</v>
      </c>
      <c r="AI543">
        <v>0</v>
      </c>
      <c r="AJ543" t="str" cm="1">
        <f t="array" ref="AJ54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4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43">
        <v>1</v>
      </c>
      <c r="AM543">
        <v>0</v>
      </c>
      <c r="AN543">
        <v>0</v>
      </c>
      <c r="AO543">
        <v>0</v>
      </c>
      <c r="AP543">
        <v>0</v>
      </c>
      <c r="AQ543" t="str" cm="1">
        <f t="array" ref="AQ54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543" t="str" cm="1">
        <f t="array" ref="AR54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543">
        <v>47</v>
      </c>
      <c r="AT543">
        <v>30</v>
      </c>
      <c r="AU543">
        <v>0</v>
      </c>
      <c r="AV543">
        <v>0</v>
      </c>
      <c r="AW543" t="s">
        <v>45</v>
      </c>
      <c r="AX543" t="s">
        <v>13</v>
      </c>
      <c r="AY543" t="str">
        <f t="shared" si="73"/>
        <v>Store</v>
      </c>
      <c r="AZ543">
        <v>6</v>
      </c>
      <c r="BA543" t="s">
        <v>44</v>
      </c>
      <c r="BB543">
        <f t="shared" si="74"/>
        <v>6</v>
      </c>
      <c r="BC543">
        <f t="shared" si="75"/>
        <v>64</v>
      </c>
      <c r="BD543">
        <f t="shared" si="76"/>
        <v>8</v>
      </c>
      <c r="BE543">
        <f t="shared" si="77"/>
        <v>2</v>
      </c>
      <c r="BF543">
        <f t="shared" si="78"/>
        <v>2</v>
      </c>
      <c r="BG543">
        <f t="shared" si="79"/>
        <v>12</v>
      </c>
      <c r="BH543">
        <f t="shared" si="80"/>
        <v>3</v>
      </c>
      <c r="BI543" t="str">
        <f>VLOOKUP(BH543,'Additional Data'!$E$1:$F$12,2,FALSE)</f>
        <v>At Risk</v>
      </c>
      <c r="BJ543" t="str">
        <f>IF(G543 &lt;= 'Additional Data'!$Q$2, "Low", IF(G543 &lt;= 'Additional Data'!$Q$3, "Medium", "High"))</f>
        <v>Low</v>
      </c>
      <c r="BK543" t="str">
        <f>IF(K543 &lt;= 'Additional Data'!$V$2, "Low", IF(K543 &lt;= 'Additional Data'!$V$3, "Medium", "High"))</f>
        <v>Medium</v>
      </c>
      <c r="BL543" t="str">
        <f>IF(L543 &lt;= 'Additional Data'!$AA$2, "Low", IF(L543 &lt;= 'Additional Data'!$AA$3, "Medium", "High"))</f>
        <v>Medium</v>
      </c>
      <c r="BM543">
        <v>542</v>
      </c>
    </row>
    <row r="544" spans="1:65" x14ac:dyDescent="0.25">
      <c r="A544">
        <v>87771</v>
      </c>
      <c r="B544" t="str">
        <f>IF(A544 &lt;= 'Additional Data'!$B$2,"Low", IF(A544 &lt;='Additional Data'!$B$3, "Medium", "High"))</f>
        <v>High</v>
      </c>
      <c r="C544">
        <v>0</v>
      </c>
      <c r="D544">
        <v>1</v>
      </c>
      <c r="E544">
        <v>61</v>
      </c>
      <c r="F544" t="str">
        <f t="shared" si="72"/>
        <v>Old</v>
      </c>
      <c r="G544">
        <v>1492</v>
      </c>
      <c r="H544">
        <v>38</v>
      </c>
      <c r="I544">
        <v>287</v>
      </c>
      <c r="J544">
        <v>50</v>
      </c>
      <c r="K544">
        <v>57</v>
      </c>
      <c r="L544">
        <v>33</v>
      </c>
      <c r="M544">
        <f>INDEX('Additional Data'!$H$2:$M$2, MATCH(MAX(G544:L544), G544:L544,0))</f>
        <v>0</v>
      </c>
      <c r="N544">
        <v>1</v>
      </c>
      <c r="O544">
        <v>5</v>
      </c>
      <c r="P544">
        <v>10</v>
      </c>
      <c r="Q544">
        <v>4</v>
      </c>
      <c r="R544">
        <v>6</v>
      </c>
      <c r="S544">
        <v>0</v>
      </c>
      <c r="T544">
        <v>1</v>
      </c>
      <c r="U544">
        <v>1</v>
      </c>
      <c r="V544">
        <v>1</v>
      </c>
      <c r="W544">
        <v>1</v>
      </c>
      <c r="X544">
        <v>0</v>
      </c>
      <c r="Y544">
        <v>3</v>
      </c>
      <c r="Z544">
        <v>11</v>
      </c>
      <c r="AA544">
        <v>1</v>
      </c>
      <c r="AB544">
        <v>61</v>
      </c>
      <c r="AC544" t="str" cm="1">
        <f t="array" ref="AC544">_xlfn.IFS(AB544 &lt; 30, "&lt; 30", AB544 &lt; 40, "30-39", AB544 &lt; 50, "40-49", AB544 &gt;= 50, "50+")</f>
        <v>50+</v>
      </c>
      <c r="AD544">
        <v>2562</v>
      </c>
      <c r="AE544">
        <v>0</v>
      </c>
      <c r="AF544">
        <v>0</v>
      </c>
      <c r="AG544">
        <v>0</v>
      </c>
      <c r="AH544">
        <v>1</v>
      </c>
      <c r="AI544">
        <v>0</v>
      </c>
      <c r="AJ544" t="str" cm="1">
        <f t="array" ref="AJ54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4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44">
        <v>0</v>
      </c>
      <c r="AM544">
        <v>0</v>
      </c>
      <c r="AN544">
        <v>1</v>
      </c>
      <c r="AO544">
        <v>0</v>
      </c>
      <c r="AP544">
        <v>0</v>
      </c>
      <c r="AQ544" t="str" cm="1">
        <f t="array" ref="AQ54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44" t="str" cm="1">
        <f t="array" ref="AR54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44">
        <v>1924</v>
      </c>
      <c r="AT544">
        <v>1891</v>
      </c>
      <c r="AU544">
        <v>4</v>
      </c>
      <c r="AV544">
        <v>1</v>
      </c>
      <c r="AW544" t="s">
        <v>43</v>
      </c>
      <c r="AX544" t="s">
        <v>12</v>
      </c>
      <c r="AY544" t="str">
        <f t="shared" si="73"/>
        <v>Catalog</v>
      </c>
      <c r="AZ544">
        <v>19</v>
      </c>
      <c r="BA544" t="s">
        <v>48</v>
      </c>
      <c r="BB544">
        <f t="shared" si="74"/>
        <v>19</v>
      </c>
      <c r="BC544">
        <f t="shared" si="75"/>
        <v>1957</v>
      </c>
      <c r="BD544">
        <f t="shared" si="76"/>
        <v>4</v>
      </c>
      <c r="BE544">
        <f t="shared" si="77"/>
        <v>7</v>
      </c>
      <c r="BF544">
        <f t="shared" si="78"/>
        <v>9</v>
      </c>
      <c r="BG544">
        <f t="shared" si="79"/>
        <v>20</v>
      </c>
      <c r="BH544">
        <f t="shared" si="80"/>
        <v>7</v>
      </c>
      <c r="BI544" t="str">
        <f>VLOOKUP(BH544,'Additional Data'!$E$1:$F$12,2,FALSE)</f>
        <v>Loyal Customer</v>
      </c>
      <c r="BJ544" t="str">
        <f>IF(G544 &lt;= 'Additional Data'!$Q$2, "Low", IF(G544 &lt;= 'Additional Data'!$Q$3, "Medium", "High"))</f>
        <v>High</v>
      </c>
      <c r="BK544" t="str">
        <f>IF(K544 &lt;= 'Additional Data'!$V$2, "Low", IF(K544 &lt;= 'Additional Data'!$V$3, "Medium", "High"))</f>
        <v>High</v>
      </c>
      <c r="BL544" t="str">
        <f>IF(L544 &lt;= 'Additional Data'!$AA$2, "Low", IF(L544 &lt;= 'Additional Data'!$AA$3, "Medium", "High"))</f>
        <v>Medium</v>
      </c>
      <c r="BM544">
        <v>543</v>
      </c>
    </row>
    <row r="545" spans="1:65" x14ac:dyDescent="0.25">
      <c r="A545">
        <v>33039</v>
      </c>
      <c r="B545" t="str">
        <f>IF(A545 &lt;= 'Additional Data'!$B$2,"Low", IF(A545 &lt;='Additional Data'!$B$3, "Medium", "High"))</f>
        <v>Low</v>
      </c>
      <c r="C545">
        <v>1</v>
      </c>
      <c r="D545">
        <v>0</v>
      </c>
      <c r="E545">
        <v>4</v>
      </c>
      <c r="F545" t="str">
        <f t="shared" si="72"/>
        <v>Very Recent</v>
      </c>
      <c r="G545">
        <v>30</v>
      </c>
      <c r="H545">
        <v>8</v>
      </c>
      <c r="I545">
        <v>12</v>
      </c>
      <c r="J545">
        <v>8</v>
      </c>
      <c r="K545">
        <v>8</v>
      </c>
      <c r="L545">
        <v>12</v>
      </c>
      <c r="M545">
        <f>INDEX('Additional Data'!$H$2:$M$2, MATCH(MAX(G545:L545), G545:L545,0))</f>
        <v>0</v>
      </c>
      <c r="N545">
        <v>1</v>
      </c>
      <c r="O545">
        <v>2</v>
      </c>
      <c r="P545">
        <v>0</v>
      </c>
      <c r="Q545">
        <v>4</v>
      </c>
      <c r="R545">
        <v>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3</v>
      </c>
      <c r="Z545">
        <v>11</v>
      </c>
      <c r="AA545">
        <v>0</v>
      </c>
      <c r="AB545">
        <v>42</v>
      </c>
      <c r="AC545" t="str" cm="1">
        <f t="array" ref="AC545">_xlfn.IFS(AB545 &lt; 30, "&lt; 30", AB545 &lt; 40, "30-39", AB545 &lt; 50, "40-49", AB545 &gt;= 50, "50+")</f>
        <v>40-49</v>
      </c>
      <c r="AD545">
        <v>2452</v>
      </c>
      <c r="AE545">
        <v>0</v>
      </c>
      <c r="AF545">
        <v>1</v>
      </c>
      <c r="AG545">
        <v>0</v>
      </c>
      <c r="AH545">
        <v>0</v>
      </c>
      <c r="AI545">
        <v>0</v>
      </c>
      <c r="AJ545" t="str" cm="1">
        <f t="array" ref="AJ54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4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45">
        <v>0</v>
      </c>
      <c r="AM545">
        <v>0</v>
      </c>
      <c r="AN545">
        <v>1</v>
      </c>
      <c r="AO545">
        <v>0</v>
      </c>
      <c r="AP545">
        <v>0</v>
      </c>
      <c r="AQ545" t="str" cm="1">
        <f t="array" ref="AQ54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45" t="str" cm="1">
        <f t="array" ref="AR54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45">
        <v>66</v>
      </c>
      <c r="AT545">
        <v>54</v>
      </c>
      <c r="AU545">
        <v>0</v>
      </c>
      <c r="AV545">
        <v>1</v>
      </c>
      <c r="AW545" t="s">
        <v>47</v>
      </c>
      <c r="AX545" t="s">
        <v>13</v>
      </c>
      <c r="AY545" t="str">
        <f t="shared" si="73"/>
        <v>Store</v>
      </c>
      <c r="AZ545">
        <v>6</v>
      </c>
      <c r="BA545" t="s">
        <v>44</v>
      </c>
      <c r="BB545">
        <f t="shared" si="74"/>
        <v>6</v>
      </c>
      <c r="BC545">
        <f t="shared" si="75"/>
        <v>78</v>
      </c>
      <c r="BD545">
        <f t="shared" si="76"/>
        <v>10</v>
      </c>
      <c r="BE545">
        <f t="shared" si="77"/>
        <v>2</v>
      </c>
      <c r="BF545">
        <f t="shared" si="78"/>
        <v>2</v>
      </c>
      <c r="BG545">
        <f t="shared" si="79"/>
        <v>14</v>
      </c>
      <c r="BH545">
        <f t="shared" si="80"/>
        <v>4</v>
      </c>
      <c r="BI545" t="str">
        <f>VLOOKUP(BH545,'Additional Data'!$E$1:$F$12,2,FALSE)</f>
        <v>At Risk</v>
      </c>
      <c r="BJ545" t="str">
        <f>IF(G545 &lt;= 'Additional Data'!$Q$2, "Low", IF(G545 &lt;= 'Additional Data'!$Q$3, "Medium", "High"))</f>
        <v>Medium</v>
      </c>
      <c r="BK545" t="str">
        <f>IF(K545 &lt;= 'Additional Data'!$V$2, "Low", IF(K545 &lt;= 'Additional Data'!$V$3, "Medium", "High"))</f>
        <v>Medium</v>
      </c>
      <c r="BL545" t="str">
        <f>IF(L545 &lt;= 'Additional Data'!$AA$2, "Low", IF(L545 &lt;= 'Additional Data'!$AA$3, "Medium", "High"))</f>
        <v>Medium</v>
      </c>
      <c r="BM545">
        <v>544</v>
      </c>
    </row>
    <row r="546" spans="1:65" x14ac:dyDescent="0.25">
      <c r="A546">
        <v>81741</v>
      </c>
      <c r="B546" t="str">
        <f>IF(A546 &lt;= 'Additional Data'!$B$2,"Low", IF(A546 &lt;='Additional Data'!$B$3, "Medium", "High"))</f>
        <v>High</v>
      </c>
      <c r="C546">
        <v>0</v>
      </c>
      <c r="D546">
        <v>0</v>
      </c>
      <c r="E546">
        <v>75</v>
      </c>
      <c r="F546" t="str">
        <f t="shared" si="72"/>
        <v>Old</v>
      </c>
      <c r="G546">
        <v>249</v>
      </c>
      <c r="H546">
        <v>153</v>
      </c>
      <c r="I546">
        <v>940</v>
      </c>
      <c r="J546">
        <v>58</v>
      </c>
      <c r="K546">
        <v>134</v>
      </c>
      <c r="L546">
        <v>38</v>
      </c>
      <c r="M546">
        <f>INDEX('Additional Data'!$H$2:$M$2, MATCH(MAX(G546:L546), G546:L546,0))</f>
        <v>0</v>
      </c>
      <c r="N546">
        <v>0</v>
      </c>
      <c r="O546">
        <v>6</v>
      </c>
      <c r="P546">
        <v>6</v>
      </c>
      <c r="Q546">
        <v>7</v>
      </c>
      <c r="R546">
        <v>2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3</v>
      </c>
      <c r="Z546">
        <v>11</v>
      </c>
      <c r="AA546">
        <v>0</v>
      </c>
      <c r="AB546">
        <v>40</v>
      </c>
      <c r="AC546" t="str" cm="1">
        <f t="array" ref="AC546">_xlfn.IFS(AB546 &lt; 30, "&lt; 30", AB546 &lt; 40, "30-39", AB546 &lt; 50, "40-49", AB546 &gt;= 50, "50+")</f>
        <v>40-49</v>
      </c>
      <c r="AD546">
        <v>2537</v>
      </c>
      <c r="AE546">
        <v>0</v>
      </c>
      <c r="AF546">
        <v>0</v>
      </c>
      <c r="AG546">
        <v>1</v>
      </c>
      <c r="AH546">
        <v>0</v>
      </c>
      <c r="AI546">
        <v>0</v>
      </c>
      <c r="AJ546" t="str" cm="1">
        <f t="array" ref="AJ54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54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46">
        <v>0</v>
      </c>
      <c r="AM546">
        <v>0</v>
      </c>
      <c r="AN546">
        <v>1</v>
      </c>
      <c r="AO546">
        <v>0</v>
      </c>
      <c r="AP546">
        <v>0</v>
      </c>
      <c r="AQ546" t="str" cm="1">
        <f t="array" ref="AQ54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46" t="str" cm="1">
        <f t="array" ref="AR54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46">
        <v>1534</v>
      </c>
      <c r="AT546">
        <v>1496</v>
      </c>
      <c r="AU546">
        <v>0</v>
      </c>
      <c r="AV546">
        <v>0</v>
      </c>
      <c r="AW546" t="s">
        <v>43</v>
      </c>
      <c r="AX546" t="s">
        <v>13</v>
      </c>
      <c r="AY546" t="str">
        <f t="shared" si="73"/>
        <v>Store</v>
      </c>
      <c r="AZ546">
        <v>19</v>
      </c>
      <c r="BA546" t="s">
        <v>44</v>
      </c>
      <c r="BB546">
        <f t="shared" si="74"/>
        <v>19</v>
      </c>
      <c r="BC546">
        <f t="shared" si="75"/>
        <v>1572</v>
      </c>
      <c r="BD546">
        <f t="shared" si="76"/>
        <v>3.0000000000000004</v>
      </c>
      <c r="BE546">
        <f t="shared" si="77"/>
        <v>7</v>
      </c>
      <c r="BF546">
        <f t="shared" si="78"/>
        <v>9</v>
      </c>
      <c r="BG546">
        <f t="shared" si="79"/>
        <v>19</v>
      </c>
      <c r="BH546">
        <f t="shared" si="80"/>
        <v>7</v>
      </c>
      <c r="BI546" t="str">
        <f>VLOOKUP(BH546,'Additional Data'!$E$1:$F$12,2,FALSE)</f>
        <v>Loyal Customer</v>
      </c>
      <c r="BJ546" t="str">
        <f>IF(G546 &lt;= 'Additional Data'!$Q$2, "Low", IF(G546 &lt;= 'Additional Data'!$Q$3, "Medium", "High"))</f>
        <v>Medium</v>
      </c>
      <c r="BK546" t="str">
        <f>IF(K546 &lt;= 'Additional Data'!$V$2, "Low", IF(K546 &lt;= 'Additional Data'!$V$3, "Medium", "High"))</f>
        <v>High</v>
      </c>
      <c r="BL546" t="str">
        <f>IF(L546 &lt;= 'Additional Data'!$AA$2, "Low", IF(L546 &lt;= 'Additional Data'!$AA$3, "Medium", "High"))</f>
        <v>Medium</v>
      </c>
      <c r="BM546">
        <v>545</v>
      </c>
    </row>
    <row r="547" spans="1:65" x14ac:dyDescent="0.25">
      <c r="A547">
        <v>71499</v>
      </c>
      <c r="B547" t="str">
        <f>IF(A547 &lt;= 'Additional Data'!$B$2,"Low", IF(A547 &lt;='Additional Data'!$B$3, "Medium", "High"))</f>
        <v>High</v>
      </c>
      <c r="C547">
        <v>0</v>
      </c>
      <c r="D547">
        <v>1</v>
      </c>
      <c r="E547">
        <v>12</v>
      </c>
      <c r="F547" t="str">
        <f t="shared" si="72"/>
        <v>Recent</v>
      </c>
      <c r="G547">
        <v>465</v>
      </c>
      <c r="H547">
        <v>25</v>
      </c>
      <c r="I547">
        <v>132</v>
      </c>
      <c r="J547">
        <v>136</v>
      </c>
      <c r="K547">
        <v>0</v>
      </c>
      <c r="L547">
        <v>37</v>
      </c>
      <c r="M547">
        <f>INDEX('Additional Data'!$H$2:$M$2, MATCH(MAX(G547:L547), G547:L547,0))</f>
        <v>0</v>
      </c>
      <c r="N547">
        <v>2</v>
      </c>
      <c r="O547">
        <v>8</v>
      </c>
      <c r="P547">
        <v>3</v>
      </c>
      <c r="Q547">
        <v>13</v>
      </c>
      <c r="R547">
        <v>4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3</v>
      </c>
      <c r="Z547">
        <v>11</v>
      </c>
      <c r="AA547">
        <v>0</v>
      </c>
      <c r="AB547">
        <v>49</v>
      </c>
      <c r="AC547" t="str" cm="1">
        <f t="array" ref="AC547">_xlfn.IFS(AB547 &lt; 30, "&lt; 30", AB547 &lt; 40, "30-39", AB547 &lt; 50, "40-49", AB547 &gt;= 50, "50+")</f>
        <v>40-49</v>
      </c>
      <c r="AD547">
        <v>2528</v>
      </c>
      <c r="AE547">
        <v>0</v>
      </c>
      <c r="AF547">
        <v>0</v>
      </c>
      <c r="AG547">
        <v>0</v>
      </c>
      <c r="AH547">
        <v>1</v>
      </c>
      <c r="AI547">
        <v>0</v>
      </c>
      <c r="AJ547" t="str" cm="1">
        <f t="array" ref="AJ54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4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47">
        <v>0</v>
      </c>
      <c r="AM547">
        <v>0</v>
      </c>
      <c r="AN547">
        <v>0</v>
      </c>
      <c r="AO547">
        <v>1</v>
      </c>
      <c r="AP547">
        <v>0</v>
      </c>
      <c r="AQ547" t="str" cm="1">
        <f t="array" ref="AQ54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547" t="str" cm="1">
        <f t="array" ref="AR54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47">
        <v>758</v>
      </c>
      <c r="AT547">
        <v>721</v>
      </c>
      <c r="AU547">
        <v>0</v>
      </c>
      <c r="AV547">
        <v>1</v>
      </c>
      <c r="AW547" t="s">
        <v>46</v>
      </c>
      <c r="AX547" t="s">
        <v>13</v>
      </c>
      <c r="AY547" t="str">
        <f t="shared" si="73"/>
        <v>Store</v>
      </c>
      <c r="AZ547">
        <v>24</v>
      </c>
      <c r="BA547" t="s">
        <v>44</v>
      </c>
      <c r="BB547">
        <f t="shared" si="74"/>
        <v>24</v>
      </c>
      <c r="BC547">
        <f t="shared" si="75"/>
        <v>795</v>
      </c>
      <c r="BD547">
        <f t="shared" si="76"/>
        <v>9</v>
      </c>
      <c r="BE547">
        <f t="shared" si="77"/>
        <v>9</v>
      </c>
      <c r="BF547">
        <f t="shared" si="78"/>
        <v>6</v>
      </c>
      <c r="BG547">
        <f t="shared" si="79"/>
        <v>24</v>
      </c>
      <c r="BH547">
        <f t="shared" si="80"/>
        <v>9</v>
      </c>
      <c r="BI547" t="str">
        <f>VLOOKUP(BH547,'Additional Data'!$E$1:$F$12,2,FALSE)</f>
        <v>Top Customer</v>
      </c>
      <c r="BJ547" t="str">
        <f>IF(G547 &lt;= 'Additional Data'!$Q$2, "Low", IF(G547 &lt;= 'Additional Data'!$Q$3, "Medium", "High"))</f>
        <v>Medium</v>
      </c>
      <c r="BK547" t="str">
        <f>IF(K547 &lt;= 'Additional Data'!$V$2, "Low", IF(K547 &lt;= 'Additional Data'!$V$3, "Medium", "High"))</f>
        <v>Low</v>
      </c>
      <c r="BL547" t="str">
        <f>IF(L547 &lt;= 'Additional Data'!$AA$2, "Low", IF(L547 &lt;= 'Additional Data'!$AA$3, "Medium", "High"))</f>
        <v>Medium</v>
      </c>
      <c r="BM547">
        <v>546</v>
      </c>
    </row>
    <row r="548" spans="1:65" x14ac:dyDescent="0.25">
      <c r="A548">
        <v>62466</v>
      </c>
      <c r="B548" t="str">
        <f>IF(A548 &lt;= 'Additional Data'!$B$2,"Low", IF(A548 &lt;='Additional Data'!$B$3, "Medium", "High"))</f>
        <v>Medium</v>
      </c>
      <c r="C548">
        <v>0</v>
      </c>
      <c r="D548">
        <v>1</v>
      </c>
      <c r="E548">
        <v>13</v>
      </c>
      <c r="F548" t="str">
        <f t="shared" si="72"/>
        <v>Recent</v>
      </c>
      <c r="G548">
        <v>129</v>
      </c>
      <c r="H548">
        <v>129</v>
      </c>
      <c r="I548">
        <v>259</v>
      </c>
      <c r="J548">
        <v>168</v>
      </c>
      <c r="K548">
        <v>121</v>
      </c>
      <c r="L548">
        <v>83</v>
      </c>
      <c r="M548">
        <f>INDEX('Additional Data'!$H$2:$M$2, MATCH(MAX(G548:L548), G548:L548,0))</f>
        <v>0</v>
      </c>
      <c r="N548">
        <v>5</v>
      </c>
      <c r="O548">
        <v>6</v>
      </c>
      <c r="P548">
        <v>3</v>
      </c>
      <c r="Q548">
        <v>12</v>
      </c>
      <c r="R548">
        <v>4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3</v>
      </c>
      <c r="Z548">
        <v>11</v>
      </c>
      <c r="AA548">
        <v>0</v>
      </c>
      <c r="AB548">
        <v>50</v>
      </c>
      <c r="AC548" t="str" cm="1">
        <f t="array" ref="AC548">_xlfn.IFS(AB548 &lt; 30, "&lt; 30", AB548 &lt; 40, "30-39", AB548 &lt; 50, "40-49", AB548 &gt;= 50, "50+")</f>
        <v>50+</v>
      </c>
      <c r="AD548">
        <v>2324</v>
      </c>
      <c r="AE548">
        <v>0</v>
      </c>
      <c r="AF548">
        <v>1</v>
      </c>
      <c r="AG548">
        <v>0</v>
      </c>
      <c r="AH548">
        <v>0</v>
      </c>
      <c r="AI548">
        <v>0</v>
      </c>
      <c r="AJ548" t="str" cm="1">
        <f t="array" ref="AJ54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4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48">
        <v>1</v>
      </c>
      <c r="AM548">
        <v>0</v>
      </c>
      <c r="AN548">
        <v>0</v>
      </c>
      <c r="AO548">
        <v>0</v>
      </c>
      <c r="AP548">
        <v>0</v>
      </c>
      <c r="AQ548" t="str" cm="1">
        <f t="array" ref="AQ54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548" t="str" cm="1">
        <f t="array" ref="AR54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548">
        <v>806</v>
      </c>
      <c r="AT548">
        <v>723</v>
      </c>
      <c r="AU548">
        <v>0</v>
      </c>
      <c r="AV548">
        <v>1</v>
      </c>
      <c r="AW548" t="s">
        <v>46</v>
      </c>
      <c r="AX548" t="s">
        <v>13</v>
      </c>
      <c r="AY548" t="str">
        <f t="shared" si="73"/>
        <v>Store</v>
      </c>
      <c r="AZ548">
        <v>21</v>
      </c>
      <c r="BA548" t="s">
        <v>44</v>
      </c>
      <c r="BB548">
        <f t="shared" si="74"/>
        <v>21</v>
      </c>
      <c r="BC548">
        <f t="shared" si="75"/>
        <v>889</v>
      </c>
      <c r="BD548">
        <f t="shared" si="76"/>
        <v>9</v>
      </c>
      <c r="BE548">
        <f t="shared" si="77"/>
        <v>8</v>
      </c>
      <c r="BF548">
        <f t="shared" si="78"/>
        <v>6</v>
      </c>
      <c r="BG548">
        <f t="shared" si="79"/>
        <v>23</v>
      </c>
      <c r="BH548">
        <f t="shared" si="80"/>
        <v>8</v>
      </c>
      <c r="BI548" t="str">
        <f>VLOOKUP(BH548,'Additional Data'!$E$1:$F$12,2,FALSE)</f>
        <v>Top Customer</v>
      </c>
      <c r="BJ548" t="str">
        <f>IF(G548 &lt;= 'Additional Data'!$Q$2, "Low", IF(G548 &lt;= 'Additional Data'!$Q$3, "Medium", "High"))</f>
        <v>Medium</v>
      </c>
      <c r="BK548" t="str">
        <f>IF(K548 &lt;= 'Additional Data'!$V$2, "Low", IF(K548 &lt;= 'Additional Data'!$V$3, "Medium", "High"))</f>
        <v>High</v>
      </c>
      <c r="BL548" t="str">
        <f>IF(L548 &lt;= 'Additional Data'!$AA$2, "Low", IF(L548 &lt;= 'Additional Data'!$AA$3, "Medium", "High"))</f>
        <v>High</v>
      </c>
      <c r="BM548">
        <v>547</v>
      </c>
    </row>
    <row r="549" spans="1:65" x14ac:dyDescent="0.25">
      <c r="A549">
        <v>48799</v>
      </c>
      <c r="B549" t="str">
        <f>IF(A549 &lt;= 'Additional Data'!$B$2,"Low", IF(A549 &lt;='Additional Data'!$B$3, "Medium", "High"))</f>
        <v>Medium</v>
      </c>
      <c r="C549">
        <v>0</v>
      </c>
      <c r="D549">
        <v>1</v>
      </c>
      <c r="E549">
        <v>9</v>
      </c>
      <c r="F549" t="str">
        <f t="shared" si="72"/>
        <v>Recent</v>
      </c>
      <c r="G549">
        <v>174</v>
      </c>
      <c r="H549">
        <v>18</v>
      </c>
      <c r="I549">
        <v>81</v>
      </c>
      <c r="J549">
        <v>28</v>
      </c>
      <c r="K549">
        <v>6</v>
      </c>
      <c r="L549">
        <v>24</v>
      </c>
      <c r="M549">
        <f>INDEX('Additional Data'!$H$2:$M$2, MATCH(MAX(G549:L549), G549:L549,0))</f>
        <v>0</v>
      </c>
      <c r="N549">
        <v>3</v>
      </c>
      <c r="O549">
        <v>3</v>
      </c>
      <c r="P549">
        <v>2</v>
      </c>
      <c r="Q549">
        <v>7</v>
      </c>
      <c r="R549">
        <v>3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3</v>
      </c>
      <c r="Z549">
        <v>11</v>
      </c>
      <c r="AA549">
        <v>0</v>
      </c>
      <c r="AB549">
        <v>57</v>
      </c>
      <c r="AC549" t="str" cm="1">
        <f t="array" ref="AC549">_xlfn.IFS(AB549 &lt; 30, "&lt; 30", AB549 &lt; 40, "30-39", AB549 &lt; 50, "40-49", AB549 &gt;= 50, "50+")</f>
        <v>50+</v>
      </c>
      <c r="AD549">
        <v>2395</v>
      </c>
      <c r="AE549">
        <v>1</v>
      </c>
      <c r="AF549">
        <v>0</v>
      </c>
      <c r="AG549">
        <v>0</v>
      </c>
      <c r="AH549">
        <v>0</v>
      </c>
      <c r="AI549">
        <v>0</v>
      </c>
      <c r="AJ549" t="str" cm="1">
        <f t="array" ref="AJ54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54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49">
        <v>0</v>
      </c>
      <c r="AM549">
        <v>0</v>
      </c>
      <c r="AN549">
        <v>0</v>
      </c>
      <c r="AO549">
        <v>0</v>
      </c>
      <c r="AP549">
        <v>1</v>
      </c>
      <c r="AQ549" t="str" cm="1">
        <f t="array" ref="AQ54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549" t="str" cm="1">
        <f t="array" ref="AR54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49">
        <v>307</v>
      </c>
      <c r="AT549">
        <v>283</v>
      </c>
      <c r="AU549">
        <v>0</v>
      </c>
      <c r="AV549">
        <v>1</v>
      </c>
      <c r="AW549" t="s">
        <v>47</v>
      </c>
      <c r="AX549" t="s">
        <v>13</v>
      </c>
      <c r="AY549" t="str">
        <f t="shared" si="73"/>
        <v>Store</v>
      </c>
      <c r="AZ549">
        <v>12</v>
      </c>
      <c r="BA549" t="s">
        <v>44</v>
      </c>
      <c r="BB549">
        <f t="shared" si="74"/>
        <v>12</v>
      </c>
      <c r="BC549">
        <f t="shared" si="75"/>
        <v>331</v>
      </c>
      <c r="BD549">
        <f t="shared" si="76"/>
        <v>10</v>
      </c>
      <c r="BE549">
        <f t="shared" si="77"/>
        <v>4</v>
      </c>
      <c r="BF549">
        <f t="shared" si="78"/>
        <v>4</v>
      </c>
      <c r="BG549">
        <f t="shared" si="79"/>
        <v>18</v>
      </c>
      <c r="BH549">
        <f t="shared" si="80"/>
        <v>6</v>
      </c>
      <c r="BI549" t="str">
        <f>VLOOKUP(BH549,'Additional Data'!$E$1:$F$12,2,FALSE)</f>
        <v>Loyal Customer</v>
      </c>
      <c r="BJ549" t="str">
        <f>IF(G549 &lt;= 'Additional Data'!$Q$2, "Low", IF(G549 &lt;= 'Additional Data'!$Q$3, "Medium", "High"))</f>
        <v>Medium</v>
      </c>
      <c r="BK549" t="str">
        <f>IF(K549 &lt;= 'Additional Data'!$V$2, "Low", IF(K549 &lt;= 'Additional Data'!$V$3, "Medium", "High"))</f>
        <v>Medium</v>
      </c>
      <c r="BL549" t="str">
        <f>IF(L549 &lt;= 'Additional Data'!$AA$2, "Low", IF(L549 &lt;= 'Additional Data'!$AA$3, "Medium", "High"))</f>
        <v>Medium</v>
      </c>
      <c r="BM549">
        <v>548</v>
      </c>
    </row>
    <row r="550" spans="1:65" x14ac:dyDescent="0.25">
      <c r="A550">
        <v>52157</v>
      </c>
      <c r="B550" t="str">
        <f>IF(A550 &lt;= 'Additional Data'!$B$2,"Low", IF(A550 &lt;='Additional Data'!$B$3, "Medium", "High"))</f>
        <v>Medium</v>
      </c>
      <c r="C550">
        <v>0</v>
      </c>
      <c r="D550">
        <v>1</v>
      </c>
      <c r="E550">
        <v>48</v>
      </c>
      <c r="F550" t="str">
        <f t="shared" si="72"/>
        <v>Mid</v>
      </c>
      <c r="G550">
        <v>189</v>
      </c>
      <c r="H550">
        <v>2</v>
      </c>
      <c r="I550">
        <v>29</v>
      </c>
      <c r="J550">
        <v>3</v>
      </c>
      <c r="K550">
        <v>2</v>
      </c>
      <c r="L550">
        <v>40</v>
      </c>
      <c r="M550">
        <f>INDEX('Additional Data'!$H$2:$M$2, MATCH(MAX(G550:L550), G550:L550,0))</f>
        <v>0</v>
      </c>
      <c r="N550">
        <v>2</v>
      </c>
      <c r="O550">
        <v>3</v>
      </c>
      <c r="P550">
        <v>2</v>
      </c>
      <c r="Q550">
        <v>5</v>
      </c>
      <c r="R550">
        <v>4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3</v>
      </c>
      <c r="Z550">
        <v>11</v>
      </c>
      <c r="AA550">
        <v>0</v>
      </c>
      <c r="AB550">
        <v>70</v>
      </c>
      <c r="AC550" t="str" cm="1">
        <f t="array" ref="AC550">_xlfn.IFS(AB550 &lt; 30, "&lt; 30", AB550 &lt; 40, "30-39", AB550 &lt; 50, "40-49", AB550 &gt;= 50, "50+")</f>
        <v>50+</v>
      </c>
      <c r="AD550">
        <v>2181</v>
      </c>
      <c r="AE550">
        <v>0</v>
      </c>
      <c r="AF550">
        <v>0</v>
      </c>
      <c r="AG550">
        <v>0</v>
      </c>
      <c r="AH550">
        <v>1</v>
      </c>
      <c r="AI550">
        <v>0</v>
      </c>
      <c r="AJ550" t="str" cm="1">
        <f t="array" ref="AJ55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5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50">
        <v>0</v>
      </c>
      <c r="AM550">
        <v>0</v>
      </c>
      <c r="AN550">
        <v>0</v>
      </c>
      <c r="AO550">
        <v>0</v>
      </c>
      <c r="AP550">
        <v>1</v>
      </c>
      <c r="AQ550" t="str" cm="1">
        <f t="array" ref="AQ55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550" t="str" cm="1">
        <f t="array" ref="AR55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50">
        <v>225</v>
      </c>
      <c r="AT550">
        <v>185</v>
      </c>
      <c r="AU550">
        <v>0</v>
      </c>
      <c r="AV550">
        <v>1</v>
      </c>
      <c r="AW550" t="s">
        <v>47</v>
      </c>
      <c r="AX550" t="s">
        <v>13</v>
      </c>
      <c r="AY550" t="str">
        <f t="shared" si="73"/>
        <v>Store</v>
      </c>
      <c r="AZ550">
        <v>10</v>
      </c>
      <c r="BA550" t="s">
        <v>44</v>
      </c>
      <c r="BB550">
        <f t="shared" si="74"/>
        <v>10</v>
      </c>
      <c r="BC550">
        <f t="shared" si="75"/>
        <v>265</v>
      </c>
      <c r="BD550">
        <f t="shared" si="76"/>
        <v>6</v>
      </c>
      <c r="BE550">
        <f t="shared" si="77"/>
        <v>4</v>
      </c>
      <c r="BF550">
        <f t="shared" si="78"/>
        <v>4</v>
      </c>
      <c r="BG550">
        <f t="shared" si="79"/>
        <v>14</v>
      </c>
      <c r="BH550">
        <f t="shared" si="80"/>
        <v>4</v>
      </c>
      <c r="BI550" t="str">
        <f>VLOOKUP(BH550,'Additional Data'!$E$1:$F$12,2,FALSE)</f>
        <v>At Risk</v>
      </c>
      <c r="BJ550" t="str">
        <f>IF(G550 &lt;= 'Additional Data'!$Q$2, "Low", IF(G550 &lt;= 'Additional Data'!$Q$3, "Medium", "High"))</f>
        <v>Medium</v>
      </c>
      <c r="BK550" t="str">
        <f>IF(K550 &lt;= 'Additional Data'!$V$2, "Low", IF(K550 &lt;= 'Additional Data'!$V$3, "Medium", "High"))</f>
        <v>Medium</v>
      </c>
      <c r="BL550" t="str">
        <f>IF(L550 &lt;= 'Additional Data'!$AA$2, "Low", IF(L550 &lt;= 'Additional Data'!$AA$3, "Medium", "High"))</f>
        <v>Medium</v>
      </c>
      <c r="BM550">
        <v>549</v>
      </c>
    </row>
    <row r="551" spans="1:65" x14ac:dyDescent="0.25">
      <c r="A551">
        <v>66565</v>
      </c>
      <c r="B551" t="str">
        <f>IF(A551 &lt;= 'Additional Data'!$B$2,"Low", IF(A551 &lt;='Additional Data'!$B$3, "Medium", "High"))</f>
        <v>Medium</v>
      </c>
      <c r="C551">
        <v>0</v>
      </c>
      <c r="D551">
        <v>1</v>
      </c>
      <c r="E551">
        <v>80</v>
      </c>
      <c r="F551" t="str">
        <f t="shared" si="72"/>
        <v>Old</v>
      </c>
      <c r="G551">
        <v>747</v>
      </c>
      <c r="H551">
        <v>10</v>
      </c>
      <c r="I551">
        <v>161</v>
      </c>
      <c r="J551">
        <v>65</v>
      </c>
      <c r="K551">
        <v>40</v>
      </c>
      <c r="L551">
        <v>42</v>
      </c>
      <c r="M551">
        <f>INDEX('Additional Data'!$H$2:$M$2, MATCH(MAX(G551:L551), G551:L551,0))</f>
        <v>0</v>
      </c>
      <c r="N551">
        <v>4</v>
      </c>
      <c r="O551">
        <v>4</v>
      </c>
      <c r="P551">
        <v>2</v>
      </c>
      <c r="Q551">
        <v>9</v>
      </c>
      <c r="R551">
        <v>8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3</v>
      </c>
      <c r="Z551">
        <v>11</v>
      </c>
      <c r="AA551">
        <v>0</v>
      </c>
      <c r="AB551">
        <v>58</v>
      </c>
      <c r="AC551" t="str" cm="1">
        <f t="array" ref="AC551">_xlfn.IFS(AB551 &lt; 30, "&lt; 30", AB551 &lt; 40, "30-39", AB551 &lt; 50, "40-49", AB551 &gt;= 50, "50+")</f>
        <v>50+</v>
      </c>
      <c r="AD551">
        <v>2730</v>
      </c>
      <c r="AE551">
        <v>0</v>
      </c>
      <c r="AF551">
        <v>0</v>
      </c>
      <c r="AG551">
        <v>1</v>
      </c>
      <c r="AH551">
        <v>0</v>
      </c>
      <c r="AI551">
        <v>0</v>
      </c>
      <c r="AJ551" t="str" cm="1">
        <f t="array" ref="AJ55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55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51">
        <v>0</v>
      </c>
      <c r="AM551">
        <v>0</v>
      </c>
      <c r="AN551">
        <v>1</v>
      </c>
      <c r="AO551">
        <v>0</v>
      </c>
      <c r="AP551">
        <v>0</v>
      </c>
      <c r="AQ551" t="str" cm="1">
        <f t="array" ref="AQ55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51" t="str" cm="1">
        <f t="array" ref="AR55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51">
        <v>1023</v>
      </c>
      <c r="AT551">
        <v>981</v>
      </c>
      <c r="AU551">
        <v>0</v>
      </c>
      <c r="AV551">
        <v>1</v>
      </c>
      <c r="AW551" t="s">
        <v>43</v>
      </c>
      <c r="AX551" t="s">
        <v>13</v>
      </c>
      <c r="AY551" t="str">
        <f t="shared" si="73"/>
        <v>Store</v>
      </c>
      <c r="AZ551">
        <v>15</v>
      </c>
      <c r="BA551" t="s">
        <v>44</v>
      </c>
      <c r="BB551">
        <f t="shared" si="74"/>
        <v>15</v>
      </c>
      <c r="BC551">
        <f t="shared" si="75"/>
        <v>1065</v>
      </c>
      <c r="BD551">
        <f t="shared" si="76"/>
        <v>1.9999999999999996</v>
      </c>
      <c r="BE551">
        <f t="shared" si="77"/>
        <v>5</v>
      </c>
      <c r="BF551">
        <f t="shared" si="78"/>
        <v>7</v>
      </c>
      <c r="BG551">
        <f t="shared" si="79"/>
        <v>14</v>
      </c>
      <c r="BH551">
        <f t="shared" si="80"/>
        <v>4</v>
      </c>
      <c r="BI551" t="str">
        <f>VLOOKUP(BH551,'Additional Data'!$E$1:$F$12,2,FALSE)</f>
        <v>At Risk</v>
      </c>
      <c r="BJ551" t="str">
        <f>IF(G551 &lt;= 'Additional Data'!$Q$2, "Low", IF(G551 &lt;= 'Additional Data'!$Q$3, "Medium", "High"))</f>
        <v>High</v>
      </c>
      <c r="BK551" t="str">
        <f>IF(K551 &lt;= 'Additional Data'!$V$2, "Low", IF(K551 &lt;= 'Additional Data'!$V$3, "Medium", "High"))</f>
        <v>High</v>
      </c>
      <c r="BL551" t="str">
        <f>IF(L551 &lt;= 'Additional Data'!$AA$2, "Low", IF(L551 &lt;= 'Additional Data'!$AA$3, "Medium", "High"))</f>
        <v>Medium</v>
      </c>
      <c r="BM551">
        <v>550</v>
      </c>
    </row>
    <row r="552" spans="1:65" x14ac:dyDescent="0.25">
      <c r="A552">
        <v>29298</v>
      </c>
      <c r="B552" t="str">
        <f>IF(A552 &lt;= 'Additional Data'!$B$2,"Low", IF(A552 &lt;='Additional Data'!$B$3, "Medium", "High"))</f>
        <v>Low</v>
      </c>
      <c r="C552">
        <v>1</v>
      </c>
      <c r="D552">
        <v>1</v>
      </c>
      <c r="E552">
        <v>60</v>
      </c>
      <c r="F552" t="str">
        <f t="shared" si="72"/>
        <v>Mid</v>
      </c>
      <c r="G552">
        <v>6</v>
      </c>
      <c r="H552">
        <v>0</v>
      </c>
      <c r="I552">
        <v>2</v>
      </c>
      <c r="J552">
        <v>2</v>
      </c>
      <c r="K552">
        <v>0</v>
      </c>
      <c r="L552">
        <v>1</v>
      </c>
      <c r="M552">
        <f>INDEX('Additional Data'!$H$2:$M$2, MATCH(MAX(G552:L552), G552:L552,0))</f>
        <v>0</v>
      </c>
      <c r="N552">
        <v>1</v>
      </c>
      <c r="O552">
        <v>1</v>
      </c>
      <c r="P552">
        <v>0</v>
      </c>
      <c r="Q552">
        <v>2</v>
      </c>
      <c r="R552">
        <v>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3</v>
      </c>
      <c r="Z552">
        <v>11</v>
      </c>
      <c r="AA552">
        <v>0</v>
      </c>
      <c r="AB552">
        <v>69</v>
      </c>
      <c r="AC552" t="str" cm="1">
        <f t="array" ref="AC552">_xlfn.IFS(AB552 &lt; 30, "&lt; 30", AB552 &lt; 40, "30-39", AB552 &lt; 50, "40-49", AB552 &gt;= 50, "50+")</f>
        <v>50+</v>
      </c>
      <c r="AD552">
        <v>2454</v>
      </c>
      <c r="AE552">
        <v>0</v>
      </c>
      <c r="AF552">
        <v>0</v>
      </c>
      <c r="AG552">
        <v>0</v>
      </c>
      <c r="AH552">
        <v>1</v>
      </c>
      <c r="AI552">
        <v>0</v>
      </c>
      <c r="AJ552" t="str" cm="1">
        <f t="array" ref="AJ55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5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52">
        <v>0</v>
      </c>
      <c r="AM552">
        <v>0</v>
      </c>
      <c r="AN552">
        <v>0</v>
      </c>
      <c r="AO552">
        <v>1</v>
      </c>
      <c r="AP552">
        <v>0</v>
      </c>
      <c r="AQ552" t="str" cm="1">
        <f t="array" ref="AQ55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552" t="str" cm="1">
        <f t="array" ref="AR55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52">
        <v>10</v>
      </c>
      <c r="AT552">
        <v>9</v>
      </c>
      <c r="AU552">
        <v>0</v>
      </c>
      <c r="AV552">
        <v>2</v>
      </c>
      <c r="AW552" t="s">
        <v>45</v>
      </c>
      <c r="AX552" t="s">
        <v>13</v>
      </c>
      <c r="AY552" t="str">
        <f t="shared" si="73"/>
        <v>Store</v>
      </c>
      <c r="AZ552">
        <v>3</v>
      </c>
      <c r="BA552" t="s">
        <v>44</v>
      </c>
      <c r="BB552">
        <f t="shared" si="74"/>
        <v>3</v>
      </c>
      <c r="BC552">
        <f t="shared" si="75"/>
        <v>11</v>
      </c>
      <c r="BD552">
        <f t="shared" si="76"/>
        <v>4</v>
      </c>
      <c r="BE552">
        <f t="shared" si="77"/>
        <v>0</v>
      </c>
      <c r="BF552">
        <f t="shared" si="78"/>
        <v>0</v>
      </c>
      <c r="BG552">
        <f t="shared" si="79"/>
        <v>4</v>
      </c>
      <c r="BH552">
        <f t="shared" si="80"/>
        <v>0</v>
      </c>
      <c r="BI552" t="str">
        <f>VLOOKUP(BH552,'Additional Data'!$E$1:$F$12,2,FALSE)</f>
        <v>Churned Customer</v>
      </c>
      <c r="BJ552" t="str">
        <f>IF(G552 &lt;= 'Additional Data'!$Q$2, "Low", IF(G552 &lt;= 'Additional Data'!$Q$3, "Medium", "High"))</f>
        <v>Low</v>
      </c>
      <c r="BK552" t="str">
        <f>IF(K552 &lt;= 'Additional Data'!$V$2, "Low", IF(K552 &lt;= 'Additional Data'!$V$3, "Medium", "High"))</f>
        <v>Low</v>
      </c>
      <c r="BL552" t="str">
        <f>IF(L552 &lt;= 'Additional Data'!$AA$2, "Low", IF(L552 &lt;= 'Additional Data'!$AA$3, "Medium", "High"))</f>
        <v>Low</v>
      </c>
      <c r="BM552">
        <v>551</v>
      </c>
    </row>
    <row r="553" spans="1:65" x14ac:dyDescent="0.25">
      <c r="A553">
        <v>47691</v>
      </c>
      <c r="B553" t="str">
        <f>IF(A553 &lt;= 'Additional Data'!$B$2,"Low", IF(A553 &lt;='Additional Data'!$B$3, "Medium", "High"))</f>
        <v>Medium</v>
      </c>
      <c r="C553">
        <v>0</v>
      </c>
      <c r="D553">
        <v>1</v>
      </c>
      <c r="E553">
        <v>43</v>
      </c>
      <c r="F553" t="str">
        <f t="shared" si="72"/>
        <v>Mid</v>
      </c>
      <c r="G553">
        <v>14</v>
      </c>
      <c r="H553">
        <v>0</v>
      </c>
      <c r="I553">
        <v>3</v>
      </c>
      <c r="J553">
        <v>0</v>
      </c>
      <c r="K553">
        <v>0</v>
      </c>
      <c r="L553">
        <v>4</v>
      </c>
      <c r="M553">
        <f>INDEX('Additional Data'!$H$2:$M$2, MATCH(MAX(G553:L553), G553:L553,0))</f>
        <v>0</v>
      </c>
      <c r="N553">
        <v>1</v>
      </c>
      <c r="O553">
        <v>1</v>
      </c>
      <c r="P553">
        <v>0</v>
      </c>
      <c r="Q553">
        <v>2</v>
      </c>
      <c r="R553">
        <v>6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3</v>
      </c>
      <c r="Z553">
        <v>11</v>
      </c>
      <c r="AA553">
        <v>0</v>
      </c>
      <c r="AB553">
        <v>41</v>
      </c>
      <c r="AC553" t="str" cm="1">
        <f t="array" ref="AC553">_xlfn.IFS(AB553 &lt; 30, "&lt; 30", AB553 &lt; 40, "30-39", AB553 &lt; 50, "40-49", AB553 &gt;= 50, "50+")</f>
        <v>40-49</v>
      </c>
      <c r="AD553">
        <v>2518</v>
      </c>
      <c r="AE553">
        <v>0</v>
      </c>
      <c r="AF553">
        <v>0</v>
      </c>
      <c r="AG553">
        <v>1</v>
      </c>
      <c r="AH553">
        <v>0</v>
      </c>
      <c r="AI553">
        <v>0</v>
      </c>
      <c r="AJ553" t="str" cm="1">
        <f t="array" ref="AJ55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55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53">
        <v>0</v>
      </c>
      <c r="AM553">
        <v>0</v>
      </c>
      <c r="AN553">
        <v>1</v>
      </c>
      <c r="AO553">
        <v>0</v>
      </c>
      <c r="AP553">
        <v>0</v>
      </c>
      <c r="AQ553" t="str" cm="1">
        <f t="array" ref="AQ55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53" t="str" cm="1">
        <f t="array" ref="AR55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53">
        <v>17</v>
      </c>
      <c r="AT553">
        <v>13</v>
      </c>
      <c r="AU553">
        <v>0</v>
      </c>
      <c r="AV553">
        <v>1</v>
      </c>
      <c r="AW553" t="s">
        <v>45</v>
      </c>
      <c r="AX553" t="s">
        <v>13</v>
      </c>
      <c r="AY553" t="str">
        <f t="shared" si="73"/>
        <v>Store</v>
      </c>
      <c r="AZ553">
        <v>3</v>
      </c>
      <c r="BA553" t="s">
        <v>44</v>
      </c>
      <c r="BB553">
        <f t="shared" si="74"/>
        <v>3</v>
      </c>
      <c r="BC553">
        <f t="shared" si="75"/>
        <v>21</v>
      </c>
      <c r="BD553">
        <f t="shared" si="76"/>
        <v>6</v>
      </c>
      <c r="BE553">
        <f t="shared" si="77"/>
        <v>0</v>
      </c>
      <c r="BF553">
        <f t="shared" si="78"/>
        <v>0</v>
      </c>
      <c r="BG553">
        <f t="shared" si="79"/>
        <v>6</v>
      </c>
      <c r="BH553">
        <f t="shared" si="80"/>
        <v>0</v>
      </c>
      <c r="BI553" t="str">
        <f>VLOOKUP(BH553,'Additional Data'!$E$1:$F$12,2,FALSE)</f>
        <v>Churned Customer</v>
      </c>
      <c r="BJ553" t="str">
        <f>IF(G553 &lt;= 'Additional Data'!$Q$2, "Low", IF(G553 &lt;= 'Additional Data'!$Q$3, "Medium", "High"))</f>
        <v>Low</v>
      </c>
      <c r="BK553" t="str">
        <f>IF(K553 &lt;= 'Additional Data'!$V$2, "Low", IF(K553 &lt;= 'Additional Data'!$V$3, "Medium", "High"))</f>
        <v>Low</v>
      </c>
      <c r="BL553" t="str">
        <f>IF(L553 &lt;= 'Additional Data'!$AA$2, "Low", IF(L553 &lt;= 'Additional Data'!$AA$3, "Medium", "High"))</f>
        <v>Low</v>
      </c>
      <c r="BM553">
        <v>552</v>
      </c>
    </row>
    <row r="554" spans="1:65" x14ac:dyDescent="0.25">
      <c r="A554">
        <v>38200</v>
      </c>
      <c r="B554" t="str">
        <f>IF(A554 &lt;= 'Additional Data'!$B$2,"Low", IF(A554 &lt;='Additional Data'!$B$3, "Medium", "High"))</f>
        <v>Medium</v>
      </c>
      <c r="C554">
        <v>1</v>
      </c>
      <c r="D554">
        <v>1</v>
      </c>
      <c r="E554">
        <v>19</v>
      </c>
      <c r="F554" t="str">
        <f t="shared" si="72"/>
        <v>Recent</v>
      </c>
      <c r="G554">
        <v>12</v>
      </c>
      <c r="H554">
        <v>0</v>
      </c>
      <c r="I554">
        <v>4</v>
      </c>
      <c r="J554">
        <v>0</v>
      </c>
      <c r="K554">
        <v>0</v>
      </c>
      <c r="L554">
        <v>1</v>
      </c>
      <c r="M554">
        <f>INDEX('Additional Data'!$H$2:$M$2, MATCH(MAX(G554:L554), G554:L554,0))</f>
        <v>0</v>
      </c>
      <c r="N554">
        <v>1</v>
      </c>
      <c r="O554">
        <v>1</v>
      </c>
      <c r="P554">
        <v>0</v>
      </c>
      <c r="Q554">
        <v>2</v>
      </c>
      <c r="R554">
        <v>7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3</v>
      </c>
      <c r="Z554">
        <v>11</v>
      </c>
      <c r="AA554">
        <v>0</v>
      </c>
      <c r="AB554">
        <v>50</v>
      </c>
      <c r="AC554" t="str" cm="1">
        <f t="array" ref="AC554">_xlfn.IFS(AB554 &lt; 30, "&lt; 30", AB554 &lt; 40, "30-39", AB554 &lt; 50, "40-49", AB554 &gt;= 50, "50+")</f>
        <v>50+</v>
      </c>
      <c r="AD554">
        <v>2728</v>
      </c>
      <c r="AE554">
        <v>0</v>
      </c>
      <c r="AF554">
        <v>0</v>
      </c>
      <c r="AG554">
        <v>0</v>
      </c>
      <c r="AH554">
        <v>1</v>
      </c>
      <c r="AI554">
        <v>0</v>
      </c>
      <c r="AJ554" t="str" cm="1">
        <f t="array" ref="AJ55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5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54">
        <v>0</v>
      </c>
      <c r="AM554">
        <v>0</v>
      </c>
      <c r="AN554">
        <v>1</v>
      </c>
      <c r="AO554">
        <v>0</v>
      </c>
      <c r="AP554">
        <v>0</v>
      </c>
      <c r="AQ554" t="str" cm="1">
        <f t="array" ref="AQ55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54" t="str" cm="1">
        <f t="array" ref="AR55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54">
        <v>16</v>
      </c>
      <c r="AT554">
        <v>15</v>
      </c>
      <c r="AU554">
        <v>0</v>
      </c>
      <c r="AV554">
        <v>2</v>
      </c>
      <c r="AW554" t="s">
        <v>45</v>
      </c>
      <c r="AX554" t="s">
        <v>13</v>
      </c>
      <c r="AY554" t="str">
        <f t="shared" si="73"/>
        <v>Store</v>
      </c>
      <c r="AZ554">
        <v>3</v>
      </c>
      <c r="BA554" t="s">
        <v>44</v>
      </c>
      <c r="BB554">
        <f t="shared" si="74"/>
        <v>3</v>
      </c>
      <c r="BC554">
        <f t="shared" si="75"/>
        <v>17</v>
      </c>
      <c r="BD554">
        <f t="shared" si="76"/>
        <v>9</v>
      </c>
      <c r="BE554">
        <f t="shared" si="77"/>
        <v>0</v>
      </c>
      <c r="BF554">
        <f t="shared" si="78"/>
        <v>0</v>
      </c>
      <c r="BG554">
        <f t="shared" si="79"/>
        <v>9</v>
      </c>
      <c r="BH554">
        <f t="shared" si="80"/>
        <v>2</v>
      </c>
      <c r="BI554" t="str">
        <f>VLOOKUP(BH554,'Additional Data'!$E$1:$F$12,2,FALSE)</f>
        <v>Churned Customer</v>
      </c>
      <c r="BJ554" t="str">
        <f>IF(G554 &lt;= 'Additional Data'!$Q$2, "Low", IF(G554 &lt;= 'Additional Data'!$Q$3, "Medium", "High"))</f>
        <v>Low</v>
      </c>
      <c r="BK554" t="str">
        <f>IF(K554 &lt;= 'Additional Data'!$V$2, "Low", IF(K554 &lt;= 'Additional Data'!$V$3, "Medium", "High"))</f>
        <v>Low</v>
      </c>
      <c r="BL554" t="str">
        <f>IF(L554 &lt;= 'Additional Data'!$AA$2, "Low", IF(L554 &lt;= 'Additional Data'!$AA$3, "Medium", "High"))</f>
        <v>Low</v>
      </c>
      <c r="BM554">
        <v>553</v>
      </c>
    </row>
    <row r="555" spans="1:65" x14ac:dyDescent="0.25">
      <c r="A555">
        <v>44989</v>
      </c>
      <c r="B555" t="str">
        <f>IF(A555 &lt;= 'Additional Data'!$B$2,"Low", IF(A555 &lt;='Additional Data'!$B$3, "Medium", "High"))</f>
        <v>Medium</v>
      </c>
      <c r="C555">
        <v>0</v>
      </c>
      <c r="D555">
        <v>1</v>
      </c>
      <c r="E555">
        <v>26</v>
      </c>
      <c r="F555" t="str">
        <f t="shared" si="72"/>
        <v>Recent</v>
      </c>
      <c r="G555">
        <v>98</v>
      </c>
      <c r="H555">
        <v>0</v>
      </c>
      <c r="I555">
        <v>106</v>
      </c>
      <c r="J555">
        <v>49</v>
      </c>
      <c r="K555">
        <v>10</v>
      </c>
      <c r="L555">
        <v>106</v>
      </c>
      <c r="M555">
        <f>INDEX('Additional Data'!$H$2:$M$2, MATCH(MAX(G555:L555), G555:L555,0))</f>
        <v>0</v>
      </c>
      <c r="N555">
        <v>5</v>
      </c>
      <c r="O555">
        <v>5</v>
      </c>
      <c r="P555">
        <v>1</v>
      </c>
      <c r="Q555">
        <v>5</v>
      </c>
      <c r="R555">
        <v>6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3</v>
      </c>
      <c r="Z555">
        <v>11</v>
      </c>
      <c r="AA555">
        <v>0</v>
      </c>
      <c r="AB555">
        <v>46</v>
      </c>
      <c r="AC555" t="str" cm="1">
        <f t="array" ref="AC555">_xlfn.IFS(AB555 &lt; 30, "&lt; 30", AB555 &lt; 40, "30-39", AB555 &lt; 50, "40-49", AB555 &gt;= 50, "50+")</f>
        <v>40-49</v>
      </c>
      <c r="AD555">
        <v>2814</v>
      </c>
      <c r="AE555">
        <v>0</v>
      </c>
      <c r="AF555">
        <v>1</v>
      </c>
      <c r="AG555">
        <v>0</v>
      </c>
      <c r="AH555">
        <v>0</v>
      </c>
      <c r="AI555">
        <v>0</v>
      </c>
      <c r="AJ555" t="str" cm="1">
        <f t="array" ref="AJ55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5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55">
        <v>0</v>
      </c>
      <c r="AM555">
        <v>0</v>
      </c>
      <c r="AN555">
        <v>1</v>
      </c>
      <c r="AO555">
        <v>0</v>
      </c>
      <c r="AP555">
        <v>0</v>
      </c>
      <c r="AQ555" t="str" cm="1">
        <f t="array" ref="AQ55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55" t="str" cm="1">
        <f t="array" ref="AR55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55">
        <v>263</v>
      </c>
      <c r="AT555">
        <v>157</v>
      </c>
      <c r="AU555">
        <v>0</v>
      </c>
      <c r="AV555">
        <v>1</v>
      </c>
      <c r="AW555" t="s">
        <v>47</v>
      </c>
      <c r="AX555" t="s">
        <v>11</v>
      </c>
      <c r="AY555" t="str">
        <f t="shared" si="73"/>
        <v>Web</v>
      </c>
      <c r="AZ555">
        <v>11</v>
      </c>
      <c r="BA555" t="s">
        <v>44</v>
      </c>
      <c r="BB555">
        <f t="shared" si="74"/>
        <v>11</v>
      </c>
      <c r="BC555">
        <f t="shared" si="75"/>
        <v>369</v>
      </c>
      <c r="BD555">
        <f t="shared" si="76"/>
        <v>8</v>
      </c>
      <c r="BE555">
        <f t="shared" si="77"/>
        <v>4</v>
      </c>
      <c r="BF555">
        <f t="shared" si="78"/>
        <v>4</v>
      </c>
      <c r="BG555">
        <f t="shared" si="79"/>
        <v>16</v>
      </c>
      <c r="BH555">
        <f t="shared" si="80"/>
        <v>5</v>
      </c>
      <c r="BI555" t="str">
        <f>VLOOKUP(BH555,'Additional Data'!$E$1:$F$12,2,FALSE)</f>
        <v>Loyal Customer</v>
      </c>
      <c r="BJ555" t="str">
        <f>IF(G555 &lt;= 'Additional Data'!$Q$2, "Low", IF(G555 &lt;= 'Additional Data'!$Q$3, "Medium", "High"))</f>
        <v>Medium</v>
      </c>
      <c r="BK555" t="str">
        <f>IF(K555 &lt;= 'Additional Data'!$V$2, "Low", IF(K555 &lt;= 'Additional Data'!$V$3, "Medium", "High"))</f>
        <v>Medium</v>
      </c>
      <c r="BL555" t="str">
        <f>IF(L555 &lt;= 'Additional Data'!$AA$2, "Low", IF(L555 &lt;= 'Additional Data'!$AA$3, "Medium", "High"))</f>
        <v>High</v>
      </c>
      <c r="BM555">
        <v>554</v>
      </c>
    </row>
    <row r="556" spans="1:65" x14ac:dyDescent="0.25">
      <c r="A556">
        <v>38443</v>
      </c>
      <c r="B556" t="str">
        <f>IF(A556 &lt;= 'Additional Data'!$B$2,"Low", IF(A556 &lt;='Additional Data'!$B$3, "Medium", "High"))</f>
        <v>Medium</v>
      </c>
      <c r="C556">
        <v>1</v>
      </c>
      <c r="D556">
        <v>1</v>
      </c>
      <c r="E556">
        <v>58</v>
      </c>
      <c r="F556" t="str">
        <f t="shared" si="72"/>
        <v>Mid</v>
      </c>
      <c r="G556">
        <v>32</v>
      </c>
      <c r="H556">
        <v>0</v>
      </c>
      <c r="I556">
        <v>5</v>
      </c>
      <c r="J556">
        <v>0</v>
      </c>
      <c r="K556">
        <v>0</v>
      </c>
      <c r="L556">
        <v>1</v>
      </c>
      <c r="M556">
        <f>INDEX('Additional Data'!$H$2:$M$2, MATCH(MAX(G556:L556), G556:L556,0))</f>
        <v>0</v>
      </c>
      <c r="N556">
        <v>2</v>
      </c>
      <c r="O556">
        <v>1</v>
      </c>
      <c r="P556">
        <v>0</v>
      </c>
      <c r="Q556">
        <v>3</v>
      </c>
      <c r="R556">
        <v>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3</v>
      </c>
      <c r="Z556">
        <v>11</v>
      </c>
      <c r="AA556">
        <v>0</v>
      </c>
      <c r="AB556">
        <v>52</v>
      </c>
      <c r="AC556" t="str" cm="1">
        <f t="array" ref="AC556">_xlfn.IFS(AB556 &lt; 30, "&lt; 30", AB556 &lt; 40, "30-39", AB556 &lt; 50, "40-49", AB556 &gt;= 50, "50+")</f>
        <v>50+</v>
      </c>
      <c r="AD556">
        <v>2312</v>
      </c>
      <c r="AE556">
        <v>0</v>
      </c>
      <c r="AF556">
        <v>1</v>
      </c>
      <c r="AG556">
        <v>0</v>
      </c>
      <c r="AH556">
        <v>0</v>
      </c>
      <c r="AI556">
        <v>0</v>
      </c>
      <c r="AJ556" t="str" cm="1">
        <f t="array" ref="AJ55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5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56">
        <v>0</v>
      </c>
      <c r="AM556">
        <v>0</v>
      </c>
      <c r="AN556">
        <v>0</v>
      </c>
      <c r="AO556">
        <v>0</v>
      </c>
      <c r="AP556">
        <v>1</v>
      </c>
      <c r="AQ556" t="str" cm="1">
        <f t="array" ref="AQ55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556" t="str" cm="1">
        <f t="array" ref="AR55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56">
        <v>37</v>
      </c>
      <c r="AT556">
        <v>36</v>
      </c>
      <c r="AU556">
        <v>0</v>
      </c>
      <c r="AV556">
        <v>2</v>
      </c>
      <c r="AW556" t="s">
        <v>45</v>
      </c>
      <c r="AX556" t="s">
        <v>13</v>
      </c>
      <c r="AY556" t="str">
        <f t="shared" si="73"/>
        <v>Store</v>
      </c>
      <c r="AZ556">
        <v>4</v>
      </c>
      <c r="BA556" t="s">
        <v>44</v>
      </c>
      <c r="BB556">
        <f t="shared" si="74"/>
        <v>4</v>
      </c>
      <c r="BC556">
        <f t="shared" si="75"/>
        <v>38</v>
      </c>
      <c r="BD556">
        <f t="shared" si="76"/>
        <v>5</v>
      </c>
      <c r="BE556">
        <f t="shared" si="77"/>
        <v>0</v>
      </c>
      <c r="BF556">
        <f t="shared" si="78"/>
        <v>1</v>
      </c>
      <c r="BG556">
        <f t="shared" si="79"/>
        <v>6</v>
      </c>
      <c r="BH556">
        <f t="shared" si="80"/>
        <v>0</v>
      </c>
      <c r="BI556" t="str">
        <f>VLOOKUP(BH556,'Additional Data'!$E$1:$F$12,2,FALSE)</f>
        <v>Churned Customer</v>
      </c>
      <c r="BJ556" t="str">
        <f>IF(G556 &lt;= 'Additional Data'!$Q$2, "Low", IF(G556 &lt;= 'Additional Data'!$Q$3, "Medium", "High"))</f>
        <v>Medium</v>
      </c>
      <c r="BK556" t="str">
        <f>IF(K556 &lt;= 'Additional Data'!$V$2, "Low", IF(K556 &lt;= 'Additional Data'!$V$3, "Medium", "High"))</f>
        <v>Low</v>
      </c>
      <c r="BL556" t="str">
        <f>IF(L556 &lt;= 'Additional Data'!$AA$2, "Low", IF(L556 &lt;= 'Additional Data'!$AA$3, "Medium", "High"))</f>
        <v>Low</v>
      </c>
      <c r="BM556">
        <v>555</v>
      </c>
    </row>
    <row r="557" spans="1:65" x14ac:dyDescent="0.25">
      <c r="A557">
        <v>38593</v>
      </c>
      <c r="B557" t="str">
        <f>IF(A557 &lt;= 'Additional Data'!$B$2,"Low", IF(A557 &lt;='Additional Data'!$B$3, "Medium", "High"))</f>
        <v>Medium</v>
      </c>
      <c r="C557">
        <v>1</v>
      </c>
      <c r="D557">
        <v>0</v>
      </c>
      <c r="E557">
        <v>42</v>
      </c>
      <c r="F557" t="str">
        <f t="shared" si="72"/>
        <v>Mid</v>
      </c>
      <c r="G557">
        <v>51</v>
      </c>
      <c r="H557">
        <v>12</v>
      </c>
      <c r="I557">
        <v>49</v>
      </c>
      <c r="J557">
        <v>17</v>
      </c>
      <c r="K557">
        <v>24</v>
      </c>
      <c r="L557">
        <v>24</v>
      </c>
      <c r="M557">
        <f>INDEX('Additional Data'!$H$2:$M$2, MATCH(MAX(G557:L557), G557:L557,0))</f>
        <v>0</v>
      </c>
      <c r="N557">
        <v>3</v>
      </c>
      <c r="O557">
        <v>4</v>
      </c>
      <c r="P557">
        <v>1</v>
      </c>
      <c r="Q557">
        <v>3</v>
      </c>
      <c r="R557">
        <v>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3</v>
      </c>
      <c r="Z557">
        <v>11</v>
      </c>
      <c r="AA557">
        <v>0</v>
      </c>
      <c r="AB557">
        <v>42</v>
      </c>
      <c r="AC557" t="str" cm="1">
        <f t="array" ref="AC557">_xlfn.IFS(AB557 &lt; 30, "&lt; 30", AB557 &lt; 40, "30-39", AB557 &lt; 50, "40-49", AB557 &gt;= 50, "50+")</f>
        <v>40-49</v>
      </c>
      <c r="AD557">
        <v>2448</v>
      </c>
      <c r="AE557">
        <v>0</v>
      </c>
      <c r="AF557">
        <v>0</v>
      </c>
      <c r="AG557">
        <v>1</v>
      </c>
      <c r="AH557">
        <v>0</v>
      </c>
      <c r="AI557">
        <v>0</v>
      </c>
      <c r="AJ557" t="str" cm="1">
        <f t="array" ref="AJ55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55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57">
        <v>1</v>
      </c>
      <c r="AM557">
        <v>0</v>
      </c>
      <c r="AN557">
        <v>0</v>
      </c>
      <c r="AO557">
        <v>0</v>
      </c>
      <c r="AP557">
        <v>0</v>
      </c>
      <c r="AQ557" t="str" cm="1">
        <f t="array" ref="AQ55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557" t="str" cm="1">
        <f t="array" ref="AR55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557">
        <v>153</v>
      </c>
      <c r="AT557">
        <v>129</v>
      </c>
      <c r="AU557">
        <v>0</v>
      </c>
      <c r="AV557">
        <v>1</v>
      </c>
      <c r="AW557" t="s">
        <v>47</v>
      </c>
      <c r="AX557" t="s">
        <v>11</v>
      </c>
      <c r="AY557" t="str">
        <f t="shared" si="73"/>
        <v>Web</v>
      </c>
      <c r="AZ557">
        <v>8</v>
      </c>
      <c r="BA557" t="s">
        <v>44</v>
      </c>
      <c r="BB557">
        <f t="shared" si="74"/>
        <v>8</v>
      </c>
      <c r="BC557">
        <f t="shared" si="75"/>
        <v>177</v>
      </c>
      <c r="BD557">
        <f t="shared" si="76"/>
        <v>6</v>
      </c>
      <c r="BE557">
        <f t="shared" si="77"/>
        <v>3</v>
      </c>
      <c r="BF557">
        <f t="shared" si="78"/>
        <v>3</v>
      </c>
      <c r="BG557">
        <f t="shared" si="79"/>
        <v>12</v>
      </c>
      <c r="BH557">
        <f t="shared" si="80"/>
        <v>3</v>
      </c>
      <c r="BI557" t="str">
        <f>VLOOKUP(BH557,'Additional Data'!$E$1:$F$12,2,FALSE)</f>
        <v>At Risk</v>
      </c>
      <c r="BJ557" t="str">
        <f>IF(G557 &lt;= 'Additional Data'!$Q$2, "Low", IF(G557 &lt;= 'Additional Data'!$Q$3, "Medium", "High"))</f>
        <v>Medium</v>
      </c>
      <c r="BK557" t="str">
        <f>IF(K557 &lt;= 'Additional Data'!$V$2, "Low", IF(K557 &lt;= 'Additional Data'!$V$3, "Medium", "High"))</f>
        <v>Medium</v>
      </c>
      <c r="BL557" t="str">
        <f>IF(L557 &lt;= 'Additional Data'!$AA$2, "Low", IF(L557 &lt;= 'Additional Data'!$AA$3, "Medium", "High"))</f>
        <v>Medium</v>
      </c>
      <c r="BM557">
        <v>556</v>
      </c>
    </row>
    <row r="558" spans="1:65" x14ac:dyDescent="0.25">
      <c r="A558">
        <v>64413</v>
      </c>
      <c r="B558" t="str">
        <f>IF(A558 &lt;= 'Additional Data'!$B$2,"Low", IF(A558 &lt;='Additional Data'!$B$3, "Medium", "High"))</f>
        <v>Medium</v>
      </c>
      <c r="C558">
        <v>0</v>
      </c>
      <c r="D558">
        <v>1</v>
      </c>
      <c r="E558">
        <v>27</v>
      </c>
      <c r="F558" t="str">
        <f t="shared" si="72"/>
        <v>Recent</v>
      </c>
      <c r="G558">
        <v>200</v>
      </c>
      <c r="H558">
        <v>5</v>
      </c>
      <c r="I558">
        <v>44</v>
      </c>
      <c r="J558">
        <v>0</v>
      </c>
      <c r="K558">
        <v>10</v>
      </c>
      <c r="L558">
        <v>20</v>
      </c>
      <c r="M558">
        <f>INDEX('Additional Data'!$H$2:$M$2, MATCH(MAX(G558:L558), G558:L558,0))</f>
        <v>0</v>
      </c>
      <c r="N558">
        <v>1</v>
      </c>
      <c r="O558">
        <v>5</v>
      </c>
      <c r="P558">
        <v>1</v>
      </c>
      <c r="Q558">
        <v>5</v>
      </c>
      <c r="R558">
        <v>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3</v>
      </c>
      <c r="Z558">
        <v>11</v>
      </c>
      <c r="AA558">
        <v>0</v>
      </c>
      <c r="AB558">
        <v>50</v>
      </c>
      <c r="AC558" t="str" cm="1">
        <f t="array" ref="AC558">_xlfn.IFS(AB558 &lt; 30, "&lt; 30", AB558 &lt; 40, "30-39", AB558 &lt; 50, "40-49", AB558 &gt;= 50, "50+")</f>
        <v>50+</v>
      </c>
      <c r="AD558">
        <v>2491</v>
      </c>
      <c r="AE558">
        <v>0</v>
      </c>
      <c r="AF558">
        <v>0</v>
      </c>
      <c r="AG558">
        <v>0</v>
      </c>
      <c r="AH558">
        <v>1</v>
      </c>
      <c r="AI558">
        <v>0</v>
      </c>
      <c r="AJ558" t="str" cm="1">
        <f t="array" ref="AJ55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5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58">
        <v>0</v>
      </c>
      <c r="AM558">
        <v>0</v>
      </c>
      <c r="AN558">
        <v>0</v>
      </c>
      <c r="AO558">
        <v>0</v>
      </c>
      <c r="AP558">
        <v>1</v>
      </c>
      <c r="AQ558" t="str" cm="1">
        <f t="array" ref="AQ55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558" t="str" cm="1">
        <f t="array" ref="AR55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58">
        <v>259</v>
      </c>
      <c r="AT558">
        <v>239</v>
      </c>
      <c r="AU558">
        <v>0</v>
      </c>
      <c r="AV558">
        <v>1</v>
      </c>
      <c r="AW558" t="s">
        <v>47</v>
      </c>
      <c r="AX558" t="s">
        <v>11</v>
      </c>
      <c r="AY558" t="str">
        <f t="shared" si="73"/>
        <v>Web</v>
      </c>
      <c r="AZ558">
        <v>11</v>
      </c>
      <c r="BA558" t="s">
        <v>44</v>
      </c>
      <c r="BB558">
        <f t="shared" si="74"/>
        <v>11</v>
      </c>
      <c r="BC558">
        <f t="shared" si="75"/>
        <v>279</v>
      </c>
      <c r="BD558">
        <f t="shared" si="76"/>
        <v>8</v>
      </c>
      <c r="BE558">
        <f t="shared" si="77"/>
        <v>4</v>
      </c>
      <c r="BF558">
        <f t="shared" si="78"/>
        <v>4</v>
      </c>
      <c r="BG558">
        <f t="shared" si="79"/>
        <v>16</v>
      </c>
      <c r="BH558">
        <f t="shared" si="80"/>
        <v>5</v>
      </c>
      <c r="BI558" t="str">
        <f>VLOOKUP(BH558,'Additional Data'!$E$1:$F$12,2,FALSE)</f>
        <v>Loyal Customer</v>
      </c>
      <c r="BJ558" t="str">
        <f>IF(G558 &lt;= 'Additional Data'!$Q$2, "Low", IF(G558 &lt;= 'Additional Data'!$Q$3, "Medium", "High"))</f>
        <v>Medium</v>
      </c>
      <c r="BK558" t="str">
        <f>IF(K558 &lt;= 'Additional Data'!$V$2, "Low", IF(K558 &lt;= 'Additional Data'!$V$3, "Medium", "High"))</f>
        <v>Medium</v>
      </c>
      <c r="BL558" t="str">
        <f>IF(L558 &lt;= 'Additional Data'!$AA$2, "Low", IF(L558 &lt;= 'Additional Data'!$AA$3, "Medium", "High"))</f>
        <v>Medium</v>
      </c>
      <c r="BM558">
        <v>557</v>
      </c>
    </row>
    <row r="559" spans="1:65" x14ac:dyDescent="0.25">
      <c r="A559">
        <v>36959</v>
      </c>
      <c r="B559" t="str">
        <f>IF(A559 &lt;= 'Additional Data'!$B$2,"Low", IF(A559 &lt;='Additional Data'!$B$3, "Medium", "High"))</f>
        <v>Medium</v>
      </c>
      <c r="C559">
        <v>1</v>
      </c>
      <c r="D559">
        <v>0</v>
      </c>
      <c r="E559">
        <v>56</v>
      </c>
      <c r="F559" t="str">
        <f t="shared" si="72"/>
        <v>Mid</v>
      </c>
      <c r="G559">
        <v>25</v>
      </c>
      <c r="H559">
        <v>6</v>
      </c>
      <c r="I559">
        <v>25</v>
      </c>
      <c r="J559">
        <v>6</v>
      </c>
      <c r="K559">
        <v>0</v>
      </c>
      <c r="L559">
        <v>0</v>
      </c>
      <c r="M559">
        <f>INDEX('Additional Data'!$H$2:$M$2, MATCH(MAX(G559:L559), G559:L559,0))</f>
        <v>0</v>
      </c>
      <c r="N559">
        <v>2</v>
      </c>
      <c r="O559">
        <v>2</v>
      </c>
      <c r="P559">
        <v>0</v>
      </c>
      <c r="Q559">
        <v>3</v>
      </c>
      <c r="R559">
        <v>8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3</v>
      </c>
      <c r="Z559">
        <v>11</v>
      </c>
      <c r="AA559">
        <v>0</v>
      </c>
      <c r="AB559">
        <v>39</v>
      </c>
      <c r="AC559" t="str" cm="1">
        <f t="array" ref="AC559">_xlfn.IFS(AB559 &lt; 30, "&lt; 30", AB559 &lt; 40, "30-39", AB559 &lt; 50, "40-49", AB559 &gt;= 50, "50+")</f>
        <v>30-39</v>
      </c>
      <c r="AD559">
        <v>2429</v>
      </c>
      <c r="AE559">
        <v>0</v>
      </c>
      <c r="AF559">
        <v>1</v>
      </c>
      <c r="AG559">
        <v>0</v>
      </c>
      <c r="AH559">
        <v>0</v>
      </c>
      <c r="AI559">
        <v>0</v>
      </c>
      <c r="AJ559" t="str" cm="1">
        <f t="array" ref="AJ55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5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59">
        <v>0</v>
      </c>
      <c r="AM559">
        <v>0</v>
      </c>
      <c r="AN559">
        <v>0</v>
      </c>
      <c r="AO559">
        <v>1</v>
      </c>
      <c r="AP559">
        <v>0</v>
      </c>
      <c r="AQ559" t="str" cm="1">
        <f t="array" ref="AQ55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559" t="str" cm="1">
        <f t="array" ref="AR55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59">
        <v>62</v>
      </c>
      <c r="AT559">
        <v>62</v>
      </c>
      <c r="AU559">
        <v>0</v>
      </c>
      <c r="AV559">
        <v>1</v>
      </c>
      <c r="AW559" t="s">
        <v>47</v>
      </c>
      <c r="AX559" t="s">
        <v>13</v>
      </c>
      <c r="AY559" t="str">
        <f t="shared" si="73"/>
        <v>Store</v>
      </c>
      <c r="AZ559">
        <v>5</v>
      </c>
      <c r="BA559" t="s">
        <v>44</v>
      </c>
      <c r="BB559">
        <f t="shared" si="74"/>
        <v>5</v>
      </c>
      <c r="BC559">
        <f t="shared" si="75"/>
        <v>62</v>
      </c>
      <c r="BD559">
        <f t="shared" si="76"/>
        <v>5</v>
      </c>
      <c r="BE559">
        <f t="shared" si="77"/>
        <v>1</v>
      </c>
      <c r="BF559">
        <f t="shared" si="78"/>
        <v>2</v>
      </c>
      <c r="BG559">
        <f t="shared" si="79"/>
        <v>8</v>
      </c>
      <c r="BH559">
        <f t="shared" si="80"/>
        <v>1</v>
      </c>
      <c r="BI559" t="str">
        <f>VLOOKUP(BH559,'Additional Data'!$E$1:$F$12,2,FALSE)</f>
        <v>Churned Customer</v>
      </c>
      <c r="BJ559" t="str">
        <f>IF(G559 &lt;= 'Additional Data'!$Q$2, "Low", IF(G559 &lt;= 'Additional Data'!$Q$3, "Medium", "High"))</f>
        <v>Medium</v>
      </c>
      <c r="BK559" t="str">
        <f>IF(K559 &lt;= 'Additional Data'!$V$2, "Low", IF(K559 &lt;= 'Additional Data'!$V$3, "Medium", "High"))</f>
        <v>Low</v>
      </c>
      <c r="BL559" t="str">
        <f>IF(L559 &lt;= 'Additional Data'!$AA$2, "Low", IF(L559 &lt;= 'Additional Data'!$AA$3, "Medium", "High"))</f>
        <v>Low</v>
      </c>
      <c r="BM559">
        <v>558</v>
      </c>
    </row>
    <row r="560" spans="1:65" x14ac:dyDescent="0.25">
      <c r="A560">
        <v>61996</v>
      </c>
      <c r="B560" t="str">
        <f>IF(A560 &lt;= 'Additional Data'!$B$2,"Low", IF(A560 &lt;='Additional Data'!$B$3, "Medium", "High"))</f>
        <v>Medium</v>
      </c>
      <c r="C560">
        <v>0</v>
      </c>
      <c r="D560">
        <v>1</v>
      </c>
      <c r="E560">
        <v>27</v>
      </c>
      <c r="F560" t="str">
        <f t="shared" si="72"/>
        <v>Recent</v>
      </c>
      <c r="G560">
        <v>1050</v>
      </c>
      <c r="H560">
        <v>12</v>
      </c>
      <c r="I560">
        <v>144</v>
      </c>
      <c r="J560">
        <v>0</v>
      </c>
      <c r="K560">
        <v>0</v>
      </c>
      <c r="L560">
        <v>24</v>
      </c>
      <c r="M560">
        <f>INDEX('Additional Data'!$H$2:$M$2, MATCH(MAX(G560:L560), G560:L560,0))</f>
        <v>0</v>
      </c>
      <c r="N560">
        <v>3</v>
      </c>
      <c r="O560">
        <v>6</v>
      </c>
      <c r="P560">
        <v>4</v>
      </c>
      <c r="Q560">
        <v>8</v>
      </c>
      <c r="R560">
        <v>5</v>
      </c>
      <c r="S560">
        <v>0</v>
      </c>
      <c r="T560">
        <v>1</v>
      </c>
      <c r="U560">
        <v>0</v>
      </c>
      <c r="V560">
        <v>1</v>
      </c>
      <c r="W560">
        <v>1</v>
      </c>
      <c r="X560">
        <v>0</v>
      </c>
      <c r="Y560">
        <v>3</v>
      </c>
      <c r="Z560">
        <v>11</v>
      </c>
      <c r="AA560">
        <v>1</v>
      </c>
      <c r="AB560">
        <v>43</v>
      </c>
      <c r="AC560" t="str" cm="1">
        <f t="array" ref="AC560">_xlfn.IFS(AB560 &lt; 30, "&lt; 30", AB560 &lt; 40, "30-39", AB560 &lt; 50, "40-49", AB560 &gt;= 50, "50+")</f>
        <v>40-49</v>
      </c>
      <c r="AD560">
        <v>2673</v>
      </c>
      <c r="AE560">
        <v>0</v>
      </c>
      <c r="AF560">
        <v>1</v>
      </c>
      <c r="AG560">
        <v>0</v>
      </c>
      <c r="AH560">
        <v>0</v>
      </c>
      <c r="AI560">
        <v>0</v>
      </c>
      <c r="AJ560" t="str" cm="1">
        <f t="array" ref="AJ56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6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60">
        <v>0</v>
      </c>
      <c r="AM560">
        <v>0</v>
      </c>
      <c r="AN560">
        <v>0</v>
      </c>
      <c r="AO560">
        <v>0</v>
      </c>
      <c r="AP560">
        <v>1</v>
      </c>
      <c r="AQ560" t="str" cm="1">
        <f t="array" ref="AQ56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560" t="str" cm="1">
        <f t="array" ref="AR56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60">
        <v>1206</v>
      </c>
      <c r="AT560">
        <v>1182</v>
      </c>
      <c r="AU560">
        <v>3</v>
      </c>
      <c r="AV560">
        <v>1</v>
      </c>
      <c r="AW560" t="s">
        <v>43</v>
      </c>
      <c r="AX560" t="s">
        <v>13</v>
      </c>
      <c r="AY560" t="str">
        <f t="shared" si="73"/>
        <v>Store</v>
      </c>
      <c r="AZ560">
        <v>18</v>
      </c>
      <c r="BA560" t="s">
        <v>48</v>
      </c>
      <c r="BB560">
        <f t="shared" si="74"/>
        <v>18</v>
      </c>
      <c r="BC560">
        <f t="shared" si="75"/>
        <v>1230</v>
      </c>
      <c r="BD560">
        <f t="shared" si="76"/>
        <v>8</v>
      </c>
      <c r="BE560">
        <f t="shared" si="77"/>
        <v>7</v>
      </c>
      <c r="BF560">
        <f t="shared" si="78"/>
        <v>8</v>
      </c>
      <c r="BG560">
        <f t="shared" si="79"/>
        <v>23</v>
      </c>
      <c r="BH560">
        <f t="shared" si="80"/>
        <v>8</v>
      </c>
      <c r="BI560" t="str">
        <f>VLOOKUP(BH560,'Additional Data'!$E$1:$F$12,2,FALSE)</f>
        <v>Top Customer</v>
      </c>
      <c r="BJ560" t="str">
        <f>IF(G560 &lt;= 'Additional Data'!$Q$2, "Low", IF(G560 &lt;= 'Additional Data'!$Q$3, "Medium", "High"))</f>
        <v>High</v>
      </c>
      <c r="BK560" t="str">
        <f>IF(K560 &lt;= 'Additional Data'!$V$2, "Low", IF(K560 &lt;= 'Additional Data'!$V$3, "Medium", "High"))</f>
        <v>Low</v>
      </c>
      <c r="BL560" t="str">
        <f>IF(L560 &lt;= 'Additional Data'!$AA$2, "Low", IF(L560 &lt;= 'Additional Data'!$AA$3, "Medium", "High"))</f>
        <v>Medium</v>
      </c>
      <c r="BM560">
        <v>559</v>
      </c>
    </row>
    <row r="561" spans="1:65" x14ac:dyDescent="0.25">
      <c r="A561">
        <v>51287</v>
      </c>
      <c r="B561" t="str">
        <f>IF(A561 &lt;= 'Additional Data'!$B$2,"Low", IF(A561 &lt;='Additional Data'!$B$3, "Medium", "High"))</f>
        <v>Medium</v>
      </c>
      <c r="C561">
        <v>1</v>
      </c>
      <c r="D561">
        <v>1</v>
      </c>
      <c r="E561">
        <v>10</v>
      </c>
      <c r="F561" t="str">
        <f t="shared" si="72"/>
        <v>Recent</v>
      </c>
      <c r="G561">
        <v>117</v>
      </c>
      <c r="H561">
        <v>0</v>
      </c>
      <c r="I561">
        <v>22</v>
      </c>
      <c r="J561">
        <v>13</v>
      </c>
      <c r="K561">
        <v>0</v>
      </c>
      <c r="L561">
        <v>30</v>
      </c>
      <c r="M561">
        <f>INDEX('Additional Data'!$H$2:$M$2, MATCH(MAX(G561:L561), G561:L561,0))</f>
        <v>0</v>
      </c>
      <c r="N561">
        <v>3</v>
      </c>
      <c r="O561">
        <v>4</v>
      </c>
      <c r="P561">
        <v>1</v>
      </c>
      <c r="Q561">
        <v>3</v>
      </c>
      <c r="R561">
        <v>7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3</v>
      </c>
      <c r="Z561">
        <v>11</v>
      </c>
      <c r="AA561">
        <v>0</v>
      </c>
      <c r="AB561">
        <v>52</v>
      </c>
      <c r="AC561" t="str" cm="1">
        <f t="array" ref="AC561">_xlfn.IFS(AB561 &lt; 30, "&lt; 30", AB561 &lt; 40, "30-39", AB561 &lt; 50, "40-49", AB561 &gt;= 50, "50+")</f>
        <v>50+</v>
      </c>
      <c r="AD561">
        <v>2248</v>
      </c>
      <c r="AE561">
        <v>0</v>
      </c>
      <c r="AF561">
        <v>1</v>
      </c>
      <c r="AG561">
        <v>0</v>
      </c>
      <c r="AH561">
        <v>0</v>
      </c>
      <c r="AI561">
        <v>0</v>
      </c>
      <c r="AJ561" t="str" cm="1">
        <f t="array" ref="AJ56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6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61">
        <v>0</v>
      </c>
      <c r="AM561">
        <v>0</v>
      </c>
      <c r="AN561">
        <v>1</v>
      </c>
      <c r="AO561">
        <v>0</v>
      </c>
      <c r="AP561">
        <v>0</v>
      </c>
      <c r="AQ561" t="str" cm="1">
        <f t="array" ref="AQ56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61" t="str" cm="1">
        <f t="array" ref="AR56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61">
        <v>152</v>
      </c>
      <c r="AT561">
        <v>122</v>
      </c>
      <c r="AU561">
        <v>0</v>
      </c>
      <c r="AV561">
        <v>2</v>
      </c>
      <c r="AW561" t="s">
        <v>47</v>
      </c>
      <c r="AX561" t="s">
        <v>11</v>
      </c>
      <c r="AY561" t="str">
        <f t="shared" si="73"/>
        <v>Web</v>
      </c>
      <c r="AZ561">
        <v>8</v>
      </c>
      <c r="BA561" t="s">
        <v>44</v>
      </c>
      <c r="BB561">
        <f t="shared" si="74"/>
        <v>8</v>
      </c>
      <c r="BC561">
        <f t="shared" si="75"/>
        <v>182</v>
      </c>
      <c r="BD561">
        <f t="shared" si="76"/>
        <v>9</v>
      </c>
      <c r="BE561">
        <f t="shared" si="77"/>
        <v>3</v>
      </c>
      <c r="BF561">
        <f t="shared" si="78"/>
        <v>3</v>
      </c>
      <c r="BG561">
        <f t="shared" si="79"/>
        <v>15</v>
      </c>
      <c r="BH561">
        <f t="shared" si="80"/>
        <v>4</v>
      </c>
      <c r="BI561" t="str">
        <f>VLOOKUP(BH561,'Additional Data'!$E$1:$F$12,2,FALSE)</f>
        <v>At Risk</v>
      </c>
      <c r="BJ561" t="str">
        <f>IF(G561 &lt;= 'Additional Data'!$Q$2, "Low", IF(G561 &lt;= 'Additional Data'!$Q$3, "Medium", "High"))</f>
        <v>Medium</v>
      </c>
      <c r="BK561" t="str">
        <f>IF(K561 &lt;= 'Additional Data'!$V$2, "Low", IF(K561 &lt;= 'Additional Data'!$V$3, "Medium", "High"))</f>
        <v>Low</v>
      </c>
      <c r="BL561" t="str">
        <f>IF(L561 &lt;= 'Additional Data'!$AA$2, "Low", IF(L561 &lt;= 'Additional Data'!$AA$3, "Medium", "High"))</f>
        <v>Medium</v>
      </c>
      <c r="BM561">
        <v>560</v>
      </c>
    </row>
    <row r="562" spans="1:65" x14ac:dyDescent="0.25">
      <c r="A562">
        <v>13260</v>
      </c>
      <c r="B562" t="str">
        <f>IF(A562 &lt;= 'Additional Data'!$B$2,"Low", IF(A562 &lt;='Additional Data'!$B$3, "Medium", "High"))</f>
        <v>Low</v>
      </c>
      <c r="C562">
        <v>1</v>
      </c>
      <c r="D562">
        <v>1</v>
      </c>
      <c r="E562">
        <v>48</v>
      </c>
      <c r="F562" t="str">
        <f t="shared" si="72"/>
        <v>Mid</v>
      </c>
      <c r="G562">
        <v>9</v>
      </c>
      <c r="H562">
        <v>4</v>
      </c>
      <c r="I562">
        <v>17</v>
      </c>
      <c r="J562">
        <v>10</v>
      </c>
      <c r="K562">
        <v>2</v>
      </c>
      <c r="L562">
        <v>7</v>
      </c>
      <c r="M562">
        <f>INDEX('Additional Data'!$H$2:$M$2, MATCH(MAX(G562:L562), G562:L562,0))</f>
        <v>0</v>
      </c>
      <c r="N562">
        <v>4</v>
      </c>
      <c r="O562">
        <v>3</v>
      </c>
      <c r="P562">
        <v>0</v>
      </c>
      <c r="Q562">
        <v>3</v>
      </c>
      <c r="R562">
        <v>8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3</v>
      </c>
      <c r="Z562">
        <v>11</v>
      </c>
      <c r="AA562">
        <v>0</v>
      </c>
      <c r="AB562">
        <v>50</v>
      </c>
      <c r="AC562" t="str" cm="1">
        <f t="array" ref="AC562">_xlfn.IFS(AB562 &lt; 30, "&lt; 30", AB562 &lt; 40, "30-39", AB562 &lt; 50, "40-49", AB562 &gt;= 50, "50+")</f>
        <v>50+</v>
      </c>
      <c r="AD562">
        <v>2469</v>
      </c>
      <c r="AE562">
        <v>0</v>
      </c>
      <c r="AF562">
        <v>1</v>
      </c>
      <c r="AG562">
        <v>0</v>
      </c>
      <c r="AH562">
        <v>0</v>
      </c>
      <c r="AI562">
        <v>0</v>
      </c>
      <c r="AJ562" t="str" cm="1">
        <f t="array" ref="AJ56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6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62">
        <v>0</v>
      </c>
      <c r="AM562">
        <v>0</v>
      </c>
      <c r="AN562">
        <v>1</v>
      </c>
      <c r="AO562">
        <v>0</v>
      </c>
      <c r="AP562">
        <v>0</v>
      </c>
      <c r="AQ562" t="str" cm="1">
        <f t="array" ref="AQ56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62" t="str" cm="1">
        <f t="array" ref="AR56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62">
        <v>42</v>
      </c>
      <c r="AT562">
        <v>35</v>
      </c>
      <c r="AU562">
        <v>0</v>
      </c>
      <c r="AV562">
        <v>2</v>
      </c>
      <c r="AW562" t="s">
        <v>45</v>
      </c>
      <c r="AX562" t="s">
        <v>11</v>
      </c>
      <c r="AY562" t="str">
        <f t="shared" si="73"/>
        <v>Web</v>
      </c>
      <c r="AZ562">
        <v>6</v>
      </c>
      <c r="BA562" t="s">
        <v>44</v>
      </c>
      <c r="BB562">
        <f t="shared" si="74"/>
        <v>6</v>
      </c>
      <c r="BC562">
        <f t="shared" si="75"/>
        <v>49</v>
      </c>
      <c r="BD562">
        <f t="shared" si="76"/>
        <v>6</v>
      </c>
      <c r="BE562">
        <f t="shared" si="77"/>
        <v>2</v>
      </c>
      <c r="BF562">
        <f t="shared" si="78"/>
        <v>1</v>
      </c>
      <c r="BG562">
        <f t="shared" si="79"/>
        <v>9</v>
      </c>
      <c r="BH562">
        <f t="shared" si="80"/>
        <v>2</v>
      </c>
      <c r="BI562" t="str">
        <f>VLOOKUP(BH562,'Additional Data'!$E$1:$F$12,2,FALSE)</f>
        <v>Churned Customer</v>
      </c>
      <c r="BJ562" t="str">
        <f>IF(G562 &lt;= 'Additional Data'!$Q$2, "Low", IF(G562 &lt;= 'Additional Data'!$Q$3, "Medium", "High"))</f>
        <v>Low</v>
      </c>
      <c r="BK562" t="str">
        <f>IF(K562 &lt;= 'Additional Data'!$V$2, "Low", IF(K562 &lt;= 'Additional Data'!$V$3, "Medium", "High"))</f>
        <v>Medium</v>
      </c>
      <c r="BL562" t="str">
        <f>IF(L562 &lt;= 'Additional Data'!$AA$2, "Low", IF(L562 &lt;= 'Additional Data'!$AA$3, "Medium", "High"))</f>
        <v>Low</v>
      </c>
      <c r="BM562">
        <v>561</v>
      </c>
    </row>
    <row r="563" spans="1:65" x14ac:dyDescent="0.25">
      <c r="A563">
        <v>47472</v>
      </c>
      <c r="B563" t="str">
        <f>IF(A563 &lt;= 'Additional Data'!$B$2,"Low", IF(A563 &lt;='Additional Data'!$B$3, "Medium", "High"))</f>
        <v>Medium</v>
      </c>
      <c r="C563">
        <v>1</v>
      </c>
      <c r="D563">
        <v>1</v>
      </c>
      <c r="E563">
        <v>39</v>
      </c>
      <c r="F563" t="str">
        <f t="shared" si="72"/>
        <v>Mid</v>
      </c>
      <c r="G563">
        <v>56</v>
      </c>
      <c r="H563">
        <v>0</v>
      </c>
      <c r="I563">
        <v>11</v>
      </c>
      <c r="J563">
        <v>0</v>
      </c>
      <c r="K563">
        <v>0</v>
      </c>
      <c r="L563">
        <v>8</v>
      </c>
      <c r="M563">
        <f>INDEX('Additional Data'!$H$2:$M$2, MATCH(MAX(G563:L563), G563:L563,0))</f>
        <v>0</v>
      </c>
      <c r="N563">
        <v>2</v>
      </c>
      <c r="O563">
        <v>2</v>
      </c>
      <c r="P563">
        <v>0</v>
      </c>
      <c r="Q563">
        <v>4</v>
      </c>
      <c r="R563">
        <v>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3</v>
      </c>
      <c r="Z563">
        <v>11</v>
      </c>
      <c r="AA563">
        <v>0</v>
      </c>
      <c r="AB563">
        <v>54</v>
      </c>
      <c r="AC563" t="str" cm="1">
        <f t="array" ref="AC563">_xlfn.IFS(AB563 &lt; 30, "&lt; 30", AB563 &lt; 40, "30-39", AB563 &lt; 50, "40-49", AB563 &gt;= 50, "50+")</f>
        <v>50+</v>
      </c>
      <c r="AD563">
        <v>2445</v>
      </c>
      <c r="AE563">
        <v>0</v>
      </c>
      <c r="AF563">
        <v>0</v>
      </c>
      <c r="AG563">
        <v>0</v>
      </c>
      <c r="AH563">
        <v>1</v>
      </c>
      <c r="AI563">
        <v>0</v>
      </c>
      <c r="AJ563" t="str" cm="1">
        <f t="array" ref="AJ56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6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63">
        <v>0</v>
      </c>
      <c r="AM563">
        <v>0</v>
      </c>
      <c r="AN563">
        <v>0</v>
      </c>
      <c r="AO563">
        <v>0</v>
      </c>
      <c r="AP563">
        <v>1</v>
      </c>
      <c r="AQ563" t="str" cm="1">
        <f t="array" ref="AQ56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563" t="str" cm="1">
        <f t="array" ref="AR56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63">
        <v>67</v>
      </c>
      <c r="AT563">
        <v>59</v>
      </c>
      <c r="AU563">
        <v>0</v>
      </c>
      <c r="AV563">
        <v>2</v>
      </c>
      <c r="AW563" t="s">
        <v>47</v>
      </c>
      <c r="AX563" t="s">
        <v>13</v>
      </c>
      <c r="AY563" t="str">
        <f t="shared" si="73"/>
        <v>Store</v>
      </c>
      <c r="AZ563">
        <v>6</v>
      </c>
      <c r="BA563" t="s">
        <v>44</v>
      </c>
      <c r="BB563">
        <f t="shared" si="74"/>
        <v>6</v>
      </c>
      <c r="BC563">
        <f t="shared" si="75"/>
        <v>75</v>
      </c>
      <c r="BD563">
        <f t="shared" si="76"/>
        <v>7</v>
      </c>
      <c r="BE563">
        <f t="shared" si="77"/>
        <v>2</v>
      </c>
      <c r="BF563">
        <f t="shared" si="78"/>
        <v>2</v>
      </c>
      <c r="BG563">
        <f t="shared" si="79"/>
        <v>11</v>
      </c>
      <c r="BH563">
        <f t="shared" si="80"/>
        <v>3</v>
      </c>
      <c r="BI563" t="str">
        <f>VLOOKUP(BH563,'Additional Data'!$E$1:$F$12,2,FALSE)</f>
        <v>At Risk</v>
      </c>
      <c r="BJ563" t="str">
        <f>IF(G563 &lt;= 'Additional Data'!$Q$2, "Low", IF(G563 &lt;= 'Additional Data'!$Q$3, "Medium", "High"))</f>
        <v>Medium</v>
      </c>
      <c r="BK563" t="str">
        <f>IF(K563 &lt;= 'Additional Data'!$V$2, "Low", IF(K563 &lt;= 'Additional Data'!$V$3, "Medium", "High"))</f>
        <v>Low</v>
      </c>
      <c r="BL563" t="str">
        <f>IF(L563 &lt;= 'Additional Data'!$AA$2, "Low", IF(L563 &lt;= 'Additional Data'!$AA$3, "Medium", "High"))</f>
        <v>Low</v>
      </c>
      <c r="BM563">
        <v>562</v>
      </c>
    </row>
    <row r="564" spans="1:65" x14ac:dyDescent="0.25">
      <c r="A564">
        <v>54603</v>
      </c>
      <c r="B564" t="str">
        <f>IF(A564 &lt;= 'Additional Data'!$B$2,"Low", IF(A564 &lt;='Additional Data'!$B$3, "Medium", "High"))</f>
        <v>Medium</v>
      </c>
      <c r="C564">
        <v>1</v>
      </c>
      <c r="D564">
        <v>1</v>
      </c>
      <c r="E564">
        <v>85</v>
      </c>
      <c r="F564" t="str">
        <f t="shared" si="72"/>
        <v>Old</v>
      </c>
      <c r="G564">
        <v>145</v>
      </c>
      <c r="H564">
        <v>13</v>
      </c>
      <c r="I564">
        <v>46</v>
      </c>
      <c r="J564">
        <v>17</v>
      </c>
      <c r="K564">
        <v>2</v>
      </c>
      <c r="L564">
        <v>4</v>
      </c>
      <c r="M564">
        <f>INDEX('Additional Data'!$H$2:$M$2, MATCH(MAX(G564:L564), G564:L564,0))</f>
        <v>0</v>
      </c>
      <c r="N564">
        <v>6</v>
      </c>
      <c r="O564">
        <v>4</v>
      </c>
      <c r="P564">
        <v>2</v>
      </c>
      <c r="Q564">
        <v>4</v>
      </c>
      <c r="R564">
        <v>7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3</v>
      </c>
      <c r="Z564">
        <v>11</v>
      </c>
      <c r="AA564">
        <v>0</v>
      </c>
      <c r="AB564">
        <v>64</v>
      </c>
      <c r="AC564" t="str" cm="1">
        <f t="array" ref="AC564">_xlfn.IFS(AB564 &lt; 30, "&lt; 30", AB564 &lt; 40, "30-39", AB564 &lt; 50, "40-49", AB564 &gt;= 50, "50+")</f>
        <v>50+</v>
      </c>
      <c r="AD564">
        <v>2514</v>
      </c>
      <c r="AE564">
        <v>0</v>
      </c>
      <c r="AF564">
        <v>0</v>
      </c>
      <c r="AG564">
        <v>0</v>
      </c>
      <c r="AH564">
        <v>1</v>
      </c>
      <c r="AI564">
        <v>0</v>
      </c>
      <c r="AJ564" t="str" cm="1">
        <f t="array" ref="AJ56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6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64">
        <v>0</v>
      </c>
      <c r="AM564">
        <v>0</v>
      </c>
      <c r="AN564">
        <v>0</v>
      </c>
      <c r="AO564">
        <v>1</v>
      </c>
      <c r="AP564">
        <v>0</v>
      </c>
      <c r="AQ564" t="str" cm="1">
        <f t="array" ref="AQ56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564" t="str" cm="1">
        <f t="array" ref="AR56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64">
        <v>223</v>
      </c>
      <c r="AT564">
        <v>219</v>
      </c>
      <c r="AU564">
        <v>0</v>
      </c>
      <c r="AV564">
        <v>2</v>
      </c>
      <c r="AW564" t="s">
        <v>47</v>
      </c>
      <c r="AX564" t="s">
        <v>11</v>
      </c>
      <c r="AY564" t="str">
        <f t="shared" si="73"/>
        <v>Web</v>
      </c>
      <c r="AZ564">
        <v>10</v>
      </c>
      <c r="BA564" t="s">
        <v>44</v>
      </c>
      <c r="BB564">
        <f t="shared" si="74"/>
        <v>10</v>
      </c>
      <c r="BC564">
        <f t="shared" si="75"/>
        <v>227</v>
      </c>
      <c r="BD564">
        <f t="shared" si="76"/>
        <v>1.9999999999999996</v>
      </c>
      <c r="BE564">
        <f t="shared" si="77"/>
        <v>4</v>
      </c>
      <c r="BF564">
        <f t="shared" si="78"/>
        <v>4</v>
      </c>
      <c r="BG564">
        <f t="shared" si="79"/>
        <v>10</v>
      </c>
      <c r="BH564">
        <f t="shared" si="80"/>
        <v>2</v>
      </c>
      <c r="BI564" t="str">
        <f>VLOOKUP(BH564,'Additional Data'!$E$1:$F$12,2,FALSE)</f>
        <v>Churned Customer</v>
      </c>
      <c r="BJ564" t="str">
        <f>IF(G564 &lt;= 'Additional Data'!$Q$2, "Low", IF(G564 &lt;= 'Additional Data'!$Q$3, "Medium", "High"))</f>
        <v>Medium</v>
      </c>
      <c r="BK564" t="str">
        <f>IF(K564 &lt;= 'Additional Data'!$V$2, "Low", IF(K564 &lt;= 'Additional Data'!$V$3, "Medium", "High"))</f>
        <v>Medium</v>
      </c>
      <c r="BL564" t="str">
        <f>IF(L564 &lt;= 'Additional Data'!$AA$2, "Low", IF(L564 &lt;= 'Additional Data'!$AA$3, "Medium", "High"))</f>
        <v>Low</v>
      </c>
      <c r="BM564">
        <v>563</v>
      </c>
    </row>
    <row r="565" spans="1:65" x14ac:dyDescent="0.25">
      <c r="A565">
        <v>45207</v>
      </c>
      <c r="B565" t="str">
        <f>IF(A565 &lt;= 'Additional Data'!$B$2,"Low", IF(A565 &lt;='Additional Data'!$B$3, "Medium", "High"))</f>
        <v>Medium</v>
      </c>
      <c r="C565">
        <v>1</v>
      </c>
      <c r="D565">
        <v>1</v>
      </c>
      <c r="E565">
        <v>64</v>
      </c>
      <c r="F565" t="str">
        <f t="shared" si="72"/>
        <v>Old</v>
      </c>
      <c r="G565">
        <v>203</v>
      </c>
      <c r="H565">
        <v>0</v>
      </c>
      <c r="I565">
        <v>10</v>
      </c>
      <c r="J565">
        <v>0</v>
      </c>
      <c r="K565">
        <v>0</v>
      </c>
      <c r="L565">
        <v>2</v>
      </c>
      <c r="M565">
        <f>INDEX('Additional Data'!$H$2:$M$2, MATCH(MAX(G565:L565), G565:L565,0))</f>
        <v>0</v>
      </c>
      <c r="N565">
        <v>5</v>
      </c>
      <c r="O565">
        <v>3</v>
      </c>
      <c r="P565">
        <v>1</v>
      </c>
      <c r="Q565">
        <v>6</v>
      </c>
      <c r="R565">
        <v>6</v>
      </c>
      <c r="S565">
        <v>0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3</v>
      </c>
      <c r="Z565">
        <v>11</v>
      </c>
      <c r="AA565">
        <v>0</v>
      </c>
      <c r="AB565">
        <v>46</v>
      </c>
      <c r="AC565" t="str" cm="1">
        <f t="array" ref="AC565">_xlfn.IFS(AB565 &lt; 30, "&lt; 30", AB565 &lt; 40, "30-39", AB565 &lt; 50, "40-49", AB565 &gt;= 50, "50+")</f>
        <v>40-49</v>
      </c>
      <c r="AD565">
        <v>2755</v>
      </c>
      <c r="AE565">
        <v>0</v>
      </c>
      <c r="AF565">
        <v>1</v>
      </c>
      <c r="AG565">
        <v>0</v>
      </c>
      <c r="AH565">
        <v>0</v>
      </c>
      <c r="AI565">
        <v>0</v>
      </c>
      <c r="AJ565" t="str" cm="1">
        <f t="array" ref="AJ56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6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65">
        <v>0</v>
      </c>
      <c r="AM565">
        <v>0</v>
      </c>
      <c r="AN565">
        <v>0</v>
      </c>
      <c r="AO565">
        <v>0</v>
      </c>
      <c r="AP565">
        <v>1</v>
      </c>
      <c r="AQ565" t="str" cm="1">
        <f t="array" ref="AQ56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565" t="str" cm="1">
        <f t="array" ref="AR56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65">
        <v>213</v>
      </c>
      <c r="AT565">
        <v>211</v>
      </c>
      <c r="AU565">
        <v>1</v>
      </c>
      <c r="AV565">
        <v>2</v>
      </c>
      <c r="AW565" t="s">
        <v>47</v>
      </c>
      <c r="AX565" t="s">
        <v>13</v>
      </c>
      <c r="AY565" t="str">
        <f t="shared" si="73"/>
        <v>Store</v>
      </c>
      <c r="AZ565">
        <v>10</v>
      </c>
      <c r="BA565" t="s">
        <v>48</v>
      </c>
      <c r="BB565">
        <f t="shared" si="74"/>
        <v>10</v>
      </c>
      <c r="BC565">
        <f t="shared" si="75"/>
        <v>215</v>
      </c>
      <c r="BD565">
        <f t="shared" si="76"/>
        <v>4</v>
      </c>
      <c r="BE565">
        <f t="shared" si="77"/>
        <v>4</v>
      </c>
      <c r="BF565">
        <f t="shared" si="78"/>
        <v>4</v>
      </c>
      <c r="BG565">
        <f t="shared" si="79"/>
        <v>12</v>
      </c>
      <c r="BH565">
        <f t="shared" si="80"/>
        <v>3</v>
      </c>
      <c r="BI565" t="str">
        <f>VLOOKUP(BH565,'Additional Data'!$E$1:$F$12,2,FALSE)</f>
        <v>At Risk</v>
      </c>
      <c r="BJ565" t="str">
        <f>IF(G565 &lt;= 'Additional Data'!$Q$2, "Low", IF(G565 &lt;= 'Additional Data'!$Q$3, "Medium", "High"))</f>
        <v>Medium</v>
      </c>
      <c r="BK565" t="str">
        <f>IF(K565 &lt;= 'Additional Data'!$V$2, "Low", IF(K565 &lt;= 'Additional Data'!$V$3, "Medium", "High"))</f>
        <v>Low</v>
      </c>
      <c r="BL565" t="str">
        <f>IF(L565 &lt;= 'Additional Data'!$AA$2, "Low", IF(L565 &lt;= 'Additional Data'!$AA$3, "Medium", "High"))</f>
        <v>Low</v>
      </c>
      <c r="BM565">
        <v>564</v>
      </c>
    </row>
    <row r="566" spans="1:65" x14ac:dyDescent="0.25">
      <c r="A566">
        <v>40689</v>
      </c>
      <c r="B566" t="str">
        <f>IF(A566 &lt;= 'Additional Data'!$B$2,"Low", IF(A566 &lt;='Additional Data'!$B$3, "Medium", "High"))</f>
        <v>Medium</v>
      </c>
      <c r="C566">
        <v>0</v>
      </c>
      <c r="D566">
        <v>1</v>
      </c>
      <c r="E566">
        <v>69</v>
      </c>
      <c r="F566" t="str">
        <f t="shared" si="72"/>
        <v>Old</v>
      </c>
      <c r="G566">
        <v>270</v>
      </c>
      <c r="H566">
        <v>3</v>
      </c>
      <c r="I566">
        <v>27</v>
      </c>
      <c r="J566">
        <v>39</v>
      </c>
      <c r="K566">
        <v>6</v>
      </c>
      <c r="L566">
        <v>99</v>
      </c>
      <c r="M566">
        <f>INDEX('Additional Data'!$H$2:$M$2, MATCH(MAX(G566:L566), G566:L566,0))</f>
        <v>0</v>
      </c>
      <c r="N566">
        <v>7</v>
      </c>
      <c r="O566">
        <v>7</v>
      </c>
      <c r="P566">
        <v>1</v>
      </c>
      <c r="Q566">
        <v>5</v>
      </c>
      <c r="R566">
        <v>8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3</v>
      </c>
      <c r="Z566">
        <v>11</v>
      </c>
      <c r="AA566">
        <v>0</v>
      </c>
      <c r="AB566">
        <v>69</v>
      </c>
      <c r="AC566" t="str" cm="1">
        <f t="array" ref="AC566">_xlfn.IFS(AB566 &lt; 30, "&lt; 30", AB566 &lt; 40, "30-39", AB566 &lt; 50, "40-49", AB566 &gt;= 50, "50+")</f>
        <v>50+</v>
      </c>
      <c r="AD566">
        <v>2627</v>
      </c>
      <c r="AE566">
        <v>0</v>
      </c>
      <c r="AF566">
        <v>0</v>
      </c>
      <c r="AG566">
        <v>0</v>
      </c>
      <c r="AH566">
        <v>1</v>
      </c>
      <c r="AI566">
        <v>0</v>
      </c>
      <c r="AJ566" t="str" cm="1">
        <f t="array" ref="AJ56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6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66">
        <v>0</v>
      </c>
      <c r="AM566">
        <v>0</v>
      </c>
      <c r="AN566">
        <v>1</v>
      </c>
      <c r="AO566">
        <v>0</v>
      </c>
      <c r="AP566">
        <v>0</v>
      </c>
      <c r="AQ566" t="str" cm="1">
        <f t="array" ref="AQ56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66" t="str" cm="1">
        <f t="array" ref="AR56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66">
        <v>345</v>
      </c>
      <c r="AT566">
        <v>246</v>
      </c>
      <c r="AU566">
        <v>0</v>
      </c>
      <c r="AV566">
        <v>1</v>
      </c>
      <c r="AW566" t="s">
        <v>46</v>
      </c>
      <c r="AX566" t="s">
        <v>11</v>
      </c>
      <c r="AY566" t="str">
        <f t="shared" si="73"/>
        <v>Web</v>
      </c>
      <c r="AZ566">
        <v>13</v>
      </c>
      <c r="BA566" t="s">
        <v>44</v>
      </c>
      <c r="BB566">
        <f t="shared" si="74"/>
        <v>13</v>
      </c>
      <c r="BC566">
        <f t="shared" si="75"/>
        <v>444</v>
      </c>
      <c r="BD566">
        <f t="shared" si="76"/>
        <v>4</v>
      </c>
      <c r="BE566">
        <f t="shared" si="77"/>
        <v>5</v>
      </c>
      <c r="BF566">
        <f t="shared" si="78"/>
        <v>5</v>
      </c>
      <c r="BG566">
        <f t="shared" si="79"/>
        <v>14</v>
      </c>
      <c r="BH566">
        <f t="shared" si="80"/>
        <v>4</v>
      </c>
      <c r="BI566" t="str">
        <f>VLOOKUP(BH566,'Additional Data'!$E$1:$F$12,2,FALSE)</f>
        <v>At Risk</v>
      </c>
      <c r="BJ566" t="str">
        <f>IF(G566 &lt;= 'Additional Data'!$Q$2, "Low", IF(G566 &lt;= 'Additional Data'!$Q$3, "Medium", "High"))</f>
        <v>Medium</v>
      </c>
      <c r="BK566" t="str">
        <f>IF(K566 &lt;= 'Additional Data'!$V$2, "Low", IF(K566 &lt;= 'Additional Data'!$V$3, "Medium", "High"))</f>
        <v>Medium</v>
      </c>
      <c r="BL566" t="str">
        <f>IF(L566 &lt;= 'Additional Data'!$AA$2, "Low", IF(L566 &lt;= 'Additional Data'!$AA$3, "Medium", "High"))</f>
        <v>High</v>
      </c>
      <c r="BM566">
        <v>565</v>
      </c>
    </row>
    <row r="567" spans="1:65" x14ac:dyDescent="0.25">
      <c r="A567">
        <v>47821</v>
      </c>
      <c r="B567" t="str">
        <f>IF(A567 &lt;= 'Additional Data'!$B$2,"Low", IF(A567 &lt;='Additional Data'!$B$3, "Medium", "High"))</f>
        <v>Medium</v>
      </c>
      <c r="C567">
        <v>1</v>
      </c>
      <c r="D567">
        <v>1</v>
      </c>
      <c r="E567">
        <v>54</v>
      </c>
      <c r="F567" t="str">
        <f t="shared" si="72"/>
        <v>Mid</v>
      </c>
      <c r="G567">
        <v>9</v>
      </c>
      <c r="H567">
        <v>0</v>
      </c>
      <c r="I567">
        <v>16</v>
      </c>
      <c r="J567">
        <v>6</v>
      </c>
      <c r="K567">
        <v>6</v>
      </c>
      <c r="L567">
        <v>10</v>
      </c>
      <c r="M567">
        <f>INDEX('Additional Data'!$H$2:$M$2, MATCH(MAX(G567:L567), G567:L567,0))</f>
        <v>0</v>
      </c>
      <c r="N567">
        <v>1</v>
      </c>
      <c r="O567">
        <v>1</v>
      </c>
      <c r="P567">
        <v>0</v>
      </c>
      <c r="Q567">
        <v>3</v>
      </c>
      <c r="R567">
        <v>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3</v>
      </c>
      <c r="Z567">
        <v>11</v>
      </c>
      <c r="AA567">
        <v>0</v>
      </c>
      <c r="AB567">
        <v>53</v>
      </c>
      <c r="AC567" t="str" cm="1">
        <f t="array" ref="AC567">_xlfn.IFS(AB567 &lt; 30, "&lt; 30", AB567 &lt; 40, "30-39", AB567 &lt; 50, "40-49", AB567 &gt;= 50, "50+")</f>
        <v>50+</v>
      </c>
      <c r="AD567">
        <v>2411</v>
      </c>
      <c r="AE567">
        <v>0</v>
      </c>
      <c r="AF567">
        <v>0</v>
      </c>
      <c r="AG567">
        <v>0</v>
      </c>
      <c r="AH567">
        <v>1</v>
      </c>
      <c r="AI567">
        <v>0</v>
      </c>
      <c r="AJ567" t="str" cm="1">
        <f t="array" ref="AJ56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6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67">
        <v>1</v>
      </c>
      <c r="AM567">
        <v>0</v>
      </c>
      <c r="AN567">
        <v>0</v>
      </c>
      <c r="AO567">
        <v>0</v>
      </c>
      <c r="AP567">
        <v>0</v>
      </c>
      <c r="AQ567" t="str" cm="1">
        <f t="array" ref="AQ56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567" t="str" cm="1">
        <f t="array" ref="AR56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567">
        <v>37</v>
      </c>
      <c r="AT567">
        <v>27</v>
      </c>
      <c r="AU567">
        <v>0</v>
      </c>
      <c r="AV567">
        <v>2</v>
      </c>
      <c r="AW567" t="s">
        <v>45</v>
      </c>
      <c r="AX567" t="s">
        <v>13</v>
      </c>
      <c r="AY567" t="str">
        <f t="shared" si="73"/>
        <v>Store</v>
      </c>
      <c r="AZ567">
        <v>4</v>
      </c>
      <c r="BA567" t="s">
        <v>44</v>
      </c>
      <c r="BB567">
        <f t="shared" si="74"/>
        <v>4</v>
      </c>
      <c r="BC567">
        <f t="shared" si="75"/>
        <v>47</v>
      </c>
      <c r="BD567">
        <f t="shared" si="76"/>
        <v>5</v>
      </c>
      <c r="BE567">
        <f t="shared" si="77"/>
        <v>0</v>
      </c>
      <c r="BF567">
        <f t="shared" si="78"/>
        <v>1</v>
      </c>
      <c r="BG567">
        <f t="shared" si="79"/>
        <v>6</v>
      </c>
      <c r="BH567">
        <f t="shared" si="80"/>
        <v>0</v>
      </c>
      <c r="BI567" t="str">
        <f>VLOOKUP(BH567,'Additional Data'!$E$1:$F$12,2,FALSE)</f>
        <v>Churned Customer</v>
      </c>
      <c r="BJ567" t="str">
        <f>IF(G567 &lt;= 'Additional Data'!$Q$2, "Low", IF(G567 &lt;= 'Additional Data'!$Q$3, "Medium", "High"))</f>
        <v>Low</v>
      </c>
      <c r="BK567" t="str">
        <f>IF(K567 &lt;= 'Additional Data'!$V$2, "Low", IF(K567 &lt;= 'Additional Data'!$V$3, "Medium", "High"))</f>
        <v>Medium</v>
      </c>
      <c r="BL567" t="str">
        <f>IF(L567 &lt;= 'Additional Data'!$AA$2, "Low", IF(L567 &lt;= 'Additional Data'!$AA$3, "Medium", "High"))</f>
        <v>Medium</v>
      </c>
      <c r="BM567">
        <v>566</v>
      </c>
    </row>
    <row r="568" spans="1:65" x14ac:dyDescent="0.25">
      <c r="A568">
        <v>27450</v>
      </c>
      <c r="B568" t="str">
        <f>IF(A568 &lt;= 'Additional Data'!$B$2,"Low", IF(A568 &lt;='Additional Data'!$B$3, "Medium", "High"))</f>
        <v>Low</v>
      </c>
      <c r="C568">
        <v>0</v>
      </c>
      <c r="D568">
        <v>0</v>
      </c>
      <c r="E568">
        <v>57</v>
      </c>
      <c r="F568" t="str">
        <f t="shared" si="72"/>
        <v>Mid</v>
      </c>
      <c r="G568">
        <v>37</v>
      </c>
      <c r="H568">
        <v>12</v>
      </c>
      <c r="I568">
        <v>23</v>
      </c>
      <c r="J568">
        <v>8</v>
      </c>
      <c r="K568">
        <v>11</v>
      </c>
      <c r="L568">
        <v>52</v>
      </c>
      <c r="M568">
        <f>INDEX('Additional Data'!$H$2:$M$2, MATCH(MAX(G568:L568), G568:L568,0))</f>
        <v>0</v>
      </c>
      <c r="N568">
        <v>1</v>
      </c>
      <c r="O568">
        <v>2</v>
      </c>
      <c r="P568">
        <v>1</v>
      </c>
      <c r="Q568">
        <v>3</v>
      </c>
      <c r="R568">
        <v>7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3</v>
      </c>
      <c r="Z568">
        <v>11</v>
      </c>
      <c r="AA568">
        <v>0</v>
      </c>
      <c r="AB568">
        <v>69</v>
      </c>
      <c r="AC568" t="str" cm="1">
        <f t="array" ref="AC568">_xlfn.IFS(AB568 &lt; 30, "&lt; 30", AB568 &lt; 40, "30-39", AB568 &lt; 50, "40-49", AB568 &gt;= 50, "50+")</f>
        <v>50+</v>
      </c>
      <c r="AD568">
        <v>2599</v>
      </c>
      <c r="AE568">
        <v>0</v>
      </c>
      <c r="AF568">
        <v>1</v>
      </c>
      <c r="AG568">
        <v>0</v>
      </c>
      <c r="AH568">
        <v>0</v>
      </c>
      <c r="AI568">
        <v>0</v>
      </c>
      <c r="AJ568" t="str" cm="1">
        <f t="array" ref="AJ56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6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68">
        <v>0</v>
      </c>
      <c r="AM568">
        <v>0</v>
      </c>
      <c r="AN568">
        <v>0</v>
      </c>
      <c r="AO568">
        <v>1</v>
      </c>
      <c r="AP568">
        <v>0</v>
      </c>
      <c r="AQ568" t="str" cm="1">
        <f t="array" ref="AQ56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568" t="str" cm="1">
        <f t="array" ref="AR56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68">
        <v>91</v>
      </c>
      <c r="AT568">
        <v>39</v>
      </c>
      <c r="AU568">
        <v>0</v>
      </c>
      <c r="AV568">
        <v>0</v>
      </c>
      <c r="AW568" t="s">
        <v>47</v>
      </c>
      <c r="AX568" t="s">
        <v>13</v>
      </c>
      <c r="AY568" t="str">
        <f t="shared" si="73"/>
        <v>Store</v>
      </c>
      <c r="AZ568">
        <v>6</v>
      </c>
      <c r="BA568" t="s">
        <v>44</v>
      </c>
      <c r="BB568">
        <f t="shared" si="74"/>
        <v>6</v>
      </c>
      <c r="BC568">
        <f t="shared" si="75"/>
        <v>143</v>
      </c>
      <c r="BD568">
        <f t="shared" si="76"/>
        <v>5</v>
      </c>
      <c r="BE568">
        <f t="shared" si="77"/>
        <v>2</v>
      </c>
      <c r="BF568">
        <f t="shared" si="78"/>
        <v>3</v>
      </c>
      <c r="BG568">
        <f t="shared" si="79"/>
        <v>10</v>
      </c>
      <c r="BH568">
        <f t="shared" si="80"/>
        <v>2</v>
      </c>
      <c r="BI568" t="str">
        <f>VLOOKUP(BH568,'Additional Data'!$E$1:$F$12,2,FALSE)</f>
        <v>Churned Customer</v>
      </c>
      <c r="BJ568" t="str">
        <f>IF(G568 &lt;= 'Additional Data'!$Q$2, "Low", IF(G568 &lt;= 'Additional Data'!$Q$3, "Medium", "High"))</f>
        <v>Medium</v>
      </c>
      <c r="BK568" t="str">
        <f>IF(K568 &lt;= 'Additional Data'!$V$2, "Low", IF(K568 &lt;= 'Additional Data'!$V$3, "Medium", "High"))</f>
        <v>Medium</v>
      </c>
      <c r="BL568" t="str">
        <f>IF(L568 &lt;= 'Additional Data'!$AA$2, "Low", IF(L568 &lt;= 'Additional Data'!$AA$3, "Medium", "High"))</f>
        <v>Medium</v>
      </c>
      <c r="BM568">
        <v>567</v>
      </c>
    </row>
    <row r="569" spans="1:65" x14ac:dyDescent="0.25">
      <c r="A569">
        <v>39453</v>
      </c>
      <c r="B569" t="str">
        <f>IF(A569 &lt;= 'Additional Data'!$B$2,"Low", IF(A569 &lt;='Additional Data'!$B$3, "Medium", "High"))</f>
        <v>Medium</v>
      </c>
      <c r="C569">
        <v>1</v>
      </c>
      <c r="D569">
        <v>0</v>
      </c>
      <c r="E569">
        <v>64</v>
      </c>
      <c r="F569" t="str">
        <f t="shared" si="72"/>
        <v>Old</v>
      </c>
      <c r="G569">
        <v>46</v>
      </c>
      <c r="H569">
        <v>0</v>
      </c>
      <c r="I569">
        <v>7</v>
      </c>
      <c r="J569">
        <v>0</v>
      </c>
      <c r="K569">
        <v>0</v>
      </c>
      <c r="L569">
        <v>2</v>
      </c>
      <c r="M569">
        <f>INDEX('Additional Data'!$H$2:$M$2, MATCH(MAX(G569:L569), G569:L569,0))</f>
        <v>0</v>
      </c>
      <c r="N569">
        <v>2</v>
      </c>
      <c r="O569">
        <v>2</v>
      </c>
      <c r="P569">
        <v>0</v>
      </c>
      <c r="Q569">
        <v>3</v>
      </c>
      <c r="R569">
        <v>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3</v>
      </c>
      <c r="Z569">
        <v>11</v>
      </c>
      <c r="AA569">
        <v>0</v>
      </c>
      <c r="AB569">
        <v>37</v>
      </c>
      <c r="AC569" t="str" cm="1">
        <f t="array" ref="AC569">_xlfn.IFS(AB569 &lt; 30, "&lt; 30", AB569 &lt; 40, "30-39", AB569 &lt; 50, "40-49", AB569 &gt;= 50, "50+")</f>
        <v>30-39</v>
      </c>
      <c r="AD569">
        <v>2246</v>
      </c>
      <c r="AE569">
        <v>0</v>
      </c>
      <c r="AF569">
        <v>0</v>
      </c>
      <c r="AG569">
        <v>0</v>
      </c>
      <c r="AH569">
        <v>1</v>
      </c>
      <c r="AI569">
        <v>0</v>
      </c>
      <c r="AJ569" t="str" cm="1">
        <f t="array" ref="AJ56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6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69">
        <v>0</v>
      </c>
      <c r="AM569">
        <v>0</v>
      </c>
      <c r="AN569">
        <v>1</v>
      </c>
      <c r="AO569">
        <v>0</v>
      </c>
      <c r="AP569">
        <v>0</v>
      </c>
      <c r="AQ569" t="str" cm="1">
        <f t="array" ref="AQ56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69" t="str" cm="1">
        <f t="array" ref="AR56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69">
        <v>53</v>
      </c>
      <c r="AT569">
        <v>51</v>
      </c>
      <c r="AU569">
        <v>0</v>
      </c>
      <c r="AV569">
        <v>1</v>
      </c>
      <c r="AW569" t="s">
        <v>45</v>
      </c>
      <c r="AX569" t="s">
        <v>13</v>
      </c>
      <c r="AY569" t="str">
        <f t="shared" si="73"/>
        <v>Store</v>
      </c>
      <c r="AZ569">
        <v>5</v>
      </c>
      <c r="BA569" t="s">
        <v>44</v>
      </c>
      <c r="BB569">
        <f t="shared" si="74"/>
        <v>5</v>
      </c>
      <c r="BC569">
        <f t="shared" si="75"/>
        <v>55</v>
      </c>
      <c r="BD569">
        <f t="shared" si="76"/>
        <v>4</v>
      </c>
      <c r="BE569">
        <f t="shared" si="77"/>
        <v>1</v>
      </c>
      <c r="BF569">
        <f t="shared" si="78"/>
        <v>1</v>
      </c>
      <c r="BG569">
        <f t="shared" si="79"/>
        <v>6</v>
      </c>
      <c r="BH569">
        <f t="shared" si="80"/>
        <v>0</v>
      </c>
      <c r="BI569" t="str">
        <f>VLOOKUP(BH569,'Additional Data'!$E$1:$F$12,2,FALSE)</f>
        <v>Churned Customer</v>
      </c>
      <c r="BJ569" t="str">
        <f>IF(G569 &lt;= 'Additional Data'!$Q$2, "Low", IF(G569 &lt;= 'Additional Data'!$Q$3, "Medium", "High"))</f>
        <v>Medium</v>
      </c>
      <c r="BK569" t="str">
        <f>IF(K569 &lt;= 'Additional Data'!$V$2, "Low", IF(K569 &lt;= 'Additional Data'!$V$3, "Medium", "High"))</f>
        <v>Low</v>
      </c>
      <c r="BL569" t="str">
        <f>IF(L569 &lt;= 'Additional Data'!$AA$2, "Low", IF(L569 &lt;= 'Additional Data'!$AA$3, "Medium", "High"))</f>
        <v>Low</v>
      </c>
      <c r="BM569">
        <v>568</v>
      </c>
    </row>
    <row r="570" spans="1:65" x14ac:dyDescent="0.25">
      <c r="A570">
        <v>26850</v>
      </c>
      <c r="B570" t="str">
        <f>IF(A570 &lt;= 'Additional Data'!$B$2,"Low", IF(A570 &lt;='Additional Data'!$B$3, "Medium", "High"))</f>
        <v>Low</v>
      </c>
      <c r="C570">
        <v>1</v>
      </c>
      <c r="D570">
        <v>1</v>
      </c>
      <c r="E570">
        <v>10</v>
      </c>
      <c r="F570" t="str">
        <f t="shared" si="72"/>
        <v>Recent</v>
      </c>
      <c r="G570">
        <v>31</v>
      </c>
      <c r="H570">
        <v>1</v>
      </c>
      <c r="I570">
        <v>13</v>
      </c>
      <c r="J570">
        <v>7</v>
      </c>
      <c r="K570">
        <v>2</v>
      </c>
      <c r="L570">
        <v>9</v>
      </c>
      <c r="M570">
        <f>INDEX('Additional Data'!$H$2:$M$2, MATCH(MAX(G570:L570), G570:L570,0))</f>
        <v>0</v>
      </c>
      <c r="N570">
        <v>4</v>
      </c>
      <c r="O570">
        <v>2</v>
      </c>
      <c r="P570">
        <v>1</v>
      </c>
      <c r="Q570">
        <v>4</v>
      </c>
      <c r="R570">
        <v>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3</v>
      </c>
      <c r="Z570">
        <v>11</v>
      </c>
      <c r="AA570">
        <v>0</v>
      </c>
      <c r="AB570">
        <v>49</v>
      </c>
      <c r="AC570" t="str" cm="1">
        <f t="array" ref="AC570">_xlfn.IFS(AB570 &lt; 30, "&lt; 30", AB570 &lt; 40, "30-39", AB570 &lt; 50, "40-49", AB570 &gt;= 50, "50+")</f>
        <v>40-49</v>
      </c>
      <c r="AD570">
        <v>2231</v>
      </c>
      <c r="AE570">
        <v>0</v>
      </c>
      <c r="AF570">
        <v>0</v>
      </c>
      <c r="AG570">
        <v>0</v>
      </c>
      <c r="AH570">
        <v>1</v>
      </c>
      <c r="AI570">
        <v>0</v>
      </c>
      <c r="AJ570" t="str" cm="1">
        <f t="array" ref="AJ57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7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70">
        <v>1</v>
      </c>
      <c r="AM570">
        <v>0</v>
      </c>
      <c r="AN570">
        <v>0</v>
      </c>
      <c r="AO570">
        <v>0</v>
      </c>
      <c r="AP570">
        <v>0</v>
      </c>
      <c r="AQ570" t="str" cm="1">
        <f t="array" ref="AQ57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570" t="str" cm="1">
        <f t="array" ref="AR57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570">
        <v>54</v>
      </c>
      <c r="AT570">
        <v>45</v>
      </c>
      <c r="AU570">
        <v>0</v>
      </c>
      <c r="AV570">
        <v>2</v>
      </c>
      <c r="AW570" t="s">
        <v>45</v>
      </c>
      <c r="AX570" t="s">
        <v>13</v>
      </c>
      <c r="AY570" t="str">
        <f t="shared" si="73"/>
        <v>Store</v>
      </c>
      <c r="AZ570">
        <v>7</v>
      </c>
      <c r="BA570" t="s">
        <v>44</v>
      </c>
      <c r="BB570">
        <f t="shared" si="74"/>
        <v>7</v>
      </c>
      <c r="BC570">
        <f t="shared" si="75"/>
        <v>63</v>
      </c>
      <c r="BD570">
        <f t="shared" si="76"/>
        <v>9</v>
      </c>
      <c r="BE570">
        <f t="shared" si="77"/>
        <v>3</v>
      </c>
      <c r="BF570">
        <f t="shared" si="78"/>
        <v>2</v>
      </c>
      <c r="BG570">
        <f t="shared" si="79"/>
        <v>14</v>
      </c>
      <c r="BH570">
        <f t="shared" si="80"/>
        <v>4</v>
      </c>
      <c r="BI570" t="str">
        <f>VLOOKUP(BH570,'Additional Data'!$E$1:$F$12,2,FALSE)</f>
        <v>At Risk</v>
      </c>
      <c r="BJ570" t="str">
        <f>IF(G570 &lt;= 'Additional Data'!$Q$2, "Low", IF(G570 &lt;= 'Additional Data'!$Q$3, "Medium", "High"))</f>
        <v>Medium</v>
      </c>
      <c r="BK570" t="str">
        <f>IF(K570 &lt;= 'Additional Data'!$V$2, "Low", IF(K570 &lt;= 'Additional Data'!$V$3, "Medium", "High"))</f>
        <v>Medium</v>
      </c>
      <c r="BL570" t="str">
        <f>IF(L570 &lt;= 'Additional Data'!$AA$2, "Low", IF(L570 &lt;= 'Additional Data'!$AA$3, "Medium", "High"))</f>
        <v>Low</v>
      </c>
      <c r="BM570">
        <v>569</v>
      </c>
    </row>
    <row r="571" spans="1:65" x14ac:dyDescent="0.25">
      <c r="A571">
        <v>79800</v>
      </c>
      <c r="B571" t="str">
        <f>IF(A571 &lt;= 'Additional Data'!$B$2,"Low", IF(A571 &lt;='Additional Data'!$B$3, "Medium", "High"))</f>
        <v>High</v>
      </c>
      <c r="C571">
        <v>0</v>
      </c>
      <c r="D571">
        <v>0</v>
      </c>
      <c r="E571">
        <v>65</v>
      </c>
      <c r="F571" t="str">
        <f t="shared" si="72"/>
        <v>Old</v>
      </c>
      <c r="G571">
        <v>1060</v>
      </c>
      <c r="H571">
        <v>21</v>
      </c>
      <c r="I571">
        <v>530</v>
      </c>
      <c r="J571">
        <v>32</v>
      </c>
      <c r="K571">
        <v>0</v>
      </c>
      <c r="L571">
        <v>224</v>
      </c>
      <c r="M571">
        <f>INDEX('Additional Data'!$H$2:$M$2, MATCH(MAX(G571:L571), G571:L571,0))</f>
        <v>0</v>
      </c>
      <c r="N571">
        <v>1</v>
      </c>
      <c r="O571">
        <v>5</v>
      </c>
      <c r="P571">
        <v>11</v>
      </c>
      <c r="Q571">
        <v>5</v>
      </c>
      <c r="R571">
        <v>3</v>
      </c>
      <c r="S571">
        <v>1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3</v>
      </c>
      <c r="Z571">
        <v>11</v>
      </c>
      <c r="AA571">
        <v>1</v>
      </c>
      <c r="AB571">
        <v>65</v>
      </c>
      <c r="AC571" t="str" cm="1">
        <f t="array" ref="AC571">_xlfn.IFS(AB571 &lt; 30, "&lt; 30", AB571 &lt; 40, "30-39", AB571 &lt; 50, "40-49", AB571 &gt;= 50, "50+")</f>
        <v>50+</v>
      </c>
      <c r="AD571">
        <v>2803</v>
      </c>
      <c r="AE571">
        <v>0</v>
      </c>
      <c r="AF571">
        <v>0</v>
      </c>
      <c r="AG571">
        <v>0</v>
      </c>
      <c r="AH571">
        <v>0</v>
      </c>
      <c r="AI571">
        <v>1</v>
      </c>
      <c r="AJ571" t="str" cm="1">
        <f t="array" ref="AJ57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57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71">
        <v>0</v>
      </c>
      <c r="AM571">
        <v>0</v>
      </c>
      <c r="AN571">
        <v>1</v>
      </c>
      <c r="AO571">
        <v>0</v>
      </c>
      <c r="AP571">
        <v>0</v>
      </c>
      <c r="AQ571" t="str" cm="1">
        <f t="array" ref="AQ57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71" t="str" cm="1">
        <f t="array" ref="AR57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71">
        <v>1643</v>
      </c>
      <c r="AT571">
        <v>1419</v>
      </c>
      <c r="AU571">
        <v>3</v>
      </c>
      <c r="AV571">
        <v>0</v>
      </c>
      <c r="AW571" t="s">
        <v>43</v>
      </c>
      <c r="AX571" t="s">
        <v>12</v>
      </c>
      <c r="AY571" t="str">
        <f t="shared" si="73"/>
        <v>Catalog</v>
      </c>
      <c r="AZ571">
        <v>21</v>
      </c>
      <c r="BA571" t="s">
        <v>48</v>
      </c>
      <c r="BB571">
        <f t="shared" si="74"/>
        <v>21</v>
      </c>
      <c r="BC571">
        <f t="shared" si="75"/>
        <v>1867</v>
      </c>
      <c r="BD571">
        <f t="shared" si="76"/>
        <v>4</v>
      </c>
      <c r="BE571">
        <f t="shared" si="77"/>
        <v>8</v>
      </c>
      <c r="BF571">
        <f t="shared" si="78"/>
        <v>9</v>
      </c>
      <c r="BG571">
        <f t="shared" si="79"/>
        <v>21</v>
      </c>
      <c r="BH571">
        <f t="shared" si="80"/>
        <v>8</v>
      </c>
      <c r="BI571" t="str">
        <f>VLOOKUP(BH571,'Additional Data'!$E$1:$F$12,2,FALSE)</f>
        <v>Top Customer</v>
      </c>
      <c r="BJ571" t="str">
        <f>IF(G571 &lt;= 'Additional Data'!$Q$2, "Low", IF(G571 &lt;= 'Additional Data'!$Q$3, "Medium", "High"))</f>
        <v>High</v>
      </c>
      <c r="BK571" t="str">
        <f>IF(K571 &lt;= 'Additional Data'!$V$2, "Low", IF(K571 &lt;= 'Additional Data'!$V$3, "Medium", "High"))</f>
        <v>Low</v>
      </c>
      <c r="BL571" t="str">
        <f>IF(L571 &lt;= 'Additional Data'!$AA$2, "Low", IF(L571 &lt;= 'Additional Data'!$AA$3, "Medium", "High"))</f>
        <v>High</v>
      </c>
      <c r="BM571">
        <v>570</v>
      </c>
    </row>
    <row r="572" spans="1:65" x14ac:dyDescent="0.25">
      <c r="A572">
        <v>61794</v>
      </c>
      <c r="B572" t="str">
        <f>IF(A572 &lt;= 'Additional Data'!$B$2,"Low", IF(A572 &lt;='Additional Data'!$B$3, "Medium", "High"))</f>
        <v>Medium</v>
      </c>
      <c r="C572">
        <v>0</v>
      </c>
      <c r="D572">
        <v>1</v>
      </c>
      <c r="E572">
        <v>74</v>
      </c>
      <c r="F572" t="str">
        <f t="shared" si="72"/>
        <v>Old</v>
      </c>
      <c r="G572">
        <v>264</v>
      </c>
      <c r="H572">
        <v>47</v>
      </c>
      <c r="I572">
        <v>188</v>
      </c>
      <c r="J572">
        <v>54</v>
      </c>
      <c r="K572">
        <v>47</v>
      </c>
      <c r="L572">
        <v>11</v>
      </c>
      <c r="M572">
        <f>INDEX('Additional Data'!$H$2:$M$2, MATCH(MAX(G572:L572), G572:L572,0))</f>
        <v>0</v>
      </c>
      <c r="N572">
        <v>2</v>
      </c>
      <c r="O572">
        <v>4</v>
      </c>
      <c r="P572">
        <v>4</v>
      </c>
      <c r="Q572">
        <v>10</v>
      </c>
      <c r="R572">
        <v>2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3</v>
      </c>
      <c r="Z572">
        <v>11</v>
      </c>
      <c r="AA572">
        <v>0</v>
      </c>
      <c r="AB572">
        <v>59</v>
      </c>
      <c r="AC572" t="str" cm="1">
        <f t="array" ref="AC572">_xlfn.IFS(AB572 &lt; 30, "&lt; 30", AB572 &lt; 40, "30-39", AB572 &lt; 50, "40-49", AB572 &gt;= 50, "50+")</f>
        <v>50+</v>
      </c>
      <c r="AD572">
        <v>2447</v>
      </c>
      <c r="AE572">
        <v>0</v>
      </c>
      <c r="AF572">
        <v>1</v>
      </c>
      <c r="AG572">
        <v>0</v>
      </c>
      <c r="AH572">
        <v>0</v>
      </c>
      <c r="AI572">
        <v>0</v>
      </c>
      <c r="AJ572" t="str" cm="1">
        <f t="array" ref="AJ57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7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72">
        <v>0</v>
      </c>
      <c r="AM572">
        <v>0</v>
      </c>
      <c r="AN572">
        <v>0</v>
      </c>
      <c r="AO572">
        <v>1</v>
      </c>
      <c r="AP572">
        <v>0</v>
      </c>
      <c r="AQ572" t="str" cm="1">
        <f t="array" ref="AQ57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572" t="str" cm="1">
        <f t="array" ref="AR57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72">
        <v>600</v>
      </c>
      <c r="AT572">
        <v>589</v>
      </c>
      <c r="AU572">
        <v>0</v>
      </c>
      <c r="AV572">
        <v>1</v>
      </c>
      <c r="AW572" t="s">
        <v>46</v>
      </c>
      <c r="AX572" t="s">
        <v>13</v>
      </c>
      <c r="AY572" t="str">
        <f t="shared" si="73"/>
        <v>Store</v>
      </c>
      <c r="AZ572">
        <v>18</v>
      </c>
      <c r="BA572" t="s">
        <v>44</v>
      </c>
      <c r="BB572">
        <f t="shared" si="74"/>
        <v>18</v>
      </c>
      <c r="BC572">
        <f t="shared" si="75"/>
        <v>611</v>
      </c>
      <c r="BD572">
        <f t="shared" si="76"/>
        <v>3.0000000000000004</v>
      </c>
      <c r="BE572">
        <f t="shared" si="77"/>
        <v>7</v>
      </c>
      <c r="BF572">
        <f t="shared" si="78"/>
        <v>5</v>
      </c>
      <c r="BG572">
        <f t="shared" si="79"/>
        <v>15</v>
      </c>
      <c r="BH572">
        <f t="shared" si="80"/>
        <v>4</v>
      </c>
      <c r="BI572" t="str">
        <f>VLOOKUP(BH572,'Additional Data'!$E$1:$F$12,2,FALSE)</f>
        <v>At Risk</v>
      </c>
      <c r="BJ572" t="str">
        <f>IF(G572 &lt;= 'Additional Data'!$Q$2, "Low", IF(G572 &lt;= 'Additional Data'!$Q$3, "Medium", "High"))</f>
        <v>Medium</v>
      </c>
      <c r="BK572" t="str">
        <f>IF(K572 &lt;= 'Additional Data'!$V$2, "Low", IF(K572 &lt;= 'Additional Data'!$V$3, "Medium", "High"))</f>
        <v>High</v>
      </c>
      <c r="BL572" t="str">
        <f>IF(L572 &lt;= 'Additional Data'!$AA$2, "Low", IF(L572 &lt;= 'Additional Data'!$AA$3, "Medium", "High"))</f>
        <v>Medium</v>
      </c>
      <c r="BM572">
        <v>571</v>
      </c>
    </row>
    <row r="573" spans="1:65" x14ac:dyDescent="0.25">
      <c r="A573">
        <v>53863</v>
      </c>
      <c r="B573" t="str">
        <f>IF(A573 &lt;= 'Additional Data'!$B$2,"Low", IF(A573 &lt;='Additional Data'!$B$3, "Medium", "High"))</f>
        <v>Medium</v>
      </c>
      <c r="C573">
        <v>0</v>
      </c>
      <c r="D573">
        <v>1</v>
      </c>
      <c r="E573">
        <v>4</v>
      </c>
      <c r="F573" t="str">
        <f t="shared" si="72"/>
        <v>Very Recent</v>
      </c>
      <c r="G573">
        <v>399</v>
      </c>
      <c r="H573">
        <v>4</v>
      </c>
      <c r="I573">
        <v>30</v>
      </c>
      <c r="J573">
        <v>6</v>
      </c>
      <c r="K573">
        <v>4</v>
      </c>
      <c r="L573">
        <v>30</v>
      </c>
      <c r="M573">
        <f>INDEX('Additional Data'!$H$2:$M$2, MATCH(MAX(G573:L573), G573:L573,0))</f>
        <v>0</v>
      </c>
      <c r="N573">
        <v>3</v>
      </c>
      <c r="O573">
        <v>7</v>
      </c>
      <c r="P573">
        <v>1</v>
      </c>
      <c r="Q573">
        <v>7</v>
      </c>
      <c r="R573">
        <v>7</v>
      </c>
      <c r="S573">
        <v>0</v>
      </c>
      <c r="T573">
        <v>1</v>
      </c>
      <c r="U573">
        <v>0</v>
      </c>
      <c r="V573">
        <v>0</v>
      </c>
      <c r="W573">
        <v>0</v>
      </c>
      <c r="X573">
        <v>0</v>
      </c>
      <c r="Y573">
        <v>3</v>
      </c>
      <c r="Z573">
        <v>11</v>
      </c>
      <c r="AA573">
        <v>0</v>
      </c>
      <c r="AB573">
        <v>65</v>
      </c>
      <c r="AC573" t="str" cm="1">
        <f t="array" ref="AC573">_xlfn.IFS(AB573 &lt; 30, "&lt; 30", AB573 &lt; 40, "30-39", AB573 &lt; 50, "40-49", AB573 &gt;= 50, "50+")</f>
        <v>50+</v>
      </c>
      <c r="AD573">
        <v>2202</v>
      </c>
      <c r="AE573">
        <v>0</v>
      </c>
      <c r="AF573">
        <v>0</v>
      </c>
      <c r="AG573">
        <v>0</v>
      </c>
      <c r="AH573">
        <v>1</v>
      </c>
      <c r="AI573">
        <v>0</v>
      </c>
      <c r="AJ573" t="str" cm="1">
        <f t="array" ref="AJ57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7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73">
        <v>0</v>
      </c>
      <c r="AM573">
        <v>0</v>
      </c>
      <c r="AN573">
        <v>1</v>
      </c>
      <c r="AO573">
        <v>0</v>
      </c>
      <c r="AP573">
        <v>0</v>
      </c>
      <c r="AQ573" t="str" cm="1">
        <f t="array" ref="AQ57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73" t="str" cm="1">
        <f t="array" ref="AR57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73">
        <v>443</v>
      </c>
      <c r="AT573">
        <v>413</v>
      </c>
      <c r="AU573">
        <v>1</v>
      </c>
      <c r="AV573">
        <v>1</v>
      </c>
      <c r="AW573" t="s">
        <v>46</v>
      </c>
      <c r="AX573" t="s">
        <v>11</v>
      </c>
      <c r="AY573" t="str">
        <f t="shared" si="73"/>
        <v>Web</v>
      </c>
      <c r="AZ573">
        <v>15</v>
      </c>
      <c r="BA573" t="s">
        <v>48</v>
      </c>
      <c r="BB573">
        <f t="shared" si="74"/>
        <v>15</v>
      </c>
      <c r="BC573">
        <f t="shared" si="75"/>
        <v>473</v>
      </c>
      <c r="BD573">
        <f t="shared" si="76"/>
        <v>10</v>
      </c>
      <c r="BE573">
        <f t="shared" si="77"/>
        <v>5</v>
      </c>
      <c r="BF573">
        <f t="shared" si="78"/>
        <v>5</v>
      </c>
      <c r="BG573">
        <f t="shared" si="79"/>
        <v>20</v>
      </c>
      <c r="BH573">
        <f t="shared" si="80"/>
        <v>7</v>
      </c>
      <c r="BI573" t="str">
        <f>VLOOKUP(BH573,'Additional Data'!$E$1:$F$12,2,FALSE)</f>
        <v>Loyal Customer</v>
      </c>
      <c r="BJ573" t="str">
        <f>IF(G573 &lt;= 'Additional Data'!$Q$2, "Low", IF(G573 &lt;= 'Additional Data'!$Q$3, "Medium", "High"))</f>
        <v>Medium</v>
      </c>
      <c r="BK573" t="str">
        <f>IF(K573 &lt;= 'Additional Data'!$V$2, "Low", IF(K573 &lt;= 'Additional Data'!$V$3, "Medium", "High"))</f>
        <v>Medium</v>
      </c>
      <c r="BL573" t="str">
        <f>IF(L573 &lt;= 'Additional Data'!$AA$2, "Low", IF(L573 &lt;= 'Additional Data'!$AA$3, "Medium", "High"))</f>
        <v>Medium</v>
      </c>
      <c r="BM573">
        <v>572</v>
      </c>
    </row>
    <row r="574" spans="1:65" x14ac:dyDescent="0.25">
      <c r="A574">
        <v>24221</v>
      </c>
      <c r="B574" t="str">
        <f>IF(A574 &lt;= 'Additional Data'!$B$2,"Low", IF(A574 &lt;='Additional Data'!$B$3, "Medium", "High"))</f>
        <v>Low</v>
      </c>
      <c r="C574">
        <v>0</v>
      </c>
      <c r="D574">
        <v>0</v>
      </c>
      <c r="E574">
        <v>94</v>
      </c>
      <c r="F574" t="str">
        <f t="shared" si="72"/>
        <v>Old</v>
      </c>
      <c r="G574">
        <v>8</v>
      </c>
      <c r="H574">
        <v>9</v>
      </c>
      <c r="I574">
        <v>9</v>
      </c>
      <c r="J574">
        <v>2</v>
      </c>
      <c r="K574">
        <v>5</v>
      </c>
      <c r="L574">
        <v>22</v>
      </c>
      <c r="M574">
        <f>INDEX('Additional Data'!$H$2:$M$2, MATCH(MAX(G574:L574), G574:L574,0))</f>
        <v>0</v>
      </c>
      <c r="N574">
        <v>1</v>
      </c>
      <c r="O574">
        <v>1</v>
      </c>
      <c r="P574">
        <v>1</v>
      </c>
      <c r="Q574">
        <v>3</v>
      </c>
      <c r="R574">
        <v>4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3</v>
      </c>
      <c r="Z574">
        <v>11</v>
      </c>
      <c r="AA574">
        <v>0</v>
      </c>
      <c r="AB574">
        <v>61</v>
      </c>
      <c r="AC574" t="str" cm="1">
        <f t="array" ref="AC574">_xlfn.IFS(AB574 &lt; 30, "&lt; 30", AB574 &lt; 40, "30-39", AB574 &lt; 50, "40-49", AB574 &gt;= 50, "50+")</f>
        <v>50+</v>
      </c>
      <c r="AD574">
        <v>2472</v>
      </c>
      <c r="AE574">
        <v>0</v>
      </c>
      <c r="AF574">
        <v>0</v>
      </c>
      <c r="AG574">
        <v>0</v>
      </c>
      <c r="AH574">
        <v>1</v>
      </c>
      <c r="AI574">
        <v>0</v>
      </c>
      <c r="AJ574" t="str" cm="1">
        <f t="array" ref="AJ57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7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74">
        <v>0</v>
      </c>
      <c r="AM574">
        <v>0</v>
      </c>
      <c r="AN574">
        <v>1</v>
      </c>
      <c r="AO574">
        <v>0</v>
      </c>
      <c r="AP574">
        <v>0</v>
      </c>
      <c r="AQ574" t="str" cm="1">
        <f t="array" ref="AQ57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74" t="str" cm="1">
        <f t="array" ref="AR57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74">
        <v>33</v>
      </c>
      <c r="AT574">
        <v>11</v>
      </c>
      <c r="AU574">
        <v>0</v>
      </c>
      <c r="AV574">
        <v>0</v>
      </c>
      <c r="AW574" t="s">
        <v>45</v>
      </c>
      <c r="AX574" t="s">
        <v>13</v>
      </c>
      <c r="AY574" t="str">
        <f t="shared" si="73"/>
        <v>Store</v>
      </c>
      <c r="AZ574">
        <v>5</v>
      </c>
      <c r="BA574" t="s">
        <v>44</v>
      </c>
      <c r="BB574">
        <f t="shared" si="74"/>
        <v>5</v>
      </c>
      <c r="BC574">
        <f t="shared" si="75"/>
        <v>55</v>
      </c>
      <c r="BD574">
        <f t="shared" si="76"/>
        <v>0.99999999999999978</v>
      </c>
      <c r="BE574">
        <f t="shared" si="77"/>
        <v>1</v>
      </c>
      <c r="BF574">
        <f t="shared" si="78"/>
        <v>1</v>
      </c>
      <c r="BG574">
        <f t="shared" si="79"/>
        <v>3</v>
      </c>
      <c r="BH574">
        <f t="shared" si="80"/>
        <v>0</v>
      </c>
      <c r="BI574" t="str">
        <f>VLOOKUP(BH574,'Additional Data'!$E$1:$F$12,2,FALSE)</f>
        <v>Churned Customer</v>
      </c>
      <c r="BJ574" t="str">
        <f>IF(G574 &lt;= 'Additional Data'!$Q$2, "Low", IF(G574 &lt;= 'Additional Data'!$Q$3, "Medium", "High"))</f>
        <v>Low</v>
      </c>
      <c r="BK574" t="str">
        <f>IF(K574 &lt;= 'Additional Data'!$V$2, "Low", IF(K574 &lt;= 'Additional Data'!$V$3, "Medium", "High"))</f>
        <v>Medium</v>
      </c>
      <c r="BL574" t="str">
        <f>IF(L574 &lt;= 'Additional Data'!$AA$2, "Low", IF(L574 &lt;= 'Additional Data'!$AA$3, "Medium", "High"))</f>
        <v>Medium</v>
      </c>
      <c r="BM574">
        <v>573</v>
      </c>
    </row>
    <row r="575" spans="1:65" x14ac:dyDescent="0.25">
      <c r="A575">
        <v>39684</v>
      </c>
      <c r="B575" t="str">
        <f>IF(A575 &lt;= 'Additional Data'!$B$2,"Low", IF(A575 &lt;='Additional Data'!$B$3, "Medium", "High"))</f>
        <v>Medium</v>
      </c>
      <c r="C575">
        <v>1</v>
      </c>
      <c r="D575">
        <v>0</v>
      </c>
      <c r="E575">
        <v>41</v>
      </c>
      <c r="F575" t="str">
        <f t="shared" si="72"/>
        <v>Mid</v>
      </c>
      <c r="G575">
        <v>19</v>
      </c>
      <c r="H575">
        <v>0</v>
      </c>
      <c r="I575">
        <v>35</v>
      </c>
      <c r="J575">
        <v>6</v>
      </c>
      <c r="K575">
        <v>4</v>
      </c>
      <c r="L575">
        <v>17</v>
      </c>
      <c r="M575">
        <f>INDEX('Additional Data'!$H$2:$M$2, MATCH(MAX(G575:L575), G575:L575,0))</f>
        <v>0</v>
      </c>
      <c r="N575">
        <v>2</v>
      </c>
      <c r="O575">
        <v>2</v>
      </c>
      <c r="P575">
        <v>1</v>
      </c>
      <c r="Q575">
        <v>2</v>
      </c>
      <c r="R575">
        <v>7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3</v>
      </c>
      <c r="Z575">
        <v>11</v>
      </c>
      <c r="AA575">
        <v>1</v>
      </c>
      <c r="AB575">
        <v>36</v>
      </c>
      <c r="AC575" t="str" cm="1">
        <f t="array" ref="AC575">_xlfn.IFS(AB575 &lt; 30, "&lt; 30", AB575 &lt; 40, "30-39", AB575 &lt; 50, "40-49", AB575 &gt;= 50, "50+")</f>
        <v>30-39</v>
      </c>
      <c r="AD575">
        <v>2784</v>
      </c>
      <c r="AE575">
        <v>0</v>
      </c>
      <c r="AF575">
        <v>0</v>
      </c>
      <c r="AG575">
        <v>1</v>
      </c>
      <c r="AH575">
        <v>0</v>
      </c>
      <c r="AI575">
        <v>0</v>
      </c>
      <c r="AJ575" t="str" cm="1">
        <f t="array" ref="AJ57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57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75">
        <v>0</v>
      </c>
      <c r="AM575">
        <v>0</v>
      </c>
      <c r="AN575">
        <v>0</v>
      </c>
      <c r="AO575">
        <v>0</v>
      </c>
      <c r="AP575">
        <v>1</v>
      </c>
      <c r="AQ575" t="str" cm="1">
        <f t="array" ref="AQ57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575" t="str" cm="1">
        <f t="array" ref="AR57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75">
        <v>64</v>
      </c>
      <c r="AT575">
        <v>47</v>
      </c>
      <c r="AU575">
        <v>0</v>
      </c>
      <c r="AV575">
        <v>1</v>
      </c>
      <c r="AW575" t="s">
        <v>47</v>
      </c>
      <c r="AX575" t="s">
        <v>11</v>
      </c>
      <c r="AY575" t="str">
        <f t="shared" si="73"/>
        <v>Web</v>
      </c>
      <c r="AZ575">
        <v>5</v>
      </c>
      <c r="BA575" t="s">
        <v>44</v>
      </c>
      <c r="BB575">
        <f t="shared" si="74"/>
        <v>5</v>
      </c>
      <c r="BC575">
        <f t="shared" si="75"/>
        <v>81</v>
      </c>
      <c r="BD575">
        <f t="shared" si="76"/>
        <v>6</v>
      </c>
      <c r="BE575">
        <f t="shared" si="77"/>
        <v>1</v>
      </c>
      <c r="BF575">
        <f t="shared" si="78"/>
        <v>2</v>
      </c>
      <c r="BG575">
        <f t="shared" si="79"/>
        <v>9</v>
      </c>
      <c r="BH575">
        <f t="shared" si="80"/>
        <v>2</v>
      </c>
      <c r="BI575" t="str">
        <f>VLOOKUP(BH575,'Additional Data'!$E$1:$F$12,2,FALSE)</f>
        <v>Churned Customer</v>
      </c>
      <c r="BJ575" t="str">
        <f>IF(G575 &lt;= 'Additional Data'!$Q$2, "Low", IF(G575 &lt;= 'Additional Data'!$Q$3, "Medium", "High"))</f>
        <v>Low</v>
      </c>
      <c r="BK575" t="str">
        <f>IF(K575 &lt;= 'Additional Data'!$V$2, "Low", IF(K575 &lt;= 'Additional Data'!$V$3, "Medium", "High"))</f>
        <v>Medium</v>
      </c>
      <c r="BL575" t="str">
        <f>IF(L575 &lt;= 'Additional Data'!$AA$2, "Low", IF(L575 &lt;= 'Additional Data'!$AA$3, "Medium", "High"))</f>
        <v>Medium</v>
      </c>
      <c r="BM575">
        <v>574</v>
      </c>
    </row>
    <row r="576" spans="1:65" x14ac:dyDescent="0.25">
      <c r="A576">
        <v>92163</v>
      </c>
      <c r="B576" t="str">
        <f>IF(A576 &lt;= 'Additional Data'!$B$2,"Low", IF(A576 &lt;='Additional Data'!$B$3, "Medium", "High"))</f>
        <v>High</v>
      </c>
      <c r="C576">
        <v>0</v>
      </c>
      <c r="D576">
        <v>0</v>
      </c>
      <c r="E576">
        <v>25</v>
      </c>
      <c r="F576" t="str">
        <f t="shared" si="72"/>
        <v>Recent</v>
      </c>
      <c r="G576">
        <v>817</v>
      </c>
      <c r="H576">
        <v>183</v>
      </c>
      <c r="I576">
        <v>797</v>
      </c>
      <c r="J576">
        <v>106</v>
      </c>
      <c r="K576">
        <v>163</v>
      </c>
      <c r="L576">
        <v>20</v>
      </c>
      <c r="M576">
        <f>INDEX('Additional Data'!$H$2:$M$2, MATCH(MAX(G576:L576), G576:L576,0))</f>
        <v>0</v>
      </c>
      <c r="N576">
        <v>0</v>
      </c>
      <c r="O576">
        <v>5</v>
      </c>
      <c r="P576">
        <v>11</v>
      </c>
      <c r="Q576">
        <v>5</v>
      </c>
      <c r="R576">
        <v>2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3</v>
      </c>
      <c r="Z576">
        <v>11</v>
      </c>
      <c r="AA576">
        <v>1</v>
      </c>
      <c r="AB576">
        <v>45</v>
      </c>
      <c r="AC576" t="str" cm="1">
        <f t="array" ref="AC576">_xlfn.IFS(AB576 &lt; 30, "&lt; 30", AB576 &lt; 40, "30-39", AB576 &lt; 50, "40-49", AB576 &gt;= 50, "50+")</f>
        <v>40-49</v>
      </c>
      <c r="AD576">
        <v>2723</v>
      </c>
      <c r="AE576">
        <v>0</v>
      </c>
      <c r="AF576">
        <v>1</v>
      </c>
      <c r="AG576">
        <v>0</v>
      </c>
      <c r="AH576">
        <v>0</v>
      </c>
      <c r="AI576">
        <v>0</v>
      </c>
      <c r="AJ576" t="str" cm="1">
        <f t="array" ref="AJ57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7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76">
        <v>0</v>
      </c>
      <c r="AM576">
        <v>0</v>
      </c>
      <c r="AN576">
        <v>0</v>
      </c>
      <c r="AO576">
        <v>1</v>
      </c>
      <c r="AP576">
        <v>0</v>
      </c>
      <c r="AQ576" t="str" cm="1">
        <f t="array" ref="AQ57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576" t="str" cm="1">
        <f t="array" ref="AR57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76">
        <v>2066</v>
      </c>
      <c r="AT576">
        <v>2046</v>
      </c>
      <c r="AU576">
        <v>2</v>
      </c>
      <c r="AV576">
        <v>0</v>
      </c>
      <c r="AW576" t="s">
        <v>43</v>
      </c>
      <c r="AX576" t="s">
        <v>12</v>
      </c>
      <c r="AY576" t="str">
        <f t="shared" si="73"/>
        <v>Catalog</v>
      </c>
      <c r="AZ576">
        <v>21</v>
      </c>
      <c r="BA576" t="s">
        <v>48</v>
      </c>
      <c r="BB576">
        <f t="shared" si="74"/>
        <v>21</v>
      </c>
      <c r="BC576">
        <f t="shared" si="75"/>
        <v>2086</v>
      </c>
      <c r="BD576">
        <f t="shared" si="76"/>
        <v>8</v>
      </c>
      <c r="BE576">
        <f t="shared" si="77"/>
        <v>8</v>
      </c>
      <c r="BF576">
        <f t="shared" si="78"/>
        <v>9</v>
      </c>
      <c r="BG576">
        <f t="shared" si="79"/>
        <v>25</v>
      </c>
      <c r="BH576">
        <f t="shared" si="80"/>
        <v>9</v>
      </c>
      <c r="BI576" t="str">
        <f>VLOOKUP(BH576,'Additional Data'!$E$1:$F$12,2,FALSE)</f>
        <v>Top Customer</v>
      </c>
      <c r="BJ576" t="str">
        <f>IF(G576 &lt;= 'Additional Data'!$Q$2, "Low", IF(G576 &lt;= 'Additional Data'!$Q$3, "Medium", "High"))</f>
        <v>High</v>
      </c>
      <c r="BK576" t="str">
        <f>IF(K576 &lt;= 'Additional Data'!$V$2, "Low", IF(K576 &lt;= 'Additional Data'!$V$3, "Medium", "High"))</f>
        <v>High</v>
      </c>
      <c r="BL576" t="str">
        <f>IF(L576 &lt;= 'Additional Data'!$AA$2, "Low", IF(L576 &lt;= 'Additional Data'!$AA$3, "Medium", "High"))</f>
        <v>Medium</v>
      </c>
      <c r="BM576">
        <v>575</v>
      </c>
    </row>
    <row r="577" spans="1:65" x14ac:dyDescent="0.25">
      <c r="A577">
        <v>69882</v>
      </c>
      <c r="B577" t="str">
        <f>IF(A577 &lt;= 'Additional Data'!$B$2,"Low", IF(A577 &lt;='Additional Data'!$B$3, "Medium", "High"))</f>
        <v>High</v>
      </c>
      <c r="C577">
        <v>0</v>
      </c>
      <c r="D577">
        <v>0</v>
      </c>
      <c r="E577">
        <v>94</v>
      </c>
      <c r="F577" t="str">
        <f t="shared" si="72"/>
        <v>Old</v>
      </c>
      <c r="G577">
        <v>292</v>
      </c>
      <c r="H577">
        <v>127</v>
      </c>
      <c r="I577">
        <v>635</v>
      </c>
      <c r="J577">
        <v>132</v>
      </c>
      <c r="K577">
        <v>127</v>
      </c>
      <c r="L577">
        <v>165</v>
      </c>
      <c r="M577">
        <f>INDEX('Additional Data'!$H$2:$M$2, MATCH(MAX(G577:L577), G577:L577,0))</f>
        <v>0</v>
      </c>
      <c r="N577">
        <v>1</v>
      </c>
      <c r="O577">
        <v>3</v>
      </c>
      <c r="P577">
        <v>7</v>
      </c>
      <c r="Q577">
        <v>9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3</v>
      </c>
      <c r="Z577">
        <v>11</v>
      </c>
      <c r="AA577">
        <v>0</v>
      </c>
      <c r="AB577">
        <v>55</v>
      </c>
      <c r="AC577" t="str" cm="1">
        <f t="array" ref="AC577">_xlfn.IFS(AB577 &lt; 30, "&lt; 30", AB577 &lt; 40, "30-39", AB577 &lt; 50, "40-49", AB577 &gt;= 50, "50+")</f>
        <v>50+</v>
      </c>
      <c r="AD577">
        <v>2390</v>
      </c>
      <c r="AE577">
        <v>0</v>
      </c>
      <c r="AF577">
        <v>0</v>
      </c>
      <c r="AG577">
        <v>1</v>
      </c>
      <c r="AH577">
        <v>0</v>
      </c>
      <c r="AI577">
        <v>0</v>
      </c>
      <c r="AJ577" t="str" cm="1">
        <f t="array" ref="AJ57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57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77">
        <v>0</v>
      </c>
      <c r="AM577">
        <v>0</v>
      </c>
      <c r="AN577">
        <v>0</v>
      </c>
      <c r="AO577">
        <v>1</v>
      </c>
      <c r="AP577">
        <v>0</v>
      </c>
      <c r="AQ577" t="str" cm="1">
        <f t="array" ref="AQ57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577" t="str" cm="1">
        <f t="array" ref="AR57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77">
        <v>1313</v>
      </c>
      <c r="AT577">
        <v>1148</v>
      </c>
      <c r="AU577">
        <v>0</v>
      </c>
      <c r="AV577">
        <v>0</v>
      </c>
      <c r="AW577" t="s">
        <v>43</v>
      </c>
      <c r="AX577" t="s">
        <v>13</v>
      </c>
      <c r="AY577" t="str">
        <f t="shared" si="73"/>
        <v>Store</v>
      </c>
      <c r="AZ577">
        <v>19</v>
      </c>
      <c r="BA577" t="s">
        <v>44</v>
      </c>
      <c r="BB577">
        <f t="shared" si="74"/>
        <v>19</v>
      </c>
      <c r="BC577">
        <f t="shared" si="75"/>
        <v>1478</v>
      </c>
      <c r="BD577">
        <f t="shared" si="76"/>
        <v>0.99999999999999978</v>
      </c>
      <c r="BE577">
        <f t="shared" si="77"/>
        <v>7</v>
      </c>
      <c r="BF577">
        <f t="shared" si="78"/>
        <v>8</v>
      </c>
      <c r="BG577">
        <f t="shared" si="79"/>
        <v>16</v>
      </c>
      <c r="BH577">
        <f t="shared" si="80"/>
        <v>5</v>
      </c>
      <c r="BI577" t="str">
        <f>VLOOKUP(BH577,'Additional Data'!$E$1:$F$12,2,FALSE)</f>
        <v>Loyal Customer</v>
      </c>
      <c r="BJ577" t="str">
        <f>IF(G577 &lt;= 'Additional Data'!$Q$2, "Low", IF(G577 &lt;= 'Additional Data'!$Q$3, "Medium", "High"))</f>
        <v>Medium</v>
      </c>
      <c r="BK577" t="str">
        <f>IF(K577 &lt;= 'Additional Data'!$V$2, "Low", IF(K577 &lt;= 'Additional Data'!$V$3, "Medium", "High"))</f>
        <v>High</v>
      </c>
      <c r="BL577" t="str">
        <f>IF(L577 &lt;= 'Additional Data'!$AA$2, "Low", IF(L577 &lt;= 'Additional Data'!$AA$3, "Medium", "High"))</f>
        <v>High</v>
      </c>
      <c r="BM577">
        <v>576</v>
      </c>
    </row>
    <row r="578" spans="1:65" x14ac:dyDescent="0.25">
      <c r="A578">
        <v>33178</v>
      </c>
      <c r="B578" t="str">
        <f>IF(A578 &lt;= 'Additional Data'!$B$2,"Low", IF(A578 &lt;='Additional Data'!$B$3, "Medium", "High"))</f>
        <v>Low</v>
      </c>
      <c r="C578">
        <v>1</v>
      </c>
      <c r="D578">
        <v>0</v>
      </c>
      <c r="E578">
        <v>9</v>
      </c>
      <c r="F578" t="str">
        <f t="shared" ref="F578:F641" si="81">IF(E578&lt;=7,"Very Recent",IF(E578&lt;=30,"Recent",IF(E578&lt;=60,"Mid","Old")))</f>
        <v>Recent</v>
      </c>
      <c r="G578">
        <v>12</v>
      </c>
      <c r="H578">
        <v>6</v>
      </c>
      <c r="I578">
        <v>2</v>
      </c>
      <c r="J578">
        <v>11</v>
      </c>
      <c r="K578">
        <v>2</v>
      </c>
      <c r="L578">
        <v>16</v>
      </c>
      <c r="M578">
        <f>INDEX('Additional Data'!$H$2:$M$2, MATCH(MAX(G578:L578), G578:L578,0))</f>
        <v>0</v>
      </c>
      <c r="N578">
        <v>1</v>
      </c>
      <c r="O578">
        <v>1</v>
      </c>
      <c r="P578">
        <v>0</v>
      </c>
      <c r="Q578">
        <v>3</v>
      </c>
      <c r="R578">
        <v>4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3</v>
      </c>
      <c r="Z578">
        <v>11</v>
      </c>
      <c r="AA578">
        <v>0</v>
      </c>
      <c r="AB578">
        <v>43</v>
      </c>
      <c r="AC578" t="str" cm="1">
        <f t="array" ref="AC578">_xlfn.IFS(AB578 &lt; 30, "&lt; 30", AB578 &lt; 40, "30-39", AB578 &lt; 50, "40-49", AB578 &gt;= 50, "50+")</f>
        <v>40-49</v>
      </c>
      <c r="AD578">
        <v>2309</v>
      </c>
      <c r="AE578">
        <v>0</v>
      </c>
      <c r="AF578">
        <v>0</v>
      </c>
      <c r="AG578">
        <v>0</v>
      </c>
      <c r="AH578">
        <v>1</v>
      </c>
      <c r="AI578">
        <v>0</v>
      </c>
      <c r="AJ578" t="str" cm="1">
        <f t="array" ref="AJ57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7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78">
        <v>0</v>
      </c>
      <c r="AM578">
        <v>0</v>
      </c>
      <c r="AN578">
        <v>1</v>
      </c>
      <c r="AO578">
        <v>0</v>
      </c>
      <c r="AP578">
        <v>0</v>
      </c>
      <c r="AQ578" t="str" cm="1">
        <f t="array" ref="AQ57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78" t="str" cm="1">
        <f t="array" ref="AR57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78">
        <v>33</v>
      </c>
      <c r="AT578">
        <v>17</v>
      </c>
      <c r="AU578">
        <v>0</v>
      </c>
      <c r="AV578">
        <v>1</v>
      </c>
      <c r="AW578" t="s">
        <v>45</v>
      </c>
      <c r="AX578" t="s">
        <v>13</v>
      </c>
      <c r="AY578" t="str">
        <f t="shared" ref="AY578:AY641" si="82">IF(AND(O578 &gt;= P578, O578 &gt;= Q578), "Web", IF(AND(P578 &gt;= O578, P578 &gt;= Q578), "Catalog", "Store"))</f>
        <v>Store</v>
      </c>
      <c r="AZ578">
        <v>4</v>
      </c>
      <c r="BA578" t="s">
        <v>44</v>
      </c>
      <c r="BB578">
        <f t="shared" ref="BB578:BB641" si="83">SUM(O578:Q578)</f>
        <v>4</v>
      </c>
      <c r="BC578">
        <f t="shared" ref="BC578:BC641" si="84">SUM(G578:L578)</f>
        <v>49</v>
      </c>
      <c r="BD578">
        <f t="shared" ref="BD578:BD641" si="85">(1-_xlfn.PERCENTRANK.INC($E:$E,E578,1))*10</f>
        <v>10</v>
      </c>
      <c r="BE578">
        <f t="shared" ref="BE578:BE641" si="86">_xlfn.PERCENTRANK.INC($BB:$BB,BB578,1)*10</f>
        <v>0</v>
      </c>
      <c r="BF578">
        <f t="shared" ref="BF578:BF641" si="87">_xlfn.PERCENTRANK.INC($BC:$BC,BC578,1)*10</f>
        <v>1</v>
      </c>
      <c r="BG578">
        <f t="shared" ref="BG578:BG641" si="88">SUM(BD578:BF578)</f>
        <v>11</v>
      </c>
      <c r="BH578">
        <f t="shared" ref="BH578:BH641" si="89">_xlfn.PERCENTRANK.INC($BG:$BG,BG578,1)*10</f>
        <v>3</v>
      </c>
      <c r="BI578" t="str">
        <f>VLOOKUP(BH578,'Additional Data'!$E$1:$F$12,2,FALSE)</f>
        <v>At Risk</v>
      </c>
      <c r="BJ578" t="str">
        <f>IF(G578 &lt;= 'Additional Data'!$Q$2, "Low", IF(G578 &lt;= 'Additional Data'!$Q$3, "Medium", "High"))</f>
        <v>Low</v>
      </c>
      <c r="BK578" t="str">
        <f>IF(K578 &lt;= 'Additional Data'!$V$2, "Low", IF(K578 &lt;= 'Additional Data'!$V$3, "Medium", "High"))</f>
        <v>Medium</v>
      </c>
      <c r="BL578" t="str">
        <f>IF(L578 &lt;= 'Additional Data'!$AA$2, "Low", IF(L578 &lt;= 'Additional Data'!$AA$3, "Medium", "High"))</f>
        <v>Medium</v>
      </c>
      <c r="BM578">
        <v>577</v>
      </c>
    </row>
    <row r="579" spans="1:65" x14ac:dyDescent="0.25">
      <c r="A579">
        <v>59973</v>
      </c>
      <c r="B579" t="str">
        <f>IF(A579 &lt;= 'Additional Data'!$B$2,"Low", IF(A579 &lt;='Additional Data'!$B$3, "Medium", "High"))</f>
        <v>Medium</v>
      </c>
      <c r="C579">
        <v>0</v>
      </c>
      <c r="D579">
        <v>0</v>
      </c>
      <c r="E579">
        <v>47</v>
      </c>
      <c r="F579" t="str">
        <f t="shared" si="81"/>
        <v>Mid</v>
      </c>
      <c r="G579">
        <v>130</v>
      </c>
      <c r="H579">
        <v>30</v>
      </c>
      <c r="I579">
        <v>168</v>
      </c>
      <c r="J579">
        <v>20</v>
      </c>
      <c r="K579">
        <v>34</v>
      </c>
      <c r="L579">
        <v>0</v>
      </c>
      <c r="M579">
        <f>INDEX('Additional Data'!$H$2:$M$2, MATCH(MAX(G579:L579), G579:L579,0))</f>
        <v>0</v>
      </c>
      <c r="N579">
        <v>1</v>
      </c>
      <c r="O579">
        <v>3</v>
      </c>
      <c r="P579">
        <v>4</v>
      </c>
      <c r="Q579">
        <v>7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3</v>
      </c>
      <c r="Z579">
        <v>11</v>
      </c>
      <c r="AA579">
        <v>0</v>
      </c>
      <c r="AB579">
        <v>48</v>
      </c>
      <c r="AC579" t="str" cm="1">
        <f t="array" ref="AC579">_xlfn.IFS(AB579 &lt; 30, "&lt; 30", AB579 &lt; 40, "30-39", AB579 &lt; 50, "40-49", AB579 &gt;= 50, "50+")</f>
        <v>40-49</v>
      </c>
      <c r="AD579">
        <v>2450</v>
      </c>
      <c r="AE579">
        <v>0</v>
      </c>
      <c r="AF579">
        <v>1</v>
      </c>
      <c r="AG579">
        <v>0</v>
      </c>
      <c r="AH579">
        <v>0</v>
      </c>
      <c r="AI579">
        <v>0</v>
      </c>
      <c r="AJ579" t="str" cm="1">
        <f t="array" ref="AJ57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7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79">
        <v>0</v>
      </c>
      <c r="AM579">
        <v>0</v>
      </c>
      <c r="AN579">
        <v>0</v>
      </c>
      <c r="AO579">
        <v>0</v>
      </c>
      <c r="AP579">
        <v>1</v>
      </c>
      <c r="AQ579" t="str" cm="1">
        <f t="array" ref="AQ57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579" t="str" cm="1">
        <f t="array" ref="AR57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79">
        <v>382</v>
      </c>
      <c r="AT579">
        <v>382</v>
      </c>
      <c r="AU579">
        <v>0</v>
      </c>
      <c r="AV579">
        <v>0</v>
      </c>
      <c r="AW579" t="s">
        <v>46</v>
      </c>
      <c r="AX579" t="s">
        <v>13</v>
      </c>
      <c r="AY579" t="str">
        <f t="shared" si="82"/>
        <v>Store</v>
      </c>
      <c r="AZ579">
        <v>14</v>
      </c>
      <c r="BA579" t="s">
        <v>44</v>
      </c>
      <c r="BB579">
        <f t="shared" si="83"/>
        <v>14</v>
      </c>
      <c r="BC579">
        <f t="shared" si="84"/>
        <v>382</v>
      </c>
      <c r="BD579">
        <f t="shared" si="85"/>
        <v>6</v>
      </c>
      <c r="BE579">
        <f t="shared" si="86"/>
        <v>5</v>
      </c>
      <c r="BF579">
        <f t="shared" si="87"/>
        <v>4</v>
      </c>
      <c r="BG579">
        <f t="shared" si="88"/>
        <v>15</v>
      </c>
      <c r="BH579">
        <f t="shared" si="89"/>
        <v>4</v>
      </c>
      <c r="BI579" t="str">
        <f>VLOOKUP(BH579,'Additional Data'!$E$1:$F$12,2,FALSE)</f>
        <v>At Risk</v>
      </c>
      <c r="BJ579" t="str">
        <f>IF(G579 &lt;= 'Additional Data'!$Q$2, "Low", IF(G579 &lt;= 'Additional Data'!$Q$3, "Medium", "High"))</f>
        <v>Medium</v>
      </c>
      <c r="BK579" t="str">
        <f>IF(K579 &lt;= 'Additional Data'!$V$2, "Low", IF(K579 &lt;= 'Additional Data'!$V$3, "Medium", "High"))</f>
        <v>Medium</v>
      </c>
      <c r="BL579" t="str">
        <f>IF(L579 &lt;= 'Additional Data'!$AA$2, "Low", IF(L579 &lt;= 'Additional Data'!$AA$3, "Medium", "High"))</f>
        <v>Low</v>
      </c>
      <c r="BM579">
        <v>578</v>
      </c>
    </row>
    <row r="580" spans="1:65" x14ac:dyDescent="0.25">
      <c r="A580">
        <v>17459</v>
      </c>
      <c r="B580" t="str">
        <f>IF(A580 &lt;= 'Additional Data'!$B$2,"Low", IF(A580 &lt;='Additional Data'!$B$3, "Medium", "High"))</f>
        <v>Low</v>
      </c>
      <c r="C580">
        <v>1</v>
      </c>
      <c r="D580">
        <v>0</v>
      </c>
      <c r="E580">
        <v>12</v>
      </c>
      <c r="F580" t="str">
        <f t="shared" si="81"/>
        <v>Recent</v>
      </c>
      <c r="G580">
        <v>6</v>
      </c>
      <c r="H580">
        <v>4</v>
      </c>
      <c r="I580">
        <v>16</v>
      </c>
      <c r="J580">
        <v>3</v>
      </c>
      <c r="K580">
        <v>10</v>
      </c>
      <c r="L580">
        <v>30</v>
      </c>
      <c r="M580">
        <f>INDEX('Additional Data'!$H$2:$M$2, MATCH(MAX(G580:L580), G580:L580,0))</f>
        <v>0</v>
      </c>
      <c r="N580">
        <v>3</v>
      </c>
      <c r="O580">
        <v>3</v>
      </c>
      <c r="P580">
        <v>1</v>
      </c>
      <c r="Q580">
        <v>2</v>
      </c>
      <c r="R580">
        <v>7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3</v>
      </c>
      <c r="Z580">
        <v>11</v>
      </c>
      <c r="AA580">
        <v>1</v>
      </c>
      <c r="AB580">
        <v>45</v>
      </c>
      <c r="AC580" t="str" cm="1">
        <f t="array" ref="AC580">_xlfn.IFS(AB580 &lt; 30, "&lt; 30", AB580 &lt; 40, "30-39", AB580 &lt; 50, "40-49", AB580 &gt;= 50, "50+")</f>
        <v>40-49</v>
      </c>
      <c r="AD580">
        <v>2442</v>
      </c>
      <c r="AE580">
        <v>0</v>
      </c>
      <c r="AF580">
        <v>0</v>
      </c>
      <c r="AG580">
        <v>0</v>
      </c>
      <c r="AH580">
        <v>1</v>
      </c>
      <c r="AI580">
        <v>0</v>
      </c>
      <c r="AJ580" t="str" cm="1">
        <f t="array" ref="AJ58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8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80">
        <v>0</v>
      </c>
      <c r="AM580">
        <v>0</v>
      </c>
      <c r="AN580">
        <v>0</v>
      </c>
      <c r="AO580">
        <v>1</v>
      </c>
      <c r="AP580">
        <v>0</v>
      </c>
      <c r="AQ580" t="str" cm="1">
        <f t="array" ref="AQ58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580" t="str" cm="1">
        <f t="array" ref="AR58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80">
        <v>39</v>
      </c>
      <c r="AT580">
        <v>9</v>
      </c>
      <c r="AU580">
        <v>0</v>
      </c>
      <c r="AV580">
        <v>1</v>
      </c>
      <c r="AW580" t="s">
        <v>45</v>
      </c>
      <c r="AX580" t="s">
        <v>11</v>
      </c>
      <c r="AY580" t="str">
        <f t="shared" si="82"/>
        <v>Web</v>
      </c>
      <c r="AZ580">
        <v>6</v>
      </c>
      <c r="BA580" t="s">
        <v>44</v>
      </c>
      <c r="BB580">
        <f t="shared" si="83"/>
        <v>6</v>
      </c>
      <c r="BC580">
        <f t="shared" si="84"/>
        <v>69</v>
      </c>
      <c r="BD580">
        <f t="shared" si="85"/>
        <v>9</v>
      </c>
      <c r="BE580">
        <f t="shared" si="86"/>
        <v>2</v>
      </c>
      <c r="BF580">
        <f t="shared" si="87"/>
        <v>2</v>
      </c>
      <c r="BG580">
        <f t="shared" si="88"/>
        <v>13</v>
      </c>
      <c r="BH580">
        <f t="shared" si="89"/>
        <v>3</v>
      </c>
      <c r="BI580" t="str">
        <f>VLOOKUP(BH580,'Additional Data'!$E$1:$F$12,2,FALSE)</f>
        <v>At Risk</v>
      </c>
      <c r="BJ580" t="str">
        <f>IF(G580 &lt;= 'Additional Data'!$Q$2, "Low", IF(G580 &lt;= 'Additional Data'!$Q$3, "Medium", "High"))</f>
        <v>Low</v>
      </c>
      <c r="BK580" t="str">
        <f>IF(K580 &lt;= 'Additional Data'!$V$2, "Low", IF(K580 &lt;= 'Additional Data'!$V$3, "Medium", "High"))</f>
        <v>Medium</v>
      </c>
      <c r="BL580" t="str">
        <f>IF(L580 &lt;= 'Additional Data'!$AA$2, "Low", IF(L580 &lt;= 'Additional Data'!$AA$3, "Medium", "High"))</f>
        <v>Medium</v>
      </c>
      <c r="BM580">
        <v>579</v>
      </c>
    </row>
    <row r="581" spans="1:65" x14ac:dyDescent="0.25">
      <c r="A581">
        <v>23910</v>
      </c>
      <c r="B581" t="str">
        <f>IF(A581 &lt;= 'Additional Data'!$B$2,"Low", IF(A581 &lt;='Additional Data'!$B$3, "Medium", "High"))</f>
        <v>Low</v>
      </c>
      <c r="C581">
        <v>1</v>
      </c>
      <c r="D581">
        <v>0</v>
      </c>
      <c r="E581">
        <v>80</v>
      </c>
      <c r="F581" t="str">
        <f t="shared" si="81"/>
        <v>Old</v>
      </c>
      <c r="G581">
        <v>16</v>
      </c>
      <c r="H581">
        <v>12</v>
      </c>
      <c r="I581">
        <v>18</v>
      </c>
      <c r="J581">
        <v>7</v>
      </c>
      <c r="K581">
        <v>1</v>
      </c>
      <c r="L581">
        <v>13</v>
      </c>
      <c r="M581">
        <f>INDEX('Additional Data'!$H$2:$M$2, MATCH(MAX(G581:L581), G581:L581,0))</f>
        <v>0</v>
      </c>
      <c r="N581">
        <v>1</v>
      </c>
      <c r="O581">
        <v>2</v>
      </c>
      <c r="P581">
        <v>0</v>
      </c>
      <c r="Q581">
        <v>3</v>
      </c>
      <c r="R581">
        <v>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3</v>
      </c>
      <c r="Z581">
        <v>11</v>
      </c>
      <c r="AA581">
        <v>0</v>
      </c>
      <c r="AB581">
        <v>51</v>
      </c>
      <c r="AC581" t="str" cm="1">
        <f t="array" ref="AC581">_xlfn.IFS(AB581 &lt; 30, "&lt; 30", AB581 &lt; 40, "30-39", AB581 &lt; 50, "40-49", AB581 &gt;= 50, "50+")</f>
        <v>50+</v>
      </c>
      <c r="AD581">
        <v>2770</v>
      </c>
      <c r="AE581">
        <v>1</v>
      </c>
      <c r="AF581">
        <v>0</v>
      </c>
      <c r="AG581">
        <v>0</v>
      </c>
      <c r="AH581">
        <v>0</v>
      </c>
      <c r="AI581">
        <v>0</v>
      </c>
      <c r="AJ581" t="str" cm="1">
        <f t="array" ref="AJ58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58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81">
        <v>0</v>
      </c>
      <c r="AM581">
        <v>0</v>
      </c>
      <c r="AN581">
        <v>1</v>
      </c>
      <c r="AO581">
        <v>0</v>
      </c>
      <c r="AP581">
        <v>0</v>
      </c>
      <c r="AQ581" t="str" cm="1">
        <f t="array" ref="AQ58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81" t="str" cm="1">
        <f t="array" ref="AR58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81">
        <v>54</v>
      </c>
      <c r="AT581">
        <v>41</v>
      </c>
      <c r="AU581">
        <v>0</v>
      </c>
      <c r="AV581">
        <v>1</v>
      </c>
      <c r="AW581" t="s">
        <v>45</v>
      </c>
      <c r="AX581" t="s">
        <v>13</v>
      </c>
      <c r="AY581" t="str">
        <f t="shared" si="82"/>
        <v>Store</v>
      </c>
      <c r="AZ581">
        <v>5</v>
      </c>
      <c r="BA581" t="s">
        <v>44</v>
      </c>
      <c r="BB581">
        <f t="shared" si="83"/>
        <v>5</v>
      </c>
      <c r="BC581">
        <f t="shared" si="84"/>
        <v>67</v>
      </c>
      <c r="BD581">
        <f t="shared" si="85"/>
        <v>1.9999999999999996</v>
      </c>
      <c r="BE581">
        <f t="shared" si="86"/>
        <v>1</v>
      </c>
      <c r="BF581">
        <f t="shared" si="87"/>
        <v>2</v>
      </c>
      <c r="BG581">
        <f t="shared" si="88"/>
        <v>5</v>
      </c>
      <c r="BH581">
        <f t="shared" si="89"/>
        <v>0</v>
      </c>
      <c r="BI581" t="str">
        <f>VLOOKUP(BH581,'Additional Data'!$E$1:$F$12,2,FALSE)</f>
        <v>Churned Customer</v>
      </c>
      <c r="BJ581" t="str">
        <f>IF(G581 &lt;= 'Additional Data'!$Q$2, "Low", IF(G581 &lt;= 'Additional Data'!$Q$3, "Medium", "High"))</f>
        <v>Low</v>
      </c>
      <c r="BK581" t="str">
        <f>IF(K581 &lt;= 'Additional Data'!$V$2, "Low", IF(K581 &lt;= 'Additional Data'!$V$3, "Medium", "High"))</f>
        <v>Low</v>
      </c>
      <c r="BL581" t="str">
        <f>IF(L581 &lt;= 'Additional Data'!$AA$2, "Low", IF(L581 &lt;= 'Additional Data'!$AA$3, "Medium", "High"))</f>
        <v>Medium</v>
      </c>
      <c r="BM581">
        <v>580</v>
      </c>
    </row>
    <row r="582" spans="1:65" x14ac:dyDescent="0.25">
      <c r="A582">
        <v>42169</v>
      </c>
      <c r="B582" t="str">
        <f>IF(A582 &lt;= 'Additional Data'!$B$2,"Low", IF(A582 &lt;='Additional Data'!$B$3, "Medium", "High"))</f>
        <v>Medium</v>
      </c>
      <c r="C582">
        <v>1</v>
      </c>
      <c r="D582">
        <v>1</v>
      </c>
      <c r="E582">
        <v>20</v>
      </c>
      <c r="F582" t="str">
        <f t="shared" si="81"/>
        <v>Recent</v>
      </c>
      <c r="G582">
        <v>19</v>
      </c>
      <c r="H582">
        <v>0</v>
      </c>
      <c r="I582">
        <v>9</v>
      </c>
      <c r="J582">
        <v>0</v>
      </c>
      <c r="K582">
        <v>0</v>
      </c>
      <c r="L582">
        <v>2</v>
      </c>
      <c r="M582">
        <f>INDEX('Additional Data'!$H$2:$M$2, MATCH(MAX(G582:L582), G582:L582,0))</f>
        <v>0</v>
      </c>
      <c r="N582">
        <v>2</v>
      </c>
      <c r="O582">
        <v>1</v>
      </c>
      <c r="P582">
        <v>0</v>
      </c>
      <c r="Q582">
        <v>3</v>
      </c>
      <c r="R582">
        <v>8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3</v>
      </c>
      <c r="Z582">
        <v>11</v>
      </c>
      <c r="AA582">
        <v>0</v>
      </c>
      <c r="AB582">
        <v>51</v>
      </c>
      <c r="AC582" t="str" cm="1">
        <f t="array" ref="AC582">_xlfn.IFS(AB582 &lt; 30, "&lt; 30", AB582 &lt; 40, "30-39", AB582 &lt; 50, "40-49", AB582 &gt;= 50, "50+")</f>
        <v>50+</v>
      </c>
      <c r="AD582">
        <v>2412</v>
      </c>
      <c r="AE582">
        <v>0</v>
      </c>
      <c r="AF582">
        <v>1</v>
      </c>
      <c r="AG582">
        <v>0</v>
      </c>
      <c r="AH582">
        <v>0</v>
      </c>
      <c r="AI582">
        <v>0</v>
      </c>
      <c r="AJ582" t="str" cm="1">
        <f t="array" ref="AJ58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8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82">
        <v>0</v>
      </c>
      <c r="AM582">
        <v>0</v>
      </c>
      <c r="AN582">
        <v>0</v>
      </c>
      <c r="AO582">
        <v>1</v>
      </c>
      <c r="AP582">
        <v>0</v>
      </c>
      <c r="AQ582" t="str" cm="1">
        <f t="array" ref="AQ58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582" t="str" cm="1">
        <f t="array" ref="AR58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82">
        <v>28</v>
      </c>
      <c r="AT582">
        <v>26</v>
      </c>
      <c r="AU582">
        <v>0</v>
      </c>
      <c r="AV582">
        <v>2</v>
      </c>
      <c r="AW582" t="s">
        <v>45</v>
      </c>
      <c r="AX582" t="s">
        <v>13</v>
      </c>
      <c r="AY582" t="str">
        <f t="shared" si="82"/>
        <v>Store</v>
      </c>
      <c r="AZ582">
        <v>4</v>
      </c>
      <c r="BA582" t="s">
        <v>44</v>
      </c>
      <c r="BB582">
        <f t="shared" si="83"/>
        <v>4</v>
      </c>
      <c r="BC582">
        <f t="shared" si="84"/>
        <v>30</v>
      </c>
      <c r="BD582">
        <f t="shared" si="85"/>
        <v>8</v>
      </c>
      <c r="BE582">
        <f t="shared" si="86"/>
        <v>0</v>
      </c>
      <c r="BF582">
        <f t="shared" si="87"/>
        <v>0</v>
      </c>
      <c r="BG582">
        <f t="shared" si="88"/>
        <v>8</v>
      </c>
      <c r="BH582">
        <f t="shared" si="89"/>
        <v>1</v>
      </c>
      <c r="BI582" t="str">
        <f>VLOOKUP(BH582,'Additional Data'!$E$1:$F$12,2,FALSE)</f>
        <v>Churned Customer</v>
      </c>
      <c r="BJ582" t="str">
        <f>IF(G582 &lt;= 'Additional Data'!$Q$2, "Low", IF(G582 &lt;= 'Additional Data'!$Q$3, "Medium", "High"))</f>
        <v>Low</v>
      </c>
      <c r="BK582" t="str">
        <f>IF(K582 &lt;= 'Additional Data'!$V$2, "Low", IF(K582 &lt;= 'Additional Data'!$V$3, "Medium", "High"))</f>
        <v>Low</v>
      </c>
      <c r="BL582" t="str">
        <f>IF(L582 &lt;= 'Additional Data'!$AA$2, "Low", IF(L582 &lt;= 'Additional Data'!$AA$3, "Medium", "High"))</f>
        <v>Low</v>
      </c>
      <c r="BM582">
        <v>581</v>
      </c>
    </row>
    <row r="583" spans="1:65" x14ac:dyDescent="0.25">
      <c r="A583">
        <v>26224</v>
      </c>
      <c r="B583" t="str">
        <f>IF(A583 &lt;= 'Additional Data'!$B$2,"Low", IF(A583 &lt;='Additional Data'!$B$3, "Medium", "High"))</f>
        <v>Low</v>
      </c>
      <c r="C583">
        <v>1</v>
      </c>
      <c r="D583">
        <v>0</v>
      </c>
      <c r="E583">
        <v>39</v>
      </c>
      <c r="F583" t="str">
        <f t="shared" si="81"/>
        <v>Mid</v>
      </c>
      <c r="G583">
        <v>4</v>
      </c>
      <c r="H583">
        <v>7</v>
      </c>
      <c r="I583">
        <v>15</v>
      </c>
      <c r="J583">
        <v>13</v>
      </c>
      <c r="K583">
        <v>9</v>
      </c>
      <c r="L583">
        <v>15</v>
      </c>
      <c r="M583">
        <f>INDEX('Additional Data'!$H$2:$M$2, MATCH(MAX(G583:L583), G583:L583,0))</f>
        <v>0</v>
      </c>
      <c r="N583">
        <v>3</v>
      </c>
      <c r="O583">
        <v>2</v>
      </c>
      <c r="P583">
        <v>1</v>
      </c>
      <c r="Q583">
        <v>3</v>
      </c>
      <c r="R583">
        <v>6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3</v>
      </c>
      <c r="Z583">
        <v>11</v>
      </c>
      <c r="AA583">
        <v>0</v>
      </c>
      <c r="AB583">
        <v>42</v>
      </c>
      <c r="AC583" t="str" cm="1">
        <f t="array" ref="AC583">_xlfn.IFS(AB583 &lt; 30, "&lt; 30", AB583 &lt; 40, "30-39", AB583 &lt; 50, "40-49", AB583 &gt;= 50, "50+")</f>
        <v>40-49</v>
      </c>
      <c r="AD583">
        <v>2549</v>
      </c>
      <c r="AE583">
        <v>0</v>
      </c>
      <c r="AF583">
        <v>1</v>
      </c>
      <c r="AG583">
        <v>0</v>
      </c>
      <c r="AH583">
        <v>0</v>
      </c>
      <c r="AI583">
        <v>0</v>
      </c>
      <c r="AJ583" t="str" cm="1">
        <f t="array" ref="AJ58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8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83">
        <v>1</v>
      </c>
      <c r="AM583">
        <v>0</v>
      </c>
      <c r="AN583">
        <v>0</v>
      </c>
      <c r="AO583">
        <v>0</v>
      </c>
      <c r="AP583">
        <v>0</v>
      </c>
      <c r="AQ583" t="str" cm="1">
        <f t="array" ref="AQ58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583" t="str" cm="1">
        <f t="array" ref="AR58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583">
        <v>48</v>
      </c>
      <c r="AT583">
        <v>33</v>
      </c>
      <c r="AU583">
        <v>0</v>
      </c>
      <c r="AV583">
        <v>1</v>
      </c>
      <c r="AW583" t="s">
        <v>45</v>
      </c>
      <c r="AX583" t="s">
        <v>13</v>
      </c>
      <c r="AY583" t="str">
        <f t="shared" si="82"/>
        <v>Store</v>
      </c>
      <c r="AZ583">
        <v>6</v>
      </c>
      <c r="BA583" t="s">
        <v>44</v>
      </c>
      <c r="BB583">
        <f t="shared" si="83"/>
        <v>6</v>
      </c>
      <c r="BC583">
        <f t="shared" si="84"/>
        <v>63</v>
      </c>
      <c r="BD583">
        <f t="shared" si="85"/>
        <v>7</v>
      </c>
      <c r="BE583">
        <f t="shared" si="86"/>
        <v>2</v>
      </c>
      <c r="BF583">
        <f t="shared" si="87"/>
        <v>2</v>
      </c>
      <c r="BG583">
        <f t="shared" si="88"/>
        <v>11</v>
      </c>
      <c r="BH583">
        <f t="shared" si="89"/>
        <v>3</v>
      </c>
      <c r="BI583" t="str">
        <f>VLOOKUP(BH583,'Additional Data'!$E$1:$F$12,2,FALSE)</f>
        <v>At Risk</v>
      </c>
      <c r="BJ583" t="str">
        <f>IF(G583 &lt;= 'Additional Data'!$Q$2, "Low", IF(G583 &lt;= 'Additional Data'!$Q$3, "Medium", "High"))</f>
        <v>Low</v>
      </c>
      <c r="BK583" t="str">
        <f>IF(K583 &lt;= 'Additional Data'!$V$2, "Low", IF(K583 &lt;= 'Additional Data'!$V$3, "Medium", "High"))</f>
        <v>Medium</v>
      </c>
      <c r="BL583" t="str">
        <f>IF(L583 &lt;= 'Additional Data'!$AA$2, "Low", IF(L583 &lt;= 'Additional Data'!$AA$3, "Medium", "High"))</f>
        <v>Medium</v>
      </c>
      <c r="BM583">
        <v>582</v>
      </c>
    </row>
    <row r="584" spans="1:65" x14ac:dyDescent="0.25">
      <c r="A584">
        <v>31089</v>
      </c>
      <c r="B584" t="str">
        <f>IF(A584 &lt;= 'Additional Data'!$B$2,"Low", IF(A584 &lt;='Additional Data'!$B$3, "Medium", "High"))</f>
        <v>Low</v>
      </c>
      <c r="C584">
        <v>1</v>
      </c>
      <c r="D584">
        <v>0</v>
      </c>
      <c r="E584">
        <v>57</v>
      </c>
      <c r="F584" t="str">
        <f t="shared" si="81"/>
        <v>Mid</v>
      </c>
      <c r="G584">
        <v>31</v>
      </c>
      <c r="H584">
        <v>3</v>
      </c>
      <c r="I584">
        <v>31</v>
      </c>
      <c r="J584">
        <v>2</v>
      </c>
      <c r="K584">
        <v>8</v>
      </c>
      <c r="L584">
        <v>4</v>
      </c>
      <c r="M584">
        <f>INDEX('Additional Data'!$H$2:$M$2, MATCH(MAX(G584:L584), G584:L584,0))</f>
        <v>0</v>
      </c>
      <c r="N584">
        <v>3</v>
      </c>
      <c r="O584">
        <v>3</v>
      </c>
      <c r="P584">
        <v>0</v>
      </c>
      <c r="Q584">
        <v>4</v>
      </c>
      <c r="R584">
        <v>8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3</v>
      </c>
      <c r="Z584">
        <v>11</v>
      </c>
      <c r="AA584">
        <v>0</v>
      </c>
      <c r="AB584">
        <v>39</v>
      </c>
      <c r="AC584" t="str" cm="1">
        <f t="array" ref="AC584">_xlfn.IFS(AB584 &lt; 30, "&lt; 30", AB584 &lt; 40, "30-39", AB584 &lt; 50, "40-49", AB584 &gt;= 50, "50+")</f>
        <v>30-39</v>
      </c>
      <c r="AD584">
        <v>2840</v>
      </c>
      <c r="AE584">
        <v>0</v>
      </c>
      <c r="AF584">
        <v>0</v>
      </c>
      <c r="AG584">
        <v>0</v>
      </c>
      <c r="AH584">
        <v>1</v>
      </c>
      <c r="AI584">
        <v>0</v>
      </c>
      <c r="AJ584" t="str" cm="1">
        <f t="array" ref="AJ58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8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84">
        <v>0</v>
      </c>
      <c r="AM584">
        <v>0</v>
      </c>
      <c r="AN584">
        <v>1</v>
      </c>
      <c r="AO584">
        <v>0</v>
      </c>
      <c r="AP584">
        <v>0</v>
      </c>
      <c r="AQ584" t="str" cm="1">
        <f t="array" ref="AQ58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84" t="str" cm="1">
        <f t="array" ref="AR58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84">
        <v>75</v>
      </c>
      <c r="AT584">
        <v>71</v>
      </c>
      <c r="AU584">
        <v>0</v>
      </c>
      <c r="AV584">
        <v>1</v>
      </c>
      <c r="AW584" t="s">
        <v>47</v>
      </c>
      <c r="AX584" t="s">
        <v>13</v>
      </c>
      <c r="AY584" t="str">
        <f t="shared" si="82"/>
        <v>Store</v>
      </c>
      <c r="AZ584">
        <v>7</v>
      </c>
      <c r="BA584" t="s">
        <v>44</v>
      </c>
      <c r="BB584">
        <f t="shared" si="83"/>
        <v>7</v>
      </c>
      <c r="BC584">
        <f t="shared" si="84"/>
        <v>79</v>
      </c>
      <c r="BD584">
        <f t="shared" si="85"/>
        <v>5</v>
      </c>
      <c r="BE584">
        <f t="shared" si="86"/>
        <v>3</v>
      </c>
      <c r="BF584">
        <f t="shared" si="87"/>
        <v>2</v>
      </c>
      <c r="BG584">
        <f t="shared" si="88"/>
        <v>10</v>
      </c>
      <c r="BH584">
        <f t="shared" si="89"/>
        <v>2</v>
      </c>
      <c r="BI584" t="str">
        <f>VLOOKUP(BH584,'Additional Data'!$E$1:$F$12,2,FALSE)</f>
        <v>Churned Customer</v>
      </c>
      <c r="BJ584" t="str">
        <f>IF(G584 &lt;= 'Additional Data'!$Q$2, "Low", IF(G584 &lt;= 'Additional Data'!$Q$3, "Medium", "High"))</f>
        <v>Medium</v>
      </c>
      <c r="BK584" t="str">
        <f>IF(K584 &lt;= 'Additional Data'!$V$2, "Low", IF(K584 &lt;= 'Additional Data'!$V$3, "Medium", "High"))</f>
        <v>Medium</v>
      </c>
      <c r="BL584" t="str">
        <f>IF(L584 &lt;= 'Additional Data'!$AA$2, "Low", IF(L584 &lt;= 'Additional Data'!$AA$3, "Medium", "High"))</f>
        <v>Low</v>
      </c>
      <c r="BM584">
        <v>583</v>
      </c>
    </row>
    <row r="585" spans="1:65" x14ac:dyDescent="0.25">
      <c r="A585">
        <v>30081</v>
      </c>
      <c r="B585" t="str">
        <f>IF(A585 &lt;= 'Additional Data'!$B$2,"Low", IF(A585 &lt;='Additional Data'!$B$3, "Medium", "High"))</f>
        <v>Low</v>
      </c>
      <c r="C585">
        <v>0</v>
      </c>
      <c r="D585">
        <v>1</v>
      </c>
      <c r="E585">
        <v>27</v>
      </c>
      <c r="F585" t="str">
        <f t="shared" si="81"/>
        <v>Recent</v>
      </c>
      <c r="G585">
        <v>36</v>
      </c>
      <c r="H585">
        <v>0</v>
      </c>
      <c r="I585">
        <v>2</v>
      </c>
      <c r="J585">
        <v>0</v>
      </c>
      <c r="K585">
        <v>0</v>
      </c>
      <c r="L585">
        <v>4</v>
      </c>
      <c r="M585">
        <f>INDEX('Additional Data'!$H$2:$M$2, MATCH(MAX(G585:L585), G585:L585,0))</f>
        <v>0</v>
      </c>
      <c r="N585">
        <v>1</v>
      </c>
      <c r="O585">
        <v>1</v>
      </c>
      <c r="P585">
        <v>0</v>
      </c>
      <c r="Q585">
        <v>3</v>
      </c>
      <c r="R585">
        <v>7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3</v>
      </c>
      <c r="Z585">
        <v>11</v>
      </c>
      <c r="AA585">
        <v>0</v>
      </c>
      <c r="AB585">
        <v>59</v>
      </c>
      <c r="AC585" t="str" cm="1">
        <f t="array" ref="AC585">_xlfn.IFS(AB585 &lt; 30, "&lt; 30", AB585 &lt; 40, "30-39", AB585 &lt; 50, "40-49", AB585 &gt;= 50, "50+")</f>
        <v>50+</v>
      </c>
      <c r="AD585">
        <v>2652</v>
      </c>
      <c r="AE585">
        <v>0</v>
      </c>
      <c r="AF585">
        <v>0</v>
      </c>
      <c r="AG585">
        <v>1</v>
      </c>
      <c r="AH585">
        <v>0</v>
      </c>
      <c r="AI585">
        <v>0</v>
      </c>
      <c r="AJ585" t="str" cm="1">
        <f t="array" ref="AJ58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58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85">
        <v>0</v>
      </c>
      <c r="AM585">
        <v>0</v>
      </c>
      <c r="AN585">
        <v>1</v>
      </c>
      <c r="AO585">
        <v>0</v>
      </c>
      <c r="AP585">
        <v>0</v>
      </c>
      <c r="AQ585" t="str" cm="1">
        <f t="array" ref="AQ58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85" t="str" cm="1">
        <f t="array" ref="AR58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85">
        <v>38</v>
      </c>
      <c r="AT585">
        <v>34</v>
      </c>
      <c r="AU585">
        <v>0</v>
      </c>
      <c r="AV585">
        <v>1</v>
      </c>
      <c r="AW585" t="s">
        <v>45</v>
      </c>
      <c r="AX585" t="s">
        <v>13</v>
      </c>
      <c r="AY585" t="str">
        <f t="shared" si="82"/>
        <v>Store</v>
      </c>
      <c r="AZ585">
        <v>4</v>
      </c>
      <c r="BA585" t="s">
        <v>44</v>
      </c>
      <c r="BB585">
        <f t="shared" si="83"/>
        <v>4</v>
      </c>
      <c r="BC585">
        <f t="shared" si="84"/>
        <v>42</v>
      </c>
      <c r="BD585">
        <f t="shared" si="85"/>
        <v>8</v>
      </c>
      <c r="BE585">
        <f t="shared" si="86"/>
        <v>0</v>
      </c>
      <c r="BF585">
        <f t="shared" si="87"/>
        <v>1</v>
      </c>
      <c r="BG585">
        <f t="shared" si="88"/>
        <v>9</v>
      </c>
      <c r="BH585">
        <f t="shared" si="89"/>
        <v>2</v>
      </c>
      <c r="BI585" t="str">
        <f>VLOOKUP(BH585,'Additional Data'!$E$1:$F$12,2,FALSE)</f>
        <v>Churned Customer</v>
      </c>
      <c r="BJ585" t="str">
        <f>IF(G585 &lt;= 'Additional Data'!$Q$2, "Low", IF(G585 &lt;= 'Additional Data'!$Q$3, "Medium", "High"))</f>
        <v>Medium</v>
      </c>
      <c r="BK585" t="str">
        <f>IF(K585 &lt;= 'Additional Data'!$V$2, "Low", IF(K585 &lt;= 'Additional Data'!$V$3, "Medium", "High"))</f>
        <v>Low</v>
      </c>
      <c r="BL585" t="str">
        <f>IF(L585 &lt;= 'Additional Data'!$AA$2, "Low", IF(L585 &lt;= 'Additional Data'!$AA$3, "Medium", "High"))</f>
        <v>Low</v>
      </c>
      <c r="BM585">
        <v>584</v>
      </c>
    </row>
    <row r="586" spans="1:65" x14ac:dyDescent="0.25">
      <c r="A586">
        <v>62807</v>
      </c>
      <c r="B586" t="str">
        <f>IF(A586 &lt;= 'Additional Data'!$B$2,"Low", IF(A586 &lt;='Additional Data'!$B$3, "Medium", "High"))</f>
        <v>Medium</v>
      </c>
      <c r="C586">
        <v>0</v>
      </c>
      <c r="D586">
        <v>1</v>
      </c>
      <c r="E586">
        <v>83</v>
      </c>
      <c r="F586" t="str">
        <f t="shared" si="81"/>
        <v>Old</v>
      </c>
      <c r="G586">
        <v>526</v>
      </c>
      <c r="H586">
        <v>28</v>
      </c>
      <c r="I586">
        <v>135</v>
      </c>
      <c r="J586">
        <v>10</v>
      </c>
      <c r="K586">
        <v>21</v>
      </c>
      <c r="L586">
        <v>99</v>
      </c>
      <c r="M586">
        <f>INDEX('Additional Data'!$H$2:$M$2, MATCH(MAX(G586:L586), G586:L586,0))</f>
        <v>0</v>
      </c>
      <c r="N586">
        <v>3</v>
      </c>
      <c r="O586">
        <v>5</v>
      </c>
      <c r="P586">
        <v>3</v>
      </c>
      <c r="Q586">
        <v>12</v>
      </c>
      <c r="R586">
        <v>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3</v>
      </c>
      <c r="Z586">
        <v>11</v>
      </c>
      <c r="AA586">
        <v>0</v>
      </c>
      <c r="AB586">
        <v>60</v>
      </c>
      <c r="AC586" t="str" cm="1">
        <f t="array" ref="AC586">_xlfn.IFS(AB586 &lt; 30, "&lt; 30", AB586 &lt; 40, "30-39", AB586 &lt; 50, "40-49", AB586 &gt;= 50, "50+")</f>
        <v>50+</v>
      </c>
      <c r="AD586">
        <v>2826</v>
      </c>
      <c r="AE586">
        <v>0</v>
      </c>
      <c r="AF586">
        <v>0</v>
      </c>
      <c r="AG586">
        <v>0</v>
      </c>
      <c r="AH586">
        <v>1</v>
      </c>
      <c r="AI586">
        <v>0</v>
      </c>
      <c r="AJ586" t="str" cm="1">
        <f t="array" ref="AJ58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8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86">
        <v>0</v>
      </c>
      <c r="AM586">
        <v>0</v>
      </c>
      <c r="AN586">
        <v>1</v>
      </c>
      <c r="AO586">
        <v>0</v>
      </c>
      <c r="AP586">
        <v>0</v>
      </c>
      <c r="AQ586" t="str" cm="1">
        <f t="array" ref="AQ58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86" t="str" cm="1">
        <f t="array" ref="AR58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86">
        <v>720</v>
      </c>
      <c r="AT586">
        <v>621</v>
      </c>
      <c r="AU586">
        <v>0</v>
      </c>
      <c r="AV586">
        <v>1</v>
      </c>
      <c r="AW586" t="s">
        <v>46</v>
      </c>
      <c r="AX586" t="s">
        <v>13</v>
      </c>
      <c r="AY586" t="str">
        <f t="shared" si="82"/>
        <v>Store</v>
      </c>
      <c r="AZ586">
        <v>20</v>
      </c>
      <c r="BA586" t="s">
        <v>44</v>
      </c>
      <c r="BB586">
        <f t="shared" si="83"/>
        <v>20</v>
      </c>
      <c r="BC586">
        <f t="shared" si="84"/>
        <v>819</v>
      </c>
      <c r="BD586">
        <f t="shared" si="85"/>
        <v>1.9999999999999996</v>
      </c>
      <c r="BE586">
        <f t="shared" si="86"/>
        <v>7</v>
      </c>
      <c r="BF586">
        <f t="shared" si="87"/>
        <v>6</v>
      </c>
      <c r="BG586">
        <f t="shared" si="88"/>
        <v>15</v>
      </c>
      <c r="BH586">
        <f t="shared" si="89"/>
        <v>4</v>
      </c>
      <c r="BI586" t="str">
        <f>VLOOKUP(BH586,'Additional Data'!$E$1:$F$12,2,FALSE)</f>
        <v>At Risk</v>
      </c>
      <c r="BJ586" t="str">
        <f>IF(G586 &lt;= 'Additional Data'!$Q$2, "Low", IF(G586 &lt;= 'Additional Data'!$Q$3, "Medium", "High"))</f>
        <v>High</v>
      </c>
      <c r="BK586" t="str">
        <f>IF(K586 &lt;= 'Additional Data'!$V$2, "Low", IF(K586 &lt;= 'Additional Data'!$V$3, "Medium", "High"))</f>
        <v>Medium</v>
      </c>
      <c r="BL586" t="str">
        <f>IF(L586 &lt;= 'Additional Data'!$AA$2, "Low", IF(L586 &lt;= 'Additional Data'!$AA$3, "Medium", "High"))</f>
        <v>High</v>
      </c>
      <c r="BM586">
        <v>585</v>
      </c>
    </row>
    <row r="587" spans="1:65" x14ac:dyDescent="0.25">
      <c r="A587">
        <v>72906</v>
      </c>
      <c r="B587" t="str">
        <f>IF(A587 &lt;= 'Additional Data'!$B$2,"Low", IF(A587 &lt;='Additional Data'!$B$3, "Medium", "High"))</f>
        <v>High</v>
      </c>
      <c r="C587">
        <v>0</v>
      </c>
      <c r="D587">
        <v>0</v>
      </c>
      <c r="E587">
        <v>79</v>
      </c>
      <c r="F587" t="str">
        <f t="shared" si="81"/>
        <v>Old</v>
      </c>
      <c r="G587">
        <v>400</v>
      </c>
      <c r="H587">
        <v>32</v>
      </c>
      <c r="I587">
        <v>519</v>
      </c>
      <c r="J587">
        <v>71</v>
      </c>
      <c r="K587">
        <v>75</v>
      </c>
      <c r="L587">
        <v>54</v>
      </c>
      <c r="M587">
        <f>INDEX('Additional Data'!$H$2:$M$2, MATCH(MAX(G587:L587), G587:L587,0))</f>
        <v>0</v>
      </c>
      <c r="N587">
        <v>1</v>
      </c>
      <c r="O587">
        <v>3</v>
      </c>
      <c r="P587">
        <v>4</v>
      </c>
      <c r="Q587">
        <v>9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3</v>
      </c>
      <c r="Z587">
        <v>11</v>
      </c>
      <c r="AA587">
        <v>0</v>
      </c>
      <c r="AB587">
        <v>65</v>
      </c>
      <c r="AC587" t="str" cm="1">
        <f t="array" ref="AC587">_xlfn.IFS(AB587 &lt; 30, "&lt; 30", AB587 &lt; 40, "30-39", AB587 &lt; 50, "40-49", AB587 &gt;= 50, "50+")</f>
        <v>50+</v>
      </c>
      <c r="AD587">
        <v>2444</v>
      </c>
      <c r="AE587">
        <v>0</v>
      </c>
      <c r="AF587">
        <v>0</v>
      </c>
      <c r="AG587">
        <v>1</v>
      </c>
      <c r="AH587">
        <v>0</v>
      </c>
      <c r="AI587">
        <v>0</v>
      </c>
      <c r="AJ587" t="str" cm="1">
        <f t="array" ref="AJ58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58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87">
        <v>0</v>
      </c>
      <c r="AM587">
        <v>0</v>
      </c>
      <c r="AN587">
        <v>1</v>
      </c>
      <c r="AO587">
        <v>0</v>
      </c>
      <c r="AP587">
        <v>0</v>
      </c>
      <c r="AQ587" t="str" cm="1">
        <f t="array" ref="AQ58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87" t="str" cm="1">
        <f t="array" ref="AR58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87">
        <v>1097</v>
      </c>
      <c r="AT587">
        <v>1043</v>
      </c>
      <c r="AU587">
        <v>0</v>
      </c>
      <c r="AV587">
        <v>0</v>
      </c>
      <c r="AW587" t="s">
        <v>43</v>
      </c>
      <c r="AX587" t="s">
        <v>13</v>
      </c>
      <c r="AY587" t="str">
        <f t="shared" si="82"/>
        <v>Store</v>
      </c>
      <c r="AZ587">
        <v>16</v>
      </c>
      <c r="BA587" t="s">
        <v>44</v>
      </c>
      <c r="BB587">
        <f t="shared" si="83"/>
        <v>16</v>
      </c>
      <c r="BC587">
        <f t="shared" si="84"/>
        <v>1151</v>
      </c>
      <c r="BD587">
        <f t="shared" si="85"/>
        <v>3.0000000000000004</v>
      </c>
      <c r="BE587">
        <f t="shared" si="86"/>
        <v>6</v>
      </c>
      <c r="BF587">
        <f t="shared" si="87"/>
        <v>7</v>
      </c>
      <c r="BG587">
        <f t="shared" si="88"/>
        <v>16</v>
      </c>
      <c r="BH587">
        <f t="shared" si="89"/>
        <v>5</v>
      </c>
      <c r="BI587" t="str">
        <f>VLOOKUP(BH587,'Additional Data'!$E$1:$F$12,2,FALSE)</f>
        <v>Loyal Customer</v>
      </c>
      <c r="BJ587" t="str">
        <f>IF(G587 &lt;= 'Additional Data'!$Q$2, "Low", IF(G587 &lt;= 'Additional Data'!$Q$3, "Medium", "High"))</f>
        <v>Medium</v>
      </c>
      <c r="BK587" t="str">
        <f>IF(K587 &lt;= 'Additional Data'!$V$2, "Low", IF(K587 &lt;= 'Additional Data'!$V$3, "Medium", "High"))</f>
        <v>High</v>
      </c>
      <c r="BL587" t="str">
        <f>IF(L587 &lt;= 'Additional Data'!$AA$2, "Low", IF(L587 &lt;= 'Additional Data'!$AA$3, "Medium", "High"))</f>
        <v>Medium</v>
      </c>
      <c r="BM587">
        <v>586</v>
      </c>
    </row>
    <row r="588" spans="1:65" x14ac:dyDescent="0.25">
      <c r="A588">
        <v>61467</v>
      </c>
      <c r="B588" t="str">
        <f>IF(A588 &lt;= 'Additional Data'!$B$2,"Low", IF(A588 &lt;='Additional Data'!$B$3, "Medium", "High"))</f>
        <v>Medium</v>
      </c>
      <c r="C588">
        <v>0</v>
      </c>
      <c r="D588">
        <v>2</v>
      </c>
      <c r="E588">
        <v>69</v>
      </c>
      <c r="F588" t="str">
        <f t="shared" si="81"/>
        <v>Old</v>
      </c>
      <c r="G588">
        <v>410</v>
      </c>
      <c r="H588">
        <v>16</v>
      </c>
      <c r="I588">
        <v>114</v>
      </c>
      <c r="J588">
        <v>0</v>
      </c>
      <c r="K588">
        <v>5</v>
      </c>
      <c r="L588">
        <v>49</v>
      </c>
      <c r="M588">
        <f>INDEX('Additional Data'!$H$2:$M$2, MATCH(MAX(G588:L588), G588:L588,0))</f>
        <v>0</v>
      </c>
      <c r="N588">
        <v>3</v>
      </c>
      <c r="O588">
        <v>5</v>
      </c>
      <c r="P588">
        <v>2</v>
      </c>
      <c r="Q588">
        <v>10</v>
      </c>
      <c r="R588">
        <v>5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3</v>
      </c>
      <c r="Z588">
        <v>11</v>
      </c>
      <c r="AA588">
        <v>0</v>
      </c>
      <c r="AB588">
        <v>72</v>
      </c>
      <c r="AC588" t="str" cm="1">
        <f t="array" ref="AC588">_xlfn.IFS(AB588 &lt; 30, "&lt; 30", AB588 &lt; 40, "30-39", AB588 &lt; 50, "40-49", AB588 &gt;= 50, "50+")</f>
        <v>50+</v>
      </c>
      <c r="AD588">
        <v>2726</v>
      </c>
      <c r="AE588">
        <v>0</v>
      </c>
      <c r="AF588">
        <v>1</v>
      </c>
      <c r="AG588">
        <v>0</v>
      </c>
      <c r="AH588">
        <v>0</v>
      </c>
      <c r="AI588">
        <v>0</v>
      </c>
      <c r="AJ588" t="str" cm="1">
        <f t="array" ref="AJ58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8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88">
        <v>0</v>
      </c>
      <c r="AM588">
        <v>0</v>
      </c>
      <c r="AN588">
        <v>0</v>
      </c>
      <c r="AO588">
        <v>0</v>
      </c>
      <c r="AP588">
        <v>1</v>
      </c>
      <c r="AQ588" t="str" cm="1">
        <f t="array" ref="AQ58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588" t="str" cm="1">
        <f t="array" ref="AR58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88">
        <v>545</v>
      </c>
      <c r="AT588">
        <v>496</v>
      </c>
      <c r="AU588">
        <v>0</v>
      </c>
      <c r="AV588">
        <v>2</v>
      </c>
      <c r="AW588" t="s">
        <v>46</v>
      </c>
      <c r="AX588" t="s">
        <v>13</v>
      </c>
      <c r="AY588" t="str">
        <f t="shared" si="82"/>
        <v>Store</v>
      </c>
      <c r="AZ588">
        <v>17</v>
      </c>
      <c r="BA588" t="s">
        <v>44</v>
      </c>
      <c r="BB588">
        <f t="shared" si="83"/>
        <v>17</v>
      </c>
      <c r="BC588">
        <f t="shared" si="84"/>
        <v>594</v>
      </c>
      <c r="BD588">
        <f t="shared" si="85"/>
        <v>4</v>
      </c>
      <c r="BE588">
        <f t="shared" si="86"/>
        <v>6</v>
      </c>
      <c r="BF588">
        <f t="shared" si="87"/>
        <v>5</v>
      </c>
      <c r="BG588">
        <f t="shared" si="88"/>
        <v>15</v>
      </c>
      <c r="BH588">
        <f t="shared" si="89"/>
        <v>4</v>
      </c>
      <c r="BI588" t="str">
        <f>VLOOKUP(BH588,'Additional Data'!$E$1:$F$12,2,FALSE)</f>
        <v>At Risk</v>
      </c>
      <c r="BJ588" t="str">
        <f>IF(G588 &lt;= 'Additional Data'!$Q$2, "Low", IF(G588 &lt;= 'Additional Data'!$Q$3, "Medium", "High"))</f>
        <v>Medium</v>
      </c>
      <c r="BK588" t="str">
        <f>IF(K588 &lt;= 'Additional Data'!$V$2, "Low", IF(K588 &lt;= 'Additional Data'!$V$3, "Medium", "High"))</f>
        <v>Medium</v>
      </c>
      <c r="BL588" t="str">
        <f>IF(L588 &lt;= 'Additional Data'!$AA$2, "Low", IF(L588 &lt;= 'Additional Data'!$AA$3, "Medium", "High"))</f>
        <v>Medium</v>
      </c>
      <c r="BM588">
        <v>587</v>
      </c>
    </row>
    <row r="589" spans="1:65" x14ac:dyDescent="0.25">
      <c r="A589">
        <v>49618</v>
      </c>
      <c r="B589" t="str">
        <f>IF(A589 &lt;= 'Additional Data'!$B$2,"Low", IF(A589 &lt;='Additional Data'!$B$3, "Medium", "High"))</f>
        <v>Medium</v>
      </c>
      <c r="C589">
        <v>1</v>
      </c>
      <c r="D589">
        <v>1</v>
      </c>
      <c r="E589">
        <v>77</v>
      </c>
      <c r="F589" t="str">
        <f t="shared" si="81"/>
        <v>Old</v>
      </c>
      <c r="G589">
        <v>80</v>
      </c>
      <c r="H589">
        <v>3</v>
      </c>
      <c r="I589">
        <v>26</v>
      </c>
      <c r="J589">
        <v>4</v>
      </c>
      <c r="K589">
        <v>2</v>
      </c>
      <c r="L589">
        <v>14</v>
      </c>
      <c r="M589">
        <f>INDEX('Additional Data'!$H$2:$M$2, MATCH(MAX(G589:L589), G589:L589,0))</f>
        <v>0</v>
      </c>
      <c r="N589">
        <v>4</v>
      </c>
      <c r="O589">
        <v>3</v>
      </c>
      <c r="P589">
        <v>1</v>
      </c>
      <c r="Q589">
        <v>3</v>
      </c>
      <c r="R589">
        <v>7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3</v>
      </c>
      <c r="Z589">
        <v>11</v>
      </c>
      <c r="AA589">
        <v>0</v>
      </c>
      <c r="AB589">
        <v>54</v>
      </c>
      <c r="AC589" t="str" cm="1">
        <f t="array" ref="AC589">_xlfn.IFS(AB589 &lt; 30, "&lt; 30", AB589 &lt; 40, "30-39", AB589 &lt; 50, "40-49", AB589 &gt;= 50, "50+")</f>
        <v>50+</v>
      </c>
      <c r="AD589">
        <v>2678</v>
      </c>
      <c r="AE589">
        <v>0</v>
      </c>
      <c r="AF589">
        <v>0</v>
      </c>
      <c r="AG589">
        <v>0</v>
      </c>
      <c r="AH589">
        <v>1</v>
      </c>
      <c r="AI589">
        <v>0</v>
      </c>
      <c r="AJ589" t="str" cm="1">
        <f t="array" ref="AJ58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58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89">
        <v>0</v>
      </c>
      <c r="AM589">
        <v>0</v>
      </c>
      <c r="AN589">
        <v>0</v>
      </c>
      <c r="AO589">
        <v>1</v>
      </c>
      <c r="AP589">
        <v>0</v>
      </c>
      <c r="AQ589" t="str" cm="1">
        <f t="array" ref="AQ58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589" t="str" cm="1">
        <f t="array" ref="AR58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89">
        <v>115</v>
      </c>
      <c r="AT589">
        <v>101</v>
      </c>
      <c r="AU589">
        <v>0</v>
      </c>
      <c r="AV589">
        <v>2</v>
      </c>
      <c r="AW589" t="s">
        <v>47</v>
      </c>
      <c r="AX589" t="s">
        <v>11</v>
      </c>
      <c r="AY589" t="str">
        <f t="shared" si="82"/>
        <v>Web</v>
      </c>
      <c r="AZ589">
        <v>7</v>
      </c>
      <c r="BA589" t="s">
        <v>44</v>
      </c>
      <c r="BB589">
        <f t="shared" si="83"/>
        <v>7</v>
      </c>
      <c r="BC589">
        <f t="shared" si="84"/>
        <v>129</v>
      </c>
      <c r="BD589">
        <f t="shared" si="85"/>
        <v>3.0000000000000004</v>
      </c>
      <c r="BE589">
        <f t="shared" si="86"/>
        <v>3</v>
      </c>
      <c r="BF589">
        <f t="shared" si="87"/>
        <v>3</v>
      </c>
      <c r="BG589">
        <f t="shared" si="88"/>
        <v>9</v>
      </c>
      <c r="BH589">
        <f t="shared" si="89"/>
        <v>2</v>
      </c>
      <c r="BI589" t="str">
        <f>VLOOKUP(BH589,'Additional Data'!$E$1:$F$12,2,FALSE)</f>
        <v>Churned Customer</v>
      </c>
      <c r="BJ589" t="str">
        <f>IF(G589 &lt;= 'Additional Data'!$Q$2, "Low", IF(G589 &lt;= 'Additional Data'!$Q$3, "Medium", "High"))</f>
        <v>Medium</v>
      </c>
      <c r="BK589" t="str">
        <f>IF(K589 &lt;= 'Additional Data'!$V$2, "Low", IF(K589 &lt;= 'Additional Data'!$V$3, "Medium", "High"))</f>
        <v>Medium</v>
      </c>
      <c r="BL589" t="str">
        <f>IF(L589 &lt;= 'Additional Data'!$AA$2, "Low", IF(L589 &lt;= 'Additional Data'!$AA$3, "Medium", "High"))</f>
        <v>Medium</v>
      </c>
      <c r="BM589">
        <v>588</v>
      </c>
    </row>
    <row r="590" spans="1:65" x14ac:dyDescent="0.25">
      <c r="A590">
        <v>21888</v>
      </c>
      <c r="B590" t="str">
        <f>IF(A590 &lt;= 'Additional Data'!$B$2,"Low", IF(A590 &lt;='Additional Data'!$B$3, "Medium", "High"))</f>
        <v>Low</v>
      </c>
      <c r="C590">
        <v>1</v>
      </c>
      <c r="D590">
        <v>0</v>
      </c>
      <c r="E590">
        <v>15</v>
      </c>
      <c r="F590" t="str">
        <f t="shared" si="81"/>
        <v>Recent</v>
      </c>
      <c r="G590">
        <v>88</v>
      </c>
      <c r="H590">
        <v>10</v>
      </c>
      <c r="I590">
        <v>46</v>
      </c>
      <c r="J590">
        <v>2</v>
      </c>
      <c r="K590">
        <v>3</v>
      </c>
      <c r="L590">
        <v>64</v>
      </c>
      <c r="M590">
        <f>INDEX('Additional Data'!$H$2:$M$2, MATCH(MAX(G590:L590), G590:L590,0))</f>
        <v>0</v>
      </c>
      <c r="N590">
        <v>4</v>
      </c>
      <c r="O590">
        <v>5</v>
      </c>
      <c r="P590">
        <v>1</v>
      </c>
      <c r="Q590">
        <v>2</v>
      </c>
      <c r="R590">
        <v>10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3</v>
      </c>
      <c r="Z590">
        <v>11</v>
      </c>
      <c r="AA590">
        <v>1</v>
      </c>
      <c r="AB590">
        <v>34</v>
      </c>
      <c r="AC590" t="str" cm="1">
        <f t="array" ref="AC590">_xlfn.IFS(AB590 &lt; 30, "&lt; 30", AB590 &lt; 40, "30-39", AB590 &lt; 50, "40-49", AB590 &gt;= 50, "50+")</f>
        <v>30-39</v>
      </c>
      <c r="AD590">
        <v>2706</v>
      </c>
      <c r="AE590">
        <v>0</v>
      </c>
      <c r="AF590">
        <v>0</v>
      </c>
      <c r="AG590">
        <v>1</v>
      </c>
      <c r="AH590">
        <v>0</v>
      </c>
      <c r="AI590">
        <v>0</v>
      </c>
      <c r="AJ590" t="str" cm="1">
        <f t="array" ref="AJ59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59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90">
        <v>0</v>
      </c>
      <c r="AM590">
        <v>0</v>
      </c>
      <c r="AN590">
        <v>0</v>
      </c>
      <c r="AO590">
        <v>1</v>
      </c>
      <c r="AP590">
        <v>0</v>
      </c>
      <c r="AQ590" t="str" cm="1">
        <f t="array" ref="AQ59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590" t="str" cm="1">
        <f t="array" ref="AR59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90">
        <v>149</v>
      </c>
      <c r="AT590">
        <v>85</v>
      </c>
      <c r="AU590">
        <v>0</v>
      </c>
      <c r="AV590">
        <v>1</v>
      </c>
      <c r="AW590" t="s">
        <v>47</v>
      </c>
      <c r="AX590" t="s">
        <v>11</v>
      </c>
      <c r="AY590" t="str">
        <f t="shared" si="82"/>
        <v>Web</v>
      </c>
      <c r="AZ590">
        <v>8</v>
      </c>
      <c r="BA590" t="s">
        <v>44</v>
      </c>
      <c r="BB590">
        <f t="shared" si="83"/>
        <v>8</v>
      </c>
      <c r="BC590">
        <f t="shared" si="84"/>
        <v>213</v>
      </c>
      <c r="BD590">
        <f t="shared" si="85"/>
        <v>9</v>
      </c>
      <c r="BE590">
        <f t="shared" si="86"/>
        <v>3</v>
      </c>
      <c r="BF590">
        <f t="shared" si="87"/>
        <v>4</v>
      </c>
      <c r="BG590">
        <f t="shared" si="88"/>
        <v>16</v>
      </c>
      <c r="BH590">
        <f t="shared" si="89"/>
        <v>5</v>
      </c>
      <c r="BI590" t="str">
        <f>VLOOKUP(BH590,'Additional Data'!$E$1:$F$12,2,FALSE)</f>
        <v>Loyal Customer</v>
      </c>
      <c r="BJ590" t="str">
        <f>IF(G590 &lt;= 'Additional Data'!$Q$2, "Low", IF(G590 &lt;= 'Additional Data'!$Q$3, "Medium", "High"))</f>
        <v>Medium</v>
      </c>
      <c r="BK590" t="str">
        <f>IF(K590 &lt;= 'Additional Data'!$V$2, "Low", IF(K590 &lt;= 'Additional Data'!$V$3, "Medium", "High"))</f>
        <v>Medium</v>
      </c>
      <c r="BL590" t="str">
        <f>IF(L590 &lt;= 'Additional Data'!$AA$2, "Low", IF(L590 &lt;= 'Additional Data'!$AA$3, "Medium", "High"))</f>
        <v>High</v>
      </c>
      <c r="BM590">
        <v>589</v>
      </c>
    </row>
    <row r="591" spans="1:65" x14ac:dyDescent="0.25">
      <c r="A591">
        <v>42429</v>
      </c>
      <c r="B591" t="str">
        <f>IF(A591 &lt;= 'Additional Data'!$B$2,"Low", IF(A591 &lt;='Additional Data'!$B$3, "Medium", "High"))</f>
        <v>Medium</v>
      </c>
      <c r="C591">
        <v>0</v>
      </c>
      <c r="D591">
        <v>1</v>
      </c>
      <c r="E591">
        <v>99</v>
      </c>
      <c r="F591" t="str">
        <f t="shared" si="81"/>
        <v>Old</v>
      </c>
      <c r="G591">
        <v>55</v>
      </c>
      <c r="H591">
        <v>0</v>
      </c>
      <c r="I591">
        <v>6</v>
      </c>
      <c r="J591">
        <v>2</v>
      </c>
      <c r="K591">
        <v>0</v>
      </c>
      <c r="L591">
        <v>4</v>
      </c>
      <c r="M591">
        <f>INDEX('Additional Data'!$H$2:$M$2, MATCH(MAX(G591:L591), G591:L591,0))</f>
        <v>0</v>
      </c>
      <c r="N591">
        <v>2</v>
      </c>
      <c r="O591">
        <v>1</v>
      </c>
      <c r="P591">
        <v>1</v>
      </c>
      <c r="Q591">
        <v>3</v>
      </c>
      <c r="R591">
        <v>5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3</v>
      </c>
      <c r="Z591">
        <v>11</v>
      </c>
      <c r="AA591">
        <v>0</v>
      </c>
      <c r="AB591">
        <v>47</v>
      </c>
      <c r="AC591" t="str" cm="1">
        <f t="array" ref="AC591">_xlfn.IFS(AB591 &lt; 30, "&lt; 30", AB591 &lt; 40, "30-39", AB591 &lt; 50, "40-49", AB591 &gt;= 50, "50+")</f>
        <v>40-49</v>
      </c>
      <c r="AD591">
        <v>2297</v>
      </c>
      <c r="AE591">
        <v>0</v>
      </c>
      <c r="AF591">
        <v>0</v>
      </c>
      <c r="AG591">
        <v>0</v>
      </c>
      <c r="AH591">
        <v>0</v>
      </c>
      <c r="AI591">
        <v>1</v>
      </c>
      <c r="AJ591" t="str" cm="1">
        <f t="array" ref="AJ59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59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91">
        <v>0</v>
      </c>
      <c r="AM591">
        <v>0</v>
      </c>
      <c r="AN591">
        <v>1</v>
      </c>
      <c r="AO591">
        <v>0</v>
      </c>
      <c r="AP591">
        <v>0</v>
      </c>
      <c r="AQ591" t="str" cm="1">
        <f t="array" ref="AQ59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91" t="str" cm="1">
        <f t="array" ref="AR59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91">
        <v>63</v>
      </c>
      <c r="AT591">
        <v>59</v>
      </c>
      <c r="AU591">
        <v>0</v>
      </c>
      <c r="AV591">
        <v>1</v>
      </c>
      <c r="AW591" t="s">
        <v>47</v>
      </c>
      <c r="AX591" t="s">
        <v>13</v>
      </c>
      <c r="AY591" t="str">
        <f t="shared" si="82"/>
        <v>Store</v>
      </c>
      <c r="AZ591">
        <v>5</v>
      </c>
      <c r="BA591" t="s">
        <v>44</v>
      </c>
      <c r="BB591">
        <f t="shared" si="83"/>
        <v>5</v>
      </c>
      <c r="BC591">
        <f t="shared" si="84"/>
        <v>67</v>
      </c>
      <c r="BD591">
        <f t="shared" si="85"/>
        <v>0.99999999999999978</v>
      </c>
      <c r="BE591">
        <f t="shared" si="86"/>
        <v>1</v>
      </c>
      <c r="BF591">
        <f t="shared" si="87"/>
        <v>2</v>
      </c>
      <c r="BG591">
        <f t="shared" si="88"/>
        <v>4</v>
      </c>
      <c r="BH591">
        <f t="shared" si="89"/>
        <v>0</v>
      </c>
      <c r="BI591" t="str">
        <f>VLOOKUP(BH591,'Additional Data'!$E$1:$F$12,2,FALSE)</f>
        <v>Churned Customer</v>
      </c>
      <c r="BJ591" t="str">
        <f>IF(G591 &lt;= 'Additional Data'!$Q$2, "Low", IF(G591 &lt;= 'Additional Data'!$Q$3, "Medium", "High"))</f>
        <v>Medium</v>
      </c>
      <c r="BK591" t="str">
        <f>IF(K591 &lt;= 'Additional Data'!$V$2, "Low", IF(K591 &lt;= 'Additional Data'!$V$3, "Medium", "High"))</f>
        <v>Low</v>
      </c>
      <c r="BL591" t="str">
        <f>IF(L591 &lt;= 'Additional Data'!$AA$2, "Low", IF(L591 &lt;= 'Additional Data'!$AA$3, "Medium", "High"))</f>
        <v>Low</v>
      </c>
      <c r="BM591">
        <v>590</v>
      </c>
    </row>
    <row r="592" spans="1:65" x14ac:dyDescent="0.25">
      <c r="A592">
        <v>26150</v>
      </c>
      <c r="B592" t="str">
        <f>IF(A592 &lt;= 'Additional Data'!$B$2,"Low", IF(A592 &lt;='Additional Data'!$B$3, "Medium", "High"))</f>
        <v>Low</v>
      </c>
      <c r="C592">
        <v>2</v>
      </c>
      <c r="D592">
        <v>1</v>
      </c>
      <c r="E592">
        <v>61</v>
      </c>
      <c r="F592" t="str">
        <f t="shared" si="81"/>
        <v>Old</v>
      </c>
      <c r="G592">
        <v>5</v>
      </c>
      <c r="H592">
        <v>1</v>
      </c>
      <c r="I592">
        <v>13</v>
      </c>
      <c r="J592">
        <v>3</v>
      </c>
      <c r="K592">
        <v>5</v>
      </c>
      <c r="L592">
        <v>1</v>
      </c>
      <c r="M592">
        <f>INDEX('Additional Data'!$H$2:$M$2, MATCH(MAX(G592:L592), G592:L592,0))</f>
        <v>0</v>
      </c>
      <c r="N592">
        <v>1</v>
      </c>
      <c r="O592">
        <v>1</v>
      </c>
      <c r="P592">
        <v>0</v>
      </c>
      <c r="Q592">
        <v>3</v>
      </c>
      <c r="R592">
        <v>7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3</v>
      </c>
      <c r="Z592">
        <v>11</v>
      </c>
      <c r="AA592">
        <v>0</v>
      </c>
      <c r="AB592">
        <v>64</v>
      </c>
      <c r="AC592" t="str" cm="1">
        <f t="array" ref="AC592">_xlfn.IFS(AB592 &lt; 30, "&lt; 30", AB592 &lt; 40, "30-39", AB592 &lt; 50, "40-49", AB592 &gt;= 50, "50+")</f>
        <v>50+</v>
      </c>
      <c r="AD592">
        <v>2634</v>
      </c>
      <c r="AE592">
        <v>1</v>
      </c>
      <c r="AF592">
        <v>0</v>
      </c>
      <c r="AG592">
        <v>0</v>
      </c>
      <c r="AH592">
        <v>0</v>
      </c>
      <c r="AI592">
        <v>0</v>
      </c>
      <c r="AJ592" t="str" cm="1">
        <f t="array" ref="AJ59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59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92">
        <v>0</v>
      </c>
      <c r="AM592">
        <v>0</v>
      </c>
      <c r="AN592">
        <v>1</v>
      </c>
      <c r="AO592">
        <v>0</v>
      </c>
      <c r="AP592">
        <v>0</v>
      </c>
      <c r="AQ592" t="str" cm="1">
        <f t="array" ref="AQ59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92" t="str" cm="1">
        <f t="array" ref="AR59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92">
        <v>27</v>
      </c>
      <c r="AT592">
        <v>26</v>
      </c>
      <c r="AU592">
        <v>0</v>
      </c>
      <c r="AV592">
        <v>3</v>
      </c>
      <c r="AW592" t="s">
        <v>45</v>
      </c>
      <c r="AX592" t="s">
        <v>13</v>
      </c>
      <c r="AY592" t="str">
        <f t="shared" si="82"/>
        <v>Store</v>
      </c>
      <c r="AZ592">
        <v>4</v>
      </c>
      <c r="BA592" t="s">
        <v>44</v>
      </c>
      <c r="BB592">
        <f t="shared" si="83"/>
        <v>4</v>
      </c>
      <c r="BC592">
        <f t="shared" si="84"/>
        <v>28</v>
      </c>
      <c r="BD592">
        <f t="shared" si="85"/>
        <v>4</v>
      </c>
      <c r="BE592">
        <f t="shared" si="86"/>
        <v>0</v>
      </c>
      <c r="BF592">
        <f t="shared" si="87"/>
        <v>0</v>
      </c>
      <c r="BG592">
        <f t="shared" si="88"/>
        <v>4</v>
      </c>
      <c r="BH592">
        <f t="shared" si="89"/>
        <v>0</v>
      </c>
      <c r="BI592" t="str">
        <f>VLOOKUP(BH592,'Additional Data'!$E$1:$F$12,2,FALSE)</f>
        <v>Churned Customer</v>
      </c>
      <c r="BJ592" t="str">
        <f>IF(G592 &lt;= 'Additional Data'!$Q$2, "Low", IF(G592 &lt;= 'Additional Data'!$Q$3, "Medium", "High"))</f>
        <v>Low</v>
      </c>
      <c r="BK592" t="str">
        <f>IF(K592 &lt;= 'Additional Data'!$V$2, "Low", IF(K592 &lt;= 'Additional Data'!$V$3, "Medium", "High"))</f>
        <v>Medium</v>
      </c>
      <c r="BL592" t="str">
        <f>IF(L592 &lt;= 'Additional Data'!$AA$2, "Low", IF(L592 &lt;= 'Additional Data'!$AA$3, "Medium", "High"))</f>
        <v>Low</v>
      </c>
      <c r="BM592">
        <v>591</v>
      </c>
    </row>
    <row r="593" spans="1:65" x14ac:dyDescent="0.25">
      <c r="A593">
        <v>30801</v>
      </c>
      <c r="B593" t="str">
        <f>IF(A593 &lt;= 'Additional Data'!$B$2,"Low", IF(A593 &lt;='Additional Data'!$B$3, "Medium", "High"))</f>
        <v>Low</v>
      </c>
      <c r="C593">
        <v>0</v>
      </c>
      <c r="D593">
        <v>1</v>
      </c>
      <c r="E593">
        <v>23</v>
      </c>
      <c r="F593" t="str">
        <f t="shared" si="81"/>
        <v>Recent</v>
      </c>
      <c r="G593">
        <v>8</v>
      </c>
      <c r="H593">
        <v>4</v>
      </c>
      <c r="I593">
        <v>5</v>
      </c>
      <c r="J593">
        <v>15</v>
      </c>
      <c r="K593">
        <v>2</v>
      </c>
      <c r="L593">
        <v>11</v>
      </c>
      <c r="M593">
        <f>INDEX('Additional Data'!$H$2:$M$2, MATCH(MAX(G593:L593), G593:L593,0))</f>
        <v>0</v>
      </c>
      <c r="N593">
        <v>2</v>
      </c>
      <c r="O593">
        <v>1</v>
      </c>
      <c r="P593">
        <v>0</v>
      </c>
      <c r="Q593">
        <v>3</v>
      </c>
      <c r="R593">
        <v>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3</v>
      </c>
      <c r="Z593">
        <v>11</v>
      </c>
      <c r="AA593">
        <v>0</v>
      </c>
      <c r="AB593">
        <v>45</v>
      </c>
      <c r="AC593" t="str" cm="1">
        <f t="array" ref="AC593">_xlfn.IFS(AB593 &lt; 30, "&lt; 30", AB593 &lt; 40, "30-39", AB593 &lt; 50, "40-49", AB593 &gt;= 50, "50+")</f>
        <v>40-49</v>
      </c>
      <c r="AD593">
        <v>2770</v>
      </c>
      <c r="AE593">
        <v>0</v>
      </c>
      <c r="AF593">
        <v>1</v>
      </c>
      <c r="AG593">
        <v>0</v>
      </c>
      <c r="AH593">
        <v>0</v>
      </c>
      <c r="AI593">
        <v>0</v>
      </c>
      <c r="AJ593" t="str" cm="1">
        <f t="array" ref="AJ59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9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93">
        <v>0</v>
      </c>
      <c r="AM593">
        <v>1</v>
      </c>
      <c r="AN593">
        <v>0</v>
      </c>
      <c r="AO593">
        <v>0</v>
      </c>
      <c r="AP593">
        <v>0</v>
      </c>
      <c r="AQ593" t="str" cm="1">
        <f t="array" ref="AQ59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593" t="str" cm="1">
        <f t="array" ref="AR59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593">
        <v>34</v>
      </c>
      <c r="AT593">
        <v>23</v>
      </c>
      <c r="AU593">
        <v>0</v>
      </c>
      <c r="AV593">
        <v>1</v>
      </c>
      <c r="AW593" t="s">
        <v>45</v>
      </c>
      <c r="AX593" t="s">
        <v>13</v>
      </c>
      <c r="AY593" t="str">
        <f t="shared" si="82"/>
        <v>Store</v>
      </c>
      <c r="AZ593">
        <v>4</v>
      </c>
      <c r="BA593" t="s">
        <v>44</v>
      </c>
      <c r="BB593">
        <f t="shared" si="83"/>
        <v>4</v>
      </c>
      <c r="BC593">
        <f t="shared" si="84"/>
        <v>45</v>
      </c>
      <c r="BD593">
        <f t="shared" si="85"/>
        <v>8</v>
      </c>
      <c r="BE593">
        <f t="shared" si="86"/>
        <v>0</v>
      </c>
      <c r="BF593">
        <f t="shared" si="87"/>
        <v>1</v>
      </c>
      <c r="BG593">
        <f t="shared" si="88"/>
        <v>9</v>
      </c>
      <c r="BH593">
        <f t="shared" si="89"/>
        <v>2</v>
      </c>
      <c r="BI593" t="str">
        <f>VLOOKUP(BH593,'Additional Data'!$E$1:$F$12,2,FALSE)</f>
        <v>Churned Customer</v>
      </c>
      <c r="BJ593" t="str">
        <f>IF(G593 &lt;= 'Additional Data'!$Q$2, "Low", IF(G593 &lt;= 'Additional Data'!$Q$3, "Medium", "High"))</f>
        <v>Low</v>
      </c>
      <c r="BK593" t="str">
        <f>IF(K593 &lt;= 'Additional Data'!$V$2, "Low", IF(K593 &lt;= 'Additional Data'!$V$3, "Medium", "High"))</f>
        <v>Medium</v>
      </c>
      <c r="BL593" t="str">
        <f>IF(L593 &lt;= 'Additional Data'!$AA$2, "Low", IF(L593 &lt;= 'Additional Data'!$AA$3, "Medium", "High"))</f>
        <v>Medium</v>
      </c>
      <c r="BM593">
        <v>592</v>
      </c>
    </row>
    <row r="594" spans="1:65" x14ac:dyDescent="0.25">
      <c r="A594">
        <v>81168</v>
      </c>
      <c r="B594" t="str">
        <f>IF(A594 &lt;= 'Additional Data'!$B$2,"Low", IF(A594 &lt;='Additional Data'!$B$3, "Medium", "High"))</f>
        <v>High</v>
      </c>
      <c r="C594">
        <v>0</v>
      </c>
      <c r="D594">
        <v>0</v>
      </c>
      <c r="E594">
        <v>84</v>
      </c>
      <c r="F594" t="str">
        <f t="shared" si="81"/>
        <v>Old</v>
      </c>
      <c r="G594">
        <v>410</v>
      </c>
      <c r="H594">
        <v>0</v>
      </c>
      <c r="I594">
        <v>592</v>
      </c>
      <c r="J594">
        <v>147</v>
      </c>
      <c r="K594">
        <v>22</v>
      </c>
      <c r="L594">
        <v>22</v>
      </c>
      <c r="M594">
        <f>INDEX('Additional Data'!$H$2:$M$2, MATCH(MAX(G594:L594), G594:L594,0))</f>
        <v>0</v>
      </c>
      <c r="N594">
        <v>1</v>
      </c>
      <c r="O594">
        <v>6</v>
      </c>
      <c r="P594">
        <v>4</v>
      </c>
      <c r="Q594">
        <v>7</v>
      </c>
      <c r="R594">
        <v>3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3</v>
      </c>
      <c r="Z594">
        <v>11</v>
      </c>
      <c r="AA594">
        <v>0</v>
      </c>
      <c r="AB594">
        <v>55</v>
      </c>
      <c r="AC594" t="str" cm="1">
        <f t="array" ref="AC594">_xlfn.IFS(AB594 &lt; 30, "&lt; 30", AB594 &lt; 40, "30-39", AB594 &lt; 50, "40-49", AB594 &gt;= 50, "50+")</f>
        <v>50+</v>
      </c>
      <c r="AD594">
        <v>2212</v>
      </c>
      <c r="AE594">
        <v>0</v>
      </c>
      <c r="AF594">
        <v>1</v>
      </c>
      <c r="AG594">
        <v>0</v>
      </c>
      <c r="AH594">
        <v>0</v>
      </c>
      <c r="AI594">
        <v>0</v>
      </c>
      <c r="AJ594" t="str" cm="1">
        <f t="array" ref="AJ59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9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94">
        <v>0</v>
      </c>
      <c r="AM594">
        <v>0</v>
      </c>
      <c r="AN594">
        <v>1</v>
      </c>
      <c r="AO594">
        <v>0</v>
      </c>
      <c r="AP594">
        <v>0</v>
      </c>
      <c r="AQ594" t="str" cm="1">
        <f t="array" ref="AQ59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94" t="str" cm="1">
        <f t="array" ref="AR59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94">
        <v>1171</v>
      </c>
      <c r="AT594">
        <v>1149</v>
      </c>
      <c r="AU594">
        <v>1</v>
      </c>
      <c r="AV594">
        <v>0</v>
      </c>
      <c r="AW594" t="s">
        <v>43</v>
      </c>
      <c r="AX594" t="s">
        <v>13</v>
      </c>
      <c r="AY594" t="str">
        <f t="shared" si="82"/>
        <v>Store</v>
      </c>
      <c r="AZ594">
        <v>17</v>
      </c>
      <c r="BA594" t="s">
        <v>48</v>
      </c>
      <c r="BB594">
        <f t="shared" si="83"/>
        <v>17</v>
      </c>
      <c r="BC594">
        <f t="shared" si="84"/>
        <v>1193</v>
      </c>
      <c r="BD594">
        <f t="shared" si="85"/>
        <v>1.9999999999999996</v>
      </c>
      <c r="BE594">
        <f t="shared" si="86"/>
        <v>6</v>
      </c>
      <c r="BF594">
        <f t="shared" si="87"/>
        <v>8</v>
      </c>
      <c r="BG594">
        <f t="shared" si="88"/>
        <v>16</v>
      </c>
      <c r="BH594">
        <f t="shared" si="89"/>
        <v>5</v>
      </c>
      <c r="BI594" t="str">
        <f>VLOOKUP(BH594,'Additional Data'!$E$1:$F$12,2,FALSE)</f>
        <v>Loyal Customer</v>
      </c>
      <c r="BJ594" t="str">
        <f>IF(G594 &lt;= 'Additional Data'!$Q$2, "Low", IF(G594 &lt;= 'Additional Data'!$Q$3, "Medium", "High"))</f>
        <v>Medium</v>
      </c>
      <c r="BK594" t="str">
        <f>IF(K594 &lt;= 'Additional Data'!$V$2, "Low", IF(K594 &lt;= 'Additional Data'!$V$3, "Medium", "High"))</f>
        <v>Medium</v>
      </c>
      <c r="BL594" t="str">
        <f>IF(L594 &lt;= 'Additional Data'!$AA$2, "Low", IF(L594 &lt;= 'Additional Data'!$AA$3, "Medium", "High"))</f>
        <v>Medium</v>
      </c>
      <c r="BM594">
        <v>593</v>
      </c>
    </row>
    <row r="595" spans="1:65" x14ac:dyDescent="0.25">
      <c r="A595">
        <v>26877</v>
      </c>
      <c r="B595" t="str">
        <f>IF(A595 &lt;= 'Additional Data'!$B$2,"Low", IF(A595 &lt;='Additional Data'!$B$3, "Medium", "High"))</f>
        <v>Low</v>
      </c>
      <c r="C595">
        <v>0</v>
      </c>
      <c r="D595">
        <v>0</v>
      </c>
      <c r="E595">
        <v>74</v>
      </c>
      <c r="F595" t="str">
        <f t="shared" si="81"/>
        <v>Old</v>
      </c>
      <c r="G595">
        <v>101</v>
      </c>
      <c r="H595">
        <v>13</v>
      </c>
      <c r="I595">
        <v>76</v>
      </c>
      <c r="J595">
        <v>20</v>
      </c>
      <c r="K595">
        <v>18</v>
      </c>
      <c r="L595">
        <v>40</v>
      </c>
      <c r="M595">
        <f>INDEX('Additional Data'!$H$2:$M$2, MATCH(MAX(G595:L595), G595:L595,0))</f>
        <v>0</v>
      </c>
      <c r="N595">
        <v>2</v>
      </c>
      <c r="O595">
        <v>3</v>
      </c>
      <c r="P595">
        <v>1</v>
      </c>
      <c r="Q595">
        <v>6</v>
      </c>
      <c r="R595">
        <v>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3</v>
      </c>
      <c r="Z595">
        <v>11</v>
      </c>
      <c r="AA595">
        <v>0</v>
      </c>
      <c r="AB595">
        <v>51</v>
      </c>
      <c r="AC595" t="str" cm="1">
        <f t="array" ref="AC595">_xlfn.IFS(AB595 &lt; 30, "&lt; 30", AB595 &lt; 40, "30-39", AB595 &lt; 50, "40-49", AB595 &gt;= 50, "50+")</f>
        <v>50+</v>
      </c>
      <c r="AD595">
        <v>2473</v>
      </c>
      <c r="AE595">
        <v>0</v>
      </c>
      <c r="AF595">
        <v>0</v>
      </c>
      <c r="AG595">
        <v>1</v>
      </c>
      <c r="AH595">
        <v>0</v>
      </c>
      <c r="AI595">
        <v>0</v>
      </c>
      <c r="AJ595" t="str" cm="1">
        <f t="array" ref="AJ59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59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95">
        <v>0</v>
      </c>
      <c r="AM595">
        <v>0</v>
      </c>
      <c r="AN595">
        <v>0</v>
      </c>
      <c r="AO595">
        <v>1</v>
      </c>
      <c r="AP595">
        <v>0</v>
      </c>
      <c r="AQ595" t="str" cm="1">
        <f t="array" ref="AQ59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595" t="str" cm="1">
        <f t="array" ref="AR59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95">
        <v>228</v>
      </c>
      <c r="AT595">
        <v>188</v>
      </c>
      <c r="AU595">
        <v>0</v>
      </c>
      <c r="AV595">
        <v>0</v>
      </c>
      <c r="AW595" t="s">
        <v>47</v>
      </c>
      <c r="AX595" t="s">
        <v>13</v>
      </c>
      <c r="AY595" t="str">
        <f t="shared" si="82"/>
        <v>Store</v>
      </c>
      <c r="AZ595">
        <v>10</v>
      </c>
      <c r="BA595" t="s">
        <v>44</v>
      </c>
      <c r="BB595">
        <f t="shared" si="83"/>
        <v>10</v>
      </c>
      <c r="BC595">
        <f t="shared" si="84"/>
        <v>268</v>
      </c>
      <c r="BD595">
        <f t="shared" si="85"/>
        <v>3.0000000000000004</v>
      </c>
      <c r="BE595">
        <f t="shared" si="86"/>
        <v>4</v>
      </c>
      <c r="BF595">
        <f t="shared" si="87"/>
        <v>4</v>
      </c>
      <c r="BG595">
        <f t="shared" si="88"/>
        <v>11</v>
      </c>
      <c r="BH595">
        <f t="shared" si="89"/>
        <v>3</v>
      </c>
      <c r="BI595" t="str">
        <f>VLOOKUP(BH595,'Additional Data'!$E$1:$F$12,2,FALSE)</f>
        <v>At Risk</v>
      </c>
      <c r="BJ595" t="str">
        <f>IF(G595 &lt;= 'Additional Data'!$Q$2, "Low", IF(G595 &lt;= 'Additional Data'!$Q$3, "Medium", "High"))</f>
        <v>Medium</v>
      </c>
      <c r="BK595" t="str">
        <f>IF(K595 &lt;= 'Additional Data'!$V$2, "Low", IF(K595 &lt;= 'Additional Data'!$V$3, "Medium", "High"))</f>
        <v>Medium</v>
      </c>
      <c r="BL595" t="str">
        <f>IF(L595 &lt;= 'Additional Data'!$AA$2, "Low", IF(L595 &lt;= 'Additional Data'!$AA$3, "Medium", "High"))</f>
        <v>Medium</v>
      </c>
      <c r="BM595">
        <v>594</v>
      </c>
    </row>
    <row r="596" spans="1:65" x14ac:dyDescent="0.25">
      <c r="A596">
        <v>45006</v>
      </c>
      <c r="B596" t="str">
        <f>IF(A596 &lt;= 'Additional Data'!$B$2,"Low", IF(A596 &lt;='Additional Data'!$B$3, "Medium", "High"))</f>
        <v>Medium</v>
      </c>
      <c r="C596">
        <v>0</v>
      </c>
      <c r="D596">
        <v>0</v>
      </c>
      <c r="E596">
        <v>90</v>
      </c>
      <c r="F596" t="str">
        <f t="shared" si="81"/>
        <v>Old</v>
      </c>
      <c r="G596">
        <v>162</v>
      </c>
      <c r="H596">
        <v>25</v>
      </c>
      <c r="I596">
        <v>53</v>
      </c>
      <c r="J596">
        <v>16</v>
      </c>
      <c r="K596">
        <v>0</v>
      </c>
      <c r="L596">
        <v>10</v>
      </c>
      <c r="M596">
        <f>INDEX('Additional Data'!$H$2:$M$2, MATCH(MAX(G596:L596), G596:L596,0))</f>
        <v>0</v>
      </c>
      <c r="N596">
        <v>1</v>
      </c>
      <c r="O596">
        <v>3</v>
      </c>
      <c r="P596">
        <v>1</v>
      </c>
      <c r="Q596">
        <v>7</v>
      </c>
      <c r="R596">
        <v>3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3</v>
      </c>
      <c r="Z596">
        <v>11</v>
      </c>
      <c r="AA596">
        <v>0</v>
      </c>
      <c r="AB596">
        <v>76</v>
      </c>
      <c r="AC596" t="str" cm="1">
        <f t="array" ref="AC596">_xlfn.IFS(AB596 &lt; 30, "&lt; 30", AB596 &lt; 40, "30-39", AB596 &lt; 50, "40-49", AB596 &gt;= 50, "50+")</f>
        <v>50+</v>
      </c>
      <c r="AD596">
        <v>2505</v>
      </c>
      <c r="AE596">
        <v>0</v>
      </c>
      <c r="AF596">
        <v>0</v>
      </c>
      <c r="AG596">
        <v>0</v>
      </c>
      <c r="AH596">
        <v>0</v>
      </c>
      <c r="AI596">
        <v>1</v>
      </c>
      <c r="AJ596" t="str" cm="1">
        <f t="array" ref="AJ59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59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96">
        <v>0</v>
      </c>
      <c r="AM596">
        <v>0</v>
      </c>
      <c r="AN596">
        <v>0</v>
      </c>
      <c r="AO596">
        <v>1</v>
      </c>
      <c r="AP596">
        <v>0</v>
      </c>
      <c r="AQ596" t="str" cm="1">
        <f t="array" ref="AQ59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596" t="str" cm="1">
        <f t="array" ref="AR59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96">
        <v>256</v>
      </c>
      <c r="AT596">
        <v>246</v>
      </c>
      <c r="AU596">
        <v>0</v>
      </c>
      <c r="AV596">
        <v>0</v>
      </c>
      <c r="AW596" t="s">
        <v>47</v>
      </c>
      <c r="AX596" t="s">
        <v>13</v>
      </c>
      <c r="AY596" t="str">
        <f t="shared" si="82"/>
        <v>Store</v>
      </c>
      <c r="AZ596">
        <v>11</v>
      </c>
      <c r="BA596" t="s">
        <v>44</v>
      </c>
      <c r="BB596">
        <f t="shared" si="83"/>
        <v>11</v>
      </c>
      <c r="BC596">
        <f t="shared" si="84"/>
        <v>266</v>
      </c>
      <c r="BD596">
        <f t="shared" si="85"/>
        <v>0.99999999999999978</v>
      </c>
      <c r="BE596">
        <f t="shared" si="86"/>
        <v>4</v>
      </c>
      <c r="BF596">
        <f t="shared" si="87"/>
        <v>4</v>
      </c>
      <c r="BG596">
        <f t="shared" si="88"/>
        <v>9</v>
      </c>
      <c r="BH596">
        <f t="shared" si="89"/>
        <v>2</v>
      </c>
      <c r="BI596" t="str">
        <f>VLOOKUP(BH596,'Additional Data'!$E$1:$F$12,2,FALSE)</f>
        <v>Churned Customer</v>
      </c>
      <c r="BJ596" t="str">
        <f>IF(G596 &lt;= 'Additional Data'!$Q$2, "Low", IF(G596 &lt;= 'Additional Data'!$Q$3, "Medium", "High"))</f>
        <v>Medium</v>
      </c>
      <c r="BK596" t="str">
        <f>IF(K596 &lt;= 'Additional Data'!$V$2, "Low", IF(K596 &lt;= 'Additional Data'!$V$3, "Medium", "High"))</f>
        <v>Low</v>
      </c>
      <c r="BL596" t="str">
        <f>IF(L596 &lt;= 'Additional Data'!$AA$2, "Low", IF(L596 &lt;= 'Additional Data'!$AA$3, "Medium", "High"))</f>
        <v>Medium</v>
      </c>
      <c r="BM596">
        <v>595</v>
      </c>
    </row>
    <row r="597" spans="1:65" x14ac:dyDescent="0.25">
      <c r="A597">
        <v>18978</v>
      </c>
      <c r="B597" t="str">
        <f>IF(A597 &lt;= 'Additional Data'!$B$2,"Low", IF(A597 &lt;='Additional Data'!$B$3, "Medium", "High"))</f>
        <v>Low</v>
      </c>
      <c r="C597">
        <v>1</v>
      </c>
      <c r="D597">
        <v>0</v>
      </c>
      <c r="E597">
        <v>41</v>
      </c>
      <c r="F597" t="str">
        <f t="shared" si="81"/>
        <v>Mid</v>
      </c>
      <c r="G597">
        <v>2</v>
      </c>
      <c r="H597">
        <v>8</v>
      </c>
      <c r="I597">
        <v>1</v>
      </c>
      <c r="J597">
        <v>4</v>
      </c>
      <c r="K597">
        <v>7</v>
      </c>
      <c r="L597">
        <v>15</v>
      </c>
      <c r="M597">
        <f>INDEX('Additional Data'!$H$2:$M$2, MATCH(MAX(G597:L597), G597:L597,0))</f>
        <v>0</v>
      </c>
      <c r="N597">
        <v>1</v>
      </c>
      <c r="O597">
        <v>1</v>
      </c>
      <c r="P597">
        <v>0</v>
      </c>
      <c r="Q597">
        <v>3</v>
      </c>
      <c r="R597">
        <v>8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3</v>
      </c>
      <c r="Z597">
        <v>11</v>
      </c>
      <c r="AA597">
        <v>0</v>
      </c>
      <c r="AB597">
        <v>47</v>
      </c>
      <c r="AC597" t="str" cm="1">
        <f t="array" ref="AC597">_xlfn.IFS(AB597 &lt; 30, "&lt; 30", AB597 &lt; 40, "30-39", AB597 &lt; 50, "40-49", AB597 &gt;= 50, "50+")</f>
        <v>40-49</v>
      </c>
      <c r="AD597">
        <v>2724</v>
      </c>
      <c r="AE597">
        <v>0</v>
      </c>
      <c r="AF597">
        <v>1</v>
      </c>
      <c r="AG597">
        <v>0</v>
      </c>
      <c r="AH597">
        <v>0</v>
      </c>
      <c r="AI597">
        <v>0</v>
      </c>
      <c r="AJ597" t="str" cm="1">
        <f t="array" ref="AJ59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9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97">
        <v>0</v>
      </c>
      <c r="AM597">
        <v>1</v>
      </c>
      <c r="AN597">
        <v>0</v>
      </c>
      <c r="AO597">
        <v>0</v>
      </c>
      <c r="AP597">
        <v>0</v>
      </c>
      <c r="AQ597" t="str" cm="1">
        <f t="array" ref="AQ59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597" t="str" cm="1">
        <f t="array" ref="AR59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597">
        <v>22</v>
      </c>
      <c r="AT597">
        <v>7</v>
      </c>
      <c r="AU597">
        <v>0</v>
      </c>
      <c r="AV597">
        <v>1</v>
      </c>
      <c r="AW597" t="s">
        <v>45</v>
      </c>
      <c r="AX597" t="s">
        <v>13</v>
      </c>
      <c r="AY597" t="str">
        <f t="shared" si="82"/>
        <v>Store</v>
      </c>
      <c r="AZ597">
        <v>4</v>
      </c>
      <c r="BA597" t="s">
        <v>44</v>
      </c>
      <c r="BB597">
        <f t="shared" si="83"/>
        <v>4</v>
      </c>
      <c r="BC597">
        <f t="shared" si="84"/>
        <v>37</v>
      </c>
      <c r="BD597">
        <f t="shared" si="85"/>
        <v>6</v>
      </c>
      <c r="BE597">
        <f t="shared" si="86"/>
        <v>0</v>
      </c>
      <c r="BF597">
        <f t="shared" si="87"/>
        <v>1</v>
      </c>
      <c r="BG597">
        <f t="shared" si="88"/>
        <v>7</v>
      </c>
      <c r="BH597">
        <f t="shared" si="89"/>
        <v>1</v>
      </c>
      <c r="BI597" t="str">
        <f>VLOOKUP(BH597,'Additional Data'!$E$1:$F$12,2,FALSE)</f>
        <v>Churned Customer</v>
      </c>
      <c r="BJ597" t="str">
        <f>IF(G597 &lt;= 'Additional Data'!$Q$2, "Low", IF(G597 &lt;= 'Additional Data'!$Q$3, "Medium", "High"))</f>
        <v>Low</v>
      </c>
      <c r="BK597" t="str">
        <f>IF(K597 &lt;= 'Additional Data'!$V$2, "Low", IF(K597 &lt;= 'Additional Data'!$V$3, "Medium", "High"))</f>
        <v>Medium</v>
      </c>
      <c r="BL597" t="str">
        <f>IF(L597 &lt;= 'Additional Data'!$AA$2, "Low", IF(L597 &lt;= 'Additional Data'!$AA$3, "Medium", "High"))</f>
        <v>Medium</v>
      </c>
      <c r="BM597">
        <v>596</v>
      </c>
    </row>
    <row r="598" spans="1:65" x14ac:dyDescent="0.25">
      <c r="A598">
        <v>22574</v>
      </c>
      <c r="B598" t="str">
        <f>IF(A598 &lt;= 'Additional Data'!$B$2,"Low", IF(A598 &lt;='Additional Data'!$B$3, "Medium", "High"))</f>
        <v>Low</v>
      </c>
      <c r="C598">
        <v>2</v>
      </c>
      <c r="D598">
        <v>1</v>
      </c>
      <c r="E598">
        <v>28</v>
      </c>
      <c r="F598" t="str">
        <f t="shared" si="81"/>
        <v>Recent</v>
      </c>
      <c r="G598">
        <v>25</v>
      </c>
      <c r="H598">
        <v>0</v>
      </c>
      <c r="I598">
        <v>8</v>
      </c>
      <c r="J598">
        <v>2</v>
      </c>
      <c r="K598">
        <v>0</v>
      </c>
      <c r="L598">
        <v>2</v>
      </c>
      <c r="M598">
        <f>INDEX('Additional Data'!$H$2:$M$2, MATCH(MAX(G598:L598), G598:L598,0))</f>
        <v>0</v>
      </c>
      <c r="N598">
        <v>2</v>
      </c>
      <c r="O598">
        <v>2</v>
      </c>
      <c r="P598">
        <v>0</v>
      </c>
      <c r="Q598">
        <v>3</v>
      </c>
      <c r="R598">
        <v>7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3</v>
      </c>
      <c r="Z598">
        <v>11</v>
      </c>
      <c r="AA598">
        <v>0</v>
      </c>
      <c r="AB598">
        <v>53</v>
      </c>
      <c r="AC598" t="str" cm="1">
        <f t="array" ref="AC598">_xlfn.IFS(AB598 &lt; 30, "&lt; 30", AB598 &lt; 40, "30-39", AB598 &lt; 50, "40-49", AB598 &gt;= 50, "50+")</f>
        <v>50+</v>
      </c>
      <c r="AD598">
        <v>2403</v>
      </c>
      <c r="AE598">
        <v>0</v>
      </c>
      <c r="AF598">
        <v>1</v>
      </c>
      <c r="AG598">
        <v>0</v>
      </c>
      <c r="AH598">
        <v>0</v>
      </c>
      <c r="AI598">
        <v>0</v>
      </c>
      <c r="AJ598" t="str" cm="1">
        <f t="array" ref="AJ59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59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598">
        <v>0</v>
      </c>
      <c r="AM598">
        <v>0</v>
      </c>
      <c r="AN598">
        <v>1</v>
      </c>
      <c r="AO598">
        <v>0</v>
      </c>
      <c r="AP598">
        <v>0</v>
      </c>
      <c r="AQ598" t="str" cm="1">
        <f t="array" ref="AQ59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598" t="str" cm="1">
        <f t="array" ref="AR59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598">
        <v>35</v>
      </c>
      <c r="AT598">
        <v>33</v>
      </c>
      <c r="AU598">
        <v>0</v>
      </c>
      <c r="AV598">
        <v>3</v>
      </c>
      <c r="AW598" t="s">
        <v>45</v>
      </c>
      <c r="AX598" t="s">
        <v>13</v>
      </c>
      <c r="AY598" t="str">
        <f t="shared" si="82"/>
        <v>Store</v>
      </c>
      <c r="AZ598">
        <v>5</v>
      </c>
      <c r="BA598" t="s">
        <v>44</v>
      </c>
      <c r="BB598">
        <f t="shared" si="83"/>
        <v>5</v>
      </c>
      <c r="BC598">
        <f t="shared" si="84"/>
        <v>37</v>
      </c>
      <c r="BD598">
        <f t="shared" si="85"/>
        <v>8</v>
      </c>
      <c r="BE598">
        <f t="shared" si="86"/>
        <v>1</v>
      </c>
      <c r="BF598">
        <f t="shared" si="87"/>
        <v>1</v>
      </c>
      <c r="BG598">
        <f t="shared" si="88"/>
        <v>10</v>
      </c>
      <c r="BH598">
        <f t="shared" si="89"/>
        <v>2</v>
      </c>
      <c r="BI598" t="str">
        <f>VLOOKUP(BH598,'Additional Data'!$E$1:$F$12,2,FALSE)</f>
        <v>Churned Customer</v>
      </c>
      <c r="BJ598" t="str">
        <f>IF(G598 &lt;= 'Additional Data'!$Q$2, "Low", IF(G598 &lt;= 'Additional Data'!$Q$3, "Medium", "High"))</f>
        <v>Medium</v>
      </c>
      <c r="BK598" t="str">
        <f>IF(K598 &lt;= 'Additional Data'!$V$2, "Low", IF(K598 &lt;= 'Additional Data'!$V$3, "Medium", "High"))</f>
        <v>Low</v>
      </c>
      <c r="BL598" t="str">
        <f>IF(L598 &lt;= 'Additional Data'!$AA$2, "Low", IF(L598 &lt;= 'Additional Data'!$AA$3, "Medium", "High"))</f>
        <v>Low</v>
      </c>
      <c r="BM598">
        <v>597</v>
      </c>
    </row>
    <row r="599" spans="1:65" x14ac:dyDescent="0.25">
      <c r="A599">
        <v>48240</v>
      </c>
      <c r="B599" t="str">
        <f>IF(A599 &lt;= 'Additional Data'!$B$2,"Low", IF(A599 &lt;='Additional Data'!$B$3, "Medium", "High"))</f>
        <v>Medium</v>
      </c>
      <c r="C599">
        <v>0</v>
      </c>
      <c r="D599">
        <v>0</v>
      </c>
      <c r="E599">
        <v>73</v>
      </c>
      <c r="F599" t="str">
        <f t="shared" si="81"/>
        <v>Old</v>
      </c>
      <c r="G599">
        <v>389</v>
      </c>
      <c r="H599">
        <v>91</v>
      </c>
      <c r="I599">
        <v>248</v>
      </c>
      <c r="J599">
        <v>64</v>
      </c>
      <c r="K599">
        <v>49</v>
      </c>
      <c r="L599">
        <v>41</v>
      </c>
      <c r="M599">
        <f>INDEX('Additional Data'!$H$2:$M$2, MATCH(MAX(G599:L599), G599:L599,0))</f>
        <v>0</v>
      </c>
      <c r="N599">
        <v>3</v>
      </c>
      <c r="O599">
        <v>6</v>
      </c>
      <c r="P599">
        <v>3</v>
      </c>
      <c r="Q599">
        <v>13</v>
      </c>
      <c r="R599">
        <v>5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3</v>
      </c>
      <c r="Z599">
        <v>11</v>
      </c>
      <c r="AA599">
        <v>1</v>
      </c>
      <c r="AB599">
        <v>51</v>
      </c>
      <c r="AC599" t="str" cm="1">
        <f t="array" ref="AC599">_xlfn.IFS(AB599 &lt; 30, "&lt; 30", AB599 &lt; 40, "30-39", AB599 &lt; 50, "40-49", AB599 &gt;= 50, "50+")</f>
        <v>50+</v>
      </c>
      <c r="AD599">
        <v>2756</v>
      </c>
      <c r="AE599">
        <v>0</v>
      </c>
      <c r="AF599">
        <v>0</v>
      </c>
      <c r="AG599">
        <v>1</v>
      </c>
      <c r="AH599">
        <v>0</v>
      </c>
      <c r="AI599">
        <v>0</v>
      </c>
      <c r="AJ599" t="str" cm="1">
        <f t="array" ref="AJ59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59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599">
        <v>0</v>
      </c>
      <c r="AM599">
        <v>0</v>
      </c>
      <c r="AN599">
        <v>0</v>
      </c>
      <c r="AO599">
        <v>0</v>
      </c>
      <c r="AP599">
        <v>1</v>
      </c>
      <c r="AQ599" t="str" cm="1">
        <f t="array" ref="AQ59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599" t="str" cm="1">
        <f t="array" ref="AR59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599">
        <v>841</v>
      </c>
      <c r="AT599">
        <v>800</v>
      </c>
      <c r="AU599">
        <v>0</v>
      </c>
      <c r="AV599">
        <v>0</v>
      </c>
      <c r="AW599" t="s">
        <v>46</v>
      </c>
      <c r="AX599" t="s">
        <v>13</v>
      </c>
      <c r="AY599" t="str">
        <f t="shared" si="82"/>
        <v>Store</v>
      </c>
      <c r="AZ599">
        <v>22</v>
      </c>
      <c r="BA599" t="s">
        <v>44</v>
      </c>
      <c r="BB599">
        <f t="shared" si="83"/>
        <v>22</v>
      </c>
      <c r="BC599">
        <f t="shared" si="84"/>
        <v>882</v>
      </c>
      <c r="BD599">
        <f t="shared" si="85"/>
        <v>3.0000000000000004</v>
      </c>
      <c r="BE599">
        <f t="shared" si="86"/>
        <v>8</v>
      </c>
      <c r="BF599">
        <f t="shared" si="87"/>
        <v>6</v>
      </c>
      <c r="BG599">
        <f t="shared" si="88"/>
        <v>17</v>
      </c>
      <c r="BH599">
        <f t="shared" si="89"/>
        <v>5</v>
      </c>
      <c r="BI599" t="str">
        <f>VLOOKUP(BH599,'Additional Data'!$E$1:$F$12,2,FALSE)</f>
        <v>Loyal Customer</v>
      </c>
      <c r="BJ599" t="str">
        <f>IF(G599 &lt;= 'Additional Data'!$Q$2, "Low", IF(G599 &lt;= 'Additional Data'!$Q$3, "Medium", "High"))</f>
        <v>Medium</v>
      </c>
      <c r="BK599" t="str">
        <f>IF(K599 &lt;= 'Additional Data'!$V$2, "Low", IF(K599 &lt;= 'Additional Data'!$V$3, "Medium", "High"))</f>
        <v>High</v>
      </c>
      <c r="BL599" t="str">
        <f>IF(L599 &lt;= 'Additional Data'!$AA$2, "Low", IF(L599 &lt;= 'Additional Data'!$AA$3, "Medium", "High"))</f>
        <v>Medium</v>
      </c>
      <c r="BM599">
        <v>598</v>
      </c>
    </row>
    <row r="600" spans="1:65" x14ac:dyDescent="0.25">
      <c r="A600">
        <v>45837</v>
      </c>
      <c r="B600" t="str">
        <f>IF(A600 &lt;= 'Additional Data'!$B$2,"Low", IF(A600 &lt;='Additional Data'!$B$3, "Medium", "High"))</f>
        <v>Medium</v>
      </c>
      <c r="C600">
        <v>1</v>
      </c>
      <c r="D600">
        <v>1</v>
      </c>
      <c r="E600">
        <v>88</v>
      </c>
      <c r="F600" t="str">
        <f t="shared" si="81"/>
        <v>Old</v>
      </c>
      <c r="G600">
        <v>215</v>
      </c>
      <c r="H600">
        <v>13</v>
      </c>
      <c r="I600">
        <v>87</v>
      </c>
      <c r="J600">
        <v>17</v>
      </c>
      <c r="K600">
        <v>17</v>
      </c>
      <c r="L600">
        <v>24</v>
      </c>
      <c r="M600">
        <f>INDEX('Additional Data'!$H$2:$M$2, MATCH(MAX(G600:L600), G600:L600,0))</f>
        <v>0</v>
      </c>
      <c r="N600">
        <v>5</v>
      </c>
      <c r="O600">
        <v>6</v>
      </c>
      <c r="P600">
        <v>2</v>
      </c>
      <c r="Q600">
        <v>5</v>
      </c>
      <c r="R600">
        <v>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3</v>
      </c>
      <c r="Z600">
        <v>11</v>
      </c>
      <c r="AA600">
        <v>0</v>
      </c>
      <c r="AB600">
        <v>46</v>
      </c>
      <c r="AC600" t="str" cm="1">
        <f t="array" ref="AC600">_xlfn.IFS(AB600 &lt; 30, "&lt; 30", AB600 &lt; 40, "30-39", AB600 &lt; 50, "40-49", AB600 &gt;= 50, "50+")</f>
        <v>40-49</v>
      </c>
      <c r="AD600">
        <v>2497</v>
      </c>
      <c r="AE600">
        <v>0</v>
      </c>
      <c r="AF600">
        <v>1</v>
      </c>
      <c r="AG600">
        <v>0</v>
      </c>
      <c r="AH600">
        <v>0</v>
      </c>
      <c r="AI600">
        <v>0</v>
      </c>
      <c r="AJ600" t="str" cm="1">
        <f t="array" ref="AJ60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0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00">
        <v>0</v>
      </c>
      <c r="AM600">
        <v>0</v>
      </c>
      <c r="AN600">
        <v>1</v>
      </c>
      <c r="AO600">
        <v>0</v>
      </c>
      <c r="AP600">
        <v>0</v>
      </c>
      <c r="AQ600" t="str" cm="1">
        <f t="array" ref="AQ60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00" t="str" cm="1">
        <f t="array" ref="AR60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00">
        <v>349</v>
      </c>
      <c r="AT600">
        <v>325</v>
      </c>
      <c r="AU600">
        <v>0</v>
      </c>
      <c r="AV600">
        <v>2</v>
      </c>
      <c r="AW600" t="s">
        <v>46</v>
      </c>
      <c r="AX600" t="s">
        <v>11</v>
      </c>
      <c r="AY600" t="str">
        <f t="shared" si="82"/>
        <v>Web</v>
      </c>
      <c r="AZ600">
        <v>13</v>
      </c>
      <c r="BA600" t="s">
        <v>44</v>
      </c>
      <c r="BB600">
        <f t="shared" si="83"/>
        <v>13</v>
      </c>
      <c r="BC600">
        <f t="shared" si="84"/>
        <v>373</v>
      </c>
      <c r="BD600">
        <f t="shared" si="85"/>
        <v>1.9999999999999996</v>
      </c>
      <c r="BE600">
        <f t="shared" si="86"/>
        <v>5</v>
      </c>
      <c r="BF600">
        <f t="shared" si="87"/>
        <v>4</v>
      </c>
      <c r="BG600">
        <f t="shared" si="88"/>
        <v>11</v>
      </c>
      <c r="BH600">
        <f t="shared" si="89"/>
        <v>3</v>
      </c>
      <c r="BI600" t="str">
        <f>VLOOKUP(BH600,'Additional Data'!$E$1:$F$12,2,FALSE)</f>
        <v>At Risk</v>
      </c>
      <c r="BJ600" t="str">
        <f>IF(G600 &lt;= 'Additional Data'!$Q$2, "Low", IF(G600 &lt;= 'Additional Data'!$Q$3, "Medium", "High"))</f>
        <v>Medium</v>
      </c>
      <c r="BK600" t="str">
        <f>IF(K600 &lt;= 'Additional Data'!$V$2, "Low", IF(K600 &lt;= 'Additional Data'!$V$3, "Medium", "High"))</f>
        <v>Medium</v>
      </c>
      <c r="BL600" t="str">
        <f>IF(L600 &lt;= 'Additional Data'!$AA$2, "Low", IF(L600 &lt;= 'Additional Data'!$AA$3, "Medium", "High"))</f>
        <v>Medium</v>
      </c>
      <c r="BM600">
        <v>599</v>
      </c>
    </row>
    <row r="601" spans="1:65" x14ac:dyDescent="0.25">
      <c r="A601">
        <v>35791</v>
      </c>
      <c r="B601" t="str">
        <f>IF(A601 &lt;= 'Additional Data'!$B$2,"Low", IF(A601 &lt;='Additional Data'!$B$3, "Medium", "High"))</f>
        <v>Medium</v>
      </c>
      <c r="C601">
        <v>2</v>
      </c>
      <c r="D601">
        <v>1</v>
      </c>
      <c r="E601">
        <v>94</v>
      </c>
      <c r="F601" t="str">
        <f t="shared" si="81"/>
        <v>Old</v>
      </c>
      <c r="G601">
        <v>27</v>
      </c>
      <c r="H601">
        <v>0</v>
      </c>
      <c r="I601">
        <v>5</v>
      </c>
      <c r="J601">
        <v>0</v>
      </c>
      <c r="K601">
        <v>0</v>
      </c>
      <c r="L601">
        <v>3</v>
      </c>
      <c r="M601">
        <f>INDEX('Additional Data'!$H$2:$M$2, MATCH(MAX(G601:L601), G601:L601,0))</f>
        <v>0</v>
      </c>
      <c r="N601">
        <v>2</v>
      </c>
      <c r="O601">
        <v>1</v>
      </c>
      <c r="P601">
        <v>0</v>
      </c>
      <c r="Q601">
        <v>3</v>
      </c>
      <c r="R601">
        <v>8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3</v>
      </c>
      <c r="Z601">
        <v>11</v>
      </c>
      <c r="AA601">
        <v>0</v>
      </c>
      <c r="AB601">
        <v>55</v>
      </c>
      <c r="AC601" t="str" cm="1">
        <f t="array" ref="AC601">_xlfn.IFS(AB601 &lt; 30, "&lt; 30", AB601 &lt; 40, "30-39", AB601 &lt; 50, "40-49", AB601 &gt;= 50, "50+")</f>
        <v>50+</v>
      </c>
      <c r="AD601">
        <v>2578</v>
      </c>
      <c r="AE601">
        <v>0</v>
      </c>
      <c r="AF601">
        <v>0</v>
      </c>
      <c r="AG601">
        <v>1</v>
      </c>
      <c r="AH601">
        <v>0</v>
      </c>
      <c r="AI601">
        <v>0</v>
      </c>
      <c r="AJ601" t="str" cm="1">
        <f t="array" ref="AJ60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60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01">
        <v>0</v>
      </c>
      <c r="AM601">
        <v>0</v>
      </c>
      <c r="AN601">
        <v>0</v>
      </c>
      <c r="AO601">
        <v>1</v>
      </c>
      <c r="AP601">
        <v>0</v>
      </c>
      <c r="AQ601" t="str" cm="1">
        <f t="array" ref="AQ60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601" t="str" cm="1">
        <f t="array" ref="AR60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01">
        <v>32</v>
      </c>
      <c r="AT601">
        <v>29</v>
      </c>
      <c r="AU601">
        <v>0</v>
      </c>
      <c r="AV601">
        <v>3</v>
      </c>
      <c r="AW601" t="s">
        <v>45</v>
      </c>
      <c r="AX601" t="s">
        <v>13</v>
      </c>
      <c r="AY601" t="str">
        <f t="shared" si="82"/>
        <v>Store</v>
      </c>
      <c r="AZ601">
        <v>4</v>
      </c>
      <c r="BA601" t="s">
        <v>44</v>
      </c>
      <c r="BB601">
        <f t="shared" si="83"/>
        <v>4</v>
      </c>
      <c r="BC601">
        <f t="shared" si="84"/>
        <v>35</v>
      </c>
      <c r="BD601">
        <f t="shared" si="85"/>
        <v>0.99999999999999978</v>
      </c>
      <c r="BE601">
        <f t="shared" si="86"/>
        <v>0</v>
      </c>
      <c r="BF601">
        <f t="shared" si="87"/>
        <v>0</v>
      </c>
      <c r="BG601">
        <f t="shared" si="88"/>
        <v>0.99999999999999978</v>
      </c>
      <c r="BH601">
        <f t="shared" si="89"/>
        <v>0</v>
      </c>
      <c r="BI601" t="str">
        <f>VLOOKUP(BH601,'Additional Data'!$E$1:$F$12,2,FALSE)</f>
        <v>Churned Customer</v>
      </c>
      <c r="BJ601" t="str">
        <f>IF(G601 &lt;= 'Additional Data'!$Q$2, "Low", IF(G601 &lt;= 'Additional Data'!$Q$3, "Medium", "High"))</f>
        <v>Medium</v>
      </c>
      <c r="BK601" t="str">
        <f>IF(K601 &lt;= 'Additional Data'!$V$2, "Low", IF(K601 &lt;= 'Additional Data'!$V$3, "Medium", "High"))</f>
        <v>Low</v>
      </c>
      <c r="BL601" t="str">
        <f>IF(L601 &lt;= 'Additional Data'!$AA$2, "Low", IF(L601 &lt;= 'Additional Data'!$AA$3, "Medium", "High"))</f>
        <v>Low</v>
      </c>
      <c r="BM601">
        <v>600</v>
      </c>
    </row>
    <row r="602" spans="1:65" x14ac:dyDescent="0.25">
      <c r="A602">
        <v>54162</v>
      </c>
      <c r="B602" t="str">
        <f>IF(A602 &lt;= 'Additional Data'!$B$2,"Low", IF(A602 &lt;='Additional Data'!$B$3, "Medium", "High"))</f>
        <v>Medium</v>
      </c>
      <c r="C602">
        <v>1</v>
      </c>
      <c r="D602">
        <v>1</v>
      </c>
      <c r="E602">
        <v>31</v>
      </c>
      <c r="F602" t="str">
        <f t="shared" si="81"/>
        <v>Mid</v>
      </c>
      <c r="G602">
        <v>5</v>
      </c>
      <c r="H602">
        <v>6</v>
      </c>
      <c r="I602">
        <v>10</v>
      </c>
      <c r="J602">
        <v>6</v>
      </c>
      <c r="K602">
        <v>5</v>
      </c>
      <c r="L602">
        <v>10</v>
      </c>
      <c r="M602">
        <f>INDEX('Additional Data'!$H$2:$M$2, MATCH(MAX(G602:L602), G602:L602,0))</f>
        <v>0</v>
      </c>
      <c r="N602">
        <v>1</v>
      </c>
      <c r="O602">
        <v>1</v>
      </c>
      <c r="P602">
        <v>0</v>
      </c>
      <c r="Q602">
        <v>3</v>
      </c>
      <c r="R602">
        <v>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3</v>
      </c>
      <c r="Z602">
        <v>11</v>
      </c>
      <c r="AA602">
        <v>0</v>
      </c>
      <c r="AB602">
        <v>42</v>
      </c>
      <c r="AC602" t="str" cm="1">
        <f t="array" ref="AC602">_xlfn.IFS(AB602 &lt; 30, "&lt; 30", AB602 &lt; 40, "30-39", AB602 &lt; 50, "40-49", AB602 &gt;= 50, "50+")</f>
        <v>40-49</v>
      </c>
      <c r="AD602">
        <v>2627</v>
      </c>
      <c r="AE602">
        <v>0</v>
      </c>
      <c r="AF602">
        <v>0</v>
      </c>
      <c r="AG602">
        <v>0</v>
      </c>
      <c r="AH602">
        <v>0</v>
      </c>
      <c r="AI602">
        <v>1</v>
      </c>
      <c r="AJ602" t="str" cm="1">
        <f t="array" ref="AJ60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60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02">
        <v>0</v>
      </c>
      <c r="AM602">
        <v>0</v>
      </c>
      <c r="AN602">
        <v>1</v>
      </c>
      <c r="AO602">
        <v>0</v>
      </c>
      <c r="AP602">
        <v>0</v>
      </c>
      <c r="AQ602" t="str" cm="1">
        <f t="array" ref="AQ60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02" t="str" cm="1">
        <f t="array" ref="AR60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02">
        <v>32</v>
      </c>
      <c r="AT602">
        <v>22</v>
      </c>
      <c r="AU602">
        <v>0</v>
      </c>
      <c r="AV602">
        <v>2</v>
      </c>
      <c r="AW602" t="s">
        <v>45</v>
      </c>
      <c r="AX602" t="s">
        <v>13</v>
      </c>
      <c r="AY602" t="str">
        <f t="shared" si="82"/>
        <v>Store</v>
      </c>
      <c r="AZ602">
        <v>4</v>
      </c>
      <c r="BA602" t="s">
        <v>44</v>
      </c>
      <c r="BB602">
        <f t="shared" si="83"/>
        <v>4</v>
      </c>
      <c r="BC602">
        <f t="shared" si="84"/>
        <v>42</v>
      </c>
      <c r="BD602">
        <f t="shared" si="85"/>
        <v>7</v>
      </c>
      <c r="BE602">
        <f t="shared" si="86"/>
        <v>0</v>
      </c>
      <c r="BF602">
        <f t="shared" si="87"/>
        <v>1</v>
      </c>
      <c r="BG602">
        <f t="shared" si="88"/>
        <v>8</v>
      </c>
      <c r="BH602">
        <f t="shared" si="89"/>
        <v>1</v>
      </c>
      <c r="BI602" t="str">
        <f>VLOOKUP(BH602,'Additional Data'!$E$1:$F$12,2,FALSE)</f>
        <v>Churned Customer</v>
      </c>
      <c r="BJ602" t="str">
        <f>IF(G602 &lt;= 'Additional Data'!$Q$2, "Low", IF(G602 &lt;= 'Additional Data'!$Q$3, "Medium", "High"))</f>
        <v>Low</v>
      </c>
      <c r="BK602" t="str">
        <f>IF(K602 &lt;= 'Additional Data'!$V$2, "Low", IF(K602 &lt;= 'Additional Data'!$V$3, "Medium", "High"))</f>
        <v>Medium</v>
      </c>
      <c r="BL602" t="str">
        <f>IF(L602 &lt;= 'Additional Data'!$AA$2, "Low", IF(L602 &lt;= 'Additional Data'!$AA$3, "Medium", "High"))</f>
        <v>Medium</v>
      </c>
      <c r="BM602">
        <v>601</v>
      </c>
    </row>
    <row r="603" spans="1:65" x14ac:dyDescent="0.25">
      <c r="A603">
        <v>30522</v>
      </c>
      <c r="B603" t="str">
        <f>IF(A603 &lt;= 'Additional Data'!$B$2,"Low", IF(A603 &lt;='Additional Data'!$B$3, "Medium", "High"))</f>
        <v>Low</v>
      </c>
      <c r="C603">
        <v>0</v>
      </c>
      <c r="D603">
        <v>1</v>
      </c>
      <c r="E603">
        <v>6</v>
      </c>
      <c r="F603" t="str">
        <f t="shared" si="81"/>
        <v>Very Recent</v>
      </c>
      <c r="G603">
        <v>179</v>
      </c>
      <c r="H603">
        <v>8</v>
      </c>
      <c r="I603">
        <v>83</v>
      </c>
      <c r="J603">
        <v>19</v>
      </c>
      <c r="K603">
        <v>11</v>
      </c>
      <c r="L603">
        <v>26</v>
      </c>
      <c r="M603">
        <f>INDEX('Additional Data'!$H$2:$M$2, MATCH(MAX(G603:L603), G603:L603,0))</f>
        <v>0</v>
      </c>
      <c r="N603">
        <v>5</v>
      </c>
      <c r="O603">
        <v>1</v>
      </c>
      <c r="P603">
        <v>2</v>
      </c>
      <c r="Q603">
        <v>9</v>
      </c>
      <c r="R603">
        <v>2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3</v>
      </c>
      <c r="Z603">
        <v>11</v>
      </c>
      <c r="AA603">
        <v>0</v>
      </c>
      <c r="AB603">
        <v>60</v>
      </c>
      <c r="AC603" t="str" cm="1">
        <f t="array" ref="AC603">_xlfn.IFS(AB603 &lt; 30, "&lt; 30", AB603 &lt; 40, "30-39", AB603 &lt; 50, "40-49", AB603 &gt;= 50, "50+")</f>
        <v>50+</v>
      </c>
      <c r="AD603">
        <v>2840</v>
      </c>
      <c r="AE603">
        <v>0</v>
      </c>
      <c r="AF603">
        <v>1</v>
      </c>
      <c r="AG603">
        <v>0</v>
      </c>
      <c r="AH603">
        <v>0</v>
      </c>
      <c r="AI603">
        <v>0</v>
      </c>
      <c r="AJ603" t="str" cm="1">
        <f t="array" ref="AJ60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0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03">
        <v>0</v>
      </c>
      <c r="AM603">
        <v>0</v>
      </c>
      <c r="AN603">
        <v>0</v>
      </c>
      <c r="AO603">
        <v>1</v>
      </c>
      <c r="AP603">
        <v>0</v>
      </c>
      <c r="AQ603" t="str" cm="1">
        <f t="array" ref="AQ60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603" t="str" cm="1">
        <f t="array" ref="AR60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03">
        <v>300</v>
      </c>
      <c r="AT603">
        <v>274</v>
      </c>
      <c r="AU603">
        <v>0</v>
      </c>
      <c r="AV603">
        <v>1</v>
      </c>
      <c r="AW603" t="s">
        <v>47</v>
      </c>
      <c r="AX603" t="s">
        <v>13</v>
      </c>
      <c r="AY603" t="str">
        <f t="shared" si="82"/>
        <v>Store</v>
      </c>
      <c r="AZ603">
        <v>12</v>
      </c>
      <c r="BA603" t="s">
        <v>44</v>
      </c>
      <c r="BB603">
        <f t="shared" si="83"/>
        <v>12</v>
      </c>
      <c r="BC603">
        <f t="shared" si="84"/>
        <v>326</v>
      </c>
      <c r="BD603">
        <f t="shared" si="85"/>
        <v>10</v>
      </c>
      <c r="BE603">
        <f t="shared" si="86"/>
        <v>4</v>
      </c>
      <c r="BF603">
        <f t="shared" si="87"/>
        <v>4</v>
      </c>
      <c r="BG603">
        <f t="shared" si="88"/>
        <v>18</v>
      </c>
      <c r="BH603">
        <f t="shared" si="89"/>
        <v>6</v>
      </c>
      <c r="BI603" t="str">
        <f>VLOOKUP(BH603,'Additional Data'!$E$1:$F$12,2,FALSE)</f>
        <v>Loyal Customer</v>
      </c>
      <c r="BJ603" t="str">
        <f>IF(G603 &lt;= 'Additional Data'!$Q$2, "Low", IF(G603 &lt;= 'Additional Data'!$Q$3, "Medium", "High"))</f>
        <v>Medium</v>
      </c>
      <c r="BK603" t="str">
        <f>IF(K603 &lt;= 'Additional Data'!$V$2, "Low", IF(K603 &lt;= 'Additional Data'!$V$3, "Medium", "High"))</f>
        <v>Medium</v>
      </c>
      <c r="BL603" t="str">
        <f>IF(L603 &lt;= 'Additional Data'!$AA$2, "Low", IF(L603 &lt;= 'Additional Data'!$AA$3, "Medium", "High"))</f>
        <v>Medium</v>
      </c>
      <c r="BM603">
        <v>602</v>
      </c>
    </row>
    <row r="604" spans="1:65" x14ac:dyDescent="0.25">
      <c r="A604">
        <v>54456</v>
      </c>
      <c r="B604" t="str">
        <f>IF(A604 &lt;= 'Additional Data'!$B$2,"Low", IF(A604 &lt;='Additional Data'!$B$3, "Medium", "High"))</f>
        <v>Medium</v>
      </c>
      <c r="C604">
        <v>0</v>
      </c>
      <c r="D604">
        <v>1</v>
      </c>
      <c r="E604">
        <v>23</v>
      </c>
      <c r="F604" t="str">
        <f t="shared" si="81"/>
        <v>Recent</v>
      </c>
      <c r="G604">
        <v>352</v>
      </c>
      <c r="H604">
        <v>0</v>
      </c>
      <c r="I604">
        <v>27</v>
      </c>
      <c r="J604">
        <v>10</v>
      </c>
      <c r="K604">
        <v>0</v>
      </c>
      <c r="L604">
        <v>15</v>
      </c>
      <c r="M604">
        <f>INDEX('Additional Data'!$H$2:$M$2, MATCH(MAX(G604:L604), G604:L604,0))</f>
        <v>0</v>
      </c>
      <c r="N604">
        <v>3</v>
      </c>
      <c r="O604">
        <v>6</v>
      </c>
      <c r="P604">
        <v>1</v>
      </c>
      <c r="Q604">
        <v>7</v>
      </c>
      <c r="R604">
        <v>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3</v>
      </c>
      <c r="Z604">
        <v>11</v>
      </c>
      <c r="AA604">
        <v>0</v>
      </c>
      <c r="AB604">
        <v>59</v>
      </c>
      <c r="AC604" t="str" cm="1">
        <f t="array" ref="AC604">_xlfn.IFS(AB604 &lt; 30, "&lt; 30", AB604 &lt; 40, "30-39", AB604 &lt; 50, "40-49", AB604 &gt;= 50, "50+")</f>
        <v>50+</v>
      </c>
      <c r="AD604">
        <v>2512</v>
      </c>
      <c r="AE604">
        <v>0</v>
      </c>
      <c r="AF604">
        <v>1</v>
      </c>
      <c r="AG604">
        <v>0</v>
      </c>
      <c r="AH604">
        <v>0</v>
      </c>
      <c r="AI604">
        <v>0</v>
      </c>
      <c r="AJ604" t="str" cm="1">
        <f t="array" ref="AJ60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0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04">
        <v>0</v>
      </c>
      <c r="AM604">
        <v>0</v>
      </c>
      <c r="AN604">
        <v>0</v>
      </c>
      <c r="AO604">
        <v>0</v>
      </c>
      <c r="AP604">
        <v>1</v>
      </c>
      <c r="AQ604" t="str" cm="1">
        <f t="array" ref="AQ60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604" t="str" cm="1">
        <f t="array" ref="AR60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04">
        <v>389</v>
      </c>
      <c r="AT604">
        <v>374</v>
      </c>
      <c r="AU604">
        <v>0</v>
      </c>
      <c r="AV604">
        <v>1</v>
      </c>
      <c r="AW604" t="s">
        <v>46</v>
      </c>
      <c r="AX604" t="s">
        <v>13</v>
      </c>
      <c r="AY604" t="str">
        <f t="shared" si="82"/>
        <v>Store</v>
      </c>
      <c r="AZ604">
        <v>14</v>
      </c>
      <c r="BA604" t="s">
        <v>44</v>
      </c>
      <c r="BB604">
        <f t="shared" si="83"/>
        <v>14</v>
      </c>
      <c r="BC604">
        <f t="shared" si="84"/>
        <v>404</v>
      </c>
      <c r="BD604">
        <f t="shared" si="85"/>
        <v>8</v>
      </c>
      <c r="BE604">
        <f t="shared" si="86"/>
        <v>5</v>
      </c>
      <c r="BF604">
        <f t="shared" si="87"/>
        <v>5</v>
      </c>
      <c r="BG604">
        <f t="shared" si="88"/>
        <v>18</v>
      </c>
      <c r="BH604">
        <f t="shared" si="89"/>
        <v>6</v>
      </c>
      <c r="BI604" t="str">
        <f>VLOOKUP(BH604,'Additional Data'!$E$1:$F$12,2,FALSE)</f>
        <v>Loyal Customer</v>
      </c>
      <c r="BJ604" t="str">
        <f>IF(G604 &lt;= 'Additional Data'!$Q$2, "Low", IF(G604 &lt;= 'Additional Data'!$Q$3, "Medium", "High"))</f>
        <v>Medium</v>
      </c>
      <c r="BK604" t="str">
        <f>IF(K604 &lt;= 'Additional Data'!$V$2, "Low", IF(K604 &lt;= 'Additional Data'!$V$3, "Medium", "High"))</f>
        <v>Low</v>
      </c>
      <c r="BL604" t="str">
        <f>IF(L604 &lt;= 'Additional Data'!$AA$2, "Low", IF(L604 &lt;= 'Additional Data'!$AA$3, "Medium", "High"))</f>
        <v>Medium</v>
      </c>
      <c r="BM604">
        <v>603</v>
      </c>
    </row>
    <row r="605" spans="1:65" x14ac:dyDescent="0.25">
      <c r="A605">
        <v>31632</v>
      </c>
      <c r="B605" t="str">
        <f>IF(A605 &lt;= 'Additional Data'!$B$2,"Low", IF(A605 &lt;='Additional Data'!$B$3, "Medium", "High"))</f>
        <v>Low</v>
      </c>
      <c r="C605">
        <v>0</v>
      </c>
      <c r="D605">
        <v>0</v>
      </c>
      <c r="E605">
        <v>92</v>
      </c>
      <c r="F605" t="str">
        <f t="shared" si="81"/>
        <v>Old</v>
      </c>
      <c r="G605">
        <v>17</v>
      </c>
      <c r="H605">
        <v>8</v>
      </c>
      <c r="I605">
        <v>12</v>
      </c>
      <c r="J605">
        <v>11</v>
      </c>
      <c r="K605">
        <v>15</v>
      </c>
      <c r="L605">
        <v>32</v>
      </c>
      <c r="M605">
        <f>INDEX('Additional Data'!$H$2:$M$2, MATCH(MAX(G605:L605), G605:L605,0))</f>
        <v>0</v>
      </c>
      <c r="N605">
        <v>1</v>
      </c>
      <c r="O605">
        <v>2</v>
      </c>
      <c r="P605">
        <v>1</v>
      </c>
      <c r="Q605">
        <v>2</v>
      </c>
      <c r="R605">
        <v>7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3</v>
      </c>
      <c r="Z605">
        <v>11</v>
      </c>
      <c r="AA605">
        <v>0</v>
      </c>
      <c r="AB605">
        <v>49</v>
      </c>
      <c r="AC605" t="str" cm="1">
        <f t="array" ref="AC605">_xlfn.IFS(AB605 &lt; 30, "&lt; 30", AB605 &lt; 40, "30-39", AB605 &lt; 50, "40-49", AB605 &gt;= 50, "50+")</f>
        <v>40-49</v>
      </c>
      <c r="AD605">
        <v>2509</v>
      </c>
      <c r="AE605">
        <v>0</v>
      </c>
      <c r="AF605">
        <v>0</v>
      </c>
      <c r="AG605">
        <v>1</v>
      </c>
      <c r="AH605">
        <v>0</v>
      </c>
      <c r="AI605">
        <v>0</v>
      </c>
      <c r="AJ605" t="str" cm="1">
        <f t="array" ref="AJ60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60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05">
        <v>0</v>
      </c>
      <c r="AM605">
        <v>0</v>
      </c>
      <c r="AN605">
        <v>1</v>
      </c>
      <c r="AO605">
        <v>0</v>
      </c>
      <c r="AP605">
        <v>0</v>
      </c>
      <c r="AQ605" t="str" cm="1">
        <f t="array" ref="AQ60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05" t="str" cm="1">
        <f t="array" ref="AR60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05">
        <v>63</v>
      </c>
      <c r="AT605">
        <v>31</v>
      </c>
      <c r="AU605">
        <v>0</v>
      </c>
      <c r="AV605">
        <v>0</v>
      </c>
      <c r="AW605" t="s">
        <v>47</v>
      </c>
      <c r="AX605" t="s">
        <v>11</v>
      </c>
      <c r="AY605" t="str">
        <f t="shared" si="82"/>
        <v>Web</v>
      </c>
      <c r="AZ605">
        <v>5</v>
      </c>
      <c r="BA605" t="s">
        <v>44</v>
      </c>
      <c r="BB605">
        <f t="shared" si="83"/>
        <v>5</v>
      </c>
      <c r="BC605">
        <f t="shared" si="84"/>
        <v>95</v>
      </c>
      <c r="BD605">
        <f t="shared" si="85"/>
        <v>0.99999999999999978</v>
      </c>
      <c r="BE605">
        <f t="shared" si="86"/>
        <v>1</v>
      </c>
      <c r="BF605">
        <f t="shared" si="87"/>
        <v>3</v>
      </c>
      <c r="BG605">
        <f t="shared" si="88"/>
        <v>5</v>
      </c>
      <c r="BH605">
        <f t="shared" si="89"/>
        <v>0</v>
      </c>
      <c r="BI605" t="str">
        <f>VLOOKUP(BH605,'Additional Data'!$E$1:$F$12,2,FALSE)</f>
        <v>Churned Customer</v>
      </c>
      <c r="BJ605" t="str">
        <f>IF(G605 &lt;= 'Additional Data'!$Q$2, "Low", IF(G605 &lt;= 'Additional Data'!$Q$3, "Medium", "High"))</f>
        <v>Low</v>
      </c>
      <c r="BK605" t="str">
        <f>IF(K605 &lt;= 'Additional Data'!$V$2, "Low", IF(K605 &lt;= 'Additional Data'!$V$3, "Medium", "High"))</f>
        <v>Medium</v>
      </c>
      <c r="BL605" t="str">
        <f>IF(L605 &lt;= 'Additional Data'!$AA$2, "Low", IF(L605 &lt;= 'Additional Data'!$AA$3, "Medium", "High"))</f>
        <v>Medium</v>
      </c>
      <c r="BM605">
        <v>604</v>
      </c>
    </row>
    <row r="606" spans="1:65" x14ac:dyDescent="0.25">
      <c r="A606">
        <v>72298</v>
      </c>
      <c r="B606" t="str">
        <f>IF(A606 &lt;= 'Additional Data'!$B$2,"Low", IF(A606 &lt;='Additional Data'!$B$3, "Medium", "High"))</f>
        <v>High</v>
      </c>
      <c r="C606">
        <v>0</v>
      </c>
      <c r="D606">
        <v>0</v>
      </c>
      <c r="E606">
        <v>52</v>
      </c>
      <c r="F606" t="str">
        <f t="shared" si="81"/>
        <v>Mid</v>
      </c>
      <c r="G606">
        <v>625</v>
      </c>
      <c r="H606">
        <v>35</v>
      </c>
      <c r="I606">
        <v>169</v>
      </c>
      <c r="J606">
        <v>58</v>
      </c>
      <c r="K606">
        <v>17</v>
      </c>
      <c r="L606">
        <v>35</v>
      </c>
      <c r="M606">
        <f>INDEX('Additional Data'!$H$2:$M$2, MATCH(MAX(G606:L606), G606:L606,0))</f>
        <v>0</v>
      </c>
      <c r="N606">
        <v>1</v>
      </c>
      <c r="O606">
        <v>4</v>
      </c>
      <c r="P606">
        <v>3</v>
      </c>
      <c r="Q606">
        <v>6</v>
      </c>
      <c r="R606">
        <v>1</v>
      </c>
      <c r="S606">
        <v>0</v>
      </c>
      <c r="T606">
        <v>1</v>
      </c>
      <c r="U606">
        <v>1</v>
      </c>
      <c r="V606">
        <v>0</v>
      </c>
      <c r="W606">
        <v>0</v>
      </c>
      <c r="X606">
        <v>0</v>
      </c>
      <c r="Y606">
        <v>3</v>
      </c>
      <c r="Z606">
        <v>11</v>
      </c>
      <c r="AA606">
        <v>0</v>
      </c>
      <c r="AB606">
        <v>71</v>
      </c>
      <c r="AC606" t="str" cm="1">
        <f t="array" ref="AC606">_xlfn.IFS(AB606 &lt; 30, "&lt; 30", AB606 &lt; 40, "30-39", AB606 &lt; 50, "40-49", AB606 &gt;= 50, "50+")</f>
        <v>50+</v>
      </c>
      <c r="AD606">
        <v>2270</v>
      </c>
      <c r="AE606">
        <v>0</v>
      </c>
      <c r="AF606">
        <v>0</v>
      </c>
      <c r="AG606">
        <v>0</v>
      </c>
      <c r="AH606">
        <v>0</v>
      </c>
      <c r="AI606">
        <v>1</v>
      </c>
      <c r="AJ606" t="str" cm="1">
        <f t="array" ref="AJ60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60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06">
        <v>0</v>
      </c>
      <c r="AM606">
        <v>0</v>
      </c>
      <c r="AN606">
        <v>1</v>
      </c>
      <c r="AO606">
        <v>0</v>
      </c>
      <c r="AP606">
        <v>0</v>
      </c>
      <c r="AQ606" t="str" cm="1">
        <f t="array" ref="AQ60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06" t="str" cm="1">
        <f t="array" ref="AR60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06">
        <v>904</v>
      </c>
      <c r="AT606">
        <v>869</v>
      </c>
      <c r="AU606">
        <v>2</v>
      </c>
      <c r="AV606">
        <v>0</v>
      </c>
      <c r="AW606" t="s">
        <v>46</v>
      </c>
      <c r="AX606" t="s">
        <v>13</v>
      </c>
      <c r="AY606" t="str">
        <f t="shared" si="82"/>
        <v>Store</v>
      </c>
      <c r="AZ606">
        <v>13</v>
      </c>
      <c r="BA606" t="s">
        <v>48</v>
      </c>
      <c r="BB606">
        <f t="shared" si="83"/>
        <v>13</v>
      </c>
      <c r="BC606">
        <f t="shared" si="84"/>
        <v>939</v>
      </c>
      <c r="BD606">
        <f t="shared" si="85"/>
        <v>5</v>
      </c>
      <c r="BE606">
        <f t="shared" si="86"/>
        <v>5</v>
      </c>
      <c r="BF606">
        <f t="shared" si="87"/>
        <v>7</v>
      </c>
      <c r="BG606">
        <f t="shared" si="88"/>
        <v>17</v>
      </c>
      <c r="BH606">
        <f t="shared" si="89"/>
        <v>5</v>
      </c>
      <c r="BI606" t="str">
        <f>VLOOKUP(BH606,'Additional Data'!$E$1:$F$12,2,FALSE)</f>
        <v>Loyal Customer</v>
      </c>
      <c r="BJ606" t="str">
        <f>IF(G606 &lt;= 'Additional Data'!$Q$2, "Low", IF(G606 &lt;= 'Additional Data'!$Q$3, "Medium", "High"))</f>
        <v>High</v>
      </c>
      <c r="BK606" t="str">
        <f>IF(K606 &lt;= 'Additional Data'!$V$2, "Low", IF(K606 &lt;= 'Additional Data'!$V$3, "Medium", "High"))</f>
        <v>Medium</v>
      </c>
      <c r="BL606" t="str">
        <f>IF(L606 &lt;= 'Additional Data'!$AA$2, "Low", IF(L606 &lt;= 'Additional Data'!$AA$3, "Medium", "High"))</f>
        <v>Medium</v>
      </c>
      <c r="BM606">
        <v>605</v>
      </c>
    </row>
    <row r="607" spans="1:65" x14ac:dyDescent="0.25">
      <c r="A607">
        <v>36975</v>
      </c>
      <c r="B607" t="str">
        <f>IF(A607 &lt;= 'Additional Data'!$B$2,"Low", IF(A607 &lt;='Additional Data'!$B$3, "Medium", "High"))</f>
        <v>Medium</v>
      </c>
      <c r="C607">
        <v>1</v>
      </c>
      <c r="D607">
        <v>0</v>
      </c>
      <c r="E607">
        <v>50</v>
      </c>
      <c r="F607" t="str">
        <f t="shared" si="81"/>
        <v>Mid</v>
      </c>
      <c r="G607">
        <v>10</v>
      </c>
      <c r="H607">
        <v>6</v>
      </c>
      <c r="I607">
        <v>11</v>
      </c>
      <c r="J607">
        <v>0</v>
      </c>
      <c r="K607">
        <v>4</v>
      </c>
      <c r="L607">
        <v>2</v>
      </c>
      <c r="M607">
        <f>INDEX('Additional Data'!$H$2:$M$2, MATCH(MAX(G607:L607), G607:L607,0))</f>
        <v>0</v>
      </c>
      <c r="N607">
        <v>1</v>
      </c>
      <c r="O607">
        <v>1</v>
      </c>
      <c r="P607">
        <v>0</v>
      </c>
      <c r="Q607">
        <v>3</v>
      </c>
      <c r="R607">
        <v>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3</v>
      </c>
      <c r="Z607">
        <v>11</v>
      </c>
      <c r="AA607">
        <v>0</v>
      </c>
      <c r="AB607">
        <v>42</v>
      </c>
      <c r="AC607" t="str" cm="1">
        <f t="array" ref="AC607">_xlfn.IFS(AB607 &lt; 30, "&lt; 30", AB607 &lt; 40, "30-39", AB607 &lt; 50, "40-49", AB607 &gt;= 50, "50+")</f>
        <v>40-49</v>
      </c>
      <c r="AD607">
        <v>2342</v>
      </c>
      <c r="AE607">
        <v>0</v>
      </c>
      <c r="AF607">
        <v>0</v>
      </c>
      <c r="AG607">
        <v>1</v>
      </c>
      <c r="AH607">
        <v>0</v>
      </c>
      <c r="AI607">
        <v>0</v>
      </c>
      <c r="AJ607" t="str" cm="1">
        <f t="array" ref="AJ60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60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07">
        <v>1</v>
      </c>
      <c r="AM607">
        <v>0</v>
      </c>
      <c r="AN607">
        <v>0</v>
      </c>
      <c r="AO607">
        <v>0</v>
      </c>
      <c r="AP607">
        <v>0</v>
      </c>
      <c r="AQ607" t="str" cm="1">
        <f t="array" ref="AQ60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607" t="str" cm="1">
        <f t="array" ref="AR60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607">
        <v>31</v>
      </c>
      <c r="AT607">
        <v>29</v>
      </c>
      <c r="AU607">
        <v>0</v>
      </c>
      <c r="AV607">
        <v>1</v>
      </c>
      <c r="AW607" t="s">
        <v>45</v>
      </c>
      <c r="AX607" t="s">
        <v>13</v>
      </c>
      <c r="AY607" t="str">
        <f t="shared" si="82"/>
        <v>Store</v>
      </c>
      <c r="AZ607">
        <v>4</v>
      </c>
      <c r="BA607" t="s">
        <v>44</v>
      </c>
      <c r="BB607">
        <f t="shared" si="83"/>
        <v>4</v>
      </c>
      <c r="BC607">
        <f t="shared" si="84"/>
        <v>33</v>
      </c>
      <c r="BD607">
        <f t="shared" si="85"/>
        <v>5</v>
      </c>
      <c r="BE607">
        <f t="shared" si="86"/>
        <v>0</v>
      </c>
      <c r="BF607">
        <f t="shared" si="87"/>
        <v>0</v>
      </c>
      <c r="BG607">
        <f t="shared" si="88"/>
        <v>5</v>
      </c>
      <c r="BH607">
        <f t="shared" si="89"/>
        <v>0</v>
      </c>
      <c r="BI607" t="str">
        <f>VLOOKUP(BH607,'Additional Data'!$E$1:$F$12,2,FALSE)</f>
        <v>Churned Customer</v>
      </c>
      <c r="BJ607" t="str">
        <f>IF(G607 &lt;= 'Additional Data'!$Q$2, "Low", IF(G607 &lt;= 'Additional Data'!$Q$3, "Medium", "High"))</f>
        <v>Low</v>
      </c>
      <c r="BK607" t="str">
        <f>IF(K607 &lt;= 'Additional Data'!$V$2, "Low", IF(K607 &lt;= 'Additional Data'!$V$3, "Medium", "High"))</f>
        <v>Medium</v>
      </c>
      <c r="BL607" t="str">
        <f>IF(L607 &lt;= 'Additional Data'!$AA$2, "Low", IF(L607 &lt;= 'Additional Data'!$AA$3, "Medium", "High"))</f>
        <v>Low</v>
      </c>
      <c r="BM607">
        <v>606</v>
      </c>
    </row>
    <row r="608" spans="1:65" x14ac:dyDescent="0.25">
      <c r="A608">
        <v>72635</v>
      </c>
      <c r="B608" t="str">
        <f>IF(A608 &lt;= 'Additional Data'!$B$2,"Low", IF(A608 &lt;='Additional Data'!$B$3, "Medium", "High"))</f>
        <v>High</v>
      </c>
      <c r="C608">
        <v>0</v>
      </c>
      <c r="D608">
        <v>0</v>
      </c>
      <c r="E608">
        <v>54</v>
      </c>
      <c r="F608" t="str">
        <f t="shared" si="81"/>
        <v>Mid</v>
      </c>
      <c r="G608">
        <v>390</v>
      </c>
      <c r="H608">
        <v>22</v>
      </c>
      <c r="I608">
        <v>323</v>
      </c>
      <c r="J608">
        <v>104</v>
      </c>
      <c r="K608">
        <v>35</v>
      </c>
      <c r="L608">
        <v>107</v>
      </c>
      <c r="M608">
        <f>INDEX('Additional Data'!$H$2:$M$2, MATCH(MAX(G608:L608), G608:L608,0))</f>
        <v>0</v>
      </c>
      <c r="N608">
        <v>1</v>
      </c>
      <c r="O608">
        <v>6</v>
      </c>
      <c r="P608">
        <v>8</v>
      </c>
      <c r="Q608">
        <v>6</v>
      </c>
      <c r="R608">
        <v>3</v>
      </c>
      <c r="S608">
        <v>0</v>
      </c>
      <c r="T608">
        <v>0</v>
      </c>
      <c r="U608">
        <v>0</v>
      </c>
      <c r="V608">
        <v>1</v>
      </c>
      <c r="W608">
        <v>0</v>
      </c>
      <c r="X608">
        <v>0</v>
      </c>
      <c r="Y608">
        <v>3</v>
      </c>
      <c r="Z608">
        <v>11</v>
      </c>
      <c r="AA608">
        <v>0</v>
      </c>
      <c r="AB608">
        <v>65</v>
      </c>
      <c r="AC608" t="str" cm="1">
        <f t="array" ref="AC608">_xlfn.IFS(AB608 &lt; 30, "&lt; 30", AB608 &lt; 40, "30-39", AB608 &lt; 50, "40-49", AB608 &gt;= 50, "50+")</f>
        <v>50+</v>
      </c>
      <c r="AD608">
        <v>2550</v>
      </c>
      <c r="AE608">
        <v>0</v>
      </c>
      <c r="AF608">
        <v>1</v>
      </c>
      <c r="AG608">
        <v>0</v>
      </c>
      <c r="AH608">
        <v>0</v>
      </c>
      <c r="AI608">
        <v>0</v>
      </c>
      <c r="AJ608" t="str" cm="1">
        <f t="array" ref="AJ60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0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08">
        <v>1</v>
      </c>
      <c r="AM608">
        <v>0</v>
      </c>
      <c r="AN608">
        <v>0</v>
      </c>
      <c r="AO608">
        <v>0</v>
      </c>
      <c r="AP608">
        <v>0</v>
      </c>
      <c r="AQ608" t="str" cm="1">
        <f t="array" ref="AQ60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608" t="str" cm="1">
        <f t="array" ref="AR60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608">
        <v>874</v>
      </c>
      <c r="AT608">
        <v>767</v>
      </c>
      <c r="AU608">
        <v>1</v>
      </c>
      <c r="AV608">
        <v>0</v>
      </c>
      <c r="AW608" t="s">
        <v>46</v>
      </c>
      <c r="AX608" t="s">
        <v>12</v>
      </c>
      <c r="AY608" t="str">
        <f t="shared" si="82"/>
        <v>Catalog</v>
      </c>
      <c r="AZ608">
        <v>20</v>
      </c>
      <c r="BA608" t="s">
        <v>48</v>
      </c>
      <c r="BB608">
        <f t="shared" si="83"/>
        <v>20</v>
      </c>
      <c r="BC608">
        <f t="shared" si="84"/>
        <v>981</v>
      </c>
      <c r="BD608">
        <f t="shared" si="85"/>
        <v>5</v>
      </c>
      <c r="BE608">
        <f t="shared" si="86"/>
        <v>7</v>
      </c>
      <c r="BF608">
        <f t="shared" si="87"/>
        <v>7</v>
      </c>
      <c r="BG608">
        <f t="shared" si="88"/>
        <v>19</v>
      </c>
      <c r="BH608">
        <f t="shared" si="89"/>
        <v>7</v>
      </c>
      <c r="BI608" t="str">
        <f>VLOOKUP(BH608,'Additional Data'!$E$1:$F$12,2,FALSE)</f>
        <v>Loyal Customer</v>
      </c>
      <c r="BJ608" t="str">
        <f>IF(G608 &lt;= 'Additional Data'!$Q$2, "Low", IF(G608 &lt;= 'Additional Data'!$Q$3, "Medium", "High"))</f>
        <v>Medium</v>
      </c>
      <c r="BK608" t="str">
        <f>IF(K608 &lt;= 'Additional Data'!$V$2, "Low", IF(K608 &lt;= 'Additional Data'!$V$3, "Medium", "High"))</f>
        <v>High</v>
      </c>
      <c r="BL608" t="str">
        <f>IF(L608 &lt;= 'Additional Data'!$AA$2, "Low", IF(L608 &lt;= 'Additional Data'!$AA$3, "Medium", "High"))</f>
        <v>High</v>
      </c>
      <c r="BM608">
        <v>607</v>
      </c>
    </row>
    <row r="609" spans="1:65" x14ac:dyDescent="0.25">
      <c r="A609">
        <v>13624</v>
      </c>
      <c r="B609" t="str">
        <f>IF(A609 &lt;= 'Additional Data'!$B$2,"Low", IF(A609 &lt;='Additional Data'!$B$3, "Medium", "High"))</f>
        <v>Low</v>
      </c>
      <c r="C609">
        <v>1</v>
      </c>
      <c r="D609">
        <v>0</v>
      </c>
      <c r="E609">
        <v>93</v>
      </c>
      <c r="F609" t="str">
        <f t="shared" si="81"/>
        <v>Old</v>
      </c>
      <c r="G609">
        <v>10</v>
      </c>
      <c r="H609">
        <v>2</v>
      </c>
      <c r="I609">
        <v>15</v>
      </c>
      <c r="J609">
        <v>2</v>
      </c>
      <c r="K609">
        <v>1</v>
      </c>
      <c r="L609">
        <v>6</v>
      </c>
      <c r="M609">
        <f>INDEX('Additional Data'!$H$2:$M$2, MATCH(MAX(G609:L609), G609:L609,0))</f>
        <v>0</v>
      </c>
      <c r="N609">
        <v>2</v>
      </c>
      <c r="O609">
        <v>2</v>
      </c>
      <c r="P609">
        <v>0</v>
      </c>
      <c r="Q609">
        <v>3</v>
      </c>
      <c r="R609">
        <v>6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3</v>
      </c>
      <c r="Z609">
        <v>11</v>
      </c>
      <c r="AA609">
        <v>0</v>
      </c>
      <c r="AB609">
        <v>44</v>
      </c>
      <c r="AC609" t="str" cm="1">
        <f t="array" ref="AC609">_xlfn.IFS(AB609 &lt; 30, "&lt; 30", AB609 &lt; 40, "30-39", AB609 &lt; 50, "40-49", AB609 &gt;= 50, "50+")</f>
        <v>40-49</v>
      </c>
      <c r="AD609">
        <v>2684</v>
      </c>
      <c r="AE609">
        <v>0</v>
      </c>
      <c r="AF609">
        <v>1</v>
      </c>
      <c r="AG609">
        <v>0</v>
      </c>
      <c r="AH609">
        <v>0</v>
      </c>
      <c r="AI609">
        <v>0</v>
      </c>
      <c r="AJ609" t="str" cm="1">
        <f t="array" ref="AJ60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0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09">
        <v>0</v>
      </c>
      <c r="AM609">
        <v>0</v>
      </c>
      <c r="AN609">
        <v>1</v>
      </c>
      <c r="AO609">
        <v>0</v>
      </c>
      <c r="AP609">
        <v>0</v>
      </c>
      <c r="AQ609" t="str" cm="1">
        <f t="array" ref="AQ60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09" t="str" cm="1">
        <f t="array" ref="AR60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09">
        <v>30</v>
      </c>
      <c r="AT609">
        <v>24</v>
      </c>
      <c r="AU609">
        <v>0</v>
      </c>
      <c r="AV609">
        <v>1</v>
      </c>
      <c r="AW609" t="s">
        <v>45</v>
      </c>
      <c r="AX609" t="s">
        <v>13</v>
      </c>
      <c r="AY609" t="str">
        <f t="shared" si="82"/>
        <v>Store</v>
      </c>
      <c r="AZ609">
        <v>5</v>
      </c>
      <c r="BA609" t="s">
        <v>44</v>
      </c>
      <c r="BB609">
        <f t="shared" si="83"/>
        <v>5</v>
      </c>
      <c r="BC609">
        <f t="shared" si="84"/>
        <v>36</v>
      </c>
      <c r="BD609">
        <f t="shared" si="85"/>
        <v>0.99999999999999978</v>
      </c>
      <c r="BE609">
        <f t="shared" si="86"/>
        <v>1</v>
      </c>
      <c r="BF609">
        <f t="shared" si="87"/>
        <v>1</v>
      </c>
      <c r="BG609">
        <f t="shared" si="88"/>
        <v>3</v>
      </c>
      <c r="BH609">
        <f t="shared" si="89"/>
        <v>0</v>
      </c>
      <c r="BI609" t="str">
        <f>VLOOKUP(BH609,'Additional Data'!$E$1:$F$12,2,FALSE)</f>
        <v>Churned Customer</v>
      </c>
      <c r="BJ609" t="str">
        <f>IF(G609 &lt;= 'Additional Data'!$Q$2, "Low", IF(G609 &lt;= 'Additional Data'!$Q$3, "Medium", "High"))</f>
        <v>Low</v>
      </c>
      <c r="BK609" t="str">
        <f>IF(K609 &lt;= 'Additional Data'!$V$2, "Low", IF(K609 &lt;= 'Additional Data'!$V$3, "Medium", "High"))</f>
        <v>Low</v>
      </c>
      <c r="BL609" t="str">
        <f>IF(L609 &lt;= 'Additional Data'!$AA$2, "Low", IF(L609 &lt;= 'Additional Data'!$AA$3, "Medium", "High"))</f>
        <v>Low</v>
      </c>
      <c r="BM609">
        <v>608</v>
      </c>
    </row>
    <row r="610" spans="1:65" x14ac:dyDescent="0.25">
      <c r="A610">
        <v>84196</v>
      </c>
      <c r="B610" t="str">
        <f>IF(A610 &lt;= 'Additional Data'!$B$2,"Low", IF(A610 &lt;='Additional Data'!$B$3, "Medium", "High"))</f>
        <v>High</v>
      </c>
      <c r="C610">
        <v>0</v>
      </c>
      <c r="D610">
        <v>1</v>
      </c>
      <c r="E610">
        <v>56</v>
      </c>
      <c r="F610" t="str">
        <f t="shared" si="81"/>
        <v>Mid</v>
      </c>
      <c r="G610">
        <v>215</v>
      </c>
      <c r="H610">
        <v>63</v>
      </c>
      <c r="I610">
        <v>507</v>
      </c>
      <c r="J610">
        <v>231</v>
      </c>
      <c r="K610">
        <v>31</v>
      </c>
      <c r="L610">
        <v>190</v>
      </c>
      <c r="M610">
        <f>INDEX('Additional Data'!$H$2:$M$2, MATCH(MAX(G610:L610), G610:L610,0))</f>
        <v>0</v>
      </c>
      <c r="N610">
        <v>1</v>
      </c>
      <c r="O610">
        <v>8</v>
      </c>
      <c r="P610">
        <v>4</v>
      </c>
      <c r="Q610">
        <v>7</v>
      </c>
      <c r="R610">
        <v>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3</v>
      </c>
      <c r="Z610">
        <v>11</v>
      </c>
      <c r="AA610">
        <v>0</v>
      </c>
      <c r="AB610">
        <v>45</v>
      </c>
      <c r="AC610" t="str" cm="1">
        <f t="array" ref="AC610">_xlfn.IFS(AB610 &lt; 30, "&lt; 30", AB610 &lt; 40, "30-39", AB610 &lt; 50, "40-49", AB610 &gt;= 50, "50+")</f>
        <v>40-49</v>
      </c>
      <c r="AD610">
        <v>2550</v>
      </c>
      <c r="AE610">
        <v>0</v>
      </c>
      <c r="AF610">
        <v>0</v>
      </c>
      <c r="AG610">
        <v>1</v>
      </c>
      <c r="AH610">
        <v>0</v>
      </c>
      <c r="AI610">
        <v>0</v>
      </c>
      <c r="AJ610" t="str" cm="1">
        <f t="array" ref="AJ61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61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10">
        <v>0</v>
      </c>
      <c r="AM610">
        <v>0</v>
      </c>
      <c r="AN610">
        <v>1</v>
      </c>
      <c r="AO610">
        <v>0</v>
      </c>
      <c r="AP610">
        <v>0</v>
      </c>
      <c r="AQ610" t="str" cm="1">
        <f t="array" ref="AQ61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10" t="str" cm="1">
        <f t="array" ref="AR61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10">
        <v>1047</v>
      </c>
      <c r="AT610">
        <v>857</v>
      </c>
      <c r="AU610">
        <v>0</v>
      </c>
      <c r="AV610">
        <v>1</v>
      </c>
      <c r="AW610" t="s">
        <v>43</v>
      </c>
      <c r="AX610" t="s">
        <v>11</v>
      </c>
      <c r="AY610" t="str">
        <f t="shared" si="82"/>
        <v>Web</v>
      </c>
      <c r="AZ610">
        <v>19</v>
      </c>
      <c r="BA610" t="s">
        <v>44</v>
      </c>
      <c r="BB610">
        <f t="shared" si="83"/>
        <v>19</v>
      </c>
      <c r="BC610">
        <f t="shared" si="84"/>
        <v>1237</v>
      </c>
      <c r="BD610">
        <f t="shared" si="85"/>
        <v>5</v>
      </c>
      <c r="BE610">
        <f t="shared" si="86"/>
        <v>7</v>
      </c>
      <c r="BF610">
        <f t="shared" si="87"/>
        <v>8</v>
      </c>
      <c r="BG610">
        <f t="shared" si="88"/>
        <v>20</v>
      </c>
      <c r="BH610">
        <f t="shared" si="89"/>
        <v>7</v>
      </c>
      <c r="BI610" t="str">
        <f>VLOOKUP(BH610,'Additional Data'!$E$1:$F$12,2,FALSE)</f>
        <v>Loyal Customer</v>
      </c>
      <c r="BJ610" t="str">
        <f>IF(G610 &lt;= 'Additional Data'!$Q$2, "Low", IF(G610 &lt;= 'Additional Data'!$Q$3, "Medium", "High"))</f>
        <v>Medium</v>
      </c>
      <c r="BK610" t="str">
        <f>IF(K610 &lt;= 'Additional Data'!$V$2, "Low", IF(K610 &lt;= 'Additional Data'!$V$3, "Medium", "High"))</f>
        <v>Medium</v>
      </c>
      <c r="BL610" t="str">
        <f>IF(L610 &lt;= 'Additional Data'!$AA$2, "Low", IF(L610 &lt;= 'Additional Data'!$AA$3, "Medium", "High"))</f>
        <v>High</v>
      </c>
      <c r="BM610">
        <v>609</v>
      </c>
    </row>
    <row r="611" spans="1:65" x14ac:dyDescent="0.25">
      <c r="A611">
        <v>70971</v>
      </c>
      <c r="B611" t="str">
        <f>IF(A611 &lt;= 'Additional Data'!$B$2,"Low", IF(A611 &lt;='Additional Data'!$B$3, "Medium", "High"))</f>
        <v>High</v>
      </c>
      <c r="C611">
        <v>0</v>
      </c>
      <c r="D611">
        <v>1</v>
      </c>
      <c r="E611">
        <v>28</v>
      </c>
      <c r="F611" t="str">
        <f t="shared" si="81"/>
        <v>Recent</v>
      </c>
      <c r="G611">
        <v>1001</v>
      </c>
      <c r="H611">
        <v>17</v>
      </c>
      <c r="I611">
        <v>572</v>
      </c>
      <c r="J611">
        <v>93</v>
      </c>
      <c r="K611">
        <v>125</v>
      </c>
      <c r="L611">
        <v>17</v>
      </c>
      <c r="M611">
        <f>INDEX('Additional Data'!$H$2:$M$2, MATCH(MAX(G611:L611), G611:L611,0))</f>
        <v>0</v>
      </c>
      <c r="N611">
        <v>7</v>
      </c>
      <c r="O611">
        <v>11</v>
      </c>
      <c r="P611">
        <v>11</v>
      </c>
      <c r="Q611">
        <v>5</v>
      </c>
      <c r="R611">
        <v>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3</v>
      </c>
      <c r="Z611">
        <v>11</v>
      </c>
      <c r="AA611">
        <v>1</v>
      </c>
      <c r="AB611">
        <v>60</v>
      </c>
      <c r="AC611" t="str" cm="1">
        <f t="array" ref="AC611">_xlfn.IFS(AB611 &lt; 30, "&lt; 30", AB611 &lt; 40, "30-39", AB611 &lt; 50, "40-49", AB611 &gt;= 50, "50+")</f>
        <v>50+</v>
      </c>
      <c r="AD611">
        <v>2805</v>
      </c>
      <c r="AE611">
        <v>0</v>
      </c>
      <c r="AF611">
        <v>0</v>
      </c>
      <c r="AG611">
        <v>0</v>
      </c>
      <c r="AH611">
        <v>1</v>
      </c>
      <c r="AI611">
        <v>0</v>
      </c>
      <c r="AJ611" t="str" cm="1">
        <f t="array" ref="AJ61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1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11">
        <v>0</v>
      </c>
      <c r="AM611">
        <v>0</v>
      </c>
      <c r="AN611">
        <v>1</v>
      </c>
      <c r="AO611">
        <v>0</v>
      </c>
      <c r="AP611">
        <v>0</v>
      </c>
      <c r="AQ611" t="str" cm="1">
        <f t="array" ref="AQ61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11" t="str" cm="1">
        <f t="array" ref="AR61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11">
        <v>1808</v>
      </c>
      <c r="AT611">
        <v>1791</v>
      </c>
      <c r="AU611">
        <v>0</v>
      </c>
      <c r="AV611">
        <v>1</v>
      </c>
      <c r="AW611" t="s">
        <v>43</v>
      </c>
      <c r="AX611" t="s">
        <v>11</v>
      </c>
      <c r="AY611" t="str">
        <f t="shared" si="82"/>
        <v>Web</v>
      </c>
      <c r="AZ611">
        <v>27</v>
      </c>
      <c r="BA611" t="s">
        <v>44</v>
      </c>
      <c r="BB611">
        <f t="shared" si="83"/>
        <v>27</v>
      </c>
      <c r="BC611">
        <f t="shared" si="84"/>
        <v>1825</v>
      </c>
      <c r="BD611">
        <f t="shared" si="85"/>
        <v>8</v>
      </c>
      <c r="BE611">
        <f t="shared" si="86"/>
        <v>9</v>
      </c>
      <c r="BF611">
        <f t="shared" si="87"/>
        <v>9</v>
      </c>
      <c r="BG611">
        <f t="shared" si="88"/>
        <v>26</v>
      </c>
      <c r="BH611">
        <f t="shared" si="89"/>
        <v>9</v>
      </c>
      <c r="BI611" t="str">
        <f>VLOOKUP(BH611,'Additional Data'!$E$1:$F$12,2,FALSE)</f>
        <v>Top Customer</v>
      </c>
      <c r="BJ611" t="str">
        <f>IF(G611 &lt;= 'Additional Data'!$Q$2, "Low", IF(G611 &lt;= 'Additional Data'!$Q$3, "Medium", "High"))</f>
        <v>High</v>
      </c>
      <c r="BK611" t="str">
        <f>IF(K611 &lt;= 'Additional Data'!$V$2, "Low", IF(K611 &lt;= 'Additional Data'!$V$3, "Medium", "High"))</f>
        <v>High</v>
      </c>
      <c r="BL611" t="str">
        <f>IF(L611 &lt;= 'Additional Data'!$AA$2, "Low", IF(L611 &lt;= 'Additional Data'!$AA$3, "Medium", "High"))</f>
        <v>Medium</v>
      </c>
      <c r="BM611">
        <v>610</v>
      </c>
    </row>
    <row r="612" spans="1:65" x14ac:dyDescent="0.25">
      <c r="A612">
        <v>34487</v>
      </c>
      <c r="B612" t="str">
        <f>IF(A612 &lt;= 'Additional Data'!$B$2,"Low", IF(A612 &lt;='Additional Data'!$B$3, "Medium", "High"))</f>
        <v>Low</v>
      </c>
      <c r="C612">
        <v>1</v>
      </c>
      <c r="D612">
        <v>1</v>
      </c>
      <c r="E612">
        <v>94</v>
      </c>
      <c r="F612" t="str">
        <f t="shared" si="81"/>
        <v>Old</v>
      </c>
      <c r="G612">
        <v>19</v>
      </c>
      <c r="H612">
        <v>18</v>
      </c>
      <c r="I612">
        <v>33</v>
      </c>
      <c r="J612">
        <v>24</v>
      </c>
      <c r="K612">
        <v>1</v>
      </c>
      <c r="L612">
        <v>8</v>
      </c>
      <c r="M612">
        <f>INDEX('Additional Data'!$H$2:$M$2, MATCH(MAX(G612:L612), G612:L612,0))</f>
        <v>0</v>
      </c>
      <c r="N612">
        <v>3</v>
      </c>
      <c r="O612">
        <v>3</v>
      </c>
      <c r="P612">
        <v>0</v>
      </c>
      <c r="Q612">
        <v>3</v>
      </c>
      <c r="R612">
        <v>9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3</v>
      </c>
      <c r="Z612">
        <v>11</v>
      </c>
      <c r="AA612">
        <v>0</v>
      </c>
      <c r="AB612">
        <v>43</v>
      </c>
      <c r="AC612" t="str" cm="1">
        <f t="array" ref="AC612">_xlfn.IFS(AB612 &lt; 30, "&lt; 30", AB612 &lt; 40, "30-39", AB612 &lt; 50, "40-49", AB612 &gt;= 50, "50+")</f>
        <v>40-49</v>
      </c>
      <c r="AD612">
        <v>2820</v>
      </c>
      <c r="AE612">
        <v>1</v>
      </c>
      <c r="AF612">
        <v>0</v>
      </c>
      <c r="AG612">
        <v>0</v>
      </c>
      <c r="AH612">
        <v>0</v>
      </c>
      <c r="AI612">
        <v>0</v>
      </c>
      <c r="AJ612" t="str" cm="1">
        <f t="array" ref="AJ61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61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12">
        <v>0</v>
      </c>
      <c r="AM612">
        <v>0</v>
      </c>
      <c r="AN612">
        <v>0</v>
      </c>
      <c r="AO612">
        <v>0</v>
      </c>
      <c r="AP612">
        <v>1</v>
      </c>
      <c r="AQ612" t="str" cm="1">
        <f t="array" ref="AQ61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612" t="str" cm="1">
        <f t="array" ref="AR61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12">
        <v>95</v>
      </c>
      <c r="AT612">
        <v>87</v>
      </c>
      <c r="AU612">
        <v>0</v>
      </c>
      <c r="AV612">
        <v>2</v>
      </c>
      <c r="AW612" t="s">
        <v>47</v>
      </c>
      <c r="AX612" t="s">
        <v>11</v>
      </c>
      <c r="AY612" t="str">
        <f t="shared" si="82"/>
        <v>Web</v>
      </c>
      <c r="AZ612">
        <v>6</v>
      </c>
      <c r="BA612" t="s">
        <v>44</v>
      </c>
      <c r="BB612">
        <f t="shared" si="83"/>
        <v>6</v>
      </c>
      <c r="BC612">
        <f t="shared" si="84"/>
        <v>103</v>
      </c>
      <c r="BD612">
        <f t="shared" si="85"/>
        <v>0.99999999999999978</v>
      </c>
      <c r="BE612">
        <f t="shared" si="86"/>
        <v>2</v>
      </c>
      <c r="BF612">
        <f t="shared" si="87"/>
        <v>3</v>
      </c>
      <c r="BG612">
        <f t="shared" si="88"/>
        <v>6</v>
      </c>
      <c r="BH612">
        <f t="shared" si="89"/>
        <v>0</v>
      </c>
      <c r="BI612" t="str">
        <f>VLOOKUP(BH612,'Additional Data'!$E$1:$F$12,2,FALSE)</f>
        <v>Churned Customer</v>
      </c>
      <c r="BJ612" t="str">
        <f>IF(G612 &lt;= 'Additional Data'!$Q$2, "Low", IF(G612 &lt;= 'Additional Data'!$Q$3, "Medium", "High"))</f>
        <v>Low</v>
      </c>
      <c r="BK612" t="str">
        <f>IF(K612 &lt;= 'Additional Data'!$V$2, "Low", IF(K612 &lt;= 'Additional Data'!$V$3, "Medium", "High"))</f>
        <v>Low</v>
      </c>
      <c r="BL612" t="str">
        <f>IF(L612 &lt;= 'Additional Data'!$AA$2, "Low", IF(L612 &lt;= 'Additional Data'!$AA$3, "Medium", "High"))</f>
        <v>Low</v>
      </c>
      <c r="BM612">
        <v>611</v>
      </c>
    </row>
    <row r="613" spans="1:65" x14ac:dyDescent="0.25">
      <c r="A613">
        <v>28769</v>
      </c>
      <c r="B613" t="str">
        <f>IF(A613 &lt;= 'Additional Data'!$B$2,"Low", IF(A613 &lt;='Additional Data'!$B$3, "Medium", "High"))</f>
        <v>Low</v>
      </c>
      <c r="C613">
        <v>1</v>
      </c>
      <c r="D613">
        <v>0</v>
      </c>
      <c r="E613">
        <v>76</v>
      </c>
      <c r="F613" t="str">
        <f t="shared" si="81"/>
        <v>Old</v>
      </c>
      <c r="G613">
        <v>41</v>
      </c>
      <c r="H613">
        <v>5</v>
      </c>
      <c r="I613">
        <v>129</v>
      </c>
      <c r="J613">
        <v>10</v>
      </c>
      <c r="K613">
        <v>3</v>
      </c>
      <c r="L613">
        <v>3</v>
      </c>
      <c r="M613">
        <f>INDEX('Additional Data'!$H$2:$M$2, MATCH(MAX(G613:L613), G613:L613,0))</f>
        <v>0</v>
      </c>
      <c r="N613">
        <v>3</v>
      </c>
      <c r="O613">
        <v>4</v>
      </c>
      <c r="P613">
        <v>1</v>
      </c>
      <c r="Q613">
        <v>4</v>
      </c>
      <c r="R613">
        <v>9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3</v>
      </c>
      <c r="Z613">
        <v>11</v>
      </c>
      <c r="AA613">
        <v>0</v>
      </c>
      <c r="AB613">
        <v>43</v>
      </c>
      <c r="AC613" t="str" cm="1">
        <f t="array" ref="AC613">_xlfn.IFS(AB613 &lt; 30, "&lt; 30", AB613 &lt; 40, "30-39", AB613 &lt; 50, "40-49", AB613 &gt;= 50, "50+")</f>
        <v>40-49</v>
      </c>
      <c r="AD613">
        <v>2717</v>
      </c>
      <c r="AE613">
        <v>0</v>
      </c>
      <c r="AF613">
        <v>0</v>
      </c>
      <c r="AG613">
        <v>1</v>
      </c>
      <c r="AH613">
        <v>0</v>
      </c>
      <c r="AI613">
        <v>0</v>
      </c>
      <c r="AJ613" t="str" cm="1">
        <f t="array" ref="AJ61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61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13">
        <v>0</v>
      </c>
      <c r="AM613">
        <v>0</v>
      </c>
      <c r="AN613">
        <v>1</v>
      </c>
      <c r="AO613">
        <v>0</v>
      </c>
      <c r="AP613">
        <v>0</v>
      </c>
      <c r="AQ613" t="str" cm="1">
        <f t="array" ref="AQ61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13" t="str" cm="1">
        <f t="array" ref="AR61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13">
        <v>188</v>
      </c>
      <c r="AT613">
        <v>185</v>
      </c>
      <c r="AU613">
        <v>0</v>
      </c>
      <c r="AV613">
        <v>1</v>
      </c>
      <c r="AW613" t="s">
        <v>47</v>
      </c>
      <c r="AX613" t="s">
        <v>11</v>
      </c>
      <c r="AY613" t="str">
        <f t="shared" si="82"/>
        <v>Web</v>
      </c>
      <c r="AZ613">
        <v>9</v>
      </c>
      <c r="BA613" t="s">
        <v>44</v>
      </c>
      <c r="BB613">
        <f t="shared" si="83"/>
        <v>9</v>
      </c>
      <c r="BC613">
        <f t="shared" si="84"/>
        <v>191</v>
      </c>
      <c r="BD613">
        <f t="shared" si="85"/>
        <v>3.0000000000000004</v>
      </c>
      <c r="BE613">
        <f t="shared" si="86"/>
        <v>3</v>
      </c>
      <c r="BF613">
        <f t="shared" si="87"/>
        <v>3</v>
      </c>
      <c r="BG613">
        <f t="shared" si="88"/>
        <v>9</v>
      </c>
      <c r="BH613">
        <f t="shared" si="89"/>
        <v>2</v>
      </c>
      <c r="BI613" t="str">
        <f>VLOOKUP(BH613,'Additional Data'!$E$1:$F$12,2,FALSE)</f>
        <v>Churned Customer</v>
      </c>
      <c r="BJ613" t="str">
        <f>IF(G613 &lt;= 'Additional Data'!$Q$2, "Low", IF(G613 &lt;= 'Additional Data'!$Q$3, "Medium", "High"))</f>
        <v>Medium</v>
      </c>
      <c r="BK613" t="str">
        <f>IF(K613 &lt;= 'Additional Data'!$V$2, "Low", IF(K613 &lt;= 'Additional Data'!$V$3, "Medium", "High"))</f>
        <v>Medium</v>
      </c>
      <c r="BL613" t="str">
        <f>IF(L613 &lt;= 'Additional Data'!$AA$2, "Low", IF(L613 &lt;= 'Additional Data'!$AA$3, "Medium", "High"))</f>
        <v>Low</v>
      </c>
      <c r="BM613">
        <v>612</v>
      </c>
    </row>
    <row r="614" spans="1:65" x14ac:dyDescent="0.25">
      <c r="A614">
        <v>69084</v>
      </c>
      <c r="B614" t="str">
        <f>IF(A614 &lt;= 'Additional Data'!$B$2,"Low", IF(A614 &lt;='Additional Data'!$B$3, "Medium", "High"))</f>
        <v>High</v>
      </c>
      <c r="C614">
        <v>1</v>
      </c>
      <c r="D614">
        <v>0</v>
      </c>
      <c r="E614">
        <v>43</v>
      </c>
      <c r="F614" t="str">
        <f t="shared" si="81"/>
        <v>Mid</v>
      </c>
      <c r="G614">
        <v>1181</v>
      </c>
      <c r="H614">
        <v>107</v>
      </c>
      <c r="I614">
        <v>199</v>
      </c>
      <c r="J614">
        <v>39</v>
      </c>
      <c r="K614">
        <v>30</v>
      </c>
      <c r="L614">
        <v>30</v>
      </c>
      <c r="M614">
        <f>INDEX('Additional Data'!$H$2:$M$2, MATCH(MAX(G614:L614), G614:L614,0))</f>
        <v>0</v>
      </c>
      <c r="N614">
        <v>2</v>
      </c>
      <c r="O614">
        <v>7</v>
      </c>
      <c r="P614">
        <v>3</v>
      </c>
      <c r="Q614">
        <v>13</v>
      </c>
      <c r="R614">
        <v>8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3</v>
      </c>
      <c r="Z614">
        <v>11</v>
      </c>
      <c r="AA614">
        <v>0</v>
      </c>
      <c r="AB614">
        <v>50</v>
      </c>
      <c r="AC614" t="str" cm="1">
        <f t="array" ref="AC614">_xlfn.IFS(AB614 &lt; 30, "&lt; 30", AB614 &lt; 40, "30-39", AB614 &lt; 50, "40-49", AB614 &gt;= 50, "50+")</f>
        <v>50+</v>
      </c>
      <c r="AD614">
        <v>2381</v>
      </c>
      <c r="AE614">
        <v>0</v>
      </c>
      <c r="AF614">
        <v>1</v>
      </c>
      <c r="AG614">
        <v>0</v>
      </c>
      <c r="AH614">
        <v>0</v>
      </c>
      <c r="AI614">
        <v>0</v>
      </c>
      <c r="AJ614" t="str" cm="1">
        <f t="array" ref="AJ61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1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14">
        <v>0</v>
      </c>
      <c r="AM614">
        <v>0</v>
      </c>
      <c r="AN614">
        <v>0</v>
      </c>
      <c r="AO614">
        <v>0</v>
      </c>
      <c r="AP614">
        <v>1</v>
      </c>
      <c r="AQ614" t="str" cm="1">
        <f t="array" ref="AQ61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614" t="str" cm="1">
        <f t="array" ref="AR61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14">
        <v>1556</v>
      </c>
      <c r="AT614">
        <v>1526</v>
      </c>
      <c r="AU614">
        <v>0</v>
      </c>
      <c r="AV614">
        <v>1</v>
      </c>
      <c r="AW614" t="s">
        <v>43</v>
      </c>
      <c r="AX614" t="s">
        <v>13</v>
      </c>
      <c r="AY614" t="str">
        <f t="shared" si="82"/>
        <v>Store</v>
      </c>
      <c r="AZ614">
        <v>23</v>
      </c>
      <c r="BA614" t="s">
        <v>44</v>
      </c>
      <c r="BB614">
        <f t="shared" si="83"/>
        <v>23</v>
      </c>
      <c r="BC614">
        <f t="shared" si="84"/>
        <v>1586</v>
      </c>
      <c r="BD614">
        <f t="shared" si="85"/>
        <v>6</v>
      </c>
      <c r="BE614">
        <f t="shared" si="86"/>
        <v>9</v>
      </c>
      <c r="BF614">
        <f t="shared" si="87"/>
        <v>9</v>
      </c>
      <c r="BG614">
        <f t="shared" si="88"/>
        <v>24</v>
      </c>
      <c r="BH614">
        <f t="shared" si="89"/>
        <v>9</v>
      </c>
      <c r="BI614" t="str">
        <f>VLOOKUP(BH614,'Additional Data'!$E$1:$F$12,2,FALSE)</f>
        <v>Top Customer</v>
      </c>
      <c r="BJ614" t="str">
        <f>IF(G614 &lt;= 'Additional Data'!$Q$2, "Low", IF(G614 &lt;= 'Additional Data'!$Q$3, "Medium", "High"))</f>
        <v>High</v>
      </c>
      <c r="BK614" t="str">
        <f>IF(K614 &lt;= 'Additional Data'!$V$2, "Low", IF(K614 &lt;= 'Additional Data'!$V$3, "Medium", "High"))</f>
        <v>Medium</v>
      </c>
      <c r="BL614" t="str">
        <f>IF(L614 &lt;= 'Additional Data'!$AA$2, "Low", IF(L614 &lt;= 'Additional Data'!$AA$3, "Medium", "High"))</f>
        <v>Medium</v>
      </c>
      <c r="BM614">
        <v>613</v>
      </c>
    </row>
    <row r="615" spans="1:65" x14ac:dyDescent="0.25">
      <c r="A615">
        <v>65488</v>
      </c>
      <c r="B615" t="str">
        <f>IF(A615 &lt;= 'Additional Data'!$B$2,"Low", IF(A615 &lt;='Additional Data'!$B$3, "Medium", "High"))</f>
        <v>Medium</v>
      </c>
      <c r="C615">
        <v>0</v>
      </c>
      <c r="D615">
        <v>0</v>
      </c>
      <c r="E615">
        <v>46</v>
      </c>
      <c r="F615" t="str">
        <f t="shared" si="81"/>
        <v>Mid</v>
      </c>
      <c r="G615">
        <v>603</v>
      </c>
      <c r="H615">
        <v>45</v>
      </c>
      <c r="I615">
        <v>207</v>
      </c>
      <c r="J615">
        <v>36</v>
      </c>
      <c r="K615">
        <v>18</v>
      </c>
      <c r="L615">
        <v>54</v>
      </c>
      <c r="M615">
        <f>INDEX('Additional Data'!$H$2:$M$2, MATCH(MAX(G615:L615), G615:L615,0))</f>
        <v>0</v>
      </c>
      <c r="N615">
        <v>1</v>
      </c>
      <c r="O615">
        <v>3</v>
      </c>
      <c r="P615">
        <v>4</v>
      </c>
      <c r="Q615">
        <v>6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3</v>
      </c>
      <c r="Z615">
        <v>11</v>
      </c>
      <c r="AA615">
        <v>0</v>
      </c>
      <c r="AB615">
        <v>62</v>
      </c>
      <c r="AC615" t="str" cm="1">
        <f t="array" ref="AC615">_xlfn.IFS(AB615 &lt; 30, "&lt; 30", AB615 &lt; 40, "30-39", AB615 &lt; 50, "40-49", AB615 &gt;= 50, "50+")</f>
        <v>50+</v>
      </c>
      <c r="AD615">
        <v>2175</v>
      </c>
      <c r="AE615">
        <v>0</v>
      </c>
      <c r="AF615">
        <v>0</v>
      </c>
      <c r="AG615">
        <v>0</v>
      </c>
      <c r="AH615">
        <v>1</v>
      </c>
      <c r="AI615">
        <v>0</v>
      </c>
      <c r="AJ615" t="str" cm="1">
        <f t="array" ref="AJ61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1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15">
        <v>0</v>
      </c>
      <c r="AM615">
        <v>0</v>
      </c>
      <c r="AN615">
        <v>0</v>
      </c>
      <c r="AO615">
        <v>0</v>
      </c>
      <c r="AP615">
        <v>1</v>
      </c>
      <c r="AQ615" t="str" cm="1">
        <f t="array" ref="AQ61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615" t="str" cm="1">
        <f t="array" ref="AR61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15">
        <v>909</v>
      </c>
      <c r="AT615">
        <v>855</v>
      </c>
      <c r="AU615">
        <v>0</v>
      </c>
      <c r="AV615">
        <v>0</v>
      </c>
      <c r="AW615" t="s">
        <v>46</v>
      </c>
      <c r="AX615" t="s">
        <v>13</v>
      </c>
      <c r="AY615" t="str">
        <f t="shared" si="82"/>
        <v>Store</v>
      </c>
      <c r="AZ615">
        <v>13</v>
      </c>
      <c r="BA615" t="s">
        <v>44</v>
      </c>
      <c r="BB615">
        <f t="shared" si="83"/>
        <v>13</v>
      </c>
      <c r="BC615">
        <f t="shared" si="84"/>
        <v>963</v>
      </c>
      <c r="BD615">
        <f t="shared" si="85"/>
        <v>6</v>
      </c>
      <c r="BE615">
        <f t="shared" si="86"/>
        <v>5</v>
      </c>
      <c r="BF615">
        <f t="shared" si="87"/>
        <v>7</v>
      </c>
      <c r="BG615">
        <f t="shared" si="88"/>
        <v>18</v>
      </c>
      <c r="BH615">
        <f t="shared" si="89"/>
        <v>6</v>
      </c>
      <c r="BI615" t="str">
        <f>VLOOKUP(BH615,'Additional Data'!$E$1:$F$12,2,FALSE)</f>
        <v>Loyal Customer</v>
      </c>
      <c r="BJ615" t="str">
        <f>IF(G615 &lt;= 'Additional Data'!$Q$2, "Low", IF(G615 &lt;= 'Additional Data'!$Q$3, "Medium", "High"))</f>
        <v>High</v>
      </c>
      <c r="BK615" t="str">
        <f>IF(K615 &lt;= 'Additional Data'!$V$2, "Low", IF(K615 &lt;= 'Additional Data'!$V$3, "Medium", "High"))</f>
        <v>Medium</v>
      </c>
      <c r="BL615" t="str">
        <f>IF(L615 &lt;= 'Additional Data'!$AA$2, "Low", IF(L615 &lt;= 'Additional Data'!$AA$3, "Medium", "High"))</f>
        <v>Medium</v>
      </c>
      <c r="BM615">
        <v>614</v>
      </c>
    </row>
    <row r="616" spans="1:65" x14ac:dyDescent="0.25">
      <c r="A616">
        <v>62466</v>
      </c>
      <c r="B616" t="str">
        <f>IF(A616 &lt;= 'Additional Data'!$B$2,"Low", IF(A616 &lt;='Additional Data'!$B$3, "Medium", "High"))</f>
        <v>Medium</v>
      </c>
      <c r="C616">
        <v>0</v>
      </c>
      <c r="D616">
        <v>1</v>
      </c>
      <c r="E616">
        <v>13</v>
      </c>
      <c r="F616" t="str">
        <f t="shared" si="81"/>
        <v>Recent</v>
      </c>
      <c r="G616">
        <v>129</v>
      </c>
      <c r="H616">
        <v>129</v>
      </c>
      <c r="I616">
        <v>259</v>
      </c>
      <c r="J616">
        <v>168</v>
      </c>
      <c r="K616">
        <v>121</v>
      </c>
      <c r="L616">
        <v>83</v>
      </c>
      <c r="M616">
        <f>INDEX('Additional Data'!$H$2:$M$2, MATCH(MAX(G616:L616), G616:L616,0))</f>
        <v>0</v>
      </c>
      <c r="N616">
        <v>5</v>
      </c>
      <c r="O616">
        <v>6</v>
      </c>
      <c r="P616">
        <v>3</v>
      </c>
      <c r="Q616">
        <v>12</v>
      </c>
      <c r="R616">
        <v>4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3</v>
      </c>
      <c r="Z616">
        <v>11</v>
      </c>
      <c r="AA616">
        <v>0</v>
      </c>
      <c r="AB616">
        <v>50</v>
      </c>
      <c r="AC616" t="str" cm="1">
        <f t="array" ref="AC616">_xlfn.IFS(AB616 &lt; 30, "&lt; 30", AB616 &lt; 40, "30-39", AB616 &lt; 50, "40-49", AB616 &gt;= 50, "50+")</f>
        <v>50+</v>
      </c>
      <c r="AD616">
        <v>2324</v>
      </c>
      <c r="AE616">
        <v>0</v>
      </c>
      <c r="AF616">
        <v>1</v>
      </c>
      <c r="AG616">
        <v>0</v>
      </c>
      <c r="AH616">
        <v>0</v>
      </c>
      <c r="AI616">
        <v>0</v>
      </c>
      <c r="AJ616" t="str" cm="1">
        <f t="array" ref="AJ61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1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16">
        <v>1</v>
      </c>
      <c r="AM616">
        <v>0</v>
      </c>
      <c r="AN616">
        <v>0</v>
      </c>
      <c r="AO616">
        <v>0</v>
      </c>
      <c r="AP616">
        <v>0</v>
      </c>
      <c r="AQ616" t="str" cm="1">
        <f t="array" ref="AQ61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616" t="str" cm="1">
        <f t="array" ref="AR61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616">
        <v>806</v>
      </c>
      <c r="AT616">
        <v>723</v>
      </c>
      <c r="AU616">
        <v>0</v>
      </c>
      <c r="AV616">
        <v>1</v>
      </c>
      <c r="AW616" t="s">
        <v>46</v>
      </c>
      <c r="AX616" t="s">
        <v>13</v>
      </c>
      <c r="AY616" t="str">
        <f t="shared" si="82"/>
        <v>Store</v>
      </c>
      <c r="AZ616">
        <v>21</v>
      </c>
      <c r="BA616" t="s">
        <v>44</v>
      </c>
      <c r="BB616">
        <f t="shared" si="83"/>
        <v>21</v>
      </c>
      <c r="BC616">
        <f t="shared" si="84"/>
        <v>889</v>
      </c>
      <c r="BD616">
        <f t="shared" si="85"/>
        <v>9</v>
      </c>
      <c r="BE616">
        <f t="shared" si="86"/>
        <v>8</v>
      </c>
      <c r="BF616">
        <f t="shared" si="87"/>
        <v>6</v>
      </c>
      <c r="BG616">
        <f t="shared" si="88"/>
        <v>23</v>
      </c>
      <c r="BH616">
        <f t="shared" si="89"/>
        <v>8</v>
      </c>
      <c r="BI616" t="str">
        <f>VLOOKUP(BH616,'Additional Data'!$E$1:$F$12,2,FALSE)</f>
        <v>Top Customer</v>
      </c>
      <c r="BJ616" t="str">
        <f>IF(G616 &lt;= 'Additional Data'!$Q$2, "Low", IF(G616 &lt;= 'Additional Data'!$Q$3, "Medium", "High"))</f>
        <v>Medium</v>
      </c>
      <c r="BK616" t="str">
        <f>IF(K616 &lt;= 'Additional Data'!$V$2, "Low", IF(K616 &lt;= 'Additional Data'!$V$3, "Medium", "High"))</f>
        <v>High</v>
      </c>
      <c r="BL616" t="str">
        <f>IF(L616 &lt;= 'Additional Data'!$AA$2, "Low", IF(L616 &lt;= 'Additional Data'!$AA$3, "Medium", "High"))</f>
        <v>High</v>
      </c>
      <c r="BM616">
        <v>615</v>
      </c>
    </row>
    <row r="617" spans="1:65" x14ac:dyDescent="0.25">
      <c r="A617">
        <v>32218</v>
      </c>
      <c r="B617" t="str">
        <f>IF(A617 &lt;= 'Additional Data'!$B$2,"Low", IF(A617 &lt;='Additional Data'!$B$3, "Medium", "High"))</f>
        <v>Low</v>
      </c>
      <c r="C617">
        <v>0</v>
      </c>
      <c r="D617">
        <v>0</v>
      </c>
      <c r="E617">
        <v>27</v>
      </c>
      <c r="F617" t="str">
        <f t="shared" si="81"/>
        <v>Recent</v>
      </c>
      <c r="G617">
        <v>10</v>
      </c>
      <c r="H617">
        <v>24</v>
      </c>
      <c r="I617">
        <v>15</v>
      </c>
      <c r="J617">
        <v>13</v>
      </c>
      <c r="K617">
        <v>1</v>
      </c>
      <c r="L617">
        <v>30</v>
      </c>
      <c r="M617">
        <f>INDEX('Additional Data'!$H$2:$M$2, MATCH(MAX(G617:L617), G617:L617,0))</f>
        <v>0</v>
      </c>
      <c r="N617">
        <v>1</v>
      </c>
      <c r="O617">
        <v>2</v>
      </c>
      <c r="P617">
        <v>1</v>
      </c>
      <c r="Q617">
        <v>3</v>
      </c>
      <c r="R617">
        <v>7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3</v>
      </c>
      <c r="Z617">
        <v>11</v>
      </c>
      <c r="AA617">
        <v>1</v>
      </c>
      <c r="AB617">
        <v>60</v>
      </c>
      <c r="AC617" t="str" cm="1">
        <f t="array" ref="AC617">_xlfn.IFS(AB617 &lt; 30, "&lt; 30", AB617 &lt; 40, "30-39", AB617 &lt; 50, "40-49", AB617 &gt;= 50, "50+")</f>
        <v>50+</v>
      </c>
      <c r="AD617">
        <v>2293</v>
      </c>
      <c r="AE617">
        <v>0</v>
      </c>
      <c r="AF617">
        <v>0</v>
      </c>
      <c r="AG617">
        <v>1</v>
      </c>
      <c r="AH617">
        <v>0</v>
      </c>
      <c r="AI617">
        <v>0</v>
      </c>
      <c r="AJ617" t="str" cm="1">
        <f t="array" ref="AJ61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61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17">
        <v>1</v>
      </c>
      <c r="AM617">
        <v>0</v>
      </c>
      <c r="AN617">
        <v>0</v>
      </c>
      <c r="AO617">
        <v>0</v>
      </c>
      <c r="AP617">
        <v>0</v>
      </c>
      <c r="AQ617" t="str" cm="1">
        <f t="array" ref="AQ61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617" t="str" cm="1">
        <f t="array" ref="AR61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617">
        <v>63</v>
      </c>
      <c r="AT617">
        <v>33</v>
      </c>
      <c r="AU617">
        <v>1</v>
      </c>
      <c r="AV617">
        <v>0</v>
      </c>
      <c r="AW617" t="s">
        <v>47</v>
      </c>
      <c r="AX617" t="s">
        <v>13</v>
      </c>
      <c r="AY617" t="str">
        <f t="shared" si="82"/>
        <v>Store</v>
      </c>
      <c r="AZ617">
        <v>6</v>
      </c>
      <c r="BA617" t="s">
        <v>48</v>
      </c>
      <c r="BB617">
        <f t="shared" si="83"/>
        <v>6</v>
      </c>
      <c r="BC617">
        <f t="shared" si="84"/>
        <v>93</v>
      </c>
      <c r="BD617">
        <f t="shared" si="85"/>
        <v>8</v>
      </c>
      <c r="BE617">
        <f t="shared" si="86"/>
        <v>2</v>
      </c>
      <c r="BF617">
        <f t="shared" si="87"/>
        <v>3</v>
      </c>
      <c r="BG617">
        <f t="shared" si="88"/>
        <v>13</v>
      </c>
      <c r="BH617">
        <f t="shared" si="89"/>
        <v>3</v>
      </c>
      <c r="BI617" t="str">
        <f>VLOOKUP(BH617,'Additional Data'!$E$1:$F$12,2,FALSE)</f>
        <v>At Risk</v>
      </c>
      <c r="BJ617" t="str">
        <f>IF(G617 &lt;= 'Additional Data'!$Q$2, "Low", IF(G617 &lt;= 'Additional Data'!$Q$3, "Medium", "High"))</f>
        <v>Low</v>
      </c>
      <c r="BK617" t="str">
        <f>IF(K617 &lt;= 'Additional Data'!$V$2, "Low", IF(K617 &lt;= 'Additional Data'!$V$3, "Medium", "High"))</f>
        <v>Low</v>
      </c>
      <c r="BL617" t="str">
        <f>IF(L617 &lt;= 'Additional Data'!$AA$2, "Low", IF(L617 &lt;= 'Additional Data'!$AA$3, "Medium", "High"))</f>
        <v>Medium</v>
      </c>
      <c r="BM617">
        <v>616</v>
      </c>
    </row>
    <row r="618" spans="1:65" x14ac:dyDescent="0.25">
      <c r="A618">
        <v>83917</v>
      </c>
      <c r="B618" t="str">
        <f>IF(A618 &lt;= 'Additional Data'!$B$2,"Low", IF(A618 &lt;='Additional Data'!$B$3, "Medium", "High"))</f>
        <v>High</v>
      </c>
      <c r="C618">
        <v>0</v>
      </c>
      <c r="D618">
        <v>0</v>
      </c>
      <c r="E618">
        <v>12</v>
      </c>
      <c r="F618" t="str">
        <f t="shared" si="81"/>
        <v>Recent</v>
      </c>
      <c r="G618">
        <v>514</v>
      </c>
      <c r="H618">
        <v>22</v>
      </c>
      <c r="I618">
        <v>732</v>
      </c>
      <c r="J618">
        <v>42</v>
      </c>
      <c r="K618">
        <v>198</v>
      </c>
      <c r="L618">
        <v>79</v>
      </c>
      <c r="M618">
        <f>INDEX('Additional Data'!$H$2:$M$2, MATCH(MAX(G618:L618), G618:L618,0))</f>
        <v>0</v>
      </c>
      <c r="N618">
        <v>1</v>
      </c>
      <c r="O618">
        <v>6</v>
      </c>
      <c r="P618">
        <v>7</v>
      </c>
      <c r="Q618">
        <v>7</v>
      </c>
      <c r="R618">
        <v>3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3</v>
      </c>
      <c r="Z618">
        <v>11</v>
      </c>
      <c r="AA618">
        <v>1</v>
      </c>
      <c r="AB618">
        <v>47</v>
      </c>
      <c r="AC618" t="str" cm="1">
        <f t="array" ref="AC618">_xlfn.IFS(AB618 &lt; 30, "&lt; 30", AB618 &lt; 40, "30-39", AB618 &lt; 50, "40-49", AB618 &gt;= 50, "50+")</f>
        <v>40-49</v>
      </c>
      <c r="AD618">
        <v>2596</v>
      </c>
      <c r="AE618">
        <v>0</v>
      </c>
      <c r="AF618">
        <v>0</v>
      </c>
      <c r="AG618">
        <v>1</v>
      </c>
      <c r="AH618">
        <v>0</v>
      </c>
      <c r="AI618">
        <v>0</v>
      </c>
      <c r="AJ618" t="str" cm="1">
        <f t="array" ref="AJ61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61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18">
        <v>0</v>
      </c>
      <c r="AM618">
        <v>0</v>
      </c>
      <c r="AN618">
        <v>1</v>
      </c>
      <c r="AO618">
        <v>0</v>
      </c>
      <c r="AP618">
        <v>0</v>
      </c>
      <c r="AQ618" t="str" cm="1">
        <f t="array" ref="AQ61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18" t="str" cm="1">
        <f t="array" ref="AR61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18">
        <v>1508</v>
      </c>
      <c r="AT618">
        <v>1429</v>
      </c>
      <c r="AU618">
        <v>0</v>
      </c>
      <c r="AV618">
        <v>0</v>
      </c>
      <c r="AW618" t="s">
        <v>43</v>
      </c>
      <c r="AX618" t="s">
        <v>12</v>
      </c>
      <c r="AY618" t="str">
        <f t="shared" si="82"/>
        <v>Catalog</v>
      </c>
      <c r="AZ618">
        <v>20</v>
      </c>
      <c r="BA618" t="s">
        <v>44</v>
      </c>
      <c r="BB618">
        <f t="shared" si="83"/>
        <v>20</v>
      </c>
      <c r="BC618">
        <f t="shared" si="84"/>
        <v>1587</v>
      </c>
      <c r="BD618">
        <f t="shared" si="85"/>
        <v>9</v>
      </c>
      <c r="BE618">
        <f t="shared" si="86"/>
        <v>7</v>
      </c>
      <c r="BF618">
        <f t="shared" si="87"/>
        <v>9</v>
      </c>
      <c r="BG618">
        <f t="shared" si="88"/>
        <v>25</v>
      </c>
      <c r="BH618">
        <f t="shared" si="89"/>
        <v>9</v>
      </c>
      <c r="BI618" t="str">
        <f>VLOOKUP(BH618,'Additional Data'!$E$1:$F$12,2,FALSE)</f>
        <v>Top Customer</v>
      </c>
      <c r="BJ618" t="str">
        <f>IF(G618 &lt;= 'Additional Data'!$Q$2, "Low", IF(G618 &lt;= 'Additional Data'!$Q$3, "Medium", "High"))</f>
        <v>High</v>
      </c>
      <c r="BK618" t="str">
        <f>IF(K618 &lt;= 'Additional Data'!$V$2, "Low", IF(K618 &lt;= 'Additional Data'!$V$3, "Medium", "High"))</f>
        <v>High</v>
      </c>
      <c r="BL618" t="str">
        <f>IF(L618 &lt;= 'Additional Data'!$AA$2, "Low", IF(L618 &lt;= 'Additional Data'!$AA$3, "Medium", "High"))</f>
        <v>High</v>
      </c>
      <c r="BM618">
        <v>617</v>
      </c>
    </row>
    <row r="619" spans="1:65" x14ac:dyDescent="0.25">
      <c r="A619">
        <v>46102</v>
      </c>
      <c r="B619" t="str">
        <f>IF(A619 &lt;= 'Additional Data'!$B$2,"Low", IF(A619 &lt;='Additional Data'!$B$3, "Medium", "High"))</f>
        <v>Medium</v>
      </c>
      <c r="C619">
        <v>2</v>
      </c>
      <c r="D619">
        <v>1</v>
      </c>
      <c r="E619">
        <v>3</v>
      </c>
      <c r="F619" t="str">
        <f t="shared" si="81"/>
        <v>Very Recent</v>
      </c>
      <c r="G619">
        <v>14</v>
      </c>
      <c r="H619">
        <v>0</v>
      </c>
      <c r="I619">
        <v>1</v>
      </c>
      <c r="J619">
        <v>0</v>
      </c>
      <c r="K619">
        <v>0</v>
      </c>
      <c r="L619">
        <v>1</v>
      </c>
      <c r="M619">
        <f>INDEX('Additional Data'!$H$2:$M$2, MATCH(MAX(G619:L619), G619:L619,0))</f>
        <v>0</v>
      </c>
      <c r="N619">
        <v>1</v>
      </c>
      <c r="O619">
        <v>1</v>
      </c>
      <c r="P619">
        <v>0</v>
      </c>
      <c r="Q619">
        <v>2</v>
      </c>
      <c r="R619">
        <v>7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3</v>
      </c>
      <c r="Z619">
        <v>11</v>
      </c>
      <c r="AA619">
        <v>0</v>
      </c>
      <c r="AB619">
        <v>58</v>
      </c>
      <c r="AC619" t="str" cm="1">
        <f t="array" ref="AC619">_xlfn.IFS(AB619 &lt; 30, "&lt; 30", AB619 &lt; 40, "30-39", AB619 &lt; 50, "40-49", AB619 &gt;= 50, "50+")</f>
        <v>50+</v>
      </c>
      <c r="AD619">
        <v>2270</v>
      </c>
      <c r="AE619">
        <v>1</v>
      </c>
      <c r="AF619">
        <v>0</v>
      </c>
      <c r="AG619">
        <v>0</v>
      </c>
      <c r="AH619">
        <v>0</v>
      </c>
      <c r="AI619">
        <v>0</v>
      </c>
      <c r="AJ619" t="str" cm="1">
        <f t="array" ref="AJ61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61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19">
        <v>0</v>
      </c>
      <c r="AM619">
        <v>0</v>
      </c>
      <c r="AN619">
        <v>1</v>
      </c>
      <c r="AO619">
        <v>0</v>
      </c>
      <c r="AP619">
        <v>0</v>
      </c>
      <c r="AQ619" t="str" cm="1">
        <f t="array" ref="AQ61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19" t="str" cm="1">
        <f t="array" ref="AR61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19">
        <v>15</v>
      </c>
      <c r="AT619">
        <v>14</v>
      </c>
      <c r="AU619">
        <v>0</v>
      </c>
      <c r="AV619">
        <v>3</v>
      </c>
      <c r="AW619" t="s">
        <v>45</v>
      </c>
      <c r="AX619" t="s">
        <v>13</v>
      </c>
      <c r="AY619" t="str">
        <f t="shared" si="82"/>
        <v>Store</v>
      </c>
      <c r="AZ619">
        <v>3</v>
      </c>
      <c r="BA619" t="s">
        <v>44</v>
      </c>
      <c r="BB619">
        <f t="shared" si="83"/>
        <v>3</v>
      </c>
      <c r="BC619">
        <f t="shared" si="84"/>
        <v>16</v>
      </c>
      <c r="BD619">
        <f t="shared" si="85"/>
        <v>10</v>
      </c>
      <c r="BE619">
        <f t="shared" si="86"/>
        <v>0</v>
      </c>
      <c r="BF619">
        <f t="shared" si="87"/>
        <v>0</v>
      </c>
      <c r="BG619">
        <f t="shared" si="88"/>
        <v>10</v>
      </c>
      <c r="BH619">
        <f t="shared" si="89"/>
        <v>2</v>
      </c>
      <c r="BI619" t="str">
        <f>VLOOKUP(BH619,'Additional Data'!$E$1:$F$12,2,FALSE)</f>
        <v>Churned Customer</v>
      </c>
      <c r="BJ619" t="str">
        <f>IF(G619 &lt;= 'Additional Data'!$Q$2, "Low", IF(G619 &lt;= 'Additional Data'!$Q$3, "Medium", "High"))</f>
        <v>Low</v>
      </c>
      <c r="BK619" t="str">
        <f>IF(K619 &lt;= 'Additional Data'!$V$2, "Low", IF(K619 &lt;= 'Additional Data'!$V$3, "Medium", "High"))</f>
        <v>Low</v>
      </c>
      <c r="BL619" t="str">
        <f>IF(L619 &lt;= 'Additional Data'!$AA$2, "Low", IF(L619 &lt;= 'Additional Data'!$AA$3, "Medium", "High"))</f>
        <v>Low</v>
      </c>
      <c r="BM619">
        <v>618</v>
      </c>
    </row>
    <row r="620" spans="1:65" x14ac:dyDescent="0.25">
      <c r="A620">
        <v>84574</v>
      </c>
      <c r="B620" t="str">
        <f>IF(A620 &lt;= 'Additional Data'!$B$2,"Low", IF(A620 &lt;='Additional Data'!$B$3, "Medium", "High"))</f>
        <v>High</v>
      </c>
      <c r="C620">
        <v>0</v>
      </c>
      <c r="D620">
        <v>0</v>
      </c>
      <c r="E620">
        <v>72</v>
      </c>
      <c r="F620" t="str">
        <f t="shared" si="81"/>
        <v>Old</v>
      </c>
      <c r="G620">
        <v>387</v>
      </c>
      <c r="H620">
        <v>20</v>
      </c>
      <c r="I620">
        <v>713</v>
      </c>
      <c r="J620">
        <v>38</v>
      </c>
      <c r="K620">
        <v>54</v>
      </c>
      <c r="L620">
        <v>163</v>
      </c>
      <c r="M620">
        <f>INDEX('Additional Data'!$H$2:$M$2, MATCH(MAX(G620:L620), G620:L620,0))</f>
        <v>0</v>
      </c>
      <c r="N620">
        <v>1</v>
      </c>
      <c r="O620">
        <v>9</v>
      </c>
      <c r="P620">
        <v>11</v>
      </c>
      <c r="Q620">
        <v>11</v>
      </c>
      <c r="R620">
        <v>5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3</v>
      </c>
      <c r="Z620">
        <v>11</v>
      </c>
      <c r="AA620">
        <v>0</v>
      </c>
      <c r="AB620">
        <v>68</v>
      </c>
      <c r="AC620" t="str" cm="1">
        <f t="array" ref="AC620">_xlfn.IFS(AB620 &lt; 30, "&lt; 30", AB620 &lt; 40, "30-39", AB620 &lt; 50, "40-49", AB620 &gt;= 50, "50+")</f>
        <v>50+</v>
      </c>
      <c r="AD620">
        <v>2549</v>
      </c>
      <c r="AE620">
        <v>0</v>
      </c>
      <c r="AF620">
        <v>0</v>
      </c>
      <c r="AG620">
        <v>1</v>
      </c>
      <c r="AH620">
        <v>0</v>
      </c>
      <c r="AI620">
        <v>0</v>
      </c>
      <c r="AJ620" t="str" cm="1">
        <f t="array" ref="AJ62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62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20">
        <v>0</v>
      </c>
      <c r="AM620">
        <v>0</v>
      </c>
      <c r="AN620">
        <v>1</v>
      </c>
      <c r="AO620">
        <v>0</v>
      </c>
      <c r="AP620">
        <v>0</v>
      </c>
      <c r="AQ620" t="str" cm="1">
        <f t="array" ref="AQ62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20" t="str" cm="1">
        <f t="array" ref="AR62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20">
        <v>1212</v>
      </c>
      <c r="AT620">
        <v>1049</v>
      </c>
      <c r="AU620">
        <v>0</v>
      </c>
      <c r="AV620">
        <v>0</v>
      </c>
      <c r="AW620" t="s">
        <v>43</v>
      </c>
      <c r="AX620" t="s">
        <v>12</v>
      </c>
      <c r="AY620" t="str">
        <f t="shared" si="82"/>
        <v>Catalog</v>
      </c>
      <c r="AZ620">
        <v>31</v>
      </c>
      <c r="BA620" t="s">
        <v>44</v>
      </c>
      <c r="BB620">
        <f t="shared" si="83"/>
        <v>31</v>
      </c>
      <c r="BC620">
        <f t="shared" si="84"/>
        <v>1375</v>
      </c>
      <c r="BD620">
        <f t="shared" si="85"/>
        <v>3.0000000000000004</v>
      </c>
      <c r="BE620">
        <f t="shared" si="86"/>
        <v>9</v>
      </c>
      <c r="BF620">
        <f t="shared" si="87"/>
        <v>8</v>
      </c>
      <c r="BG620">
        <f t="shared" si="88"/>
        <v>20</v>
      </c>
      <c r="BH620">
        <f t="shared" si="89"/>
        <v>7</v>
      </c>
      <c r="BI620" t="str">
        <f>VLOOKUP(BH620,'Additional Data'!$E$1:$F$12,2,FALSE)</f>
        <v>Loyal Customer</v>
      </c>
      <c r="BJ620" t="str">
        <f>IF(G620 &lt;= 'Additional Data'!$Q$2, "Low", IF(G620 &lt;= 'Additional Data'!$Q$3, "Medium", "High"))</f>
        <v>Medium</v>
      </c>
      <c r="BK620" t="str">
        <f>IF(K620 &lt;= 'Additional Data'!$V$2, "Low", IF(K620 &lt;= 'Additional Data'!$V$3, "Medium", "High"))</f>
        <v>High</v>
      </c>
      <c r="BL620" t="str">
        <f>IF(L620 &lt;= 'Additional Data'!$AA$2, "Low", IF(L620 &lt;= 'Additional Data'!$AA$3, "Medium", "High"))</f>
        <v>High</v>
      </c>
      <c r="BM620">
        <v>619</v>
      </c>
    </row>
    <row r="621" spans="1:65" x14ac:dyDescent="0.25">
      <c r="A621">
        <v>56181</v>
      </c>
      <c r="B621" t="str">
        <f>IF(A621 &lt;= 'Additional Data'!$B$2,"Low", IF(A621 &lt;='Additional Data'!$B$3, "Medium", "High"))</f>
        <v>Medium</v>
      </c>
      <c r="C621">
        <v>0</v>
      </c>
      <c r="D621">
        <v>1</v>
      </c>
      <c r="E621">
        <v>6</v>
      </c>
      <c r="F621" t="str">
        <f t="shared" si="81"/>
        <v>Very Recent</v>
      </c>
      <c r="G621">
        <v>121</v>
      </c>
      <c r="H621">
        <v>103</v>
      </c>
      <c r="I621">
        <v>69</v>
      </c>
      <c r="J621">
        <v>8</v>
      </c>
      <c r="K621">
        <v>44</v>
      </c>
      <c r="L621">
        <v>48</v>
      </c>
      <c r="M621">
        <f>INDEX('Additional Data'!$H$2:$M$2, MATCH(MAX(G621:L621), G621:L621,0))</f>
        <v>0</v>
      </c>
      <c r="N621">
        <v>1</v>
      </c>
      <c r="O621">
        <v>4</v>
      </c>
      <c r="P621">
        <v>2</v>
      </c>
      <c r="Q621">
        <v>7</v>
      </c>
      <c r="R621">
        <v>4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3</v>
      </c>
      <c r="Z621">
        <v>11</v>
      </c>
      <c r="AA621">
        <v>0</v>
      </c>
      <c r="AB621">
        <v>58</v>
      </c>
      <c r="AC621" t="str" cm="1">
        <f t="array" ref="AC621">_xlfn.IFS(AB621 &lt; 30, "&lt; 30", AB621 &lt; 40, "30-39", AB621 &lt; 50, "40-49", AB621 &gt;= 50, "50+")</f>
        <v>50+</v>
      </c>
      <c r="AD621">
        <v>2696</v>
      </c>
      <c r="AE621">
        <v>0</v>
      </c>
      <c r="AF621">
        <v>1</v>
      </c>
      <c r="AG621">
        <v>0</v>
      </c>
      <c r="AH621">
        <v>0</v>
      </c>
      <c r="AI621">
        <v>0</v>
      </c>
      <c r="AJ621" t="str" cm="1">
        <f t="array" ref="AJ62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2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21">
        <v>0</v>
      </c>
      <c r="AM621">
        <v>0</v>
      </c>
      <c r="AN621">
        <v>1</v>
      </c>
      <c r="AO621">
        <v>0</v>
      </c>
      <c r="AP621">
        <v>0</v>
      </c>
      <c r="AQ621" t="str" cm="1">
        <f t="array" ref="AQ62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21" t="str" cm="1">
        <f t="array" ref="AR62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21">
        <v>345</v>
      </c>
      <c r="AT621">
        <v>297</v>
      </c>
      <c r="AU621">
        <v>0</v>
      </c>
      <c r="AV621">
        <v>1</v>
      </c>
      <c r="AW621" t="s">
        <v>46</v>
      </c>
      <c r="AX621" t="s">
        <v>13</v>
      </c>
      <c r="AY621" t="str">
        <f t="shared" si="82"/>
        <v>Store</v>
      </c>
      <c r="AZ621">
        <v>13</v>
      </c>
      <c r="BA621" t="s">
        <v>44</v>
      </c>
      <c r="BB621">
        <f t="shared" si="83"/>
        <v>13</v>
      </c>
      <c r="BC621">
        <f t="shared" si="84"/>
        <v>393</v>
      </c>
      <c r="BD621">
        <f t="shared" si="85"/>
        <v>10</v>
      </c>
      <c r="BE621">
        <f t="shared" si="86"/>
        <v>5</v>
      </c>
      <c r="BF621">
        <f t="shared" si="87"/>
        <v>4</v>
      </c>
      <c r="BG621">
        <f t="shared" si="88"/>
        <v>19</v>
      </c>
      <c r="BH621">
        <f t="shared" si="89"/>
        <v>7</v>
      </c>
      <c r="BI621" t="str">
        <f>VLOOKUP(BH621,'Additional Data'!$E$1:$F$12,2,FALSE)</f>
        <v>Loyal Customer</v>
      </c>
      <c r="BJ621" t="str">
        <f>IF(G621 &lt;= 'Additional Data'!$Q$2, "Low", IF(G621 &lt;= 'Additional Data'!$Q$3, "Medium", "High"))</f>
        <v>Medium</v>
      </c>
      <c r="BK621" t="str">
        <f>IF(K621 &lt;= 'Additional Data'!$V$2, "Low", IF(K621 &lt;= 'Additional Data'!$V$3, "Medium", "High"))</f>
        <v>High</v>
      </c>
      <c r="BL621" t="str">
        <f>IF(L621 &lt;= 'Additional Data'!$AA$2, "Low", IF(L621 &lt;= 'Additional Data'!$AA$3, "Medium", "High"))</f>
        <v>Medium</v>
      </c>
      <c r="BM621">
        <v>620</v>
      </c>
    </row>
    <row r="622" spans="1:65" x14ac:dyDescent="0.25">
      <c r="A622">
        <v>63120</v>
      </c>
      <c r="B622" t="str">
        <f>IF(A622 &lt;= 'Additional Data'!$B$2,"Low", IF(A622 &lt;='Additional Data'!$B$3, "Medium", "High"))</f>
        <v>Medium</v>
      </c>
      <c r="C622">
        <v>0</v>
      </c>
      <c r="D622">
        <v>1</v>
      </c>
      <c r="E622">
        <v>53</v>
      </c>
      <c r="F622" t="str">
        <f t="shared" si="81"/>
        <v>Mid</v>
      </c>
      <c r="G622">
        <v>965</v>
      </c>
      <c r="H622">
        <v>69</v>
      </c>
      <c r="I622">
        <v>279</v>
      </c>
      <c r="J622">
        <v>54</v>
      </c>
      <c r="K622">
        <v>41</v>
      </c>
      <c r="L622">
        <v>69</v>
      </c>
      <c r="M622">
        <f>INDEX('Additional Data'!$H$2:$M$2, MATCH(MAX(G622:L622), G622:L622,0))</f>
        <v>0</v>
      </c>
      <c r="N622">
        <v>5</v>
      </c>
      <c r="O622">
        <v>8</v>
      </c>
      <c r="P622">
        <v>4</v>
      </c>
      <c r="Q622">
        <v>9</v>
      </c>
      <c r="R622">
        <v>7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3</v>
      </c>
      <c r="Z622">
        <v>11</v>
      </c>
      <c r="AA622">
        <v>1</v>
      </c>
      <c r="AB622">
        <v>70</v>
      </c>
      <c r="AC622" t="str" cm="1">
        <f t="array" ref="AC622">_xlfn.IFS(AB622 &lt; 30, "&lt; 30", AB622 &lt; 40, "30-39", AB622 &lt; 50, "40-49", AB622 &gt;= 50, "50+")</f>
        <v>50+</v>
      </c>
      <c r="AD622">
        <v>2798</v>
      </c>
      <c r="AE622">
        <v>1</v>
      </c>
      <c r="AF622">
        <v>0</v>
      </c>
      <c r="AG622">
        <v>0</v>
      </c>
      <c r="AH622">
        <v>0</v>
      </c>
      <c r="AI622">
        <v>0</v>
      </c>
      <c r="AJ622" t="str" cm="1">
        <f t="array" ref="AJ62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62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22">
        <v>0</v>
      </c>
      <c r="AM622">
        <v>0</v>
      </c>
      <c r="AN622">
        <v>0</v>
      </c>
      <c r="AO622">
        <v>1</v>
      </c>
      <c r="AP622">
        <v>0</v>
      </c>
      <c r="AQ622" t="str" cm="1">
        <f t="array" ref="AQ62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622" t="str" cm="1">
        <f t="array" ref="AR62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22">
        <v>1408</v>
      </c>
      <c r="AT622">
        <v>1339</v>
      </c>
      <c r="AU622">
        <v>0</v>
      </c>
      <c r="AV622">
        <v>1</v>
      </c>
      <c r="AW622" t="s">
        <v>43</v>
      </c>
      <c r="AX622" t="s">
        <v>13</v>
      </c>
      <c r="AY622" t="str">
        <f t="shared" si="82"/>
        <v>Store</v>
      </c>
      <c r="AZ622">
        <v>21</v>
      </c>
      <c r="BA622" t="s">
        <v>44</v>
      </c>
      <c r="BB622">
        <f t="shared" si="83"/>
        <v>21</v>
      </c>
      <c r="BC622">
        <f t="shared" si="84"/>
        <v>1477</v>
      </c>
      <c r="BD622">
        <f t="shared" si="85"/>
        <v>5</v>
      </c>
      <c r="BE622">
        <f t="shared" si="86"/>
        <v>8</v>
      </c>
      <c r="BF622">
        <f t="shared" si="87"/>
        <v>8</v>
      </c>
      <c r="BG622">
        <f t="shared" si="88"/>
        <v>21</v>
      </c>
      <c r="BH622">
        <f t="shared" si="89"/>
        <v>8</v>
      </c>
      <c r="BI622" t="str">
        <f>VLOOKUP(BH622,'Additional Data'!$E$1:$F$12,2,FALSE)</f>
        <v>Top Customer</v>
      </c>
      <c r="BJ622" t="str">
        <f>IF(G622 &lt;= 'Additional Data'!$Q$2, "Low", IF(G622 &lt;= 'Additional Data'!$Q$3, "Medium", "High"))</f>
        <v>High</v>
      </c>
      <c r="BK622" t="str">
        <f>IF(K622 &lt;= 'Additional Data'!$V$2, "Low", IF(K622 &lt;= 'Additional Data'!$V$3, "Medium", "High"))</f>
        <v>High</v>
      </c>
      <c r="BL622" t="str">
        <f>IF(L622 &lt;= 'Additional Data'!$AA$2, "Low", IF(L622 &lt;= 'Additional Data'!$AA$3, "Medium", "High"))</f>
        <v>High</v>
      </c>
      <c r="BM622">
        <v>621</v>
      </c>
    </row>
    <row r="623" spans="1:65" x14ac:dyDescent="0.25">
      <c r="A623">
        <v>73691</v>
      </c>
      <c r="B623" t="str">
        <f>IF(A623 &lt;= 'Additional Data'!$B$2,"Low", IF(A623 &lt;='Additional Data'!$B$3, "Medium", "High"))</f>
        <v>High</v>
      </c>
      <c r="C623">
        <v>0</v>
      </c>
      <c r="D623">
        <v>1</v>
      </c>
      <c r="E623">
        <v>58</v>
      </c>
      <c r="F623" t="str">
        <f t="shared" si="81"/>
        <v>Mid</v>
      </c>
      <c r="G623">
        <v>707</v>
      </c>
      <c r="H623">
        <v>21</v>
      </c>
      <c r="I623">
        <v>250</v>
      </c>
      <c r="J623">
        <v>85</v>
      </c>
      <c r="K623">
        <v>43</v>
      </c>
      <c r="L623">
        <v>73</v>
      </c>
      <c r="M623">
        <f>INDEX('Additional Data'!$H$2:$M$2, MATCH(MAX(G623:L623), G623:L623,0))</f>
        <v>0</v>
      </c>
      <c r="N623">
        <v>2</v>
      </c>
      <c r="O623">
        <v>6</v>
      </c>
      <c r="P623">
        <v>2</v>
      </c>
      <c r="Q623">
        <v>8</v>
      </c>
      <c r="R623">
        <v>2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3</v>
      </c>
      <c r="Z623">
        <v>11</v>
      </c>
      <c r="AA623">
        <v>0</v>
      </c>
      <c r="AB623">
        <v>49</v>
      </c>
      <c r="AC623" t="str" cm="1">
        <f t="array" ref="AC623">_xlfn.IFS(AB623 &lt; 30, "&lt; 30", AB623 &lt; 40, "30-39", AB623 &lt; 50, "40-49", AB623 &gt;= 50, "50+")</f>
        <v>40-49</v>
      </c>
      <c r="AD623">
        <v>2394</v>
      </c>
      <c r="AE623">
        <v>0</v>
      </c>
      <c r="AF623">
        <v>1</v>
      </c>
      <c r="AG623">
        <v>0</v>
      </c>
      <c r="AH623">
        <v>0</v>
      </c>
      <c r="AI623">
        <v>0</v>
      </c>
      <c r="AJ623" t="str" cm="1">
        <f t="array" ref="AJ62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2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23">
        <v>0</v>
      </c>
      <c r="AM623">
        <v>0</v>
      </c>
      <c r="AN623">
        <v>1</v>
      </c>
      <c r="AO623">
        <v>0</v>
      </c>
      <c r="AP623">
        <v>0</v>
      </c>
      <c r="AQ623" t="str" cm="1">
        <f t="array" ref="AQ62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23" t="str" cm="1">
        <f t="array" ref="AR62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23">
        <v>1106</v>
      </c>
      <c r="AT623">
        <v>1033</v>
      </c>
      <c r="AU623">
        <v>1</v>
      </c>
      <c r="AV623">
        <v>1</v>
      </c>
      <c r="AW623" t="s">
        <v>43</v>
      </c>
      <c r="AX623" t="s">
        <v>13</v>
      </c>
      <c r="AY623" t="str">
        <f t="shared" si="82"/>
        <v>Store</v>
      </c>
      <c r="AZ623">
        <v>16</v>
      </c>
      <c r="BA623" t="s">
        <v>48</v>
      </c>
      <c r="BB623">
        <f t="shared" si="83"/>
        <v>16</v>
      </c>
      <c r="BC623">
        <f t="shared" si="84"/>
        <v>1179</v>
      </c>
      <c r="BD623">
        <f t="shared" si="85"/>
        <v>5</v>
      </c>
      <c r="BE623">
        <f t="shared" si="86"/>
        <v>6</v>
      </c>
      <c r="BF623">
        <f t="shared" si="87"/>
        <v>8</v>
      </c>
      <c r="BG623">
        <f t="shared" si="88"/>
        <v>19</v>
      </c>
      <c r="BH623">
        <f t="shared" si="89"/>
        <v>7</v>
      </c>
      <c r="BI623" t="str">
        <f>VLOOKUP(BH623,'Additional Data'!$E$1:$F$12,2,FALSE)</f>
        <v>Loyal Customer</v>
      </c>
      <c r="BJ623" t="str">
        <f>IF(G623 &lt;= 'Additional Data'!$Q$2, "Low", IF(G623 &lt;= 'Additional Data'!$Q$3, "Medium", "High"))</f>
        <v>High</v>
      </c>
      <c r="BK623" t="str">
        <f>IF(K623 &lt;= 'Additional Data'!$V$2, "Low", IF(K623 &lt;= 'Additional Data'!$V$3, "Medium", "High"))</f>
        <v>High</v>
      </c>
      <c r="BL623" t="str">
        <f>IF(L623 &lt;= 'Additional Data'!$AA$2, "Low", IF(L623 &lt;= 'Additional Data'!$AA$3, "Medium", "High"))</f>
        <v>High</v>
      </c>
      <c r="BM623">
        <v>622</v>
      </c>
    </row>
    <row r="624" spans="1:65" x14ac:dyDescent="0.25">
      <c r="A624">
        <v>63381</v>
      </c>
      <c r="B624" t="str">
        <f>IF(A624 &lt;= 'Additional Data'!$B$2,"Low", IF(A624 &lt;='Additional Data'!$B$3, "Medium", "High"))</f>
        <v>Medium</v>
      </c>
      <c r="C624">
        <v>0</v>
      </c>
      <c r="D624">
        <v>1</v>
      </c>
      <c r="E624">
        <v>78</v>
      </c>
      <c r="F624" t="str">
        <f t="shared" si="81"/>
        <v>Old</v>
      </c>
      <c r="G624">
        <v>571</v>
      </c>
      <c r="H624">
        <v>50</v>
      </c>
      <c r="I624">
        <v>142</v>
      </c>
      <c r="J624">
        <v>33</v>
      </c>
      <c r="K624">
        <v>50</v>
      </c>
      <c r="L624">
        <v>159</v>
      </c>
      <c r="M624">
        <f>INDEX('Additional Data'!$H$2:$M$2, MATCH(MAX(G624:L624), G624:L624,0))</f>
        <v>0</v>
      </c>
      <c r="N624">
        <v>4</v>
      </c>
      <c r="O624">
        <v>4</v>
      </c>
      <c r="P624">
        <v>5</v>
      </c>
      <c r="Q624">
        <v>13</v>
      </c>
      <c r="R624">
        <v>2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3</v>
      </c>
      <c r="Z624">
        <v>11</v>
      </c>
      <c r="AA624">
        <v>0</v>
      </c>
      <c r="AB624">
        <v>60</v>
      </c>
      <c r="AC624" t="str" cm="1">
        <f t="array" ref="AC624">_xlfn.IFS(AB624 &lt; 30, "&lt; 30", AB624 &lt; 40, "30-39", AB624 &lt; 50, "40-49", AB624 &gt;= 50, "50+")</f>
        <v>50+</v>
      </c>
      <c r="AD624">
        <v>2791</v>
      </c>
      <c r="AE624">
        <v>0</v>
      </c>
      <c r="AF624">
        <v>0</v>
      </c>
      <c r="AG624">
        <v>0</v>
      </c>
      <c r="AH624">
        <v>1</v>
      </c>
      <c r="AI624">
        <v>0</v>
      </c>
      <c r="AJ624" t="str" cm="1">
        <f t="array" ref="AJ62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2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24">
        <v>0</v>
      </c>
      <c r="AM624">
        <v>0</v>
      </c>
      <c r="AN624">
        <v>1</v>
      </c>
      <c r="AO624">
        <v>0</v>
      </c>
      <c r="AP624">
        <v>0</v>
      </c>
      <c r="AQ624" t="str" cm="1">
        <f t="array" ref="AQ62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24" t="str" cm="1">
        <f t="array" ref="AR62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24">
        <v>846</v>
      </c>
      <c r="AT624">
        <v>687</v>
      </c>
      <c r="AU624">
        <v>0</v>
      </c>
      <c r="AV624">
        <v>1</v>
      </c>
      <c r="AW624" t="s">
        <v>46</v>
      </c>
      <c r="AX624" t="s">
        <v>13</v>
      </c>
      <c r="AY624" t="str">
        <f t="shared" si="82"/>
        <v>Store</v>
      </c>
      <c r="AZ624">
        <v>22</v>
      </c>
      <c r="BA624" t="s">
        <v>44</v>
      </c>
      <c r="BB624">
        <f t="shared" si="83"/>
        <v>22</v>
      </c>
      <c r="BC624">
        <f t="shared" si="84"/>
        <v>1005</v>
      </c>
      <c r="BD624">
        <f t="shared" si="85"/>
        <v>3.0000000000000004</v>
      </c>
      <c r="BE624">
        <f t="shared" si="86"/>
        <v>8</v>
      </c>
      <c r="BF624">
        <f t="shared" si="87"/>
        <v>7</v>
      </c>
      <c r="BG624">
        <f t="shared" si="88"/>
        <v>18</v>
      </c>
      <c r="BH624">
        <f t="shared" si="89"/>
        <v>6</v>
      </c>
      <c r="BI624" t="str">
        <f>VLOOKUP(BH624,'Additional Data'!$E$1:$F$12,2,FALSE)</f>
        <v>Loyal Customer</v>
      </c>
      <c r="BJ624" t="str">
        <f>IF(G624 &lt;= 'Additional Data'!$Q$2, "Low", IF(G624 &lt;= 'Additional Data'!$Q$3, "Medium", "High"))</f>
        <v>High</v>
      </c>
      <c r="BK624" t="str">
        <f>IF(K624 &lt;= 'Additional Data'!$V$2, "Low", IF(K624 &lt;= 'Additional Data'!$V$3, "Medium", "High"))</f>
        <v>High</v>
      </c>
      <c r="BL624" t="str">
        <f>IF(L624 &lt;= 'Additional Data'!$AA$2, "Low", IF(L624 &lt;= 'Additional Data'!$AA$3, "Medium", "High"))</f>
        <v>High</v>
      </c>
      <c r="BM624">
        <v>623</v>
      </c>
    </row>
    <row r="625" spans="1:65" x14ac:dyDescent="0.25">
      <c r="A625">
        <v>76140</v>
      </c>
      <c r="B625" t="str">
        <f>IF(A625 &lt;= 'Additional Data'!$B$2,"Low", IF(A625 &lt;='Additional Data'!$B$3, "Medium", "High"))</f>
        <v>High</v>
      </c>
      <c r="C625">
        <v>0</v>
      </c>
      <c r="D625">
        <v>0</v>
      </c>
      <c r="E625">
        <v>57</v>
      </c>
      <c r="F625" t="str">
        <f t="shared" si="81"/>
        <v>Mid</v>
      </c>
      <c r="G625">
        <v>586</v>
      </c>
      <c r="H625">
        <v>66</v>
      </c>
      <c r="I625">
        <v>653</v>
      </c>
      <c r="J625">
        <v>17</v>
      </c>
      <c r="K625">
        <v>0</v>
      </c>
      <c r="L625">
        <v>26</v>
      </c>
      <c r="M625">
        <f>INDEX('Additional Data'!$H$2:$M$2, MATCH(MAX(G625:L625), G625:L625,0))</f>
        <v>0</v>
      </c>
      <c r="N625">
        <v>1</v>
      </c>
      <c r="O625">
        <v>5</v>
      </c>
      <c r="P625">
        <v>9</v>
      </c>
      <c r="Q625">
        <v>6</v>
      </c>
      <c r="R625">
        <v>2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3</v>
      </c>
      <c r="Z625">
        <v>11</v>
      </c>
      <c r="AA625">
        <v>0</v>
      </c>
      <c r="AB625">
        <v>72</v>
      </c>
      <c r="AC625" t="str" cm="1">
        <f t="array" ref="AC625">_xlfn.IFS(AB625 &lt; 30, "&lt; 30", AB625 &lt; 40, "30-39", AB625 &lt; 50, "40-49", AB625 &gt;= 50, "50+")</f>
        <v>50+</v>
      </c>
      <c r="AD625">
        <v>2206</v>
      </c>
      <c r="AE625">
        <v>0</v>
      </c>
      <c r="AF625">
        <v>0</v>
      </c>
      <c r="AG625">
        <v>0</v>
      </c>
      <c r="AH625">
        <v>1</v>
      </c>
      <c r="AI625">
        <v>0</v>
      </c>
      <c r="AJ625" t="str" cm="1">
        <f t="array" ref="AJ62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2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25">
        <v>0</v>
      </c>
      <c r="AM625">
        <v>0</v>
      </c>
      <c r="AN625">
        <v>0</v>
      </c>
      <c r="AO625">
        <v>0</v>
      </c>
      <c r="AP625">
        <v>1</v>
      </c>
      <c r="AQ625" t="str" cm="1">
        <f t="array" ref="AQ62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625" t="str" cm="1">
        <f t="array" ref="AR62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25">
        <v>1322</v>
      </c>
      <c r="AT625">
        <v>1296</v>
      </c>
      <c r="AU625">
        <v>0</v>
      </c>
      <c r="AV625">
        <v>0</v>
      </c>
      <c r="AW625" t="s">
        <v>43</v>
      </c>
      <c r="AX625" t="s">
        <v>12</v>
      </c>
      <c r="AY625" t="str">
        <f t="shared" si="82"/>
        <v>Catalog</v>
      </c>
      <c r="AZ625">
        <v>20</v>
      </c>
      <c r="BA625" t="s">
        <v>44</v>
      </c>
      <c r="BB625">
        <f t="shared" si="83"/>
        <v>20</v>
      </c>
      <c r="BC625">
        <f t="shared" si="84"/>
        <v>1348</v>
      </c>
      <c r="BD625">
        <f t="shared" si="85"/>
        <v>5</v>
      </c>
      <c r="BE625">
        <f t="shared" si="86"/>
        <v>7</v>
      </c>
      <c r="BF625">
        <f t="shared" si="87"/>
        <v>8</v>
      </c>
      <c r="BG625">
        <f t="shared" si="88"/>
        <v>20</v>
      </c>
      <c r="BH625">
        <f t="shared" si="89"/>
        <v>7</v>
      </c>
      <c r="BI625" t="str">
        <f>VLOOKUP(BH625,'Additional Data'!$E$1:$F$12,2,FALSE)</f>
        <v>Loyal Customer</v>
      </c>
      <c r="BJ625" t="str">
        <f>IF(G625 &lt;= 'Additional Data'!$Q$2, "Low", IF(G625 &lt;= 'Additional Data'!$Q$3, "Medium", "High"))</f>
        <v>High</v>
      </c>
      <c r="BK625" t="str">
        <f>IF(K625 &lt;= 'Additional Data'!$V$2, "Low", IF(K625 &lt;= 'Additional Data'!$V$3, "Medium", "High"))</f>
        <v>Low</v>
      </c>
      <c r="BL625" t="str">
        <f>IF(L625 &lt;= 'Additional Data'!$AA$2, "Low", IF(L625 &lt;= 'Additional Data'!$AA$3, "Medium", "High"))</f>
        <v>Medium</v>
      </c>
      <c r="BM625">
        <v>624</v>
      </c>
    </row>
    <row r="626" spans="1:65" x14ac:dyDescent="0.25">
      <c r="A626">
        <v>62859</v>
      </c>
      <c r="B626" t="str">
        <f>IF(A626 &lt;= 'Additional Data'!$B$2,"Low", IF(A626 &lt;='Additional Data'!$B$3, "Medium", "High"))</f>
        <v>Medium</v>
      </c>
      <c r="C626">
        <v>0</v>
      </c>
      <c r="D626">
        <v>1</v>
      </c>
      <c r="E626">
        <v>37</v>
      </c>
      <c r="F626" t="str">
        <f t="shared" si="81"/>
        <v>Mid</v>
      </c>
      <c r="G626">
        <v>1063</v>
      </c>
      <c r="H626">
        <v>89</v>
      </c>
      <c r="I626">
        <v>102</v>
      </c>
      <c r="J626">
        <v>16</v>
      </c>
      <c r="K626">
        <v>12</v>
      </c>
      <c r="L626">
        <v>25</v>
      </c>
      <c r="M626">
        <f>INDEX('Additional Data'!$H$2:$M$2, MATCH(MAX(G626:L626), G626:L626,0))</f>
        <v>0</v>
      </c>
      <c r="N626">
        <v>4</v>
      </c>
      <c r="O626">
        <v>9</v>
      </c>
      <c r="P626">
        <v>4</v>
      </c>
      <c r="Q626">
        <v>6</v>
      </c>
      <c r="R626">
        <v>6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3</v>
      </c>
      <c r="Z626">
        <v>11</v>
      </c>
      <c r="AA626">
        <v>0</v>
      </c>
      <c r="AB626">
        <v>61</v>
      </c>
      <c r="AC626" t="str" cm="1">
        <f t="array" ref="AC626">_xlfn.IFS(AB626 &lt; 30, "&lt; 30", AB626 &lt; 40, "30-39", AB626 &lt; 50, "40-49", AB626 &gt;= 50, "50+")</f>
        <v>50+</v>
      </c>
      <c r="AD626">
        <v>2705</v>
      </c>
      <c r="AE626">
        <v>1</v>
      </c>
      <c r="AF626">
        <v>0</v>
      </c>
      <c r="AG626">
        <v>0</v>
      </c>
      <c r="AH626">
        <v>0</v>
      </c>
      <c r="AI626">
        <v>0</v>
      </c>
      <c r="AJ626" t="str" cm="1">
        <f t="array" ref="AJ62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62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26">
        <v>0</v>
      </c>
      <c r="AM626">
        <v>0</v>
      </c>
      <c r="AN626">
        <v>0</v>
      </c>
      <c r="AO626">
        <v>0</v>
      </c>
      <c r="AP626">
        <v>1</v>
      </c>
      <c r="AQ626" t="str" cm="1">
        <f t="array" ref="AQ62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626" t="str" cm="1">
        <f t="array" ref="AR62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26">
        <v>1282</v>
      </c>
      <c r="AT626">
        <v>1257</v>
      </c>
      <c r="AU626">
        <v>0</v>
      </c>
      <c r="AV626">
        <v>1</v>
      </c>
      <c r="AW626" t="s">
        <v>43</v>
      </c>
      <c r="AX626" t="s">
        <v>11</v>
      </c>
      <c r="AY626" t="str">
        <f t="shared" si="82"/>
        <v>Web</v>
      </c>
      <c r="AZ626">
        <v>19</v>
      </c>
      <c r="BA626" t="s">
        <v>44</v>
      </c>
      <c r="BB626">
        <f t="shared" si="83"/>
        <v>19</v>
      </c>
      <c r="BC626">
        <f t="shared" si="84"/>
        <v>1307</v>
      </c>
      <c r="BD626">
        <f t="shared" si="85"/>
        <v>7</v>
      </c>
      <c r="BE626">
        <f t="shared" si="86"/>
        <v>7</v>
      </c>
      <c r="BF626">
        <f t="shared" si="87"/>
        <v>8</v>
      </c>
      <c r="BG626">
        <f t="shared" si="88"/>
        <v>22</v>
      </c>
      <c r="BH626">
        <f t="shared" si="89"/>
        <v>8</v>
      </c>
      <c r="BI626" t="str">
        <f>VLOOKUP(BH626,'Additional Data'!$E$1:$F$12,2,FALSE)</f>
        <v>Top Customer</v>
      </c>
      <c r="BJ626" t="str">
        <f>IF(G626 &lt;= 'Additional Data'!$Q$2, "Low", IF(G626 &lt;= 'Additional Data'!$Q$3, "Medium", "High"))</f>
        <v>High</v>
      </c>
      <c r="BK626" t="str">
        <f>IF(K626 &lt;= 'Additional Data'!$V$2, "Low", IF(K626 &lt;= 'Additional Data'!$V$3, "Medium", "High"))</f>
        <v>Medium</v>
      </c>
      <c r="BL626" t="str">
        <f>IF(L626 &lt;= 'Additional Data'!$AA$2, "Low", IF(L626 &lt;= 'Additional Data'!$AA$3, "Medium", "High"))</f>
        <v>Medium</v>
      </c>
      <c r="BM626">
        <v>625</v>
      </c>
    </row>
    <row r="627" spans="1:65" x14ac:dyDescent="0.25">
      <c r="A627">
        <v>45906</v>
      </c>
      <c r="B627" t="str">
        <f>IF(A627 &lt;= 'Additional Data'!$B$2,"Low", IF(A627 &lt;='Additional Data'!$B$3, "Medium", "High"))</f>
        <v>Medium</v>
      </c>
      <c r="C627">
        <v>0</v>
      </c>
      <c r="D627">
        <v>1</v>
      </c>
      <c r="E627">
        <v>20</v>
      </c>
      <c r="F627" t="str">
        <f t="shared" si="81"/>
        <v>Recent</v>
      </c>
      <c r="G627">
        <v>305</v>
      </c>
      <c r="H627">
        <v>3</v>
      </c>
      <c r="I627">
        <v>27</v>
      </c>
      <c r="J627">
        <v>4</v>
      </c>
      <c r="K627">
        <v>3</v>
      </c>
      <c r="L627">
        <v>144</v>
      </c>
      <c r="M627">
        <f>INDEX('Additional Data'!$H$2:$M$2, MATCH(MAX(G627:L627), G627:L627,0))</f>
        <v>0</v>
      </c>
      <c r="N627">
        <v>2</v>
      </c>
      <c r="O627">
        <v>5</v>
      </c>
      <c r="P627">
        <v>4</v>
      </c>
      <c r="Q627">
        <v>4</v>
      </c>
      <c r="R627">
        <v>5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3</v>
      </c>
      <c r="Z627">
        <v>11</v>
      </c>
      <c r="AA627">
        <v>0</v>
      </c>
      <c r="AB627">
        <v>56</v>
      </c>
      <c r="AC627" t="str" cm="1">
        <f t="array" ref="AC627">_xlfn.IFS(AB627 &lt; 30, "&lt; 30", AB627 &lt; 40, "30-39", AB627 &lt; 50, "40-49", AB627 &gt;= 50, "50+")</f>
        <v>50+</v>
      </c>
      <c r="AD627">
        <v>2577</v>
      </c>
      <c r="AE627">
        <v>0</v>
      </c>
      <c r="AF627">
        <v>0</v>
      </c>
      <c r="AG627">
        <v>1</v>
      </c>
      <c r="AH627">
        <v>0</v>
      </c>
      <c r="AI627">
        <v>0</v>
      </c>
      <c r="AJ627" t="str" cm="1">
        <f t="array" ref="AJ62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62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27">
        <v>0</v>
      </c>
      <c r="AM627">
        <v>0</v>
      </c>
      <c r="AN627">
        <v>1</v>
      </c>
      <c r="AO627">
        <v>0</v>
      </c>
      <c r="AP627">
        <v>0</v>
      </c>
      <c r="AQ627" t="str" cm="1">
        <f t="array" ref="AQ62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27" t="str" cm="1">
        <f t="array" ref="AR62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27">
        <v>342</v>
      </c>
      <c r="AT627">
        <v>198</v>
      </c>
      <c r="AU627">
        <v>1</v>
      </c>
      <c r="AV627">
        <v>1</v>
      </c>
      <c r="AW627" t="s">
        <v>47</v>
      </c>
      <c r="AX627" t="s">
        <v>11</v>
      </c>
      <c r="AY627" t="str">
        <f t="shared" si="82"/>
        <v>Web</v>
      </c>
      <c r="AZ627">
        <v>13</v>
      </c>
      <c r="BA627" t="s">
        <v>48</v>
      </c>
      <c r="BB627">
        <f t="shared" si="83"/>
        <v>13</v>
      </c>
      <c r="BC627">
        <f t="shared" si="84"/>
        <v>486</v>
      </c>
      <c r="BD627">
        <f t="shared" si="85"/>
        <v>8</v>
      </c>
      <c r="BE627">
        <f t="shared" si="86"/>
        <v>5</v>
      </c>
      <c r="BF627">
        <f t="shared" si="87"/>
        <v>5</v>
      </c>
      <c r="BG627">
        <f t="shared" si="88"/>
        <v>18</v>
      </c>
      <c r="BH627">
        <f t="shared" si="89"/>
        <v>6</v>
      </c>
      <c r="BI627" t="str">
        <f>VLOOKUP(BH627,'Additional Data'!$E$1:$F$12,2,FALSE)</f>
        <v>Loyal Customer</v>
      </c>
      <c r="BJ627" t="str">
        <f>IF(G627 &lt;= 'Additional Data'!$Q$2, "Low", IF(G627 &lt;= 'Additional Data'!$Q$3, "Medium", "High"))</f>
        <v>Medium</v>
      </c>
      <c r="BK627" t="str">
        <f>IF(K627 &lt;= 'Additional Data'!$V$2, "Low", IF(K627 &lt;= 'Additional Data'!$V$3, "Medium", "High"))</f>
        <v>Medium</v>
      </c>
      <c r="BL627" t="str">
        <f>IF(L627 &lt;= 'Additional Data'!$AA$2, "Low", IF(L627 &lt;= 'Additional Data'!$AA$3, "Medium", "High"))</f>
        <v>High</v>
      </c>
      <c r="BM627">
        <v>626</v>
      </c>
    </row>
    <row r="628" spans="1:65" x14ac:dyDescent="0.25">
      <c r="A628">
        <v>77632</v>
      </c>
      <c r="B628" t="str">
        <f>IF(A628 &lt;= 'Additional Data'!$B$2,"Low", IF(A628 &lt;='Additional Data'!$B$3, "Medium", "High"))</f>
        <v>High</v>
      </c>
      <c r="C628">
        <v>0</v>
      </c>
      <c r="D628">
        <v>0</v>
      </c>
      <c r="E628">
        <v>73</v>
      </c>
      <c r="F628" t="str">
        <f t="shared" si="81"/>
        <v>Old</v>
      </c>
      <c r="G628">
        <v>1200</v>
      </c>
      <c r="H628">
        <v>105</v>
      </c>
      <c r="I628">
        <v>758</v>
      </c>
      <c r="J628">
        <v>0</v>
      </c>
      <c r="K628">
        <v>42</v>
      </c>
      <c r="L628">
        <v>147</v>
      </c>
      <c r="M628">
        <f>INDEX('Additional Data'!$H$2:$M$2, MATCH(MAX(G628:L628), G628:L628,0))</f>
        <v>0</v>
      </c>
      <c r="N628">
        <v>1</v>
      </c>
      <c r="O628">
        <v>4</v>
      </c>
      <c r="P628">
        <v>2</v>
      </c>
      <c r="Q628">
        <v>6</v>
      </c>
      <c r="R628">
        <v>2</v>
      </c>
      <c r="S628">
        <v>0</v>
      </c>
      <c r="T628">
        <v>1</v>
      </c>
      <c r="U628">
        <v>1</v>
      </c>
      <c r="V628">
        <v>0</v>
      </c>
      <c r="W628">
        <v>0</v>
      </c>
      <c r="X628">
        <v>0</v>
      </c>
      <c r="Y628">
        <v>3</v>
      </c>
      <c r="Z628">
        <v>11</v>
      </c>
      <c r="AA628">
        <v>1</v>
      </c>
      <c r="AB628">
        <v>73</v>
      </c>
      <c r="AC628" t="str" cm="1">
        <f t="array" ref="AC628">_xlfn.IFS(AB628 &lt; 30, "&lt; 30", AB628 &lt; 40, "30-39", AB628 &lt; 50, "40-49", AB628 &gt;= 50, "50+")</f>
        <v>50+</v>
      </c>
      <c r="AD628">
        <v>2635</v>
      </c>
      <c r="AE628">
        <v>0</v>
      </c>
      <c r="AF628">
        <v>0</v>
      </c>
      <c r="AG628">
        <v>0</v>
      </c>
      <c r="AH628">
        <v>1</v>
      </c>
      <c r="AI628">
        <v>0</v>
      </c>
      <c r="AJ628" t="str" cm="1">
        <f t="array" ref="AJ62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2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28">
        <v>0</v>
      </c>
      <c r="AM628">
        <v>0</v>
      </c>
      <c r="AN628">
        <v>0</v>
      </c>
      <c r="AO628">
        <v>1</v>
      </c>
      <c r="AP628">
        <v>0</v>
      </c>
      <c r="AQ628" t="str" cm="1">
        <f t="array" ref="AQ62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628" t="str" cm="1">
        <f t="array" ref="AR62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28">
        <v>2105</v>
      </c>
      <c r="AT628">
        <v>1958</v>
      </c>
      <c r="AU628">
        <v>2</v>
      </c>
      <c r="AV628">
        <v>0</v>
      </c>
      <c r="AW628" t="s">
        <v>43</v>
      </c>
      <c r="AX628" t="s">
        <v>13</v>
      </c>
      <c r="AY628" t="str">
        <f t="shared" si="82"/>
        <v>Store</v>
      </c>
      <c r="AZ628">
        <v>12</v>
      </c>
      <c r="BA628" t="s">
        <v>48</v>
      </c>
      <c r="BB628">
        <f t="shared" si="83"/>
        <v>12</v>
      </c>
      <c r="BC628">
        <f t="shared" si="84"/>
        <v>2252</v>
      </c>
      <c r="BD628">
        <f t="shared" si="85"/>
        <v>3.0000000000000004</v>
      </c>
      <c r="BE628">
        <f t="shared" si="86"/>
        <v>4</v>
      </c>
      <c r="BF628">
        <f t="shared" si="87"/>
        <v>9</v>
      </c>
      <c r="BG628">
        <f t="shared" si="88"/>
        <v>16</v>
      </c>
      <c r="BH628">
        <f t="shared" si="89"/>
        <v>5</v>
      </c>
      <c r="BI628" t="str">
        <f>VLOOKUP(BH628,'Additional Data'!$E$1:$F$12,2,FALSE)</f>
        <v>Loyal Customer</v>
      </c>
      <c r="BJ628" t="str">
        <f>IF(G628 &lt;= 'Additional Data'!$Q$2, "Low", IF(G628 &lt;= 'Additional Data'!$Q$3, "Medium", "High"))</f>
        <v>High</v>
      </c>
      <c r="BK628" t="str">
        <f>IF(K628 &lt;= 'Additional Data'!$V$2, "Low", IF(K628 &lt;= 'Additional Data'!$V$3, "Medium", "High"))</f>
        <v>High</v>
      </c>
      <c r="BL628" t="str">
        <f>IF(L628 &lt;= 'Additional Data'!$AA$2, "Low", IF(L628 &lt;= 'Additional Data'!$AA$3, "Medium", "High"))</f>
        <v>High</v>
      </c>
      <c r="BM628">
        <v>627</v>
      </c>
    </row>
    <row r="629" spans="1:65" x14ac:dyDescent="0.25">
      <c r="A629">
        <v>46463</v>
      </c>
      <c r="B629" t="str">
        <f>IF(A629 &lt;= 'Additional Data'!$B$2,"Low", IF(A629 &lt;='Additional Data'!$B$3, "Medium", "High"))</f>
        <v>Medium</v>
      </c>
      <c r="C629">
        <v>1</v>
      </c>
      <c r="D629">
        <v>1</v>
      </c>
      <c r="E629">
        <v>56</v>
      </c>
      <c r="F629" t="str">
        <f t="shared" si="81"/>
        <v>Mid</v>
      </c>
      <c r="G629">
        <v>163</v>
      </c>
      <c r="H629">
        <v>2</v>
      </c>
      <c r="I629">
        <v>40</v>
      </c>
      <c r="J629">
        <v>8</v>
      </c>
      <c r="K629">
        <v>11</v>
      </c>
      <c r="L629">
        <v>11</v>
      </c>
      <c r="M629">
        <f>INDEX('Additional Data'!$H$2:$M$2, MATCH(MAX(G629:L629), G629:L629,0))</f>
        <v>0</v>
      </c>
      <c r="N629">
        <v>7</v>
      </c>
      <c r="O629">
        <v>3</v>
      </c>
      <c r="P629">
        <v>1</v>
      </c>
      <c r="Q629">
        <v>6</v>
      </c>
      <c r="R629">
        <v>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3</v>
      </c>
      <c r="Z629">
        <v>11</v>
      </c>
      <c r="AA629">
        <v>0</v>
      </c>
      <c r="AB629">
        <v>49</v>
      </c>
      <c r="AC629" t="str" cm="1">
        <f t="array" ref="AC629">_xlfn.IFS(AB629 &lt; 30, "&lt; 30", AB629 &lt; 40, "30-39", AB629 &lt; 50, "40-49", AB629 &gt;= 50, "50+")</f>
        <v>40-49</v>
      </c>
      <c r="AD629">
        <v>2474</v>
      </c>
      <c r="AE629">
        <v>0</v>
      </c>
      <c r="AF629">
        <v>1</v>
      </c>
      <c r="AG629">
        <v>0</v>
      </c>
      <c r="AH629">
        <v>0</v>
      </c>
      <c r="AI629">
        <v>0</v>
      </c>
      <c r="AJ629" t="str" cm="1">
        <f t="array" ref="AJ62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2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29">
        <v>0</v>
      </c>
      <c r="AM629">
        <v>0</v>
      </c>
      <c r="AN629">
        <v>0</v>
      </c>
      <c r="AO629">
        <v>0</v>
      </c>
      <c r="AP629">
        <v>1</v>
      </c>
      <c r="AQ629" t="str" cm="1">
        <f t="array" ref="AQ62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629" t="str" cm="1">
        <f t="array" ref="AR62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29">
        <v>224</v>
      </c>
      <c r="AT629">
        <v>213</v>
      </c>
      <c r="AU629">
        <v>0</v>
      </c>
      <c r="AV629">
        <v>2</v>
      </c>
      <c r="AW629" t="s">
        <v>47</v>
      </c>
      <c r="AX629" t="s">
        <v>13</v>
      </c>
      <c r="AY629" t="str">
        <f t="shared" si="82"/>
        <v>Store</v>
      </c>
      <c r="AZ629">
        <v>10</v>
      </c>
      <c r="BA629" t="s">
        <v>44</v>
      </c>
      <c r="BB629">
        <f t="shared" si="83"/>
        <v>10</v>
      </c>
      <c r="BC629">
        <f t="shared" si="84"/>
        <v>235</v>
      </c>
      <c r="BD629">
        <f t="shared" si="85"/>
        <v>5</v>
      </c>
      <c r="BE629">
        <f t="shared" si="86"/>
        <v>4</v>
      </c>
      <c r="BF629">
        <f t="shared" si="87"/>
        <v>4</v>
      </c>
      <c r="BG629">
        <f t="shared" si="88"/>
        <v>13</v>
      </c>
      <c r="BH629">
        <f t="shared" si="89"/>
        <v>3</v>
      </c>
      <c r="BI629" t="str">
        <f>VLOOKUP(BH629,'Additional Data'!$E$1:$F$12,2,FALSE)</f>
        <v>At Risk</v>
      </c>
      <c r="BJ629" t="str">
        <f>IF(G629 &lt;= 'Additional Data'!$Q$2, "Low", IF(G629 &lt;= 'Additional Data'!$Q$3, "Medium", "High"))</f>
        <v>Medium</v>
      </c>
      <c r="BK629" t="str">
        <f>IF(K629 &lt;= 'Additional Data'!$V$2, "Low", IF(K629 &lt;= 'Additional Data'!$V$3, "Medium", "High"))</f>
        <v>Medium</v>
      </c>
      <c r="BL629" t="str">
        <f>IF(L629 &lt;= 'Additional Data'!$AA$2, "Low", IF(L629 &lt;= 'Additional Data'!$AA$3, "Medium", "High"))</f>
        <v>Medium</v>
      </c>
      <c r="BM629">
        <v>628</v>
      </c>
    </row>
    <row r="630" spans="1:65" x14ac:dyDescent="0.25">
      <c r="A630">
        <v>105471</v>
      </c>
      <c r="B630" t="str">
        <f>IF(A630 &lt;= 'Additional Data'!$B$2,"Low", IF(A630 &lt;='Additional Data'!$B$3, "Medium", "High"))</f>
        <v>High</v>
      </c>
      <c r="C630">
        <v>0</v>
      </c>
      <c r="D630">
        <v>0</v>
      </c>
      <c r="E630">
        <v>36</v>
      </c>
      <c r="F630" t="str">
        <f t="shared" si="81"/>
        <v>Mid</v>
      </c>
      <c r="G630">
        <v>1009</v>
      </c>
      <c r="H630">
        <v>181</v>
      </c>
      <c r="I630">
        <v>104</v>
      </c>
      <c r="J630">
        <v>202</v>
      </c>
      <c r="K630">
        <v>21</v>
      </c>
      <c r="L630">
        <v>207</v>
      </c>
      <c r="M630">
        <f>INDEX('Additional Data'!$H$2:$M$2, MATCH(MAX(G630:L630), G630:L630,0))</f>
        <v>0</v>
      </c>
      <c r="N630">
        <v>0</v>
      </c>
      <c r="O630">
        <v>9</v>
      </c>
      <c r="P630">
        <v>8</v>
      </c>
      <c r="Q630">
        <v>13</v>
      </c>
      <c r="R630">
        <v>3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3</v>
      </c>
      <c r="Z630">
        <v>11</v>
      </c>
      <c r="AA630">
        <v>1</v>
      </c>
      <c r="AB630">
        <v>50</v>
      </c>
      <c r="AC630" t="str" cm="1">
        <f t="array" ref="AC630">_xlfn.IFS(AB630 &lt; 30, "&lt; 30", AB630 &lt; 40, "30-39", AB630 &lt; 50, "40-49", AB630 &gt;= 50, "50+")</f>
        <v>50+</v>
      </c>
      <c r="AD630">
        <v>2683</v>
      </c>
      <c r="AE630">
        <v>0</v>
      </c>
      <c r="AF630">
        <v>0</v>
      </c>
      <c r="AG630">
        <v>0</v>
      </c>
      <c r="AH630">
        <v>1</v>
      </c>
      <c r="AI630">
        <v>0</v>
      </c>
      <c r="AJ630" t="str" cm="1">
        <f t="array" ref="AJ63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3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30">
        <v>0</v>
      </c>
      <c r="AM630">
        <v>0</v>
      </c>
      <c r="AN630">
        <v>1</v>
      </c>
      <c r="AO630">
        <v>0</v>
      </c>
      <c r="AP630">
        <v>0</v>
      </c>
      <c r="AQ630" t="str" cm="1">
        <f t="array" ref="AQ63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30" t="str" cm="1">
        <f t="array" ref="AR63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30">
        <v>1517</v>
      </c>
      <c r="AT630">
        <v>1310</v>
      </c>
      <c r="AU630">
        <v>2</v>
      </c>
      <c r="AV630">
        <v>0</v>
      </c>
      <c r="AW630" t="s">
        <v>43</v>
      </c>
      <c r="AX630" t="s">
        <v>13</v>
      </c>
      <c r="AY630" t="str">
        <f t="shared" si="82"/>
        <v>Store</v>
      </c>
      <c r="AZ630">
        <v>30</v>
      </c>
      <c r="BA630" t="s">
        <v>48</v>
      </c>
      <c r="BB630">
        <f t="shared" si="83"/>
        <v>30</v>
      </c>
      <c r="BC630">
        <f t="shared" si="84"/>
        <v>1724</v>
      </c>
      <c r="BD630">
        <f t="shared" si="85"/>
        <v>7</v>
      </c>
      <c r="BE630">
        <f t="shared" si="86"/>
        <v>9</v>
      </c>
      <c r="BF630">
        <f t="shared" si="87"/>
        <v>9</v>
      </c>
      <c r="BG630">
        <f t="shared" si="88"/>
        <v>25</v>
      </c>
      <c r="BH630">
        <f t="shared" si="89"/>
        <v>9</v>
      </c>
      <c r="BI630" t="str">
        <f>VLOOKUP(BH630,'Additional Data'!$E$1:$F$12,2,FALSE)</f>
        <v>Top Customer</v>
      </c>
      <c r="BJ630" t="str">
        <f>IF(G630 &lt;= 'Additional Data'!$Q$2, "Low", IF(G630 &lt;= 'Additional Data'!$Q$3, "Medium", "High"))</f>
        <v>High</v>
      </c>
      <c r="BK630" t="str">
        <f>IF(K630 &lt;= 'Additional Data'!$V$2, "Low", IF(K630 &lt;= 'Additional Data'!$V$3, "Medium", "High"))</f>
        <v>Medium</v>
      </c>
      <c r="BL630" t="str">
        <f>IF(L630 &lt;= 'Additional Data'!$AA$2, "Low", IF(L630 &lt;= 'Additional Data'!$AA$3, "Medium", "High"))</f>
        <v>High</v>
      </c>
      <c r="BM630">
        <v>629</v>
      </c>
    </row>
    <row r="631" spans="1:65" x14ac:dyDescent="0.25">
      <c r="A631">
        <v>55282</v>
      </c>
      <c r="B631" t="str">
        <f>IF(A631 &lt;= 'Additional Data'!$B$2,"Low", IF(A631 &lt;='Additional Data'!$B$3, "Medium", "High"))</f>
        <v>Medium</v>
      </c>
      <c r="C631">
        <v>1</v>
      </c>
      <c r="D631">
        <v>0</v>
      </c>
      <c r="E631">
        <v>9</v>
      </c>
      <c r="F631" t="str">
        <f t="shared" si="81"/>
        <v>Recent</v>
      </c>
      <c r="G631">
        <v>125</v>
      </c>
      <c r="H631">
        <v>6</v>
      </c>
      <c r="I631">
        <v>73</v>
      </c>
      <c r="J631">
        <v>8</v>
      </c>
      <c r="K631">
        <v>4</v>
      </c>
      <c r="L631">
        <v>19</v>
      </c>
      <c r="M631">
        <f>INDEX('Additional Data'!$H$2:$M$2, MATCH(MAX(G631:L631), G631:L631,0))</f>
        <v>0</v>
      </c>
      <c r="N631">
        <v>1</v>
      </c>
      <c r="O631">
        <v>3</v>
      </c>
      <c r="P631">
        <v>1</v>
      </c>
      <c r="Q631">
        <v>6</v>
      </c>
      <c r="R631">
        <v>4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3</v>
      </c>
      <c r="Z631">
        <v>11</v>
      </c>
      <c r="AA631">
        <v>0</v>
      </c>
      <c r="AB631">
        <v>50</v>
      </c>
      <c r="AC631" t="str" cm="1">
        <f t="array" ref="AC631">_xlfn.IFS(AB631 &lt; 30, "&lt; 30", AB631 &lt; 40, "30-39", AB631 &lt; 50, "40-49", AB631 &gt;= 50, "50+")</f>
        <v>50+</v>
      </c>
      <c r="AD631">
        <v>2357</v>
      </c>
      <c r="AE631">
        <v>1</v>
      </c>
      <c r="AF631">
        <v>0</v>
      </c>
      <c r="AG631">
        <v>0</v>
      </c>
      <c r="AH631">
        <v>0</v>
      </c>
      <c r="AI631">
        <v>0</v>
      </c>
      <c r="AJ631" t="str" cm="1">
        <f t="array" ref="AJ63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63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31">
        <v>0</v>
      </c>
      <c r="AM631">
        <v>0</v>
      </c>
      <c r="AN631">
        <v>0</v>
      </c>
      <c r="AO631">
        <v>1</v>
      </c>
      <c r="AP631">
        <v>0</v>
      </c>
      <c r="AQ631" t="str" cm="1">
        <f t="array" ref="AQ63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631" t="str" cm="1">
        <f t="array" ref="AR63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31">
        <v>216</v>
      </c>
      <c r="AT631">
        <v>197</v>
      </c>
      <c r="AU631">
        <v>0</v>
      </c>
      <c r="AV631">
        <v>1</v>
      </c>
      <c r="AW631" t="s">
        <v>47</v>
      </c>
      <c r="AX631" t="s">
        <v>13</v>
      </c>
      <c r="AY631" t="str">
        <f t="shared" si="82"/>
        <v>Store</v>
      </c>
      <c r="AZ631">
        <v>10</v>
      </c>
      <c r="BA631" t="s">
        <v>44</v>
      </c>
      <c r="BB631">
        <f t="shared" si="83"/>
        <v>10</v>
      </c>
      <c r="BC631">
        <f t="shared" si="84"/>
        <v>235</v>
      </c>
      <c r="BD631">
        <f t="shared" si="85"/>
        <v>10</v>
      </c>
      <c r="BE631">
        <f t="shared" si="86"/>
        <v>4</v>
      </c>
      <c r="BF631">
        <f t="shared" si="87"/>
        <v>4</v>
      </c>
      <c r="BG631">
        <f t="shared" si="88"/>
        <v>18</v>
      </c>
      <c r="BH631">
        <f t="shared" si="89"/>
        <v>6</v>
      </c>
      <c r="BI631" t="str">
        <f>VLOOKUP(BH631,'Additional Data'!$E$1:$F$12,2,FALSE)</f>
        <v>Loyal Customer</v>
      </c>
      <c r="BJ631" t="str">
        <f>IF(G631 &lt;= 'Additional Data'!$Q$2, "Low", IF(G631 &lt;= 'Additional Data'!$Q$3, "Medium", "High"))</f>
        <v>Medium</v>
      </c>
      <c r="BK631" t="str">
        <f>IF(K631 &lt;= 'Additional Data'!$V$2, "Low", IF(K631 &lt;= 'Additional Data'!$V$3, "Medium", "High"))</f>
        <v>Medium</v>
      </c>
      <c r="BL631" t="str">
        <f>IF(L631 &lt;= 'Additional Data'!$AA$2, "Low", IF(L631 &lt;= 'Additional Data'!$AA$3, "Medium", "High"))</f>
        <v>Medium</v>
      </c>
      <c r="BM631">
        <v>630</v>
      </c>
    </row>
    <row r="632" spans="1:65" x14ac:dyDescent="0.25">
      <c r="A632">
        <v>78710</v>
      </c>
      <c r="B632" t="str">
        <f>IF(A632 &lt;= 'Additional Data'!$B$2,"Low", IF(A632 &lt;='Additional Data'!$B$3, "Medium", "High"))</f>
        <v>High</v>
      </c>
      <c r="C632">
        <v>0</v>
      </c>
      <c r="D632">
        <v>1</v>
      </c>
      <c r="E632">
        <v>42</v>
      </c>
      <c r="F632" t="str">
        <f t="shared" si="81"/>
        <v>Mid</v>
      </c>
      <c r="G632">
        <v>721</v>
      </c>
      <c r="H632">
        <v>0</v>
      </c>
      <c r="I632">
        <v>152</v>
      </c>
      <c r="J632">
        <v>119</v>
      </c>
      <c r="K632">
        <v>50</v>
      </c>
      <c r="L632">
        <v>50</v>
      </c>
      <c r="M632">
        <f>INDEX('Additional Data'!$H$2:$M$2, MATCH(MAX(G632:L632), G632:L632,0))</f>
        <v>0</v>
      </c>
      <c r="N632">
        <v>3</v>
      </c>
      <c r="O632">
        <v>7</v>
      </c>
      <c r="P632">
        <v>6</v>
      </c>
      <c r="Q632">
        <v>12</v>
      </c>
      <c r="R632">
        <v>4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3</v>
      </c>
      <c r="Z632">
        <v>11</v>
      </c>
      <c r="AA632">
        <v>0</v>
      </c>
      <c r="AB632">
        <v>43</v>
      </c>
      <c r="AC632" t="str" cm="1">
        <f t="array" ref="AC632">_xlfn.IFS(AB632 &lt; 30, "&lt; 30", AB632 &lt; 40, "30-39", AB632 &lt; 50, "40-49", AB632 &gt;= 50, "50+")</f>
        <v>40-49</v>
      </c>
      <c r="AD632">
        <v>2196</v>
      </c>
      <c r="AE632">
        <v>0</v>
      </c>
      <c r="AF632">
        <v>1</v>
      </c>
      <c r="AG632">
        <v>0</v>
      </c>
      <c r="AH632">
        <v>0</v>
      </c>
      <c r="AI632">
        <v>0</v>
      </c>
      <c r="AJ632" t="str" cm="1">
        <f t="array" ref="AJ63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3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32">
        <v>0</v>
      </c>
      <c r="AM632">
        <v>0</v>
      </c>
      <c r="AN632">
        <v>0</v>
      </c>
      <c r="AO632">
        <v>1</v>
      </c>
      <c r="AP632">
        <v>0</v>
      </c>
      <c r="AQ632" t="str" cm="1">
        <f t="array" ref="AQ63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632" t="str" cm="1">
        <f t="array" ref="AR63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32">
        <v>1042</v>
      </c>
      <c r="AT632">
        <v>992</v>
      </c>
      <c r="AU632">
        <v>0</v>
      </c>
      <c r="AV632">
        <v>1</v>
      </c>
      <c r="AW632" t="s">
        <v>43</v>
      </c>
      <c r="AX632" t="s">
        <v>13</v>
      </c>
      <c r="AY632" t="str">
        <f t="shared" si="82"/>
        <v>Store</v>
      </c>
      <c r="AZ632">
        <v>25</v>
      </c>
      <c r="BA632" t="s">
        <v>44</v>
      </c>
      <c r="BB632">
        <f t="shared" si="83"/>
        <v>25</v>
      </c>
      <c r="BC632">
        <f t="shared" si="84"/>
        <v>1092</v>
      </c>
      <c r="BD632">
        <f t="shared" si="85"/>
        <v>6</v>
      </c>
      <c r="BE632">
        <f t="shared" si="86"/>
        <v>9</v>
      </c>
      <c r="BF632">
        <f t="shared" si="87"/>
        <v>7</v>
      </c>
      <c r="BG632">
        <f t="shared" si="88"/>
        <v>22</v>
      </c>
      <c r="BH632">
        <f t="shared" si="89"/>
        <v>8</v>
      </c>
      <c r="BI632" t="str">
        <f>VLOOKUP(BH632,'Additional Data'!$E$1:$F$12,2,FALSE)</f>
        <v>Top Customer</v>
      </c>
      <c r="BJ632" t="str">
        <f>IF(G632 &lt;= 'Additional Data'!$Q$2, "Low", IF(G632 &lt;= 'Additional Data'!$Q$3, "Medium", "High"))</f>
        <v>High</v>
      </c>
      <c r="BK632" t="str">
        <f>IF(K632 &lt;= 'Additional Data'!$V$2, "Low", IF(K632 &lt;= 'Additional Data'!$V$3, "Medium", "High"))</f>
        <v>High</v>
      </c>
      <c r="BL632" t="str">
        <f>IF(L632 &lt;= 'Additional Data'!$AA$2, "Low", IF(L632 &lt;= 'Additional Data'!$AA$3, "Medium", "High"))</f>
        <v>Medium</v>
      </c>
      <c r="BM632">
        <v>631</v>
      </c>
    </row>
    <row r="633" spans="1:65" x14ac:dyDescent="0.25">
      <c r="A633">
        <v>66886</v>
      </c>
      <c r="B633" t="str">
        <f>IF(A633 &lt;= 'Additional Data'!$B$2,"Low", IF(A633 &lt;='Additional Data'!$B$3, "Medium", "High"))</f>
        <v>Medium</v>
      </c>
      <c r="C633">
        <v>0</v>
      </c>
      <c r="D633">
        <v>1</v>
      </c>
      <c r="E633">
        <v>28</v>
      </c>
      <c r="F633" t="str">
        <f t="shared" si="81"/>
        <v>Recent</v>
      </c>
      <c r="G633">
        <v>315</v>
      </c>
      <c r="H633">
        <v>4</v>
      </c>
      <c r="I633">
        <v>62</v>
      </c>
      <c r="J633">
        <v>41</v>
      </c>
      <c r="K633">
        <v>31</v>
      </c>
      <c r="L633">
        <v>146</v>
      </c>
      <c r="M633">
        <f>INDEX('Additional Data'!$H$2:$M$2, MATCH(MAX(G633:L633), G633:L633,0))</f>
        <v>0</v>
      </c>
      <c r="N633">
        <v>2</v>
      </c>
      <c r="O633">
        <v>7</v>
      </c>
      <c r="P633">
        <v>1</v>
      </c>
      <c r="Q633">
        <v>7</v>
      </c>
      <c r="R633">
        <v>5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3</v>
      </c>
      <c r="Z633">
        <v>11</v>
      </c>
      <c r="AA633">
        <v>0</v>
      </c>
      <c r="AB633">
        <v>62</v>
      </c>
      <c r="AC633" t="str" cm="1">
        <f t="array" ref="AC633">_xlfn.IFS(AB633 &lt; 30, "&lt; 30", AB633 &lt; 40, "30-39", AB633 &lt; 50, "40-49", AB633 &gt;= 50, "50+")</f>
        <v>50+</v>
      </c>
      <c r="AD633">
        <v>2445</v>
      </c>
      <c r="AE633">
        <v>0</v>
      </c>
      <c r="AF633">
        <v>0</v>
      </c>
      <c r="AG633">
        <v>0</v>
      </c>
      <c r="AH633">
        <v>1</v>
      </c>
      <c r="AI633">
        <v>0</v>
      </c>
      <c r="AJ633" t="str" cm="1">
        <f t="array" ref="AJ63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3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33">
        <v>0</v>
      </c>
      <c r="AM633">
        <v>0</v>
      </c>
      <c r="AN633">
        <v>1</v>
      </c>
      <c r="AO633">
        <v>0</v>
      </c>
      <c r="AP633">
        <v>0</v>
      </c>
      <c r="AQ633" t="str" cm="1">
        <f t="array" ref="AQ63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33" t="str" cm="1">
        <f t="array" ref="AR63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33">
        <v>453</v>
      </c>
      <c r="AT633">
        <v>307</v>
      </c>
      <c r="AU633">
        <v>0</v>
      </c>
      <c r="AV633">
        <v>1</v>
      </c>
      <c r="AW633" t="s">
        <v>46</v>
      </c>
      <c r="AX633" t="s">
        <v>11</v>
      </c>
      <c r="AY633" t="str">
        <f t="shared" si="82"/>
        <v>Web</v>
      </c>
      <c r="AZ633">
        <v>15</v>
      </c>
      <c r="BA633" t="s">
        <v>44</v>
      </c>
      <c r="BB633">
        <f t="shared" si="83"/>
        <v>15</v>
      </c>
      <c r="BC633">
        <f t="shared" si="84"/>
        <v>599</v>
      </c>
      <c r="BD633">
        <f t="shared" si="85"/>
        <v>8</v>
      </c>
      <c r="BE633">
        <f t="shared" si="86"/>
        <v>5</v>
      </c>
      <c r="BF633">
        <f t="shared" si="87"/>
        <v>5</v>
      </c>
      <c r="BG633">
        <f t="shared" si="88"/>
        <v>18</v>
      </c>
      <c r="BH633">
        <f t="shared" si="89"/>
        <v>6</v>
      </c>
      <c r="BI633" t="str">
        <f>VLOOKUP(BH633,'Additional Data'!$E$1:$F$12,2,FALSE)</f>
        <v>Loyal Customer</v>
      </c>
      <c r="BJ633" t="str">
        <f>IF(G633 &lt;= 'Additional Data'!$Q$2, "Low", IF(G633 &lt;= 'Additional Data'!$Q$3, "Medium", "High"))</f>
        <v>Medium</v>
      </c>
      <c r="BK633" t="str">
        <f>IF(K633 &lt;= 'Additional Data'!$V$2, "Low", IF(K633 &lt;= 'Additional Data'!$V$3, "Medium", "High"))</f>
        <v>Medium</v>
      </c>
      <c r="BL633" t="str">
        <f>IF(L633 &lt;= 'Additional Data'!$AA$2, "Low", IF(L633 &lt;= 'Additional Data'!$AA$3, "Medium", "High"))</f>
        <v>High</v>
      </c>
      <c r="BM633">
        <v>632</v>
      </c>
    </row>
    <row r="634" spans="1:65" x14ac:dyDescent="0.25">
      <c r="A634">
        <v>98777</v>
      </c>
      <c r="B634" t="str">
        <f>IF(A634 &lt;= 'Additional Data'!$B$2,"Low", IF(A634 &lt;='Additional Data'!$B$3, "Medium", "High"))</f>
        <v>High</v>
      </c>
      <c r="C634">
        <v>0</v>
      </c>
      <c r="D634">
        <v>0</v>
      </c>
      <c r="E634">
        <v>23</v>
      </c>
      <c r="F634" t="str">
        <f t="shared" si="81"/>
        <v>Recent</v>
      </c>
      <c r="G634">
        <v>1000</v>
      </c>
      <c r="H634">
        <v>19</v>
      </c>
      <c r="I634">
        <v>711</v>
      </c>
      <c r="J634">
        <v>125</v>
      </c>
      <c r="K634">
        <v>115</v>
      </c>
      <c r="L634">
        <v>38</v>
      </c>
      <c r="M634">
        <f>INDEX('Additional Data'!$H$2:$M$2, MATCH(MAX(G634:L634), G634:L634,0))</f>
        <v>0</v>
      </c>
      <c r="N634">
        <v>0</v>
      </c>
      <c r="O634">
        <v>4</v>
      </c>
      <c r="P634">
        <v>6</v>
      </c>
      <c r="Q634">
        <v>9</v>
      </c>
      <c r="R634">
        <v>1</v>
      </c>
      <c r="S634">
        <v>0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3</v>
      </c>
      <c r="Z634">
        <v>11</v>
      </c>
      <c r="AA634">
        <v>0</v>
      </c>
      <c r="AB634">
        <v>60</v>
      </c>
      <c r="AC634" t="str" cm="1">
        <f t="array" ref="AC634">_xlfn.IFS(AB634 &lt; 30, "&lt; 30", AB634 &lt; 40, "30-39", AB634 &lt; 50, "40-49", AB634 &gt;= 50, "50+")</f>
        <v>50+</v>
      </c>
      <c r="AD634">
        <v>2291</v>
      </c>
      <c r="AE634">
        <v>0</v>
      </c>
      <c r="AF634">
        <v>0</v>
      </c>
      <c r="AG634">
        <v>1</v>
      </c>
      <c r="AH634">
        <v>0</v>
      </c>
      <c r="AI634">
        <v>0</v>
      </c>
      <c r="AJ634" t="str" cm="1">
        <f t="array" ref="AJ63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63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34">
        <v>0</v>
      </c>
      <c r="AM634">
        <v>0</v>
      </c>
      <c r="AN634">
        <v>0</v>
      </c>
      <c r="AO634">
        <v>1</v>
      </c>
      <c r="AP634">
        <v>0</v>
      </c>
      <c r="AQ634" t="str" cm="1">
        <f t="array" ref="AQ63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634" t="str" cm="1">
        <f t="array" ref="AR63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34">
        <v>1970</v>
      </c>
      <c r="AT634">
        <v>1932</v>
      </c>
      <c r="AU634">
        <v>1</v>
      </c>
      <c r="AV634">
        <v>0</v>
      </c>
      <c r="AW634" t="s">
        <v>43</v>
      </c>
      <c r="AX634" t="s">
        <v>13</v>
      </c>
      <c r="AY634" t="str">
        <f t="shared" si="82"/>
        <v>Store</v>
      </c>
      <c r="AZ634">
        <v>19</v>
      </c>
      <c r="BA634" t="s">
        <v>48</v>
      </c>
      <c r="BB634">
        <f t="shared" si="83"/>
        <v>19</v>
      </c>
      <c r="BC634">
        <f t="shared" si="84"/>
        <v>2008</v>
      </c>
      <c r="BD634">
        <f t="shared" si="85"/>
        <v>8</v>
      </c>
      <c r="BE634">
        <f t="shared" si="86"/>
        <v>7</v>
      </c>
      <c r="BF634">
        <f t="shared" si="87"/>
        <v>9</v>
      </c>
      <c r="BG634">
        <f t="shared" si="88"/>
        <v>24</v>
      </c>
      <c r="BH634">
        <f t="shared" si="89"/>
        <v>9</v>
      </c>
      <c r="BI634" t="str">
        <f>VLOOKUP(BH634,'Additional Data'!$E$1:$F$12,2,FALSE)</f>
        <v>Top Customer</v>
      </c>
      <c r="BJ634" t="str">
        <f>IF(G634 &lt;= 'Additional Data'!$Q$2, "Low", IF(G634 &lt;= 'Additional Data'!$Q$3, "Medium", "High"))</f>
        <v>High</v>
      </c>
      <c r="BK634" t="str">
        <f>IF(K634 &lt;= 'Additional Data'!$V$2, "Low", IF(K634 &lt;= 'Additional Data'!$V$3, "Medium", "High"))</f>
        <v>High</v>
      </c>
      <c r="BL634" t="str">
        <f>IF(L634 &lt;= 'Additional Data'!$AA$2, "Low", IF(L634 &lt;= 'Additional Data'!$AA$3, "Medium", "High"))</f>
        <v>Medium</v>
      </c>
      <c r="BM634">
        <v>633</v>
      </c>
    </row>
    <row r="635" spans="1:65" x14ac:dyDescent="0.25">
      <c r="A635">
        <v>29103</v>
      </c>
      <c r="B635" t="str">
        <f>IF(A635 &lt;= 'Additional Data'!$B$2,"Low", IF(A635 &lt;='Additional Data'!$B$3, "Medium", "High"))</f>
        <v>Low</v>
      </c>
      <c r="C635">
        <v>1</v>
      </c>
      <c r="D635">
        <v>0</v>
      </c>
      <c r="E635">
        <v>38</v>
      </c>
      <c r="F635" t="str">
        <f t="shared" si="81"/>
        <v>Mid</v>
      </c>
      <c r="G635">
        <v>16</v>
      </c>
      <c r="H635">
        <v>0</v>
      </c>
      <c r="I635">
        <v>17</v>
      </c>
      <c r="J635">
        <v>6</v>
      </c>
      <c r="K635">
        <v>3</v>
      </c>
      <c r="L635">
        <v>6</v>
      </c>
      <c r="M635">
        <f>INDEX('Additional Data'!$H$2:$M$2, MATCH(MAX(G635:L635), G635:L635,0))</f>
        <v>0</v>
      </c>
      <c r="N635">
        <v>2</v>
      </c>
      <c r="O635">
        <v>1</v>
      </c>
      <c r="P635">
        <v>0</v>
      </c>
      <c r="Q635">
        <v>3</v>
      </c>
      <c r="R635">
        <v>9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3</v>
      </c>
      <c r="Z635">
        <v>11</v>
      </c>
      <c r="AA635">
        <v>0</v>
      </c>
      <c r="AB635">
        <v>35</v>
      </c>
      <c r="AC635" t="str" cm="1">
        <f t="array" ref="AC635">_xlfn.IFS(AB635 &lt; 30, "&lt; 30", AB635 &lt; 40, "30-39", AB635 &lt; 50, "40-49", AB635 &gt;= 50, "50+")</f>
        <v>30-39</v>
      </c>
      <c r="AD635">
        <v>2830</v>
      </c>
      <c r="AE635">
        <v>0</v>
      </c>
      <c r="AF635">
        <v>0</v>
      </c>
      <c r="AG635">
        <v>0</v>
      </c>
      <c r="AH635">
        <v>1</v>
      </c>
      <c r="AI635">
        <v>0</v>
      </c>
      <c r="AJ635" t="str" cm="1">
        <f t="array" ref="AJ63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3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35">
        <v>0</v>
      </c>
      <c r="AM635">
        <v>0</v>
      </c>
      <c r="AN635">
        <v>1</v>
      </c>
      <c r="AO635">
        <v>0</v>
      </c>
      <c r="AP635">
        <v>0</v>
      </c>
      <c r="AQ635" t="str" cm="1">
        <f t="array" ref="AQ63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35" t="str" cm="1">
        <f t="array" ref="AR63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35">
        <v>42</v>
      </c>
      <c r="AT635">
        <v>36</v>
      </c>
      <c r="AU635">
        <v>0</v>
      </c>
      <c r="AV635">
        <v>1</v>
      </c>
      <c r="AW635" t="s">
        <v>45</v>
      </c>
      <c r="AX635" t="s">
        <v>13</v>
      </c>
      <c r="AY635" t="str">
        <f t="shared" si="82"/>
        <v>Store</v>
      </c>
      <c r="AZ635">
        <v>4</v>
      </c>
      <c r="BA635" t="s">
        <v>44</v>
      </c>
      <c r="BB635">
        <f t="shared" si="83"/>
        <v>4</v>
      </c>
      <c r="BC635">
        <f t="shared" si="84"/>
        <v>48</v>
      </c>
      <c r="BD635">
        <f t="shared" si="85"/>
        <v>7</v>
      </c>
      <c r="BE635">
        <f t="shared" si="86"/>
        <v>0</v>
      </c>
      <c r="BF635">
        <f t="shared" si="87"/>
        <v>1</v>
      </c>
      <c r="BG635">
        <f t="shared" si="88"/>
        <v>8</v>
      </c>
      <c r="BH635">
        <f t="shared" si="89"/>
        <v>1</v>
      </c>
      <c r="BI635" t="str">
        <f>VLOOKUP(BH635,'Additional Data'!$E$1:$F$12,2,FALSE)</f>
        <v>Churned Customer</v>
      </c>
      <c r="BJ635" t="str">
        <f>IF(G635 &lt;= 'Additional Data'!$Q$2, "Low", IF(G635 &lt;= 'Additional Data'!$Q$3, "Medium", "High"))</f>
        <v>Low</v>
      </c>
      <c r="BK635" t="str">
        <f>IF(K635 &lt;= 'Additional Data'!$V$2, "Low", IF(K635 &lt;= 'Additional Data'!$V$3, "Medium", "High"))</f>
        <v>Medium</v>
      </c>
      <c r="BL635" t="str">
        <f>IF(L635 &lt;= 'Additional Data'!$AA$2, "Low", IF(L635 &lt;= 'Additional Data'!$AA$3, "Medium", "High"))</f>
        <v>Low</v>
      </c>
      <c r="BM635">
        <v>634</v>
      </c>
    </row>
    <row r="636" spans="1:65" x14ac:dyDescent="0.25">
      <c r="A636">
        <v>67445</v>
      </c>
      <c r="B636" t="str">
        <f>IF(A636 &lt;= 'Additional Data'!$B$2,"Low", IF(A636 &lt;='Additional Data'!$B$3, "Medium", "High"))</f>
        <v>Medium</v>
      </c>
      <c r="C636">
        <v>0</v>
      </c>
      <c r="D636">
        <v>1</v>
      </c>
      <c r="E636">
        <v>63</v>
      </c>
      <c r="F636" t="str">
        <f t="shared" si="81"/>
        <v>Old</v>
      </c>
      <c r="G636">
        <v>757</v>
      </c>
      <c r="H636">
        <v>80</v>
      </c>
      <c r="I636">
        <v>217</v>
      </c>
      <c r="J636">
        <v>29</v>
      </c>
      <c r="K636">
        <v>80</v>
      </c>
      <c r="L636">
        <v>11</v>
      </c>
      <c r="M636">
        <f>INDEX('Additional Data'!$H$2:$M$2, MATCH(MAX(G636:L636), G636:L636,0))</f>
        <v>0</v>
      </c>
      <c r="N636">
        <v>5</v>
      </c>
      <c r="O636">
        <v>9</v>
      </c>
      <c r="P636">
        <v>6</v>
      </c>
      <c r="Q636">
        <v>12</v>
      </c>
      <c r="R636">
        <v>6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3</v>
      </c>
      <c r="Z636">
        <v>11</v>
      </c>
      <c r="AA636">
        <v>0</v>
      </c>
      <c r="AB636">
        <v>46</v>
      </c>
      <c r="AC636" t="str" cm="1">
        <f t="array" ref="AC636">_xlfn.IFS(AB636 &lt; 30, "&lt; 30", AB636 &lt; 40, "30-39", AB636 &lt; 50, "40-49", AB636 &gt;= 50, "50+")</f>
        <v>40-49</v>
      </c>
      <c r="AD636">
        <v>2845</v>
      </c>
      <c r="AE636">
        <v>0</v>
      </c>
      <c r="AF636">
        <v>1</v>
      </c>
      <c r="AG636">
        <v>0</v>
      </c>
      <c r="AH636">
        <v>0</v>
      </c>
      <c r="AI636">
        <v>0</v>
      </c>
      <c r="AJ636" t="str" cm="1">
        <f t="array" ref="AJ63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3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36">
        <v>0</v>
      </c>
      <c r="AM636">
        <v>0</v>
      </c>
      <c r="AN636">
        <v>1</v>
      </c>
      <c r="AO636">
        <v>0</v>
      </c>
      <c r="AP636">
        <v>0</v>
      </c>
      <c r="AQ636" t="str" cm="1">
        <f t="array" ref="AQ63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36" t="str" cm="1">
        <f t="array" ref="AR63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36">
        <v>1163</v>
      </c>
      <c r="AT636">
        <v>1152</v>
      </c>
      <c r="AU636">
        <v>0</v>
      </c>
      <c r="AV636">
        <v>1</v>
      </c>
      <c r="AW636" t="s">
        <v>43</v>
      </c>
      <c r="AX636" t="s">
        <v>13</v>
      </c>
      <c r="AY636" t="str">
        <f t="shared" si="82"/>
        <v>Store</v>
      </c>
      <c r="AZ636">
        <v>27</v>
      </c>
      <c r="BA636" t="s">
        <v>44</v>
      </c>
      <c r="BB636">
        <f t="shared" si="83"/>
        <v>27</v>
      </c>
      <c r="BC636">
        <f t="shared" si="84"/>
        <v>1174</v>
      </c>
      <c r="BD636">
        <f t="shared" si="85"/>
        <v>4</v>
      </c>
      <c r="BE636">
        <f t="shared" si="86"/>
        <v>9</v>
      </c>
      <c r="BF636">
        <f t="shared" si="87"/>
        <v>7</v>
      </c>
      <c r="BG636">
        <f t="shared" si="88"/>
        <v>20</v>
      </c>
      <c r="BH636">
        <f t="shared" si="89"/>
        <v>7</v>
      </c>
      <c r="BI636" t="str">
        <f>VLOOKUP(BH636,'Additional Data'!$E$1:$F$12,2,FALSE)</f>
        <v>Loyal Customer</v>
      </c>
      <c r="BJ636" t="str">
        <f>IF(G636 &lt;= 'Additional Data'!$Q$2, "Low", IF(G636 &lt;= 'Additional Data'!$Q$3, "Medium", "High"))</f>
        <v>High</v>
      </c>
      <c r="BK636" t="str">
        <f>IF(K636 &lt;= 'Additional Data'!$V$2, "Low", IF(K636 &lt;= 'Additional Data'!$V$3, "Medium", "High"))</f>
        <v>High</v>
      </c>
      <c r="BL636" t="str">
        <f>IF(L636 &lt;= 'Additional Data'!$AA$2, "Low", IF(L636 &lt;= 'Additional Data'!$AA$3, "Medium", "High"))</f>
        <v>Medium</v>
      </c>
      <c r="BM636">
        <v>635</v>
      </c>
    </row>
    <row r="637" spans="1:65" x14ac:dyDescent="0.25">
      <c r="A637">
        <v>50616</v>
      </c>
      <c r="B637" t="str">
        <f>IF(A637 &lt;= 'Additional Data'!$B$2,"Low", IF(A637 &lt;='Additional Data'!$B$3, "Medium", "High"))</f>
        <v>Medium</v>
      </c>
      <c r="C637">
        <v>0</v>
      </c>
      <c r="D637">
        <v>1</v>
      </c>
      <c r="E637">
        <v>71</v>
      </c>
      <c r="F637" t="str">
        <f t="shared" si="81"/>
        <v>Old</v>
      </c>
      <c r="G637">
        <v>30</v>
      </c>
      <c r="H637">
        <v>2</v>
      </c>
      <c r="I637">
        <v>25</v>
      </c>
      <c r="J637">
        <v>0</v>
      </c>
      <c r="K637">
        <v>1</v>
      </c>
      <c r="L637">
        <v>9</v>
      </c>
      <c r="M637">
        <f>INDEX('Additional Data'!$H$2:$M$2, MATCH(MAX(G637:L637), G637:L637,0))</f>
        <v>0</v>
      </c>
      <c r="N637">
        <v>1</v>
      </c>
      <c r="O637">
        <v>1</v>
      </c>
      <c r="P637">
        <v>1</v>
      </c>
      <c r="Q637">
        <v>4</v>
      </c>
      <c r="R637">
        <v>2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3</v>
      </c>
      <c r="Z637">
        <v>11</v>
      </c>
      <c r="AA637">
        <v>0</v>
      </c>
      <c r="AB637">
        <v>70</v>
      </c>
      <c r="AC637" t="str" cm="1">
        <f t="array" ref="AC637">_xlfn.IFS(AB637 &lt; 30, "&lt; 30", AB637 &lt; 40, "30-39", AB637 &lt; 50, "40-49", AB637 &gt;= 50, "50+")</f>
        <v>50+</v>
      </c>
      <c r="AD637">
        <v>2236</v>
      </c>
      <c r="AE637">
        <v>0</v>
      </c>
      <c r="AF637">
        <v>0</v>
      </c>
      <c r="AG637">
        <v>0</v>
      </c>
      <c r="AH637">
        <v>1</v>
      </c>
      <c r="AI637">
        <v>0</v>
      </c>
      <c r="AJ637" t="str" cm="1">
        <f t="array" ref="AJ63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3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37">
        <v>0</v>
      </c>
      <c r="AM637">
        <v>0</v>
      </c>
      <c r="AN637">
        <v>0</v>
      </c>
      <c r="AO637">
        <v>0</v>
      </c>
      <c r="AP637">
        <v>1</v>
      </c>
      <c r="AQ637" t="str" cm="1">
        <f t="array" ref="AQ63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637" t="str" cm="1">
        <f t="array" ref="AR63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37">
        <v>58</v>
      </c>
      <c r="AT637">
        <v>49</v>
      </c>
      <c r="AU637">
        <v>0</v>
      </c>
      <c r="AV637">
        <v>1</v>
      </c>
      <c r="AW637" t="s">
        <v>47</v>
      </c>
      <c r="AX637" t="s">
        <v>13</v>
      </c>
      <c r="AY637" t="str">
        <f t="shared" si="82"/>
        <v>Store</v>
      </c>
      <c r="AZ637">
        <v>6</v>
      </c>
      <c r="BA637" t="s">
        <v>44</v>
      </c>
      <c r="BB637">
        <f t="shared" si="83"/>
        <v>6</v>
      </c>
      <c r="BC637">
        <f t="shared" si="84"/>
        <v>67</v>
      </c>
      <c r="BD637">
        <f t="shared" si="85"/>
        <v>3.0000000000000004</v>
      </c>
      <c r="BE637">
        <f t="shared" si="86"/>
        <v>2</v>
      </c>
      <c r="BF637">
        <f t="shared" si="87"/>
        <v>2</v>
      </c>
      <c r="BG637">
        <f t="shared" si="88"/>
        <v>7</v>
      </c>
      <c r="BH637">
        <f t="shared" si="89"/>
        <v>1</v>
      </c>
      <c r="BI637" t="str">
        <f>VLOOKUP(BH637,'Additional Data'!$E$1:$F$12,2,FALSE)</f>
        <v>Churned Customer</v>
      </c>
      <c r="BJ637" t="str">
        <f>IF(G637 &lt;= 'Additional Data'!$Q$2, "Low", IF(G637 &lt;= 'Additional Data'!$Q$3, "Medium", "High"))</f>
        <v>Medium</v>
      </c>
      <c r="BK637" t="str">
        <f>IF(K637 &lt;= 'Additional Data'!$V$2, "Low", IF(K637 &lt;= 'Additional Data'!$V$3, "Medium", "High"))</f>
        <v>Low</v>
      </c>
      <c r="BL637" t="str">
        <f>IF(L637 &lt;= 'Additional Data'!$AA$2, "Low", IF(L637 &lt;= 'Additional Data'!$AA$3, "Medium", "High"))</f>
        <v>Low</v>
      </c>
      <c r="BM637">
        <v>636</v>
      </c>
    </row>
    <row r="638" spans="1:65" x14ac:dyDescent="0.25">
      <c r="A638">
        <v>49431</v>
      </c>
      <c r="B638" t="str">
        <f>IF(A638 &lt;= 'Additional Data'!$B$2,"Low", IF(A638 &lt;='Additional Data'!$B$3, "Medium", "High"))</f>
        <v>Medium</v>
      </c>
      <c r="C638">
        <v>0</v>
      </c>
      <c r="D638">
        <v>1</v>
      </c>
      <c r="E638">
        <v>9</v>
      </c>
      <c r="F638" t="str">
        <f t="shared" si="81"/>
        <v>Recent</v>
      </c>
      <c r="G638">
        <v>219</v>
      </c>
      <c r="H638">
        <v>3</v>
      </c>
      <c r="I638">
        <v>100</v>
      </c>
      <c r="J638">
        <v>26</v>
      </c>
      <c r="K638">
        <v>0</v>
      </c>
      <c r="L638">
        <v>17</v>
      </c>
      <c r="M638">
        <f>INDEX('Additional Data'!$H$2:$M$2, MATCH(MAX(G638:L638), G638:L638,0))</f>
        <v>0</v>
      </c>
      <c r="N638">
        <v>2</v>
      </c>
      <c r="O638">
        <v>7</v>
      </c>
      <c r="P638">
        <v>1</v>
      </c>
      <c r="Q638">
        <v>5</v>
      </c>
      <c r="R638">
        <v>8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3</v>
      </c>
      <c r="Z638">
        <v>11</v>
      </c>
      <c r="AA638">
        <v>0</v>
      </c>
      <c r="AB638">
        <v>65</v>
      </c>
      <c r="AC638" t="str" cm="1">
        <f t="array" ref="AC638">_xlfn.IFS(AB638 &lt; 30, "&lt; 30", AB638 &lt; 40, "30-39", AB638 &lt; 50, "40-49", AB638 &gt;= 50, "50+")</f>
        <v>50+</v>
      </c>
      <c r="AD638">
        <v>2854</v>
      </c>
      <c r="AE638">
        <v>1</v>
      </c>
      <c r="AF638">
        <v>0</v>
      </c>
      <c r="AG638">
        <v>0</v>
      </c>
      <c r="AH638">
        <v>0</v>
      </c>
      <c r="AI638">
        <v>0</v>
      </c>
      <c r="AJ638" t="str" cm="1">
        <f t="array" ref="AJ63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63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38">
        <v>0</v>
      </c>
      <c r="AM638">
        <v>0</v>
      </c>
      <c r="AN638">
        <v>1</v>
      </c>
      <c r="AO638">
        <v>0</v>
      </c>
      <c r="AP638">
        <v>0</v>
      </c>
      <c r="AQ638" t="str" cm="1">
        <f t="array" ref="AQ63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38" t="str" cm="1">
        <f t="array" ref="AR63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38">
        <v>348</v>
      </c>
      <c r="AT638">
        <v>331</v>
      </c>
      <c r="AU638">
        <v>0</v>
      </c>
      <c r="AV638">
        <v>1</v>
      </c>
      <c r="AW638" t="s">
        <v>46</v>
      </c>
      <c r="AX638" t="s">
        <v>11</v>
      </c>
      <c r="AY638" t="str">
        <f t="shared" si="82"/>
        <v>Web</v>
      </c>
      <c r="AZ638">
        <v>13</v>
      </c>
      <c r="BA638" t="s">
        <v>44</v>
      </c>
      <c r="BB638">
        <f t="shared" si="83"/>
        <v>13</v>
      </c>
      <c r="BC638">
        <f t="shared" si="84"/>
        <v>365</v>
      </c>
      <c r="BD638">
        <f t="shared" si="85"/>
        <v>10</v>
      </c>
      <c r="BE638">
        <f t="shared" si="86"/>
        <v>5</v>
      </c>
      <c r="BF638">
        <f t="shared" si="87"/>
        <v>4</v>
      </c>
      <c r="BG638">
        <f t="shared" si="88"/>
        <v>19</v>
      </c>
      <c r="BH638">
        <f t="shared" si="89"/>
        <v>7</v>
      </c>
      <c r="BI638" t="str">
        <f>VLOOKUP(BH638,'Additional Data'!$E$1:$F$12,2,FALSE)</f>
        <v>Loyal Customer</v>
      </c>
      <c r="BJ638" t="str">
        <f>IF(G638 &lt;= 'Additional Data'!$Q$2, "Low", IF(G638 &lt;= 'Additional Data'!$Q$3, "Medium", "High"))</f>
        <v>Medium</v>
      </c>
      <c r="BK638" t="str">
        <f>IF(K638 &lt;= 'Additional Data'!$V$2, "Low", IF(K638 &lt;= 'Additional Data'!$V$3, "Medium", "High"))</f>
        <v>Low</v>
      </c>
      <c r="BL638" t="str">
        <f>IF(L638 &lt;= 'Additional Data'!$AA$2, "Low", IF(L638 &lt;= 'Additional Data'!$AA$3, "Medium", "High"))</f>
        <v>Medium</v>
      </c>
      <c r="BM638">
        <v>637</v>
      </c>
    </row>
    <row r="639" spans="1:65" x14ac:dyDescent="0.25">
      <c r="A639">
        <v>61278</v>
      </c>
      <c r="B639" t="str">
        <f>IF(A639 &lt;= 'Additional Data'!$B$2,"Low", IF(A639 &lt;='Additional Data'!$B$3, "Medium", "High"))</f>
        <v>Medium</v>
      </c>
      <c r="C639">
        <v>0</v>
      </c>
      <c r="D639">
        <v>1</v>
      </c>
      <c r="E639">
        <v>87</v>
      </c>
      <c r="F639" t="str">
        <f t="shared" si="81"/>
        <v>Old</v>
      </c>
      <c r="G639">
        <v>111</v>
      </c>
      <c r="H639">
        <v>3</v>
      </c>
      <c r="I639">
        <v>28</v>
      </c>
      <c r="J639">
        <v>2</v>
      </c>
      <c r="K639">
        <v>6</v>
      </c>
      <c r="L639">
        <v>15</v>
      </c>
      <c r="M639">
        <f>INDEX('Additional Data'!$H$2:$M$2, MATCH(MAX(G639:L639), G639:L639,0))</f>
        <v>0</v>
      </c>
      <c r="N639">
        <v>2</v>
      </c>
      <c r="O639">
        <v>3</v>
      </c>
      <c r="P639">
        <v>1</v>
      </c>
      <c r="Q639">
        <v>4</v>
      </c>
      <c r="R639">
        <v>6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3</v>
      </c>
      <c r="Z639">
        <v>11</v>
      </c>
      <c r="AA639">
        <v>0</v>
      </c>
      <c r="AB639">
        <v>67</v>
      </c>
      <c r="AC639" t="str" cm="1">
        <f t="array" ref="AC639">_xlfn.IFS(AB639 &lt; 30, "&lt; 30", AB639 &lt; 40, "30-39", AB639 &lt; 50, "40-49", AB639 &gt;= 50, "50+")</f>
        <v>50+</v>
      </c>
      <c r="AD639">
        <v>2335</v>
      </c>
      <c r="AE639">
        <v>0</v>
      </c>
      <c r="AF639">
        <v>0</v>
      </c>
      <c r="AG639">
        <v>0</v>
      </c>
      <c r="AH639">
        <v>1</v>
      </c>
      <c r="AI639">
        <v>0</v>
      </c>
      <c r="AJ639" t="str" cm="1">
        <f t="array" ref="AJ63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3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39">
        <v>0</v>
      </c>
      <c r="AM639">
        <v>0</v>
      </c>
      <c r="AN639">
        <v>1</v>
      </c>
      <c r="AO639">
        <v>0</v>
      </c>
      <c r="AP639">
        <v>0</v>
      </c>
      <c r="AQ639" t="str" cm="1">
        <f t="array" ref="AQ63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39" t="str" cm="1">
        <f t="array" ref="AR63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39">
        <v>150</v>
      </c>
      <c r="AT639">
        <v>135</v>
      </c>
      <c r="AU639">
        <v>0</v>
      </c>
      <c r="AV639">
        <v>1</v>
      </c>
      <c r="AW639" t="s">
        <v>47</v>
      </c>
      <c r="AX639" t="s">
        <v>13</v>
      </c>
      <c r="AY639" t="str">
        <f t="shared" si="82"/>
        <v>Store</v>
      </c>
      <c r="AZ639">
        <v>8</v>
      </c>
      <c r="BA639" t="s">
        <v>44</v>
      </c>
      <c r="BB639">
        <f t="shared" si="83"/>
        <v>8</v>
      </c>
      <c r="BC639">
        <f t="shared" si="84"/>
        <v>165</v>
      </c>
      <c r="BD639">
        <f t="shared" si="85"/>
        <v>1.9999999999999996</v>
      </c>
      <c r="BE639">
        <f t="shared" si="86"/>
        <v>3</v>
      </c>
      <c r="BF639">
        <f t="shared" si="87"/>
        <v>3</v>
      </c>
      <c r="BG639">
        <f t="shared" si="88"/>
        <v>8</v>
      </c>
      <c r="BH639">
        <f t="shared" si="89"/>
        <v>1</v>
      </c>
      <c r="BI639" t="str">
        <f>VLOOKUP(BH639,'Additional Data'!$E$1:$F$12,2,FALSE)</f>
        <v>Churned Customer</v>
      </c>
      <c r="BJ639" t="str">
        <f>IF(G639 &lt;= 'Additional Data'!$Q$2, "Low", IF(G639 &lt;= 'Additional Data'!$Q$3, "Medium", "High"))</f>
        <v>Medium</v>
      </c>
      <c r="BK639" t="str">
        <f>IF(K639 &lt;= 'Additional Data'!$V$2, "Low", IF(K639 &lt;= 'Additional Data'!$V$3, "Medium", "High"))</f>
        <v>Medium</v>
      </c>
      <c r="BL639" t="str">
        <f>IF(L639 &lt;= 'Additional Data'!$AA$2, "Low", IF(L639 &lt;= 'Additional Data'!$AA$3, "Medium", "High"))</f>
        <v>Medium</v>
      </c>
      <c r="BM639">
        <v>638</v>
      </c>
    </row>
    <row r="640" spans="1:65" x14ac:dyDescent="0.25">
      <c r="A640">
        <v>26490</v>
      </c>
      <c r="B640" t="str">
        <f>IF(A640 &lt;= 'Additional Data'!$B$2,"Low", IF(A640 &lt;='Additional Data'!$B$3, "Medium", "High"))</f>
        <v>Low</v>
      </c>
      <c r="C640">
        <v>0</v>
      </c>
      <c r="D640">
        <v>0</v>
      </c>
      <c r="E640">
        <v>92</v>
      </c>
      <c r="F640" t="str">
        <f t="shared" si="81"/>
        <v>Old</v>
      </c>
      <c r="G640">
        <v>45</v>
      </c>
      <c r="H640">
        <v>47</v>
      </c>
      <c r="I640">
        <v>52</v>
      </c>
      <c r="J640">
        <v>21</v>
      </c>
      <c r="K640">
        <v>20</v>
      </c>
      <c r="L640">
        <v>25</v>
      </c>
      <c r="M640">
        <f>INDEX('Additional Data'!$H$2:$M$2, MATCH(MAX(G640:L640), G640:L640,0))</f>
        <v>0</v>
      </c>
      <c r="N640">
        <v>2</v>
      </c>
      <c r="O640">
        <v>3</v>
      </c>
      <c r="P640">
        <v>1</v>
      </c>
      <c r="Q640">
        <v>5</v>
      </c>
      <c r="R640">
        <v>6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3</v>
      </c>
      <c r="Z640">
        <v>11</v>
      </c>
      <c r="AA640">
        <v>0</v>
      </c>
      <c r="AB640">
        <v>62</v>
      </c>
      <c r="AC640" t="str" cm="1">
        <f t="array" ref="AC640">_xlfn.IFS(AB640 &lt; 30, "&lt; 30", AB640 &lt; 40, "30-39", AB640 &lt; 50, "40-49", AB640 &gt;= 50, "50+")</f>
        <v>50+</v>
      </c>
      <c r="AD640">
        <v>2804</v>
      </c>
      <c r="AE640">
        <v>0</v>
      </c>
      <c r="AF640">
        <v>0</v>
      </c>
      <c r="AG640">
        <v>0</v>
      </c>
      <c r="AH640">
        <v>1</v>
      </c>
      <c r="AI640">
        <v>0</v>
      </c>
      <c r="AJ640" t="str" cm="1">
        <f t="array" ref="AJ64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4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40">
        <v>1</v>
      </c>
      <c r="AM640">
        <v>0</v>
      </c>
      <c r="AN640">
        <v>0</v>
      </c>
      <c r="AO640">
        <v>0</v>
      </c>
      <c r="AP640">
        <v>0</v>
      </c>
      <c r="AQ640" t="str" cm="1">
        <f t="array" ref="AQ64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640" t="str" cm="1">
        <f t="array" ref="AR64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640">
        <v>185</v>
      </c>
      <c r="AT640">
        <v>160</v>
      </c>
      <c r="AU640">
        <v>0</v>
      </c>
      <c r="AV640">
        <v>0</v>
      </c>
      <c r="AW640" t="s">
        <v>47</v>
      </c>
      <c r="AX640" t="s">
        <v>13</v>
      </c>
      <c r="AY640" t="str">
        <f t="shared" si="82"/>
        <v>Store</v>
      </c>
      <c r="AZ640">
        <v>9</v>
      </c>
      <c r="BA640" t="s">
        <v>44</v>
      </c>
      <c r="BB640">
        <f t="shared" si="83"/>
        <v>9</v>
      </c>
      <c r="BC640">
        <f t="shared" si="84"/>
        <v>210</v>
      </c>
      <c r="BD640">
        <f t="shared" si="85"/>
        <v>0.99999999999999978</v>
      </c>
      <c r="BE640">
        <f t="shared" si="86"/>
        <v>3</v>
      </c>
      <c r="BF640">
        <f t="shared" si="87"/>
        <v>4</v>
      </c>
      <c r="BG640">
        <f t="shared" si="88"/>
        <v>8</v>
      </c>
      <c r="BH640">
        <f t="shared" si="89"/>
        <v>1</v>
      </c>
      <c r="BI640" t="str">
        <f>VLOOKUP(BH640,'Additional Data'!$E$1:$F$12,2,FALSE)</f>
        <v>Churned Customer</v>
      </c>
      <c r="BJ640" t="str">
        <f>IF(G640 &lt;= 'Additional Data'!$Q$2, "Low", IF(G640 &lt;= 'Additional Data'!$Q$3, "Medium", "High"))</f>
        <v>Medium</v>
      </c>
      <c r="BK640" t="str">
        <f>IF(K640 &lt;= 'Additional Data'!$V$2, "Low", IF(K640 &lt;= 'Additional Data'!$V$3, "Medium", "High"))</f>
        <v>Medium</v>
      </c>
      <c r="BL640" t="str">
        <f>IF(L640 &lt;= 'Additional Data'!$AA$2, "Low", IF(L640 &lt;= 'Additional Data'!$AA$3, "Medium", "High"))</f>
        <v>Medium</v>
      </c>
      <c r="BM640">
        <v>639</v>
      </c>
    </row>
    <row r="641" spans="1:65" x14ac:dyDescent="0.25">
      <c r="A641">
        <v>73059</v>
      </c>
      <c r="B641" t="str">
        <f>IF(A641 &lt;= 'Additional Data'!$B$2,"Low", IF(A641 &lt;='Additional Data'!$B$3, "Medium", "High"))</f>
        <v>High</v>
      </c>
      <c r="C641">
        <v>0</v>
      </c>
      <c r="D641">
        <v>1</v>
      </c>
      <c r="E641">
        <v>36</v>
      </c>
      <c r="F641" t="str">
        <f t="shared" si="81"/>
        <v>Mid</v>
      </c>
      <c r="G641">
        <v>410</v>
      </c>
      <c r="H641">
        <v>112</v>
      </c>
      <c r="I641">
        <v>420</v>
      </c>
      <c r="J641">
        <v>0</v>
      </c>
      <c r="K641">
        <v>82</v>
      </c>
      <c r="L641">
        <v>71</v>
      </c>
      <c r="M641">
        <f>INDEX('Additional Data'!$H$2:$M$2, MATCH(MAX(G641:L641), G641:L641,0))</f>
        <v>0</v>
      </c>
      <c r="N641">
        <v>1</v>
      </c>
      <c r="O641">
        <v>9</v>
      </c>
      <c r="P641">
        <v>3</v>
      </c>
      <c r="Q641">
        <v>13</v>
      </c>
      <c r="R641">
        <v>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3</v>
      </c>
      <c r="Z641">
        <v>11</v>
      </c>
      <c r="AA641">
        <v>0</v>
      </c>
      <c r="AB641">
        <v>73</v>
      </c>
      <c r="AC641" t="str" cm="1">
        <f t="array" ref="AC641">_xlfn.IFS(AB641 &lt; 30, "&lt; 30", AB641 &lt; 40, "30-39", AB641 &lt; 50, "40-49", AB641 &gt;= 50, "50+")</f>
        <v>50+</v>
      </c>
      <c r="AD641">
        <v>2461</v>
      </c>
      <c r="AE641">
        <v>0</v>
      </c>
      <c r="AF641">
        <v>0</v>
      </c>
      <c r="AG641">
        <v>0</v>
      </c>
      <c r="AH641">
        <v>1</v>
      </c>
      <c r="AI641">
        <v>0</v>
      </c>
      <c r="AJ641" t="str" cm="1">
        <f t="array" ref="AJ64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4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41">
        <v>0</v>
      </c>
      <c r="AM641">
        <v>0</v>
      </c>
      <c r="AN641">
        <v>0</v>
      </c>
      <c r="AO641">
        <v>0</v>
      </c>
      <c r="AP641">
        <v>1</v>
      </c>
      <c r="AQ641" t="str" cm="1">
        <f t="array" ref="AQ64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641" t="str" cm="1">
        <f t="array" ref="AR64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41">
        <v>1024</v>
      </c>
      <c r="AT641">
        <v>953</v>
      </c>
      <c r="AU641">
        <v>0</v>
      </c>
      <c r="AV641">
        <v>1</v>
      </c>
      <c r="AW641" t="s">
        <v>43</v>
      </c>
      <c r="AX641" t="s">
        <v>13</v>
      </c>
      <c r="AY641" t="str">
        <f t="shared" si="82"/>
        <v>Store</v>
      </c>
      <c r="AZ641">
        <v>25</v>
      </c>
      <c r="BA641" t="s">
        <v>44</v>
      </c>
      <c r="BB641">
        <f t="shared" si="83"/>
        <v>25</v>
      </c>
      <c r="BC641">
        <f t="shared" si="84"/>
        <v>1095</v>
      </c>
      <c r="BD641">
        <f t="shared" si="85"/>
        <v>7</v>
      </c>
      <c r="BE641">
        <f t="shared" si="86"/>
        <v>9</v>
      </c>
      <c r="BF641">
        <f t="shared" si="87"/>
        <v>7</v>
      </c>
      <c r="BG641">
        <f t="shared" si="88"/>
        <v>23</v>
      </c>
      <c r="BH641">
        <f t="shared" si="89"/>
        <v>8</v>
      </c>
      <c r="BI641" t="str">
        <f>VLOOKUP(BH641,'Additional Data'!$E$1:$F$12,2,FALSE)</f>
        <v>Top Customer</v>
      </c>
      <c r="BJ641" t="str">
        <f>IF(G641 &lt;= 'Additional Data'!$Q$2, "Low", IF(G641 &lt;= 'Additional Data'!$Q$3, "Medium", "High"))</f>
        <v>Medium</v>
      </c>
      <c r="BK641" t="str">
        <f>IF(K641 &lt;= 'Additional Data'!$V$2, "Low", IF(K641 &lt;= 'Additional Data'!$V$3, "Medium", "High"))</f>
        <v>High</v>
      </c>
      <c r="BL641" t="str">
        <f>IF(L641 &lt;= 'Additional Data'!$AA$2, "Low", IF(L641 &lt;= 'Additional Data'!$AA$3, "Medium", "High"))</f>
        <v>High</v>
      </c>
      <c r="BM641">
        <v>640</v>
      </c>
    </row>
    <row r="642" spans="1:65" x14ac:dyDescent="0.25">
      <c r="A642">
        <v>46734</v>
      </c>
      <c r="B642" t="str">
        <f>IF(A642 &lt;= 'Additional Data'!$B$2,"Low", IF(A642 &lt;='Additional Data'!$B$3, "Medium", "High"))</f>
        <v>Medium</v>
      </c>
      <c r="C642">
        <v>1</v>
      </c>
      <c r="D642">
        <v>2</v>
      </c>
      <c r="E642">
        <v>86</v>
      </c>
      <c r="F642" t="str">
        <f t="shared" ref="F642:F705" si="90">IF(E642&lt;=7,"Very Recent",IF(E642&lt;=30,"Recent",IF(E642&lt;=60,"Mid","Old")))</f>
        <v>Old</v>
      </c>
      <c r="G642">
        <v>100</v>
      </c>
      <c r="H642">
        <v>1</v>
      </c>
      <c r="I642">
        <v>39</v>
      </c>
      <c r="J642">
        <v>6</v>
      </c>
      <c r="K642">
        <v>1</v>
      </c>
      <c r="L642">
        <v>76</v>
      </c>
      <c r="M642">
        <f>INDEX('Additional Data'!$H$2:$M$2, MATCH(MAX(G642:L642), G642:L642,0))</f>
        <v>0</v>
      </c>
      <c r="N642">
        <v>4</v>
      </c>
      <c r="O642">
        <v>3</v>
      </c>
      <c r="P642">
        <v>2</v>
      </c>
      <c r="Q642">
        <v>3</v>
      </c>
      <c r="R642">
        <v>6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3</v>
      </c>
      <c r="Z642">
        <v>11</v>
      </c>
      <c r="AA642">
        <v>0</v>
      </c>
      <c r="AB642">
        <v>54</v>
      </c>
      <c r="AC642" t="str" cm="1">
        <f t="array" ref="AC642">_xlfn.IFS(AB642 &lt; 30, "&lt; 30", AB642 &lt; 40, "30-39", AB642 &lt; 50, "40-49", AB642 &gt;= 50, "50+")</f>
        <v>50+</v>
      </c>
      <c r="AD642">
        <v>2410</v>
      </c>
      <c r="AE642">
        <v>0</v>
      </c>
      <c r="AF642">
        <v>0</v>
      </c>
      <c r="AG642">
        <v>1</v>
      </c>
      <c r="AH642">
        <v>0</v>
      </c>
      <c r="AI642">
        <v>0</v>
      </c>
      <c r="AJ642" t="str" cm="1">
        <f t="array" ref="AJ64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64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42">
        <v>0</v>
      </c>
      <c r="AM642">
        <v>0</v>
      </c>
      <c r="AN642">
        <v>0</v>
      </c>
      <c r="AO642">
        <v>0</v>
      </c>
      <c r="AP642">
        <v>1</v>
      </c>
      <c r="AQ642" t="str" cm="1">
        <f t="array" ref="AQ64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642" t="str" cm="1">
        <f t="array" ref="AR64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42">
        <v>147</v>
      </c>
      <c r="AT642">
        <v>71</v>
      </c>
      <c r="AU642">
        <v>1</v>
      </c>
      <c r="AV642">
        <v>3</v>
      </c>
      <c r="AW642" t="s">
        <v>47</v>
      </c>
      <c r="AX642" t="s">
        <v>11</v>
      </c>
      <c r="AY642" t="str">
        <f t="shared" ref="AY642:AY705" si="91">IF(AND(O642 &gt;= P642, O642 &gt;= Q642), "Web", IF(AND(P642 &gt;= O642, P642 &gt;= Q642), "Catalog", "Store"))</f>
        <v>Web</v>
      </c>
      <c r="AZ642">
        <v>8</v>
      </c>
      <c r="BA642" t="s">
        <v>48</v>
      </c>
      <c r="BB642">
        <f t="shared" ref="BB642:BB705" si="92">SUM(O642:Q642)</f>
        <v>8</v>
      </c>
      <c r="BC642">
        <f t="shared" ref="BC642:BC705" si="93">SUM(G642:L642)</f>
        <v>223</v>
      </c>
      <c r="BD642">
        <f t="shared" ref="BD642:BD705" si="94">(1-_xlfn.PERCENTRANK.INC($E:$E,E642,1))*10</f>
        <v>1.9999999999999996</v>
      </c>
      <c r="BE642">
        <f t="shared" ref="BE642:BE705" si="95">_xlfn.PERCENTRANK.INC($BB:$BB,BB642,1)*10</f>
        <v>3</v>
      </c>
      <c r="BF642">
        <f t="shared" ref="BF642:BF705" si="96">_xlfn.PERCENTRANK.INC($BC:$BC,BC642,1)*10</f>
        <v>4</v>
      </c>
      <c r="BG642">
        <f t="shared" ref="BG642:BG705" si="97">SUM(BD642:BF642)</f>
        <v>9</v>
      </c>
      <c r="BH642">
        <f t="shared" ref="BH642:BH705" si="98">_xlfn.PERCENTRANK.INC($BG:$BG,BG642,1)*10</f>
        <v>2</v>
      </c>
      <c r="BI642" t="str">
        <f>VLOOKUP(BH642,'Additional Data'!$E$1:$F$12,2,FALSE)</f>
        <v>Churned Customer</v>
      </c>
      <c r="BJ642" t="str">
        <f>IF(G642 &lt;= 'Additional Data'!$Q$2, "Low", IF(G642 &lt;= 'Additional Data'!$Q$3, "Medium", "High"))</f>
        <v>Medium</v>
      </c>
      <c r="BK642" t="str">
        <f>IF(K642 &lt;= 'Additional Data'!$V$2, "Low", IF(K642 &lt;= 'Additional Data'!$V$3, "Medium", "High"))</f>
        <v>Low</v>
      </c>
      <c r="BL642" t="str">
        <f>IF(L642 &lt;= 'Additional Data'!$AA$2, "Low", IF(L642 &lt;= 'Additional Data'!$AA$3, "Medium", "High"))</f>
        <v>High</v>
      </c>
      <c r="BM642">
        <v>641</v>
      </c>
    </row>
    <row r="643" spans="1:65" x14ac:dyDescent="0.25">
      <c r="A643">
        <v>56253</v>
      </c>
      <c r="B643" t="str">
        <f>IF(A643 &lt;= 'Additional Data'!$B$2,"Low", IF(A643 &lt;='Additional Data'!$B$3, "Medium", "High"))</f>
        <v>Medium</v>
      </c>
      <c r="C643">
        <v>0</v>
      </c>
      <c r="D643">
        <v>1</v>
      </c>
      <c r="E643">
        <v>83</v>
      </c>
      <c r="F643" t="str">
        <f t="shared" si="90"/>
        <v>Old</v>
      </c>
      <c r="G643">
        <v>509</v>
      </c>
      <c r="H643">
        <v>0</v>
      </c>
      <c r="I643">
        <v>65</v>
      </c>
      <c r="J643">
        <v>7</v>
      </c>
      <c r="K643">
        <v>11</v>
      </c>
      <c r="L643">
        <v>5</v>
      </c>
      <c r="M643">
        <f>INDEX('Additional Data'!$H$2:$M$2, MATCH(MAX(G643:L643), G643:L643,0))</f>
        <v>0</v>
      </c>
      <c r="N643">
        <v>4</v>
      </c>
      <c r="O643">
        <v>7</v>
      </c>
      <c r="P643">
        <v>2</v>
      </c>
      <c r="Q643">
        <v>9</v>
      </c>
      <c r="R643">
        <v>6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3</v>
      </c>
      <c r="Z643">
        <v>11</v>
      </c>
      <c r="AA643">
        <v>0</v>
      </c>
      <c r="AB643">
        <v>57</v>
      </c>
      <c r="AC643" t="str" cm="1">
        <f t="array" ref="AC643">_xlfn.IFS(AB643 &lt; 30, "&lt; 30", AB643 &lt; 40, "30-39", AB643 &lt; 50, "40-49", AB643 &gt;= 50, "50+")</f>
        <v>50+</v>
      </c>
      <c r="AD643">
        <v>2728</v>
      </c>
      <c r="AE643">
        <v>0</v>
      </c>
      <c r="AF643">
        <v>0</v>
      </c>
      <c r="AG643">
        <v>0</v>
      </c>
      <c r="AH643">
        <v>1</v>
      </c>
      <c r="AI643">
        <v>0</v>
      </c>
      <c r="AJ643" t="str" cm="1">
        <f t="array" ref="AJ64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4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43">
        <v>0</v>
      </c>
      <c r="AM643">
        <v>0</v>
      </c>
      <c r="AN643">
        <v>1</v>
      </c>
      <c r="AO643">
        <v>0</v>
      </c>
      <c r="AP643">
        <v>0</v>
      </c>
      <c r="AQ643" t="str" cm="1">
        <f t="array" ref="AQ64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43" t="str" cm="1">
        <f t="array" ref="AR64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43">
        <v>592</v>
      </c>
      <c r="AT643">
        <v>587</v>
      </c>
      <c r="AU643">
        <v>0</v>
      </c>
      <c r="AV643">
        <v>1</v>
      </c>
      <c r="AW643" t="s">
        <v>46</v>
      </c>
      <c r="AX643" t="s">
        <v>13</v>
      </c>
      <c r="AY643" t="str">
        <f t="shared" si="91"/>
        <v>Store</v>
      </c>
      <c r="AZ643">
        <v>18</v>
      </c>
      <c r="BA643" t="s">
        <v>44</v>
      </c>
      <c r="BB643">
        <f t="shared" si="92"/>
        <v>18</v>
      </c>
      <c r="BC643">
        <f t="shared" si="93"/>
        <v>597</v>
      </c>
      <c r="BD643">
        <f t="shared" si="94"/>
        <v>1.9999999999999996</v>
      </c>
      <c r="BE643">
        <f t="shared" si="95"/>
        <v>7</v>
      </c>
      <c r="BF643">
        <f t="shared" si="96"/>
        <v>5</v>
      </c>
      <c r="BG643">
        <f t="shared" si="97"/>
        <v>14</v>
      </c>
      <c r="BH643">
        <f t="shared" si="98"/>
        <v>4</v>
      </c>
      <c r="BI643" t="str">
        <f>VLOOKUP(BH643,'Additional Data'!$E$1:$F$12,2,FALSE)</f>
        <v>At Risk</v>
      </c>
      <c r="BJ643" t="str">
        <f>IF(G643 &lt;= 'Additional Data'!$Q$2, "Low", IF(G643 &lt;= 'Additional Data'!$Q$3, "Medium", "High"))</f>
        <v>High</v>
      </c>
      <c r="BK643" t="str">
        <f>IF(K643 &lt;= 'Additional Data'!$V$2, "Low", IF(K643 &lt;= 'Additional Data'!$V$3, "Medium", "High"))</f>
        <v>Medium</v>
      </c>
      <c r="BL643" t="str">
        <f>IF(L643 &lt;= 'Additional Data'!$AA$2, "Low", IF(L643 &lt;= 'Additional Data'!$AA$3, "Medium", "High"))</f>
        <v>Low</v>
      </c>
      <c r="BM643">
        <v>642</v>
      </c>
    </row>
    <row r="644" spans="1:65" x14ac:dyDescent="0.25">
      <c r="A644">
        <v>19986</v>
      </c>
      <c r="B644" t="str">
        <f>IF(A644 &lt;= 'Additional Data'!$B$2,"Low", IF(A644 &lt;='Additional Data'!$B$3, "Medium", "High"))</f>
        <v>Low</v>
      </c>
      <c r="C644">
        <v>1</v>
      </c>
      <c r="D644">
        <v>0</v>
      </c>
      <c r="E644">
        <v>74</v>
      </c>
      <c r="F644" t="str">
        <f t="shared" si="90"/>
        <v>Old</v>
      </c>
      <c r="G644">
        <v>3</v>
      </c>
      <c r="H644">
        <v>6</v>
      </c>
      <c r="I644">
        <v>5</v>
      </c>
      <c r="J644">
        <v>0</v>
      </c>
      <c r="K644">
        <v>2</v>
      </c>
      <c r="L644">
        <v>6</v>
      </c>
      <c r="M644">
        <f>INDEX('Additional Data'!$H$2:$M$2, MATCH(MAX(G644:L644), G644:L644,0))</f>
        <v>0</v>
      </c>
      <c r="N644">
        <v>1</v>
      </c>
      <c r="O644">
        <v>0</v>
      </c>
      <c r="P644">
        <v>0</v>
      </c>
      <c r="Q644">
        <v>3</v>
      </c>
      <c r="R644">
        <v>7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3</v>
      </c>
      <c r="Z644">
        <v>11</v>
      </c>
      <c r="AA644">
        <v>0</v>
      </c>
      <c r="AB644">
        <v>35</v>
      </c>
      <c r="AC644" t="str" cm="1">
        <f t="array" ref="AC644">_xlfn.IFS(AB644 &lt; 30, "&lt; 30", AB644 &lt; 40, "30-39", AB644 &lt; 50, "40-49", AB644 &gt;= 50, "50+")</f>
        <v>30-39</v>
      </c>
      <c r="AD644">
        <v>2386</v>
      </c>
      <c r="AE644">
        <v>0</v>
      </c>
      <c r="AF644">
        <v>1</v>
      </c>
      <c r="AG644">
        <v>0</v>
      </c>
      <c r="AH644">
        <v>0</v>
      </c>
      <c r="AI644">
        <v>0</v>
      </c>
      <c r="AJ644" t="str" cm="1">
        <f t="array" ref="AJ64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4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44">
        <v>0</v>
      </c>
      <c r="AM644">
        <v>0</v>
      </c>
      <c r="AN644">
        <v>1</v>
      </c>
      <c r="AO644">
        <v>0</v>
      </c>
      <c r="AP644">
        <v>0</v>
      </c>
      <c r="AQ644" t="str" cm="1">
        <f t="array" ref="AQ64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44" t="str" cm="1">
        <f t="array" ref="AR64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44">
        <v>16</v>
      </c>
      <c r="AT644">
        <v>10</v>
      </c>
      <c r="AU644">
        <v>0</v>
      </c>
      <c r="AV644">
        <v>1</v>
      </c>
      <c r="AW644" t="s">
        <v>45</v>
      </c>
      <c r="AX644" t="s">
        <v>13</v>
      </c>
      <c r="AY644" t="str">
        <f t="shared" si="91"/>
        <v>Store</v>
      </c>
      <c r="AZ644">
        <v>3</v>
      </c>
      <c r="BA644" t="s">
        <v>44</v>
      </c>
      <c r="BB644">
        <f t="shared" si="92"/>
        <v>3</v>
      </c>
      <c r="BC644">
        <f t="shared" si="93"/>
        <v>22</v>
      </c>
      <c r="BD644">
        <f t="shared" si="94"/>
        <v>3.0000000000000004</v>
      </c>
      <c r="BE644">
        <f t="shared" si="95"/>
        <v>0</v>
      </c>
      <c r="BF644">
        <f t="shared" si="96"/>
        <v>0</v>
      </c>
      <c r="BG644">
        <f t="shared" si="97"/>
        <v>3.0000000000000004</v>
      </c>
      <c r="BH644">
        <f t="shared" si="98"/>
        <v>0</v>
      </c>
      <c r="BI644" t="str">
        <f>VLOOKUP(BH644,'Additional Data'!$E$1:$F$12,2,FALSE)</f>
        <v>Churned Customer</v>
      </c>
      <c r="BJ644" t="str">
        <f>IF(G644 &lt;= 'Additional Data'!$Q$2, "Low", IF(G644 &lt;= 'Additional Data'!$Q$3, "Medium", "High"))</f>
        <v>Low</v>
      </c>
      <c r="BK644" t="str">
        <f>IF(K644 &lt;= 'Additional Data'!$V$2, "Low", IF(K644 &lt;= 'Additional Data'!$V$3, "Medium", "High"))</f>
        <v>Medium</v>
      </c>
      <c r="BL644" t="str">
        <f>IF(L644 &lt;= 'Additional Data'!$AA$2, "Low", IF(L644 &lt;= 'Additional Data'!$AA$3, "Medium", "High"))</f>
        <v>Low</v>
      </c>
      <c r="BM644">
        <v>643</v>
      </c>
    </row>
    <row r="645" spans="1:65" x14ac:dyDescent="0.25">
      <c r="A645">
        <v>58330</v>
      </c>
      <c r="B645" t="str">
        <f>IF(A645 &lt;= 'Additional Data'!$B$2,"Low", IF(A645 &lt;='Additional Data'!$B$3, "Medium", "High"))</f>
        <v>Medium</v>
      </c>
      <c r="C645">
        <v>0</v>
      </c>
      <c r="D645">
        <v>1</v>
      </c>
      <c r="E645">
        <v>87</v>
      </c>
      <c r="F645" t="str">
        <f t="shared" si="90"/>
        <v>Old</v>
      </c>
      <c r="G645">
        <v>445</v>
      </c>
      <c r="H645">
        <v>53</v>
      </c>
      <c r="I645">
        <v>213</v>
      </c>
      <c r="J645">
        <v>104</v>
      </c>
      <c r="K645">
        <v>98</v>
      </c>
      <c r="L645">
        <v>151</v>
      </c>
      <c r="M645">
        <f>INDEX('Additional Data'!$H$2:$M$2, MATCH(MAX(G645:L645), G645:L645,0))</f>
        <v>0</v>
      </c>
      <c r="N645">
        <v>1</v>
      </c>
      <c r="O645">
        <v>6</v>
      </c>
      <c r="P645">
        <v>4</v>
      </c>
      <c r="Q645">
        <v>13</v>
      </c>
      <c r="R645">
        <v>4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3</v>
      </c>
      <c r="Z645">
        <v>11</v>
      </c>
      <c r="AA645">
        <v>0</v>
      </c>
      <c r="AB645">
        <v>45</v>
      </c>
      <c r="AC645" t="str" cm="1">
        <f t="array" ref="AC645">_xlfn.IFS(AB645 &lt; 30, "&lt; 30", AB645 &lt; 40, "30-39", AB645 &lt; 50, "40-49", AB645 &gt;= 50, "50+")</f>
        <v>40-49</v>
      </c>
      <c r="AD645">
        <v>2345</v>
      </c>
      <c r="AE645">
        <v>0</v>
      </c>
      <c r="AF645">
        <v>0</v>
      </c>
      <c r="AG645">
        <v>0</v>
      </c>
      <c r="AH645">
        <v>0</v>
      </c>
      <c r="AI645">
        <v>1</v>
      </c>
      <c r="AJ645" t="str" cm="1">
        <f t="array" ref="AJ64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64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45">
        <v>0</v>
      </c>
      <c r="AM645">
        <v>0</v>
      </c>
      <c r="AN645">
        <v>1</v>
      </c>
      <c r="AO645">
        <v>0</v>
      </c>
      <c r="AP645">
        <v>0</v>
      </c>
      <c r="AQ645" t="str" cm="1">
        <f t="array" ref="AQ64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45" t="str" cm="1">
        <f t="array" ref="AR64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45">
        <v>913</v>
      </c>
      <c r="AT645">
        <v>762</v>
      </c>
      <c r="AU645">
        <v>0</v>
      </c>
      <c r="AV645">
        <v>1</v>
      </c>
      <c r="AW645" t="s">
        <v>46</v>
      </c>
      <c r="AX645" t="s">
        <v>13</v>
      </c>
      <c r="AY645" t="str">
        <f t="shared" si="91"/>
        <v>Store</v>
      </c>
      <c r="AZ645">
        <v>23</v>
      </c>
      <c r="BA645" t="s">
        <v>44</v>
      </c>
      <c r="BB645">
        <f t="shared" si="92"/>
        <v>23</v>
      </c>
      <c r="BC645">
        <f t="shared" si="93"/>
        <v>1064</v>
      </c>
      <c r="BD645">
        <f t="shared" si="94"/>
        <v>1.9999999999999996</v>
      </c>
      <c r="BE645">
        <f t="shared" si="95"/>
        <v>9</v>
      </c>
      <c r="BF645">
        <f t="shared" si="96"/>
        <v>7</v>
      </c>
      <c r="BG645">
        <f t="shared" si="97"/>
        <v>18</v>
      </c>
      <c r="BH645">
        <f t="shared" si="98"/>
        <v>6</v>
      </c>
      <c r="BI645" t="str">
        <f>VLOOKUP(BH645,'Additional Data'!$E$1:$F$12,2,FALSE)</f>
        <v>Loyal Customer</v>
      </c>
      <c r="BJ645" t="str">
        <f>IF(G645 &lt;= 'Additional Data'!$Q$2, "Low", IF(G645 &lt;= 'Additional Data'!$Q$3, "Medium", "High"))</f>
        <v>Medium</v>
      </c>
      <c r="BK645" t="str">
        <f>IF(K645 &lt;= 'Additional Data'!$V$2, "Low", IF(K645 &lt;= 'Additional Data'!$V$3, "Medium", "High"))</f>
        <v>High</v>
      </c>
      <c r="BL645" t="str">
        <f>IF(L645 &lt;= 'Additional Data'!$AA$2, "Low", IF(L645 &lt;= 'Additional Data'!$AA$3, "Medium", "High"))</f>
        <v>High</v>
      </c>
      <c r="BM645">
        <v>644</v>
      </c>
    </row>
    <row r="646" spans="1:65" x14ac:dyDescent="0.25">
      <c r="A646">
        <v>25965</v>
      </c>
      <c r="B646" t="str">
        <f>IF(A646 &lt;= 'Additional Data'!$B$2,"Low", IF(A646 &lt;='Additional Data'!$B$3, "Medium", "High"))</f>
        <v>Low</v>
      </c>
      <c r="C646">
        <v>0</v>
      </c>
      <c r="D646">
        <v>0</v>
      </c>
      <c r="E646">
        <v>29</v>
      </c>
      <c r="F646" t="str">
        <f t="shared" si="90"/>
        <v>Recent</v>
      </c>
      <c r="G646">
        <v>2</v>
      </c>
      <c r="H646">
        <v>2</v>
      </c>
      <c r="I646">
        <v>11</v>
      </c>
      <c r="J646">
        <v>41</v>
      </c>
      <c r="K646">
        <v>7</v>
      </c>
      <c r="L646">
        <v>11</v>
      </c>
      <c r="M646">
        <f>INDEX('Additional Data'!$H$2:$M$2, MATCH(MAX(G646:L646), G646:L646,0))</f>
        <v>0</v>
      </c>
      <c r="N646">
        <v>1</v>
      </c>
      <c r="O646">
        <v>2</v>
      </c>
      <c r="P646">
        <v>0</v>
      </c>
      <c r="Q646">
        <v>3</v>
      </c>
      <c r="R646">
        <v>8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3</v>
      </c>
      <c r="Z646">
        <v>11</v>
      </c>
      <c r="AA646">
        <v>0</v>
      </c>
      <c r="AB646">
        <v>40</v>
      </c>
      <c r="AC646" t="str" cm="1">
        <f t="array" ref="AC646">_xlfn.IFS(AB646 &lt; 30, "&lt; 30", AB646 &lt; 40, "30-39", AB646 &lt; 50, "40-49", AB646 &gt;= 50, "50+")</f>
        <v>40-49</v>
      </c>
      <c r="AD646">
        <v>2819</v>
      </c>
      <c r="AE646">
        <v>0</v>
      </c>
      <c r="AF646">
        <v>1</v>
      </c>
      <c r="AG646">
        <v>0</v>
      </c>
      <c r="AH646">
        <v>0</v>
      </c>
      <c r="AI646">
        <v>0</v>
      </c>
      <c r="AJ646" t="str" cm="1">
        <f t="array" ref="AJ64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4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46">
        <v>0</v>
      </c>
      <c r="AM646">
        <v>1</v>
      </c>
      <c r="AN646">
        <v>0</v>
      </c>
      <c r="AO646">
        <v>0</v>
      </c>
      <c r="AP646">
        <v>0</v>
      </c>
      <c r="AQ646" t="str" cm="1">
        <f t="array" ref="AQ64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646" t="str" cm="1">
        <f t="array" ref="AR64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646">
        <v>63</v>
      </c>
      <c r="AT646">
        <v>52</v>
      </c>
      <c r="AU646">
        <v>0</v>
      </c>
      <c r="AV646">
        <v>0</v>
      </c>
      <c r="AW646" t="s">
        <v>47</v>
      </c>
      <c r="AX646" t="s">
        <v>13</v>
      </c>
      <c r="AY646" t="str">
        <f t="shared" si="91"/>
        <v>Store</v>
      </c>
      <c r="AZ646">
        <v>5</v>
      </c>
      <c r="BA646" t="s">
        <v>44</v>
      </c>
      <c r="BB646">
        <f t="shared" si="92"/>
        <v>5</v>
      </c>
      <c r="BC646">
        <f t="shared" si="93"/>
        <v>74</v>
      </c>
      <c r="BD646">
        <f t="shared" si="94"/>
        <v>8</v>
      </c>
      <c r="BE646">
        <f t="shared" si="95"/>
        <v>1</v>
      </c>
      <c r="BF646">
        <f t="shared" si="96"/>
        <v>2</v>
      </c>
      <c r="BG646">
        <f t="shared" si="97"/>
        <v>11</v>
      </c>
      <c r="BH646">
        <f t="shared" si="98"/>
        <v>3</v>
      </c>
      <c r="BI646" t="str">
        <f>VLOOKUP(BH646,'Additional Data'!$E$1:$F$12,2,FALSE)</f>
        <v>At Risk</v>
      </c>
      <c r="BJ646" t="str">
        <f>IF(G646 &lt;= 'Additional Data'!$Q$2, "Low", IF(G646 &lt;= 'Additional Data'!$Q$3, "Medium", "High"))</f>
        <v>Low</v>
      </c>
      <c r="BK646" t="str">
        <f>IF(K646 &lt;= 'Additional Data'!$V$2, "Low", IF(K646 &lt;= 'Additional Data'!$V$3, "Medium", "High"))</f>
        <v>Medium</v>
      </c>
      <c r="BL646" t="str">
        <f>IF(L646 &lt;= 'Additional Data'!$AA$2, "Low", IF(L646 &lt;= 'Additional Data'!$AA$3, "Medium", "High"))</f>
        <v>Medium</v>
      </c>
      <c r="BM646">
        <v>645</v>
      </c>
    </row>
    <row r="647" spans="1:65" x14ac:dyDescent="0.25">
      <c r="A647">
        <v>14661</v>
      </c>
      <c r="B647" t="str">
        <f>IF(A647 &lt;= 'Additional Data'!$B$2,"Low", IF(A647 &lt;='Additional Data'!$B$3, "Medium", "High"))</f>
        <v>Low</v>
      </c>
      <c r="C647">
        <v>0</v>
      </c>
      <c r="D647">
        <v>0</v>
      </c>
      <c r="E647">
        <v>88</v>
      </c>
      <c r="F647" t="str">
        <f t="shared" si="90"/>
        <v>Old</v>
      </c>
      <c r="G647">
        <v>4</v>
      </c>
      <c r="H647">
        <v>1</v>
      </c>
      <c r="I647">
        <v>11</v>
      </c>
      <c r="J647">
        <v>6</v>
      </c>
      <c r="K647">
        <v>2</v>
      </c>
      <c r="L647">
        <v>2</v>
      </c>
      <c r="M647">
        <f>INDEX('Additional Data'!$H$2:$M$2, MATCH(MAX(G647:L647), G647:L647,0))</f>
        <v>0</v>
      </c>
      <c r="N647">
        <v>1</v>
      </c>
      <c r="O647">
        <v>1</v>
      </c>
      <c r="P647">
        <v>0</v>
      </c>
      <c r="Q647">
        <v>3</v>
      </c>
      <c r="R647">
        <v>6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3</v>
      </c>
      <c r="Z647">
        <v>11</v>
      </c>
      <c r="AA647">
        <v>0</v>
      </c>
      <c r="AB647">
        <v>64</v>
      </c>
      <c r="AC647" t="str" cm="1">
        <f t="array" ref="AC647">_xlfn.IFS(AB647 &lt; 30, "&lt; 30", AB647 &lt; 40, "30-39", AB647 &lt; 50, "40-49", AB647 &gt;= 50, "50+")</f>
        <v>50+</v>
      </c>
      <c r="AD647">
        <v>2703</v>
      </c>
      <c r="AE647">
        <v>0</v>
      </c>
      <c r="AF647">
        <v>0</v>
      </c>
      <c r="AG647">
        <v>0</v>
      </c>
      <c r="AH647">
        <v>1</v>
      </c>
      <c r="AI647">
        <v>0</v>
      </c>
      <c r="AJ647" t="str" cm="1">
        <f t="array" ref="AJ64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4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47">
        <v>0</v>
      </c>
      <c r="AM647">
        <v>0</v>
      </c>
      <c r="AN647">
        <v>0</v>
      </c>
      <c r="AO647">
        <v>1</v>
      </c>
      <c r="AP647">
        <v>0</v>
      </c>
      <c r="AQ647" t="str" cm="1">
        <f t="array" ref="AQ64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647" t="str" cm="1">
        <f t="array" ref="AR64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47">
        <v>24</v>
      </c>
      <c r="AT647">
        <v>22</v>
      </c>
      <c r="AU647">
        <v>0</v>
      </c>
      <c r="AV647">
        <v>0</v>
      </c>
      <c r="AW647" t="s">
        <v>45</v>
      </c>
      <c r="AX647" t="s">
        <v>13</v>
      </c>
      <c r="AY647" t="str">
        <f t="shared" si="91"/>
        <v>Store</v>
      </c>
      <c r="AZ647">
        <v>4</v>
      </c>
      <c r="BA647" t="s">
        <v>44</v>
      </c>
      <c r="BB647">
        <f t="shared" si="92"/>
        <v>4</v>
      </c>
      <c r="BC647">
        <f t="shared" si="93"/>
        <v>26</v>
      </c>
      <c r="BD647">
        <f t="shared" si="94"/>
        <v>1.9999999999999996</v>
      </c>
      <c r="BE647">
        <f t="shared" si="95"/>
        <v>0</v>
      </c>
      <c r="BF647">
        <f t="shared" si="96"/>
        <v>0</v>
      </c>
      <c r="BG647">
        <f t="shared" si="97"/>
        <v>1.9999999999999996</v>
      </c>
      <c r="BH647">
        <f t="shared" si="98"/>
        <v>0</v>
      </c>
      <c r="BI647" t="str">
        <f>VLOOKUP(BH647,'Additional Data'!$E$1:$F$12,2,FALSE)</f>
        <v>Churned Customer</v>
      </c>
      <c r="BJ647" t="str">
        <f>IF(G647 &lt;= 'Additional Data'!$Q$2, "Low", IF(G647 &lt;= 'Additional Data'!$Q$3, "Medium", "High"))</f>
        <v>Low</v>
      </c>
      <c r="BK647" t="str">
        <f>IF(K647 &lt;= 'Additional Data'!$V$2, "Low", IF(K647 &lt;= 'Additional Data'!$V$3, "Medium", "High"))</f>
        <v>Medium</v>
      </c>
      <c r="BL647" t="str">
        <f>IF(L647 &lt;= 'Additional Data'!$AA$2, "Low", IF(L647 &lt;= 'Additional Data'!$AA$3, "Medium", "High"))</f>
        <v>Low</v>
      </c>
      <c r="BM647">
        <v>646</v>
      </c>
    </row>
    <row r="648" spans="1:65" x14ac:dyDescent="0.25">
      <c r="A648">
        <v>18690</v>
      </c>
      <c r="B648" t="str">
        <f>IF(A648 &lt;= 'Additional Data'!$B$2,"Low", IF(A648 &lt;='Additional Data'!$B$3, "Medium", "High"))</f>
        <v>Low</v>
      </c>
      <c r="C648">
        <v>0</v>
      </c>
      <c r="D648">
        <v>0</v>
      </c>
      <c r="E648">
        <v>77</v>
      </c>
      <c r="F648" t="str">
        <f t="shared" si="90"/>
        <v>Old</v>
      </c>
      <c r="G648">
        <v>6</v>
      </c>
      <c r="H648">
        <v>1</v>
      </c>
      <c r="I648">
        <v>7</v>
      </c>
      <c r="J648">
        <v>23</v>
      </c>
      <c r="K648">
        <v>4</v>
      </c>
      <c r="L648">
        <v>19</v>
      </c>
      <c r="M648">
        <f>INDEX('Additional Data'!$H$2:$M$2, MATCH(MAX(G648:L648), G648:L648,0))</f>
        <v>0</v>
      </c>
      <c r="N648">
        <v>1</v>
      </c>
      <c r="O648">
        <v>1</v>
      </c>
      <c r="P648">
        <v>1</v>
      </c>
      <c r="Q648">
        <v>2</v>
      </c>
      <c r="R648">
        <v>8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3</v>
      </c>
      <c r="Z648">
        <v>11</v>
      </c>
      <c r="AA648">
        <v>0</v>
      </c>
      <c r="AB648">
        <v>61</v>
      </c>
      <c r="AC648" t="str" cm="1">
        <f t="array" ref="AC648">_xlfn.IFS(AB648 &lt; 30, "&lt; 30", AB648 &lt; 40, "30-39", AB648 &lt; 50, "40-49", AB648 &gt;= 50, "50+")</f>
        <v>50+</v>
      </c>
      <c r="AD648">
        <v>2707</v>
      </c>
      <c r="AE648">
        <v>0</v>
      </c>
      <c r="AF648">
        <v>1</v>
      </c>
      <c r="AG648">
        <v>0</v>
      </c>
      <c r="AH648">
        <v>0</v>
      </c>
      <c r="AI648">
        <v>0</v>
      </c>
      <c r="AJ648" t="str" cm="1">
        <f t="array" ref="AJ64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4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48">
        <v>0</v>
      </c>
      <c r="AM648">
        <v>0</v>
      </c>
      <c r="AN648">
        <v>1</v>
      </c>
      <c r="AO648">
        <v>0</v>
      </c>
      <c r="AP648">
        <v>0</v>
      </c>
      <c r="AQ648" t="str" cm="1">
        <f t="array" ref="AQ64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48" t="str" cm="1">
        <f t="array" ref="AR64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48">
        <v>41</v>
      </c>
      <c r="AT648">
        <v>22</v>
      </c>
      <c r="AU648">
        <v>0</v>
      </c>
      <c r="AV648">
        <v>0</v>
      </c>
      <c r="AW648" t="s">
        <v>45</v>
      </c>
      <c r="AX648" t="s">
        <v>13</v>
      </c>
      <c r="AY648" t="str">
        <f t="shared" si="91"/>
        <v>Store</v>
      </c>
      <c r="AZ648">
        <v>4</v>
      </c>
      <c r="BA648" t="s">
        <v>44</v>
      </c>
      <c r="BB648">
        <f t="shared" si="92"/>
        <v>4</v>
      </c>
      <c r="BC648">
        <f t="shared" si="93"/>
        <v>60</v>
      </c>
      <c r="BD648">
        <f t="shared" si="94"/>
        <v>3.0000000000000004</v>
      </c>
      <c r="BE648">
        <f t="shared" si="95"/>
        <v>0</v>
      </c>
      <c r="BF648">
        <f t="shared" si="96"/>
        <v>2</v>
      </c>
      <c r="BG648">
        <f t="shared" si="97"/>
        <v>5</v>
      </c>
      <c r="BH648">
        <f t="shared" si="98"/>
        <v>0</v>
      </c>
      <c r="BI648" t="str">
        <f>VLOOKUP(BH648,'Additional Data'!$E$1:$F$12,2,FALSE)</f>
        <v>Churned Customer</v>
      </c>
      <c r="BJ648" t="str">
        <f>IF(G648 &lt;= 'Additional Data'!$Q$2, "Low", IF(G648 &lt;= 'Additional Data'!$Q$3, "Medium", "High"))</f>
        <v>Low</v>
      </c>
      <c r="BK648" t="str">
        <f>IF(K648 &lt;= 'Additional Data'!$V$2, "Low", IF(K648 &lt;= 'Additional Data'!$V$3, "Medium", "High"))</f>
        <v>Medium</v>
      </c>
      <c r="BL648" t="str">
        <f>IF(L648 &lt;= 'Additional Data'!$AA$2, "Low", IF(L648 &lt;= 'Additional Data'!$AA$3, "Medium", "High"))</f>
        <v>Medium</v>
      </c>
      <c r="BM648">
        <v>647</v>
      </c>
    </row>
    <row r="649" spans="1:65" x14ac:dyDescent="0.25">
      <c r="A649">
        <v>45068</v>
      </c>
      <c r="B649" t="str">
        <f>IF(A649 &lt;= 'Additional Data'!$B$2,"Low", IF(A649 &lt;='Additional Data'!$B$3, "Medium", "High"))</f>
        <v>Medium</v>
      </c>
      <c r="C649">
        <v>0</v>
      </c>
      <c r="D649">
        <v>1</v>
      </c>
      <c r="E649">
        <v>25</v>
      </c>
      <c r="F649" t="str">
        <f t="shared" si="90"/>
        <v>Recent</v>
      </c>
      <c r="G649">
        <v>14</v>
      </c>
      <c r="H649">
        <v>0</v>
      </c>
      <c r="I649">
        <v>3</v>
      </c>
      <c r="J649">
        <v>0</v>
      </c>
      <c r="K649">
        <v>0</v>
      </c>
      <c r="L649">
        <v>3</v>
      </c>
      <c r="M649">
        <f>INDEX('Additional Data'!$H$2:$M$2, MATCH(MAX(G649:L649), G649:L649,0))</f>
        <v>0</v>
      </c>
      <c r="N649">
        <v>1</v>
      </c>
      <c r="O649">
        <v>1</v>
      </c>
      <c r="P649">
        <v>0</v>
      </c>
      <c r="Q649">
        <v>2</v>
      </c>
      <c r="R649">
        <v>7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3</v>
      </c>
      <c r="Z649">
        <v>11</v>
      </c>
      <c r="AA649">
        <v>0</v>
      </c>
      <c r="AB649">
        <v>46</v>
      </c>
      <c r="AC649" t="str" cm="1">
        <f t="array" ref="AC649">_xlfn.IFS(AB649 &lt; 30, "&lt; 30", AB649 &lt; 40, "30-39", AB649 &lt; 50, "40-49", AB649 &gt;= 50, "50+")</f>
        <v>40-49</v>
      </c>
      <c r="AD649">
        <v>2568</v>
      </c>
      <c r="AE649">
        <v>0</v>
      </c>
      <c r="AF649">
        <v>0</v>
      </c>
      <c r="AG649">
        <v>0</v>
      </c>
      <c r="AH649">
        <v>1</v>
      </c>
      <c r="AI649">
        <v>0</v>
      </c>
      <c r="AJ649" t="str" cm="1">
        <f t="array" ref="AJ64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4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49">
        <v>0</v>
      </c>
      <c r="AM649">
        <v>0</v>
      </c>
      <c r="AN649">
        <v>0</v>
      </c>
      <c r="AO649">
        <v>0</v>
      </c>
      <c r="AP649">
        <v>1</v>
      </c>
      <c r="AQ649" t="str" cm="1">
        <f t="array" ref="AQ64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649" t="str" cm="1">
        <f t="array" ref="AR64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49">
        <v>17</v>
      </c>
      <c r="AT649">
        <v>14</v>
      </c>
      <c r="AU649">
        <v>0</v>
      </c>
      <c r="AV649">
        <v>1</v>
      </c>
      <c r="AW649" t="s">
        <v>45</v>
      </c>
      <c r="AX649" t="s">
        <v>13</v>
      </c>
      <c r="AY649" t="str">
        <f t="shared" si="91"/>
        <v>Store</v>
      </c>
      <c r="AZ649">
        <v>3</v>
      </c>
      <c r="BA649" t="s">
        <v>44</v>
      </c>
      <c r="BB649">
        <f t="shared" si="92"/>
        <v>3</v>
      </c>
      <c r="BC649">
        <f t="shared" si="93"/>
        <v>20</v>
      </c>
      <c r="BD649">
        <f t="shared" si="94"/>
        <v>8</v>
      </c>
      <c r="BE649">
        <f t="shared" si="95"/>
        <v>0</v>
      </c>
      <c r="BF649">
        <f t="shared" si="96"/>
        <v>0</v>
      </c>
      <c r="BG649">
        <f t="shared" si="97"/>
        <v>8</v>
      </c>
      <c r="BH649">
        <f t="shared" si="98"/>
        <v>1</v>
      </c>
      <c r="BI649" t="str">
        <f>VLOOKUP(BH649,'Additional Data'!$E$1:$F$12,2,FALSE)</f>
        <v>Churned Customer</v>
      </c>
      <c r="BJ649" t="str">
        <f>IF(G649 &lt;= 'Additional Data'!$Q$2, "Low", IF(G649 &lt;= 'Additional Data'!$Q$3, "Medium", "High"))</f>
        <v>Low</v>
      </c>
      <c r="BK649" t="str">
        <f>IF(K649 &lt;= 'Additional Data'!$V$2, "Low", IF(K649 &lt;= 'Additional Data'!$V$3, "Medium", "High"))</f>
        <v>Low</v>
      </c>
      <c r="BL649" t="str">
        <f>IF(L649 &lt;= 'Additional Data'!$AA$2, "Low", IF(L649 &lt;= 'Additional Data'!$AA$3, "Medium", "High"))</f>
        <v>Low</v>
      </c>
      <c r="BM649">
        <v>648</v>
      </c>
    </row>
    <row r="650" spans="1:65" x14ac:dyDescent="0.25">
      <c r="A650">
        <v>21063</v>
      </c>
      <c r="B650" t="str">
        <f>IF(A650 &lt;= 'Additional Data'!$B$2,"Low", IF(A650 &lt;='Additional Data'!$B$3, "Medium", "High"))</f>
        <v>Low</v>
      </c>
      <c r="C650">
        <v>1</v>
      </c>
      <c r="D650">
        <v>0</v>
      </c>
      <c r="E650">
        <v>34</v>
      </c>
      <c r="F650" t="str">
        <f t="shared" si="90"/>
        <v>Mid</v>
      </c>
      <c r="G650">
        <v>1</v>
      </c>
      <c r="H650">
        <v>10</v>
      </c>
      <c r="I650">
        <v>11</v>
      </c>
      <c r="J650">
        <v>19</v>
      </c>
      <c r="K650">
        <v>3</v>
      </c>
      <c r="L650">
        <v>15</v>
      </c>
      <c r="M650">
        <f>INDEX('Additional Data'!$H$2:$M$2, MATCH(MAX(G650:L650), G650:L650,0))</f>
        <v>0</v>
      </c>
      <c r="N650">
        <v>2</v>
      </c>
      <c r="O650">
        <v>2</v>
      </c>
      <c r="P650">
        <v>0</v>
      </c>
      <c r="Q650">
        <v>3</v>
      </c>
      <c r="R650">
        <v>6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3</v>
      </c>
      <c r="Z650">
        <v>11</v>
      </c>
      <c r="AA650">
        <v>0</v>
      </c>
      <c r="AB650">
        <v>33</v>
      </c>
      <c r="AC650" t="str" cm="1">
        <f t="array" ref="AC650">_xlfn.IFS(AB650 &lt; 30, "&lt; 30", AB650 &lt; 40, "30-39", AB650 &lt; 50, "40-49", AB650 &gt;= 50, "50+")</f>
        <v>30-39</v>
      </c>
      <c r="AD650">
        <v>2436</v>
      </c>
      <c r="AE650">
        <v>0</v>
      </c>
      <c r="AF650">
        <v>0</v>
      </c>
      <c r="AG650">
        <v>1</v>
      </c>
      <c r="AH650">
        <v>0</v>
      </c>
      <c r="AI650">
        <v>0</v>
      </c>
      <c r="AJ650" t="str" cm="1">
        <f t="array" ref="AJ65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65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50">
        <v>0</v>
      </c>
      <c r="AM650">
        <v>1</v>
      </c>
      <c r="AN650">
        <v>0</v>
      </c>
      <c r="AO650">
        <v>0</v>
      </c>
      <c r="AP650">
        <v>0</v>
      </c>
      <c r="AQ650" t="str" cm="1">
        <f t="array" ref="AQ65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650" t="str" cm="1">
        <f t="array" ref="AR65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650">
        <v>44</v>
      </c>
      <c r="AT650">
        <v>29</v>
      </c>
      <c r="AU650">
        <v>0</v>
      </c>
      <c r="AV650">
        <v>1</v>
      </c>
      <c r="AW650" t="s">
        <v>45</v>
      </c>
      <c r="AX650" t="s">
        <v>13</v>
      </c>
      <c r="AY650" t="str">
        <f t="shared" si="91"/>
        <v>Store</v>
      </c>
      <c r="AZ650">
        <v>5</v>
      </c>
      <c r="BA650" t="s">
        <v>44</v>
      </c>
      <c r="BB650">
        <f t="shared" si="92"/>
        <v>5</v>
      </c>
      <c r="BC650">
        <f t="shared" si="93"/>
        <v>59</v>
      </c>
      <c r="BD650">
        <f t="shared" si="94"/>
        <v>7</v>
      </c>
      <c r="BE650">
        <f t="shared" si="95"/>
        <v>1</v>
      </c>
      <c r="BF650">
        <f t="shared" si="96"/>
        <v>2</v>
      </c>
      <c r="BG650">
        <f t="shared" si="97"/>
        <v>10</v>
      </c>
      <c r="BH650">
        <f t="shared" si="98"/>
        <v>2</v>
      </c>
      <c r="BI650" t="str">
        <f>VLOOKUP(BH650,'Additional Data'!$E$1:$F$12,2,FALSE)</f>
        <v>Churned Customer</v>
      </c>
      <c r="BJ650" t="str">
        <f>IF(G650 &lt;= 'Additional Data'!$Q$2, "Low", IF(G650 &lt;= 'Additional Data'!$Q$3, "Medium", "High"))</f>
        <v>Low</v>
      </c>
      <c r="BK650" t="str">
        <f>IF(K650 &lt;= 'Additional Data'!$V$2, "Low", IF(K650 &lt;= 'Additional Data'!$V$3, "Medium", "High"))</f>
        <v>Medium</v>
      </c>
      <c r="BL650" t="str">
        <f>IF(L650 &lt;= 'Additional Data'!$AA$2, "Low", IF(L650 &lt;= 'Additional Data'!$AA$3, "Medium", "High"))</f>
        <v>Medium</v>
      </c>
      <c r="BM650">
        <v>649</v>
      </c>
    </row>
    <row r="651" spans="1:65" x14ac:dyDescent="0.25">
      <c r="A651">
        <v>29187</v>
      </c>
      <c r="B651" t="str">
        <f>IF(A651 &lt;= 'Additional Data'!$B$2,"Low", IF(A651 &lt;='Additional Data'!$B$3, "Medium", "High"))</f>
        <v>Low</v>
      </c>
      <c r="C651">
        <v>1</v>
      </c>
      <c r="D651">
        <v>0</v>
      </c>
      <c r="E651">
        <v>43</v>
      </c>
      <c r="F651" t="str">
        <f t="shared" si="90"/>
        <v>Mid</v>
      </c>
      <c r="G651">
        <v>26</v>
      </c>
      <c r="H651">
        <v>0</v>
      </c>
      <c r="I651">
        <v>6</v>
      </c>
      <c r="J651">
        <v>0</v>
      </c>
      <c r="K651">
        <v>0</v>
      </c>
      <c r="L651">
        <v>2</v>
      </c>
      <c r="M651">
        <f>INDEX('Additional Data'!$H$2:$M$2, MATCH(MAX(G651:L651), G651:L651,0))</f>
        <v>0</v>
      </c>
      <c r="N651">
        <v>1</v>
      </c>
      <c r="O651">
        <v>1</v>
      </c>
      <c r="P651">
        <v>0</v>
      </c>
      <c r="Q651">
        <v>3</v>
      </c>
      <c r="R651">
        <v>8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3</v>
      </c>
      <c r="Z651">
        <v>11</v>
      </c>
      <c r="AA651">
        <v>0</v>
      </c>
      <c r="AB651">
        <v>52</v>
      </c>
      <c r="AC651" t="str" cm="1">
        <f t="array" ref="AC651">_xlfn.IFS(AB651 &lt; 30, "&lt; 30", AB651 &lt; 40, "30-39", AB651 &lt; 50, "40-49", AB651 &gt;= 50, "50+")</f>
        <v>50+</v>
      </c>
      <c r="AD651">
        <v>2575</v>
      </c>
      <c r="AE651">
        <v>0</v>
      </c>
      <c r="AF651">
        <v>1</v>
      </c>
      <c r="AG651">
        <v>0</v>
      </c>
      <c r="AH651">
        <v>0</v>
      </c>
      <c r="AI651">
        <v>0</v>
      </c>
      <c r="AJ651" t="str" cm="1">
        <f t="array" ref="AJ65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5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51">
        <v>0</v>
      </c>
      <c r="AM651">
        <v>0</v>
      </c>
      <c r="AN651">
        <v>0</v>
      </c>
      <c r="AO651">
        <v>0</v>
      </c>
      <c r="AP651">
        <v>1</v>
      </c>
      <c r="AQ651" t="str" cm="1">
        <f t="array" ref="AQ65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651" t="str" cm="1">
        <f t="array" ref="AR65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51">
        <v>32</v>
      </c>
      <c r="AT651">
        <v>30</v>
      </c>
      <c r="AU651">
        <v>0</v>
      </c>
      <c r="AV651">
        <v>1</v>
      </c>
      <c r="AW651" t="s">
        <v>45</v>
      </c>
      <c r="AX651" t="s">
        <v>13</v>
      </c>
      <c r="AY651" t="str">
        <f t="shared" si="91"/>
        <v>Store</v>
      </c>
      <c r="AZ651">
        <v>4</v>
      </c>
      <c r="BA651" t="s">
        <v>44</v>
      </c>
      <c r="BB651">
        <f t="shared" si="92"/>
        <v>4</v>
      </c>
      <c r="BC651">
        <f t="shared" si="93"/>
        <v>34</v>
      </c>
      <c r="BD651">
        <f t="shared" si="94"/>
        <v>6</v>
      </c>
      <c r="BE651">
        <f t="shared" si="95"/>
        <v>0</v>
      </c>
      <c r="BF651">
        <f t="shared" si="96"/>
        <v>0</v>
      </c>
      <c r="BG651">
        <f t="shared" si="97"/>
        <v>6</v>
      </c>
      <c r="BH651">
        <f t="shared" si="98"/>
        <v>0</v>
      </c>
      <c r="BI651" t="str">
        <f>VLOOKUP(BH651,'Additional Data'!$E$1:$F$12,2,FALSE)</f>
        <v>Churned Customer</v>
      </c>
      <c r="BJ651" t="str">
        <f>IF(G651 &lt;= 'Additional Data'!$Q$2, "Low", IF(G651 &lt;= 'Additional Data'!$Q$3, "Medium", "High"))</f>
        <v>Medium</v>
      </c>
      <c r="BK651" t="str">
        <f>IF(K651 &lt;= 'Additional Data'!$V$2, "Low", IF(K651 &lt;= 'Additional Data'!$V$3, "Medium", "High"))</f>
        <v>Low</v>
      </c>
      <c r="BL651" t="str">
        <f>IF(L651 &lt;= 'Additional Data'!$AA$2, "Low", IF(L651 &lt;= 'Additional Data'!$AA$3, "Medium", "High"))</f>
        <v>Low</v>
      </c>
      <c r="BM651">
        <v>650</v>
      </c>
    </row>
    <row r="652" spans="1:65" x14ac:dyDescent="0.25">
      <c r="A652">
        <v>54690</v>
      </c>
      <c r="B652" t="str">
        <f>IF(A652 &lt;= 'Additional Data'!$B$2,"Low", IF(A652 &lt;='Additional Data'!$B$3, "Medium", "High"))</f>
        <v>Medium</v>
      </c>
      <c r="C652">
        <v>1</v>
      </c>
      <c r="D652">
        <v>1</v>
      </c>
      <c r="E652">
        <v>76</v>
      </c>
      <c r="F652" t="str">
        <f t="shared" si="90"/>
        <v>Old</v>
      </c>
      <c r="G652">
        <v>111</v>
      </c>
      <c r="H652">
        <v>16</v>
      </c>
      <c r="I652">
        <v>37</v>
      </c>
      <c r="J652">
        <v>7</v>
      </c>
      <c r="K652">
        <v>9</v>
      </c>
      <c r="L652">
        <v>18</v>
      </c>
      <c r="M652">
        <f>INDEX('Additional Data'!$H$2:$M$2, MATCH(MAX(G652:L652), G652:L652,0))</f>
        <v>0</v>
      </c>
      <c r="N652">
        <v>3</v>
      </c>
      <c r="O652">
        <v>3</v>
      </c>
      <c r="P652">
        <v>1</v>
      </c>
      <c r="Q652">
        <v>5</v>
      </c>
      <c r="R652">
        <v>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3</v>
      </c>
      <c r="Z652">
        <v>11</v>
      </c>
      <c r="AA652">
        <v>0</v>
      </c>
      <c r="AB652">
        <v>49</v>
      </c>
      <c r="AC652" t="str" cm="1">
        <f t="array" ref="AC652">_xlfn.IFS(AB652 &lt; 30, "&lt; 30", AB652 &lt; 40, "30-39", AB652 &lt; 50, "40-49", AB652 &gt;= 50, "50+")</f>
        <v>40-49</v>
      </c>
      <c r="AD652">
        <v>2393</v>
      </c>
      <c r="AE652">
        <v>0</v>
      </c>
      <c r="AF652">
        <v>1</v>
      </c>
      <c r="AG652">
        <v>0</v>
      </c>
      <c r="AH652">
        <v>0</v>
      </c>
      <c r="AI652">
        <v>0</v>
      </c>
      <c r="AJ652" t="str" cm="1">
        <f t="array" ref="AJ65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5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52">
        <v>1</v>
      </c>
      <c r="AM652">
        <v>0</v>
      </c>
      <c r="AN652">
        <v>0</v>
      </c>
      <c r="AO652">
        <v>0</v>
      </c>
      <c r="AP652">
        <v>0</v>
      </c>
      <c r="AQ652" t="str" cm="1">
        <f t="array" ref="AQ65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652" t="str" cm="1">
        <f t="array" ref="AR65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652">
        <v>180</v>
      </c>
      <c r="AT652">
        <v>162</v>
      </c>
      <c r="AU652">
        <v>0</v>
      </c>
      <c r="AV652">
        <v>2</v>
      </c>
      <c r="AW652" t="s">
        <v>47</v>
      </c>
      <c r="AX652" t="s">
        <v>13</v>
      </c>
      <c r="AY652" t="str">
        <f t="shared" si="91"/>
        <v>Store</v>
      </c>
      <c r="AZ652">
        <v>9</v>
      </c>
      <c r="BA652" t="s">
        <v>44</v>
      </c>
      <c r="BB652">
        <f t="shared" si="92"/>
        <v>9</v>
      </c>
      <c r="BC652">
        <f t="shared" si="93"/>
        <v>198</v>
      </c>
      <c r="BD652">
        <f t="shared" si="94"/>
        <v>3.0000000000000004</v>
      </c>
      <c r="BE652">
        <f t="shared" si="95"/>
        <v>3</v>
      </c>
      <c r="BF652">
        <f t="shared" si="96"/>
        <v>3</v>
      </c>
      <c r="BG652">
        <f t="shared" si="97"/>
        <v>9</v>
      </c>
      <c r="BH652">
        <f t="shared" si="98"/>
        <v>2</v>
      </c>
      <c r="BI652" t="str">
        <f>VLOOKUP(BH652,'Additional Data'!$E$1:$F$12,2,FALSE)</f>
        <v>Churned Customer</v>
      </c>
      <c r="BJ652" t="str">
        <f>IF(G652 &lt;= 'Additional Data'!$Q$2, "Low", IF(G652 &lt;= 'Additional Data'!$Q$3, "Medium", "High"))</f>
        <v>Medium</v>
      </c>
      <c r="BK652" t="str">
        <f>IF(K652 &lt;= 'Additional Data'!$V$2, "Low", IF(K652 &lt;= 'Additional Data'!$V$3, "Medium", "High"))</f>
        <v>Medium</v>
      </c>
      <c r="BL652" t="str">
        <f>IF(L652 &lt;= 'Additional Data'!$AA$2, "Low", IF(L652 &lt;= 'Additional Data'!$AA$3, "Medium", "High"))</f>
        <v>Medium</v>
      </c>
      <c r="BM652">
        <v>651</v>
      </c>
    </row>
    <row r="653" spans="1:65" x14ac:dyDescent="0.25">
      <c r="A653">
        <v>59304</v>
      </c>
      <c r="B653" t="str">
        <f>IF(A653 &lt;= 'Additional Data'!$B$2,"Low", IF(A653 &lt;='Additional Data'!$B$3, "Medium", "High"))</f>
        <v>Medium</v>
      </c>
      <c r="C653">
        <v>0</v>
      </c>
      <c r="D653">
        <v>1</v>
      </c>
      <c r="E653">
        <v>81</v>
      </c>
      <c r="F653" t="str">
        <f t="shared" si="90"/>
        <v>Old</v>
      </c>
      <c r="G653">
        <v>418</v>
      </c>
      <c r="H653">
        <v>61</v>
      </c>
      <c r="I653">
        <v>428</v>
      </c>
      <c r="J653">
        <v>80</v>
      </c>
      <c r="K653">
        <v>51</v>
      </c>
      <c r="L653">
        <v>10</v>
      </c>
      <c r="M653">
        <f>INDEX('Additional Data'!$H$2:$M$2, MATCH(MAX(G653:L653), G653:L653,0))</f>
        <v>0</v>
      </c>
      <c r="N653">
        <v>3</v>
      </c>
      <c r="O653">
        <v>7</v>
      </c>
      <c r="P653">
        <v>8</v>
      </c>
      <c r="Q653">
        <v>10</v>
      </c>
      <c r="R653">
        <v>5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3</v>
      </c>
      <c r="Z653">
        <v>11</v>
      </c>
      <c r="AA653">
        <v>0</v>
      </c>
      <c r="AB653">
        <v>56</v>
      </c>
      <c r="AC653" t="str" cm="1">
        <f t="array" ref="AC653">_xlfn.IFS(AB653 &lt; 30, "&lt; 30", AB653 &lt; 40, "30-39", AB653 &lt; 50, "40-49", AB653 &gt;= 50, "50+")</f>
        <v>50+</v>
      </c>
      <c r="AD653">
        <v>2494</v>
      </c>
      <c r="AE653">
        <v>0</v>
      </c>
      <c r="AF653">
        <v>1</v>
      </c>
      <c r="AG653">
        <v>0</v>
      </c>
      <c r="AH653">
        <v>0</v>
      </c>
      <c r="AI653">
        <v>0</v>
      </c>
      <c r="AJ653" t="str" cm="1">
        <f t="array" ref="AJ65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5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53">
        <v>0</v>
      </c>
      <c r="AM653">
        <v>0</v>
      </c>
      <c r="AN653">
        <v>0</v>
      </c>
      <c r="AO653">
        <v>0</v>
      </c>
      <c r="AP653">
        <v>1</v>
      </c>
      <c r="AQ653" t="str" cm="1">
        <f t="array" ref="AQ65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653" t="str" cm="1">
        <f t="array" ref="AR65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53">
        <v>1038</v>
      </c>
      <c r="AT653">
        <v>1028</v>
      </c>
      <c r="AU653">
        <v>0</v>
      </c>
      <c r="AV653">
        <v>1</v>
      </c>
      <c r="AW653" t="s">
        <v>43</v>
      </c>
      <c r="AX653" t="s">
        <v>13</v>
      </c>
      <c r="AY653" t="str">
        <f t="shared" si="91"/>
        <v>Store</v>
      </c>
      <c r="AZ653">
        <v>25</v>
      </c>
      <c r="BA653" t="s">
        <v>44</v>
      </c>
      <c r="BB653">
        <f t="shared" si="92"/>
        <v>25</v>
      </c>
      <c r="BC653">
        <f t="shared" si="93"/>
        <v>1048</v>
      </c>
      <c r="BD653">
        <f t="shared" si="94"/>
        <v>1.9999999999999996</v>
      </c>
      <c r="BE653">
        <f t="shared" si="95"/>
        <v>9</v>
      </c>
      <c r="BF653">
        <f t="shared" si="96"/>
        <v>7</v>
      </c>
      <c r="BG653">
        <f t="shared" si="97"/>
        <v>18</v>
      </c>
      <c r="BH653">
        <f t="shared" si="98"/>
        <v>6</v>
      </c>
      <c r="BI653" t="str">
        <f>VLOOKUP(BH653,'Additional Data'!$E$1:$F$12,2,FALSE)</f>
        <v>Loyal Customer</v>
      </c>
      <c r="BJ653" t="str">
        <f>IF(G653 &lt;= 'Additional Data'!$Q$2, "Low", IF(G653 &lt;= 'Additional Data'!$Q$3, "Medium", "High"))</f>
        <v>Medium</v>
      </c>
      <c r="BK653" t="str">
        <f>IF(K653 &lt;= 'Additional Data'!$V$2, "Low", IF(K653 &lt;= 'Additional Data'!$V$3, "Medium", "High"))</f>
        <v>High</v>
      </c>
      <c r="BL653" t="str">
        <f>IF(L653 &lt;= 'Additional Data'!$AA$2, "Low", IF(L653 &lt;= 'Additional Data'!$AA$3, "Medium", "High"))</f>
        <v>Medium</v>
      </c>
      <c r="BM653">
        <v>652</v>
      </c>
    </row>
    <row r="654" spans="1:65" x14ac:dyDescent="0.25">
      <c r="A654">
        <v>59247</v>
      </c>
      <c r="B654" t="str">
        <f>IF(A654 &lt;= 'Additional Data'!$B$2,"Low", IF(A654 &lt;='Additional Data'!$B$3, "Medium", "High"))</f>
        <v>Medium</v>
      </c>
      <c r="C654">
        <v>0</v>
      </c>
      <c r="D654">
        <v>2</v>
      </c>
      <c r="E654">
        <v>87</v>
      </c>
      <c r="F654" t="str">
        <f t="shared" si="90"/>
        <v>Old</v>
      </c>
      <c r="G654">
        <v>327</v>
      </c>
      <c r="H654">
        <v>9</v>
      </c>
      <c r="I654">
        <v>122</v>
      </c>
      <c r="J654">
        <v>19</v>
      </c>
      <c r="K654">
        <v>14</v>
      </c>
      <c r="L654">
        <v>83</v>
      </c>
      <c r="M654">
        <f>INDEX('Additional Data'!$H$2:$M$2, MATCH(MAX(G654:L654), G654:L654,0))</f>
        <v>0</v>
      </c>
      <c r="N654">
        <v>5</v>
      </c>
      <c r="O654">
        <v>5</v>
      </c>
      <c r="P654">
        <v>2</v>
      </c>
      <c r="Q654">
        <v>9</v>
      </c>
      <c r="R654">
        <v>6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3</v>
      </c>
      <c r="Z654">
        <v>11</v>
      </c>
      <c r="AA654">
        <v>0</v>
      </c>
      <c r="AB654">
        <v>58</v>
      </c>
      <c r="AC654" t="str" cm="1">
        <f t="array" ref="AC654">_xlfn.IFS(AB654 &lt; 30, "&lt; 30", AB654 &lt; 40, "30-39", AB654 &lt; 50, "40-49", AB654 &gt;= 50, "50+")</f>
        <v>50+</v>
      </c>
      <c r="AD654">
        <v>2392</v>
      </c>
      <c r="AE654">
        <v>0</v>
      </c>
      <c r="AF654">
        <v>0</v>
      </c>
      <c r="AG654">
        <v>1</v>
      </c>
      <c r="AH654">
        <v>0</v>
      </c>
      <c r="AI654">
        <v>0</v>
      </c>
      <c r="AJ654" t="str" cm="1">
        <f t="array" ref="AJ65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65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54">
        <v>0</v>
      </c>
      <c r="AM654">
        <v>0</v>
      </c>
      <c r="AN654">
        <v>0</v>
      </c>
      <c r="AO654">
        <v>1</v>
      </c>
      <c r="AP654">
        <v>0</v>
      </c>
      <c r="AQ654" t="str" cm="1">
        <f t="array" ref="AQ65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654" t="str" cm="1">
        <f t="array" ref="AR65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54">
        <v>491</v>
      </c>
      <c r="AT654">
        <v>408</v>
      </c>
      <c r="AU654">
        <v>0</v>
      </c>
      <c r="AV654">
        <v>2</v>
      </c>
      <c r="AW654" t="s">
        <v>46</v>
      </c>
      <c r="AX654" t="s">
        <v>13</v>
      </c>
      <c r="AY654" t="str">
        <f t="shared" si="91"/>
        <v>Store</v>
      </c>
      <c r="AZ654">
        <v>16</v>
      </c>
      <c r="BA654" t="s">
        <v>44</v>
      </c>
      <c r="BB654">
        <f t="shared" si="92"/>
        <v>16</v>
      </c>
      <c r="BC654">
        <f t="shared" si="93"/>
        <v>574</v>
      </c>
      <c r="BD654">
        <f t="shared" si="94"/>
        <v>1.9999999999999996</v>
      </c>
      <c r="BE654">
        <f t="shared" si="95"/>
        <v>6</v>
      </c>
      <c r="BF654">
        <f t="shared" si="96"/>
        <v>5</v>
      </c>
      <c r="BG654">
        <f t="shared" si="97"/>
        <v>13</v>
      </c>
      <c r="BH654">
        <f t="shared" si="98"/>
        <v>3</v>
      </c>
      <c r="BI654" t="str">
        <f>VLOOKUP(BH654,'Additional Data'!$E$1:$F$12,2,FALSE)</f>
        <v>At Risk</v>
      </c>
      <c r="BJ654" t="str">
        <f>IF(G654 &lt;= 'Additional Data'!$Q$2, "Low", IF(G654 &lt;= 'Additional Data'!$Q$3, "Medium", "High"))</f>
        <v>Medium</v>
      </c>
      <c r="BK654" t="str">
        <f>IF(K654 &lt;= 'Additional Data'!$V$2, "Low", IF(K654 &lt;= 'Additional Data'!$V$3, "Medium", "High"))</f>
        <v>Medium</v>
      </c>
      <c r="BL654" t="str">
        <f>IF(L654 &lt;= 'Additional Data'!$AA$2, "Low", IF(L654 &lt;= 'Additional Data'!$AA$3, "Medium", "High"))</f>
        <v>High</v>
      </c>
      <c r="BM654">
        <v>653</v>
      </c>
    </row>
    <row r="655" spans="1:65" x14ac:dyDescent="0.25">
      <c r="A655">
        <v>66731</v>
      </c>
      <c r="B655" t="str">
        <f>IF(A655 &lt;= 'Additional Data'!$B$2,"Low", IF(A655 &lt;='Additional Data'!$B$3, "Medium", "High"))</f>
        <v>Medium</v>
      </c>
      <c r="C655">
        <v>0</v>
      </c>
      <c r="D655">
        <v>1</v>
      </c>
      <c r="E655">
        <v>33</v>
      </c>
      <c r="F655" t="str">
        <f t="shared" si="90"/>
        <v>Mid</v>
      </c>
      <c r="G655">
        <v>371</v>
      </c>
      <c r="H655">
        <v>159</v>
      </c>
      <c r="I655">
        <v>194</v>
      </c>
      <c r="J655">
        <v>58</v>
      </c>
      <c r="K655">
        <v>106</v>
      </c>
      <c r="L655">
        <v>141</v>
      </c>
      <c r="M655">
        <f>INDEX('Additional Data'!$H$2:$M$2, MATCH(MAX(G655:L655), G655:L655,0))</f>
        <v>0</v>
      </c>
      <c r="N655">
        <v>4</v>
      </c>
      <c r="O655">
        <v>4</v>
      </c>
      <c r="P655">
        <v>3</v>
      </c>
      <c r="Q655">
        <v>6</v>
      </c>
      <c r="R655">
        <v>3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3</v>
      </c>
      <c r="Z655">
        <v>11</v>
      </c>
      <c r="AA655">
        <v>0</v>
      </c>
      <c r="AB655">
        <v>50</v>
      </c>
      <c r="AC655" t="str" cm="1">
        <f t="array" ref="AC655">_xlfn.IFS(AB655 &lt; 30, "&lt; 30", AB655 &lt; 40, "30-39", AB655 &lt; 50, "40-49", AB655 &gt;= 50, "50+")</f>
        <v>50+</v>
      </c>
      <c r="AD655">
        <v>2814</v>
      </c>
      <c r="AE655">
        <v>0</v>
      </c>
      <c r="AF655">
        <v>0</v>
      </c>
      <c r="AG655">
        <v>0</v>
      </c>
      <c r="AH655">
        <v>0</v>
      </c>
      <c r="AI655">
        <v>1</v>
      </c>
      <c r="AJ655" t="str" cm="1">
        <f t="array" ref="AJ65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65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55">
        <v>0</v>
      </c>
      <c r="AM655">
        <v>0</v>
      </c>
      <c r="AN655">
        <v>1</v>
      </c>
      <c r="AO655">
        <v>0</v>
      </c>
      <c r="AP655">
        <v>0</v>
      </c>
      <c r="AQ655" t="str" cm="1">
        <f t="array" ref="AQ65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55" t="str" cm="1">
        <f t="array" ref="AR65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55">
        <v>888</v>
      </c>
      <c r="AT655">
        <v>747</v>
      </c>
      <c r="AU655">
        <v>0</v>
      </c>
      <c r="AV655">
        <v>1</v>
      </c>
      <c r="AW655" t="s">
        <v>46</v>
      </c>
      <c r="AX655" t="s">
        <v>13</v>
      </c>
      <c r="AY655" t="str">
        <f t="shared" si="91"/>
        <v>Store</v>
      </c>
      <c r="AZ655">
        <v>13</v>
      </c>
      <c r="BA655" t="s">
        <v>44</v>
      </c>
      <c r="BB655">
        <f t="shared" si="92"/>
        <v>13</v>
      </c>
      <c r="BC655">
        <f t="shared" si="93"/>
        <v>1029</v>
      </c>
      <c r="BD655">
        <f t="shared" si="94"/>
        <v>7</v>
      </c>
      <c r="BE655">
        <f t="shared" si="95"/>
        <v>5</v>
      </c>
      <c r="BF655">
        <f t="shared" si="96"/>
        <v>7</v>
      </c>
      <c r="BG655">
        <f t="shared" si="97"/>
        <v>19</v>
      </c>
      <c r="BH655">
        <f t="shared" si="98"/>
        <v>7</v>
      </c>
      <c r="BI655" t="str">
        <f>VLOOKUP(BH655,'Additional Data'!$E$1:$F$12,2,FALSE)</f>
        <v>Loyal Customer</v>
      </c>
      <c r="BJ655" t="str">
        <f>IF(G655 &lt;= 'Additional Data'!$Q$2, "Low", IF(G655 &lt;= 'Additional Data'!$Q$3, "Medium", "High"))</f>
        <v>Medium</v>
      </c>
      <c r="BK655" t="str">
        <f>IF(K655 &lt;= 'Additional Data'!$V$2, "Low", IF(K655 &lt;= 'Additional Data'!$V$3, "Medium", "High"))</f>
        <v>High</v>
      </c>
      <c r="BL655" t="str">
        <f>IF(L655 &lt;= 'Additional Data'!$AA$2, "Low", IF(L655 &lt;= 'Additional Data'!$AA$3, "Medium", "High"))</f>
        <v>High</v>
      </c>
      <c r="BM655">
        <v>654</v>
      </c>
    </row>
    <row r="656" spans="1:65" x14ac:dyDescent="0.25">
      <c r="A656">
        <v>77353</v>
      </c>
      <c r="B656" t="str">
        <f>IF(A656 &lt;= 'Additional Data'!$B$2,"Low", IF(A656 &lt;='Additional Data'!$B$3, "Medium", "High"))</f>
        <v>High</v>
      </c>
      <c r="C656">
        <v>0</v>
      </c>
      <c r="D656">
        <v>1</v>
      </c>
      <c r="E656">
        <v>38</v>
      </c>
      <c r="F656" t="str">
        <f t="shared" si="90"/>
        <v>Mid</v>
      </c>
      <c r="G656">
        <v>275</v>
      </c>
      <c r="H656">
        <v>59</v>
      </c>
      <c r="I656">
        <v>107</v>
      </c>
      <c r="J656">
        <v>69</v>
      </c>
      <c r="K656">
        <v>101</v>
      </c>
      <c r="L656">
        <v>59</v>
      </c>
      <c r="M656">
        <f>INDEX('Additional Data'!$H$2:$M$2, MATCH(MAX(G656:L656), G656:L656,0))</f>
        <v>0</v>
      </c>
      <c r="N656">
        <v>2</v>
      </c>
      <c r="O656">
        <v>6</v>
      </c>
      <c r="P656">
        <v>4</v>
      </c>
      <c r="Q656">
        <v>8</v>
      </c>
      <c r="R656">
        <v>4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3</v>
      </c>
      <c r="Z656">
        <v>11</v>
      </c>
      <c r="AA656">
        <v>0</v>
      </c>
      <c r="AB656">
        <v>40</v>
      </c>
      <c r="AC656" t="str" cm="1">
        <f t="array" ref="AC656">_xlfn.IFS(AB656 &lt; 30, "&lt; 30", AB656 &lt; 40, "30-39", AB656 &lt; 50, "40-49", AB656 &gt;= 50, "50+")</f>
        <v>40-49</v>
      </c>
      <c r="AD656">
        <v>2354</v>
      </c>
      <c r="AE656">
        <v>0</v>
      </c>
      <c r="AF656">
        <v>1</v>
      </c>
      <c r="AG656">
        <v>0</v>
      </c>
      <c r="AH656">
        <v>0</v>
      </c>
      <c r="AI656">
        <v>0</v>
      </c>
      <c r="AJ656" t="str" cm="1">
        <f t="array" ref="AJ65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5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56">
        <v>0</v>
      </c>
      <c r="AM656">
        <v>0</v>
      </c>
      <c r="AN656">
        <v>1</v>
      </c>
      <c r="AO656">
        <v>0</v>
      </c>
      <c r="AP656">
        <v>0</v>
      </c>
      <c r="AQ656" t="str" cm="1">
        <f t="array" ref="AQ65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56" t="str" cm="1">
        <f t="array" ref="AR65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56">
        <v>611</v>
      </c>
      <c r="AT656">
        <v>552</v>
      </c>
      <c r="AU656">
        <v>0</v>
      </c>
      <c r="AV656">
        <v>1</v>
      </c>
      <c r="AW656" t="s">
        <v>46</v>
      </c>
      <c r="AX656" t="s">
        <v>13</v>
      </c>
      <c r="AY656" t="str">
        <f t="shared" si="91"/>
        <v>Store</v>
      </c>
      <c r="AZ656">
        <v>18</v>
      </c>
      <c r="BA656" t="s">
        <v>44</v>
      </c>
      <c r="BB656">
        <f t="shared" si="92"/>
        <v>18</v>
      </c>
      <c r="BC656">
        <f t="shared" si="93"/>
        <v>670</v>
      </c>
      <c r="BD656">
        <f t="shared" si="94"/>
        <v>7</v>
      </c>
      <c r="BE656">
        <f t="shared" si="95"/>
        <v>7</v>
      </c>
      <c r="BF656">
        <f t="shared" si="96"/>
        <v>6</v>
      </c>
      <c r="BG656">
        <f t="shared" si="97"/>
        <v>20</v>
      </c>
      <c r="BH656">
        <f t="shared" si="98"/>
        <v>7</v>
      </c>
      <c r="BI656" t="str">
        <f>VLOOKUP(BH656,'Additional Data'!$E$1:$F$12,2,FALSE)</f>
        <v>Loyal Customer</v>
      </c>
      <c r="BJ656" t="str">
        <f>IF(G656 &lt;= 'Additional Data'!$Q$2, "Low", IF(G656 &lt;= 'Additional Data'!$Q$3, "Medium", "High"))</f>
        <v>Medium</v>
      </c>
      <c r="BK656" t="str">
        <f>IF(K656 &lt;= 'Additional Data'!$V$2, "Low", IF(K656 &lt;= 'Additional Data'!$V$3, "Medium", "High"))</f>
        <v>High</v>
      </c>
      <c r="BL656" t="str">
        <f>IF(L656 &lt;= 'Additional Data'!$AA$2, "Low", IF(L656 &lt;= 'Additional Data'!$AA$3, "Medium", "High"))</f>
        <v>High</v>
      </c>
      <c r="BM656">
        <v>655</v>
      </c>
    </row>
    <row r="657" spans="1:65" x14ac:dyDescent="0.25">
      <c r="A657">
        <v>52614</v>
      </c>
      <c r="B657" t="str">
        <f>IF(A657 &lt;= 'Additional Data'!$B$2,"Low", IF(A657 &lt;='Additional Data'!$B$3, "Medium", "High"))</f>
        <v>Medium</v>
      </c>
      <c r="C657">
        <v>0</v>
      </c>
      <c r="D657">
        <v>1</v>
      </c>
      <c r="E657">
        <v>63</v>
      </c>
      <c r="F657" t="str">
        <f t="shared" si="90"/>
        <v>Old</v>
      </c>
      <c r="G657">
        <v>789</v>
      </c>
      <c r="H657">
        <v>0</v>
      </c>
      <c r="I657">
        <v>142</v>
      </c>
      <c r="J657">
        <v>12</v>
      </c>
      <c r="K657">
        <v>9</v>
      </c>
      <c r="L657">
        <v>38</v>
      </c>
      <c r="M657">
        <f>INDEX('Additional Data'!$H$2:$M$2, MATCH(MAX(G657:L657), G657:L657,0))</f>
        <v>0</v>
      </c>
      <c r="N657">
        <v>2</v>
      </c>
      <c r="O657">
        <v>2</v>
      </c>
      <c r="P657">
        <v>4</v>
      </c>
      <c r="Q657">
        <v>8</v>
      </c>
      <c r="R657">
        <v>8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3</v>
      </c>
      <c r="Z657">
        <v>11</v>
      </c>
      <c r="AA657">
        <v>0</v>
      </c>
      <c r="AB657">
        <v>45</v>
      </c>
      <c r="AC657" t="str" cm="1">
        <f t="array" ref="AC657">_xlfn.IFS(AB657 &lt; 30, "&lt; 30", AB657 &lt; 40, "30-39", AB657 &lt; 50, "40-49", AB657 &gt;= 50, "50+")</f>
        <v>40-49</v>
      </c>
      <c r="AD657">
        <v>2734</v>
      </c>
      <c r="AE657">
        <v>0</v>
      </c>
      <c r="AF657">
        <v>0</v>
      </c>
      <c r="AG657">
        <v>1</v>
      </c>
      <c r="AH657">
        <v>0</v>
      </c>
      <c r="AI657">
        <v>0</v>
      </c>
      <c r="AJ657" t="str" cm="1">
        <f t="array" ref="AJ65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65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57">
        <v>0</v>
      </c>
      <c r="AM657">
        <v>0</v>
      </c>
      <c r="AN657">
        <v>0</v>
      </c>
      <c r="AO657">
        <v>0</v>
      </c>
      <c r="AP657">
        <v>1</v>
      </c>
      <c r="AQ657" t="str" cm="1">
        <f t="array" ref="AQ65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657" t="str" cm="1">
        <f t="array" ref="AR65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57">
        <v>952</v>
      </c>
      <c r="AT657">
        <v>914</v>
      </c>
      <c r="AU657">
        <v>0</v>
      </c>
      <c r="AV657">
        <v>1</v>
      </c>
      <c r="AW657" t="s">
        <v>46</v>
      </c>
      <c r="AX657" t="s">
        <v>13</v>
      </c>
      <c r="AY657" t="str">
        <f t="shared" si="91"/>
        <v>Store</v>
      </c>
      <c r="AZ657">
        <v>14</v>
      </c>
      <c r="BA657" t="s">
        <v>44</v>
      </c>
      <c r="BB657">
        <f t="shared" si="92"/>
        <v>14</v>
      </c>
      <c r="BC657">
        <f t="shared" si="93"/>
        <v>990</v>
      </c>
      <c r="BD657">
        <f t="shared" si="94"/>
        <v>4</v>
      </c>
      <c r="BE657">
        <f t="shared" si="95"/>
        <v>5</v>
      </c>
      <c r="BF657">
        <f t="shared" si="96"/>
        <v>7</v>
      </c>
      <c r="BG657">
        <f t="shared" si="97"/>
        <v>16</v>
      </c>
      <c r="BH657">
        <f t="shared" si="98"/>
        <v>5</v>
      </c>
      <c r="BI657" t="str">
        <f>VLOOKUP(BH657,'Additional Data'!$E$1:$F$12,2,FALSE)</f>
        <v>Loyal Customer</v>
      </c>
      <c r="BJ657" t="str">
        <f>IF(G657 &lt;= 'Additional Data'!$Q$2, "Low", IF(G657 &lt;= 'Additional Data'!$Q$3, "Medium", "High"))</f>
        <v>High</v>
      </c>
      <c r="BK657" t="str">
        <f>IF(K657 &lt;= 'Additional Data'!$V$2, "Low", IF(K657 &lt;= 'Additional Data'!$V$3, "Medium", "High"))</f>
        <v>Medium</v>
      </c>
      <c r="BL657" t="str">
        <f>IF(L657 &lt;= 'Additional Data'!$AA$2, "Low", IF(L657 &lt;= 'Additional Data'!$AA$3, "Medium", "High"))</f>
        <v>Medium</v>
      </c>
      <c r="BM657">
        <v>656</v>
      </c>
    </row>
    <row r="658" spans="1:65" x14ac:dyDescent="0.25">
      <c r="A658">
        <v>26751</v>
      </c>
      <c r="B658" t="str">
        <f>IF(A658 &lt;= 'Additional Data'!$B$2,"Low", IF(A658 &lt;='Additional Data'!$B$3, "Medium", "High"))</f>
        <v>Low</v>
      </c>
      <c r="C658">
        <v>2</v>
      </c>
      <c r="D658">
        <v>0</v>
      </c>
      <c r="E658">
        <v>26</v>
      </c>
      <c r="F658" t="str">
        <f t="shared" si="90"/>
        <v>Recent</v>
      </c>
      <c r="G658">
        <v>1</v>
      </c>
      <c r="H658">
        <v>1</v>
      </c>
      <c r="I658">
        <v>5</v>
      </c>
      <c r="J658">
        <v>0</v>
      </c>
      <c r="K658">
        <v>3</v>
      </c>
      <c r="L658">
        <v>1</v>
      </c>
      <c r="M658">
        <f>INDEX('Additional Data'!$H$2:$M$2, MATCH(MAX(G658:L658), G658:L658,0))</f>
        <v>0</v>
      </c>
      <c r="N658">
        <v>1</v>
      </c>
      <c r="O658">
        <v>1</v>
      </c>
      <c r="P658">
        <v>0</v>
      </c>
      <c r="Q658">
        <v>2</v>
      </c>
      <c r="R658">
        <v>8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3</v>
      </c>
      <c r="Z658">
        <v>11</v>
      </c>
      <c r="AA658">
        <v>0</v>
      </c>
      <c r="AB658">
        <v>46</v>
      </c>
      <c r="AC658" t="str" cm="1">
        <f t="array" ref="AC658">_xlfn.IFS(AB658 &lt; 30, "&lt; 30", AB658 &lt; 40, "30-39", AB658 &lt; 50, "40-49", AB658 &gt;= 50, "50+")</f>
        <v>40-49</v>
      </c>
      <c r="AD658">
        <v>2197</v>
      </c>
      <c r="AE658">
        <v>0</v>
      </c>
      <c r="AF658">
        <v>1</v>
      </c>
      <c r="AG658">
        <v>0</v>
      </c>
      <c r="AH658">
        <v>0</v>
      </c>
      <c r="AI658">
        <v>0</v>
      </c>
      <c r="AJ658" t="str" cm="1">
        <f t="array" ref="AJ65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5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58">
        <v>0</v>
      </c>
      <c r="AM658">
        <v>0</v>
      </c>
      <c r="AN658">
        <v>1</v>
      </c>
      <c r="AO658">
        <v>0</v>
      </c>
      <c r="AP658">
        <v>0</v>
      </c>
      <c r="AQ658" t="str" cm="1">
        <f t="array" ref="AQ65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58" t="str" cm="1">
        <f t="array" ref="AR65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58">
        <v>10</v>
      </c>
      <c r="AT658">
        <v>9</v>
      </c>
      <c r="AU658">
        <v>0</v>
      </c>
      <c r="AV658">
        <v>2</v>
      </c>
      <c r="AW658" t="s">
        <v>45</v>
      </c>
      <c r="AX658" t="s">
        <v>13</v>
      </c>
      <c r="AY658" t="str">
        <f t="shared" si="91"/>
        <v>Store</v>
      </c>
      <c r="AZ658">
        <v>3</v>
      </c>
      <c r="BA658" t="s">
        <v>44</v>
      </c>
      <c r="BB658">
        <f t="shared" si="92"/>
        <v>3</v>
      </c>
      <c r="BC658">
        <f t="shared" si="93"/>
        <v>11</v>
      </c>
      <c r="BD658">
        <f t="shared" si="94"/>
        <v>8</v>
      </c>
      <c r="BE658">
        <f t="shared" si="95"/>
        <v>0</v>
      </c>
      <c r="BF658">
        <f t="shared" si="96"/>
        <v>0</v>
      </c>
      <c r="BG658">
        <f t="shared" si="97"/>
        <v>8</v>
      </c>
      <c r="BH658">
        <f t="shared" si="98"/>
        <v>1</v>
      </c>
      <c r="BI658" t="str">
        <f>VLOOKUP(BH658,'Additional Data'!$E$1:$F$12,2,FALSE)</f>
        <v>Churned Customer</v>
      </c>
      <c r="BJ658" t="str">
        <f>IF(G658 &lt;= 'Additional Data'!$Q$2, "Low", IF(G658 &lt;= 'Additional Data'!$Q$3, "Medium", "High"))</f>
        <v>Low</v>
      </c>
      <c r="BK658" t="str">
        <f>IF(K658 &lt;= 'Additional Data'!$V$2, "Low", IF(K658 &lt;= 'Additional Data'!$V$3, "Medium", "High"))</f>
        <v>Medium</v>
      </c>
      <c r="BL658" t="str">
        <f>IF(L658 &lt;= 'Additional Data'!$AA$2, "Low", IF(L658 &lt;= 'Additional Data'!$AA$3, "Medium", "High"))</f>
        <v>Low</v>
      </c>
      <c r="BM658">
        <v>657</v>
      </c>
    </row>
    <row r="659" spans="1:65" x14ac:dyDescent="0.25">
      <c r="A659">
        <v>81300</v>
      </c>
      <c r="B659" t="str">
        <f>IF(A659 &lt;= 'Additional Data'!$B$2,"Low", IF(A659 &lt;='Additional Data'!$B$3, "Medium", "High"))</f>
        <v>High</v>
      </c>
      <c r="C659">
        <v>0</v>
      </c>
      <c r="D659">
        <v>1</v>
      </c>
      <c r="E659">
        <v>17</v>
      </c>
      <c r="F659" t="str">
        <f t="shared" si="90"/>
        <v>Recent</v>
      </c>
      <c r="G659">
        <v>1004</v>
      </c>
      <c r="H659">
        <v>12</v>
      </c>
      <c r="I659">
        <v>145</v>
      </c>
      <c r="J659">
        <v>32</v>
      </c>
      <c r="K659">
        <v>12</v>
      </c>
      <c r="L659">
        <v>36</v>
      </c>
      <c r="M659">
        <f>INDEX('Additional Data'!$H$2:$M$2, MATCH(MAX(G659:L659), G659:L659,0))</f>
        <v>0</v>
      </c>
      <c r="N659">
        <v>3</v>
      </c>
      <c r="O659">
        <v>10</v>
      </c>
      <c r="P659">
        <v>3</v>
      </c>
      <c r="Q659">
        <v>5</v>
      </c>
      <c r="R659">
        <v>5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3</v>
      </c>
      <c r="Z659">
        <v>11</v>
      </c>
      <c r="AA659">
        <v>1</v>
      </c>
      <c r="AB659">
        <v>57</v>
      </c>
      <c r="AC659" t="str" cm="1">
        <f t="array" ref="AC659">_xlfn.IFS(AB659 &lt; 30, "&lt; 30", AB659 &lt; 40, "30-39", AB659 &lt; 50, "40-49", AB659 &gt;= 50, "50+")</f>
        <v>50+</v>
      </c>
      <c r="AD659">
        <v>2766</v>
      </c>
      <c r="AE659">
        <v>0</v>
      </c>
      <c r="AF659">
        <v>1</v>
      </c>
      <c r="AG659">
        <v>0</v>
      </c>
      <c r="AH659">
        <v>0</v>
      </c>
      <c r="AI659">
        <v>0</v>
      </c>
      <c r="AJ659" t="str" cm="1">
        <f t="array" ref="AJ65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5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59">
        <v>0</v>
      </c>
      <c r="AM659">
        <v>0</v>
      </c>
      <c r="AN659">
        <v>0</v>
      </c>
      <c r="AO659">
        <v>0</v>
      </c>
      <c r="AP659">
        <v>1</v>
      </c>
      <c r="AQ659" t="str" cm="1">
        <f t="array" ref="AQ65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659" t="str" cm="1">
        <f t="array" ref="AR65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59">
        <v>1205</v>
      </c>
      <c r="AT659">
        <v>1169</v>
      </c>
      <c r="AU659">
        <v>1</v>
      </c>
      <c r="AV659">
        <v>1</v>
      </c>
      <c r="AW659" t="s">
        <v>43</v>
      </c>
      <c r="AX659" t="s">
        <v>11</v>
      </c>
      <c r="AY659" t="str">
        <f t="shared" si="91"/>
        <v>Web</v>
      </c>
      <c r="AZ659">
        <v>18</v>
      </c>
      <c r="BA659" t="s">
        <v>48</v>
      </c>
      <c r="BB659">
        <f t="shared" si="92"/>
        <v>18</v>
      </c>
      <c r="BC659">
        <f t="shared" si="93"/>
        <v>1241</v>
      </c>
      <c r="BD659">
        <f t="shared" si="94"/>
        <v>9</v>
      </c>
      <c r="BE659">
        <f t="shared" si="95"/>
        <v>7</v>
      </c>
      <c r="BF659">
        <f t="shared" si="96"/>
        <v>8</v>
      </c>
      <c r="BG659">
        <f t="shared" si="97"/>
        <v>24</v>
      </c>
      <c r="BH659">
        <f t="shared" si="98"/>
        <v>9</v>
      </c>
      <c r="BI659" t="str">
        <f>VLOOKUP(BH659,'Additional Data'!$E$1:$F$12,2,FALSE)</f>
        <v>Top Customer</v>
      </c>
      <c r="BJ659" t="str">
        <f>IF(G659 &lt;= 'Additional Data'!$Q$2, "Low", IF(G659 &lt;= 'Additional Data'!$Q$3, "Medium", "High"))</f>
        <v>High</v>
      </c>
      <c r="BK659" t="str">
        <f>IF(K659 &lt;= 'Additional Data'!$V$2, "Low", IF(K659 &lt;= 'Additional Data'!$V$3, "Medium", "High"))</f>
        <v>Medium</v>
      </c>
      <c r="BL659" t="str">
        <f>IF(L659 &lt;= 'Additional Data'!$AA$2, "Low", IF(L659 &lt;= 'Additional Data'!$AA$3, "Medium", "High"))</f>
        <v>Medium</v>
      </c>
      <c r="BM659">
        <v>658</v>
      </c>
    </row>
    <row r="660" spans="1:65" x14ac:dyDescent="0.25">
      <c r="A660">
        <v>70337</v>
      </c>
      <c r="B660" t="str">
        <f>IF(A660 &lt;= 'Additional Data'!$B$2,"Low", IF(A660 &lt;='Additional Data'!$B$3, "Medium", "High"))</f>
        <v>High</v>
      </c>
      <c r="C660">
        <v>0</v>
      </c>
      <c r="D660">
        <v>0</v>
      </c>
      <c r="E660">
        <v>75</v>
      </c>
      <c r="F660" t="str">
        <f t="shared" si="90"/>
        <v>Old</v>
      </c>
      <c r="G660">
        <v>187</v>
      </c>
      <c r="H660">
        <v>81</v>
      </c>
      <c r="I660">
        <v>149</v>
      </c>
      <c r="J660">
        <v>25</v>
      </c>
      <c r="K660">
        <v>43</v>
      </c>
      <c r="L660">
        <v>91</v>
      </c>
      <c r="M660">
        <f>INDEX('Additional Data'!$H$2:$M$2, MATCH(MAX(G660:L660), G660:L660,0))</f>
        <v>0</v>
      </c>
      <c r="N660">
        <v>1</v>
      </c>
      <c r="O660">
        <v>2</v>
      </c>
      <c r="P660">
        <v>2</v>
      </c>
      <c r="Q660">
        <v>12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3</v>
      </c>
      <c r="Z660">
        <v>11</v>
      </c>
      <c r="AA660">
        <v>0</v>
      </c>
      <c r="AB660">
        <v>41</v>
      </c>
      <c r="AC660" t="str" cm="1">
        <f t="array" ref="AC660">_xlfn.IFS(AB660 &lt; 30, "&lt; 30", AB660 &lt; 40, "30-39", AB660 &lt; 50, "40-49", AB660 &gt;= 50, "50+")</f>
        <v>40-49</v>
      </c>
      <c r="AD660">
        <v>2337</v>
      </c>
      <c r="AE660">
        <v>0</v>
      </c>
      <c r="AF660">
        <v>0</v>
      </c>
      <c r="AG660">
        <v>1</v>
      </c>
      <c r="AH660">
        <v>0</v>
      </c>
      <c r="AI660">
        <v>0</v>
      </c>
      <c r="AJ660" t="str" cm="1">
        <f t="array" ref="AJ66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66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60">
        <v>0</v>
      </c>
      <c r="AM660">
        <v>0</v>
      </c>
      <c r="AN660">
        <v>1</v>
      </c>
      <c r="AO660">
        <v>0</v>
      </c>
      <c r="AP660">
        <v>0</v>
      </c>
      <c r="AQ660" t="str" cm="1">
        <f t="array" ref="AQ66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60" t="str" cm="1">
        <f t="array" ref="AR66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60">
        <v>485</v>
      </c>
      <c r="AT660">
        <v>394</v>
      </c>
      <c r="AU660">
        <v>0</v>
      </c>
      <c r="AV660">
        <v>0</v>
      </c>
      <c r="AW660" t="s">
        <v>46</v>
      </c>
      <c r="AX660" t="s">
        <v>13</v>
      </c>
      <c r="AY660" t="str">
        <f t="shared" si="91"/>
        <v>Store</v>
      </c>
      <c r="AZ660">
        <v>16</v>
      </c>
      <c r="BA660" t="s">
        <v>44</v>
      </c>
      <c r="BB660">
        <f t="shared" si="92"/>
        <v>16</v>
      </c>
      <c r="BC660">
        <f t="shared" si="93"/>
        <v>576</v>
      </c>
      <c r="BD660">
        <f t="shared" si="94"/>
        <v>3.0000000000000004</v>
      </c>
      <c r="BE660">
        <f t="shared" si="95"/>
        <v>6</v>
      </c>
      <c r="BF660">
        <f t="shared" si="96"/>
        <v>5</v>
      </c>
      <c r="BG660">
        <f t="shared" si="97"/>
        <v>14</v>
      </c>
      <c r="BH660">
        <f t="shared" si="98"/>
        <v>4</v>
      </c>
      <c r="BI660" t="str">
        <f>VLOOKUP(BH660,'Additional Data'!$E$1:$F$12,2,FALSE)</f>
        <v>At Risk</v>
      </c>
      <c r="BJ660" t="str">
        <f>IF(G660 &lt;= 'Additional Data'!$Q$2, "Low", IF(G660 &lt;= 'Additional Data'!$Q$3, "Medium", "High"))</f>
        <v>Medium</v>
      </c>
      <c r="BK660" t="str">
        <f>IF(K660 &lt;= 'Additional Data'!$V$2, "Low", IF(K660 &lt;= 'Additional Data'!$V$3, "Medium", "High"))</f>
        <v>High</v>
      </c>
      <c r="BL660" t="str">
        <f>IF(L660 &lt;= 'Additional Data'!$AA$2, "Low", IF(L660 &lt;= 'Additional Data'!$AA$3, "Medium", "High"))</f>
        <v>High</v>
      </c>
      <c r="BM660">
        <v>659</v>
      </c>
    </row>
    <row r="661" spans="1:65" x14ac:dyDescent="0.25">
      <c r="A661">
        <v>36145</v>
      </c>
      <c r="B661" t="str">
        <f>IF(A661 &lt;= 'Additional Data'!$B$2,"Low", IF(A661 &lt;='Additional Data'!$B$3, "Medium", "High"))</f>
        <v>Medium</v>
      </c>
      <c r="C661">
        <v>1</v>
      </c>
      <c r="D661">
        <v>0</v>
      </c>
      <c r="E661">
        <v>13</v>
      </c>
      <c r="F661" t="str">
        <f t="shared" si="90"/>
        <v>Recent</v>
      </c>
      <c r="G661">
        <v>56</v>
      </c>
      <c r="H661">
        <v>4</v>
      </c>
      <c r="I661">
        <v>76</v>
      </c>
      <c r="J661">
        <v>17</v>
      </c>
      <c r="K661">
        <v>1</v>
      </c>
      <c r="L661">
        <v>18</v>
      </c>
      <c r="M661">
        <f>INDEX('Additional Data'!$H$2:$M$2, MATCH(MAX(G661:L661), G661:L661,0))</f>
        <v>0</v>
      </c>
      <c r="N661">
        <v>4</v>
      </c>
      <c r="O661">
        <v>4</v>
      </c>
      <c r="P661">
        <v>1</v>
      </c>
      <c r="Q661">
        <v>3</v>
      </c>
      <c r="R661">
        <v>9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3</v>
      </c>
      <c r="Z661">
        <v>11</v>
      </c>
      <c r="AA661">
        <v>1</v>
      </c>
      <c r="AB661">
        <v>35</v>
      </c>
      <c r="AC661" t="str" cm="1">
        <f t="array" ref="AC661">_xlfn.IFS(AB661 &lt; 30, "&lt; 30", AB661 &lt; 40, "30-39", AB661 &lt; 50, "40-49", AB661 &gt;= 50, "50+")</f>
        <v>30-39</v>
      </c>
      <c r="AD661">
        <v>2537</v>
      </c>
      <c r="AE661">
        <v>0</v>
      </c>
      <c r="AF661">
        <v>1</v>
      </c>
      <c r="AG661">
        <v>0</v>
      </c>
      <c r="AH661">
        <v>0</v>
      </c>
      <c r="AI661">
        <v>0</v>
      </c>
      <c r="AJ661" t="str" cm="1">
        <f t="array" ref="AJ66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6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61">
        <v>1</v>
      </c>
      <c r="AM661">
        <v>0</v>
      </c>
      <c r="AN661">
        <v>0</v>
      </c>
      <c r="AO661">
        <v>0</v>
      </c>
      <c r="AP661">
        <v>0</v>
      </c>
      <c r="AQ661" t="str" cm="1">
        <f t="array" ref="AQ66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661" t="str" cm="1">
        <f t="array" ref="AR66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661">
        <v>154</v>
      </c>
      <c r="AT661">
        <v>136</v>
      </c>
      <c r="AU661">
        <v>1</v>
      </c>
      <c r="AV661">
        <v>1</v>
      </c>
      <c r="AW661" t="s">
        <v>47</v>
      </c>
      <c r="AX661" t="s">
        <v>11</v>
      </c>
      <c r="AY661" t="str">
        <f t="shared" si="91"/>
        <v>Web</v>
      </c>
      <c r="AZ661">
        <v>8</v>
      </c>
      <c r="BA661" t="s">
        <v>48</v>
      </c>
      <c r="BB661">
        <f t="shared" si="92"/>
        <v>8</v>
      </c>
      <c r="BC661">
        <f t="shared" si="93"/>
        <v>172</v>
      </c>
      <c r="BD661">
        <f t="shared" si="94"/>
        <v>9</v>
      </c>
      <c r="BE661">
        <f t="shared" si="95"/>
        <v>3</v>
      </c>
      <c r="BF661">
        <f t="shared" si="96"/>
        <v>3</v>
      </c>
      <c r="BG661">
        <f t="shared" si="97"/>
        <v>15</v>
      </c>
      <c r="BH661">
        <f t="shared" si="98"/>
        <v>4</v>
      </c>
      <c r="BI661" t="str">
        <f>VLOOKUP(BH661,'Additional Data'!$E$1:$F$12,2,FALSE)</f>
        <v>At Risk</v>
      </c>
      <c r="BJ661" t="str">
        <f>IF(G661 &lt;= 'Additional Data'!$Q$2, "Low", IF(G661 &lt;= 'Additional Data'!$Q$3, "Medium", "High"))</f>
        <v>Medium</v>
      </c>
      <c r="BK661" t="str">
        <f>IF(K661 &lt;= 'Additional Data'!$V$2, "Low", IF(K661 &lt;= 'Additional Data'!$V$3, "Medium", "High"))</f>
        <v>Low</v>
      </c>
      <c r="BL661" t="str">
        <f>IF(L661 &lt;= 'Additional Data'!$AA$2, "Low", IF(L661 &lt;= 'Additional Data'!$AA$3, "Medium", "High"))</f>
        <v>Medium</v>
      </c>
      <c r="BM661">
        <v>660</v>
      </c>
    </row>
    <row r="662" spans="1:65" x14ac:dyDescent="0.25">
      <c r="A662">
        <v>65295</v>
      </c>
      <c r="B662" t="str">
        <f>IF(A662 &lt;= 'Additional Data'!$B$2,"Low", IF(A662 &lt;='Additional Data'!$B$3, "Medium", "High"))</f>
        <v>Medium</v>
      </c>
      <c r="C662">
        <v>0</v>
      </c>
      <c r="D662">
        <v>0</v>
      </c>
      <c r="E662">
        <v>19</v>
      </c>
      <c r="F662" t="str">
        <f t="shared" si="90"/>
        <v>Recent</v>
      </c>
      <c r="G662">
        <v>365</v>
      </c>
      <c r="H662">
        <v>32</v>
      </c>
      <c r="I662">
        <v>117</v>
      </c>
      <c r="J662">
        <v>34</v>
      </c>
      <c r="K662">
        <v>110</v>
      </c>
      <c r="L662">
        <v>6</v>
      </c>
      <c r="M662">
        <f>INDEX('Additional Data'!$H$2:$M$2, MATCH(MAX(G662:L662), G662:L662,0))</f>
        <v>0</v>
      </c>
      <c r="N662">
        <v>1</v>
      </c>
      <c r="O662">
        <v>3</v>
      </c>
      <c r="P662">
        <v>3</v>
      </c>
      <c r="Q662">
        <v>13</v>
      </c>
      <c r="R662">
        <v>2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3</v>
      </c>
      <c r="Z662">
        <v>11</v>
      </c>
      <c r="AA662">
        <v>0</v>
      </c>
      <c r="AB662">
        <v>40</v>
      </c>
      <c r="AC662" t="str" cm="1">
        <f t="array" ref="AC662">_xlfn.IFS(AB662 &lt; 30, "&lt; 30", AB662 &lt; 40, "30-39", AB662 &lt; 50, "40-49", AB662 &gt;= 50, "50+")</f>
        <v>40-49</v>
      </c>
      <c r="AD662">
        <v>2347</v>
      </c>
      <c r="AE662">
        <v>0</v>
      </c>
      <c r="AF662">
        <v>0</v>
      </c>
      <c r="AG662">
        <v>1</v>
      </c>
      <c r="AH662">
        <v>0</v>
      </c>
      <c r="AI662">
        <v>0</v>
      </c>
      <c r="AJ662" t="str" cm="1">
        <f t="array" ref="AJ66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66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62">
        <v>0</v>
      </c>
      <c r="AM662">
        <v>0</v>
      </c>
      <c r="AN662">
        <v>0</v>
      </c>
      <c r="AO662">
        <v>0</v>
      </c>
      <c r="AP662">
        <v>1</v>
      </c>
      <c r="AQ662" t="str" cm="1">
        <f t="array" ref="AQ66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662" t="str" cm="1">
        <f t="array" ref="AR66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62">
        <v>658</v>
      </c>
      <c r="AT662">
        <v>652</v>
      </c>
      <c r="AU662">
        <v>0</v>
      </c>
      <c r="AV662">
        <v>0</v>
      </c>
      <c r="AW662" t="s">
        <v>46</v>
      </c>
      <c r="AX662" t="s">
        <v>13</v>
      </c>
      <c r="AY662" t="str">
        <f t="shared" si="91"/>
        <v>Store</v>
      </c>
      <c r="AZ662">
        <v>19</v>
      </c>
      <c r="BA662" t="s">
        <v>44</v>
      </c>
      <c r="BB662">
        <f t="shared" si="92"/>
        <v>19</v>
      </c>
      <c r="BC662">
        <f t="shared" si="93"/>
        <v>664</v>
      </c>
      <c r="BD662">
        <f t="shared" si="94"/>
        <v>9</v>
      </c>
      <c r="BE662">
        <f t="shared" si="95"/>
        <v>7</v>
      </c>
      <c r="BF662">
        <f t="shared" si="96"/>
        <v>6</v>
      </c>
      <c r="BG662">
        <f t="shared" si="97"/>
        <v>22</v>
      </c>
      <c r="BH662">
        <f t="shared" si="98"/>
        <v>8</v>
      </c>
      <c r="BI662" t="str">
        <f>VLOOKUP(BH662,'Additional Data'!$E$1:$F$12,2,FALSE)</f>
        <v>Top Customer</v>
      </c>
      <c r="BJ662" t="str">
        <f>IF(G662 &lt;= 'Additional Data'!$Q$2, "Low", IF(G662 &lt;= 'Additional Data'!$Q$3, "Medium", "High"))</f>
        <v>Medium</v>
      </c>
      <c r="BK662" t="str">
        <f>IF(K662 &lt;= 'Additional Data'!$V$2, "Low", IF(K662 &lt;= 'Additional Data'!$V$3, "Medium", "High"))</f>
        <v>High</v>
      </c>
      <c r="BL662" t="str">
        <f>IF(L662 &lt;= 'Additional Data'!$AA$2, "Low", IF(L662 &lt;= 'Additional Data'!$AA$3, "Medium", "High"))</f>
        <v>Low</v>
      </c>
      <c r="BM662">
        <v>661</v>
      </c>
    </row>
    <row r="663" spans="1:65" x14ac:dyDescent="0.25">
      <c r="A663">
        <v>68118</v>
      </c>
      <c r="B663" t="str">
        <f>IF(A663 &lt;= 'Additional Data'!$B$2,"Low", IF(A663 &lt;='Additional Data'!$B$3, "Medium", "High"))</f>
        <v>Medium</v>
      </c>
      <c r="C663">
        <v>0</v>
      </c>
      <c r="D663">
        <v>1</v>
      </c>
      <c r="E663">
        <v>51</v>
      </c>
      <c r="F663" t="str">
        <f t="shared" si="90"/>
        <v>Mid</v>
      </c>
      <c r="G663">
        <v>595</v>
      </c>
      <c r="H663">
        <v>23</v>
      </c>
      <c r="I663">
        <v>123</v>
      </c>
      <c r="J663">
        <v>10</v>
      </c>
      <c r="K663">
        <v>23</v>
      </c>
      <c r="L663">
        <v>154</v>
      </c>
      <c r="M663">
        <f>INDEX('Additional Data'!$H$2:$M$2, MATCH(MAX(G663:L663), G663:L663,0))</f>
        <v>0</v>
      </c>
      <c r="N663">
        <v>2</v>
      </c>
      <c r="O663">
        <v>8</v>
      </c>
      <c r="P663">
        <v>9</v>
      </c>
      <c r="Q663">
        <v>4</v>
      </c>
      <c r="R663">
        <v>6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3</v>
      </c>
      <c r="Z663">
        <v>11</v>
      </c>
      <c r="AA663">
        <v>0</v>
      </c>
      <c r="AB663">
        <v>57</v>
      </c>
      <c r="AC663" t="str" cm="1">
        <f t="array" ref="AC663">_xlfn.IFS(AB663 &lt; 30, "&lt; 30", AB663 &lt; 40, "30-39", AB663 &lt; 50, "40-49", AB663 &gt;= 50, "50+")</f>
        <v>50+</v>
      </c>
      <c r="AD663">
        <v>2413</v>
      </c>
      <c r="AE663">
        <v>1</v>
      </c>
      <c r="AF663">
        <v>0</v>
      </c>
      <c r="AG663">
        <v>0</v>
      </c>
      <c r="AH663">
        <v>0</v>
      </c>
      <c r="AI663">
        <v>0</v>
      </c>
      <c r="AJ663" t="str" cm="1">
        <f t="array" ref="AJ66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66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63">
        <v>0</v>
      </c>
      <c r="AM663">
        <v>0</v>
      </c>
      <c r="AN663">
        <v>1</v>
      </c>
      <c r="AO663">
        <v>0</v>
      </c>
      <c r="AP663">
        <v>0</v>
      </c>
      <c r="AQ663" t="str" cm="1">
        <f t="array" ref="AQ66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63" t="str" cm="1">
        <f t="array" ref="AR66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63">
        <v>774</v>
      </c>
      <c r="AT663">
        <v>620</v>
      </c>
      <c r="AU663">
        <v>0</v>
      </c>
      <c r="AV663">
        <v>1</v>
      </c>
      <c r="AW663" t="s">
        <v>46</v>
      </c>
      <c r="AX663" t="s">
        <v>12</v>
      </c>
      <c r="AY663" t="str">
        <f t="shared" si="91"/>
        <v>Catalog</v>
      </c>
      <c r="AZ663">
        <v>21</v>
      </c>
      <c r="BA663" t="s">
        <v>44</v>
      </c>
      <c r="BB663">
        <f t="shared" si="92"/>
        <v>21</v>
      </c>
      <c r="BC663">
        <f t="shared" si="93"/>
        <v>928</v>
      </c>
      <c r="BD663">
        <f t="shared" si="94"/>
        <v>5</v>
      </c>
      <c r="BE663">
        <f t="shared" si="95"/>
        <v>8</v>
      </c>
      <c r="BF663">
        <f t="shared" si="96"/>
        <v>7</v>
      </c>
      <c r="BG663">
        <f t="shared" si="97"/>
        <v>20</v>
      </c>
      <c r="BH663">
        <f t="shared" si="98"/>
        <v>7</v>
      </c>
      <c r="BI663" t="str">
        <f>VLOOKUP(BH663,'Additional Data'!$E$1:$F$12,2,FALSE)</f>
        <v>Loyal Customer</v>
      </c>
      <c r="BJ663" t="str">
        <f>IF(G663 &lt;= 'Additional Data'!$Q$2, "Low", IF(G663 &lt;= 'Additional Data'!$Q$3, "Medium", "High"))</f>
        <v>High</v>
      </c>
      <c r="BK663" t="str">
        <f>IF(K663 &lt;= 'Additional Data'!$V$2, "Low", IF(K663 &lt;= 'Additional Data'!$V$3, "Medium", "High"))</f>
        <v>Medium</v>
      </c>
      <c r="BL663" t="str">
        <f>IF(L663 &lt;= 'Additional Data'!$AA$2, "Low", IF(L663 &lt;= 'Additional Data'!$AA$3, "Medium", "High"))</f>
        <v>High</v>
      </c>
      <c r="BM663">
        <v>662</v>
      </c>
    </row>
    <row r="664" spans="1:65" x14ac:dyDescent="0.25">
      <c r="A664">
        <v>68743</v>
      </c>
      <c r="B664" t="str">
        <f>IF(A664 &lt;= 'Additional Data'!$B$2,"Low", IF(A664 &lt;='Additional Data'!$B$3, "Medium", "High"))</f>
        <v>High</v>
      </c>
      <c r="C664">
        <v>0</v>
      </c>
      <c r="D664">
        <v>0</v>
      </c>
      <c r="E664">
        <v>81</v>
      </c>
      <c r="F664" t="str">
        <f t="shared" si="90"/>
        <v>Old</v>
      </c>
      <c r="G664">
        <v>1132</v>
      </c>
      <c r="H664">
        <v>134</v>
      </c>
      <c r="I664">
        <v>384</v>
      </c>
      <c r="J664">
        <v>175</v>
      </c>
      <c r="K664">
        <v>134</v>
      </c>
      <c r="L664">
        <v>115</v>
      </c>
      <c r="M664">
        <f>INDEX('Additional Data'!$H$2:$M$2, MATCH(MAX(G664:L664), G664:L664,0))</f>
        <v>0</v>
      </c>
      <c r="N664">
        <v>1</v>
      </c>
      <c r="O664">
        <v>11</v>
      </c>
      <c r="P664">
        <v>5</v>
      </c>
      <c r="Q664">
        <v>13</v>
      </c>
      <c r="R664">
        <v>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3</v>
      </c>
      <c r="Z664">
        <v>11</v>
      </c>
      <c r="AA664">
        <v>0</v>
      </c>
      <c r="AB664">
        <v>53</v>
      </c>
      <c r="AC664" t="str" cm="1">
        <f t="array" ref="AC664">_xlfn.IFS(AB664 &lt; 30, "&lt; 30", AB664 &lt; 40, "30-39", AB664 &lt; 50, "40-49", AB664 &gt;= 50, "50+")</f>
        <v>50+</v>
      </c>
      <c r="AD664">
        <v>2827</v>
      </c>
      <c r="AE664">
        <v>1</v>
      </c>
      <c r="AF664">
        <v>0</v>
      </c>
      <c r="AG664">
        <v>0</v>
      </c>
      <c r="AH664">
        <v>0</v>
      </c>
      <c r="AI664">
        <v>0</v>
      </c>
      <c r="AJ664" t="str" cm="1">
        <f t="array" ref="AJ66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66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64">
        <v>0</v>
      </c>
      <c r="AM664">
        <v>0</v>
      </c>
      <c r="AN664">
        <v>1</v>
      </c>
      <c r="AO664">
        <v>0</v>
      </c>
      <c r="AP664">
        <v>0</v>
      </c>
      <c r="AQ664" t="str" cm="1">
        <f t="array" ref="AQ66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64" t="str" cm="1">
        <f t="array" ref="AR66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64">
        <v>1959</v>
      </c>
      <c r="AT664">
        <v>1844</v>
      </c>
      <c r="AU664">
        <v>0</v>
      </c>
      <c r="AV664">
        <v>0</v>
      </c>
      <c r="AW664" t="s">
        <v>43</v>
      </c>
      <c r="AX664" t="s">
        <v>13</v>
      </c>
      <c r="AY664" t="str">
        <f t="shared" si="91"/>
        <v>Store</v>
      </c>
      <c r="AZ664">
        <v>29</v>
      </c>
      <c r="BA664" t="s">
        <v>44</v>
      </c>
      <c r="BB664">
        <f t="shared" si="92"/>
        <v>29</v>
      </c>
      <c r="BC664">
        <f t="shared" si="93"/>
        <v>2074</v>
      </c>
      <c r="BD664">
        <f t="shared" si="94"/>
        <v>1.9999999999999996</v>
      </c>
      <c r="BE664">
        <f t="shared" si="95"/>
        <v>9</v>
      </c>
      <c r="BF664">
        <f t="shared" si="96"/>
        <v>9</v>
      </c>
      <c r="BG664">
        <f t="shared" si="97"/>
        <v>20</v>
      </c>
      <c r="BH664">
        <f t="shared" si="98"/>
        <v>7</v>
      </c>
      <c r="BI664" t="str">
        <f>VLOOKUP(BH664,'Additional Data'!$E$1:$F$12,2,FALSE)</f>
        <v>Loyal Customer</v>
      </c>
      <c r="BJ664" t="str">
        <f>IF(G664 &lt;= 'Additional Data'!$Q$2, "Low", IF(G664 &lt;= 'Additional Data'!$Q$3, "Medium", "High"))</f>
        <v>High</v>
      </c>
      <c r="BK664" t="str">
        <f>IF(K664 &lt;= 'Additional Data'!$V$2, "Low", IF(K664 &lt;= 'Additional Data'!$V$3, "Medium", "High"))</f>
        <v>High</v>
      </c>
      <c r="BL664" t="str">
        <f>IF(L664 &lt;= 'Additional Data'!$AA$2, "Low", IF(L664 &lt;= 'Additional Data'!$AA$3, "Medium", "High"))</f>
        <v>High</v>
      </c>
      <c r="BM664">
        <v>663</v>
      </c>
    </row>
    <row r="665" spans="1:65" x14ac:dyDescent="0.25">
      <c r="A665">
        <v>41039</v>
      </c>
      <c r="B665" t="str">
        <f>IF(A665 &lt;= 'Additional Data'!$B$2,"Low", IF(A665 &lt;='Additional Data'!$B$3, "Medium", "High"))</f>
        <v>Medium</v>
      </c>
      <c r="C665">
        <v>0</v>
      </c>
      <c r="D665">
        <v>0</v>
      </c>
      <c r="E665">
        <v>32</v>
      </c>
      <c r="F665" t="str">
        <f t="shared" si="90"/>
        <v>Mid</v>
      </c>
      <c r="G665">
        <v>34</v>
      </c>
      <c r="H665">
        <v>11</v>
      </c>
      <c r="I665">
        <v>137</v>
      </c>
      <c r="J665">
        <v>179</v>
      </c>
      <c r="K665">
        <v>61</v>
      </c>
      <c r="L665">
        <v>45</v>
      </c>
      <c r="M665">
        <f>INDEX('Additional Data'!$H$2:$M$2, MATCH(MAX(G665:L665), G665:L665,0))</f>
        <v>0</v>
      </c>
      <c r="N665">
        <v>1</v>
      </c>
      <c r="O665">
        <v>8</v>
      </c>
      <c r="P665">
        <v>1</v>
      </c>
      <c r="Q665">
        <v>5</v>
      </c>
      <c r="R665">
        <v>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3</v>
      </c>
      <c r="Z665">
        <v>11</v>
      </c>
      <c r="AA665">
        <v>0</v>
      </c>
      <c r="AB665">
        <v>38</v>
      </c>
      <c r="AC665" t="str" cm="1">
        <f t="array" ref="AC665">_xlfn.IFS(AB665 &lt; 30, "&lt; 30", AB665 &lt; 40, "30-39", AB665 &lt; 50, "40-49", AB665 &gt;= 50, "50+")</f>
        <v>30-39</v>
      </c>
      <c r="AD665">
        <v>2498</v>
      </c>
      <c r="AE665">
        <v>0</v>
      </c>
      <c r="AF665">
        <v>0</v>
      </c>
      <c r="AG665">
        <v>0</v>
      </c>
      <c r="AH665">
        <v>1</v>
      </c>
      <c r="AI665">
        <v>0</v>
      </c>
      <c r="AJ665" t="str" cm="1">
        <f t="array" ref="AJ66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6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65">
        <v>1</v>
      </c>
      <c r="AM665">
        <v>0</v>
      </c>
      <c r="AN665">
        <v>0</v>
      </c>
      <c r="AO665">
        <v>0</v>
      </c>
      <c r="AP665">
        <v>0</v>
      </c>
      <c r="AQ665" t="str" cm="1">
        <f t="array" ref="AQ66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665" t="str" cm="1">
        <f t="array" ref="AR66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665">
        <v>422</v>
      </c>
      <c r="AT665">
        <v>377</v>
      </c>
      <c r="AU665">
        <v>0</v>
      </c>
      <c r="AV665">
        <v>0</v>
      </c>
      <c r="AW665" t="s">
        <v>46</v>
      </c>
      <c r="AX665" t="s">
        <v>11</v>
      </c>
      <c r="AY665" t="str">
        <f t="shared" si="91"/>
        <v>Web</v>
      </c>
      <c r="AZ665">
        <v>14</v>
      </c>
      <c r="BA665" t="s">
        <v>44</v>
      </c>
      <c r="BB665">
        <f t="shared" si="92"/>
        <v>14</v>
      </c>
      <c r="BC665">
        <f t="shared" si="93"/>
        <v>467</v>
      </c>
      <c r="BD665">
        <f t="shared" si="94"/>
        <v>7</v>
      </c>
      <c r="BE665">
        <f t="shared" si="95"/>
        <v>5</v>
      </c>
      <c r="BF665">
        <f t="shared" si="96"/>
        <v>5</v>
      </c>
      <c r="BG665">
        <f t="shared" si="97"/>
        <v>17</v>
      </c>
      <c r="BH665">
        <f t="shared" si="98"/>
        <v>5</v>
      </c>
      <c r="BI665" t="str">
        <f>VLOOKUP(BH665,'Additional Data'!$E$1:$F$12,2,FALSE)</f>
        <v>Loyal Customer</v>
      </c>
      <c r="BJ665" t="str">
        <f>IF(G665 &lt;= 'Additional Data'!$Q$2, "Low", IF(G665 &lt;= 'Additional Data'!$Q$3, "Medium", "High"))</f>
        <v>Medium</v>
      </c>
      <c r="BK665" t="str">
        <f>IF(K665 &lt;= 'Additional Data'!$V$2, "Low", IF(K665 &lt;= 'Additional Data'!$V$3, "Medium", "High"))</f>
        <v>High</v>
      </c>
      <c r="BL665" t="str">
        <f>IF(L665 &lt;= 'Additional Data'!$AA$2, "Low", IF(L665 &lt;= 'Additional Data'!$AA$3, "Medium", "High"))</f>
        <v>Medium</v>
      </c>
      <c r="BM665">
        <v>664</v>
      </c>
    </row>
    <row r="666" spans="1:65" x14ac:dyDescent="0.25">
      <c r="A666">
        <v>38946</v>
      </c>
      <c r="B666" t="str">
        <f>IF(A666 &lt;= 'Additional Data'!$B$2,"Low", IF(A666 &lt;='Additional Data'!$B$3, "Medium", "High"))</f>
        <v>Medium</v>
      </c>
      <c r="C666">
        <v>0</v>
      </c>
      <c r="D666">
        <v>1</v>
      </c>
      <c r="E666">
        <v>84</v>
      </c>
      <c r="F666" t="str">
        <f t="shared" si="90"/>
        <v>Old</v>
      </c>
      <c r="G666">
        <v>116</v>
      </c>
      <c r="H666">
        <v>6</v>
      </c>
      <c r="I666">
        <v>82</v>
      </c>
      <c r="J666">
        <v>6</v>
      </c>
      <c r="K666">
        <v>6</v>
      </c>
      <c r="L666">
        <v>41</v>
      </c>
      <c r="M666">
        <f>INDEX('Additional Data'!$H$2:$M$2, MATCH(MAX(G666:L666), G666:L666,0))</f>
        <v>0</v>
      </c>
      <c r="N666">
        <v>2</v>
      </c>
      <c r="O666">
        <v>3</v>
      </c>
      <c r="P666">
        <v>1</v>
      </c>
      <c r="Q666">
        <v>6</v>
      </c>
      <c r="R666">
        <v>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3</v>
      </c>
      <c r="Z666">
        <v>11</v>
      </c>
      <c r="AA666">
        <v>0</v>
      </c>
      <c r="AB666">
        <v>65</v>
      </c>
      <c r="AC666" t="str" cm="1">
        <f t="array" ref="AC666">_xlfn.IFS(AB666 &lt; 30, "&lt; 30", AB666 &lt; 40, "30-39", AB666 &lt; 50, "40-49", AB666 &gt;= 50, "50+")</f>
        <v>50+</v>
      </c>
      <c r="AD666">
        <v>2407</v>
      </c>
      <c r="AE666">
        <v>0</v>
      </c>
      <c r="AF666">
        <v>0</v>
      </c>
      <c r="AG666">
        <v>0</v>
      </c>
      <c r="AH666">
        <v>1</v>
      </c>
      <c r="AI666">
        <v>0</v>
      </c>
      <c r="AJ666" t="str" cm="1">
        <f t="array" ref="AJ66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6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66">
        <v>0</v>
      </c>
      <c r="AM666">
        <v>0</v>
      </c>
      <c r="AN666">
        <v>1</v>
      </c>
      <c r="AO666">
        <v>0</v>
      </c>
      <c r="AP666">
        <v>0</v>
      </c>
      <c r="AQ666" t="str" cm="1">
        <f t="array" ref="AQ66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66" t="str" cm="1">
        <f t="array" ref="AR66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66">
        <v>216</v>
      </c>
      <c r="AT666">
        <v>175</v>
      </c>
      <c r="AU666">
        <v>0</v>
      </c>
      <c r="AV666">
        <v>1</v>
      </c>
      <c r="AW666" t="s">
        <v>47</v>
      </c>
      <c r="AX666" t="s">
        <v>13</v>
      </c>
      <c r="AY666" t="str">
        <f t="shared" si="91"/>
        <v>Store</v>
      </c>
      <c r="AZ666">
        <v>10</v>
      </c>
      <c r="BA666" t="s">
        <v>44</v>
      </c>
      <c r="BB666">
        <f t="shared" si="92"/>
        <v>10</v>
      </c>
      <c r="BC666">
        <f t="shared" si="93"/>
        <v>257</v>
      </c>
      <c r="BD666">
        <f t="shared" si="94"/>
        <v>1.9999999999999996</v>
      </c>
      <c r="BE666">
        <f t="shared" si="95"/>
        <v>4</v>
      </c>
      <c r="BF666">
        <f t="shared" si="96"/>
        <v>4</v>
      </c>
      <c r="BG666">
        <f t="shared" si="97"/>
        <v>10</v>
      </c>
      <c r="BH666">
        <f t="shared" si="98"/>
        <v>2</v>
      </c>
      <c r="BI666" t="str">
        <f>VLOOKUP(BH666,'Additional Data'!$E$1:$F$12,2,FALSE)</f>
        <v>Churned Customer</v>
      </c>
      <c r="BJ666" t="str">
        <f>IF(G666 &lt;= 'Additional Data'!$Q$2, "Low", IF(G666 &lt;= 'Additional Data'!$Q$3, "Medium", "High"))</f>
        <v>Medium</v>
      </c>
      <c r="BK666" t="str">
        <f>IF(K666 &lt;= 'Additional Data'!$V$2, "Low", IF(K666 &lt;= 'Additional Data'!$V$3, "Medium", "High"))</f>
        <v>Medium</v>
      </c>
      <c r="BL666" t="str">
        <f>IF(L666 &lt;= 'Additional Data'!$AA$2, "Low", IF(L666 &lt;= 'Additional Data'!$AA$3, "Medium", "High"))</f>
        <v>Medium</v>
      </c>
      <c r="BM666">
        <v>665</v>
      </c>
    </row>
    <row r="667" spans="1:65" x14ac:dyDescent="0.25">
      <c r="A667">
        <v>65777</v>
      </c>
      <c r="B667" t="str">
        <f>IF(A667 &lt;= 'Additional Data'!$B$2,"Low", IF(A667 &lt;='Additional Data'!$B$3, "Medium", "High"))</f>
        <v>Medium</v>
      </c>
      <c r="C667">
        <v>0</v>
      </c>
      <c r="D667">
        <v>0</v>
      </c>
      <c r="E667">
        <v>87</v>
      </c>
      <c r="F667" t="str">
        <f t="shared" si="90"/>
        <v>Old</v>
      </c>
      <c r="G667">
        <v>565</v>
      </c>
      <c r="H667">
        <v>32</v>
      </c>
      <c r="I667">
        <v>435</v>
      </c>
      <c r="J667">
        <v>28</v>
      </c>
      <c r="K667">
        <v>32</v>
      </c>
      <c r="L667">
        <v>54</v>
      </c>
      <c r="M667">
        <f>INDEX('Additional Data'!$H$2:$M$2, MATCH(MAX(G667:L667), G667:L667,0))</f>
        <v>0</v>
      </c>
      <c r="N667">
        <v>1</v>
      </c>
      <c r="O667">
        <v>2</v>
      </c>
      <c r="P667">
        <v>8</v>
      </c>
      <c r="Q667">
        <v>6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3</v>
      </c>
      <c r="Z667">
        <v>11</v>
      </c>
      <c r="AA667">
        <v>0</v>
      </c>
      <c r="AB667">
        <v>53</v>
      </c>
      <c r="AC667" t="str" cm="1">
        <f t="array" ref="AC667">_xlfn.IFS(AB667 &lt; 30, "&lt; 30", AB667 &lt; 40, "30-39", AB667 &lt; 50, "40-49", AB667 &gt;= 50, "50+")</f>
        <v>50+</v>
      </c>
      <c r="AD667">
        <v>2351</v>
      </c>
      <c r="AE667">
        <v>0</v>
      </c>
      <c r="AF667">
        <v>0</v>
      </c>
      <c r="AG667">
        <v>0</v>
      </c>
      <c r="AH667">
        <v>1</v>
      </c>
      <c r="AI667">
        <v>0</v>
      </c>
      <c r="AJ667" t="str" cm="1">
        <f t="array" ref="AJ66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6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67">
        <v>0</v>
      </c>
      <c r="AM667">
        <v>0</v>
      </c>
      <c r="AN667">
        <v>1</v>
      </c>
      <c r="AO667">
        <v>0</v>
      </c>
      <c r="AP667">
        <v>0</v>
      </c>
      <c r="AQ667" t="str" cm="1">
        <f t="array" ref="AQ66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67" t="str" cm="1">
        <f t="array" ref="AR66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67">
        <v>1092</v>
      </c>
      <c r="AT667">
        <v>1038</v>
      </c>
      <c r="AU667">
        <v>0</v>
      </c>
      <c r="AV667">
        <v>0</v>
      </c>
      <c r="AW667" t="s">
        <v>43</v>
      </c>
      <c r="AX667" t="s">
        <v>12</v>
      </c>
      <c r="AY667" t="str">
        <f t="shared" si="91"/>
        <v>Catalog</v>
      </c>
      <c r="AZ667">
        <v>16</v>
      </c>
      <c r="BA667" t="s">
        <v>44</v>
      </c>
      <c r="BB667">
        <f t="shared" si="92"/>
        <v>16</v>
      </c>
      <c r="BC667">
        <f t="shared" si="93"/>
        <v>1146</v>
      </c>
      <c r="BD667">
        <f t="shared" si="94"/>
        <v>1.9999999999999996</v>
      </c>
      <c r="BE667">
        <f t="shared" si="95"/>
        <v>6</v>
      </c>
      <c r="BF667">
        <f t="shared" si="96"/>
        <v>7</v>
      </c>
      <c r="BG667">
        <f t="shared" si="97"/>
        <v>15</v>
      </c>
      <c r="BH667">
        <f t="shared" si="98"/>
        <v>4</v>
      </c>
      <c r="BI667" t="str">
        <f>VLOOKUP(BH667,'Additional Data'!$E$1:$F$12,2,FALSE)</f>
        <v>At Risk</v>
      </c>
      <c r="BJ667" t="str">
        <f>IF(G667 &lt;= 'Additional Data'!$Q$2, "Low", IF(G667 &lt;= 'Additional Data'!$Q$3, "Medium", "High"))</f>
        <v>High</v>
      </c>
      <c r="BK667" t="str">
        <f>IF(K667 &lt;= 'Additional Data'!$V$2, "Low", IF(K667 &lt;= 'Additional Data'!$V$3, "Medium", "High"))</f>
        <v>Medium</v>
      </c>
      <c r="BL667" t="str">
        <f>IF(L667 &lt;= 'Additional Data'!$AA$2, "Low", IF(L667 &lt;= 'Additional Data'!$AA$3, "Medium", "High"))</f>
        <v>Medium</v>
      </c>
      <c r="BM667">
        <v>666</v>
      </c>
    </row>
    <row r="668" spans="1:65" x14ac:dyDescent="0.25">
      <c r="A668">
        <v>66476</v>
      </c>
      <c r="B668" t="str">
        <f>IF(A668 &lt;= 'Additional Data'!$B$2,"Low", IF(A668 &lt;='Additional Data'!$B$3, "Medium", "High"))</f>
        <v>Medium</v>
      </c>
      <c r="C668">
        <v>0</v>
      </c>
      <c r="D668">
        <v>1</v>
      </c>
      <c r="E668">
        <v>99</v>
      </c>
      <c r="F668" t="str">
        <f t="shared" si="90"/>
        <v>Old</v>
      </c>
      <c r="G668">
        <v>372</v>
      </c>
      <c r="H668">
        <v>18</v>
      </c>
      <c r="I668">
        <v>126</v>
      </c>
      <c r="J668">
        <v>47</v>
      </c>
      <c r="K668">
        <v>48</v>
      </c>
      <c r="L668">
        <v>78</v>
      </c>
      <c r="M668">
        <f>INDEX('Additional Data'!$H$2:$M$2, MATCH(MAX(G668:L668), G668:L668,0))</f>
        <v>0</v>
      </c>
      <c r="N668">
        <v>2</v>
      </c>
      <c r="O668">
        <v>5</v>
      </c>
      <c r="P668">
        <v>2</v>
      </c>
      <c r="Q668">
        <v>11</v>
      </c>
      <c r="R668">
        <v>4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3</v>
      </c>
      <c r="Z668">
        <v>11</v>
      </c>
      <c r="AA668">
        <v>0</v>
      </c>
      <c r="AB668">
        <v>44</v>
      </c>
      <c r="AC668" t="str" cm="1">
        <f t="array" ref="AC668">_xlfn.IFS(AB668 &lt; 30, "&lt; 30", AB668 &lt; 40, "30-39", AB668 &lt; 50, "40-49", AB668 &gt;= 50, "50+")</f>
        <v>40-49</v>
      </c>
      <c r="AD668">
        <v>2638</v>
      </c>
      <c r="AE668">
        <v>1</v>
      </c>
      <c r="AF668">
        <v>0</v>
      </c>
      <c r="AG668">
        <v>0</v>
      </c>
      <c r="AH668">
        <v>0</v>
      </c>
      <c r="AI668">
        <v>0</v>
      </c>
      <c r="AJ668" t="str" cm="1">
        <f t="array" ref="AJ66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66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68">
        <v>0</v>
      </c>
      <c r="AM668">
        <v>0</v>
      </c>
      <c r="AN668">
        <v>0</v>
      </c>
      <c r="AO668">
        <v>0</v>
      </c>
      <c r="AP668">
        <v>1</v>
      </c>
      <c r="AQ668" t="str" cm="1">
        <f t="array" ref="AQ66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668" t="str" cm="1">
        <f t="array" ref="AR66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68">
        <v>611</v>
      </c>
      <c r="AT668">
        <v>533</v>
      </c>
      <c r="AU668">
        <v>0</v>
      </c>
      <c r="AV668">
        <v>1</v>
      </c>
      <c r="AW668" t="s">
        <v>46</v>
      </c>
      <c r="AX668" t="s">
        <v>13</v>
      </c>
      <c r="AY668" t="str">
        <f t="shared" si="91"/>
        <v>Store</v>
      </c>
      <c r="AZ668">
        <v>18</v>
      </c>
      <c r="BA668" t="s">
        <v>44</v>
      </c>
      <c r="BB668">
        <f t="shared" si="92"/>
        <v>18</v>
      </c>
      <c r="BC668">
        <f t="shared" si="93"/>
        <v>689</v>
      </c>
      <c r="BD668">
        <f t="shared" si="94"/>
        <v>0.99999999999999978</v>
      </c>
      <c r="BE668">
        <f t="shared" si="95"/>
        <v>7</v>
      </c>
      <c r="BF668">
        <f t="shared" si="96"/>
        <v>6</v>
      </c>
      <c r="BG668">
        <f t="shared" si="97"/>
        <v>14</v>
      </c>
      <c r="BH668">
        <f t="shared" si="98"/>
        <v>4</v>
      </c>
      <c r="BI668" t="str">
        <f>VLOOKUP(BH668,'Additional Data'!$E$1:$F$12,2,FALSE)</f>
        <v>At Risk</v>
      </c>
      <c r="BJ668" t="str">
        <f>IF(G668 &lt;= 'Additional Data'!$Q$2, "Low", IF(G668 &lt;= 'Additional Data'!$Q$3, "Medium", "High"))</f>
        <v>Medium</v>
      </c>
      <c r="BK668" t="str">
        <f>IF(K668 &lt;= 'Additional Data'!$V$2, "Low", IF(K668 &lt;= 'Additional Data'!$V$3, "Medium", "High"))</f>
        <v>High</v>
      </c>
      <c r="BL668" t="str">
        <f>IF(L668 &lt;= 'Additional Data'!$AA$2, "Low", IF(L668 &lt;= 'Additional Data'!$AA$3, "Medium", "High"))</f>
        <v>High</v>
      </c>
      <c r="BM668">
        <v>667</v>
      </c>
    </row>
    <row r="669" spans="1:65" x14ac:dyDescent="0.25">
      <c r="A669">
        <v>86857</v>
      </c>
      <c r="B669" t="str">
        <f>IF(A669 &lt;= 'Additional Data'!$B$2,"Low", IF(A669 &lt;='Additional Data'!$B$3, "Medium", "High"))</f>
        <v>High</v>
      </c>
      <c r="C669">
        <v>0</v>
      </c>
      <c r="D669">
        <v>0</v>
      </c>
      <c r="E669">
        <v>96</v>
      </c>
      <c r="F669" t="str">
        <f t="shared" si="90"/>
        <v>Old</v>
      </c>
      <c r="G669">
        <v>899</v>
      </c>
      <c r="H669">
        <v>102</v>
      </c>
      <c r="I669">
        <v>838</v>
      </c>
      <c r="J669">
        <v>133</v>
      </c>
      <c r="K669">
        <v>102</v>
      </c>
      <c r="L669">
        <v>40</v>
      </c>
      <c r="M669">
        <f>INDEX('Additional Data'!$H$2:$M$2, MATCH(MAX(G669:L669), G669:L669,0))</f>
        <v>0</v>
      </c>
      <c r="N669">
        <v>1</v>
      </c>
      <c r="O669">
        <v>5</v>
      </c>
      <c r="P669">
        <v>6</v>
      </c>
      <c r="Q669">
        <v>10</v>
      </c>
      <c r="R669">
        <v>2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3</v>
      </c>
      <c r="Z669">
        <v>11</v>
      </c>
      <c r="AA669">
        <v>1</v>
      </c>
      <c r="AB669">
        <v>48</v>
      </c>
      <c r="AC669" t="str" cm="1">
        <f t="array" ref="AC669">_xlfn.IFS(AB669 &lt; 30, "&lt; 30", AB669 &lt; 40, "30-39", AB669 &lt; 50, "40-49", AB669 &gt;= 50, "50+")</f>
        <v>40-49</v>
      </c>
      <c r="AD669">
        <v>2814</v>
      </c>
      <c r="AE669">
        <v>0</v>
      </c>
      <c r="AF669">
        <v>0</v>
      </c>
      <c r="AG669">
        <v>1</v>
      </c>
      <c r="AH669">
        <v>0</v>
      </c>
      <c r="AI669">
        <v>0</v>
      </c>
      <c r="AJ669" t="str" cm="1">
        <f t="array" ref="AJ66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66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69">
        <v>0</v>
      </c>
      <c r="AM669">
        <v>0</v>
      </c>
      <c r="AN669">
        <v>0</v>
      </c>
      <c r="AO669">
        <v>0</v>
      </c>
      <c r="AP669">
        <v>1</v>
      </c>
      <c r="AQ669" t="str" cm="1">
        <f t="array" ref="AQ66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669" t="str" cm="1">
        <f t="array" ref="AR66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69">
        <v>2074</v>
      </c>
      <c r="AT669">
        <v>2034</v>
      </c>
      <c r="AU669">
        <v>0</v>
      </c>
      <c r="AV669">
        <v>0</v>
      </c>
      <c r="AW669" t="s">
        <v>43</v>
      </c>
      <c r="AX669" t="s">
        <v>13</v>
      </c>
      <c r="AY669" t="str">
        <f t="shared" si="91"/>
        <v>Store</v>
      </c>
      <c r="AZ669">
        <v>21</v>
      </c>
      <c r="BA669" t="s">
        <v>44</v>
      </c>
      <c r="BB669">
        <f t="shared" si="92"/>
        <v>21</v>
      </c>
      <c r="BC669">
        <f t="shared" si="93"/>
        <v>2114</v>
      </c>
      <c r="BD669">
        <f t="shared" si="94"/>
        <v>0.99999999999999978</v>
      </c>
      <c r="BE669">
        <f t="shared" si="95"/>
        <v>8</v>
      </c>
      <c r="BF669">
        <f t="shared" si="96"/>
        <v>9</v>
      </c>
      <c r="BG669">
        <f t="shared" si="97"/>
        <v>18</v>
      </c>
      <c r="BH669">
        <f t="shared" si="98"/>
        <v>6</v>
      </c>
      <c r="BI669" t="str">
        <f>VLOOKUP(BH669,'Additional Data'!$E$1:$F$12,2,FALSE)</f>
        <v>Loyal Customer</v>
      </c>
      <c r="BJ669" t="str">
        <f>IF(G669 &lt;= 'Additional Data'!$Q$2, "Low", IF(G669 &lt;= 'Additional Data'!$Q$3, "Medium", "High"))</f>
        <v>High</v>
      </c>
      <c r="BK669" t="str">
        <f>IF(K669 &lt;= 'Additional Data'!$V$2, "Low", IF(K669 &lt;= 'Additional Data'!$V$3, "Medium", "High"))</f>
        <v>High</v>
      </c>
      <c r="BL669" t="str">
        <f>IF(L669 &lt;= 'Additional Data'!$AA$2, "Low", IF(L669 &lt;= 'Additional Data'!$AA$3, "Medium", "High"))</f>
        <v>Medium</v>
      </c>
      <c r="BM669">
        <v>668</v>
      </c>
    </row>
    <row r="670" spans="1:65" x14ac:dyDescent="0.25">
      <c r="A670">
        <v>77845</v>
      </c>
      <c r="B670" t="str">
        <f>IF(A670 &lt;= 'Additional Data'!$B$2,"Low", IF(A670 &lt;='Additional Data'!$B$3, "Medium", "High"))</f>
        <v>High</v>
      </c>
      <c r="C670">
        <v>0</v>
      </c>
      <c r="D670">
        <v>0</v>
      </c>
      <c r="E670">
        <v>40</v>
      </c>
      <c r="F670" t="str">
        <f t="shared" si="90"/>
        <v>Mid</v>
      </c>
      <c r="G670">
        <v>760</v>
      </c>
      <c r="H670">
        <v>40</v>
      </c>
      <c r="I670">
        <v>480</v>
      </c>
      <c r="J670">
        <v>0</v>
      </c>
      <c r="K670">
        <v>40</v>
      </c>
      <c r="L670">
        <v>26</v>
      </c>
      <c r="M670">
        <f>INDEX('Additional Data'!$H$2:$M$2, MATCH(MAX(G670:L670), G670:L670,0))</f>
        <v>0</v>
      </c>
      <c r="N670">
        <v>1</v>
      </c>
      <c r="O670">
        <v>3</v>
      </c>
      <c r="P670">
        <v>5</v>
      </c>
      <c r="Q670">
        <v>12</v>
      </c>
      <c r="R670">
        <v>1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3</v>
      </c>
      <c r="Z670">
        <v>11</v>
      </c>
      <c r="AA670">
        <v>0</v>
      </c>
      <c r="AB670">
        <v>31</v>
      </c>
      <c r="AC670" t="str" cm="1">
        <f t="array" ref="AC670">_xlfn.IFS(AB670 &lt; 30, "&lt; 30", AB670 &lt; 40, "30-39", AB670 &lt; 50, "40-49", AB670 &gt;= 50, "50+")</f>
        <v>30-39</v>
      </c>
      <c r="AD670">
        <v>2203</v>
      </c>
      <c r="AE670">
        <v>0</v>
      </c>
      <c r="AF670">
        <v>0</v>
      </c>
      <c r="AG670">
        <v>0</v>
      </c>
      <c r="AH670">
        <v>1</v>
      </c>
      <c r="AI670">
        <v>0</v>
      </c>
      <c r="AJ670" t="str" cm="1">
        <f t="array" ref="AJ67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7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70">
        <v>0</v>
      </c>
      <c r="AM670">
        <v>0</v>
      </c>
      <c r="AN670">
        <v>0</v>
      </c>
      <c r="AO670">
        <v>0</v>
      </c>
      <c r="AP670">
        <v>1</v>
      </c>
      <c r="AQ670" t="str" cm="1">
        <f t="array" ref="AQ67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670" t="str" cm="1">
        <f t="array" ref="AR67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70">
        <v>1320</v>
      </c>
      <c r="AT670">
        <v>1294</v>
      </c>
      <c r="AU670">
        <v>2</v>
      </c>
      <c r="AV670">
        <v>0</v>
      </c>
      <c r="AW670" t="s">
        <v>43</v>
      </c>
      <c r="AX670" t="s">
        <v>13</v>
      </c>
      <c r="AY670" t="str">
        <f t="shared" si="91"/>
        <v>Store</v>
      </c>
      <c r="AZ670">
        <v>20</v>
      </c>
      <c r="BA670" t="s">
        <v>48</v>
      </c>
      <c r="BB670">
        <f t="shared" si="92"/>
        <v>20</v>
      </c>
      <c r="BC670">
        <f t="shared" si="93"/>
        <v>1346</v>
      </c>
      <c r="BD670">
        <f t="shared" si="94"/>
        <v>6</v>
      </c>
      <c r="BE670">
        <f t="shared" si="95"/>
        <v>7</v>
      </c>
      <c r="BF670">
        <f t="shared" si="96"/>
        <v>8</v>
      </c>
      <c r="BG670">
        <f t="shared" si="97"/>
        <v>21</v>
      </c>
      <c r="BH670">
        <f t="shared" si="98"/>
        <v>8</v>
      </c>
      <c r="BI670" t="str">
        <f>VLOOKUP(BH670,'Additional Data'!$E$1:$F$12,2,FALSE)</f>
        <v>Top Customer</v>
      </c>
      <c r="BJ670" t="str">
        <f>IF(G670 &lt;= 'Additional Data'!$Q$2, "Low", IF(G670 &lt;= 'Additional Data'!$Q$3, "Medium", "High"))</f>
        <v>High</v>
      </c>
      <c r="BK670" t="str">
        <f>IF(K670 &lt;= 'Additional Data'!$V$2, "Low", IF(K670 &lt;= 'Additional Data'!$V$3, "Medium", "High"))</f>
        <v>High</v>
      </c>
      <c r="BL670" t="str">
        <f>IF(L670 &lt;= 'Additional Data'!$AA$2, "Low", IF(L670 &lt;= 'Additional Data'!$AA$3, "Medium", "High"))</f>
        <v>Medium</v>
      </c>
      <c r="BM670">
        <v>669</v>
      </c>
    </row>
    <row r="671" spans="1:65" x14ac:dyDescent="0.25">
      <c r="A671">
        <v>69476</v>
      </c>
      <c r="B671" t="str">
        <f>IF(A671 &lt;= 'Additional Data'!$B$2,"Low", IF(A671 &lt;='Additional Data'!$B$3, "Medium", "High"))</f>
        <v>High</v>
      </c>
      <c r="C671">
        <v>0</v>
      </c>
      <c r="D671">
        <v>0</v>
      </c>
      <c r="E671">
        <v>3</v>
      </c>
      <c r="F671" t="str">
        <f t="shared" si="90"/>
        <v>Very Recent</v>
      </c>
      <c r="G671">
        <v>260</v>
      </c>
      <c r="H671">
        <v>86</v>
      </c>
      <c r="I671">
        <v>559</v>
      </c>
      <c r="J671">
        <v>63</v>
      </c>
      <c r="K671">
        <v>9</v>
      </c>
      <c r="L671">
        <v>67</v>
      </c>
      <c r="M671">
        <f>INDEX('Additional Data'!$H$2:$M$2, MATCH(MAX(G671:L671), G671:L671,0))</f>
        <v>0</v>
      </c>
      <c r="N671">
        <v>1</v>
      </c>
      <c r="O671">
        <v>4</v>
      </c>
      <c r="P671">
        <v>6</v>
      </c>
      <c r="Q671">
        <v>4</v>
      </c>
      <c r="R671">
        <v>2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3</v>
      </c>
      <c r="Z671">
        <v>11</v>
      </c>
      <c r="AA671">
        <v>0</v>
      </c>
      <c r="AB671">
        <v>51</v>
      </c>
      <c r="AC671" t="str" cm="1">
        <f t="array" ref="AC671">_xlfn.IFS(AB671 &lt; 30, "&lt; 30", AB671 &lt; 40, "30-39", AB671 &lt; 50, "40-49", AB671 &gt;= 50, "50+")</f>
        <v>50+</v>
      </c>
      <c r="AD671">
        <v>2431</v>
      </c>
      <c r="AE671">
        <v>0</v>
      </c>
      <c r="AF671">
        <v>0</v>
      </c>
      <c r="AG671">
        <v>0</v>
      </c>
      <c r="AH671">
        <v>1</v>
      </c>
      <c r="AI671">
        <v>0</v>
      </c>
      <c r="AJ671" t="str" cm="1">
        <f t="array" ref="AJ67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7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71">
        <v>0</v>
      </c>
      <c r="AM671">
        <v>0</v>
      </c>
      <c r="AN671">
        <v>0</v>
      </c>
      <c r="AO671">
        <v>0</v>
      </c>
      <c r="AP671">
        <v>1</v>
      </c>
      <c r="AQ671" t="str" cm="1">
        <f t="array" ref="AQ67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671" t="str" cm="1">
        <f t="array" ref="AR67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71">
        <v>977</v>
      </c>
      <c r="AT671">
        <v>910</v>
      </c>
      <c r="AU671">
        <v>0</v>
      </c>
      <c r="AV671">
        <v>0</v>
      </c>
      <c r="AW671" t="s">
        <v>43</v>
      </c>
      <c r="AX671" t="s">
        <v>12</v>
      </c>
      <c r="AY671" t="str">
        <f t="shared" si="91"/>
        <v>Catalog</v>
      </c>
      <c r="AZ671">
        <v>14</v>
      </c>
      <c r="BA671" t="s">
        <v>44</v>
      </c>
      <c r="BB671">
        <f t="shared" si="92"/>
        <v>14</v>
      </c>
      <c r="BC671">
        <f t="shared" si="93"/>
        <v>1044</v>
      </c>
      <c r="BD671">
        <f t="shared" si="94"/>
        <v>10</v>
      </c>
      <c r="BE671">
        <f t="shared" si="95"/>
        <v>5</v>
      </c>
      <c r="BF671">
        <f t="shared" si="96"/>
        <v>7</v>
      </c>
      <c r="BG671">
        <f t="shared" si="97"/>
        <v>22</v>
      </c>
      <c r="BH671">
        <f t="shared" si="98"/>
        <v>8</v>
      </c>
      <c r="BI671" t="str">
        <f>VLOOKUP(BH671,'Additional Data'!$E$1:$F$12,2,FALSE)</f>
        <v>Top Customer</v>
      </c>
      <c r="BJ671" t="str">
        <f>IF(G671 &lt;= 'Additional Data'!$Q$2, "Low", IF(G671 &lt;= 'Additional Data'!$Q$3, "Medium", "High"))</f>
        <v>Medium</v>
      </c>
      <c r="BK671" t="str">
        <f>IF(K671 &lt;= 'Additional Data'!$V$2, "Low", IF(K671 &lt;= 'Additional Data'!$V$3, "Medium", "High"))</f>
        <v>Medium</v>
      </c>
      <c r="BL671" t="str">
        <f>IF(L671 &lt;= 'Additional Data'!$AA$2, "Low", IF(L671 &lt;= 'Additional Data'!$AA$3, "Medium", "High"))</f>
        <v>High</v>
      </c>
      <c r="BM671">
        <v>670</v>
      </c>
    </row>
    <row r="672" spans="1:65" x14ac:dyDescent="0.25">
      <c r="A672">
        <v>50611</v>
      </c>
      <c r="B672" t="str">
        <f>IF(A672 &lt;= 'Additional Data'!$B$2,"Low", IF(A672 &lt;='Additional Data'!$B$3, "Medium", "High"))</f>
        <v>Medium</v>
      </c>
      <c r="C672">
        <v>0</v>
      </c>
      <c r="D672">
        <v>1</v>
      </c>
      <c r="E672">
        <v>98</v>
      </c>
      <c r="F672" t="str">
        <f t="shared" si="90"/>
        <v>Old</v>
      </c>
      <c r="G672">
        <v>459</v>
      </c>
      <c r="H672">
        <v>0</v>
      </c>
      <c r="I672">
        <v>24</v>
      </c>
      <c r="J672">
        <v>6</v>
      </c>
      <c r="K672">
        <v>0</v>
      </c>
      <c r="L672">
        <v>4</v>
      </c>
      <c r="M672">
        <f>INDEX('Additional Data'!$H$2:$M$2, MATCH(MAX(G672:L672), G672:L672,0))</f>
        <v>0</v>
      </c>
      <c r="N672">
        <v>6</v>
      </c>
      <c r="O672">
        <v>4</v>
      </c>
      <c r="P672">
        <v>5</v>
      </c>
      <c r="Q672">
        <v>7</v>
      </c>
      <c r="R672">
        <v>6</v>
      </c>
      <c r="S672">
        <v>0</v>
      </c>
      <c r="T672">
        <v>1</v>
      </c>
      <c r="U672">
        <v>0</v>
      </c>
      <c r="V672">
        <v>0</v>
      </c>
      <c r="W672">
        <v>0</v>
      </c>
      <c r="X672">
        <v>0</v>
      </c>
      <c r="Y672">
        <v>3</v>
      </c>
      <c r="Z672">
        <v>11</v>
      </c>
      <c r="AA672">
        <v>1</v>
      </c>
      <c r="AB672">
        <v>60</v>
      </c>
      <c r="AC672" t="str" cm="1">
        <f t="array" ref="AC672">_xlfn.IFS(AB672 &lt; 30, "&lt; 30", AB672 &lt; 40, "30-39", AB672 &lt; 50, "40-49", AB672 &gt;= 50, "50+")</f>
        <v>50+</v>
      </c>
      <c r="AD672">
        <v>2792</v>
      </c>
      <c r="AE672">
        <v>1</v>
      </c>
      <c r="AF672">
        <v>0</v>
      </c>
      <c r="AG672">
        <v>0</v>
      </c>
      <c r="AH672">
        <v>0</v>
      </c>
      <c r="AI672">
        <v>0</v>
      </c>
      <c r="AJ672" t="str" cm="1">
        <f t="array" ref="AJ67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67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72">
        <v>0</v>
      </c>
      <c r="AM672">
        <v>0</v>
      </c>
      <c r="AN672">
        <v>0</v>
      </c>
      <c r="AO672">
        <v>0</v>
      </c>
      <c r="AP672">
        <v>1</v>
      </c>
      <c r="AQ672" t="str" cm="1">
        <f t="array" ref="AQ67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672" t="str" cm="1">
        <f t="array" ref="AR67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72">
        <v>489</v>
      </c>
      <c r="AT672">
        <v>485</v>
      </c>
      <c r="AU672">
        <v>1</v>
      </c>
      <c r="AV672">
        <v>1</v>
      </c>
      <c r="AW672" t="s">
        <v>46</v>
      </c>
      <c r="AX672" t="s">
        <v>13</v>
      </c>
      <c r="AY672" t="str">
        <f t="shared" si="91"/>
        <v>Store</v>
      </c>
      <c r="AZ672">
        <v>16</v>
      </c>
      <c r="BA672" t="s">
        <v>48</v>
      </c>
      <c r="BB672">
        <f t="shared" si="92"/>
        <v>16</v>
      </c>
      <c r="BC672">
        <f t="shared" si="93"/>
        <v>493</v>
      </c>
      <c r="BD672">
        <f t="shared" si="94"/>
        <v>0.99999999999999978</v>
      </c>
      <c r="BE672">
        <f t="shared" si="95"/>
        <v>6</v>
      </c>
      <c r="BF672">
        <f t="shared" si="96"/>
        <v>5</v>
      </c>
      <c r="BG672">
        <f t="shared" si="97"/>
        <v>12</v>
      </c>
      <c r="BH672">
        <f t="shared" si="98"/>
        <v>3</v>
      </c>
      <c r="BI672" t="str">
        <f>VLOOKUP(BH672,'Additional Data'!$E$1:$F$12,2,FALSE)</f>
        <v>At Risk</v>
      </c>
      <c r="BJ672" t="str">
        <f>IF(G672 &lt;= 'Additional Data'!$Q$2, "Low", IF(G672 &lt;= 'Additional Data'!$Q$3, "Medium", "High"))</f>
        <v>Medium</v>
      </c>
      <c r="BK672" t="str">
        <f>IF(K672 &lt;= 'Additional Data'!$V$2, "Low", IF(K672 &lt;= 'Additional Data'!$V$3, "Medium", "High"))</f>
        <v>Low</v>
      </c>
      <c r="BL672" t="str">
        <f>IF(L672 &lt;= 'Additional Data'!$AA$2, "Low", IF(L672 &lt;= 'Additional Data'!$AA$3, "Medium", "High"))</f>
        <v>Low</v>
      </c>
      <c r="BM672">
        <v>671</v>
      </c>
    </row>
    <row r="673" spans="1:65" x14ac:dyDescent="0.25">
      <c r="A673">
        <v>61209</v>
      </c>
      <c r="B673" t="str">
        <f>IF(A673 &lt;= 'Additional Data'!$B$2,"Low", IF(A673 &lt;='Additional Data'!$B$3, "Medium", "High"))</f>
        <v>Medium</v>
      </c>
      <c r="C673">
        <v>0</v>
      </c>
      <c r="D673">
        <v>0</v>
      </c>
      <c r="E673">
        <v>73</v>
      </c>
      <c r="F673" t="str">
        <f t="shared" si="90"/>
        <v>Old</v>
      </c>
      <c r="G673">
        <v>466</v>
      </c>
      <c r="H673">
        <v>0</v>
      </c>
      <c r="I673">
        <v>224</v>
      </c>
      <c r="J673">
        <v>119</v>
      </c>
      <c r="K673">
        <v>49</v>
      </c>
      <c r="L673">
        <v>99</v>
      </c>
      <c r="M673">
        <f>INDEX('Additional Data'!$H$2:$M$2, MATCH(MAX(G673:L673), G673:L673,0))</f>
        <v>0</v>
      </c>
      <c r="N673">
        <v>1</v>
      </c>
      <c r="O673">
        <v>5</v>
      </c>
      <c r="P673">
        <v>3</v>
      </c>
      <c r="Q673">
        <v>4</v>
      </c>
      <c r="R673">
        <v>2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3</v>
      </c>
      <c r="Z673">
        <v>11</v>
      </c>
      <c r="AA673">
        <v>0</v>
      </c>
      <c r="AB673">
        <v>50</v>
      </c>
      <c r="AC673" t="str" cm="1">
        <f t="array" ref="AC673">_xlfn.IFS(AB673 &lt; 30, "&lt; 30", AB673 &lt; 40, "30-39", AB673 &lt; 50, "40-49", AB673 &gt;= 50, "50+")</f>
        <v>50+</v>
      </c>
      <c r="AD673">
        <v>2467</v>
      </c>
      <c r="AE673">
        <v>0</v>
      </c>
      <c r="AF673">
        <v>0</v>
      </c>
      <c r="AG673">
        <v>1</v>
      </c>
      <c r="AH673">
        <v>0</v>
      </c>
      <c r="AI673">
        <v>0</v>
      </c>
      <c r="AJ673" t="str" cm="1">
        <f t="array" ref="AJ67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67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73">
        <v>0</v>
      </c>
      <c r="AM673">
        <v>0</v>
      </c>
      <c r="AN673">
        <v>1</v>
      </c>
      <c r="AO673">
        <v>0</v>
      </c>
      <c r="AP673">
        <v>0</v>
      </c>
      <c r="AQ673" t="str" cm="1">
        <f t="array" ref="AQ67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73" t="str" cm="1">
        <f t="array" ref="AR67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73">
        <v>858</v>
      </c>
      <c r="AT673">
        <v>759</v>
      </c>
      <c r="AU673">
        <v>0</v>
      </c>
      <c r="AV673">
        <v>0</v>
      </c>
      <c r="AW673" t="s">
        <v>46</v>
      </c>
      <c r="AX673" t="s">
        <v>11</v>
      </c>
      <c r="AY673" t="str">
        <f t="shared" si="91"/>
        <v>Web</v>
      </c>
      <c r="AZ673">
        <v>12</v>
      </c>
      <c r="BA673" t="s">
        <v>44</v>
      </c>
      <c r="BB673">
        <f t="shared" si="92"/>
        <v>12</v>
      </c>
      <c r="BC673">
        <f t="shared" si="93"/>
        <v>957</v>
      </c>
      <c r="BD673">
        <f t="shared" si="94"/>
        <v>3.0000000000000004</v>
      </c>
      <c r="BE673">
        <f t="shared" si="95"/>
        <v>4</v>
      </c>
      <c r="BF673">
        <f t="shared" si="96"/>
        <v>7</v>
      </c>
      <c r="BG673">
        <f t="shared" si="97"/>
        <v>14</v>
      </c>
      <c r="BH673">
        <f t="shared" si="98"/>
        <v>4</v>
      </c>
      <c r="BI673" t="str">
        <f>VLOOKUP(BH673,'Additional Data'!$E$1:$F$12,2,FALSE)</f>
        <v>At Risk</v>
      </c>
      <c r="BJ673" t="str">
        <f>IF(G673 &lt;= 'Additional Data'!$Q$2, "Low", IF(G673 &lt;= 'Additional Data'!$Q$3, "Medium", "High"))</f>
        <v>Medium</v>
      </c>
      <c r="BK673" t="str">
        <f>IF(K673 &lt;= 'Additional Data'!$V$2, "Low", IF(K673 &lt;= 'Additional Data'!$V$3, "Medium", "High"))</f>
        <v>High</v>
      </c>
      <c r="BL673" t="str">
        <f>IF(L673 &lt;= 'Additional Data'!$AA$2, "Low", IF(L673 &lt;= 'Additional Data'!$AA$3, "Medium", "High"))</f>
        <v>High</v>
      </c>
      <c r="BM673">
        <v>672</v>
      </c>
    </row>
    <row r="674" spans="1:65" x14ac:dyDescent="0.25">
      <c r="A674">
        <v>42315</v>
      </c>
      <c r="B674" t="str">
        <f>IF(A674 &lt;= 'Additional Data'!$B$2,"Low", IF(A674 &lt;='Additional Data'!$B$3, "Medium", "High"))</f>
        <v>Medium</v>
      </c>
      <c r="C674">
        <v>0</v>
      </c>
      <c r="D674">
        <v>1</v>
      </c>
      <c r="E674">
        <v>90</v>
      </c>
      <c r="F674" t="str">
        <f t="shared" si="90"/>
        <v>Old</v>
      </c>
      <c r="G674">
        <v>67</v>
      </c>
      <c r="H674">
        <v>15</v>
      </c>
      <c r="I674">
        <v>80</v>
      </c>
      <c r="J674">
        <v>17</v>
      </c>
      <c r="K674">
        <v>11</v>
      </c>
      <c r="L674">
        <v>80</v>
      </c>
      <c r="M674">
        <f>INDEX('Additional Data'!$H$2:$M$2, MATCH(MAX(G674:L674), G674:L674,0))</f>
        <v>0</v>
      </c>
      <c r="N674">
        <v>3</v>
      </c>
      <c r="O674">
        <v>1</v>
      </c>
      <c r="P674">
        <v>4</v>
      </c>
      <c r="Q674">
        <v>4</v>
      </c>
      <c r="R674">
        <v>3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3</v>
      </c>
      <c r="Z674">
        <v>11</v>
      </c>
      <c r="AA674">
        <v>0</v>
      </c>
      <c r="AB674">
        <v>62</v>
      </c>
      <c r="AC674" t="str" cm="1">
        <f t="array" ref="AC674">_xlfn.IFS(AB674 &lt; 30, "&lt; 30", AB674 &lt; 40, "30-39", AB674 &lt; 50, "40-49", AB674 &gt;= 50, "50+")</f>
        <v>50+</v>
      </c>
      <c r="AD674">
        <v>2511</v>
      </c>
      <c r="AE674">
        <v>0</v>
      </c>
      <c r="AF674">
        <v>0</v>
      </c>
      <c r="AG674">
        <v>0</v>
      </c>
      <c r="AH674">
        <v>1</v>
      </c>
      <c r="AI674">
        <v>0</v>
      </c>
      <c r="AJ674" t="str" cm="1">
        <f t="array" ref="AJ67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7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74">
        <v>0</v>
      </c>
      <c r="AM674">
        <v>0</v>
      </c>
      <c r="AN674">
        <v>0</v>
      </c>
      <c r="AO674">
        <v>1</v>
      </c>
      <c r="AP674">
        <v>0</v>
      </c>
      <c r="AQ674" t="str" cm="1">
        <f t="array" ref="AQ67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674" t="str" cm="1">
        <f t="array" ref="AR67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74">
        <v>190</v>
      </c>
      <c r="AT674">
        <v>110</v>
      </c>
      <c r="AU674">
        <v>0</v>
      </c>
      <c r="AV674">
        <v>1</v>
      </c>
      <c r="AW674" t="s">
        <v>47</v>
      </c>
      <c r="AX674" t="s">
        <v>12</v>
      </c>
      <c r="AY674" t="str">
        <f t="shared" si="91"/>
        <v>Catalog</v>
      </c>
      <c r="AZ674">
        <v>9</v>
      </c>
      <c r="BA674" t="s">
        <v>44</v>
      </c>
      <c r="BB674">
        <f t="shared" si="92"/>
        <v>9</v>
      </c>
      <c r="BC674">
        <f t="shared" si="93"/>
        <v>270</v>
      </c>
      <c r="BD674">
        <f t="shared" si="94"/>
        <v>0.99999999999999978</v>
      </c>
      <c r="BE674">
        <f t="shared" si="95"/>
        <v>3</v>
      </c>
      <c r="BF674">
        <f t="shared" si="96"/>
        <v>4</v>
      </c>
      <c r="BG674">
        <f t="shared" si="97"/>
        <v>8</v>
      </c>
      <c r="BH674">
        <f t="shared" si="98"/>
        <v>1</v>
      </c>
      <c r="BI674" t="str">
        <f>VLOOKUP(BH674,'Additional Data'!$E$1:$F$12,2,FALSE)</f>
        <v>Churned Customer</v>
      </c>
      <c r="BJ674" t="str">
        <f>IF(G674 &lt;= 'Additional Data'!$Q$2, "Low", IF(G674 &lt;= 'Additional Data'!$Q$3, "Medium", "High"))</f>
        <v>Medium</v>
      </c>
      <c r="BK674" t="str">
        <f>IF(K674 &lt;= 'Additional Data'!$V$2, "Low", IF(K674 &lt;= 'Additional Data'!$V$3, "Medium", "High"))</f>
        <v>Medium</v>
      </c>
      <c r="BL674" t="str">
        <f>IF(L674 &lt;= 'Additional Data'!$AA$2, "Low", IF(L674 &lt;= 'Additional Data'!$AA$3, "Medium", "High"))</f>
        <v>High</v>
      </c>
      <c r="BM674">
        <v>673</v>
      </c>
    </row>
    <row r="675" spans="1:65" x14ac:dyDescent="0.25">
      <c r="A675">
        <v>13084</v>
      </c>
      <c r="B675" t="str">
        <f>IF(A675 &lt;= 'Additional Data'!$B$2,"Low", IF(A675 &lt;='Additional Data'!$B$3, "Medium", "High"))</f>
        <v>Low</v>
      </c>
      <c r="C675">
        <v>0</v>
      </c>
      <c r="D675">
        <v>0</v>
      </c>
      <c r="E675">
        <v>29</v>
      </c>
      <c r="F675" t="str">
        <f t="shared" si="90"/>
        <v>Recent</v>
      </c>
      <c r="G675">
        <v>2</v>
      </c>
      <c r="H675">
        <v>0</v>
      </c>
      <c r="I675">
        <v>7</v>
      </c>
      <c r="J675">
        <v>3</v>
      </c>
      <c r="K675">
        <v>7</v>
      </c>
      <c r="L675">
        <v>10</v>
      </c>
      <c r="M675">
        <f>INDEX('Additional Data'!$H$2:$M$2, MATCH(MAX(G675:L675), G675:L675,0))</f>
        <v>0</v>
      </c>
      <c r="N675">
        <v>1</v>
      </c>
      <c r="O675">
        <v>1</v>
      </c>
      <c r="P675">
        <v>0</v>
      </c>
      <c r="Q675">
        <v>3</v>
      </c>
      <c r="R675">
        <v>6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3</v>
      </c>
      <c r="Z675">
        <v>11</v>
      </c>
      <c r="AA675">
        <v>0</v>
      </c>
      <c r="AB675">
        <v>68</v>
      </c>
      <c r="AC675" t="str" cm="1">
        <f t="array" ref="AC675">_xlfn.IFS(AB675 &lt; 30, "&lt; 30", AB675 &lt; 40, "30-39", AB675 &lt; 50, "40-49", AB675 &gt;= 50, "50+")</f>
        <v>50+</v>
      </c>
      <c r="AD675">
        <v>2398</v>
      </c>
      <c r="AE675">
        <v>0</v>
      </c>
      <c r="AF675">
        <v>0</v>
      </c>
      <c r="AG675">
        <v>0</v>
      </c>
      <c r="AH675">
        <v>1</v>
      </c>
      <c r="AI675">
        <v>0</v>
      </c>
      <c r="AJ675" t="str" cm="1">
        <f t="array" ref="AJ67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7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75">
        <v>0</v>
      </c>
      <c r="AM675">
        <v>1</v>
      </c>
      <c r="AN675">
        <v>0</v>
      </c>
      <c r="AO675">
        <v>0</v>
      </c>
      <c r="AP675">
        <v>0</v>
      </c>
      <c r="AQ675" t="str" cm="1">
        <f t="array" ref="AQ67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675" t="str" cm="1">
        <f t="array" ref="AR67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675">
        <v>19</v>
      </c>
      <c r="AT675">
        <v>9</v>
      </c>
      <c r="AU675">
        <v>0</v>
      </c>
      <c r="AV675">
        <v>0</v>
      </c>
      <c r="AW675" t="s">
        <v>45</v>
      </c>
      <c r="AX675" t="s">
        <v>13</v>
      </c>
      <c r="AY675" t="str">
        <f t="shared" si="91"/>
        <v>Store</v>
      </c>
      <c r="AZ675">
        <v>4</v>
      </c>
      <c r="BA675" t="s">
        <v>44</v>
      </c>
      <c r="BB675">
        <f t="shared" si="92"/>
        <v>4</v>
      </c>
      <c r="BC675">
        <f t="shared" si="93"/>
        <v>29</v>
      </c>
      <c r="BD675">
        <f t="shared" si="94"/>
        <v>8</v>
      </c>
      <c r="BE675">
        <f t="shared" si="95"/>
        <v>0</v>
      </c>
      <c r="BF675">
        <f t="shared" si="96"/>
        <v>0</v>
      </c>
      <c r="BG675">
        <f t="shared" si="97"/>
        <v>8</v>
      </c>
      <c r="BH675">
        <f t="shared" si="98"/>
        <v>1</v>
      </c>
      <c r="BI675" t="str">
        <f>VLOOKUP(BH675,'Additional Data'!$E$1:$F$12,2,FALSE)</f>
        <v>Churned Customer</v>
      </c>
      <c r="BJ675" t="str">
        <f>IF(G675 &lt;= 'Additional Data'!$Q$2, "Low", IF(G675 &lt;= 'Additional Data'!$Q$3, "Medium", "High"))</f>
        <v>Low</v>
      </c>
      <c r="BK675" t="str">
        <f>IF(K675 &lt;= 'Additional Data'!$V$2, "Low", IF(K675 &lt;= 'Additional Data'!$V$3, "Medium", "High"))</f>
        <v>Medium</v>
      </c>
      <c r="BL675" t="str">
        <f>IF(L675 &lt;= 'Additional Data'!$AA$2, "Low", IF(L675 &lt;= 'Additional Data'!$AA$3, "Medium", "High"))</f>
        <v>Medium</v>
      </c>
      <c r="BM675">
        <v>674</v>
      </c>
    </row>
    <row r="676" spans="1:65" x14ac:dyDescent="0.25">
      <c r="A676">
        <v>47570</v>
      </c>
      <c r="B676" t="str">
        <f>IF(A676 &lt;= 'Additional Data'!$B$2,"Low", IF(A676 &lt;='Additional Data'!$B$3, "Medium", "High"))</f>
        <v>Medium</v>
      </c>
      <c r="C676">
        <v>1</v>
      </c>
      <c r="D676">
        <v>1</v>
      </c>
      <c r="E676">
        <v>3</v>
      </c>
      <c r="F676" t="str">
        <f t="shared" si="90"/>
        <v>Very Recent</v>
      </c>
      <c r="G676">
        <v>67</v>
      </c>
      <c r="H676">
        <v>1</v>
      </c>
      <c r="I676">
        <v>20</v>
      </c>
      <c r="J676">
        <v>0</v>
      </c>
      <c r="K676">
        <v>2</v>
      </c>
      <c r="L676">
        <v>31</v>
      </c>
      <c r="M676">
        <f>INDEX('Additional Data'!$H$2:$M$2, MATCH(MAX(G676:L676), G676:L676,0))</f>
        <v>0</v>
      </c>
      <c r="N676">
        <v>3</v>
      </c>
      <c r="O676">
        <v>2</v>
      </c>
      <c r="P676">
        <v>2</v>
      </c>
      <c r="Q676">
        <v>2</v>
      </c>
      <c r="R676">
        <v>7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3</v>
      </c>
      <c r="Z676">
        <v>11</v>
      </c>
      <c r="AA676">
        <v>1</v>
      </c>
      <c r="AB676">
        <v>71</v>
      </c>
      <c r="AC676" t="str" cm="1">
        <f t="array" ref="AC676">_xlfn.IFS(AB676 &lt; 30, "&lt; 30", AB676 &lt; 40, "30-39", AB676 &lt; 50, "40-49", AB676 &gt;= 50, "50+")</f>
        <v>50+</v>
      </c>
      <c r="AD676">
        <v>2555</v>
      </c>
      <c r="AE676">
        <v>0</v>
      </c>
      <c r="AF676">
        <v>0</v>
      </c>
      <c r="AG676">
        <v>0</v>
      </c>
      <c r="AH676">
        <v>0</v>
      </c>
      <c r="AI676">
        <v>1</v>
      </c>
      <c r="AJ676" t="str" cm="1">
        <f t="array" ref="AJ67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67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76">
        <v>0</v>
      </c>
      <c r="AM676">
        <v>0</v>
      </c>
      <c r="AN676">
        <v>0</v>
      </c>
      <c r="AO676">
        <v>1</v>
      </c>
      <c r="AP676">
        <v>0</v>
      </c>
      <c r="AQ676" t="str" cm="1">
        <f t="array" ref="AQ67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676" t="str" cm="1">
        <f t="array" ref="AR67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76">
        <v>90</v>
      </c>
      <c r="AT676">
        <v>59</v>
      </c>
      <c r="AU676">
        <v>0</v>
      </c>
      <c r="AV676">
        <v>2</v>
      </c>
      <c r="AW676" t="s">
        <v>47</v>
      </c>
      <c r="AX676" t="s">
        <v>11</v>
      </c>
      <c r="AY676" t="str">
        <f t="shared" si="91"/>
        <v>Web</v>
      </c>
      <c r="AZ676">
        <v>6</v>
      </c>
      <c r="BA676" t="s">
        <v>44</v>
      </c>
      <c r="BB676">
        <f t="shared" si="92"/>
        <v>6</v>
      </c>
      <c r="BC676">
        <f t="shared" si="93"/>
        <v>121</v>
      </c>
      <c r="BD676">
        <f t="shared" si="94"/>
        <v>10</v>
      </c>
      <c r="BE676">
        <f t="shared" si="95"/>
        <v>2</v>
      </c>
      <c r="BF676">
        <f t="shared" si="96"/>
        <v>3</v>
      </c>
      <c r="BG676">
        <f t="shared" si="97"/>
        <v>15</v>
      </c>
      <c r="BH676">
        <f t="shared" si="98"/>
        <v>4</v>
      </c>
      <c r="BI676" t="str">
        <f>VLOOKUP(BH676,'Additional Data'!$E$1:$F$12,2,FALSE)</f>
        <v>At Risk</v>
      </c>
      <c r="BJ676" t="str">
        <f>IF(G676 &lt;= 'Additional Data'!$Q$2, "Low", IF(G676 &lt;= 'Additional Data'!$Q$3, "Medium", "High"))</f>
        <v>Medium</v>
      </c>
      <c r="BK676" t="str">
        <f>IF(K676 &lt;= 'Additional Data'!$V$2, "Low", IF(K676 &lt;= 'Additional Data'!$V$3, "Medium", "High"))</f>
        <v>Medium</v>
      </c>
      <c r="BL676" t="str">
        <f>IF(L676 &lt;= 'Additional Data'!$AA$2, "Low", IF(L676 &lt;= 'Additional Data'!$AA$3, "Medium", "High"))</f>
        <v>Medium</v>
      </c>
      <c r="BM676">
        <v>675</v>
      </c>
    </row>
    <row r="677" spans="1:65" x14ac:dyDescent="0.25">
      <c r="A677">
        <v>61923</v>
      </c>
      <c r="B677" t="str">
        <f>IF(A677 &lt;= 'Additional Data'!$B$2,"Low", IF(A677 &lt;='Additional Data'!$B$3, "Medium", "High"))</f>
        <v>Medium</v>
      </c>
      <c r="C677">
        <v>0</v>
      </c>
      <c r="D677">
        <v>2</v>
      </c>
      <c r="E677">
        <v>94</v>
      </c>
      <c r="F677" t="str">
        <f t="shared" si="90"/>
        <v>Old</v>
      </c>
      <c r="G677">
        <v>92</v>
      </c>
      <c r="H677">
        <v>4</v>
      </c>
      <c r="I677">
        <v>18</v>
      </c>
      <c r="J677">
        <v>3</v>
      </c>
      <c r="K677">
        <v>3</v>
      </c>
      <c r="L677">
        <v>6</v>
      </c>
      <c r="M677">
        <f>INDEX('Additional Data'!$H$2:$M$2, MATCH(MAX(G677:L677), G677:L677,0))</f>
        <v>0</v>
      </c>
      <c r="N677">
        <v>1</v>
      </c>
      <c r="O677">
        <v>2</v>
      </c>
      <c r="P677">
        <v>1</v>
      </c>
      <c r="Q677">
        <v>4</v>
      </c>
      <c r="R677">
        <v>3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3</v>
      </c>
      <c r="Z677">
        <v>11</v>
      </c>
      <c r="AA677">
        <v>0</v>
      </c>
      <c r="AB677">
        <v>59</v>
      </c>
      <c r="AC677" t="str" cm="1">
        <f t="array" ref="AC677">_xlfn.IFS(AB677 &lt; 30, "&lt; 30", AB677 &lt; 40, "30-39", AB677 &lt; 50, "40-49", AB677 &gt;= 50, "50+")</f>
        <v>50+</v>
      </c>
      <c r="AD677">
        <v>2497</v>
      </c>
      <c r="AE677">
        <v>0</v>
      </c>
      <c r="AF677">
        <v>1</v>
      </c>
      <c r="AG677">
        <v>0</v>
      </c>
      <c r="AH677">
        <v>0</v>
      </c>
      <c r="AI677">
        <v>0</v>
      </c>
      <c r="AJ677" t="str" cm="1">
        <f t="array" ref="AJ67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7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77">
        <v>0</v>
      </c>
      <c r="AM677">
        <v>0</v>
      </c>
      <c r="AN677">
        <v>0</v>
      </c>
      <c r="AO677">
        <v>1</v>
      </c>
      <c r="AP677">
        <v>0</v>
      </c>
      <c r="AQ677" t="str" cm="1">
        <f t="array" ref="AQ67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677" t="str" cm="1">
        <f t="array" ref="AR67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77">
        <v>120</v>
      </c>
      <c r="AT677">
        <v>114</v>
      </c>
      <c r="AU677">
        <v>0</v>
      </c>
      <c r="AV677">
        <v>2</v>
      </c>
      <c r="AW677" t="s">
        <v>47</v>
      </c>
      <c r="AX677" t="s">
        <v>13</v>
      </c>
      <c r="AY677" t="str">
        <f t="shared" si="91"/>
        <v>Store</v>
      </c>
      <c r="AZ677">
        <v>7</v>
      </c>
      <c r="BA677" t="s">
        <v>44</v>
      </c>
      <c r="BB677">
        <f t="shared" si="92"/>
        <v>7</v>
      </c>
      <c r="BC677">
        <f t="shared" si="93"/>
        <v>126</v>
      </c>
      <c r="BD677">
        <f t="shared" si="94"/>
        <v>0.99999999999999978</v>
      </c>
      <c r="BE677">
        <f t="shared" si="95"/>
        <v>3</v>
      </c>
      <c r="BF677">
        <f t="shared" si="96"/>
        <v>3</v>
      </c>
      <c r="BG677">
        <f t="shared" si="97"/>
        <v>7</v>
      </c>
      <c r="BH677">
        <f t="shared" si="98"/>
        <v>1</v>
      </c>
      <c r="BI677" t="str">
        <f>VLOOKUP(BH677,'Additional Data'!$E$1:$F$12,2,FALSE)</f>
        <v>Churned Customer</v>
      </c>
      <c r="BJ677" t="str">
        <f>IF(G677 &lt;= 'Additional Data'!$Q$2, "Low", IF(G677 &lt;= 'Additional Data'!$Q$3, "Medium", "High"))</f>
        <v>Medium</v>
      </c>
      <c r="BK677" t="str">
        <f>IF(K677 &lt;= 'Additional Data'!$V$2, "Low", IF(K677 &lt;= 'Additional Data'!$V$3, "Medium", "High"))</f>
        <v>Medium</v>
      </c>
      <c r="BL677" t="str">
        <f>IF(L677 &lt;= 'Additional Data'!$AA$2, "Low", IF(L677 &lt;= 'Additional Data'!$AA$3, "Medium", "High"))</f>
        <v>Low</v>
      </c>
      <c r="BM677">
        <v>676</v>
      </c>
    </row>
    <row r="678" spans="1:65" x14ac:dyDescent="0.25">
      <c r="A678">
        <v>34824</v>
      </c>
      <c r="B678" t="str">
        <f>IF(A678 &lt;= 'Additional Data'!$B$2,"Low", IF(A678 &lt;='Additional Data'!$B$3, "Medium", "High"))</f>
        <v>Low</v>
      </c>
      <c r="C678">
        <v>0</v>
      </c>
      <c r="D678">
        <v>0</v>
      </c>
      <c r="E678">
        <v>65</v>
      </c>
      <c r="F678" t="str">
        <f t="shared" si="90"/>
        <v>Old</v>
      </c>
      <c r="G678">
        <v>4</v>
      </c>
      <c r="H678">
        <v>2</v>
      </c>
      <c r="I678">
        <v>11</v>
      </c>
      <c r="J678">
        <v>2</v>
      </c>
      <c r="K678">
        <v>0</v>
      </c>
      <c r="L678">
        <v>4</v>
      </c>
      <c r="M678">
        <f>INDEX('Additional Data'!$H$2:$M$2, MATCH(MAX(G678:L678), G678:L678,0))</f>
        <v>0</v>
      </c>
      <c r="N678">
        <v>1</v>
      </c>
      <c r="O678">
        <v>1</v>
      </c>
      <c r="P678">
        <v>0</v>
      </c>
      <c r="Q678">
        <v>2</v>
      </c>
      <c r="R678">
        <v>6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3</v>
      </c>
      <c r="Z678">
        <v>11</v>
      </c>
      <c r="AA678">
        <v>0</v>
      </c>
      <c r="AB678">
        <v>25</v>
      </c>
      <c r="AC678" t="str" cm="1">
        <f t="array" ref="AC678">_xlfn.IFS(AB678 &lt; 30, "&lt; 30", AB678 &lt; 40, "30-39", AB678 &lt; 50, "40-49", AB678 &gt;= 50, "50+")</f>
        <v>&lt; 30</v>
      </c>
      <c r="AD678">
        <v>2254</v>
      </c>
      <c r="AE678">
        <v>0</v>
      </c>
      <c r="AF678">
        <v>0</v>
      </c>
      <c r="AG678">
        <v>1</v>
      </c>
      <c r="AH678">
        <v>0</v>
      </c>
      <c r="AI678">
        <v>0</v>
      </c>
      <c r="AJ678" t="str" cm="1">
        <f t="array" ref="AJ67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67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78">
        <v>0</v>
      </c>
      <c r="AM678">
        <v>0</v>
      </c>
      <c r="AN678">
        <v>1</v>
      </c>
      <c r="AO678">
        <v>0</v>
      </c>
      <c r="AP678">
        <v>0</v>
      </c>
      <c r="AQ678" t="str" cm="1">
        <f t="array" ref="AQ67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78" t="str" cm="1">
        <f t="array" ref="AR67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78">
        <v>19</v>
      </c>
      <c r="AT678">
        <v>15</v>
      </c>
      <c r="AU678">
        <v>0</v>
      </c>
      <c r="AV678">
        <v>0</v>
      </c>
      <c r="AW678" t="s">
        <v>45</v>
      </c>
      <c r="AX678" t="s">
        <v>13</v>
      </c>
      <c r="AY678" t="str">
        <f t="shared" si="91"/>
        <v>Store</v>
      </c>
      <c r="AZ678">
        <v>3</v>
      </c>
      <c r="BA678" t="s">
        <v>44</v>
      </c>
      <c r="BB678">
        <f t="shared" si="92"/>
        <v>3</v>
      </c>
      <c r="BC678">
        <f t="shared" si="93"/>
        <v>23</v>
      </c>
      <c r="BD678">
        <f t="shared" si="94"/>
        <v>4</v>
      </c>
      <c r="BE678">
        <f t="shared" si="95"/>
        <v>0</v>
      </c>
      <c r="BF678">
        <f t="shared" si="96"/>
        <v>0</v>
      </c>
      <c r="BG678">
        <f t="shared" si="97"/>
        <v>4</v>
      </c>
      <c r="BH678">
        <f t="shared" si="98"/>
        <v>0</v>
      </c>
      <c r="BI678" t="str">
        <f>VLOOKUP(BH678,'Additional Data'!$E$1:$F$12,2,FALSE)</f>
        <v>Churned Customer</v>
      </c>
      <c r="BJ678" t="str">
        <f>IF(G678 &lt;= 'Additional Data'!$Q$2, "Low", IF(G678 &lt;= 'Additional Data'!$Q$3, "Medium", "High"))</f>
        <v>Low</v>
      </c>
      <c r="BK678" t="str">
        <f>IF(K678 &lt;= 'Additional Data'!$V$2, "Low", IF(K678 &lt;= 'Additional Data'!$V$3, "Medium", "High"))</f>
        <v>Low</v>
      </c>
      <c r="BL678" t="str">
        <f>IF(L678 &lt;= 'Additional Data'!$AA$2, "Low", IF(L678 &lt;= 'Additional Data'!$AA$3, "Medium", "High"))</f>
        <v>Low</v>
      </c>
      <c r="BM678">
        <v>677</v>
      </c>
    </row>
    <row r="679" spans="1:65" x14ac:dyDescent="0.25">
      <c r="A679">
        <v>26518</v>
      </c>
      <c r="B679" t="str">
        <f>IF(A679 &lt;= 'Additional Data'!$B$2,"Low", IF(A679 &lt;='Additional Data'!$B$3, "Medium", "High"))</f>
        <v>Low</v>
      </c>
      <c r="C679">
        <v>1</v>
      </c>
      <c r="D679">
        <v>1</v>
      </c>
      <c r="E679">
        <v>33</v>
      </c>
      <c r="F679" t="str">
        <f t="shared" si="90"/>
        <v>Mid</v>
      </c>
      <c r="G679">
        <v>20</v>
      </c>
      <c r="H679">
        <v>1</v>
      </c>
      <c r="I679">
        <v>28</v>
      </c>
      <c r="J679">
        <v>3</v>
      </c>
      <c r="K679">
        <v>3</v>
      </c>
      <c r="L679">
        <v>2</v>
      </c>
      <c r="M679">
        <f>INDEX('Additional Data'!$H$2:$M$2, MATCH(MAX(G679:L679), G679:L679,0))</f>
        <v>0</v>
      </c>
      <c r="N679">
        <v>3</v>
      </c>
      <c r="O679">
        <v>2</v>
      </c>
      <c r="P679">
        <v>0</v>
      </c>
      <c r="Q679">
        <v>3</v>
      </c>
      <c r="R679">
        <v>8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3</v>
      </c>
      <c r="Z679">
        <v>11</v>
      </c>
      <c r="AA679">
        <v>1</v>
      </c>
      <c r="AB679">
        <v>71</v>
      </c>
      <c r="AC679" t="str" cm="1">
        <f t="array" ref="AC679">_xlfn.IFS(AB679 &lt; 30, "&lt; 30", AB679 &lt; 40, "30-39", AB679 &lt; 50, "40-49", AB679 &gt;= 50, "50+")</f>
        <v>50+</v>
      </c>
      <c r="AD679">
        <v>2606</v>
      </c>
      <c r="AE679">
        <v>0</v>
      </c>
      <c r="AF679">
        <v>0</v>
      </c>
      <c r="AG679">
        <v>1</v>
      </c>
      <c r="AH679">
        <v>0</v>
      </c>
      <c r="AI679">
        <v>0</v>
      </c>
      <c r="AJ679" t="str" cm="1">
        <f t="array" ref="AJ67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67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79">
        <v>0</v>
      </c>
      <c r="AM679">
        <v>0</v>
      </c>
      <c r="AN679">
        <v>0</v>
      </c>
      <c r="AO679">
        <v>0</v>
      </c>
      <c r="AP679">
        <v>1</v>
      </c>
      <c r="AQ679" t="str" cm="1">
        <f t="array" ref="AQ67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679" t="str" cm="1">
        <f t="array" ref="AR67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79">
        <v>55</v>
      </c>
      <c r="AT679">
        <v>53</v>
      </c>
      <c r="AU679">
        <v>0</v>
      </c>
      <c r="AV679">
        <v>2</v>
      </c>
      <c r="AW679" t="s">
        <v>45</v>
      </c>
      <c r="AX679" t="s">
        <v>13</v>
      </c>
      <c r="AY679" t="str">
        <f t="shared" si="91"/>
        <v>Store</v>
      </c>
      <c r="AZ679">
        <v>5</v>
      </c>
      <c r="BA679" t="s">
        <v>44</v>
      </c>
      <c r="BB679">
        <f t="shared" si="92"/>
        <v>5</v>
      </c>
      <c r="BC679">
        <f t="shared" si="93"/>
        <v>57</v>
      </c>
      <c r="BD679">
        <f t="shared" si="94"/>
        <v>7</v>
      </c>
      <c r="BE679">
        <f t="shared" si="95"/>
        <v>1</v>
      </c>
      <c r="BF679">
        <f t="shared" si="96"/>
        <v>2</v>
      </c>
      <c r="BG679">
        <f t="shared" si="97"/>
        <v>10</v>
      </c>
      <c r="BH679">
        <f t="shared" si="98"/>
        <v>2</v>
      </c>
      <c r="BI679" t="str">
        <f>VLOOKUP(BH679,'Additional Data'!$E$1:$F$12,2,FALSE)</f>
        <v>Churned Customer</v>
      </c>
      <c r="BJ679" t="str">
        <f>IF(G679 &lt;= 'Additional Data'!$Q$2, "Low", IF(G679 &lt;= 'Additional Data'!$Q$3, "Medium", "High"))</f>
        <v>Low</v>
      </c>
      <c r="BK679" t="str">
        <f>IF(K679 &lt;= 'Additional Data'!$V$2, "Low", IF(K679 &lt;= 'Additional Data'!$V$3, "Medium", "High"))</f>
        <v>Medium</v>
      </c>
      <c r="BL679" t="str">
        <f>IF(L679 &lt;= 'Additional Data'!$AA$2, "Low", IF(L679 &lt;= 'Additional Data'!$AA$3, "Medium", "High"))</f>
        <v>Low</v>
      </c>
      <c r="BM679">
        <v>678</v>
      </c>
    </row>
    <row r="680" spans="1:65" x14ac:dyDescent="0.25">
      <c r="A680">
        <v>45938</v>
      </c>
      <c r="B680" t="str">
        <f>IF(A680 &lt;= 'Additional Data'!$B$2,"Low", IF(A680 &lt;='Additional Data'!$B$3, "Medium", "High"))</f>
        <v>Medium</v>
      </c>
      <c r="C680">
        <v>0</v>
      </c>
      <c r="D680">
        <v>0</v>
      </c>
      <c r="E680">
        <v>46</v>
      </c>
      <c r="F680" t="str">
        <f t="shared" si="90"/>
        <v>Mid</v>
      </c>
      <c r="G680">
        <v>273</v>
      </c>
      <c r="H680">
        <v>11</v>
      </c>
      <c r="I680">
        <v>178</v>
      </c>
      <c r="J680">
        <v>62</v>
      </c>
      <c r="K680">
        <v>83</v>
      </c>
      <c r="L680">
        <v>29</v>
      </c>
      <c r="M680">
        <f>INDEX('Additional Data'!$H$2:$M$2, MATCH(MAX(G680:L680), G680:L680,0))</f>
        <v>0</v>
      </c>
      <c r="N680">
        <v>2</v>
      </c>
      <c r="O680">
        <v>8</v>
      </c>
      <c r="P680">
        <v>4</v>
      </c>
      <c r="Q680">
        <v>6</v>
      </c>
      <c r="R680">
        <v>6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3</v>
      </c>
      <c r="Z680">
        <v>11</v>
      </c>
      <c r="AA680">
        <v>0</v>
      </c>
      <c r="AB680">
        <v>59</v>
      </c>
      <c r="AC680" t="str" cm="1">
        <f t="array" ref="AC680">_xlfn.IFS(AB680 &lt; 30, "&lt; 30", AB680 &lt; 40, "30-39", AB680 &lt; 50, "40-49", AB680 &gt;= 50, "50+")</f>
        <v>50+</v>
      </c>
      <c r="AD680">
        <v>2397</v>
      </c>
      <c r="AE680">
        <v>0</v>
      </c>
      <c r="AF680">
        <v>0</v>
      </c>
      <c r="AG680">
        <v>1</v>
      </c>
      <c r="AH680">
        <v>0</v>
      </c>
      <c r="AI680">
        <v>0</v>
      </c>
      <c r="AJ680" t="str" cm="1">
        <f t="array" ref="AJ68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68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80">
        <v>0</v>
      </c>
      <c r="AM680">
        <v>0</v>
      </c>
      <c r="AN680">
        <v>1</v>
      </c>
      <c r="AO680">
        <v>0</v>
      </c>
      <c r="AP680">
        <v>0</v>
      </c>
      <c r="AQ680" t="str" cm="1">
        <f t="array" ref="AQ68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80" t="str" cm="1">
        <f t="array" ref="AR68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80">
        <v>607</v>
      </c>
      <c r="AT680">
        <v>578</v>
      </c>
      <c r="AU680">
        <v>0</v>
      </c>
      <c r="AV680">
        <v>0</v>
      </c>
      <c r="AW680" t="s">
        <v>46</v>
      </c>
      <c r="AX680" t="s">
        <v>11</v>
      </c>
      <c r="AY680" t="str">
        <f t="shared" si="91"/>
        <v>Web</v>
      </c>
      <c r="AZ680">
        <v>18</v>
      </c>
      <c r="BA680" t="s">
        <v>44</v>
      </c>
      <c r="BB680">
        <f t="shared" si="92"/>
        <v>18</v>
      </c>
      <c r="BC680">
        <f t="shared" si="93"/>
        <v>636</v>
      </c>
      <c r="BD680">
        <f t="shared" si="94"/>
        <v>6</v>
      </c>
      <c r="BE680">
        <f t="shared" si="95"/>
        <v>7</v>
      </c>
      <c r="BF680">
        <f t="shared" si="96"/>
        <v>5</v>
      </c>
      <c r="BG680">
        <f t="shared" si="97"/>
        <v>18</v>
      </c>
      <c r="BH680">
        <f t="shared" si="98"/>
        <v>6</v>
      </c>
      <c r="BI680" t="str">
        <f>VLOOKUP(BH680,'Additional Data'!$E$1:$F$12,2,FALSE)</f>
        <v>Loyal Customer</v>
      </c>
      <c r="BJ680" t="str">
        <f>IF(G680 &lt;= 'Additional Data'!$Q$2, "Low", IF(G680 &lt;= 'Additional Data'!$Q$3, "Medium", "High"))</f>
        <v>Medium</v>
      </c>
      <c r="BK680" t="str">
        <f>IF(K680 &lt;= 'Additional Data'!$V$2, "Low", IF(K680 &lt;= 'Additional Data'!$V$3, "Medium", "High"))</f>
        <v>High</v>
      </c>
      <c r="BL680" t="str">
        <f>IF(L680 &lt;= 'Additional Data'!$AA$2, "Low", IF(L680 &lt;= 'Additional Data'!$AA$3, "Medium", "High"))</f>
        <v>Medium</v>
      </c>
      <c r="BM680">
        <v>679</v>
      </c>
    </row>
    <row r="681" spans="1:65" x14ac:dyDescent="0.25">
      <c r="A681">
        <v>78468</v>
      </c>
      <c r="B681" t="str">
        <f>IF(A681 &lt;= 'Additional Data'!$B$2,"Low", IF(A681 &lt;='Additional Data'!$B$3, "Medium", "High"))</f>
        <v>High</v>
      </c>
      <c r="C681">
        <v>0</v>
      </c>
      <c r="D681">
        <v>0</v>
      </c>
      <c r="E681">
        <v>29</v>
      </c>
      <c r="F681" t="str">
        <f t="shared" si="90"/>
        <v>Recent</v>
      </c>
      <c r="G681">
        <v>434</v>
      </c>
      <c r="H681">
        <v>22</v>
      </c>
      <c r="I681">
        <v>388</v>
      </c>
      <c r="J681">
        <v>104</v>
      </c>
      <c r="K681">
        <v>22</v>
      </c>
      <c r="L681">
        <v>34</v>
      </c>
      <c r="M681">
        <f>INDEX('Additional Data'!$H$2:$M$2, MATCH(MAX(G681:L681), G681:L681,0))</f>
        <v>0</v>
      </c>
      <c r="N681">
        <v>1</v>
      </c>
      <c r="O681">
        <v>10</v>
      </c>
      <c r="P681">
        <v>7</v>
      </c>
      <c r="Q681">
        <v>10</v>
      </c>
      <c r="R681">
        <v>4</v>
      </c>
      <c r="S681">
        <v>0</v>
      </c>
      <c r="T681">
        <v>0</v>
      </c>
      <c r="U681">
        <v>0</v>
      </c>
      <c r="V681">
        <v>1</v>
      </c>
      <c r="W681">
        <v>0</v>
      </c>
      <c r="X681">
        <v>0</v>
      </c>
      <c r="Y681">
        <v>3</v>
      </c>
      <c r="Z681">
        <v>11</v>
      </c>
      <c r="AA681">
        <v>0</v>
      </c>
      <c r="AB681">
        <v>60</v>
      </c>
      <c r="AC681" t="str" cm="1">
        <f t="array" ref="AC681">_xlfn.IFS(AB681 &lt; 30, "&lt; 30", AB681 &lt; 40, "30-39", AB681 &lt; 50, "40-49", AB681 &gt;= 50, "50+")</f>
        <v>50+</v>
      </c>
      <c r="AD681">
        <v>2240</v>
      </c>
      <c r="AE681">
        <v>0</v>
      </c>
      <c r="AF681">
        <v>0</v>
      </c>
      <c r="AG681">
        <v>0</v>
      </c>
      <c r="AH681">
        <v>1</v>
      </c>
      <c r="AI681">
        <v>0</v>
      </c>
      <c r="AJ681" t="str" cm="1">
        <f t="array" ref="AJ68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8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81">
        <v>0</v>
      </c>
      <c r="AM681">
        <v>0</v>
      </c>
      <c r="AN681">
        <v>1</v>
      </c>
      <c r="AO681">
        <v>0</v>
      </c>
      <c r="AP681">
        <v>0</v>
      </c>
      <c r="AQ681" t="str" cm="1">
        <f t="array" ref="AQ68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81" t="str" cm="1">
        <f t="array" ref="AR68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81">
        <v>970</v>
      </c>
      <c r="AT681">
        <v>936</v>
      </c>
      <c r="AU681">
        <v>1</v>
      </c>
      <c r="AV681">
        <v>0</v>
      </c>
      <c r="AW681" t="s">
        <v>43</v>
      </c>
      <c r="AX681" t="s">
        <v>11</v>
      </c>
      <c r="AY681" t="str">
        <f t="shared" si="91"/>
        <v>Web</v>
      </c>
      <c r="AZ681">
        <v>27</v>
      </c>
      <c r="BA681" t="s">
        <v>48</v>
      </c>
      <c r="BB681">
        <f t="shared" si="92"/>
        <v>27</v>
      </c>
      <c r="BC681">
        <f t="shared" si="93"/>
        <v>1004</v>
      </c>
      <c r="BD681">
        <f t="shared" si="94"/>
        <v>8</v>
      </c>
      <c r="BE681">
        <f t="shared" si="95"/>
        <v>9</v>
      </c>
      <c r="BF681">
        <f t="shared" si="96"/>
        <v>7</v>
      </c>
      <c r="BG681">
        <f t="shared" si="97"/>
        <v>24</v>
      </c>
      <c r="BH681">
        <f t="shared" si="98"/>
        <v>9</v>
      </c>
      <c r="BI681" t="str">
        <f>VLOOKUP(BH681,'Additional Data'!$E$1:$F$12,2,FALSE)</f>
        <v>Top Customer</v>
      </c>
      <c r="BJ681" t="str">
        <f>IF(G681 &lt;= 'Additional Data'!$Q$2, "Low", IF(G681 &lt;= 'Additional Data'!$Q$3, "Medium", "High"))</f>
        <v>Medium</v>
      </c>
      <c r="BK681" t="str">
        <f>IF(K681 &lt;= 'Additional Data'!$V$2, "Low", IF(K681 &lt;= 'Additional Data'!$V$3, "Medium", "High"))</f>
        <v>Medium</v>
      </c>
      <c r="BL681" t="str">
        <f>IF(L681 &lt;= 'Additional Data'!$AA$2, "Low", IF(L681 &lt;= 'Additional Data'!$AA$3, "Medium", "High"))</f>
        <v>Medium</v>
      </c>
      <c r="BM681">
        <v>680</v>
      </c>
    </row>
    <row r="682" spans="1:65" x14ac:dyDescent="0.25">
      <c r="A682">
        <v>78901</v>
      </c>
      <c r="B682" t="str">
        <f>IF(A682 &lt;= 'Additional Data'!$B$2,"Low", IF(A682 &lt;='Additional Data'!$B$3, "Medium", "High"))</f>
        <v>High</v>
      </c>
      <c r="C682">
        <v>0</v>
      </c>
      <c r="D682">
        <v>1</v>
      </c>
      <c r="E682">
        <v>99</v>
      </c>
      <c r="F682" t="str">
        <f t="shared" si="90"/>
        <v>Old</v>
      </c>
      <c r="G682">
        <v>321</v>
      </c>
      <c r="H682">
        <v>11</v>
      </c>
      <c r="I682">
        <v>309</v>
      </c>
      <c r="J682">
        <v>33</v>
      </c>
      <c r="K682">
        <v>26</v>
      </c>
      <c r="L682">
        <v>34</v>
      </c>
      <c r="M682">
        <f>INDEX('Additional Data'!$H$2:$M$2, MATCH(MAX(G682:L682), G682:L682,0))</f>
        <v>0</v>
      </c>
      <c r="N682">
        <v>3</v>
      </c>
      <c r="O682">
        <v>9</v>
      </c>
      <c r="P682">
        <v>3</v>
      </c>
      <c r="Q682">
        <v>5</v>
      </c>
      <c r="R682">
        <v>4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3</v>
      </c>
      <c r="Z682">
        <v>11</v>
      </c>
      <c r="AA682">
        <v>0</v>
      </c>
      <c r="AB682">
        <v>47</v>
      </c>
      <c r="AC682" t="str" cm="1">
        <f t="array" ref="AC682">_xlfn.IFS(AB682 &lt; 30, "&lt; 30", AB682 &lt; 40, "30-39", AB682 &lt; 50, "40-49", AB682 &gt;= 50, "50+")</f>
        <v>40-49</v>
      </c>
      <c r="AD682">
        <v>2444</v>
      </c>
      <c r="AE682">
        <v>1</v>
      </c>
      <c r="AF682">
        <v>0</v>
      </c>
      <c r="AG682">
        <v>0</v>
      </c>
      <c r="AH682">
        <v>0</v>
      </c>
      <c r="AI682">
        <v>0</v>
      </c>
      <c r="AJ682" t="str" cm="1">
        <f t="array" ref="AJ68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68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82">
        <v>0</v>
      </c>
      <c r="AM682">
        <v>0</v>
      </c>
      <c r="AN682">
        <v>1</v>
      </c>
      <c r="AO682">
        <v>0</v>
      </c>
      <c r="AP682">
        <v>0</v>
      </c>
      <c r="AQ682" t="str" cm="1">
        <f t="array" ref="AQ68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82" t="str" cm="1">
        <f t="array" ref="AR68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82">
        <v>700</v>
      </c>
      <c r="AT682">
        <v>666</v>
      </c>
      <c r="AU682">
        <v>0</v>
      </c>
      <c r="AV682">
        <v>1</v>
      </c>
      <c r="AW682" t="s">
        <v>46</v>
      </c>
      <c r="AX682" t="s">
        <v>11</v>
      </c>
      <c r="AY682" t="str">
        <f t="shared" si="91"/>
        <v>Web</v>
      </c>
      <c r="AZ682">
        <v>17</v>
      </c>
      <c r="BA682" t="s">
        <v>44</v>
      </c>
      <c r="BB682">
        <f t="shared" si="92"/>
        <v>17</v>
      </c>
      <c r="BC682">
        <f t="shared" si="93"/>
        <v>734</v>
      </c>
      <c r="BD682">
        <f t="shared" si="94"/>
        <v>0.99999999999999978</v>
      </c>
      <c r="BE682">
        <f t="shared" si="95"/>
        <v>6</v>
      </c>
      <c r="BF682">
        <f t="shared" si="96"/>
        <v>6</v>
      </c>
      <c r="BG682">
        <f t="shared" si="97"/>
        <v>13</v>
      </c>
      <c r="BH682">
        <f t="shared" si="98"/>
        <v>3</v>
      </c>
      <c r="BI682" t="str">
        <f>VLOOKUP(BH682,'Additional Data'!$E$1:$F$12,2,FALSE)</f>
        <v>At Risk</v>
      </c>
      <c r="BJ682" t="str">
        <f>IF(G682 &lt;= 'Additional Data'!$Q$2, "Low", IF(G682 &lt;= 'Additional Data'!$Q$3, "Medium", "High"))</f>
        <v>Medium</v>
      </c>
      <c r="BK682" t="str">
        <f>IF(K682 &lt;= 'Additional Data'!$V$2, "Low", IF(K682 &lt;= 'Additional Data'!$V$3, "Medium", "High"))</f>
        <v>Medium</v>
      </c>
      <c r="BL682" t="str">
        <f>IF(L682 &lt;= 'Additional Data'!$AA$2, "Low", IF(L682 &lt;= 'Additional Data'!$AA$3, "Medium", "High"))</f>
        <v>Medium</v>
      </c>
      <c r="BM682">
        <v>681</v>
      </c>
    </row>
    <row r="683" spans="1:65" x14ac:dyDescent="0.25">
      <c r="A683">
        <v>71427</v>
      </c>
      <c r="B683" t="str">
        <f>IF(A683 &lt;= 'Additional Data'!$B$2,"Low", IF(A683 &lt;='Additional Data'!$B$3, "Medium", "High"))</f>
        <v>High</v>
      </c>
      <c r="C683">
        <v>2</v>
      </c>
      <c r="D683">
        <v>0</v>
      </c>
      <c r="E683">
        <v>26</v>
      </c>
      <c r="F683" t="str">
        <f t="shared" si="90"/>
        <v>Recent</v>
      </c>
      <c r="G683">
        <v>212</v>
      </c>
      <c r="H683">
        <v>123</v>
      </c>
      <c r="I683">
        <v>177</v>
      </c>
      <c r="J683">
        <v>15</v>
      </c>
      <c r="K683">
        <v>64</v>
      </c>
      <c r="L683">
        <v>23</v>
      </c>
      <c r="M683">
        <f>INDEX('Additional Data'!$H$2:$M$2, MATCH(MAX(G683:L683), G683:L683,0))</f>
        <v>0</v>
      </c>
      <c r="N683">
        <v>2</v>
      </c>
      <c r="O683">
        <v>8</v>
      </c>
      <c r="P683">
        <v>2</v>
      </c>
      <c r="Q683">
        <v>8</v>
      </c>
      <c r="R683">
        <v>4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3</v>
      </c>
      <c r="Z683">
        <v>11</v>
      </c>
      <c r="AA683">
        <v>0</v>
      </c>
      <c r="AB683">
        <v>42</v>
      </c>
      <c r="AC683" t="str" cm="1">
        <f t="array" ref="AC683">_xlfn.IFS(AB683 &lt; 30, "&lt; 30", AB683 &lt; 40, "30-39", AB683 &lt; 50, "40-49", AB683 &gt;= 50, "50+")</f>
        <v>40-49</v>
      </c>
      <c r="AD683">
        <v>2268</v>
      </c>
      <c r="AE683">
        <v>0</v>
      </c>
      <c r="AF683">
        <v>1</v>
      </c>
      <c r="AG683">
        <v>0</v>
      </c>
      <c r="AH683">
        <v>0</v>
      </c>
      <c r="AI683">
        <v>0</v>
      </c>
      <c r="AJ683" t="str" cm="1">
        <f t="array" ref="AJ68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8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83">
        <v>0</v>
      </c>
      <c r="AM683">
        <v>0</v>
      </c>
      <c r="AN683">
        <v>1</v>
      </c>
      <c r="AO683">
        <v>0</v>
      </c>
      <c r="AP683">
        <v>0</v>
      </c>
      <c r="AQ683" t="str" cm="1">
        <f t="array" ref="AQ68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83" t="str" cm="1">
        <f t="array" ref="AR68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83">
        <v>591</v>
      </c>
      <c r="AT683">
        <v>568</v>
      </c>
      <c r="AU683">
        <v>0</v>
      </c>
      <c r="AV683">
        <v>2</v>
      </c>
      <c r="AW683" t="s">
        <v>46</v>
      </c>
      <c r="AX683" t="s">
        <v>11</v>
      </c>
      <c r="AY683" t="str">
        <f t="shared" si="91"/>
        <v>Web</v>
      </c>
      <c r="AZ683">
        <v>18</v>
      </c>
      <c r="BA683" t="s">
        <v>44</v>
      </c>
      <c r="BB683">
        <f t="shared" si="92"/>
        <v>18</v>
      </c>
      <c r="BC683">
        <f t="shared" si="93"/>
        <v>614</v>
      </c>
      <c r="BD683">
        <f t="shared" si="94"/>
        <v>8</v>
      </c>
      <c r="BE683">
        <f t="shared" si="95"/>
        <v>7</v>
      </c>
      <c r="BF683">
        <f t="shared" si="96"/>
        <v>5</v>
      </c>
      <c r="BG683">
        <f t="shared" si="97"/>
        <v>20</v>
      </c>
      <c r="BH683">
        <f t="shared" si="98"/>
        <v>7</v>
      </c>
      <c r="BI683" t="str">
        <f>VLOOKUP(BH683,'Additional Data'!$E$1:$F$12,2,FALSE)</f>
        <v>Loyal Customer</v>
      </c>
      <c r="BJ683" t="str">
        <f>IF(G683 &lt;= 'Additional Data'!$Q$2, "Low", IF(G683 &lt;= 'Additional Data'!$Q$3, "Medium", "High"))</f>
        <v>Medium</v>
      </c>
      <c r="BK683" t="str">
        <f>IF(K683 &lt;= 'Additional Data'!$V$2, "Low", IF(K683 &lt;= 'Additional Data'!$V$3, "Medium", "High"))</f>
        <v>High</v>
      </c>
      <c r="BL683" t="str">
        <f>IF(L683 &lt;= 'Additional Data'!$AA$2, "Low", IF(L683 &lt;= 'Additional Data'!$AA$3, "Medium", "High"))</f>
        <v>Medium</v>
      </c>
      <c r="BM683">
        <v>682</v>
      </c>
    </row>
    <row r="684" spans="1:65" x14ac:dyDescent="0.25">
      <c r="A684">
        <v>71022</v>
      </c>
      <c r="B684" t="str">
        <f>IF(A684 &lt;= 'Additional Data'!$B$2,"Low", IF(A684 &lt;='Additional Data'!$B$3, "Medium", "High"))</f>
        <v>High</v>
      </c>
      <c r="C684">
        <v>0</v>
      </c>
      <c r="D684">
        <v>1</v>
      </c>
      <c r="E684">
        <v>30</v>
      </c>
      <c r="F684" t="str">
        <f t="shared" si="90"/>
        <v>Recent</v>
      </c>
      <c r="G684">
        <v>909</v>
      </c>
      <c r="H684">
        <v>12</v>
      </c>
      <c r="I684">
        <v>278</v>
      </c>
      <c r="J684">
        <v>0</v>
      </c>
      <c r="K684">
        <v>12</v>
      </c>
      <c r="L684">
        <v>242</v>
      </c>
      <c r="M684">
        <f>INDEX('Additional Data'!$H$2:$M$2, MATCH(MAX(G684:L684), G684:L684,0))</f>
        <v>0</v>
      </c>
      <c r="N684">
        <v>3</v>
      </c>
      <c r="O684">
        <v>5</v>
      </c>
      <c r="P684">
        <v>2</v>
      </c>
      <c r="Q684">
        <v>11</v>
      </c>
      <c r="R684">
        <v>8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3</v>
      </c>
      <c r="Z684">
        <v>11</v>
      </c>
      <c r="AA684">
        <v>0</v>
      </c>
      <c r="AB684">
        <v>42</v>
      </c>
      <c r="AC684" t="str" cm="1">
        <f t="array" ref="AC684">_xlfn.IFS(AB684 &lt; 30, "&lt; 30", AB684 &lt; 40, "30-39", AB684 &lt; 50, "40-49", AB684 &gt;= 50, "50+")</f>
        <v>40-49</v>
      </c>
      <c r="AD684">
        <v>2297</v>
      </c>
      <c r="AE684">
        <v>1</v>
      </c>
      <c r="AF684">
        <v>0</v>
      </c>
      <c r="AG684">
        <v>0</v>
      </c>
      <c r="AH684">
        <v>0</v>
      </c>
      <c r="AI684">
        <v>0</v>
      </c>
      <c r="AJ684" t="str" cm="1">
        <f t="array" ref="AJ68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68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84">
        <v>0</v>
      </c>
      <c r="AM684">
        <v>0</v>
      </c>
      <c r="AN684">
        <v>1</v>
      </c>
      <c r="AO684">
        <v>0</v>
      </c>
      <c r="AP684">
        <v>0</v>
      </c>
      <c r="AQ684" t="str" cm="1">
        <f t="array" ref="AQ68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84" t="str" cm="1">
        <f t="array" ref="AR68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84">
        <v>1211</v>
      </c>
      <c r="AT684">
        <v>969</v>
      </c>
      <c r="AU684">
        <v>1</v>
      </c>
      <c r="AV684">
        <v>1</v>
      </c>
      <c r="AW684" t="s">
        <v>43</v>
      </c>
      <c r="AX684" t="s">
        <v>13</v>
      </c>
      <c r="AY684" t="str">
        <f t="shared" si="91"/>
        <v>Store</v>
      </c>
      <c r="AZ684">
        <v>18</v>
      </c>
      <c r="BA684" t="s">
        <v>48</v>
      </c>
      <c r="BB684">
        <f t="shared" si="92"/>
        <v>18</v>
      </c>
      <c r="BC684">
        <f t="shared" si="93"/>
        <v>1453</v>
      </c>
      <c r="BD684">
        <f t="shared" si="94"/>
        <v>7</v>
      </c>
      <c r="BE684">
        <f t="shared" si="95"/>
        <v>7</v>
      </c>
      <c r="BF684">
        <f t="shared" si="96"/>
        <v>8</v>
      </c>
      <c r="BG684">
        <f t="shared" si="97"/>
        <v>22</v>
      </c>
      <c r="BH684">
        <f t="shared" si="98"/>
        <v>8</v>
      </c>
      <c r="BI684" t="str">
        <f>VLOOKUP(BH684,'Additional Data'!$E$1:$F$12,2,FALSE)</f>
        <v>Top Customer</v>
      </c>
      <c r="BJ684" t="str">
        <f>IF(G684 &lt;= 'Additional Data'!$Q$2, "Low", IF(G684 &lt;= 'Additional Data'!$Q$3, "Medium", "High"))</f>
        <v>High</v>
      </c>
      <c r="BK684" t="str">
        <f>IF(K684 &lt;= 'Additional Data'!$V$2, "Low", IF(K684 &lt;= 'Additional Data'!$V$3, "Medium", "High"))</f>
        <v>Medium</v>
      </c>
      <c r="BL684" t="str">
        <f>IF(L684 &lt;= 'Additional Data'!$AA$2, "Low", IF(L684 &lt;= 'Additional Data'!$AA$3, "Medium", "High"))</f>
        <v>High</v>
      </c>
      <c r="BM684">
        <v>683</v>
      </c>
    </row>
    <row r="685" spans="1:65" x14ac:dyDescent="0.25">
      <c r="A685">
        <v>90247</v>
      </c>
      <c r="B685" t="str">
        <f>IF(A685 &lt;= 'Additional Data'!$B$2,"Low", IF(A685 &lt;='Additional Data'!$B$3, "Medium", "High"))</f>
        <v>High</v>
      </c>
      <c r="C685">
        <v>0</v>
      </c>
      <c r="D685">
        <v>0</v>
      </c>
      <c r="E685">
        <v>27</v>
      </c>
      <c r="F685" t="str">
        <f t="shared" si="90"/>
        <v>Recent</v>
      </c>
      <c r="G685">
        <v>1184</v>
      </c>
      <c r="H685">
        <v>32</v>
      </c>
      <c r="I685">
        <v>352</v>
      </c>
      <c r="J685">
        <v>21</v>
      </c>
      <c r="K685">
        <v>16</v>
      </c>
      <c r="L685">
        <v>16</v>
      </c>
      <c r="M685">
        <f>INDEX('Additional Data'!$H$2:$M$2, MATCH(MAX(G685:L685), G685:L685,0))</f>
        <v>0</v>
      </c>
      <c r="N685">
        <v>1</v>
      </c>
      <c r="O685">
        <v>3</v>
      </c>
      <c r="P685">
        <v>4</v>
      </c>
      <c r="Q685">
        <v>7</v>
      </c>
      <c r="R685">
        <v>1</v>
      </c>
      <c r="S685">
        <v>0</v>
      </c>
      <c r="T685">
        <v>1</v>
      </c>
      <c r="U685">
        <v>1</v>
      </c>
      <c r="V685">
        <v>1</v>
      </c>
      <c r="W685">
        <v>0</v>
      </c>
      <c r="X685">
        <v>0</v>
      </c>
      <c r="Y685">
        <v>3</v>
      </c>
      <c r="Z685">
        <v>11</v>
      </c>
      <c r="AA685">
        <v>1</v>
      </c>
      <c r="AB685">
        <v>32</v>
      </c>
      <c r="AC685" t="str" cm="1">
        <f t="array" ref="AC685">_xlfn.IFS(AB685 &lt; 30, "&lt; 30", AB685 &lt; 40, "30-39", AB685 &lt; 50, "40-49", AB685 &gt;= 50, "50+")</f>
        <v>30-39</v>
      </c>
      <c r="AD685">
        <v>2220</v>
      </c>
      <c r="AE685">
        <v>0</v>
      </c>
      <c r="AF685">
        <v>0</v>
      </c>
      <c r="AG685">
        <v>1</v>
      </c>
      <c r="AH685">
        <v>0</v>
      </c>
      <c r="AI685">
        <v>0</v>
      </c>
      <c r="AJ685" t="str" cm="1">
        <f t="array" ref="AJ68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68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85">
        <v>0</v>
      </c>
      <c r="AM685">
        <v>0</v>
      </c>
      <c r="AN685">
        <v>0</v>
      </c>
      <c r="AO685">
        <v>1</v>
      </c>
      <c r="AP685">
        <v>0</v>
      </c>
      <c r="AQ685" t="str" cm="1">
        <f t="array" ref="AQ68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685" t="str" cm="1">
        <f t="array" ref="AR68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85">
        <v>1605</v>
      </c>
      <c r="AT685">
        <v>1589</v>
      </c>
      <c r="AU685">
        <v>3</v>
      </c>
      <c r="AV685">
        <v>0</v>
      </c>
      <c r="AW685" t="s">
        <v>43</v>
      </c>
      <c r="AX685" t="s">
        <v>13</v>
      </c>
      <c r="AY685" t="str">
        <f t="shared" si="91"/>
        <v>Store</v>
      </c>
      <c r="AZ685">
        <v>14</v>
      </c>
      <c r="BA685" t="s">
        <v>48</v>
      </c>
      <c r="BB685">
        <f t="shared" si="92"/>
        <v>14</v>
      </c>
      <c r="BC685">
        <f t="shared" si="93"/>
        <v>1621</v>
      </c>
      <c r="BD685">
        <f t="shared" si="94"/>
        <v>8</v>
      </c>
      <c r="BE685">
        <f t="shared" si="95"/>
        <v>5</v>
      </c>
      <c r="BF685">
        <f t="shared" si="96"/>
        <v>9</v>
      </c>
      <c r="BG685">
        <f t="shared" si="97"/>
        <v>22</v>
      </c>
      <c r="BH685">
        <f t="shared" si="98"/>
        <v>8</v>
      </c>
      <c r="BI685" t="str">
        <f>VLOOKUP(BH685,'Additional Data'!$E$1:$F$12,2,FALSE)</f>
        <v>Top Customer</v>
      </c>
      <c r="BJ685" t="str">
        <f>IF(G685 &lt;= 'Additional Data'!$Q$2, "Low", IF(G685 &lt;= 'Additional Data'!$Q$3, "Medium", "High"))</f>
        <v>High</v>
      </c>
      <c r="BK685" t="str">
        <f>IF(K685 &lt;= 'Additional Data'!$V$2, "Low", IF(K685 &lt;= 'Additional Data'!$V$3, "Medium", "High"))</f>
        <v>Medium</v>
      </c>
      <c r="BL685" t="str">
        <f>IF(L685 &lt;= 'Additional Data'!$AA$2, "Low", IF(L685 &lt;= 'Additional Data'!$AA$3, "Medium", "High"))</f>
        <v>Medium</v>
      </c>
      <c r="BM685">
        <v>684</v>
      </c>
    </row>
    <row r="686" spans="1:65" x14ac:dyDescent="0.25">
      <c r="A686">
        <v>41335</v>
      </c>
      <c r="B686" t="str">
        <f>IF(A686 &lt;= 'Additional Data'!$B$2,"Low", IF(A686 &lt;='Additional Data'!$B$3, "Medium", "High"))</f>
        <v>Medium</v>
      </c>
      <c r="C686">
        <v>1</v>
      </c>
      <c r="D686">
        <v>0</v>
      </c>
      <c r="E686">
        <v>24</v>
      </c>
      <c r="F686" t="str">
        <f t="shared" si="90"/>
        <v>Recent</v>
      </c>
      <c r="G686">
        <v>112</v>
      </c>
      <c r="H686">
        <v>19</v>
      </c>
      <c r="I686">
        <v>21</v>
      </c>
      <c r="J686">
        <v>16</v>
      </c>
      <c r="K686">
        <v>14</v>
      </c>
      <c r="L686">
        <v>5</v>
      </c>
      <c r="M686">
        <f>INDEX('Additional Data'!$H$2:$M$2, MATCH(MAX(G686:L686), G686:L686,0))</f>
        <v>0</v>
      </c>
      <c r="N686">
        <v>3</v>
      </c>
      <c r="O686">
        <v>4</v>
      </c>
      <c r="P686">
        <v>1</v>
      </c>
      <c r="Q686">
        <v>4</v>
      </c>
      <c r="R686">
        <v>7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3</v>
      </c>
      <c r="Z686">
        <v>11</v>
      </c>
      <c r="AA686">
        <v>0</v>
      </c>
      <c r="AB686">
        <v>52</v>
      </c>
      <c r="AC686" t="str" cm="1">
        <f t="array" ref="AC686">_xlfn.IFS(AB686 &lt; 30, "&lt; 30", AB686 &lt; 40, "30-39", AB686 &lt; 50, "40-49", AB686 &gt;= 50, "50+")</f>
        <v>50+</v>
      </c>
      <c r="AD686">
        <v>2344</v>
      </c>
      <c r="AE686">
        <v>1</v>
      </c>
      <c r="AF686">
        <v>0</v>
      </c>
      <c r="AG686">
        <v>0</v>
      </c>
      <c r="AH686">
        <v>0</v>
      </c>
      <c r="AI686">
        <v>0</v>
      </c>
      <c r="AJ686" t="str" cm="1">
        <f t="array" ref="AJ68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68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86">
        <v>0</v>
      </c>
      <c r="AM686">
        <v>0</v>
      </c>
      <c r="AN686">
        <v>0</v>
      </c>
      <c r="AO686">
        <v>1</v>
      </c>
      <c r="AP686">
        <v>0</v>
      </c>
      <c r="AQ686" t="str" cm="1">
        <f t="array" ref="AQ68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686" t="str" cm="1">
        <f t="array" ref="AR68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86">
        <v>182</v>
      </c>
      <c r="AT686">
        <v>177</v>
      </c>
      <c r="AU686">
        <v>0</v>
      </c>
      <c r="AV686">
        <v>1</v>
      </c>
      <c r="AW686" t="s">
        <v>47</v>
      </c>
      <c r="AX686" t="s">
        <v>11</v>
      </c>
      <c r="AY686" t="str">
        <f t="shared" si="91"/>
        <v>Web</v>
      </c>
      <c r="AZ686">
        <v>9</v>
      </c>
      <c r="BA686" t="s">
        <v>44</v>
      </c>
      <c r="BB686">
        <f t="shared" si="92"/>
        <v>9</v>
      </c>
      <c r="BC686">
        <f t="shared" si="93"/>
        <v>187</v>
      </c>
      <c r="BD686">
        <f t="shared" si="94"/>
        <v>8</v>
      </c>
      <c r="BE686">
        <f t="shared" si="95"/>
        <v>3</v>
      </c>
      <c r="BF686">
        <f t="shared" si="96"/>
        <v>3</v>
      </c>
      <c r="BG686">
        <f t="shared" si="97"/>
        <v>14</v>
      </c>
      <c r="BH686">
        <f t="shared" si="98"/>
        <v>4</v>
      </c>
      <c r="BI686" t="str">
        <f>VLOOKUP(BH686,'Additional Data'!$E$1:$F$12,2,FALSE)</f>
        <v>At Risk</v>
      </c>
      <c r="BJ686" t="str">
        <f>IF(G686 &lt;= 'Additional Data'!$Q$2, "Low", IF(G686 &lt;= 'Additional Data'!$Q$3, "Medium", "High"))</f>
        <v>Medium</v>
      </c>
      <c r="BK686" t="str">
        <f>IF(K686 &lt;= 'Additional Data'!$V$2, "Low", IF(K686 &lt;= 'Additional Data'!$V$3, "Medium", "High"))</f>
        <v>Medium</v>
      </c>
      <c r="BL686" t="str">
        <f>IF(L686 &lt;= 'Additional Data'!$AA$2, "Low", IF(L686 &lt;= 'Additional Data'!$AA$3, "Medium", "High"))</f>
        <v>Low</v>
      </c>
      <c r="BM686">
        <v>685</v>
      </c>
    </row>
    <row r="687" spans="1:65" x14ac:dyDescent="0.25">
      <c r="A687">
        <v>71952</v>
      </c>
      <c r="B687" t="str">
        <f>IF(A687 &lt;= 'Additional Data'!$B$2,"Low", IF(A687 &lt;='Additional Data'!$B$3, "Medium", "High"))</f>
        <v>High</v>
      </c>
      <c r="C687">
        <v>1</v>
      </c>
      <c r="D687">
        <v>0</v>
      </c>
      <c r="E687">
        <v>93</v>
      </c>
      <c r="F687" t="str">
        <f t="shared" si="90"/>
        <v>Old</v>
      </c>
      <c r="G687">
        <v>656</v>
      </c>
      <c r="H687">
        <v>80</v>
      </c>
      <c r="I687">
        <v>455</v>
      </c>
      <c r="J687">
        <v>52</v>
      </c>
      <c r="K687">
        <v>107</v>
      </c>
      <c r="L687">
        <v>93</v>
      </c>
      <c r="M687">
        <f>INDEX('Additional Data'!$H$2:$M$2, MATCH(MAX(G687:L687), G687:L687,0))</f>
        <v>0</v>
      </c>
      <c r="N687">
        <v>2</v>
      </c>
      <c r="O687">
        <v>8</v>
      </c>
      <c r="P687">
        <v>4</v>
      </c>
      <c r="Q687">
        <v>8</v>
      </c>
      <c r="R687">
        <v>4</v>
      </c>
      <c r="S687">
        <v>1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3</v>
      </c>
      <c r="Z687">
        <v>11</v>
      </c>
      <c r="AA687">
        <v>0</v>
      </c>
      <c r="AB687">
        <v>34</v>
      </c>
      <c r="AC687" t="str" cm="1">
        <f t="array" ref="AC687">_xlfn.IFS(AB687 &lt; 30, "&lt; 30", AB687 &lt; 40, "30-39", AB687 &lt; 50, "40-49", AB687 &gt;= 50, "50+")</f>
        <v>30-39</v>
      </c>
      <c r="AD687">
        <v>2694</v>
      </c>
      <c r="AE687">
        <v>0</v>
      </c>
      <c r="AF687">
        <v>1</v>
      </c>
      <c r="AG687">
        <v>0</v>
      </c>
      <c r="AH687">
        <v>0</v>
      </c>
      <c r="AI687">
        <v>0</v>
      </c>
      <c r="AJ687" t="str" cm="1">
        <f t="array" ref="AJ68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8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87">
        <v>0</v>
      </c>
      <c r="AM687">
        <v>0</v>
      </c>
      <c r="AN687">
        <v>1</v>
      </c>
      <c r="AO687">
        <v>0</v>
      </c>
      <c r="AP687">
        <v>0</v>
      </c>
      <c r="AQ687" t="str" cm="1">
        <f t="array" ref="AQ68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87" t="str" cm="1">
        <f t="array" ref="AR68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87">
        <v>1350</v>
      </c>
      <c r="AT687">
        <v>1257</v>
      </c>
      <c r="AU687">
        <v>2</v>
      </c>
      <c r="AV687">
        <v>1</v>
      </c>
      <c r="AW687" t="s">
        <v>43</v>
      </c>
      <c r="AX687" t="s">
        <v>11</v>
      </c>
      <c r="AY687" t="str">
        <f t="shared" si="91"/>
        <v>Web</v>
      </c>
      <c r="AZ687">
        <v>20</v>
      </c>
      <c r="BA687" t="s">
        <v>48</v>
      </c>
      <c r="BB687">
        <f t="shared" si="92"/>
        <v>20</v>
      </c>
      <c r="BC687">
        <f t="shared" si="93"/>
        <v>1443</v>
      </c>
      <c r="BD687">
        <f t="shared" si="94"/>
        <v>0.99999999999999978</v>
      </c>
      <c r="BE687">
        <f t="shared" si="95"/>
        <v>7</v>
      </c>
      <c r="BF687">
        <f t="shared" si="96"/>
        <v>8</v>
      </c>
      <c r="BG687">
        <f t="shared" si="97"/>
        <v>16</v>
      </c>
      <c r="BH687">
        <f t="shared" si="98"/>
        <v>5</v>
      </c>
      <c r="BI687" t="str">
        <f>VLOOKUP(BH687,'Additional Data'!$E$1:$F$12,2,FALSE)</f>
        <v>Loyal Customer</v>
      </c>
      <c r="BJ687" t="str">
        <f>IF(G687 &lt;= 'Additional Data'!$Q$2, "Low", IF(G687 &lt;= 'Additional Data'!$Q$3, "Medium", "High"))</f>
        <v>High</v>
      </c>
      <c r="BK687" t="str">
        <f>IF(K687 &lt;= 'Additional Data'!$V$2, "Low", IF(K687 &lt;= 'Additional Data'!$V$3, "Medium", "High"))</f>
        <v>High</v>
      </c>
      <c r="BL687" t="str">
        <f>IF(L687 &lt;= 'Additional Data'!$AA$2, "Low", IF(L687 &lt;= 'Additional Data'!$AA$3, "Medium", "High"))</f>
        <v>High</v>
      </c>
      <c r="BM687">
        <v>686</v>
      </c>
    </row>
    <row r="688" spans="1:65" x14ac:dyDescent="0.25">
      <c r="A688">
        <v>35682</v>
      </c>
      <c r="B688" t="str">
        <f>IF(A688 &lt;= 'Additional Data'!$B$2,"Low", IF(A688 &lt;='Additional Data'!$B$3, "Medium", "High"))</f>
        <v>Medium</v>
      </c>
      <c r="C688">
        <v>1</v>
      </c>
      <c r="D688">
        <v>0</v>
      </c>
      <c r="E688">
        <v>34</v>
      </c>
      <c r="F688" t="str">
        <f t="shared" si="90"/>
        <v>Mid</v>
      </c>
      <c r="G688">
        <v>23</v>
      </c>
      <c r="H688">
        <v>0</v>
      </c>
      <c r="I688">
        <v>8</v>
      </c>
      <c r="J688">
        <v>6</v>
      </c>
      <c r="K688">
        <v>2</v>
      </c>
      <c r="L688">
        <v>18</v>
      </c>
      <c r="M688">
        <f>INDEX('Additional Data'!$H$2:$M$2, MATCH(MAX(G688:L688), G688:L688,0))</f>
        <v>0</v>
      </c>
      <c r="N688">
        <v>1</v>
      </c>
      <c r="O688">
        <v>1</v>
      </c>
      <c r="P688">
        <v>1</v>
      </c>
      <c r="Q688">
        <v>3</v>
      </c>
      <c r="R688">
        <v>2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3</v>
      </c>
      <c r="Z688">
        <v>11</v>
      </c>
      <c r="AA688">
        <v>0</v>
      </c>
      <c r="AB688">
        <v>50</v>
      </c>
      <c r="AC688" t="str" cm="1">
        <f t="array" ref="AC688">_xlfn.IFS(AB688 &lt; 30, "&lt; 30", AB688 &lt; 40, "30-39", AB688 &lt; 50, "40-49", AB688 &gt;= 50, "50+")</f>
        <v>50+</v>
      </c>
      <c r="AD688">
        <v>2161</v>
      </c>
      <c r="AE688">
        <v>1</v>
      </c>
      <c r="AF688">
        <v>0</v>
      </c>
      <c r="AG688">
        <v>0</v>
      </c>
      <c r="AH688">
        <v>0</v>
      </c>
      <c r="AI688">
        <v>0</v>
      </c>
      <c r="AJ688" t="str" cm="1">
        <f t="array" ref="AJ68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68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88">
        <v>0</v>
      </c>
      <c r="AM688">
        <v>0</v>
      </c>
      <c r="AN688">
        <v>0</v>
      </c>
      <c r="AO688">
        <v>0</v>
      </c>
      <c r="AP688">
        <v>1</v>
      </c>
      <c r="AQ688" t="str" cm="1">
        <f t="array" ref="AQ68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688" t="str" cm="1">
        <f t="array" ref="AR68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88">
        <v>39</v>
      </c>
      <c r="AT688">
        <v>21</v>
      </c>
      <c r="AU688">
        <v>0</v>
      </c>
      <c r="AV688">
        <v>1</v>
      </c>
      <c r="AW688" t="s">
        <v>45</v>
      </c>
      <c r="AX688" t="s">
        <v>13</v>
      </c>
      <c r="AY688" t="str">
        <f t="shared" si="91"/>
        <v>Store</v>
      </c>
      <c r="AZ688">
        <v>5</v>
      </c>
      <c r="BA688" t="s">
        <v>44</v>
      </c>
      <c r="BB688">
        <f t="shared" si="92"/>
        <v>5</v>
      </c>
      <c r="BC688">
        <f t="shared" si="93"/>
        <v>57</v>
      </c>
      <c r="BD688">
        <f t="shared" si="94"/>
        <v>7</v>
      </c>
      <c r="BE688">
        <f t="shared" si="95"/>
        <v>1</v>
      </c>
      <c r="BF688">
        <f t="shared" si="96"/>
        <v>2</v>
      </c>
      <c r="BG688">
        <f t="shared" si="97"/>
        <v>10</v>
      </c>
      <c r="BH688">
        <f t="shared" si="98"/>
        <v>2</v>
      </c>
      <c r="BI688" t="str">
        <f>VLOOKUP(BH688,'Additional Data'!$E$1:$F$12,2,FALSE)</f>
        <v>Churned Customer</v>
      </c>
      <c r="BJ688" t="str">
        <f>IF(G688 &lt;= 'Additional Data'!$Q$2, "Low", IF(G688 &lt;= 'Additional Data'!$Q$3, "Medium", "High"))</f>
        <v>Low</v>
      </c>
      <c r="BK688" t="str">
        <f>IF(K688 &lt;= 'Additional Data'!$V$2, "Low", IF(K688 &lt;= 'Additional Data'!$V$3, "Medium", "High"))</f>
        <v>Medium</v>
      </c>
      <c r="BL688" t="str">
        <f>IF(L688 &lt;= 'Additional Data'!$AA$2, "Low", IF(L688 &lt;= 'Additional Data'!$AA$3, "Medium", "High"))</f>
        <v>Medium</v>
      </c>
      <c r="BM688">
        <v>687</v>
      </c>
    </row>
    <row r="689" spans="1:65" x14ac:dyDescent="0.25">
      <c r="A689">
        <v>43185</v>
      </c>
      <c r="B689" t="str">
        <f>IF(A689 &lt;= 'Additional Data'!$B$2,"Low", IF(A689 &lt;='Additional Data'!$B$3, "Medium", "High"))</f>
        <v>Medium</v>
      </c>
      <c r="C689">
        <v>0</v>
      </c>
      <c r="D689">
        <v>1</v>
      </c>
      <c r="E689">
        <v>88</v>
      </c>
      <c r="F689" t="str">
        <f t="shared" si="90"/>
        <v>Old</v>
      </c>
      <c r="G689">
        <v>537</v>
      </c>
      <c r="H689">
        <v>6</v>
      </c>
      <c r="I689">
        <v>42</v>
      </c>
      <c r="J689">
        <v>16</v>
      </c>
      <c r="K689">
        <v>6</v>
      </c>
      <c r="L689">
        <v>30</v>
      </c>
      <c r="M689">
        <f>INDEX('Additional Data'!$H$2:$M$2, MATCH(MAX(G689:L689), G689:L689,0))</f>
        <v>0</v>
      </c>
      <c r="N689">
        <v>2</v>
      </c>
      <c r="O689">
        <v>9</v>
      </c>
      <c r="P689">
        <v>3</v>
      </c>
      <c r="Q689">
        <v>6</v>
      </c>
      <c r="R689">
        <v>8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3</v>
      </c>
      <c r="Z689">
        <v>11</v>
      </c>
      <c r="AA689">
        <v>0</v>
      </c>
      <c r="AB689">
        <v>69</v>
      </c>
      <c r="AC689" t="str" cm="1">
        <f t="array" ref="AC689">_xlfn.IFS(AB689 &lt; 30, "&lt; 30", AB689 &lt; 40, "30-39", AB689 &lt; 50, "40-49", AB689 &gt;= 50, "50+")</f>
        <v>50+</v>
      </c>
      <c r="AD689">
        <v>2604</v>
      </c>
      <c r="AE689">
        <v>1</v>
      </c>
      <c r="AF689">
        <v>0</v>
      </c>
      <c r="AG689">
        <v>0</v>
      </c>
      <c r="AH689">
        <v>0</v>
      </c>
      <c r="AI689">
        <v>0</v>
      </c>
      <c r="AJ689" t="str" cm="1">
        <f t="array" ref="AJ68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68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89">
        <v>0</v>
      </c>
      <c r="AM689">
        <v>0</v>
      </c>
      <c r="AN689">
        <v>1</v>
      </c>
      <c r="AO689">
        <v>0</v>
      </c>
      <c r="AP689">
        <v>0</v>
      </c>
      <c r="AQ689" t="str" cm="1">
        <f t="array" ref="AQ68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89" t="str" cm="1">
        <f t="array" ref="AR68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89">
        <v>607</v>
      </c>
      <c r="AT689">
        <v>577</v>
      </c>
      <c r="AU689">
        <v>0</v>
      </c>
      <c r="AV689">
        <v>1</v>
      </c>
      <c r="AW689" t="s">
        <v>46</v>
      </c>
      <c r="AX689" t="s">
        <v>11</v>
      </c>
      <c r="AY689" t="str">
        <f t="shared" si="91"/>
        <v>Web</v>
      </c>
      <c r="AZ689">
        <v>18</v>
      </c>
      <c r="BA689" t="s">
        <v>44</v>
      </c>
      <c r="BB689">
        <f t="shared" si="92"/>
        <v>18</v>
      </c>
      <c r="BC689">
        <f t="shared" si="93"/>
        <v>637</v>
      </c>
      <c r="BD689">
        <f t="shared" si="94"/>
        <v>1.9999999999999996</v>
      </c>
      <c r="BE689">
        <f t="shared" si="95"/>
        <v>7</v>
      </c>
      <c r="BF689">
        <f t="shared" si="96"/>
        <v>6</v>
      </c>
      <c r="BG689">
        <f t="shared" si="97"/>
        <v>15</v>
      </c>
      <c r="BH689">
        <f t="shared" si="98"/>
        <v>4</v>
      </c>
      <c r="BI689" t="str">
        <f>VLOOKUP(BH689,'Additional Data'!$E$1:$F$12,2,FALSE)</f>
        <v>At Risk</v>
      </c>
      <c r="BJ689" t="str">
        <f>IF(G689 &lt;= 'Additional Data'!$Q$2, "Low", IF(G689 &lt;= 'Additional Data'!$Q$3, "Medium", "High"))</f>
        <v>High</v>
      </c>
      <c r="BK689" t="str">
        <f>IF(K689 &lt;= 'Additional Data'!$V$2, "Low", IF(K689 &lt;= 'Additional Data'!$V$3, "Medium", "High"))</f>
        <v>Medium</v>
      </c>
      <c r="BL689" t="str">
        <f>IF(L689 &lt;= 'Additional Data'!$AA$2, "Low", IF(L689 &lt;= 'Additional Data'!$AA$3, "Medium", "High"))</f>
        <v>Medium</v>
      </c>
      <c r="BM689">
        <v>688</v>
      </c>
    </row>
    <row r="690" spans="1:65" x14ac:dyDescent="0.25">
      <c r="A690">
        <v>66375</v>
      </c>
      <c r="B690" t="str">
        <f>IF(A690 &lt;= 'Additional Data'!$B$2,"Low", IF(A690 &lt;='Additional Data'!$B$3, "Medium", "High"))</f>
        <v>Medium</v>
      </c>
      <c r="C690">
        <v>0</v>
      </c>
      <c r="D690">
        <v>1</v>
      </c>
      <c r="E690">
        <v>96</v>
      </c>
      <c r="F690" t="str">
        <f t="shared" si="90"/>
        <v>Old</v>
      </c>
      <c r="G690">
        <v>712</v>
      </c>
      <c r="H690">
        <v>0</v>
      </c>
      <c r="I690">
        <v>45</v>
      </c>
      <c r="J690">
        <v>0</v>
      </c>
      <c r="K690">
        <v>0</v>
      </c>
      <c r="L690">
        <v>191</v>
      </c>
      <c r="M690">
        <f>INDEX('Additional Data'!$H$2:$M$2, MATCH(MAX(G690:L690), G690:L690,0))</f>
        <v>0</v>
      </c>
      <c r="N690">
        <v>3</v>
      </c>
      <c r="O690">
        <v>2</v>
      </c>
      <c r="P690">
        <v>4</v>
      </c>
      <c r="Q690">
        <v>5</v>
      </c>
      <c r="R690">
        <v>7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3</v>
      </c>
      <c r="Z690">
        <v>11</v>
      </c>
      <c r="AA690">
        <v>0</v>
      </c>
      <c r="AB690">
        <v>72</v>
      </c>
      <c r="AC690" t="str" cm="1">
        <f t="array" ref="AC690">_xlfn.IFS(AB690 &lt; 30, "&lt; 30", AB690 &lt; 40, "30-39", AB690 &lt; 50, "40-49", AB690 &gt;= 50, "50+")</f>
        <v>50+</v>
      </c>
      <c r="AD690">
        <v>2379</v>
      </c>
      <c r="AE690">
        <v>0</v>
      </c>
      <c r="AF690">
        <v>0</v>
      </c>
      <c r="AG690">
        <v>0</v>
      </c>
      <c r="AH690">
        <v>1</v>
      </c>
      <c r="AI690">
        <v>0</v>
      </c>
      <c r="AJ690" t="str" cm="1">
        <f t="array" ref="AJ69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9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90">
        <v>0</v>
      </c>
      <c r="AM690">
        <v>0</v>
      </c>
      <c r="AN690">
        <v>0</v>
      </c>
      <c r="AO690">
        <v>0</v>
      </c>
      <c r="AP690">
        <v>1</v>
      </c>
      <c r="AQ690" t="str" cm="1">
        <f t="array" ref="AQ69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690" t="str" cm="1">
        <f t="array" ref="AR69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90">
        <v>757</v>
      </c>
      <c r="AT690">
        <v>566</v>
      </c>
      <c r="AU690">
        <v>1</v>
      </c>
      <c r="AV690">
        <v>1</v>
      </c>
      <c r="AW690" t="s">
        <v>46</v>
      </c>
      <c r="AX690" t="s">
        <v>13</v>
      </c>
      <c r="AY690" t="str">
        <f t="shared" si="91"/>
        <v>Store</v>
      </c>
      <c r="AZ690">
        <v>11</v>
      </c>
      <c r="BA690" t="s">
        <v>48</v>
      </c>
      <c r="BB690">
        <f t="shared" si="92"/>
        <v>11</v>
      </c>
      <c r="BC690">
        <f t="shared" si="93"/>
        <v>948</v>
      </c>
      <c r="BD690">
        <f t="shared" si="94"/>
        <v>0.99999999999999978</v>
      </c>
      <c r="BE690">
        <f t="shared" si="95"/>
        <v>4</v>
      </c>
      <c r="BF690">
        <f t="shared" si="96"/>
        <v>7</v>
      </c>
      <c r="BG690">
        <f t="shared" si="97"/>
        <v>12</v>
      </c>
      <c r="BH690">
        <f t="shared" si="98"/>
        <v>3</v>
      </c>
      <c r="BI690" t="str">
        <f>VLOOKUP(BH690,'Additional Data'!$E$1:$F$12,2,FALSE)</f>
        <v>At Risk</v>
      </c>
      <c r="BJ690" t="str">
        <f>IF(G690 &lt;= 'Additional Data'!$Q$2, "Low", IF(G690 &lt;= 'Additional Data'!$Q$3, "Medium", "High"))</f>
        <v>High</v>
      </c>
      <c r="BK690" t="str">
        <f>IF(K690 &lt;= 'Additional Data'!$V$2, "Low", IF(K690 &lt;= 'Additional Data'!$V$3, "Medium", "High"))</f>
        <v>Low</v>
      </c>
      <c r="BL690" t="str">
        <f>IF(L690 &lt;= 'Additional Data'!$AA$2, "Low", IF(L690 &lt;= 'Additional Data'!$AA$3, "Medium", "High"))</f>
        <v>High</v>
      </c>
      <c r="BM690">
        <v>689</v>
      </c>
    </row>
    <row r="691" spans="1:65" x14ac:dyDescent="0.25">
      <c r="A691">
        <v>35178</v>
      </c>
      <c r="B691" t="str">
        <f>IF(A691 &lt;= 'Additional Data'!$B$2,"Low", IF(A691 &lt;='Additional Data'!$B$3, "Medium", "High"))</f>
        <v>Low</v>
      </c>
      <c r="C691">
        <v>1</v>
      </c>
      <c r="D691">
        <v>0</v>
      </c>
      <c r="E691">
        <v>10</v>
      </c>
      <c r="F691" t="str">
        <f t="shared" si="90"/>
        <v>Recent</v>
      </c>
      <c r="G691">
        <v>23</v>
      </c>
      <c r="H691">
        <v>1</v>
      </c>
      <c r="I691">
        <v>13</v>
      </c>
      <c r="J691">
        <v>2</v>
      </c>
      <c r="K691">
        <v>2</v>
      </c>
      <c r="L691">
        <v>18</v>
      </c>
      <c r="M691">
        <f>INDEX('Additional Data'!$H$2:$M$2, MATCH(MAX(G691:L691), G691:L691,0))</f>
        <v>0</v>
      </c>
      <c r="N691">
        <v>1</v>
      </c>
      <c r="O691">
        <v>1</v>
      </c>
      <c r="P691">
        <v>1</v>
      </c>
      <c r="Q691">
        <v>2</v>
      </c>
      <c r="R691">
        <v>7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3</v>
      </c>
      <c r="Z691">
        <v>11</v>
      </c>
      <c r="AA691">
        <v>1</v>
      </c>
      <c r="AB691">
        <v>49</v>
      </c>
      <c r="AC691" t="str" cm="1">
        <f t="array" ref="AC691">_xlfn.IFS(AB691 &lt; 30, "&lt; 30", AB691 &lt; 40, "30-39", AB691 &lt; 50, "40-49", AB691 &gt;= 50, "50+")</f>
        <v>40-49</v>
      </c>
      <c r="AD691">
        <v>2694</v>
      </c>
      <c r="AE691">
        <v>0</v>
      </c>
      <c r="AF691">
        <v>1</v>
      </c>
      <c r="AG691">
        <v>0</v>
      </c>
      <c r="AH691">
        <v>0</v>
      </c>
      <c r="AI691">
        <v>0</v>
      </c>
      <c r="AJ691" t="str" cm="1">
        <f t="array" ref="AJ69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9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91">
        <v>0</v>
      </c>
      <c r="AM691">
        <v>0</v>
      </c>
      <c r="AN691">
        <v>0</v>
      </c>
      <c r="AO691">
        <v>1</v>
      </c>
      <c r="AP691">
        <v>0</v>
      </c>
      <c r="AQ691" t="str" cm="1">
        <f t="array" ref="AQ69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691" t="str" cm="1">
        <f t="array" ref="AR69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91">
        <v>41</v>
      </c>
      <c r="AT691">
        <v>23</v>
      </c>
      <c r="AU691">
        <v>1</v>
      </c>
      <c r="AV691">
        <v>1</v>
      </c>
      <c r="AW691" t="s">
        <v>45</v>
      </c>
      <c r="AX691" t="s">
        <v>13</v>
      </c>
      <c r="AY691" t="str">
        <f t="shared" si="91"/>
        <v>Store</v>
      </c>
      <c r="AZ691">
        <v>4</v>
      </c>
      <c r="BA691" t="s">
        <v>48</v>
      </c>
      <c r="BB691">
        <f t="shared" si="92"/>
        <v>4</v>
      </c>
      <c r="BC691">
        <f t="shared" si="93"/>
        <v>59</v>
      </c>
      <c r="BD691">
        <f t="shared" si="94"/>
        <v>9</v>
      </c>
      <c r="BE691">
        <f t="shared" si="95"/>
        <v>0</v>
      </c>
      <c r="BF691">
        <f t="shared" si="96"/>
        <v>2</v>
      </c>
      <c r="BG691">
        <f t="shared" si="97"/>
        <v>11</v>
      </c>
      <c r="BH691">
        <f t="shared" si="98"/>
        <v>3</v>
      </c>
      <c r="BI691" t="str">
        <f>VLOOKUP(BH691,'Additional Data'!$E$1:$F$12,2,FALSE)</f>
        <v>At Risk</v>
      </c>
      <c r="BJ691" t="str">
        <f>IF(G691 &lt;= 'Additional Data'!$Q$2, "Low", IF(G691 &lt;= 'Additional Data'!$Q$3, "Medium", "High"))</f>
        <v>Low</v>
      </c>
      <c r="BK691" t="str">
        <f>IF(K691 &lt;= 'Additional Data'!$V$2, "Low", IF(K691 &lt;= 'Additional Data'!$V$3, "Medium", "High"))</f>
        <v>Medium</v>
      </c>
      <c r="BL691" t="str">
        <f>IF(L691 &lt;= 'Additional Data'!$AA$2, "Low", IF(L691 &lt;= 'Additional Data'!$AA$3, "Medium", "High"))</f>
        <v>Medium</v>
      </c>
      <c r="BM691">
        <v>690</v>
      </c>
    </row>
    <row r="692" spans="1:65" x14ac:dyDescent="0.25">
      <c r="A692">
        <v>25252</v>
      </c>
      <c r="B692" t="str">
        <f>IF(A692 &lt;= 'Additional Data'!$B$2,"Low", IF(A692 &lt;='Additional Data'!$B$3, "Medium", "High"))</f>
        <v>Low</v>
      </c>
      <c r="C692">
        <v>1</v>
      </c>
      <c r="D692">
        <v>0</v>
      </c>
      <c r="E692">
        <v>26</v>
      </c>
      <c r="F692" t="str">
        <f t="shared" si="90"/>
        <v>Recent</v>
      </c>
      <c r="G692">
        <v>1</v>
      </c>
      <c r="H692">
        <v>3</v>
      </c>
      <c r="I692">
        <v>4</v>
      </c>
      <c r="J692">
        <v>2</v>
      </c>
      <c r="K692">
        <v>2</v>
      </c>
      <c r="L692">
        <v>6</v>
      </c>
      <c r="M692">
        <f>INDEX('Additional Data'!$H$2:$M$2, MATCH(MAX(G692:L692), G692:L692,0))</f>
        <v>0</v>
      </c>
      <c r="N692">
        <v>1</v>
      </c>
      <c r="O692">
        <v>1</v>
      </c>
      <c r="P692">
        <v>0</v>
      </c>
      <c r="Q692">
        <v>2</v>
      </c>
      <c r="R692">
        <v>8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3</v>
      </c>
      <c r="Z692">
        <v>11</v>
      </c>
      <c r="AA692">
        <v>0</v>
      </c>
      <c r="AB692">
        <v>34</v>
      </c>
      <c r="AC692" t="str" cm="1">
        <f t="array" ref="AC692">_xlfn.IFS(AB692 &lt; 30, "&lt; 30", AB692 &lt; 40, "30-39", AB692 &lt; 50, "40-49", AB692 &gt;= 50, "50+")</f>
        <v>30-39</v>
      </c>
      <c r="AD692">
        <v>2511</v>
      </c>
      <c r="AE692">
        <v>0</v>
      </c>
      <c r="AF692">
        <v>1</v>
      </c>
      <c r="AG692">
        <v>0</v>
      </c>
      <c r="AH692">
        <v>0</v>
      </c>
      <c r="AI692">
        <v>0</v>
      </c>
      <c r="AJ692" t="str" cm="1">
        <f t="array" ref="AJ69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9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92">
        <v>0</v>
      </c>
      <c r="AM692">
        <v>0</v>
      </c>
      <c r="AN692">
        <v>1</v>
      </c>
      <c r="AO692">
        <v>0</v>
      </c>
      <c r="AP692">
        <v>0</v>
      </c>
      <c r="AQ692" t="str" cm="1">
        <f t="array" ref="AQ69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92" t="str" cm="1">
        <f t="array" ref="AR69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92">
        <v>12</v>
      </c>
      <c r="AT692">
        <v>6</v>
      </c>
      <c r="AU692">
        <v>0</v>
      </c>
      <c r="AV692">
        <v>1</v>
      </c>
      <c r="AW692" t="s">
        <v>45</v>
      </c>
      <c r="AX692" t="s">
        <v>13</v>
      </c>
      <c r="AY692" t="str">
        <f t="shared" si="91"/>
        <v>Store</v>
      </c>
      <c r="AZ692">
        <v>3</v>
      </c>
      <c r="BA692" t="s">
        <v>44</v>
      </c>
      <c r="BB692">
        <f t="shared" si="92"/>
        <v>3</v>
      </c>
      <c r="BC692">
        <f t="shared" si="93"/>
        <v>18</v>
      </c>
      <c r="BD692">
        <f t="shared" si="94"/>
        <v>8</v>
      </c>
      <c r="BE692">
        <f t="shared" si="95"/>
        <v>0</v>
      </c>
      <c r="BF692">
        <f t="shared" si="96"/>
        <v>0</v>
      </c>
      <c r="BG692">
        <f t="shared" si="97"/>
        <v>8</v>
      </c>
      <c r="BH692">
        <f t="shared" si="98"/>
        <v>1</v>
      </c>
      <c r="BI692" t="str">
        <f>VLOOKUP(BH692,'Additional Data'!$E$1:$F$12,2,FALSE)</f>
        <v>Churned Customer</v>
      </c>
      <c r="BJ692" t="str">
        <f>IF(G692 &lt;= 'Additional Data'!$Q$2, "Low", IF(G692 &lt;= 'Additional Data'!$Q$3, "Medium", "High"))</f>
        <v>Low</v>
      </c>
      <c r="BK692" t="str">
        <f>IF(K692 &lt;= 'Additional Data'!$V$2, "Low", IF(K692 &lt;= 'Additional Data'!$V$3, "Medium", "High"))</f>
        <v>Medium</v>
      </c>
      <c r="BL692" t="str">
        <f>IF(L692 &lt;= 'Additional Data'!$AA$2, "Low", IF(L692 &lt;= 'Additional Data'!$AA$3, "Medium", "High"))</f>
        <v>Low</v>
      </c>
      <c r="BM692">
        <v>691</v>
      </c>
    </row>
    <row r="693" spans="1:65" x14ac:dyDescent="0.25">
      <c r="A693">
        <v>55250</v>
      </c>
      <c r="B693" t="str">
        <f>IF(A693 &lt;= 'Additional Data'!$B$2,"Low", IF(A693 &lt;='Additional Data'!$B$3, "Medium", "High"))</f>
        <v>Medium</v>
      </c>
      <c r="C693">
        <v>0</v>
      </c>
      <c r="D693">
        <v>1</v>
      </c>
      <c r="E693">
        <v>49</v>
      </c>
      <c r="F693" t="str">
        <f t="shared" si="90"/>
        <v>Mid</v>
      </c>
      <c r="G693">
        <v>664</v>
      </c>
      <c r="H693">
        <v>58</v>
      </c>
      <c r="I693">
        <v>83</v>
      </c>
      <c r="J693">
        <v>32</v>
      </c>
      <c r="K693">
        <v>0</v>
      </c>
      <c r="L693">
        <v>66</v>
      </c>
      <c r="M693">
        <f>INDEX('Additional Data'!$H$2:$M$2, MATCH(MAX(G693:L693), G693:L693,0))</f>
        <v>0</v>
      </c>
      <c r="N693">
        <v>4</v>
      </c>
      <c r="O693">
        <v>7</v>
      </c>
      <c r="P693">
        <v>5</v>
      </c>
      <c r="Q693">
        <v>10</v>
      </c>
      <c r="R693">
        <v>5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3</v>
      </c>
      <c r="Z693">
        <v>11</v>
      </c>
      <c r="AA693">
        <v>0</v>
      </c>
      <c r="AB693">
        <v>55</v>
      </c>
      <c r="AC693" t="str" cm="1">
        <f t="array" ref="AC693">_xlfn.IFS(AB693 &lt; 30, "&lt; 30", AB693 &lt; 40, "30-39", AB693 &lt; 50, "40-49", AB693 &gt;= 50, "50+")</f>
        <v>50+</v>
      </c>
      <c r="AD693">
        <v>2775</v>
      </c>
      <c r="AE693">
        <v>0</v>
      </c>
      <c r="AF693">
        <v>0</v>
      </c>
      <c r="AG693">
        <v>1</v>
      </c>
      <c r="AH693">
        <v>0</v>
      </c>
      <c r="AI693">
        <v>0</v>
      </c>
      <c r="AJ693" t="str" cm="1">
        <f t="array" ref="AJ69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69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93">
        <v>0</v>
      </c>
      <c r="AM693">
        <v>0</v>
      </c>
      <c r="AN693">
        <v>0</v>
      </c>
      <c r="AO693">
        <v>1</v>
      </c>
      <c r="AP693">
        <v>0</v>
      </c>
      <c r="AQ693" t="str" cm="1">
        <f t="array" ref="AQ69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693" t="str" cm="1">
        <f t="array" ref="AR69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93">
        <v>837</v>
      </c>
      <c r="AT693">
        <v>771</v>
      </c>
      <c r="AU693">
        <v>0</v>
      </c>
      <c r="AV693">
        <v>1</v>
      </c>
      <c r="AW693" t="s">
        <v>46</v>
      </c>
      <c r="AX693" t="s">
        <v>13</v>
      </c>
      <c r="AY693" t="str">
        <f t="shared" si="91"/>
        <v>Store</v>
      </c>
      <c r="AZ693">
        <v>22</v>
      </c>
      <c r="BA693" t="s">
        <v>44</v>
      </c>
      <c r="BB693">
        <f t="shared" si="92"/>
        <v>22</v>
      </c>
      <c r="BC693">
        <f t="shared" si="93"/>
        <v>903</v>
      </c>
      <c r="BD693">
        <f t="shared" si="94"/>
        <v>6</v>
      </c>
      <c r="BE693">
        <f t="shared" si="95"/>
        <v>8</v>
      </c>
      <c r="BF693">
        <f t="shared" si="96"/>
        <v>6</v>
      </c>
      <c r="BG693">
        <f t="shared" si="97"/>
        <v>20</v>
      </c>
      <c r="BH693">
        <f t="shared" si="98"/>
        <v>7</v>
      </c>
      <c r="BI693" t="str">
        <f>VLOOKUP(BH693,'Additional Data'!$E$1:$F$12,2,FALSE)</f>
        <v>Loyal Customer</v>
      </c>
      <c r="BJ693" t="str">
        <f>IF(G693 &lt;= 'Additional Data'!$Q$2, "Low", IF(G693 &lt;= 'Additional Data'!$Q$3, "Medium", "High"))</f>
        <v>High</v>
      </c>
      <c r="BK693" t="str">
        <f>IF(K693 &lt;= 'Additional Data'!$V$2, "Low", IF(K693 &lt;= 'Additional Data'!$V$3, "Medium", "High"))</f>
        <v>Low</v>
      </c>
      <c r="BL693" t="str">
        <f>IF(L693 &lt;= 'Additional Data'!$AA$2, "Low", IF(L693 &lt;= 'Additional Data'!$AA$3, "Medium", "High"))</f>
        <v>High</v>
      </c>
      <c r="BM693">
        <v>692</v>
      </c>
    </row>
    <row r="694" spans="1:65" x14ac:dyDescent="0.25">
      <c r="A694">
        <v>33249</v>
      </c>
      <c r="B694" t="str">
        <f>IF(A694 &lt;= 'Additional Data'!$B$2,"Low", IF(A694 &lt;='Additional Data'!$B$3, "Medium", "High"))</f>
        <v>Low</v>
      </c>
      <c r="C694">
        <v>1</v>
      </c>
      <c r="D694">
        <v>0</v>
      </c>
      <c r="E694">
        <v>11</v>
      </c>
      <c r="F694" t="str">
        <f t="shared" si="90"/>
        <v>Recent</v>
      </c>
      <c r="G694">
        <v>6</v>
      </c>
      <c r="H694">
        <v>10</v>
      </c>
      <c r="I694">
        <v>21</v>
      </c>
      <c r="J694">
        <v>19</v>
      </c>
      <c r="K694">
        <v>14</v>
      </c>
      <c r="L694">
        <v>42</v>
      </c>
      <c r="M694">
        <f>INDEX('Additional Data'!$H$2:$M$2, MATCH(MAX(G694:L694), G694:L694,0))</f>
        <v>0</v>
      </c>
      <c r="N694">
        <v>2</v>
      </c>
      <c r="O694">
        <v>2</v>
      </c>
      <c r="P694">
        <v>1</v>
      </c>
      <c r="Q694">
        <v>3</v>
      </c>
      <c r="R694">
        <v>6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3</v>
      </c>
      <c r="Z694">
        <v>11</v>
      </c>
      <c r="AA694">
        <v>0</v>
      </c>
      <c r="AB694">
        <v>45</v>
      </c>
      <c r="AC694" t="str" cm="1">
        <f t="array" ref="AC694">_xlfn.IFS(AB694 &lt; 30, "&lt; 30", AB694 &lt; 40, "30-39", AB694 &lt; 50, "40-49", AB694 &gt;= 50, "50+")</f>
        <v>40-49</v>
      </c>
      <c r="AD694">
        <v>2653</v>
      </c>
      <c r="AE694">
        <v>0</v>
      </c>
      <c r="AF694">
        <v>0</v>
      </c>
      <c r="AG694">
        <v>1</v>
      </c>
      <c r="AH694">
        <v>0</v>
      </c>
      <c r="AI694">
        <v>0</v>
      </c>
      <c r="AJ694" t="str" cm="1">
        <f t="array" ref="AJ69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69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94">
        <v>0</v>
      </c>
      <c r="AM694">
        <v>0</v>
      </c>
      <c r="AN694">
        <v>1</v>
      </c>
      <c r="AO694">
        <v>0</v>
      </c>
      <c r="AP694">
        <v>0</v>
      </c>
      <c r="AQ694" t="str" cm="1">
        <f t="array" ref="AQ69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94" t="str" cm="1">
        <f t="array" ref="AR69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94">
        <v>70</v>
      </c>
      <c r="AT694">
        <v>28</v>
      </c>
      <c r="AU694">
        <v>0</v>
      </c>
      <c r="AV694">
        <v>1</v>
      </c>
      <c r="AW694" t="s">
        <v>47</v>
      </c>
      <c r="AX694" t="s">
        <v>13</v>
      </c>
      <c r="AY694" t="str">
        <f t="shared" si="91"/>
        <v>Store</v>
      </c>
      <c r="AZ694">
        <v>6</v>
      </c>
      <c r="BA694" t="s">
        <v>44</v>
      </c>
      <c r="BB694">
        <f t="shared" si="92"/>
        <v>6</v>
      </c>
      <c r="BC694">
        <f t="shared" si="93"/>
        <v>112</v>
      </c>
      <c r="BD694">
        <f t="shared" si="94"/>
        <v>9</v>
      </c>
      <c r="BE694">
        <f t="shared" si="95"/>
        <v>2</v>
      </c>
      <c r="BF694">
        <f t="shared" si="96"/>
        <v>3</v>
      </c>
      <c r="BG694">
        <f t="shared" si="97"/>
        <v>14</v>
      </c>
      <c r="BH694">
        <f t="shared" si="98"/>
        <v>4</v>
      </c>
      <c r="BI694" t="str">
        <f>VLOOKUP(BH694,'Additional Data'!$E$1:$F$12,2,FALSE)</f>
        <v>At Risk</v>
      </c>
      <c r="BJ694" t="str">
        <f>IF(G694 &lt;= 'Additional Data'!$Q$2, "Low", IF(G694 &lt;= 'Additional Data'!$Q$3, "Medium", "High"))</f>
        <v>Low</v>
      </c>
      <c r="BK694" t="str">
        <f>IF(K694 &lt;= 'Additional Data'!$V$2, "Low", IF(K694 &lt;= 'Additional Data'!$V$3, "Medium", "High"))</f>
        <v>Medium</v>
      </c>
      <c r="BL694" t="str">
        <f>IF(L694 &lt;= 'Additional Data'!$AA$2, "Low", IF(L694 &lt;= 'Additional Data'!$AA$3, "Medium", "High"))</f>
        <v>Medium</v>
      </c>
      <c r="BM694">
        <v>693</v>
      </c>
    </row>
    <row r="695" spans="1:65" x14ac:dyDescent="0.25">
      <c r="A695">
        <v>58398</v>
      </c>
      <c r="B695" t="str">
        <f>IF(A695 &lt;= 'Additional Data'!$B$2,"Low", IF(A695 &lt;='Additional Data'!$B$3, "Medium", "High"))</f>
        <v>Medium</v>
      </c>
      <c r="C695">
        <v>0</v>
      </c>
      <c r="D695">
        <v>0</v>
      </c>
      <c r="E695">
        <v>44</v>
      </c>
      <c r="F695" t="str">
        <f t="shared" si="90"/>
        <v>Mid</v>
      </c>
      <c r="G695">
        <v>299</v>
      </c>
      <c r="H695">
        <v>5</v>
      </c>
      <c r="I695">
        <v>201</v>
      </c>
      <c r="J695">
        <v>21</v>
      </c>
      <c r="K695">
        <v>21</v>
      </c>
      <c r="L695">
        <v>49</v>
      </c>
      <c r="M695">
        <f>INDEX('Additional Data'!$H$2:$M$2, MATCH(MAX(G695:L695), G695:L695,0))</f>
        <v>0</v>
      </c>
      <c r="N695">
        <v>3</v>
      </c>
      <c r="O695">
        <v>5</v>
      </c>
      <c r="P695">
        <v>4</v>
      </c>
      <c r="Q695">
        <v>8</v>
      </c>
      <c r="R695">
        <v>4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3</v>
      </c>
      <c r="Z695">
        <v>11</v>
      </c>
      <c r="AA695">
        <v>0</v>
      </c>
      <c r="AB695">
        <v>67</v>
      </c>
      <c r="AC695" t="str" cm="1">
        <f t="array" ref="AC695">_xlfn.IFS(AB695 &lt; 30, "&lt; 30", AB695 &lt; 40, "30-39", AB695 &lt; 50, "40-49", AB695 &gt;= 50, "50+")</f>
        <v>50+</v>
      </c>
      <c r="AD695">
        <v>2570</v>
      </c>
      <c r="AE695">
        <v>0</v>
      </c>
      <c r="AF695">
        <v>0</v>
      </c>
      <c r="AG695">
        <v>0</v>
      </c>
      <c r="AH695">
        <v>1</v>
      </c>
      <c r="AI695">
        <v>0</v>
      </c>
      <c r="AJ695" t="str" cm="1">
        <f t="array" ref="AJ69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9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95">
        <v>0</v>
      </c>
      <c r="AM695">
        <v>0</v>
      </c>
      <c r="AN695">
        <v>1</v>
      </c>
      <c r="AO695">
        <v>0</v>
      </c>
      <c r="AP695">
        <v>0</v>
      </c>
      <c r="AQ695" t="str" cm="1">
        <f t="array" ref="AQ69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95" t="str" cm="1">
        <f t="array" ref="AR69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95">
        <v>547</v>
      </c>
      <c r="AT695">
        <v>498</v>
      </c>
      <c r="AU695">
        <v>0</v>
      </c>
      <c r="AV695">
        <v>0</v>
      </c>
      <c r="AW695" t="s">
        <v>46</v>
      </c>
      <c r="AX695" t="s">
        <v>13</v>
      </c>
      <c r="AY695" t="str">
        <f t="shared" si="91"/>
        <v>Store</v>
      </c>
      <c r="AZ695">
        <v>17</v>
      </c>
      <c r="BA695" t="s">
        <v>44</v>
      </c>
      <c r="BB695">
        <f t="shared" si="92"/>
        <v>17</v>
      </c>
      <c r="BC695">
        <f t="shared" si="93"/>
        <v>596</v>
      </c>
      <c r="BD695">
        <f t="shared" si="94"/>
        <v>6</v>
      </c>
      <c r="BE695">
        <f t="shared" si="95"/>
        <v>6</v>
      </c>
      <c r="BF695">
        <f t="shared" si="96"/>
        <v>5</v>
      </c>
      <c r="BG695">
        <f t="shared" si="97"/>
        <v>17</v>
      </c>
      <c r="BH695">
        <f t="shared" si="98"/>
        <v>5</v>
      </c>
      <c r="BI695" t="str">
        <f>VLOOKUP(BH695,'Additional Data'!$E$1:$F$12,2,FALSE)</f>
        <v>Loyal Customer</v>
      </c>
      <c r="BJ695" t="str">
        <f>IF(G695 &lt;= 'Additional Data'!$Q$2, "Low", IF(G695 &lt;= 'Additional Data'!$Q$3, "Medium", "High"))</f>
        <v>Medium</v>
      </c>
      <c r="BK695" t="str">
        <f>IF(K695 &lt;= 'Additional Data'!$V$2, "Low", IF(K695 &lt;= 'Additional Data'!$V$3, "Medium", "High"))</f>
        <v>Medium</v>
      </c>
      <c r="BL695" t="str">
        <f>IF(L695 &lt;= 'Additional Data'!$AA$2, "Low", IF(L695 &lt;= 'Additional Data'!$AA$3, "Medium", "High"))</f>
        <v>Medium</v>
      </c>
      <c r="BM695">
        <v>694</v>
      </c>
    </row>
    <row r="696" spans="1:65" x14ac:dyDescent="0.25">
      <c r="A696">
        <v>50272</v>
      </c>
      <c r="B696" t="str">
        <f>IF(A696 &lt;= 'Additional Data'!$B$2,"Low", IF(A696 &lt;='Additional Data'!$B$3, "Medium", "High"))</f>
        <v>Medium</v>
      </c>
      <c r="C696">
        <v>1</v>
      </c>
      <c r="D696">
        <v>0</v>
      </c>
      <c r="E696">
        <v>75</v>
      </c>
      <c r="F696" t="str">
        <f t="shared" si="90"/>
        <v>Old</v>
      </c>
      <c r="G696">
        <v>99</v>
      </c>
      <c r="H696">
        <v>13</v>
      </c>
      <c r="I696">
        <v>66</v>
      </c>
      <c r="J696">
        <v>43</v>
      </c>
      <c r="K696">
        <v>8</v>
      </c>
      <c r="L696">
        <v>4</v>
      </c>
      <c r="M696">
        <f>INDEX('Additional Data'!$H$2:$M$2, MATCH(MAX(G696:L696), G696:L696,0))</f>
        <v>0</v>
      </c>
      <c r="N696">
        <v>3</v>
      </c>
      <c r="O696">
        <v>4</v>
      </c>
      <c r="P696">
        <v>1</v>
      </c>
      <c r="Q696">
        <v>5</v>
      </c>
      <c r="R696">
        <v>7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3</v>
      </c>
      <c r="Z696">
        <v>11</v>
      </c>
      <c r="AA696">
        <v>0</v>
      </c>
      <c r="AB696">
        <v>38</v>
      </c>
      <c r="AC696" t="str" cm="1">
        <f t="array" ref="AC696">_xlfn.IFS(AB696 &lt; 30, "&lt; 30", AB696 &lt; 40, "30-39", AB696 &lt; 50, "40-49", AB696 &gt;= 50, "50+")</f>
        <v>30-39</v>
      </c>
      <c r="AD696">
        <v>2485</v>
      </c>
      <c r="AE696">
        <v>0</v>
      </c>
      <c r="AF696">
        <v>0</v>
      </c>
      <c r="AG696">
        <v>0</v>
      </c>
      <c r="AH696">
        <v>1</v>
      </c>
      <c r="AI696">
        <v>0</v>
      </c>
      <c r="AJ696" t="str" cm="1">
        <f t="array" ref="AJ69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9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96">
        <v>0</v>
      </c>
      <c r="AM696">
        <v>0</v>
      </c>
      <c r="AN696">
        <v>1</v>
      </c>
      <c r="AO696">
        <v>0</v>
      </c>
      <c r="AP696">
        <v>0</v>
      </c>
      <c r="AQ696" t="str" cm="1">
        <f t="array" ref="AQ69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96" t="str" cm="1">
        <f t="array" ref="AR69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96">
        <v>229</v>
      </c>
      <c r="AT696">
        <v>225</v>
      </c>
      <c r="AU696">
        <v>0</v>
      </c>
      <c r="AV696">
        <v>1</v>
      </c>
      <c r="AW696" t="s">
        <v>47</v>
      </c>
      <c r="AX696" t="s">
        <v>13</v>
      </c>
      <c r="AY696" t="str">
        <f t="shared" si="91"/>
        <v>Store</v>
      </c>
      <c r="AZ696">
        <v>10</v>
      </c>
      <c r="BA696" t="s">
        <v>44</v>
      </c>
      <c r="BB696">
        <f t="shared" si="92"/>
        <v>10</v>
      </c>
      <c r="BC696">
        <f t="shared" si="93"/>
        <v>233</v>
      </c>
      <c r="BD696">
        <f t="shared" si="94"/>
        <v>3.0000000000000004</v>
      </c>
      <c r="BE696">
        <f t="shared" si="95"/>
        <v>4</v>
      </c>
      <c r="BF696">
        <f t="shared" si="96"/>
        <v>4</v>
      </c>
      <c r="BG696">
        <f t="shared" si="97"/>
        <v>11</v>
      </c>
      <c r="BH696">
        <f t="shared" si="98"/>
        <v>3</v>
      </c>
      <c r="BI696" t="str">
        <f>VLOOKUP(BH696,'Additional Data'!$E$1:$F$12,2,FALSE)</f>
        <v>At Risk</v>
      </c>
      <c r="BJ696" t="str">
        <f>IF(G696 &lt;= 'Additional Data'!$Q$2, "Low", IF(G696 &lt;= 'Additional Data'!$Q$3, "Medium", "High"))</f>
        <v>Medium</v>
      </c>
      <c r="BK696" t="str">
        <f>IF(K696 &lt;= 'Additional Data'!$V$2, "Low", IF(K696 &lt;= 'Additional Data'!$V$3, "Medium", "High"))</f>
        <v>Medium</v>
      </c>
      <c r="BL696" t="str">
        <f>IF(L696 &lt;= 'Additional Data'!$AA$2, "Low", IF(L696 &lt;= 'Additional Data'!$AA$3, "Medium", "High"))</f>
        <v>Low</v>
      </c>
      <c r="BM696">
        <v>695</v>
      </c>
    </row>
    <row r="697" spans="1:65" x14ac:dyDescent="0.25">
      <c r="A697">
        <v>76618</v>
      </c>
      <c r="B697" t="str">
        <f>IF(A697 &lt;= 'Additional Data'!$B$2,"Low", IF(A697 &lt;='Additional Data'!$B$3, "Medium", "High"))</f>
        <v>High</v>
      </c>
      <c r="C697">
        <v>0</v>
      </c>
      <c r="D697">
        <v>0</v>
      </c>
      <c r="E697">
        <v>64</v>
      </c>
      <c r="F697" t="str">
        <f t="shared" si="90"/>
        <v>Old</v>
      </c>
      <c r="G697">
        <v>749</v>
      </c>
      <c r="H697">
        <v>40</v>
      </c>
      <c r="I697">
        <v>294</v>
      </c>
      <c r="J697">
        <v>121</v>
      </c>
      <c r="K697">
        <v>160</v>
      </c>
      <c r="L697">
        <v>147</v>
      </c>
      <c r="M697">
        <f>INDEX('Additional Data'!$H$2:$M$2, MATCH(MAX(G697:L697), G697:L697,0))</f>
        <v>0</v>
      </c>
      <c r="N697">
        <v>1</v>
      </c>
      <c r="O697">
        <v>3</v>
      </c>
      <c r="P697">
        <v>2</v>
      </c>
      <c r="Q697">
        <v>5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3</v>
      </c>
      <c r="Z697">
        <v>11</v>
      </c>
      <c r="AA697">
        <v>0</v>
      </c>
      <c r="AB697">
        <v>45</v>
      </c>
      <c r="AC697" t="str" cm="1">
        <f t="array" ref="AC697">_xlfn.IFS(AB697 &lt; 30, "&lt; 30", AB697 &lt; 40, "30-39", AB697 &lt; 50, "40-49", AB697 &gt;= 50, "50+")</f>
        <v>40-49</v>
      </c>
      <c r="AD697">
        <v>2728</v>
      </c>
      <c r="AE697">
        <v>0</v>
      </c>
      <c r="AF697">
        <v>1</v>
      </c>
      <c r="AG697">
        <v>0</v>
      </c>
      <c r="AH697">
        <v>0</v>
      </c>
      <c r="AI697">
        <v>0</v>
      </c>
      <c r="AJ697" t="str" cm="1">
        <f t="array" ref="AJ69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69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97">
        <v>0</v>
      </c>
      <c r="AM697">
        <v>0</v>
      </c>
      <c r="AN697">
        <v>0</v>
      </c>
      <c r="AO697">
        <v>0</v>
      </c>
      <c r="AP697">
        <v>1</v>
      </c>
      <c r="AQ697" t="str" cm="1">
        <f t="array" ref="AQ69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697" t="str" cm="1">
        <f t="array" ref="AR69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697">
        <v>1364</v>
      </c>
      <c r="AT697">
        <v>1217</v>
      </c>
      <c r="AU697">
        <v>0</v>
      </c>
      <c r="AV697">
        <v>0</v>
      </c>
      <c r="AW697" t="s">
        <v>43</v>
      </c>
      <c r="AX697" t="s">
        <v>13</v>
      </c>
      <c r="AY697" t="str">
        <f t="shared" si="91"/>
        <v>Store</v>
      </c>
      <c r="AZ697">
        <v>10</v>
      </c>
      <c r="BA697" t="s">
        <v>44</v>
      </c>
      <c r="BB697">
        <f t="shared" si="92"/>
        <v>10</v>
      </c>
      <c r="BC697">
        <f t="shared" si="93"/>
        <v>1511</v>
      </c>
      <c r="BD697">
        <f t="shared" si="94"/>
        <v>4</v>
      </c>
      <c r="BE697">
        <f t="shared" si="95"/>
        <v>4</v>
      </c>
      <c r="BF697">
        <f t="shared" si="96"/>
        <v>8</v>
      </c>
      <c r="BG697">
        <f t="shared" si="97"/>
        <v>16</v>
      </c>
      <c r="BH697">
        <f t="shared" si="98"/>
        <v>5</v>
      </c>
      <c r="BI697" t="str">
        <f>VLOOKUP(BH697,'Additional Data'!$E$1:$F$12,2,FALSE)</f>
        <v>Loyal Customer</v>
      </c>
      <c r="BJ697" t="str">
        <f>IF(G697 &lt;= 'Additional Data'!$Q$2, "Low", IF(G697 &lt;= 'Additional Data'!$Q$3, "Medium", "High"))</f>
        <v>High</v>
      </c>
      <c r="BK697" t="str">
        <f>IF(K697 &lt;= 'Additional Data'!$V$2, "Low", IF(K697 &lt;= 'Additional Data'!$V$3, "Medium", "High"))</f>
        <v>High</v>
      </c>
      <c r="BL697" t="str">
        <f>IF(L697 &lt;= 'Additional Data'!$AA$2, "Low", IF(L697 &lt;= 'Additional Data'!$AA$3, "Medium", "High"))</f>
        <v>High</v>
      </c>
      <c r="BM697">
        <v>696</v>
      </c>
    </row>
    <row r="698" spans="1:65" x14ac:dyDescent="0.25">
      <c r="A698">
        <v>87305</v>
      </c>
      <c r="B698" t="str">
        <f>IF(A698 &lt;= 'Additional Data'!$B$2,"Low", IF(A698 &lt;='Additional Data'!$B$3, "Medium", "High"))</f>
        <v>High</v>
      </c>
      <c r="C698">
        <v>0</v>
      </c>
      <c r="D698">
        <v>0</v>
      </c>
      <c r="E698">
        <v>19</v>
      </c>
      <c r="F698" t="str">
        <f t="shared" si="90"/>
        <v>Recent</v>
      </c>
      <c r="G698">
        <v>345</v>
      </c>
      <c r="H698">
        <v>25</v>
      </c>
      <c r="I698">
        <v>501</v>
      </c>
      <c r="J698">
        <v>63</v>
      </c>
      <c r="K698">
        <v>138</v>
      </c>
      <c r="L698">
        <v>80</v>
      </c>
      <c r="M698">
        <f>INDEX('Additional Data'!$H$2:$M$2, MATCH(MAX(G698:L698), G698:L698,0))</f>
        <v>0</v>
      </c>
      <c r="N698">
        <v>1</v>
      </c>
      <c r="O698">
        <v>5</v>
      </c>
      <c r="P698">
        <v>3</v>
      </c>
      <c r="Q698">
        <v>8</v>
      </c>
      <c r="R698">
        <v>2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3</v>
      </c>
      <c r="Z698">
        <v>11</v>
      </c>
      <c r="AA698">
        <v>1</v>
      </c>
      <c r="AB698">
        <v>60</v>
      </c>
      <c r="AC698" t="str" cm="1">
        <f t="array" ref="AC698">_xlfn.IFS(AB698 &lt; 30, "&lt; 30", AB698 &lt; 40, "30-39", AB698 &lt; 50, "40-49", AB698 &gt;= 50, "50+")</f>
        <v>50+</v>
      </c>
      <c r="AD698">
        <v>2803</v>
      </c>
      <c r="AE698">
        <v>1</v>
      </c>
      <c r="AF698">
        <v>0</v>
      </c>
      <c r="AG698">
        <v>0</v>
      </c>
      <c r="AH698">
        <v>0</v>
      </c>
      <c r="AI698">
        <v>0</v>
      </c>
      <c r="AJ698" t="str" cm="1">
        <f t="array" ref="AJ69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69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698">
        <v>1</v>
      </c>
      <c r="AM698">
        <v>0</v>
      </c>
      <c r="AN698">
        <v>0</v>
      </c>
      <c r="AO698">
        <v>0</v>
      </c>
      <c r="AP698">
        <v>0</v>
      </c>
      <c r="AQ698" t="str" cm="1">
        <f t="array" ref="AQ69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698" t="str" cm="1">
        <f t="array" ref="AR69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698">
        <v>1072</v>
      </c>
      <c r="AT698">
        <v>992</v>
      </c>
      <c r="AU698">
        <v>1</v>
      </c>
      <c r="AV698">
        <v>0</v>
      </c>
      <c r="AW698" t="s">
        <v>43</v>
      </c>
      <c r="AX698" t="s">
        <v>13</v>
      </c>
      <c r="AY698" t="str">
        <f t="shared" si="91"/>
        <v>Store</v>
      </c>
      <c r="AZ698">
        <v>16</v>
      </c>
      <c r="BA698" t="s">
        <v>48</v>
      </c>
      <c r="BB698">
        <f t="shared" si="92"/>
        <v>16</v>
      </c>
      <c r="BC698">
        <f t="shared" si="93"/>
        <v>1152</v>
      </c>
      <c r="BD698">
        <f t="shared" si="94"/>
        <v>9</v>
      </c>
      <c r="BE698">
        <f t="shared" si="95"/>
        <v>6</v>
      </c>
      <c r="BF698">
        <f t="shared" si="96"/>
        <v>7</v>
      </c>
      <c r="BG698">
        <f t="shared" si="97"/>
        <v>22</v>
      </c>
      <c r="BH698">
        <f t="shared" si="98"/>
        <v>8</v>
      </c>
      <c r="BI698" t="str">
        <f>VLOOKUP(BH698,'Additional Data'!$E$1:$F$12,2,FALSE)</f>
        <v>Top Customer</v>
      </c>
      <c r="BJ698" t="str">
        <f>IF(G698 &lt;= 'Additional Data'!$Q$2, "Low", IF(G698 &lt;= 'Additional Data'!$Q$3, "Medium", "High"))</f>
        <v>Medium</v>
      </c>
      <c r="BK698" t="str">
        <f>IF(K698 &lt;= 'Additional Data'!$V$2, "Low", IF(K698 &lt;= 'Additional Data'!$V$3, "Medium", "High"))</f>
        <v>High</v>
      </c>
      <c r="BL698" t="str">
        <f>IF(L698 &lt;= 'Additional Data'!$AA$2, "Low", IF(L698 &lt;= 'Additional Data'!$AA$3, "Medium", "High"))</f>
        <v>High</v>
      </c>
      <c r="BM698">
        <v>697</v>
      </c>
    </row>
    <row r="699" spans="1:65" x14ac:dyDescent="0.25">
      <c r="A699">
        <v>25851</v>
      </c>
      <c r="B699" t="str">
        <f>IF(A699 &lt;= 'Additional Data'!$B$2,"Low", IF(A699 &lt;='Additional Data'!$B$3, "Medium", "High"))</f>
        <v>Low</v>
      </c>
      <c r="C699">
        <v>1</v>
      </c>
      <c r="D699">
        <v>0</v>
      </c>
      <c r="E699">
        <v>45</v>
      </c>
      <c r="F699" t="str">
        <f t="shared" si="90"/>
        <v>Mid</v>
      </c>
      <c r="G699">
        <v>9</v>
      </c>
      <c r="H699">
        <v>4</v>
      </c>
      <c r="I699">
        <v>18</v>
      </c>
      <c r="J699">
        <v>7</v>
      </c>
      <c r="K699">
        <v>5</v>
      </c>
      <c r="L699">
        <v>5</v>
      </c>
      <c r="M699">
        <f>INDEX('Additional Data'!$H$2:$M$2, MATCH(MAX(G699:L699), G699:L699,0))</f>
        <v>0</v>
      </c>
      <c r="N699">
        <v>2</v>
      </c>
      <c r="O699">
        <v>2</v>
      </c>
      <c r="P699">
        <v>0</v>
      </c>
      <c r="Q699">
        <v>3</v>
      </c>
      <c r="R699">
        <v>7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3</v>
      </c>
      <c r="Z699">
        <v>11</v>
      </c>
      <c r="AA699">
        <v>0</v>
      </c>
      <c r="AB699">
        <v>42</v>
      </c>
      <c r="AC699" t="str" cm="1">
        <f t="array" ref="AC699">_xlfn.IFS(AB699 &lt; 30, "&lt; 30", AB699 &lt; 40, "30-39", AB699 &lt; 50, "40-49", AB699 &gt;= 50, "50+")</f>
        <v>40-49</v>
      </c>
      <c r="AD699">
        <v>2662</v>
      </c>
      <c r="AE699">
        <v>0</v>
      </c>
      <c r="AF699">
        <v>0</v>
      </c>
      <c r="AG699">
        <v>0</v>
      </c>
      <c r="AH699">
        <v>1</v>
      </c>
      <c r="AI699">
        <v>0</v>
      </c>
      <c r="AJ699" t="str" cm="1">
        <f t="array" ref="AJ69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69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699">
        <v>0</v>
      </c>
      <c r="AM699">
        <v>0</v>
      </c>
      <c r="AN699">
        <v>1</v>
      </c>
      <c r="AO699">
        <v>0</v>
      </c>
      <c r="AP699">
        <v>0</v>
      </c>
      <c r="AQ699" t="str" cm="1">
        <f t="array" ref="AQ69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699" t="str" cm="1">
        <f t="array" ref="AR69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699">
        <v>43</v>
      </c>
      <c r="AT699">
        <v>38</v>
      </c>
      <c r="AU699">
        <v>0</v>
      </c>
      <c r="AV699">
        <v>1</v>
      </c>
      <c r="AW699" t="s">
        <v>45</v>
      </c>
      <c r="AX699" t="s">
        <v>13</v>
      </c>
      <c r="AY699" t="str">
        <f t="shared" si="91"/>
        <v>Store</v>
      </c>
      <c r="AZ699">
        <v>5</v>
      </c>
      <c r="BA699" t="s">
        <v>44</v>
      </c>
      <c r="BB699">
        <f t="shared" si="92"/>
        <v>5</v>
      </c>
      <c r="BC699">
        <f t="shared" si="93"/>
        <v>48</v>
      </c>
      <c r="BD699">
        <f t="shared" si="94"/>
        <v>6</v>
      </c>
      <c r="BE699">
        <f t="shared" si="95"/>
        <v>1</v>
      </c>
      <c r="BF699">
        <f t="shared" si="96"/>
        <v>1</v>
      </c>
      <c r="BG699">
        <f t="shared" si="97"/>
        <v>8</v>
      </c>
      <c r="BH699">
        <f t="shared" si="98"/>
        <v>1</v>
      </c>
      <c r="BI699" t="str">
        <f>VLOOKUP(BH699,'Additional Data'!$E$1:$F$12,2,FALSE)</f>
        <v>Churned Customer</v>
      </c>
      <c r="BJ699" t="str">
        <f>IF(G699 &lt;= 'Additional Data'!$Q$2, "Low", IF(G699 &lt;= 'Additional Data'!$Q$3, "Medium", "High"))</f>
        <v>Low</v>
      </c>
      <c r="BK699" t="str">
        <f>IF(K699 &lt;= 'Additional Data'!$V$2, "Low", IF(K699 &lt;= 'Additional Data'!$V$3, "Medium", "High"))</f>
        <v>Medium</v>
      </c>
      <c r="BL699" t="str">
        <f>IF(L699 &lt;= 'Additional Data'!$AA$2, "Low", IF(L699 &lt;= 'Additional Data'!$AA$3, "Medium", "High"))</f>
        <v>Low</v>
      </c>
      <c r="BM699">
        <v>698</v>
      </c>
    </row>
    <row r="700" spans="1:65" x14ac:dyDescent="0.25">
      <c r="A700">
        <v>58710</v>
      </c>
      <c r="B700" t="str">
        <f>IF(A700 &lt;= 'Additional Data'!$B$2,"Low", IF(A700 &lt;='Additional Data'!$B$3, "Medium", "High"))</f>
        <v>Medium</v>
      </c>
      <c r="C700">
        <v>0</v>
      </c>
      <c r="D700">
        <v>1</v>
      </c>
      <c r="E700">
        <v>77</v>
      </c>
      <c r="F700" t="str">
        <f t="shared" si="90"/>
        <v>Old</v>
      </c>
      <c r="G700">
        <v>440</v>
      </c>
      <c r="H700">
        <v>81</v>
      </c>
      <c r="I700">
        <v>368</v>
      </c>
      <c r="J700">
        <v>0</v>
      </c>
      <c r="K700">
        <v>122</v>
      </c>
      <c r="L700">
        <v>174</v>
      </c>
      <c r="M700">
        <f>INDEX('Additional Data'!$H$2:$M$2, MATCH(MAX(G700:L700), G700:L700,0))</f>
        <v>0</v>
      </c>
      <c r="N700">
        <v>6</v>
      </c>
      <c r="O700">
        <v>11</v>
      </c>
      <c r="P700">
        <v>5</v>
      </c>
      <c r="Q700">
        <v>9</v>
      </c>
      <c r="R700">
        <v>6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3</v>
      </c>
      <c r="Z700">
        <v>11</v>
      </c>
      <c r="AA700">
        <v>0</v>
      </c>
      <c r="AB700">
        <v>50</v>
      </c>
      <c r="AC700" t="str" cm="1">
        <f t="array" ref="AC700">_xlfn.IFS(AB700 &lt; 30, "&lt; 30", AB700 &lt; 40, "30-39", AB700 &lt; 50, "40-49", AB700 &gt;= 50, "50+")</f>
        <v>50+</v>
      </c>
      <c r="AD700">
        <v>2614</v>
      </c>
      <c r="AE700">
        <v>1</v>
      </c>
      <c r="AF700">
        <v>0</v>
      </c>
      <c r="AG700">
        <v>0</v>
      </c>
      <c r="AH700">
        <v>0</v>
      </c>
      <c r="AI700">
        <v>0</v>
      </c>
      <c r="AJ700" t="str" cm="1">
        <f t="array" ref="AJ70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70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00">
        <v>0</v>
      </c>
      <c r="AM700">
        <v>0</v>
      </c>
      <c r="AN700">
        <v>1</v>
      </c>
      <c r="AO700">
        <v>0</v>
      </c>
      <c r="AP700">
        <v>0</v>
      </c>
      <c r="AQ700" t="str" cm="1">
        <f t="array" ref="AQ70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00" t="str" cm="1">
        <f t="array" ref="AR70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00">
        <v>1011</v>
      </c>
      <c r="AT700">
        <v>837</v>
      </c>
      <c r="AU700">
        <v>0</v>
      </c>
      <c r="AV700">
        <v>1</v>
      </c>
      <c r="AW700" t="s">
        <v>43</v>
      </c>
      <c r="AX700" t="s">
        <v>11</v>
      </c>
      <c r="AY700" t="str">
        <f t="shared" si="91"/>
        <v>Web</v>
      </c>
      <c r="AZ700">
        <v>25</v>
      </c>
      <c r="BA700" t="s">
        <v>44</v>
      </c>
      <c r="BB700">
        <f t="shared" si="92"/>
        <v>25</v>
      </c>
      <c r="BC700">
        <f t="shared" si="93"/>
        <v>1185</v>
      </c>
      <c r="BD700">
        <f t="shared" si="94"/>
        <v>3.0000000000000004</v>
      </c>
      <c r="BE700">
        <f t="shared" si="95"/>
        <v>9</v>
      </c>
      <c r="BF700">
        <f t="shared" si="96"/>
        <v>8</v>
      </c>
      <c r="BG700">
        <f t="shared" si="97"/>
        <v>20</v>
      </c>
      <c r="BH700">
        <f t="shared" si="98"/>
        <v>7</v>
      </c>
      <c r="BI700" t="str">
        <f>VLOOKUP(BH700,'Additional Data'!$E$1:$F$12,2,FALSE)</f>
        <v>Loyal Customer</v>
      </c>
      <c r="BJ700" t="str">
        <f>IF(G700 &lt;= 'Additional Data'!$Q$2, "Low", IF(G700 &lt;= 'Additional Data'!$Q$3, "Medium", "High"))</f>
        <v>Medium</v>
      </c>
      <c r="BK700" t="str">
        <f>IF(K700 &lt;= 'Additional Data'!$V$2, "Low", IF(K700 &lt;= 'Additional Data'!$V$3, "Medium", "High"))</f>
        <v>High</v>
      </c>
      <c r="BL700" t="str">
        <f>IF(L700 &lt;= 'Additional Data'!$AA$2, "Low", IF(L700 &lt;= 'Additional Data'!$AA$3, "Medium", "High"))</f>
        <v>High</v>
      </c>
      <c r="BM700">
        <v>699</v>
      </c>
    </row>
    <row r="701" spans="1:65" x14ac:dyDescent="0.25">
      <c r="A701">
        <v>45160</v>
      </c>
      <c r="B701" t="str">
        <f>IF(A701 &lt;= 'Additional Data'!$B$2,"Low", IF(A701 &lt;='Additional Data'!$B$3, "Medium", "High"))</f>
        <v>Medium</v>
      </c>
      <c r="C701">
        <v>1</v>
      </c>
      <c r="D701">
        <v>1</v>
      </c>
      <c r="E701">
        <v>9</v>
      </c>
      <c r="F701" t="str">
        <f t="shared" si="90"/>
        <v>Recent</v>
      </c>
      <c r="G701">
        <v>8</v>
      </c>
      <c r="H701">
        <v>2</v>
      </c>
      <c r="I701">
        <v>5</v>
      </c>
      <c r="J701">
        <v>3</v>
      </c>
      <c r="K701">
        <v>0</v>
      </c>
      <c r="L701">
        <v>3</v>
      </c>
      <c r="M701">
        <f>INDEX('Additional Data'!$H$2:$M$2, MATCH(MAX(G701:L701), G701:L701,0))</f>
        <v>0</v>
      </c>
      <c r="N701">
        <v>1</v>
      </c>
      <c r="O701">
        <v>1</v>
      </c>
      <c r="P701">
        <v>0</v>
      </c>
      <c r="Q701">
        <v>2</v>
      </c>
      <c r="R701">
        <v>7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3</v>
      </c>
      <c r="Z701">
        <v>11</v>
      </c>
      <c r="AA701">
        <v>0</v>
      </c>
      <c r="AB701">
        <v>62</v>
      </c>
      <c r="AC701" t="str" cm="1">
        <f t="array" ref="AC701">_xlfn.IFS(AB701 &lt; 30, "&lt; 30", AB701 &lt; 40, "30-39", AB701 &lt; 50, "40-49", AB701 &gt;= 50, "50+")</f>
        <v>50+</v>
      </c>
      <c r="AD701">
        <v>2251</v>
      </c>
      <c r="AE701">
        <v>0</v>
      </c>
      <c r="AF701">
        <v>0</v>
      </c>
      <c r="AG701">
        <v>1</v>
      </c>
      <c r="AH701">
        <v>0</v>
      </c>
      <c r="AI701">
        <v>0</v>
      </c>
      <c r="AJ701" t="str" cm="1">
        <f t="array" ref="AJ70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70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01">
        <v>0</v>
      </c>
      <c r="AM701">
        <v>0</v>
      </c>
      <c r="AN701">
        <v>1</v>
      </c>
      <c r="AO701">
        <v>0</v>
      </c>
      <c r="AP701">
        <v>0</v>
      </c>
      <c r="AQ701" t="str" cm="1">
        <f t="array" ref="AQ70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01" t="str" cm="1">
        <f t="array" ref="AR70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01">
        <v>18</v>
      </c>
      <c r="AT701">
        <v>15</v>
      </c>
      <c r="AU701">
        <v>0</v>
      </c>
      <c r="AV701">
        <v>2</v>
      </c>
      <c r="AW701" t="s">
        <v>45</v>
      </c>
      <c r="AX701" t="s">
        <v>13</v>
      </c>
      <c r="AY701" t="str">
        <f t="shared" si="91"/>
        <v>Store</v>
      </c>
      <c r="AZ701">
        <v>3</v>
      </c>
      <c r="BA701" t="s">
        <v>44</v>
      </c>
      <c r="BB701">
        <f t="shared" si="92"/>
        <v>3</v>
      </c>
      <c r="BC701">
        <f t="shared" si="93"/>
        <v>21</v>
      </c>
      <c r="BD701">
        <f t="shared" si="94"/>
        <v>10</v>
      </c>
      <c r="BE701">
        <f t="shared" si="95"/>
        <v>0</v>
      </c>
      <c r="BF701">
        <f t="shared" si="96"/>
        <v>0</v>
      </c>
      <c r="BG701">
        <f t="shared" si="97"/>
        <v>10</v>
      </c>
      <c r="BH701">
        <f t="shared" si="98"/>
        <v>2</v>
      </c>
      <c r="BI701" t="str">
        <f>VLOOKUP(BH701,'Additional Data'!$E$1:$F$12,2,FALSE)</f>
        <v>Churned Customer</v>
      </c>
      <c r="BJ701" t="str">
        <f>IF(G701 &lt;= 'Additional Data'!$Q$2, "Low", IF(G701 &lt;= 'Additional Data'!$Q$3, "Medium", "High"))</f>
        <v>Low</v>
      </c>
      <c r="BK701" t="str">
        <f>IF(K701 &lt;= 'Additional Data'!$V$2, "Low", IF(K701 &lt;= 'Additional Data'!$V$3, "Medium", "High"))</f>
        <v>Low</v>
      </c>
      <c r="BL701" t="str">
        <f>IF(L701 &lt;= 'Additional Data'!$AA$2, "Low", IF(L701 &lt;= 'Additional Data'!$AA$3, "Medium", "High"))</f>
        <v>Low</v>
      </c>
      <c r="BM701">
        <v>700</v>
      </c>
    </row>
    <row r="702" spans="1:65" x14ac:dyDescent="0.25">
      <c r="A702">
        <v>74806</v>
      </c>
      <c r="B702" t="str">
        <f>IF(A702 &lt;= 'Additional Data'!$B$2,"Low", IF(A702 &lt;='Additional Data'!$B$3, "Medium", "High"))</f>
        <v>High</v>
      </c>
      <c r="C702">
        <v>0</v>
      </c>
      <c r="D702">
        <v>1</v>
      </c>
      <c r="E702">
        <v>1</v>
      </c>
      <c r="F702" t="str">
        <f t="shared" si="90"/>
        <v>Very Recent</v>
      </c>
      <c r="G702">
        <v>670</v>
      </c>
      <c r="H702">
        <v>9</v>
      </c>
      <c r="I702">
        <v>249</v>
      </c>
      <c r="J702">
        <v>0</v>
      </c>
      <c r="K702">
        <v>28</v>
      </c>
      <c r="L702">
        <v>9</v>
      </c>
      <c r="M702">
        <f>INDEX('Additional Data'!$H$2:$M$2, MATCH(MAX(G702:L702), G702:L702,0))</f>
        <v>0</v>
      </c>
      <c r="N702">
        <v>2</v>
      </c>
      <c r="O702">
        <v>5</v>
      </c>
      <c r="P702">
        <v>4</v>
      </c>
      <c r="Q702">
        <v>5</v>
      </c>
      <c r="R702">
        <v>4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3</v>
      </c>
      <c r="Z702">
        <v>11</v>
      </c>
      <c r="AA702">
        <v>0</v>
      </c>
      <c r="AB702">
        <v>55</v>
      </c>
      <c r="AC702" t="str" cm="1">
        <f t="array" ref="AC702">_xlfn.IFS(AB702 &lt; 30, "&lt; 30", AB702 &lt; 40, "30-39", AB702 &lt; 50, "40-49", AB702 &gt;= 50, "50+")</f>
        <v>50+</v>
      </c>
      <c r="AD702">
        <v>2716</v>
      </c>
      <c r="AE702">
        <v>0</v>
      </c>
      <c r="AF702">
        <v>1</v>
      </c>
      <c r="AG702">
        <v>0</v>
      </c>
      <c r="AH702">
        <v>0</v>
      </c>
      <c r="AI702">
        <v>0</v>
      </c>
      <c r="AJ702" t="str" cm="1">
        <f t="array" ref="AJ70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0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02">
        <v>0</v>
      </c>
      <c r="AM702">
        <v>0</v>
      </c>
      <c r="AN702">
        <v>0</v>
      </c>
      <c r="AO702">
        <v>1</v>
      </c>
      <c r="AP702">
        <v>0</v>
      </c>
      <c r="AQ702" t="str" cm="1">
        <f t="array" ref="AQ70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702" t="str" cm="1">
        <f t="array" ref="AR70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02">
        <v>956</v>
      </c>
      <c r="AT702">
        <v>947</v>
      </c>
      <c r="AU702">
        <v>0</v>
      </c>
      <c r="AV702">
        <v>1</v>
      </c>
      <c r="AW702" t="s">
        <v>46</v>
      </c>
      <c r="AX702" t="s">
        <v>11</v>
      </c>
      <c r="AY702" t="str">
        <f t="shared" si="91"/>
        <v>Web</v>
      </c>
      <c r="AZ702">
        <v>14</v>
      </c>
      <c r="BA702" t="s">
        <v>44</v>
      </c>
      <c r="BB702">
        <f t="shared" si="92"/>
        <v>14</v>
      </c>
      <c r="BC702">
        <f t="shared" si="93"/>
        <v>965</v>
      </c>
      <c r="BD702">
        <f t="shared" si="94"/>
        <v>10</v>
      </c>
      <c r="BE702">
        <f t="shared" si="95"/>
        <v>5</v>
      </c>
      <c r="BF702">
        <f t="shared" si="96"/>
        <v>7</v>
      </c>
      <c r="BG702">
        <f t="shared" si="97"/>
        <v>22</v>
      </c>
      <c r="BH702">
        <f t="shared" si="98"/>
        <v>8</v>
      </c>
      <c r="BI702" t="str">
        <f>VLOOKUP(BH702,'Additional Data'!$E$1:$F$12,2,FALSE)</f>
        <v>Top Customer</v>
      </c>
      <c r="BJ702" t="str">
        <f>IF(G702 &lt;= 'Additional Data'!$Q$2, "Low", IF(G702 &lt;= 'Additional Data'!$Q$3, "Medium", "High"))</f>
        <v>High</v>
      </c>
      <c r="BK702" t="str">
        <f>IF(K702 &lt;= 'Additional Data'!$V$2, "Low", IF(K702 &lt;= 'Additional Data'!$V$3, "Medium", "High"))</f>
        <v>Medium</v>
      </c>
      <c r="BL702" t="str">
        <f>IF(L702 &lt;= 'Additional Data'!$AA$2, "Low", IF(L702 &lt;= 'Additional Data'!$AA$3, "Medium", "High"))</f>
        <v>Low</v>
      </c>
      <c r="BM702">
        <v>701</v>
      </c>
    </row>
    <row r="703" spans="1:65" x14ac:dyDescent="0.25">
      <c r="A703">
        <v>59111</v>
      </c>
      <c r="B703" t="str">
        <f>IF(A703 &lt;= 'Additional Data'!$B$2,"Low", IF(A703 &lt;='Additional Data'!$B$3, "Medium", "High"))</f>
        <v>Medium</v>
      </c>
      <c r="C703">
        <v>0</v>
      </c>
      <c r="D703">
        <v>0</v>
      </c>
      <c r="E703">
        <v>90</v>
      </c>
      <c r="F703" t="str">
        <f t="shared" si="90"/>
        <v>Old</v>
      </c>
      <c r="G703">
        <v>524</v>
      </c>
      <c r="H703">
        <v>0</v>
      </c>
      <c r="I703">
        <v>134</v>
      </c>
      <c r="J703">
        <v>28</v>
      </c>
      <c r="K703">
        <v>28</v>
      </c>
      <c r="L703">
        <v>155</v>
      </c>
      <c r="M703">
        <f>INDEX('Additional Data'!$H$2:$M$2, MATCH(MAX(G703:L703), G703:L703,0))</f>
        <v>0</v>
      </c>
      <c r="N703">
        <v>1</v>
      </c>
      <c r="O703">
        <v>11</v>
      </c>
      <c r="P703">
        <v>1</v>
      </c>
      <c r="Q703">
        <v>8</v>
      </c>
      <c r="R703">
        <v>7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3</v>
      </c>
      <c r="Z703">
        <v>11</v>
      </c>
      <c r="AA703">
        <v>0</v>
      </c>
      <c r="AB703">
        <v>66</v>
      </c>
      <c r="AC703" t="str" cm="1">
        <f t="array" ref="AC703">_xlfn.IFS(AB703 &lt; 30, "&lt; 30", AB703 &lt; 40, "30-39", AB703 &lt; 50, "40-49", AB703 &gt;= 50, "50+")</f>
        <v>50+</v>
      </c>
      <c r="AD703">
        <v>2582</v>
      </c>
      <c r="AE703">
        <v>0</v>
      </c>
      <c r="AF703">
        <v>1</v>
      </c>
      <c r="AG703">
        <v>0</v>
      </c>
      <c r="AH703">
        <v>0</v>
      </c>
      <c r="AI703">
        <v>0</v>
      </c>
      <c r="AJ703" t="str" cm="1">
        <f t="array" ref="AJ70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0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03">
        <v>0</v>
      </c>
      <c r="AM703">
        <v>0</v>
      </c>
      <c r="AN703">
        <v>1</v>
      </c>
      <c r="AO703">
        <v>0</v>
      </c>
      <c r="AP703">
        <v>0</v>
      </c>
      <c r="AQ703" t="str" cm="1">
        <f t="array" ref="AQ70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03" t="str" cm="1">
        <f t="array" ref="AR70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03">
        <v>714</v>
      </c>
      <c r="AT703">
        <v>559</v>
      </c>
      <c r="AU703">
        <v>0</v>
      </c>
      <c r="AV703">
        <v>0</v>
      </c>
      <c r="AW703" t="s">
        <v>46</v>
      </c>
      <c r="AX703" t="s">
        <v>11</v>
      </c>
      <c r="AY703" t="str">
        <f t="shared" si="91"/>
        <v>Web</v>
      </c>
      <c r="AZ703">
        <v>20</v>
      </c>
      <c r="BA703" t="s">
        <v>44</v>
      </c>
      <c r="BB703">
        <f t="shared" si="92"/>
        <v>20</v>
      </c>
      <c r="BC703">
        <f t="shared" si="93"/>
        <v>869</v>
      </c>
      <c r="BD703">
        <f t="shared" si="94"/>
        <v>0.99999999999999978</v>
      </c>
      <c r="BE703">
        <f t="shared" si="95"/>
        <v>7</v>
      </c>
      <c r="BF703">
        <f t="shared" si="96"/>
        <v>6</v>
      </c>
      <c r="BG703">
        <f t="shared" si="97"/>
        <v>14</v>
      </c>
      <c r="BH703">
        <f t="shared" si="98"/>
        <v>4</v>
      </c>
      <c r="BI703" t="str">
        <f>VLOOKUP(BH703,'Additional Data'!$E$1:$F$12,2,FALSE)</f>
        <v>At Risk</v>
      </c>
      <c r="BJ703" t="str">
        <f>IF(G703 &lt;= 'Additional Data'!$Q$2, "Low", IF(G703 &lt;= 'Additional Data'!$Q$3, "Medium", "High"))</f>
        <v>High</v>
      </c>
      <c r="BK703" t="str">
        <f>IF(K703 &lt;= 'Additional Data'!$V$2, "Low", IF(K703 &lt;= 'Additional Data'!$V$3, "Medium", "High"))</f>
        <v>Medium</v>
      </c>
      <c r="BL703" t="str">
        <f>IF(L703 &lt;= 'Additional Data'!$AA$2, "Low", IF(L703 &lt;= 'Additional Data'!$AA$3, "Medium", "High"))</f>
        <v>High</v>
      </c>
      <c r="BM703">
        <v>702</v>
      </c>
    </row>
    <row r="704" spans="1:65" x14ac:dyDescent="0.25">
      <c r="A704">
        <v>18988</v>
      </c>
      <c r="B704" t="str">
        <f>IF(A704 &lt;= 'Additional Data'!$B$2,"Low", IF(A704 &lt;='Additional Data'!$B$3, "Medium", "High"))</f>
        <v>Low</v>
      </c>
      <c r="C704">
        <v>1</v>
      </c>
      <c r="D704">
        <v>0</v>
      </c>
      <c r="E704">
        <v>43</v>
      </c>
      <c r="F704" t="str">
        <f t="shared" si="90"/>
        <v>Mid</v>
      </c>
      <c r="G704">
        <v>6</v>
      </c>
      <c r="H704">
        <v>0</v>
      </c>
      <c r="I704">
        <v>6</v>
      </c>
      <c r="J704">
        <v>2</v>
      </c>
      <c r="K704">
        <v>1</v>
      </c>
      <c r="L704">
        <v>1</v>
      </c>
      <c r="M704">
        <f>INDEX('Additional Data'!$H$2:$M$2, MATCH(MAX(G704:L704), G704:L704,0))</f>
        <v>0</v>
      </c>
      <c r="N704">
        <v>2</v>
      </c>
      <c r="O704">
        <v>1</v>
      </c>
      <c r="P704">
        <v>0</v>
      </c>
      <c r="Q704">
        <v>3</v>
      </c>
      <c r="R704">
        <v>7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3</v>
      </c>
      <c r="Z704">
        <v>11</v>
      </c>
      <c r="AA704">
        <v>0</v>
      </c>
      <c r="AB704">
        <v>36</v>
      </c>
      <c r="AC704" t="str" cm="1">
        <f t="array" ref="AC704">_xlfn.IFS(AB704 &lt; 30, "&lt; 30", AB704 &lt; 40, "30-39", AB704 &lt; 50, "40-49", AB704 &gt;= 50, "50+")</f>
        <v>30-39</v>
      </c>
      <c r="AD704">
        <v>2196</v>
      </c>
      <c r="AE704">
        <v>0</v>
      </c>
      <c r="AF704">
        <v>1</v>
      </c>
      <c r="AG704">
        <v>0</v>
      </c>
      <c r="AH704">
        <v>0</v>
      </c>
      <c r="AI704">
        <v>0</v>
      </c>
      <c r="AJ704" t="str" cm="1">
        <f t="array" ref="AJ70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0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04">
        <v>0</v>
      </c>
      <c r="AM704">
        <v>0</v>
      </c>
      <c r="AN704">
        <v>0</v>
      </c>
      <c r="AO704">
        <v>0</v>
      </c>
      <c r="AP704">
        <v>1</v>
      </c>
      <c r="AQ704" t="str" cm="1">
        <f t="array" ref="AQ70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704" t="str" cm="1">
        <f t="array" ref="AR70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04">
        <v>15</v>
      </c>
      <c r="AT704">
        <v>14</v>
      </c>
      <c r="AU704">
        <v>0</v>
      </c>
      <c r="AV704">
        <v>1</v>
      </c>
      <c r="AW704" t="s">
        <v>45</v>
      </c>
      <c r="AX704" t="s">
        <v>13</v>
      </c>
      <c r="AY704" t="str">
        <f t="shared" si="91"/>
        <v>Store</v>
      </c>
      <c r="AZ704">
        <v>4</v>
      </c>
      <c r="BA704" t="s">
        <v>44</v>
      </c>
      <c r="BB704">
        <f t="shared" si="92"/>
        <v>4</v>
      </c>
      <c r="BC704">
        <f t="shared" si="93"/>
        <v>16</v>
      </c>
      <c r="BD704">
        <f t="shared" si="94"/>
        <v>6</v>
      </c>
      <c r="BE704">
        <f t="shared" si="95"/>
        <v>0</v>
      </c>
      <c r="BF704">
        <f t="shared" si="96"/>
        <v>0</v>
      </c>
      <c r="BG704">
        <f t="shared" si="97"/>
        <v>6</v>
      </c>
      <c r="BH704">
        <f t="shared" si="98"/>
        <v>0</v>
      </c>
      <c r="BI704" t="str">
        <f>VLOOKUP(BH704,'Additional Data'!$E$1:$F$12,2,FALSE)</f>
        <v>Churned Customer</v>
      </c>
      <c r="BJ704" t="str">
        <f>IF(G704 &lt;= 'Additional Data'!$Q$2, "Low", IF(G704 &lt;= 'Additional Data'!$Q$3, "Medium", "High"))</f>
        <v>Low</v>
      </c>
      <c r="BK704" t="str">
        <f>IF(K704 &lt;= 'Additional Data'!$V$2, "Low", IF(K704 &lt;= 'Additional Data'!$V$3, "Medium", "High"))</f>
        <v>Low</v>
      </c>
      <c r="BL704" t="str">
        <f>IF(L704 &lt;= 'Additional Data'!$AA$2, "Low", IF(L704 &lt;= 'Additional Data'!$AA$3, "Medium", "High"))</f>
        <v>Low</v>
      </c>
      <c r="BM704">
        <v>703</v>
      </c>
    </row>
    <row r="705" spans="1:65" x14ac:dyDescent="0.25">
      <c r="A705">
        <v>72190</v>
      </c>
      <c r="B705" t="str">
        <f>IF(A705 &lt;= 'Additional Data'!$B$2,"Low", IF(A705 &lt;='Additional Data'!$B$3, "Medium", "High"))</f>
        <v>High</v>
      </c>
      <c r="C705">
        <v>0</v>
      </c>
      <c r="D705">
        <v>0</v>
      </c>
      <c r="E705">
        <v>79</v>
      </c>
      <c r="F705" t="str">
        <f t="shared" si="90"/>
        <v>Old</v>
      </c>
      <c r="G705">
        <v>597</v>
      </c>
      <c r="H705">
        <v>166</v>
      </c>
      <c r="I705">
        <v>597</v>
      </c>
      <c r="J705">
        <v>172</v>
      </c>
      <c r="K705">
        <v>166</v>
      </c>
      <c r="L705">
        <v>249</v>
      </c>
      <c r="M705">
        <f>INDEX('Additional Data'!$H$2:$M$2, MATCH(MAX(G705:L705), G705:L705,0))</f>
        <v>0</v>
      </c>
      <c r="N705">
        <v>1</v>
      </c>
      <c r="O705">
        <v>5</v>
      </c>
      <c r="P705">
        <v>6</v>
      </c>
      <c r="Q705">
        <v>4</v>
      </c>
      <c r="R705">
        <v>3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3</v>
      </c>
      <c r="Z705">
        <v>11</v>
      </c>
      <c r="AA705">
        <v>0</v>
      </c>
      <c r="AB705">
        <v>55</v>
      </c>
      <c r="AC705" t="str" cm="1">
        <f t="array" ref="AC705">_xlfn.IFS(AB705 &lt; 30, "&lt; 30", AB705 &lt; 40, "30-39", AB705 &lt; 50, "40-49", AB705 &gt;= 50, "50+")</f>
        <v>50+</v>
      </c>
      <c r="AD705">
        <v>2660</v>
      </c>
      <c r="AE705">
        <v>0</v>
      </c>
      <c r="AF705">
        <v>1</v>
      </c>
      <c r="AG705">
        <v>0</v>
      </c>
      <c r="AH705">
        <v>0</v>
      </c>
      <c r="AI705">
        <v>0</v>
      </c>
      <c r="AJ705" t="str" cm="1">
        <f t="array" ref="AJ70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0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05">
        <v>0</v>
      </c>
      <c r="AM705">
        <v>0</v>
      </c>
      <c r="AN705">
        <v>1</v>
      </c>
      <c r="AO705">
        <v>0</v>
      </c>
      <c r="AP705">
        <v>0</v>
      </c>
      <c r="AQ705" t="str" cm="1">
        <f t="array" ref="AQ70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05" t="str" cm="1">
        <f t="array" ref="AR70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05">
        <v>1698</v>
      </c>
      <c r="AT705">
        <v>1449</v>
      </c>
      <c r="AU705">
        <v>0</v>
      </c>
      <c r="AV705">
        <v>0</v>
      </c>
      <c r="AW705" t="s">
        <v>43</v>
      </c>
      <c r="AX705" t="s">
        <v>12</v>
      </c>
      <c r="AY705" t="str">
        <f t="shared" si="91"/>
        <v>Catalog</v>
      </c>
      <c r="AZ705">
        <v>15</v>
      </c>
      <c r="BA705" t="s">
        <v>44</v>
      </c>
      <c r="BB705">
        <f t="shared" si="92"/>
        <v>15</v>
      </c>
      <c r="BC705">
        <f t="shared" si="93"/>
        <v>1947</v>
      </c>
      <c r="BD705">
        <f t="shared" si="94"/>
        <v>3.0000000000000004</v>
      </c>
      <c r="BE705">
        <f t="shared" si="95"/>
        <v>5</v>
      </c>
      <c r="BF705">
        <f t="shared" si="96"/>
        <v>9</v>
      </c>
      <c r="BG705">
        <f t="shared" si="97"/>
        <v>17</v>
      </c>
      <c r="BH705">
        <f t="shared" si="98"/>
        <v>5</v>
      </c>
      <c r="BI705" t="str">
        <f>VLOOKUP(BH705,'Additional Data'!$E$1:$F$12,2,FALSE)</f>
        <v>Loyal Customer</v>
      </c>
      <c r="BJ705" t="str">
        <f>IF(G705 &lt;= 'Additional Data'!$Q$2, "Low", IF(G705 &lt;= 'Additional Data'!$Q$3, "Medium", "High"))</f>
        <v>High</v>
      </c>
      <c r="BK705" t="str">
        <f>IF(K705 &lt;= 'Additional Data'!$V$2, "Low", IF(K705 &lt;= 'Additional Data'!$V$3, "Medium", "High"))</f>
        <v>High</v>
      </c>
      <c r="BL705" t="str">
        <f>IF(L705 &lt;= 'Additional Data'!$AA$2, "Low", IF(L705 &lt;= 'Additional Data'!$AA$3, "Medium", "High"))</f>
        <v>High</v>
      </c>
      <c r="BM705">
        <v>704</v>
      </c>
    </row>
    <row r="706" spans="1:65" x14ac:dyDescent="0.25">
      <c r="A706">
        <v>7500</v>
      </c>
      <c r="B706" t="str">
        <f>IF(A706 &lt;= 'Additional Data'!$B$2,"Low", IF(A706 &lt;='Additional Data'!$B$3, "Medium", "High"))</f>
        <v>Low</v>
      </c>
      <c r="C706">
        <v>1</v>
      </c>
      <c r="D706">
        <v>0</v>
      </c>
      <c r="E706">
        <v>19</v>
      </c>
      <c r="F706" t="str">
        <f t="shared" ref="F706:F769" si="99">IF(E706&lt;=7,"Very Recent",IF(E706&lt;=30,"Recent",IF(E706&lt;=60,"Mid","Old")))</f>
        <v>Recent</v>
      </c>
      <c r="G706">
        <v>7</v>
      </c>
      <c r="H706">
        <v>0</v>
      </c>
      <c r="I706">
        <v>12</v>
      </c>
      <c r="J706">
        <v>13</v>
      </c>
      <c r="K706">
        <v>7</v>
      </c>
      <c r="L706">
        <v>32</v>
      </c>
      <c r="M706">
        <f>INDEX('Additional Data'!$H$2:$M$2, MATCH(MAX(G706:L706), G706:L706,0))</f>
        <v>0</v>
      </c>
      <c r="N706">
        <v>5</v>
      </c>
      <c r="O706">
        <v>4</v>
      </c>
      <c r="P706">
        <v>1</v>
      </c>
      <c r="Q706">
        <v>2</v>
      </c>
      <c r="R706">
        <v>9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3</v>
      </c>
      <c r="Z706">
        <v>11</v>
      </c>
      <c r="AA706">
        <v>1</v>
      </c>
      <c r="AB706">
        <v>44</v>
      </c>
      <c r="AC706" t="str" cm="1">
        <f t="array" ref="AC706">_xlfn.IFS(AB706 &lt; 30, "&lt; 30", AB706 &lt; 40, "30-39", AB706 &lt; 50, "40-49", AB706 &gt;= 50, "50+")</f>
        <v>40-49</v>
      </c>
      <c r="AD706">
        <v>2856</v>
      </c>
      <c r="AE706">
        <v>0</v>
      </c>
      <c r="AF706">
        <v>1</v>
      </c>
      <c r="AG706">
        <v>0</v>
      </c>
      <c r="AH706">
        <v>0</v>
      </c>
      <c r="AI706">
        <v>0</v>
      </c>
      <c r="AJ706" t="str" cm="1">
        <f t="array" ref="AJ70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0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06">
        <v>0</v>
      </c>
      <c r="AM706">
        <v>0</v>
      </c>
      <c r="AN706">
        <v>1</v>
      </c>
      <c r="AO706">
        <v>0</v>
      </c>
      <c r="AP706">
        <v>0</v>
      </c>
      <c r="AQ706" t="str" cm="1">
        <f t="array" ref="AQ70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06" t="str" cm="1">
        <f t="array" ref="AR70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06">
        <v>39</v>
      </c>
      <c r="AT706">
        <v>7</v>
      </c>
      <c r="AU706">
        <v>1</v>
      </c>
      <c r="AV706">
        <v>1</v>
      </c>
      <c r="AW706" t="s">
        <v>45</v>
      </c>
      <c r="AX706" t="s">
        <v>11</v>
      </c>
      <c r="AY706" t="str">
        <f t="shared" ref="AY706:AY769" si="100">IF(AND(O706 &gt;= P706, O706 &gt;= Q706), "Web", IF(AND(P706 &gt;= O706, P706 &gt;= Q706), "Catalog", "Store"))</f>
        <v>Web</v>
      </c>
      <c r="AZ706">
        <v>7</v>
      </c>
      <c r="BA706" t="s">
        <v>48</v>
      </c>
      <c r="BB706">
        <f t="shared" ref="BB706:BB769" si="101">SUM(O706:Q706)</f>
        <v>7</v>
      </c>
      <c r="BC706">
        <f t="shared" ref="BC706:BC769" si="102">SUM(G706:L706)</f>
        <v>71</v>
      </c>
      <c r="BD706">
        <f t="shared" ref="BD706:BD769" si="103">(1-_xlfn.PERCENTRANK.INC($E:$E,E706,1))*10</f>
        <v>9</v>
      </c>
      <c r="BE706">
        <f t="shared" ref="BE706:BE769" si="104">_xlfn.PERCENTRANK.INC($BB:$BB,BB706,1)*10</f>
        <v>3</v>
      </c>
      <c r="BF706">
        <f t="shared" ref="BF706:BF769" si="105">_xlfn.PERCENTRANK.INC($BC:$BC,BC706,1)*10</f>
        <v>2</v>
      </c>
      <c r="BG706">
        <f t="shared" ref="BG706:BG769" si="106">SUM(BD706:BF706)</f>
        <v>14</v>
      </c>
      <c r="BH706">
        <f t="shared" ref="BH706:BH769" si="107">_xlfn.PERCENTRANK.INC($BG:$BG,BG706,1)*10</f>
        <v>4</v>
      </c>
      <c r="BI706" t="str">
        <f>VLOOKUP(BH706,'Additional Data'!$E$1:$F$12,2,FALSE)</f>
        <v>At Risk</v>
      </c>
      <c r="BJ706" t="str">
        <f>IF(G706 &lt;= 'Additional Data'!$Q$2, "Low", IF(G706 &lt;= 'Additional Data'!$Q$3, "Medium", "High"))</f>
        <v>Low</v>
      </c>
      <c r="BK706" t="str">
        <f>IF(K706 &lt;= 'Additional Data'!$V$2, "Low", IF(K706 &lt;= 'Additional Data'!$V$3, "Medium", "High"))</f>
        <v>Medium</v>
      </c>
      <c r="BL706" t="str">
        <f>IF(L706 &lt;= 'Additional Data'!$AA$2, "Low", IF(L706 &lt;= 'Additional Data'!$AA$3, "Medium", "High"))</f>
        <v>Medium</v>
      </c>
      <c r="BM706">
        <v>705</v>
      </c>
    </row>
    <row r="707" spans="1:65" x14ac:dyDescent="0.25">
      <c r="A707">
        <v>44794</v>
      </c>
      <c r="B707" t="str">
        <f>IF(A707 &lt;= 'Additional Data'!$B$2,"Low", IF(A707 &lt;='Additional Data'!$B$3, "Medium", "High"))</f>
        <v>Medium</v>
      </c>
      <c r="C707">
        <v>0</v>
      </c>
      <c r="D707">
        <v>1</v>
      </c>
      <c r="E707">
        <v>99</v>
      </c>
      <c r="F707" t="str">
        <f t="shared" si="99"/>
        <v>Old</v>
      </c>
      <c r="G707">
        <v>54</v>
      </c>
      <c r="H707">
        <v>0</v>
      </c>
      <c r="I707">
        <v>7</v>
      </c>
      <c r="J707">
        <v>0</v>
      </c>
      <c r="K707">
        <v>0</v>
      </c>
      <c r="L707">
        <v>4</v>
      </c>
      <c r="M707">
        <f>INDEX('Additional Data'!$H$2:$M$2, MATCH(MAX(G707:L707), G707:L707,0))</f>
        <v>0</v>
      </c>
      <c r="N707">
        <v>1</v>
      </c>
      <c r="O707">
        <v>2</v>
      </c>
      <c r="P707">
        <v>0</v>
      </c>
      <c r="Q707">
        <v>3</v>
      </c>
      <c r="R707">
        <v>6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3</v>
      </c>
      <c r="Z707">
        <v>11</v>
      </c>
      <c r="AA707">
        <v>0</v>
      </c>
      <c r="AB707">
        <v>54</v>
      </c>
      <c r="AC707" t="str" cm="1">
        <f t="array" ref="AC707">_xlfn.IFS(AB707 &lt; 30, "&lt; 30", AB707 &lt; 40, "30-39", AB707 &lt; 50, "40-49", AB707 &gt;= 50, "50+")</f>
        <v>50+</v>
      </c>
      <c r="AD707">
        <v>2180</v>
      </c>
      <c r="AE707">
        <v>0</v>
      </c>
      <c r="AF707">
        <v>1</v>
      </c>
      <c r="AG707">
        <v>0</v>
      </c>
      <c r="AH707">
        <v>0</v>
      </c>
      <c r="AI707">
        <v>0</v>
      </c>
      <c r="AJ707" t="str" cm="1">
        <f t="array" ref="AJ70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0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07">
        <v>0</v>
      </c>
      <c r="AM707">
        <v>0</v>
      </c>
      <c r="AN707">
        <v>1</v>
      </c>
      <c r="AO707">
        <v>0</v>
      </c>
      <c r="AP707">
        <v>0</v>
      </c>
      <c r="AQ707" t="str" cm="1">
        <f t="array" ref="AQ70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07" t="str" cm="1">
        <f t="array" ref="AR70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07">
        <v>61</v>
      </c>
      <c r="AT707">
        <v>57</v>
      </c>
      <c r="AU707">
        <v>0</v>
      </c>
      <c r="AV707">
        <v>1</v>
      </c>
      <c r="AW707" t="s">
        <v>47</v>
      </c>
      <c r="AX707" t="s">
        <v>13</v>
      </c>
      <c r="AY707" t="str">
        <f t="shared" si="100"/>
        <v>Store</v>
      </c>
      <c r="AZ707">
        <v>5</v>
      </c>
      <c r="BA707" t="s">
        <v>44</v>
      </c>
      <c r="BB707">
        <f t="shared" si="101"/>
        <v>5</v>
      </c>
      <c r="BC707">
        <f t="shared" si="102"/>
        <v>65</v>
      </c>
      <c r="BD707">
        <f t="shared" si="103"/>
        <v>0.99999999999999978</v>
      </c>
      <c r="BE707">
        <f t="shared" si="104"/>
        <v>1</v>
      </c>
      <c r="BF707">
        <f t="shared" si="105"/>
        <v>2</v>
      </c>
      <c r="BG707">
        <f t="shared" si="106"/>
        <v>4</v>
      </c>
      <c r="BH707">
        <f t="shared" si="107"/>
        <v>0</v>
      </c>
      <c r="BI707" t="str">
        <f>VLOOKUP(BH707,'Additional Data'!$E$1:$F$12,2,FALSE)</f>
        <v>Churned Customer</v>
      </c>
      <c r="BJ707" t="str">
        <f>IF(G707 &lt;= 'Additional Data'!$Q$2, "Low", IF(G707 &lt;= 'Additional Data'!$Q$3, "Medium", "High"))</f>
        <v>Medium</v>
      </c>
      <c r="BK707" t="str">
        <f>IF(K707 &lt;= 'Additional Data'!$V$2, "Low", IF(K707 &lt;= 'Additional Data'!$V$3, "Medium", "High"))</f>
        <v>Low</v>
      </c>
      <c r="BL707" t="str">
        <f>IF(L707 &lt;= 'Additional Data'!$AA$2, "Low", IF(L707 &lt;= 'Additional Data'!$AA$3, "Medium", "High"))</f>
        <v>Low</v>
      </c>
      <c r="BM707">
        <v>706</v>
      </c>
    </row>
    <row r="708" spans="1:65" x14ac:dyDescent="0.25">
      <c r="A708">
        <v>80395</v>
      </c>
      <c r="B708" t="str">
        <f>IF(A708 &lt;= 'Additional Data'!$B$2,"Low", IF(A708 &lt;='Additional Data'!$B$3, "Medium", "High"))</f>
        <v>High</v>
      </c>
      <c r="C708">
        <v>0</v>
      </c>
      <c r="D708">
        <v>0</v>
      </c>
      <c r="E708">
        <v>62</v>
      </c>
      <c r="F708" t="str">
        <f t="shared" si="99"/>
        <v>Old</v>
      </c>
      <c r="G708">
        <v>445</v>
      </c>
      <c r="H708">
        <v>25</v>
      </c>
      <c r="I708">
        <v>706</v>
      </c>
      <c r="J708">
        <v>80</v>
      </c>
      <c r="K708">
        <v>76</v>
      </c>
      <c r="L708">
        <v>48</v>
      </c>
      <c r="M708">
        <f>INDEX('Additional Data'!$H$2:$M$2, MATCH(MAX(G708:L708), G708:L708,0))</f>
        <v>0</v>
      </c>
      <c r="N708">
        <v>1</v>
      </c>
      <c r="O708">
        <v>6</v>
      </c>
      <c r="P708">
        <v>5</v>
      </c>
      <c r="Q708">
        <v>12</v>
      </c>
      <c r="R708">
        <v>2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3</v>
      </c>
      <c r="Z708">
        <v>11</v>
      </c>
      <c r="AA708">
        <v>0</v>
      </c>
      <c r="AB708">
        <v>65</v>
      </c>
      <c r="AC708" t="str" cm="1">
        <f t="array" ref="AC708">_xlfn.IFS(AB708 &lt; 30, "&lt; 30", AB708 &lt; 40, "30-39", AB708 &lt; 50, "40-49", AB708 &gt;= 50, "50+")</f>
        <v>50+</v>
      </c>
      <c r="AD708">
        <v>2377</v>
      </c>
      <c r="AE708">
        <v>0</v>
      </c>
      <c r="AF708">
        <v>1</v>
      </c>
      <c r="AG708">
        <v>0</v>
      </c>
      <c r="AH708">
        <v>0</v>
      </c>
      <c r="AI708">
        <v>0</v>
      </c>
      <c r="AJ708" t="str" cm="1">
        <f t="array" ref="AJ70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0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08">
        <v>0</v>
      </c>
      <c r="AM708">
        <v>0</v>
      </c>
      <c r="AN708">
        <v>1</v>
      </c>
      <c r="AO708">
        <v>0</v>
      </c>
      <c r="AP708">
        <v>0</v>
      </c>
      <c r="AQ708" t="str" cm="1">
        <f t="array" ref="AQ70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08" t="str" cm="1">
        <f t="array" ref="AR70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08">
        <v>1332</v>
      </c>
      <c r="AT708">
        <v>1284</v>
      </c>
      <c r="AU708">
        <v>1</v>
      </c>
      <c r="AV708">
        <v>0</v>
      </c>
      <c r="AW708" t="s">
        <v>43</v>
      </c>
      <c r="AX708" t="s">
        <v>13</v>
      </c>
      <c r="AY708" t="str">
        <f t="shared" si="100"/>
        <v>Store</v>
      </c>
      <c r="AZ708">
        <v>23</v>
      </c>
      <c r="BA708" t="s">
        <v>48</v>
      </c>
      <c r="BB708">
        <f t="shared" si="101"/>
        <v>23</v>
      </c>
      <c r="BC708">
        <f t="shared" si="102"/>
        <v>1380</v>
      </c>
      <c r="BD708">
        <f t="shared" si="103"/>
        <v>4</v>
      </c>
      <c r="BE708">
        <f t="shared" si="104"/>
        <v>9</v>
      </c>
      <c r="BF708">
        <f t="shared" si="105"/>
        <v>8</v>
      </c>
      <c r="BG708">
        <f t="shared" si="106"/>
        <v>21</v>
      </c>
      <c r="BH708">
        <f t="shared" si="107"/>
        <v>8</v>
      </c>
      <c r="BI708" t="str">
        <f>VLOOKUP(BH708,'Additional Data'!$E$1:$F$12,2,FALSE)</f>
        <v>Top Customer</v>
      </c>
      <c r="BJ708" t="str">
        <f>IF(G708 &lt;= 'Additional Data'!$Q$2, "Low", IF(G708 &lt;= 'Additional Data'!$Q$3, "Medium", "High"))</f>
        <v>Medium</v>
      </c>
      <c r="BK708" t="str">
        <f>IF(K708 &lt;= 'Additional Data'!$V$2, "Low", IF(K708 &lt;= 'Additional Data'!$V$3, "Medium", "High"))</f>
        <v>High</v>
      </c>
      <c r="BL708" t="str">
        <f>IF(L708 &lt;= 'Additional Data'!$AA$2, "Low", IF(L708 &lt;= 'Additional Data'!$AA$3, "Medium", "High"))</f>
        <v>Medium</v>
      </c>
      <c r="BM708">
        <v>707</v>
      </c>
    </row>
    <row r="709" spans="1:65" x14ac:dyDescent="0.25">
      <c r="A709">
        <v>75012</v>
      </c>
      <c r="B709" t="str">
        <f>IF(A709 &lt;= 'Additional Data'!$B$2,"Low", IF(A709 &lt;='Additional Data'!$B$3, "Medium", "High"))</f>
        <v>High</v>
      </c>
      <c r="C709">
        <v>0</v>
      </c>
      <c r="D709">
        <v>0</v>
      </c>
      <c r="E709">
        <v>41</v>
      </c>
      <c r="F709" t="str">
        <f t="shared" si="99"/>
        <v>Mid</v>
      </c>
      <c r="G709">
        <v>294</v>
      </c>
      <c r="H709">
        <v>142</v>
      </c>
      <c r="I709">
        <v>218</v>
      </c>
      <c r="J709">
        <v>164</v>
      </c>
      <c r="K709">
        <v>58</v>
      </c>
      <c r="L709">
        <v>151</v>
      </c>
      <c r="M709">
        <f>INDEX('Additional Data'!$H$2:$M$2, MATCH(MAX(G709:L709), G709:L709,0))</f>
        <v>0</v>
      </c>
      <c r="N709">
        <v>1</v>
      </c>
      <c r="O709">
        <v>3</v>
      </c>
      <c r="P709">
        <v>8</v>
      </c>
      <c r="Q709">
        <v>11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3</v>
      </c>
      <c r="Z709">
        <v>11</v>
      </c>
      <c r="AA709">
        <v>0</v>
      </c>
      <c r="AB709">
        <v>44</v>
      </c>
      <c r="AC709" t="str" cm="1">
        <f t="array" ref="AC709">_xlfn.IFS(AB709 &lt; 30, "&lt; 30", AB709 &lt; 40, "30-39", AB709 &lt; 50, "40-49", AB709 &gt;= 50, "50+")</f>
        <v>40-49</v>
      </c>
      <c r="AD709">
        <v>2314</v>
      </c>
      <c r="AE709">
        <v>1</v>
      </c>
      <c r="AF709">
        <v>0</v>
      </c>
      <c r="AG709">
        <v>0</v>
      </c>
      <c r="AH709">
        <v>0</v>
      </c>
      <c r="AI709">
        <v>0</v>
      </c>
      <c r="AJ709" t="str" cm="1">
        <f t="array" ref="AJ70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70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09">
        <v>0</v>
      </c>
      <c r="AM709">
        <v>0</v>
      </c>
      <c r="AN709">
        <v>0</v>
      </c>
      <c r="AO709">
        <v>1</v>
      </c>
      <c r="AP709">
        <v>0</v>
      </c>
      <c r="AQ709" t="str" cm="1">
        <f t="array" ref="AQ70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709" t="str" cm="1">
        <f t="array" ref="AR70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09">
        <v>876</v>
      </c>
      <c r="AT709">
        <v>725</v>
      </c>
      <c r="AU709">
        <v>0</v>
      </c>
      <c r="AV709">
        <v>0</v>
      </c>
      <c r="AW709" t="s">
        <v>46</v>
      </c>
      <c r="AX709" t="s">
        <v>13</v>
      </c>
      <c r="AY709" t="str">
        <f t="shared" si="100"/>
        <v>Store</v>
      </c>
      <c r="AZ709">
        <v>22</v>
      </c>
      <c r="BA709" t="s">
        <v>44</v>
      </c>
      <c r="BB709">
        <f t="shared" si="101"/>
        <v>22</v>
      </c>
      <c r="BC709">
        <f t="shared" si="102"/>
        <v>1027</v>
      </c>
      <c r="BD709">
        <f t="shared" si="103"/>
        <v>6</v>
      </c>
      <c r="BE709">
        <f t="shared" si="104"/>
        <v>8</v>
      </c>
      <c r="BF709">
        <f t="shared" si="105"/>
        <v>7</v>
      </c>
      <c r="BG709">
        <f t="shared" si="106"/>
        <v>21</v>
      </c>
      <c r="BH709">
        <f t="shared" si="107"/>
        <v>8</v>
      </c>
      <c r="BI709" t="str">
        <f>VLOOKUP(BH709,'Additional Data'!$E$1:$F$12,2,FALSE)</f>
        <v>Top Customer</v>
      </c>
      <c r="BJ709" t="str">
        <f>IF(G709 &lt;= 'Additional Data'!$Q$2, "Low", IF(G709 &lt;= 'Additional Data'!$Q$3, "Medium", "High"))</f>
        <v>Medium</v>
      </c>
      <c r="BK709" t="str">
        <f>IF(K709 &lt;= 'Additional Data'!$V$2, "Low", IF(K709 &lt;= 'Additional Data'!$V$3, "Medium", "High"))</f>
        <v>High</v>
      </c>
      <c r="BL709" t="str">
        <f>IF(L709 &lt;= 'Additional Data'!$AA$2, "Low", IF(L709 &lt;= 'Additional Data'!$AA$3, "Medium", "High"))</f>
        <v>High</v>
      </c>
      <c r="BM709">
        <v>708</v>
      </c>
    </row>
    <row r="710" spans="1:65" x14ac:dyDescent="0.25">
      <c r="A710">
        <v>56962</v>
      </c>
      <c r="B710" t="str">
        <f>IF(A710 &lt;= 'Additional Data'!$B$2,"Low", IF(A710 &lt;='Additional Data'!$B$3, "Medium", "High"))</f>
        <v>Medium</v>
      </c>
      <c r="C710">
        <v>2</v>
      </c>
      <c r="D710">
        <v>1</v>
      </c>
      <c r="E710">
        <v>60</v>
      </c>
      <c r="F710" t="str">
        <f t="shared" si="99"/>
        <v>Mid</v>
      </c>
      <c r="G710">
        <v>292</v>
      </c>
      <c r="H710">
        <v>3</v>
      </c>
      <c r="I710">
        <v>77</v>
      </c>
      <c r="J710">
        <v>10</v>
      </c>
      <c r="K710">
        <v>3</v>
      </c>
      <c r="L710">
        <v>26</v>
      </c>
      <c r="M710">
        <f>INDEX('Additional Data'!$H$2:$M$2, MATCH(MAX(G710:L710), G710:L710,0))</f>
        <v>0</v>
      </c>
      <c r="N710">
        <v>7</v>
      </c>
      <c r="O710">
        <v>6</v>
      </c>
      <c r="P710">
        <v>3</v>
      </c>
      <c r="Q710">
        <v>5</v>
      </c>
      <c r="R710">
        <v>7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3</v>
      </c>
      <c r="Z710">
        <v>11</v>
      </c>
      <c r="AA710">
        <v>0</v>
      </c>
      <c r="AB710">
        <v>55</v>
      </c>
      <c r="AC710" t="str" cm="1">
        <f t="array" ref="AC710">_xlfn.IFS(AB710 &lt; 30, "&lt; 30", AB710 &lt; 40, "30-39", AB710 &lt; 50, "40-49", AB710 &gt;= 50, "50+")</f>
        <v>50+</v>
      </c>
      <c r="AD710">
        <v>2420</v>
      </c>
      <c r="AE710">
        <v>0</v>
      </c>
      <c r="AF710">
        <v>1</v>
      </c>
      <c r="AG710">
        <v>0</v>
      </c>
      <c r="AH710">
        <v>0</v>
      </c>
      <c r="AI710">
        <v>0</v>
      </c>
      <c r="AJ710" t="str" cm="1">
        <f t="array" ref="AJ71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1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10">
        <v>0</v>
      </c>
      <c r="AM710">
        <v>0</v>
      </c>
      <c r="AN710">
        <v>0</v>
      </c>
      <c r="AO710">
        <v>1</v>
      </c>
      <c r="AP710">
        <v>0</v>
      </c>
      <c r="AQ710" t="str" cm="1">
        <f t="array" ref="AQ71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710" t="str" cm="1">
        <f t="array" ref="AR71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10">
        <v>385</v>
      </c>
      <c r="AT710">
        <v>359</v>
      </c>
      <c r="AU710">
        <v>0</v>
      </c>
      <c r="AV710">
        <v>3</v>
      </c>
      <c r="AW710" t="s">
        <v>46</v>
      </c>
      <c r="AX710" t="s">
        <v>11</v>
      </c>
      <c r="AY710" t="str">
        <f t="shared" si="100"/>
        <v>Web</v>
      </c>
      <c r="AZ710">
        <v>14</v>
      </c>
      <c r="BA710" t="s">
        <v>44</v>
      </c>
      <c r="BB710">
        <f t="shared" si="101"/>
        <v>14</v>
      </c>
      <c r="BC710">
        <f t="shared" si="102"/>
        <v>411</v>
      </c>
      <c r="BD710">
        <f t="shared" si="103"/>
        <v>4</v>
      </c>
      <c r="BE710">
        <f t="shared" si="104"/>
        <v>5</v>
      </c>
      <c r="BF710">
        <f t="shared" si="105"/>
        <v>5</v>
      </c>
      <c r="BG710">
        <f t="shared" si="106"/>
        <v>14</v>
      </c>
      <c r="BH710">
        <f t="shared" si="107"/>
        <v>4</v>
      </c>
      <c r="BI710" t="str">
        <f>VLOOKUP(BH710,'Additional Data'!$E$1:$F$12,2,FALSE)</f>
        <v>At Risk</v>
      </c>
      <c r="BJ710" t="str">
        <f>IF(G710 &lt;= 'Additional Data'!$Q$2, "Low", IF(G710 &lt;= 'Additional Data'!$Q$3, "Medium", "High"))</f>
        <v>Medium</v>
      </c>
      <c r="BK710" t="str">
        <f>IF(K710 &lt;= 'Additional Data'!$V$2, "Low", IF(K710 &lt;= 'Additional Data'!$V$3, "Medium", "High"))</f>
        <v>Medium</v>
      </c>
      <c r="BL710" t="str">
        <f>IF(L710 &lt;= 'Additional Data'!$AA$2, "Low", IF(L710 &lt;= 'Additional Data'!$AA$3, "Medium", "High"))</f>
        <v>Medium</v>
      </c>
      <c r="BM710">
        <v>709</v>
      </c>
    </row>
    <row r="711" spans="1:65" x14ac:dyDescent="0.25">
      <c r="A711">
        <v>89891</v>
      </c>
      <c r="B711" t="str">
        <f>IF(A711 &lt;= 'Additional Data'!$B$2,"Low", IF(A711 &lt;='Additional Data'!$B$3, "Medium", "High"))</f>
        <v>High</v>
      </c>
      <c r="C711">
        <v>0</v>
      </c>
      <c r="D711">
        <v>0</v>
      </c>
      <c r="E711">
        <v>17</v>
      </c>
      <c r="F711" t="str">
        <f t="shared" si="99"/>
        <v>Recent</v>
      </c>
      <c r="G711">
        <v>412</v>
      </c>
      <c r="H711">
        <v>22</v>
      </c>
      <c r="I711">
        <v>132</v>
      </c>
      <c r="J711">
        <v>59</v>
      </c>
      <c r="K711">
        <v>28</v>
      </c>
      <c r="L711">
        <v>183</v>
      </c>
      <c r="M711">
        <f>INDEX('Additional Data'!$H$2:$M$2, MATCH(MAX(G711:L711), G711:L711,0))</f>
        <v>0</v>
      </c>
      <c r="N711">
        <v>1</v>
      </c>
      <c r="O711">
        <v>11</v>
      </c>
      <c r="P711">
        <v>6</v>
      </c>
      <c r="Q711">
        <v>8</v>
      </c>
      <c r="R711">
        <v>4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3</v>
      </c>
      <c r="Z711">
        <v>11</v>
      </c>
      <c r="AA711">
        <v>0</v>
      </c>
      <c r="AB711">
        <v>29</v>
      </c>
      <c r="AC711" t="str" cm="1">
        <f t="array" ref="AC711">_xlfn.IFS(AB711 &lt; 30, "&lt; 30", AB711 &lt; 40, "30-39", AB711 &lt; 50, "40-49", AB711 &gt;= 50, "50+")</f>
        <v>&lt; 30</v>
      </c>
      <c r="AD711">
        <v>2599</v>
      </c>
      <c r="AE711">
        <v>0</v>
      </c>
      <c r="AF711">
        <v>0</v>
      </c>
      <c r="AG711">
        <v>0</v>
      </c>
      <c r="AH711">
        <v>1</v>
      </c>
      <c r="AI711">
        <v>0</v>
      </c>
      <c r="AJ711" t="str" cm="1">
        <f t="array" ref="AJ71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71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11">
        <v>0</v>
      </c>
      <c r="AM711">
        <v>0</v>
      </c>
      <c r="AN711">
        <v>1</v>
      </c>
      <c r="AO711">
        <v>0</v>
      </c>
      <c r="AP711">
        <v>0</v>
      </c>
      <c r="AQ711" t="str" cm="1">
        <f t="array" ref="AQ71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11" t="str" cm="1">
        <f t="array" ref="AR71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11">
        <v>653</v>
      </c>
      <c r="AT711">
        <v>470</v>
      </c>
      <c r="AU711">
        <v>1</v>
      </c>
      <c r="AV711">
        <v>0</v>
      </c>
      <c r="AW711" t="s">
        <v>46</v>
      </c>
      <c r="AX711" t="s">
        <v>11</v>
      </c>
      <c r="AY711" t="str">
        <f t="shared" si="100"/>
        <v>Web</v>
      </c>
      <c r="AZ711">
        <v>25</v>
      </c>
      <c r="BA711" t="s">
        <v>48</v>
      </c>
      <c r="BB711">
        <f t="shared" si="101"/>
        <v>25</v>
      </c>
      <c r="BC711">
        <f t="shared" si="102"/>
        <v>836</v>
      </c>
      <c r="BD711">
        <f t="shared" si="103"/>
        <v>9</v>
      </c>
      <c r="BE711">
        <f t="shared" si="104"/>
        <v>9</v>
      </c>
      <c r="BF711">
        <f t="shared" si="105"/>
        <v>6</v>
      </c>
      <c r="BG711">
        <f t="shared" si="106"/>
        <v>24</v>
      </c>
      <c r="BH711">
        <f t="shared" si="107"/>
        <v>9</v>
      </c>
      <c r="BI711" t="str">
        <f>VLOOKUP(BH711,'Additional Data'!$E$1:$F$12,2,FALSE)</f>
        <v>Top Customer</v>
      </c>
      <c r="BJ711" t="str">
        <f>IF(G711 &lt;= 'Additional Data'!$Q$2, "Low", IF(G711 &lt;= 'Additional Data'!$Q$3, "Medium", "High"))</f>
        <v>Medium</v>
      </c>
      <c r="BK711" t="str">
        <f>IF(K711 &lt;= 'Additional Data'!$V$2, "Low", IF(K711 &lt;= 'Additional Data'!$V$3, "Medium", "High"))</f>
        <v>Medium</v>
      </c>
      <c r="BL711" t="str">
        <f>IF(L711 &lt;= 'Additional Data'!$AA$2, "Low", IF(L711 &lt;= 'Additional Data'!$AA$3, "Medium", "High"))</f>
        <v>High</v>
      </c>
      <c r="BM711">
        <v>710</v>
      </c>
    </row>
    <row r="712" spans="1:65" x14ac:dyDescent="0.25">
      <c r="A712">
        <v>35946</v>
      </c>
      <c r="B712" t="str">
        <f>IF(A712 &lt;= 'Additional Data'!$B$2,"Low", IF(A712 &lt;='Additional Data'!$B$3, "Medium", "High"))</f>
        <v>Medium</v>
      </c>
      <c r="C712">
        <v>1</v>
      </c>
      <c r="D712">
        <v>1</v>
      </c>
      <c r="E712">
        <v>24</v>
      </c>
      <c r="F712" t="str">
        <f t="shared" si="99"/>
        <v>Recent</v>
      </c>
      <c r="G712">
        <v>8</v>
      </c>
      <c r="H712">
        <v>0</v>
      </c>
      <c r="I712">
        <v>3</v>
      </c>
      <c r="J712">
        <v>0</v>
      </c>
      <c r="K712">
        <v>0</v>
      </c>
      <c r="L712">
        <v>0</v>
      </c>
      <c r="M712">
        <f>INDEX('Additional Data'!$H$2:$M$2, MATCH(MAX(G712:L712), G712:L712,0))</f>
        <v>0</v>
      </c>
      <c r="N712">
        <v>1</v>
      </c>
      <c r="O712">
        <v>0</v>
      </c>
      <c r="P712">
        <v>0</v>
      </c>
      <c r="Q712">
        <v>3</v>
      </c>
      <c r="R712">
        <v>5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3</v>
      </c>
      <c r="Z712">
        <v>11</v>
      </c>
      <c r="AA712">
        <v>0</v>
      </c>
      <c r="AB712">
        <v>71</v>
      </c>
      <c r="AC712" t="str" cm="1">
        <f t="array" ref="AC712">_xlfn.IFS(AB712 &lt; 30, "&lt; 30", AB712 &lt; 40, "30-39", AB712 &lt; 50, "40-49", AB712 &gt;= 50, "50+")</f>
        <v>50+</v>
      </c>
      <c r="AD712">
        <v>2434</v>
      </c>
      <c r="AE712">
        <v>1</v>
      </c>
      <c r="AF712">
        <v>0</v>
      </c>
      <c r="AG712">
        <v>0</v>
      </c>
      <c r="AH712">
        <v>0</v>
      </c>
      <c r="AI712">
        <v>0</v>
      </c>
      <c r="AJ712" t="str" cm="1">
        <f t="array" ref="AJ71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71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12">
        <v>0</v>
      </c>
      <c r="AM712">
        <v>0</v>
      </c>
      <c r="AN712">
        <v>0</v>
      </c>
      <c r="AO712">
        <v>0</v>
      </c>
      <c r="AP712">
        <v>1</v>
      </c>
      <c r="AQ712" t="str" cm="1">
        <f t="array" ref="AQ71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712" t="str" cm="1">
        <f t="array" ref="AR71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12">
        <v>11</v>
      </c>
      <c r="AT712">
        <v>11</v>
      </c>
      <c r="AU712">
        <v>0</v>
      </c>
      <c r="AV712">
        <v>2</v>
      </c>
      <c r="AW712" t="s">
        <v>45</v>
      </c>
      <c r="AX712" t="s">
        <v>13</v>
      </c>
      <c r="AY712" t="str">
        <f t="shared" si="100"/>
        <v>Store</v>
      </c>
      <c r="AZ712">
        <v>3</v>
      </c>
      <c r="BA712" t="s">
        <v>44</v>
      </c>
      <c r="BB712">
        <f t="shared" si="101"/>
        <v>3</v>
      </c>
      <c r="BC712">
        <f t="shared" si="102"/>
        <v>11</v>
      </c>
      <c r="BD712">
        <f t="shared" si="103"/>
        <v>8</v>
      </c>
      <c r="BE712">
        <f t="shared" si="104"/>
        <v>0</v>
      </c>
      <c r="BF712">
        <f t="shared" si="105"/>
        <v>0</v>
      </c>
      <c r="BG712">
        <f t="shared" si="106"/>
        <v>8</v>
      </c>
      <c r="BH712">
        <f t="shared" si="107"/>
        <v>1</v>
      </c>
      <c r="BI712" t="str">
        <f>VLOOKUP(BH712,'Additional Data'!$E$1:$F$12,2,FALSE)</f>
        <v>Churned Customer</v>
      </c>
      <c r="BJ712" t="str">
        <f>IF(G712 &lt;= 'Additional Data'!$Q$2, "Low", IF(G712 &lt;= 'Additional Data'!$Q$3, "Medium", "High"))</f>
        <v>Low</v>
      </c>
      <c r="BK712" t="str">
        <f>IF(K712 &lt;= 'Additional Data'!$V$2, "Low", IF(K712 &lt;= 'Additional Data'!$V$3, "Medium", "High"))</f>
        <v>Low</v>
      </c>
      <c r="BL712" t="str">
        <f>IF(L712 &lt;= 'Additional Data'!$AA$2, "Low", IF(L712 &lt;= 'Additional Data'!$AA$3, "Medium", "High"))</f>
        <v>Low</v>
      </c>
      <c r="BM712">
        <v>711</v>
      </c>
    </row>
    <row r="713" spans="1:65" x14ac:dyDescent="0.25">
      <c r="A713">
        <v>53593</v>
      </c>
      <c r="B713" t="str">
        <f>IF(A713 &lt;= 'Additional Data'!$B$2,"Low", IF(A713 &lt;='Additional Data'!$B$3, "Medium", "High"))</f>
        <v>Medium</v>
      </c>
      <c r="C713">
        <v>1</v>
      </c>
      <c r="D713">
        <v>1</v>
      </c>
      <c r="E713">
        <v>60</v>
      </c>
      <c r="F713" t="str">
        <f t="shared" si="99"/>
        <v>Mid</v>
      </c>
      <c r="G713">
        <v>349</v>
      </c>
      <c r="H713">
        <v>4</v>
      </c>
      <c r="I713">
        <v>78</v>
      </c>
      <c r="J713">
        <v>6</v>
      </c>
      <c r="K713">
        <v>0</v>
      </c>
      <c r="L713">
        <v>43</v>
      </c>
      <c r="M713">
        <f>INDEX('Additional Data'!$H$2:$M$2, MATCH(MAX(G713:L713), G713:L713,0))</f>
        <v>0</v>
      </c>
      <c r="N713">
        <v>8</v>
      </c>
      <c r="O713">
        <v>7</v>
      </c>
      <c r="P713">
        <v>2</v>
      </c>
      <c r="Q713">
        <v>6</v>
      </c>
      <c r="R713">
        <v>8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3</v>
      </c>
      <c r="Z713">
        <v>11</v>
      </c>
      <c r="AA713">
        <v>0</v>
      </c>
      <c r="AB713">
        <v>67</v>
      </c>
      <c r="AC713" t="str" cm="1">
        <f t="array" ref="AC713">_xlfn.IFS(AB713 &lt; 30, "&lt; 30", AB713 &lt; 40, "30-39", AB713 &lt; 50, "40-49", AB713 &gt;= 50, "50+")</f>
        <v>50+</v>
      </c>
      <c r="AD713">
        <v>2850</v>
      </c>
      <c r="AE713">
        <v>0</v>
      </c>
      <c r="AF713">
        <v>0</v>
      </c>
      <c r="AG713">
        <v>0</v>
      </c>
      <c r="AH713">
        <v>1</v>
      </c>
      <c r="AI713">
        <v>0</v>
      </c>
      <c r="AJ713" t="str" cm="1">
        <f t="array" ref="AJ71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71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13">
        <v>0</v>
      </c>
      <c r="AM713">
        <v>0</v>
      </c>
      <c r="AN713">
        <v>0</v>
      </c>
      <c r="AO713">
        <v>0</v>
      </c>
      <c r="AP713">
        <v>1</v>
      </c>
      <c r="AQ713" t="str" cm="1">
        <f t="array" ref="AQ71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713" t="str" cm="1">
        <f t="array" ref="AR71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13">
        <v>437</v>
      </c>
      <c r="AT713">
        <v>394</v>
      </c>
      <c r="AU713">
        <v>0</v>
      </c>
      <c r="AV713">
        <v>2</v>
      </c>
      <c r="AW713" t="s">
        <v>46</v>
      </c>
      <c r="AX713" t="s">
        <v>11</v>
      </c>
      <c r="AY713" t="str">
        <f t="shared" si="100"/>
        <v>Web</v>
      </c>
      <c r="AZ713">
        <v>15</v>
      </c>
      <c r="BA713" t="s">
        <v>44</v>
      </c>
      <c r="BB713">
        <f t="shared" si="101"/>
        <v>15</v>
      </c>
      <c r="BC713">
        <f t="shared" si="102"/>
        <v>480</v>
      </c>
      <c r="BD713">
        <f t="shared" si="103"/>
        <v>4</v>
      </c>
      <c r="BE713">
        <f t="shared" si="104"/>
        <v>5</v>
      </c>
      <c r="BF713">
        <f t="shared" si="105"/>
        <v>5</v>
      </c>
      <c r="BG713">
        <f t="shared" si="106"/>
        <v>14</v>
      </c>
      <c r="BH713">
        <f t="shared" si="107"/>
        <v>4</v>
      </c>
      <c r="BI713" t="str">
        <f>VLOOKUP(BH713,'Additional Data'!$E$1:$F$12,2,FALSE)</f>
        <v>At Risk</v>
      </c>
      <c r="BJ713" t="str">
        <f>IF(G713 &lt;= 'Additional Data'!$Q$2, "Low", IF(G713 &lt;= 'Additional Data'!$Q$3, "Medium", "High"))</f>
        <v>Medium</v>
      </c>
      <c r="BK713" t="str">
        <f>IF(K713 &lt;= 'Additional Data'!$V$2, "Low", IF(K713 &lt;= 'Additional Data'!$V$3, "Medium", "High"))</f>
        <v>Low</v>
      </c>
      <c r="BL713" t="str">
        <f>IF(L713 &lt;= 'Additional Data'!$AA$2, "Low", IF(L713 &lt;= 'Additional Data'!$AA$3, "Medium", "High"))</f>
        <v>Medium</v>
      </c>
      <c r="BM713">
        <v>712</v>
      </c>
    </row>
    <row r="714" spans="1:65" x14ac:dyDescent="0.25">
      <c r="A714">
        <v>66373</v>
      </c>
      <c r="B714" t="str">
        <f>IF(A714 &lt;= 'Additional Data'!$B$2,"Low", IF(A714 &lt;='Additional Data'!$B$3, "Medium", "High"))</f>
        <v>Medium</v>
      </c>
      <c r="C714">
        <v>1</v>
      </c>
      <c r="D714">
        <v>1</v>
      </c>
      <c r="E714">
        <v>57</v>
      </c>
      <c r="F714" t="str">
        <f t="shared" si="99"/>
        <v>Mid</v>
      </c>
      <c r="G714">
        <v>328</v>
      </c>
      <c r="H714">
        <v>9</v>
      </c>
      <c r="I714">
        <v>124</v>
      </c>
      <c r="J714">
        <v>12</v>
      </c>
      <c r="K714">
        <v>24</v>
      </c>
      <c r="L714">
        <v>109</v>
      </c>
      <c r="M714">
        <f>INDEX('Additional Data'!$H$2:$M$2, MATCH(MAX(G714:L714), G714:L714,0))</f>
        <v>0</v>
      </c>
      <c r="N714">
        <v>7</v>
      </c>
      <c r="O714">
        <v>4</v>
      </c>
      <c r="P714">
        <v>2</v>
      </c>
      <c r="Q714">
        <v>10</v>
      </c>
      <c r="R714">
        <v>3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3</v>
      </c>
      <c r="Z714">
        <v>11</v>
      </c>
      <c r="AA714">
        <v>0</v>
      </c>
      <c r="AB714">
        <v>42</v>
      </c>
      <c r="AC714" t="str" cm="1">
        <f t="array" ref="AC714">_xlfn.IFS(AB714 &lt; 30, "&lt; 30", AB714 &lt; 40, "30-39", AB714 &lt; 50, "40-49", AB714 &gt;= 50, "50+")</f>
        <v>40-49</v>
      </c>
      <c r="AD714">
        <v>2541</v>
      </c>
      <c r="AE714">
        <v>0</v>
      </c>
      <c r="AF714">
        <v>1</v>
      </c>
      <c r="AG714">
        <v>0</v>
      </c>
      <c r="AH714">
        <v>0</v>
      </c>
      <c r="AI714">
        <v>0</v>
      </c>
      <c r="AJ714" t="str" cm="1">
        <f t="array" ref="AJ71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1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14">
        <v>0</v>
      </c>
      <c r="AM714">
        <v>0</v>
      </c>
      <c r="AN714">
        <v>1</v>
      </c>
      <c r="AO714">
        <v>0</v>
      </c>
      <c r="AP714">
        <v>0</v>
      </c>
      <c r="AQ714" t="str" cm="1">
        <f t="array" ref="AQ71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14" t="str" cm="1">
        <f t="array" ref="AR71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14">
        <v>497</v>
      </c>
      <c r="AT714">
        <v>388</v>
      </c>
      <c r="AU714">
        <v>0</v>
      </c>
      <c r="AV714">
        <v>2</v>
      </c>
      <c r="AW714" t="s">
        <v>46</v>
      </c>
      <c r="AX714" t="s">
        <v>13</v>
      </c>
      <c r="AY714" t="str">
        <f t="shared" si="100"/>
        <v>Store</v>
      </c>
      <c r="AZ714">
        <v>16</v>
      </c>
      <c r="BA714" t="s">
        <v>44</v>
      </c>
      <c r="BB714">
        <f t="shared" si="101"/>
        <v>16</v>
      </c>
      <c r="BC714">
        <f t="shared" si="102"/>
        <v>606</v>
      </c>
      <c r="BD714">
        <f t="shared" si="103"/>
        <v>5</v>
      </c>
      <c r="BE714">
        <f t="shared" si="104"/>
        <v>6</v>
      </c>
      <c r="BF714">
        <f t="shared" si="105"/>
        <v>5</v>
      </c>
      <c r="BG714">
        <f t="shared" si="106"/>
        <v>16</v>
      </c>
      <c r="BH714">
        <f t="shared" si="107"/>
        <v>5</v>
      </c>
      <c r="BI714" t="str">
        <f>VLOOKUP(BH714,'Additional Data'!$E$1:$F$12,2,FALSE)</f>
        <v>Loyal Customer</v>
      </c>
      <c r="BJ714" t="str">
        <f>IF(G714 &lt;= 'Additional Data'!$Q$2, "Low", IF(G714 &lt;= 'Additional Data'!$Q$3, "Medium", "High"))</f>
        <v>Medium</v>
      </c>
      <c r="BK714" t="str">
        <f>IF(K714 &lt;= 'Additional Data'!$V$2, "Low", IF(K714 &lt;= 'Additional Data'!$V$3, "Medium", "High"))</f>
        <v>Medium</v>
      </c>
      <c r="BL714" t="str">
        <f>IF(L714 &lt;= 'Additional Data'!$AA$2, "Low", IF(L714 &lt;= 'Additional Data'!$AA$3, "Medium", "High"))</f>
        <v>High</v>
      </c>
      <c r="BM714">
        <v>713</v>
      </c>
    </row>
    <row r="715" spans="1:65" x14ac:dyDescent="0.25">
      <c r="A715">
        <v>45072</v>
      </c>
      <c r="B715" t="str">
        <f>IF(A715 &lt;= 'Additional Data'!$B$2,"Low", IF(A715 &lt;='Additional Data'!$B$3, "Medium", "High"))</f>
        <v>Medium</v>
      </c>
      <c r="C715">
        <v>1</v>
      </c>
      <c r="D715">
        <v>2</v>
      </c>
      <c r="E715">
        <v>74</v>
      </c>
      <c r="F715" t="str">
        <f t="shared" si="99"/>
        <v>Old</v>
      </c>
      <c r="G715">
        <v>144</v>
      </c>
      <c r="H715">
        <v>2</v>
      </c>
      <c r="I715">
        <v>99</v>
      </c>
      <c r="J715">
        <v>7</v>
      </c>
      <c r="K715">
        <v>2</v>
      </c>
      <c r="L715">
        <v>30</v>
      </c>
      <c r="M715">
        <f>INDEX('Additional Data'!$H$2:$M$2, MATCH(MAX(G715:L715), G715:L715,0))</f>
        <v>0</v>
      </c>
      <c r="N715">
        <v>5</v>
      </c>
      <c r="O715">
        <v>6</v>
      </c>
      <c r="P715">
        <v>1</v>
      </c>
      <c r="Q715">
        <v>4</v>
      </c>
      <c r="R715">
        <v>8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3</v>
      </c>
      <c r="Z715">
        <v>11</v>
      </c>
      <c r="AA715">
        <v>0</v>
      </c>
      <c r="AB715">
        <v>72</v>
      </c>
      <c r="AC715" t="str" cm="1">
        <f t="array" ref="AC715">_xlfn.IFS(AB715 &lt; 30, "&lt; 30", AB715 &lt; 40, "30-39", AB715 &lt; 50, "40-49", AB715 &gt;= 50, "50+")</f>
        <v>50+</v>
      </c>
      <c r="AD715">
        <v>2415</v>
      </c>
      <c r="AE715">
        <v>1</v>
      </c>
      <c r="AF715">
        <v>0</v>
      </c>
      <c r="AG715">
        <v>0</v>
      </c>
      <c r="AH715">
        <v>0</v>
      </c>
      <c r="AI715">
        <v>0</v>
      </c>
      <c r="AJ715" t="str" cm="1">
        <f t="array" ref="AJ71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71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15">
        <v>0</v>
      </c>
      <c r="AM715">
        <v>0</v>
      </c>
      <c r="AN715">
        <v>0</v>
      </c>
      <c r="AO715">
        <v>0</v>
      </c>
      <c r="AP715">
        <v>1</v>
      </c>
      <c r="AQ715" t="str" cm="1">
        <f t="array" ref="AQ71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715" t="str" cm="1">
        <f t="array" ref="AR71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15">
        <v>254</v>
      </c>
      <c r="AT715">
        <v>224</v>
      </c>
      <c r="AU715">
        <v>0</v>
      </c>
      <c r="AV715">
        <v>3</v>
      </c>
      <c r="AW715" t="s">
        <v>47</v>
      </c>
      <c r="AX715" t="s">
        <v>11</v>
      </c>
      <c r="AY715" t="str">
        <f t="shared" si="100"/>
        <v>Web</v>
      </c>
      <c r="AZ715">
        <v>11</v>
      </c>
      <c r="BA715" t="s">
        <v>44</v>
      </c>
      <c r="BB715">
        <f t="shared" si="101"/>
        <v>11</v>
      </c>
      <c r="BC715">
        <f t="shared" si="102"/>
        <v>284</v>
      </c>
      <c r="BD715">
        <f t="shared" si="103"/>
        <v>3.0000000000000004</v>
      </c>
      <c r="BE715">
        <f t="shared" si="104"/>
        <v>4</v>
      </c>
      <c r="BF715">
        <f t="shared" si="105"/>
        <v>4</v>
      </c>
      <c r="BG715">
        <f t="shared" si="106"/>
        <v>11</v>
      </c>
      <c r="BH715">
        <f t="shared" si="107"/>
        <v>3</v>
      </c>
      <c r="BI715" t="str">
        <f>VLOOKUP(BH715,'Additional Data'!$E$1:$F$12,2,FALSE)</f>
        <v>At Risk</v>
      </c>
      <c r="BJ715" t="str">
        <f>IF(G715 &lt;= 'Additional Data'!$Q$2, "Low", IF(G715 &lt;= 'Additional Data'!$Q$3, "Medium", "High"))</f>
        <v>Medium</v>
      </c>
      <c r="BK715" t="str">
        <f>IF(K715 &lt;= 'Additional Data'!$V$2, "Low", IF(K715 &lt;= 'Additional Data'!$V$3, "Medium", "High"))</f>
        <v>Medium</v>
      </c>
      <c r="BL715" t="str">
        <f>IF(L715 &lt;= 'Additional Data'!$AA$2, "Low", IF(L715 &lt;= 'Additional Data'!$AA$3, "Medium", "High"))</f>
        <v>Medium</v>
      </c>
      <c r="BM715">
        <v>714</v>
      </c>
    </row>
    <row r="716" spans="1:65" x14ac:dyDescent="0.25">
      <c r="A716">
        <v>89694</v>
      </c>
      <c r="B716" t="str">
        <f>IF(A716 &lt;= 'Additional Data'!$B$2,"Low", IF(A716 &lt;='Additional Data'!$B$3, "Medium", "High"))</f>
        <v>High</v>
      </c>
      <c r="C716">
        <v>1</v>
      </c>
      <c r="D716">
        <v>1</v>
      </c>
      <c r="E716">
        <v>22</v>
      </c>
      <c r="F716" t="str">
        <f t="shared" si="99"/>
        <v>Recent</v>
      </c>
      <c r="G716">
        <v>1126</v>
      </c>
      <c r="H716">
        <v>28</v>
      </c>
      <c r="I716">
        <v>211</v>
      </c>
      <c r="J716">
        <v>37</v>
      </c>
      <c r="K716">
        <v>28</v>
      </c>
      <c r="L716">
        <v>42</v>
      </c>
      <c r="M716">
        <f>INDEX('Additional Data'!$H$2:$M$2, MATCH(MAX(G716:L716), G716:L716,0))</f>
        <v>0</v>
      </c>
      <c r="N716">
        <v>3</v>
      </c>
      <c r="O716">
        <v>4</v>
      </c>
      <c r="P716">
        <v>3</v>
      </c>
      <c r="Q716">
        <v>4</v>
      </c>
      <c r="R716">
        <v>5</v>
      </c>
      <c r="S716">
        <v>0</v>
      </c>
      <c r="T716">
        <v>1</v>
      </c>
      <c r="U716">
        <v>1</v>
      </c>
      <c r="V716">
        <v>1</v>
      </c>
      <c r="W716">
        <v>0</v>
      </c>
      <c r="X716">
        <v>0</v>
      </c>
      <c r="Y716">
        <v>3</v>
      </c>
      <c r="Z716">
        <v>11</v>
      </c>
      <c r="AA716">
        <v>0</v>
      </c>
      <c r="AB716">
        <v>47</v>
      </c>
      <c r="AC716" t="str" cm="1">
        <f t="array" ref="AC716">_xlfn.IFS(AB716 &lt; 30, "&lt; 30", AB716 &lt; 40, "30-39", AB716 &lt; 50, "40-49", AB716 &gt;= 50, "50+")</f>
        <v>40-49</v>
      </c>
      <c r="AD716">
        <v>2422</v>
      </c>
      <c r="AE716">
        <v>1</v>
      </c>
      <c r="AF716">
        <v>0</v>
      </c>
      <c r="AG716">
        <v>0</v>
      </c>
      <c r="AH716">
        <v>0</v>
      </c>
      <c r="AI716">
        <v>0</v>
      </c>
      <c r="AJ716" t="str" cm="1">
        <f t="array" ref="AJ71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71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16">
        <v>0</v>
      </c>
      <c r="AM716">
        <v>0</v>
      </c>
      <c r="AN716">
        <v>1</v>
      </c>
      <c r="AO716">
        <v>0</v>
      </c>
      <c r="AP716">
        <v>0</v>
      </c>
      <c r="AQ716" t="str" cm="1">
        <f t="array" ref="AQ71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16" t="str" cm="1">
        <f t="array" ref="AR71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16">
        <v>1430</v>
      </c>
      <c r="AT716">
        <v>1388</v>
      </c>
      <c r="AU716">
        <v>3</v>
      </c>
      <c r="AV716">
        <v>2</v>
      </c>
      <c r="AW716" t="s">
        <v>43</v>
      </c>
      <c r="AX716" t="s">
        <v>11</v>
      </c>
      <c r="AY716" t="str">
        <f t="shared" si="100"/>
        <v>Web</v>
      </c>
      <c r="AZ716">
        <v>11</v>
      </c>
      <c r="BA716" t="s">
        <v>48</v>
      </c>
      <c r="BB716">
        <f t="shared" si="101"/>
        <v>11</v>
      </c>
      <c r="BC716">
        <f t="shared" si="102"/>
        <v>1472</v>
      </c>
      <c r="BD716">
        <f t="shared" si="103"/>
        <v>8</v>
      </c>
      <c r="BE716">
        <f t="shared" si="104"/>
        <v>4</v>
      </c>
      <c r="BF716">
        <f t="shared" si="105"/>
        <v>8</v>
      </c>
      <c r="BG716">
        <f t="shared" si="106"/>
        <v>20</v>
      </c>
      <c r="BH716">
        <f t="shared" si="107"/>
        <v>7</v>
      </c>
      <c r="BI716" t="str">
        <f>VLOOKUP(BH716,'Additional Data'!$E$1:$F$12,2,FALSE)</f>
        <v>Loyal Customer</v>
      </c>
      <c r="BJ716" t="str">
        <f>IF(G716 &lt;= 'Additional Data'!$Q$2, "Low", IF(G716 &lt;= 'Additional Data'!$Q$3, "Medium", "High"))</f>
        <v>High</v>
      </c>
      <c r="BK716" t="str">
        <f>IF(K716 &lt;= 'Additional Data'!$V$2, "Low", IF(K716 &lt;= 'Additional Data'!$V$3, "Medium", "High"))</f>
        <v>Medium</v>
      </c>
      <c r="BL716" t="str">
        <f>IF(L716 &lt;= 'Additional Data'!$AA$2, "Low", IF(L716 &lt;= 'Additional Data'!$AA$3, "Medium", "High"))</f>
        <v>Medium</v>
      </c>
      <c r="BM716">
        <v>715</v>
      </c>
    </row>
    <row r="717" spans="1:65" x14ac:dyDescent="0.25">
      <c r="A717">
        <v>72025</v>
      </c>
      <c r="B717" t="str">
        <f>IF(A717 &lt;= 'Additional Data'!$B$2,"Low", IF(A717 &lt;='Additional Data'!$B$3, "Medium", "High"))</f>
        <v>High</v>
      </c>
      <c r="C717">
        <v>0</v>
      </c>
      <c r="D717">
        <v>0</v>
      </c>
      <c r="E717">
        <v>46</v>
      </c>
      <c r="F717" t="str">
        <f t="shared" si="99"/>
        <v>Mid</v>
      </c>
      <c r="G717">
        <v>967</v>
      </c>
      <c r="H717">
        <v>0</v>
      </c>
      <c r="I717">
        <v>617</v>
      </c>
      <c r="J717">
        <v>43</v>
      </c>
      <c r="K717">
        <v>50</v>
      </c>
      <c r="L717">
        <v>0</v>
      </c>
      <c r="M717">
        <f>INDEX('Additional Data'!$H$2:$M$2, MATCH(MAX(G717:L717), G717:L717,0))</f>
        <v>0</v>
      </c>
      <c r="N717">
        <v>1</v>
      </c>
      <c r="O717">
        <v>4</v>
      </c>
      <c r="P717">
        <v>8</v>
      </c>
      <c r="Q717">
        <v>13</v>
      </c>
      <c r="R717">
        <v>2</v>
      </c>
      <c r="S717">
        <v>0</v>
      </c>
      <c r="T717">
        <v>1</v>
      </c>
      <c r="U717">
        <v>1</v>
      </c>
      <c r="V717">
        <v>1</v>
      </c>
      <c r="W717">
        <v>0</v>
      </c>
      <c r="X717">
        <v>0</v>
      </c>
      <c r="Y717">
        <v>3</v>
      </c>
      <c r="Z717">
        <v>11</v>
      </c>
      <c r="AA717">
        <v>1</v>
      </c>
      <c r="AB717">
        <v>71</v>
      </c>
      <c r="AC717" t="str" cm="1">
        <f t="array" ref="AC717">_xlfn.IFS(AB717 &lt; 30, "&lt; 30", AB717 &lt; 40, "30-39", AB717 &lt; 50, "40-49", AB717 &gt;= 50, "50+")</f>
        <v>50+</v>
      </c>
      <c r="AD717">
        <v>2220</v>
      </c>
      <c r="AE717">
        <v>0</v>
      </c>
      <c r="AF717">
        <v>1</v>
      </c>
      <c r="AG717">
        <v>0</v>
      </c>
      <c r="AH717">
        <v>0</v>
      </c>
      <c r="AI717">
        <v>0</v>
      </c>
      <c r="AJ717" t="str" cm="1">
        <f t="array" ref="AJ71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1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17">
        <v>0</v>
      </c>
      <c r="AM717">
        <v>0</v>
      </c>
      <c r="AN717">
        <v>1</v>
      </c>
      <c r="AO717">
        <v>0</v>
      </c>
      <c r="AP717">
        <v>0</v>
      </c>
      <c r="AQ717" t="str" cm="1">
        <f t="array" ref="AQ71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17" t="str" cm="1">
        <f t="array" ref="AR71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17">
        <v>1677</v>
      </c>
      <c r="AT717">
        <v>1677</v>
      </c>
      <c r="AU717">
        <v>3</v>
      </c>
      <c r="AV717">
        <v>0</v>
      </c>
      <c r="AW717" t="s">
        <v>43</v>
      </c>
      <c r="AX717" t="s">
        <v>13</v>
      </c>
      <c r="AY717" t="str">
        <f t="shared" si="100"/>
        <v>Store</v>
      </c>
      <c r="AZ717">
        <v>25</v>
      </c>
      <c r="BA717" t="s">
        <v>48</v>
      </c>
      <c r="BB717">
        <f t="shared" si="101"/>
        <v>25</v>
      </c>
      <c r="BC717">
        <f t="shared" si="102"/>
        <v>1677</v>
      </c>
      <c r="BD717">
        <f t="shared" si="103"/>
        <v>6</v>
      </c>
      <c r="BE717">
        <f t="shared" si="104"/>
        <v>9</v>
      </c>
      <c r="BF717">
        <f t="shared" si="105"/>
        <v>9</v>
      </c>
      <c r="BG717">
        <f t="shared" si="106"/>
        <v>24</v>
      </c>
      <c r="BH717">
        <f t="shared" si="107"/>
        <v>9</v>
      </c>
      <c r="BI717" t="str">
        <f>VLOOKUP(BH717,'Additional Data'!$E$1:$F$12,2,FALSE)</f>
        <v>Top Customer</v>
      </c>
      <c r="BJ717" t="str">
        <f>IF(G717 &lt;= 'Additional Data'!$Q$2, "Low", IF(G717 &lt;= 'Additional Data'!$Q$3, "Medium", "High"))</f>
        <v>High</v>
      </c>
      <c r="BK717" t="str">
        <f>IF(K717 &lt;= 'Additional Data'!$V$2, "Low", IF(K717 &lt;= 'Additional Data'!$V$3, "Medium", "High"))</f>
        <v>High</v>
      </c>
      <c r="BL717" t="str">
        <f>IF(L717 &lt;= 'Additional Data'!$AA$2, "Low", IF(L717 &lt;= 'Additional Data'!$AA$3, "Medium", "High"))</f>
        <v>Low</v>
      </c>
      <c r="BM717">
        <v>716</v>
      </c>
    </row>
    <row r="718" spans="1:65" x14ac:dyDescent="0.25">
      <c r="A718">
        <v>67432</v>
      </c>
      <c r="B718" t="str">
        <f>IF(A718 &lt;= 'Additional Data'!$B$2,"Low", IF(A718 &lt;='Additional Data'!$B$3, "Medium", "High"))</f>
        <v>Medium</v>
      </c>
      <c r="C718">
        <v>0</v>
      </c>
      <c r="D718">
        <v>1</v>
      </c>
      <c r="E718">
        <v>69</v>
      </c>
      <c r="F718" t="str">
        <f t="shared" si="99"/>
        <v>Old</v>
      </c>
      <c r="G718">
        <v>432</v>
      </c>
      <c r="H718">
        <v>79</v>
      </c>
      <c r="I718">
        <v>341</v>
      </c>
      <c r="J718">
        <v>177</v>
      </c>
      <c r="K718">
        <v>136</v>
      </c>
      <c r="L718">
        <v>170</v>
      </c>
      <c r="M718">
        <f>INDEX('Additional Data'!$H$2:$M$2, MATCH(MAX(G718:L718), G718:L718,0))</f>
        <v>0</v>
      </c>
      <c r="N718">
        <v>2</v>
      </c>
      <c r="O718">
        <v>8</v>
      </c>
      <c r="P718">
        <v>5</v>
      </c>
      <c r="Q718">
        <v>4</v>
      </c>
      <c r="R718">
        <v>4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3</v>
      </c>
      <c r="Z718">
        <v>11</v>
      </c>
      <c r="AA718">
        <v>0</v>
      </c>
      <c r="AB718">
        <v>47</v>
      </c>
      <c r="AC718" t="str" cm="1">
        <f t="array" ref="AC718">_xlfn.IFS(AB718 &lt; 30, "&lt; 30", AB718 &lt; 40, "30-39", AB718 &lt; 50, "40-49", AB718 &gt;= 50, "50+")</f>
        <v>40-49</v>
      </c>
      <c r="AD718">
        <v>2616</v>
      </c>
      <c r="AE718">
        <v>0</v>
      </c>
      <c r="AF718">
        <v>1</v>
      </c>
      <c r="AG718">
        <v>0</v>
      </c>
      <c r="AH718">
        <v>0</v>
      </c>
      <c r="AI718">
        <v>0</v>
      </c>
      <c r="AJ718" t="str" cm="1">
        <f t="array" ref="AJ71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1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18">
        <v>0</v>
      </c>
      <c r="AM718">
        <v>0</v>
      </c>
      <c r="AN718">
        <v>1</v>
      </c>
      <c r="AO718">
        <v>0</v>
      </c>
      <c r="AP718">
        <v>0</v>
      </c>
      <c r="AQ718" t="str" cm="1">
        <f t="array" ref="AQ71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18" t="str" cm="1">
        <f t="array" ref="AR71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18">
        <v>1165</v>
      </c>
      <c r="AT718">
        <v>995</v>
      </c>
      <c r="AU718">
        <v>0</v>
      </c>
      <c r="AV718">
        <v>1</v>
      </c>
      <c r="AW718" t="s">
        <v>43</v>
      </c>
      <c r="AX718" t="s">
        <v>11</v>
      </c>
      <c r="AY718" t="str">
        <f t="shared" si="100"/>
        <v>Web</v>
      </c>
      <c r="AZ718">
        <v>17</v>
      </c>
      <c r="BA718" t="s">
        <v>44</v>
      </c>
      <c r="BB718">
        <f t="shared" si="101"/>
        <v>17</v>
      </c>
      <c r="BC718">
        <f t="shared" si="102"/>
        <v>1335</v>
      </c>
      <c r="BD718">
        <f t="shared" si="103"/>
        <v>4</v>
      </c>
      <c r="BE718">
        <f t="shared" si="104"/>
        <v>6</v>
      </c>
      <c r="BF718">
        <f t="shared" si="105"/>
        <v>8</v>
      </c>
      <c r="BG718">
        <f t="shared" si="106"/>
        <v>18</v>
      </c>
      <c r="BH718">
        <f t="shared" si="107"/>
        <v>6</v>
      </c>
      <c r="BI718" t="str">
        <f>VLOOKUP(BH718,'Additional Data'!$E$1:$F$12,2,FALSE)</f>
        <v>Loyal Customer</v>
      </c>
      <c r="BJ718" t="str">
        <f>IF(G718 &lt;= 'Additional Data'!$Q$2, "Low", IF(G718 &lt;= 'Additional Data'!$Q$3, "Medium", "High"))</f>
        <v>Medium</v>
      </c>
      <c r="BK718" t="str">
        <f>IF(K718 &lt;= 'Additional Data'!$V$2, "Low", IF(K718 &lt;= 'Additional Data'!$V$3, "Medium", "High"))</f>
        <v>High</v>
      </c>
      <c r="BL718" t="str">
        <f>IF(L718 &lt;= 'Additional Data'!$AA$2, "Low", IF(L718 &lt;= 'Additional Data'!$AA$3, "Medium", "High"))</f>
        <v>High</v>
      </c>
      <c r="BM718">
        <v>717</v>
      </c>
    </row>
    <row r="719" spans="1:65" x14ac:dyDescent="0.25">
      <c r="A719">
        <v>70545</v>
      </c>
      <c r="B719" t="str">
        <f>IF(A719 &lt;= 'Additional Data'!$B$2,"Low", IF(A719 &lt;='Additional Data'!$B$3, "Medium", "High"))</f>
        <v>High</v>
      </c>
      <c r="C719">
        <v>0</v>
      </c>
      <c r="D719">
        <v>1</v>
      </c>
      <c r="E719">
        <v>29</v>
      </c>
      <c r="F719" t="str">
        <f t="shared" si="99"/>
        <v>Recent</v>
      </c>
      <c r="G719">
        <v>138</v>
      </c>
      <c r="H719">
        <v>39</v>
      </c>
      <c r="I719">
        <v>63</v>
      </c>
      <c r="J719">
        <v>55</v>
      </c>
      <c r="K719">
        <v>18</v>
      </c>
      <c r="L719">
        <v>21</v>
      </c>
      <c r="M719">
        <f>INDEX('Additional Data'!$H$2:$M$2, MATCH(MAX(G719:L719), G719:L719,0))</f>
        <v>0</v>
      </c>
      <c r="N719">
        <v>1</v>
      </c>
      <c r="O719">
        <v>4</v>
      </c>
      <c r="P719">
        <v>1</v>
      </c>
      <c r="Q719">
        <v>7</v>
      </c>
      <c r="R719">
        <v>2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3</v>
      </c>
      <c r="Z719">
        <v>11</v>
      </c>
      <c r="AA719">
        <v>0</v>
      </c>
      <c r="AB719">
        <v>68</v>
      </c>
      <c r="AC719" t="str" cm="1">
        <f t="array" ref="AC719">_xlfn.IFS(AB719 &lt; 30, "&lt; 30", AB719 &lt; 40, "30-39", AB719 &lt; 50, "40-49", AB719 &gt;= 50, "50+")</f>
        <v>50+</v>
      </c>
      <c r="AD719">
        <v>2185</v>
      </c>
      <c r="AE719">
        <v>0</v>
      </c>
      <c r="AF719">
        <v>0</v>
      </c>
      <c r="AG719">
        <v>0</v>
      </c>
      <c r="AH719">
        <v>1</v>
      </c>
      <c r="AI719">
        <v>0</v>
      </c>
      <c r="AJ719" t="str" cm="1">
        <f t="array" ref="AJ71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71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19">
        <v>0</v>
      </c>
      <c r="AM719">
        <v>0</v>
      </c>
      <c r="AN719">
        <v>0</v>
      </c>
      <c r="AO719">
        <v>1</v>
      </c>
      <c r="AP719">
        <v>0</v>
      </c>
      <c r="AQ719" t="str" cm="1">
        <f t="array" ref="AQ71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719" t="str" cm="1">
        <f t="array" ref="AR71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19">
        <v>313</v>
      </c>
      <c r="AT719">
        <v>292</v>
      </c>
      <c r="AU719">
        <v>0</v>
      </c>
      <c r="AV719">
        <v>1</v>
      </c>
      <c r="AW719" t="s">
        <v>47</v>
      </c>
      <c r="AX719" t="s">
        <v>13</v>
      </c>
      <c r="AY719" t="str">
        <f t="shared" si="100"/>
        <v>Store</v>
      </c>
      <c r="AZ719">
        <v>12</v>
      </c>
      <c r="BA719" t="s">
        <v>44</v>
      </c>
      <c r="BB719">
        <f t="shared" si="101"/>
        <v>12</v>
      </c>
      <c r="BC719">
        <f t="shared" si="102"/>
        <v>334</v>
      </c>
      <c r="BD719">
        <f t="shared" si="103"/>
        <v>8</v>
      </c>
      <c r="BE719">
        <f t="shared" si="104"/>
        <v>4</v>
      </c>
      <c r="BF719">
        <f t="shared" si="105"/>
        <v>4</v>
      </c>
      <c r="BG719">
        <f t="shared" si="106"/>
        <v>16</v>
      </c>
      <c r="BH719">
        <f t="shared" si="107"/>
        <v>5</v>
      </c>
      <c r="BI719" t="str">
        <f>VLOOKUP(BH719,'Additional Data'!$E$1:$F$12,2,FALSE)</f>
        <v>Loyal Customer</v>
      </c>
      <c r="BJ719" t="str">
        <f>IF(G719 &lt;= 'Additional Data'!$Q$2, "Low", IF(G719 &lt;= 'Additional Data'!$Q$3, "Medium", "High"))</f>
        <v>Medium</v>
      </c>
      <c r="BK719" t="str">
        <f>IF(K719 &lt;= 'Additional Data'!$V$2, "Low", IF(K719 &lt;= 'Additional Data'!$V$3, "Medium", "High"))</f>
        <v>Medium</v>
      </c>
      <c r="BL719" t="str">
        <f>IF(L719 &lt;= 'Additional Data'!$AA$2, "Low", IF(L719 &lt;= 'Additional Data'!$AA$3, "Medium", "High"))</f>
        <v>Medium</v>
      </c>
      <c r="BM719">
        <v>718</v>
      </c>
    </row>
    <row r="720" spans="1:65" x14ac:dyDescent="0.25">
      <c r="A720">
        <v>17487</v>
      </c>
      <c r="B720" t="str">
        <f>IF(A720 &lt;= 'Additional Data'!$B$2,"Low", IF(A720 &lt;='Additional Data'!$B$3, "Medium", "High"))</f>
        <v>Low</v>
      </c>
      <c r="C720">
        <v>1</v>
      </c>
      <c r="D720">
        <v>0</v>
      </c>
      <c r="E720">
        <v>37</v>
      </c>
      <c r="F720" t="str">
        <f t="shared" si="99"/>
        <v>Mid</v>
      </c>
      <c r="G720">
        <v>0</v>
      </c>
      <c r="H720">
        <v>0</v>
      </c>
      <c r="I720">
        <v>1</v>
      </c>
      <c r="J720">
        <v>7</v>
      </c>
      <c r="K720">
        <v>4</v>
      </c>
      <c r="L720">
        <v>6</v>
      </c>
      <c r="M720">
        <f>INDEX('Additional Data'!$H$2:$M$2, MATCH(MAX(G720:L720), G720:L720,0))</f>
        <v>0</v>
      </c>
      <c r="N720">
        <v>1</v>
      </c>
      <c r="O720">
        <v>1</v>
      </c>
      <c r="P720">
        <v>0</v>
      </c>
      <c r="Q720">
        <v>2</v>
      </c>
      <c r="R720">
        <v>7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3</v>
      </c>
      <c r="Z720">
        <v>11</v>
      </c>
      <c r="AA720">
        <v>0</v>
      </c>
      <c r="AB720">
        <v>31</v>
      </c>
      <c r="AC720" t="str" cm="1">
        <f t="array" ref="AC720">_xlfn.IFS(AB720 &lt; 30, "&lt; 30", AB720 &lt; 40, "30-39", AB720 &lt; 50, "40-49", AB720 &gt;= 50, "50+")</f>
        <v>30-39</v>
      </c>
      <c r="AD720">
        <v>2627</v>
      </c>
      <c r="AE720">
        <v>0</v>
      </c>
      <c r="AF720">
        <v>1</v>
      </c>
      <c r="AG720">
        <v>0</v>
      </c>
      <c r="AH720">
        <v>0</v>
      </c>
      <c r="AI720">
        <v>0</v>
      </c>
      <c r="AJ720" t="str" cm="1">
        <f t="array" ref="AJ72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2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20">
        <v>0</v>
      </c>
      <c r="AM720">
        <v>1</v>
      </c>
      <c r="AN720">
        <v>0</v>
      </c>
      <c r="AO720">
        <v>0</v>
      </c>
      <c r="AP720">
        <v>0</v>
      </c>
      <c r="AQ720" t="str" cm="1">
        <f t="array" ref="AQ72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720" t="str" cm="1">
        <f t="array" ref="AR72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720">
        <v>12</v>
      </c>
      <c r="AT720">
        <v>6</v>
      </c>
      <c r="AU720">
        <v>0</v>
      </c>
      <c r="AV720">
        <v>1</v>
      </c>
      <c r="AW720" t="s">
        <v>45</v>
      </c>
      <c r="AX720" t="s">
        <v>13</v>
      </c>
      <c r="AY720" t="str">
        <f t="shared" si="100"/>
        <v>Store</v>
      </c>
      <c r="AZ720">
        <v>3</v>
      </c>
      <c r="BA720" t="s">
        <v>44</v>
      </c>
      <c r="BB720">
        <f t="shared" si="101"/>
        <v>3</v>
      </c>
      <c r="BC720">
        <f t="shared" si="102"/>
        <v>18</v>
      </c>
      <c r="BD720">
        <f t="shared" si="103"/>
        <v>7</v>
      </c>
      <c r="BE720">
        <f t="shared" si="104"/>
        <v>0</v>
      </c>
      <c r="BF720">
        <f t="shared" si="105"/>
        <v>0</v>
      </c>
      <c r="BG720">
        <f t="shared" si="106"/>
        <v>7</v>
      </c>
      <c r="BH720">
        <f t="shared" si="107"/>
        <v>1</v>
      </c>
      <c r="BI720" t="str">
        <f>VLOOKUP(BH720,'Additional Data'!$E$1:$F$12,2,FALSE)</f>
        <v>Churned Customer</v>
      </c>
      <c r="BJ720" t="str">
        <f>IF(G720 &lt;= 'Additional Data'!$Q$2, "Low", IF(G720 &lt;= 'Additional Data'!$Q$3, "Medium", "High"))</f>
        <v>Low</v>
      </c>
      <c r="BK720" t="str">
        <f>IF(K720 &lt;= 'Additional Data'!$V$2, "Low", IF(K720 &lt;= 'Additional Data'!$V$3, "Medium", "High"))</f>
        <v>Medium</v>
      </c>
      <c r="BL720" t="str">
        <f>IF(L720 &lt;= 'Additional Data'!$AA$2, "Low", IF(L720 &lt;= 'Additional Data'!$AA$3, "Medium", "High"))</f>
        <v>Low</v>
      </c>
      <c r="BM720">
        <v>719</v>
      </c>
    </row>
    <row r="721" spans="1:65" x14ac:dyDescent="0.25">
      <c r="A721">
        <v>62882</v>
      </c>
      <c r="B721" t="str">
        <f>IF(A721 &lt;= 'Additional Data'!$B$2,"Low", IF(A721 &lt;='Additional Data'!$B$3, "Medium", "High"))</f>
        <v>Medium</v>
      </c>
      <c r="C721">
        <v>0</v>
      </c>
      <c r="D721">
        <v>1</v>
      </c>
      <c r="E721">
        <v>26</v>
      </c>
      <c r="F721" t="str">
        <f t="shared" si="99"/>
        <v>Recent</v>
      </c>
      <c r="G721">
        <v>509</v>
      </c>
      <c r="H721">
        <v>133</v>
      </c>
      <c r="I721">
        <v>497</v>
      </c>
      <c r="J721">
        <v>78</v>
      </c>
      <c r="K721">
        <v>24</v>
      </c>
      <c r="L721">
        <v>97</v>
      </c>
      <c r="M721">
        <f>INDEX('Additional Data'!$H$2:$M$2, MATCH(MAX(G721:L721), G721:L721,0))</f>
        <v>0</v>
      </c>
      <c r="N721">
        <v>2</v>
      </c>
      <c r="O721">
        <v>7</v>
      </c>
      <c r="P721">
        <v>5</v>
      </c>
      <c r="Q721">
        <v>6</v>
      </c>
      <c r="R721">
        <v>4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3</v>
      </c>
      <c r="Z721">
        <v>11</v>
      </c>
      <c r="AA721">
        <v>0</v>
      </c>
      <c r="AB721">
        <v>51</v>
      </c>
      <c r="AC721" t="str" cm="1">
        <f t="array" ref="AC721">_xlfn.IFS(AB721 &lt; 30, "&lt; 30", AB721 &lt; 40, "30-39", AB721 &lt; 50, "40-49", AB721 &gt;= 50, "50+")</f>
        <v>50+</v>
      </c>
      <c r="AD721">
        <v>2848</v>
      </c>
      <c r="AE721">
        <v>0</v>
      </c>
      <c r="AF721">
        <v>0</v>
      </c>
      <c r="AG721">
        <v>0</v>
      </c>
      <c r="AH721">
        <v>1</v>
      </c>
      <c r="AI721">
        <v>0</v>
      </c>
      <c r="AJ721" t="str" cm="1">
        <f t="array" ref="AJ72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72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21">
        <v>0</v>
      </c>
      <c r="AM721">
        <v>0</v>
      </c>
      <c r="AN721">
        <v>1</v>
      </c>
      <c r="AO721">
        <v>0</v>
      </c>
      <c r="AP721">
        <v>0</v>
      </c>
      <c r="AQ721" t="str" cm="1">
        <f t="array" ref="AQ72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21" t="str" cm="1">
        <f t="array" ref="AR72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21">
        <v>1241</v>
      </c>
      <c r="AT721">
        <v>1144</v>
      </c>
      <c r="AU721">
        <v>0</v>
      </c>
      <c r="AV721">
        <v>1</v>
      </c>
      <c r="AW721" t="s">
        <v>43</v>
      </c>
      <c r="AX721" t="s">
        <v>11</v>
      </c>
      <c r="AY721" t="str">
        <f t="shared" si="100"/>
        <v>Web</v>
      </c>
      <c r="AZ721">
        <v>18</v>
      </c>
      <c r="BA721" t="s">
        <v>44</v>
      </c>
      <c r="BB721">
        <f t="shared" si="101"/>
        <v>18</v>
      </c>
      <c r="BC721">
        <f t="shared" si="102"/>
        <v>1338</v>
      </c>
      <c r="BD721">
        <f t="shared" si="103"/>
        <v>8</v>
      </c>
      <c r="BE721">
        <f t="shared" si="104"/>
        <v>7</v>
      </c>
      <c r="BF721">
        <f t="shared" si="105"/>
        <v>8</v>
      </c>
      <c r="BG721">
        <f t="shared" si="106"/>
        <v>23</v>
      </c>
      <c r="BH721">
        <f t="shared" si="107"/>
        <v>8</v>
      </c>
      <c r="BI721" t="str">
        <f>VLOOKUP(BH721,'Additional Data'!$E$1:$F$12,2,FALSE)</f>
        <v>Top Customer</v>
      </c>
      <c r="BJ721" t="str">
        <f>IF(G721 &lt;= 'Additional Data'!$Q$2, "Low", IF(G721 &lt;= 'Additional Data'!$Q$3, "Medium", "High"))</f>
        <v>High</v>
      </c>
      <c r="BK721" t="str">
        <f>IF(K721 &lt;= 'Additional Data'!$V$2, "Low", IF(K721 &lt;= 'Additional Data'!$V$3, "Medium", "High"))</f>
        <v>Medium</v>
      </c>
      <c r="BL721" t="str">
        <f>IF(L721 &lt;= 'Additional Data'!$AA$2, "Low", IF(L721 &lt;= 'Additional Data'!$AA$3, "Medium", "High"))</f>
        <v>High</v>
      </c>
      <c r="BM721">
        <v>720</v>
      </c>
    </row>
    <row r="722" spans="1:65" x14ac:dyDescent="0.25">
      <c r="A722">
        <v>64108</v>
      </c>
      <c r="B722" t="str">
        <f>IF(A722 &lt;= 'Additional Data'!$B$2,"Low", IF(A722 &lt;='Additional Data'!$B$3, "Medium", "High"))</f>
        <v>Medium</v>
      </c>
      <c r="C722">
        <v>0</v>
      </c>
      <c r="D722">
        <v>1</v>
      </c>
      <c r="E722">
        <v>8</v>
      </c>
      <c r="F722" t="str">
        <f t="shared" si="99"/>
        <v>Recent</v>
      </c>
      <c r="G722">
        <v>948</v>
      </c>
      <c r="H722">
        <v>10</v>
      </c>
      <c r="I722">
        <v>86</v>
      </c>
      <c r="J722">
        <v>13</v>
      </c>
      <c r="K722">
        <v>21</v>
      </c>
      <c r="L722">
        <v>21</v>
      </c>
      <c r="M722">
        <f>INDEX('Additional Data'!$H$2:$M$2, MATCH(MAX(G722:L722), G722:L722,0))</f>
        <v>0</v>
      </c>
      <c r="N722">
        <v>4</v>
      </c>
      <c r="O722">
        <v>6</v>
      </c>
      <c r="P722">
        <v>9</v>
      </c>
      <c r="Q722">
        <v>11</v>
      </c>
      <c r="R722">
        <v>5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3</v>
      </c>
      <c r="Z722">
        <v>11</v>
      </c>
      <c r="AA722">
        <v>0</v>
      </c>
      <c r="AB722">
        <v>67</v>
      </c>
      <c r="AC722" t="str" cm="1">
        <f t="array" ref="AC722">_xlfn.IFS(AB722 &lt; 30, "&lt; 30", AB722 &lt; 40, "30-39", AB722 &lt; 50, "40-49", AB722 &gt;= 50, "50+")</f>
        <v>50+</v>
      </c>
      <c r="AD722">
        <v>2622</v>
      </c>
      <c r="AE722">
        <v>0</v>
      </c>
      <c r="AF722">
        <v>0</v>
      </c>
      <c r="AG722">
        <v>1</v>
      </c>
      <c r="AH722">
        <v>0</v>
      </c>
      <c r="AI722">
        <v>0</v>
      </c>
      <c r="AJ722" t="str" cm="1">
        <f t="array" ref="AJ72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72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22">
        <v>0</v>
      </c>
      <c r="AM722">
        <v>0</v>
      </c>
      <c r="AN722">
        <v>0</v>
      </c>
      <c r="AO722">
        <v>0</v>
      </c>
      <c r="AP722">
        <v>1</v>
      </c>
      <c r="AQ722" t="str" cm="1">
        <f t="array" ref="AQ72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722" t="str" cm="1">
        <f t="array" ref="AR72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22">
        <v>1078</v>
      </c>
      <c r="AT722">
        <v>1057</v>
      </c>
      <c r="AU722">
        <v>0</v>
      </c>
      <c r="AV722">
        <v>1</v>
      </c>
      <c r="AW722" t="s">
        <v>43</v>
      </c>
      <c r="AX722" t="s">
        <v>13</v>
      </c>
      <c r="AY722" t="str">
        <f t="shared" si="100"/>
        <v>Store</v>
      </c>
      <c r="AZ722">
        <v>26</v>
      </c>
      <c r="BA722" t="s">
        <v>44</v>
      </c>
      <c r="BB722">
        <f t="shared" si="101"/>
        <v>26</v>
      </c>
      <c r="BC722">
        <f t="shared" si="102"/>
        <v>1099</v>
      </c>
      <c r="BD722">
        <f t="shared" si="103"/>
        <v>10</v>
      </c>
      <c r="BE722">
        <f t="shared" si="104"/>
        <v>9</v>
      </c>
      <c r="BF722">
        <f t="shared" si="105"/>
        <v>7</v>
      </c>
      <c r="BG722">
        <f t="shared" si="106"/>
        <v>26</v>
      </c>
      <c r="BH722">
        <f t="shared" si="107"/>
        <v>9</v>
      </c>
      <c r="BI722" t="str">
        <f>VLOOKUP(BH722,'Additional Data'!$E$1:$F$12,2,FALSE)</f>
        <v>Top Customer</v>
      </c>
      <c r="BJ722" t="str">
        <f>IF(G722 &lt;= 'Additional Data'!$Q$2, "Low", IF(G722 &lt;= 'Additional Data'!$Q$3, "Medium", "High"))</f>
        <v>High</v>
      </c>
      <c r="BK722" t="str">
        <f>IF(K722 &lt;= 'Additional Data'!$V$2, "Low", IF(K722 &lt;= 'Additional Data'!$V$3, "Medium", "High"))</f>
        <v>Medium</v>
      </c>
      <c r="BL722" t="str">
        <f>IF(L722 &lt;= 'Additional Data'!$AA$2, "Low", IF(L722 &lt;= 'Additional Data'!$AA$3, "Medium", "High"))</f>
        <v>Medium</v>
      </c>
      <c r="BM722">
        <v>721</v>
      </c>
    </row>
    <row r="723" spans="1:65" x14ac:dyDescent="0.25">
      <c r="A723">
        <v>34941</v>
      </c>
      <c r="B723" t="str">
        <f>IF(A723 &lt;= 'Additional Data'!$B$2,"Low", IF(A723 &lt;='Additional Data'!$B$3, "Medium", "High"))</f>
        <v>Low</v>
      </c>
      <c r="C723">
        <v>1</v>
      </c>
      <c r="D723">
        <v>1</v>
      </c>
      <c r="E723">
        <v>26</v>
      </c>
      <c r="F723" t="str">
        <f t="shared" si="99"/>
        <v>Recent</v>
      </c>
      <c r="G723">
        <v>39</v>
      </c>
      <c r="H723">
        <v>2</v>
      </c>
      <c r="I723">
        <v>25</v>
      </c>
      <c r="J723">
        <v>4</v>
      </c>
      <c r="K723">
        <v>3</v>
      </c>
      <c r="L723">
        <v>24</v>
      </c>
      <c r="M723">
        <f>INDEX('Additional Data'!$H$2:$M$2, MATCH(MAX(G723:L723), G723:L723,0))</f>
        <v>0</v>
      </c>
      <c r="N723">
        <v>2</v>
      </c>
      <c r="O723">
        <v>3</v>
      </c>
      <c r="P723">
        <v>0</v>
      </c>
      <c r="Q723">
        <v>3</v>
      </c>
      <c r="R723">
        <v>8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3</v>
      </c>
      <c r="Z723">
        <v>11</v>
      </c>
      <c r="AA723">
        <v>0</v>
      </c>
      <c r="AB723">
        <v>64</v>
      </c>
      <c r="AC723" t="str" cm="1">
        <f t="array" ref="AC723">_xlfn.IFS(AB723 &lt; 30, "&lt; 30", AB723 &lt; 40, "30-39", AB723 &lt; 50, "40-49", AB723 &gt;= 50, "50+")</f>
        <v>50+</v>
      </c>
      <c r="AD723">
        <v>2639</v>
      </c>
      <c r="AE723">
        <v>0</v>
      </c>
      <c r="AF723">
        <v>0</v>
      </c>
      <c r="AG723">
        <v>0</v>
      </c>
      <c r="AH723">
        <v>1</v>
      </c>
      <c r="AI723">
        <v>0</v>
      </c>
      <c r="AJ723" t="str" cm="1">
        <f t="array" ref="AJ72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72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23">
        <v>0</v>
      </c>
      <c r="AM723">
        <v>0</v>
      </c>
      <c r="AN723">
        <v>0</v>
      </c>
      <c r="AO723">
        <v>1</v>
      </c>
      <c r="AP723">
        <v>0</v>
      </c>
      <c r="AQ723" t="str" cm="1">
        <f t="array" ref="AQ72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723" t="str" cm="1">
        <f t="array" ref="AR72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23">
        <v>73</v>
      </c>
      <c r="AT723">
        <v>49</v>
      </c>
      <c r="AU723">
        <v>0</v>
      </c>
      <c r="AV723">
        <v>2</v>
      </c>
      <c r="AW723" t="s">
        <v>47</v>
      </c>
      <c r="AX723" t="s">
        <v>11</v>
      </c>
      <c r="AY723" t="str">
        <f t="shared" si="100"/>
        <v>Web</v>
      </c>
      <c r="AZ723">
        <v>6</v>
      </c>
      <c r="BA723" t="s">
        <v>44</v>
      </c>
      <c r="BB723">
        <f t="shared" si="101"/>
        <v>6</v>
      </c>
      <c r="BC723">
        <f t="shared" si="102"/>
        <v>97</v>
      </c>
      <c r="BD723">
        <f t="shared" si="103"/>
        <v>8</v>
      </c>
      <c r="BE723">
        <f t="shared" si="104"/>
        <v>2</v>
      </c>
      <c r="BF723">
        <f t="shared" si="105"/>
        <v>3</v>
      </c>
      <c r="BG723">
        <f t="shared" si="106"/>
        <v>13</v>
      </c>
      <c r="BH723">
        <f t="shared" si="107"/>
        <v>3</v>
      </c>
      <c r="BI723" t="str">
        <f>VLOOKUP(BH723,'Additional Data'!$E$1:$F$12,2,FALSE)</f>
        <v>At Risk</v>
      </c>
      <c r="BJ723" t="str">
        <f>IF(G723 &lt;= 'Additional Data'!$Q$2, "Low", IF(G723 &lt;= 'Additional Data'!$Q$3, "Medium", "High"))</f>
        <v>Medium</v>
      </c>
      <c r="BK723" t="str">
        <f>IF(K723 &lt;= 'Additional Data'!$V$2, "Low", IF(K723 &lt;= 'Additional Data'!$V$3, "Medium", "High"))</f>
        <v>Medium</v>
      </c>
      <c r="BL723" t="str">
        <f>IF(L723 &lt;= 'Additional Data'!$AA$2, "Low", IF(L723 &lt;= 'Additional Data'!$AA$3, "Medium", "High"))</f>
        <v>Medium</v>
      </c>
      <c r="BM723">
        <v>722</v>
      </c>
    </row>
    <row r="724" spans="1:65" x14ac:dyDescent="0.25">
      <c r="A724">
        <v>48767</v>
      </c>
      <c r="B724" t="str">
        <f>IF(A724 &lt;= 'Additional Data'!$B$2,"Low", IF(A724 &lt;='Additional Data'!$B$3, "Medium", "High"))</f>
        <v>Medium</v>
      </c>
      <c r="C724">
        <v>1</v>
      </c>
      <c r="D724">
        <v>2</v>
      </c>
      <c r="E724">
        <v>79</v>
      </c>
      <c r="F724" t="str">
        <f t="shared" si="99"/>
        <v>Old</v>
      </c>
      <c r="G724">
        <v>28</v>
      </c>
      <c r="H724">
        <v>1</v>
      </c>
      <c r="I724">
        <v>21</v>
      </c>
      <c r="J724">
        <v>3</v>
      </c>
      <c r="K724">
        <v>0</v>
      </c>
      <c r="L724">
        <v>10</v>
      </c>
      <c r="M724">
        <f>INDEX('Additional Data'!$H$2:$M$2, MATCH(MAX(G724:L724), G724:L724,0))</f>
        <v>0</v>
      </c>
      <c r="N724">
        <v>3</v>
      </c>
      <c r="O724">
        <v>2</v>
      </c>
      <c r="P724">
        <v>1</v>
      </c>
      <c r="Q724">
        <v>3</v>
      </c>
      <c r="R724">
        <v>5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3</v>
      </c>
      <c r="Z724">
        <v>11</v>
      </c>
      <c r="AA724">
        <v>0</v>
      </c>
      <c r="AB724">
        <v>70</v>
      </c>
      <c r="AC724" t="str" cm="1">
        <f t="array" ref="AC724">_xlfn.IFS(AB724 &lt; 30, "&lt; 30", AB724 &lt; 40, "30-39", AB724 &lt; 50, "40-49", AB724 &gt;= 50, "50+")</f>
        <v>50+</v>
      </c>
      <c r="AD724">
        <v>2338</v>
      </c>
      <c r="AE724">
        <v>0</v>
      </c>
      <c r="AF724">
        <v>0</v>
      </c>
      <c r="AG724">
        <v>1</v>
      </c>
      <c r="AH724">
        <v>0</v>
      </c>
      <c r="AI724">
        <v>0</v>
      </c>
      <c r="AJ724" t="str" cm="1">
        <f t="array" ref="AJ72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72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24">
        <v>0</v>
      </c>
      <c r="AM724">
        <v>0</v>
      </c>
      <c r="AN724">
        <v>0</v>
      </c>
      <c r="AO724">
        <v>0</v>
      </c>
      <c r="AP724">
        <v>1</v>
      </c>
      <c r="AQ724" t="str" cm="1">
        <f t="array" ref="AQ72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724" t="str" cm="1">
        <f t="array" ref="AR72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24">
        <v>53</v>
      </c>
      <c r="AT724">
        <v>43</v>
      </c>
      <c r="AU724">
        <v>0</v>
      </c>
      <c r="AV724">
        <v>3</v>
      </c>
      <c r="AW724" t="s">
        <v>45</v>
      </c>
      <c r="AX724" t="s">
        <v>13</v>
      </c>
      <c r="AY724" t="str">
        <f t="shared" si="100"/>
        <v>Store</v>
      </c>
      <c r="AZ724">
        <v>6</v>
      </c>
      <c r="BA724" t="s">
        <v>44</v>
      </c>
      <c r="BB724">
        <f t="shared" si="101"/>
        <v>6</v>
      </c>
      <c r="BC724">
        <f t="shared" si="102"/>
        <v>63</v>
      </c>
      <c r="BD724">
        <f t="shared" si="103"/>
        <v>3.0000000000000004</v>
      </c>
      <c r="BE724">
        <f t="shared" si="104"/>
        <v>2</v>
      </c>
      <c r="BF724">
        <f t="shared" si="105"/>
        <v>2</v>
      </c>
      <c r="BG724">
        <f t="shared" si="106"/>
        <v>7</v>
      </c>
      <c r="BH724">
        <f t="shared" si="107"/>
        <v>1</v>
      </c>
      <c r="BI724" t="str">
        <f>VLOOKUP(BH724,'Additional Data'!$E$1:$F$12,2,FALSE)</f>
        <v>Churned Customer</v>
      </c>
      <c r="BJ724" t="str">
        <f>IF(G724 &lt;= 'Additional Data'!$Q$2, "Low", IF(G724 &lt;= 'Additional Data'!$Q$3, "Medium", "High"))</f>
        <v>Medium</v>
      </c>
      <c r="BK724" t="str">
        <f>IF(K724 &lt;= 'Additional Data'!$V$2, "Low", IF(K724 &lt;= 'Additional Data'!$V$3, "Medium", "High"))</f>
        <v>Low</v>
      </c>
      <c r="BL724" t="str">
        <f>IF(L724 &lt;= 'Additional Data'!$AA$2, "Low", IF(L724 &lt;= 'Additional Data'!$AA$3, "Medium", "High"))</f>
        <v>Medium</v>
      </c>
      <c r="BM724">
        <v>723</v>
      </c>
    </row>
    <row r="725" spans="1:65" x14ac:dyDescent="0.25">
      <c r="A725">
        <v>38702</v>
      </c>
      <c r="B725" t="str">
        <f>IF(A725 &lt;= 'Additional Data'!$B$2,"Low", IF(A725 &lt;='Additional Data'!$B$3, "Medium", "High"))</f>
        <v>Medium</v>
      </c>
      <c r="C725">
        <v>1</v>
      </c>
      <c r="D725">
        <v>0</v>
      </c>
      <c r="E725">
        <v>71</v>
      </c>
      <c r="F725" t="str">
        <f t="shared" si="99"/>
        <v>Old</v>
      </c>
      <c r="G725">
        <v>13</v>
      </c>
      <c r="H725">
        <v>11</v>
      </c>
      <c r="I725">
        <v>24</v>
      </c>
      <c r="J725">
        <v>13</v>
      </c>
      <c r="K725">
        <v>8</v>
      </c>
      <c r="L725">
        <v>40</v>
      </c>
      <c r="M725">
        <f>INDEX('Additional Data'!$H$2:$M$2, MATCH(MAX(G725:L725), G725:L725,0))</f>
        <v>0</v>
      </c>
      <c r="N725">
        <v>2</v>
      </c>
      <c r="O725">
        <v>3</v>
      </c>
      <c r="P725">
        <v>0</v>
      </c>
      <c r="Q725">
        <v>4</v>
      </c>
      <c r="R725">
        <v>6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3</v>
      </c>
      <c r="Z725">
        <v>11</v>
      </c>
      <c r="AA725">
        <v>0</v>
      </c>
      <c r="AB725">
        <v>42</v>
      </c>
      <c r="AC725" t="str" cm="1">
        <f t="array" ref="AC725">_xlfn.IFS(AB725 &lt; 30, "&lt; 30", AB725 &lt; 40, "30-39", AB725 &lt; 50, "40-49", AB725 &gt;= 50, "50+")</f>
        <v>40-49</v>
      </c>
      <c r="AD725">
        <v>2491</v>
      </c>
      <c r="AE725">
        <v>0</v>
      </c>
      <c r="AF725">
        <v>0</v>
      </c>
      <c r="AG725">
        <v>0</v>
      </c>
      <c r="AH725">
        <v>1</v>
      </c>
      <c r="AI725">
        <v>0</v>
      </c>
      <c r="AJ725" t="str" cm="1">
        <f t="array" ref="AJ72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72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25">
        <v>1</v>
      </c>
      <c r="AM725">
        <v>0</v>
      </c>
      <c r="AN725">
        <v>0</v>
      </c>
      <c r="AO725">
        <v>0</v>
      </c>
      <c r="AP725">
        <v>0</v>
      </c>
      <c r="AQ725" t="str" cm="1">
        <f t="array" ref="AQ72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725" t="str" cm="1">
        <f t="array" ref="AR72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725">
        <v>69</v>
      </c>
      <c r="AT725">
        <v>29</v>
      </c>
      <c r="AU725">
        <v>0</v>
      </c>
      <c r="AV725">
        <v>1</v>
      </c>
      <c r="AW725" t="s">
        <v>47</v>
      </c>
      <c r="AX725" t="s">
        <v>13</v>
      </c>
      <c r="AY725" t="str">
        <f t="shared" si="100"/>
        <v>Store</v>
      </c>
      <c r="AZ725">
        <v>7</v>
      </c>
      <c r="BA725" t="s">
        <v>44</v>
      </c>
      <c r="BB725">
        <f t="shared" si="101"/>
        <v>7</v>
      </c>
      <c r="BC725">
        <f t="shared" si="102"/>
        <v>109</v>
      </c>
      <c r="BD725">
        <f t="shared" si="103"/>
        <v>3.0000000000000004</v>
      </c>
      <c r="BE725">
        <f t="shared" si="104"/>
        <v>3</v>
      </c>
      <c r="BF725">
        <f t="shared" si="105"/>
        <v>3</v>
      </c>
      <c r="BG725">
        <f t="shared" si="106"/>
        <v>9</v>
      </c>
      <c r="BH725">
        <f t="shared" si="107"/>
        <v>2</v>
      </c>
      <c r="BI725" t="str">
        <f>VLOOKUP(BH725,'Additional Data'!$E$1:$F$12,2,FALSE)</f>
        <v>Churned Customer</v>
      </c>
      <c r="BJ725" t="str">
        <f>IF(G725 &lt;= 'Additional Data'!$Q$2, "Low", IF(G725 &lt;= 'Additional Data'!$Q$3, "Medium", "High"))</f>
        <v>Low</v>
      </c>
      <c r="BK725" t="str">
        <f>IF(K725 &lt;= 'Additional Data'!$V$2, "Low", IF(K725 &lt;= 'Additional Data'!$V$3, "Medium", "High"))</f>
        <v>Medium</v>
      </c>
      <c r="BL725" t="str">
        <f>IF(L725 &lt;= 'Additional Data'!$AA$2, "Low", IF(L725 &lt;= 'Additional Data'!$AA$3, "Medium", "High"))</f>
        <v>Medium</v>
      </c>
      <c r="BM725">
        <v>724</v>
      </c>
    </row>
    <row r="726" spans="1:65" x14ac:dyDescent="0.25">
      <c r="A726">
        <v>82224</v>
      </c>
      <c r="B726" t="str">
        <f>IF(A726 &lt;= 'Additional Data'!$B$2,"Low", IF(A726 &lt;='Additional Data'!$B$3, "Medium", "High"))</f>
        <v>High</v>
      </c>
      <c r="C726">
        <v>0</v>
      </c>
      <c r="D726">
        <v>0</v>
      </c>
      <c r="E726">
        <v>83</v>
      </c>
      <c r="F726" t="str">
        <f t="shared" si="99"/>
        <v>Old</v>
      </c>
      <c r="G726">
        <v>307</v>
      </c>
      <c r="H726">
        <v>26</v>
      </c>
      <c r="I726">
        <v>360</v>
      </c>
      <c r="J726">
        <v>138</v>
      </c>
      <c r="K726">
        <v>31</v>
      </c>
      <c r="L726">
        <v>40</v>
      </c>
      <c r="M726">
        <f>INDEX('Additional Data'!$H$2:$M$2, MATCH(MAX(G726:L726), G726:L726,0))</f>
        <v>0</v>
      </c>
      <c r="N726">
        <v>1</v>
      </c>
      <c r="O726">
        <v>6</v>
      </c>
      <c r="P726">
        <v>9</v>
      </c>
      <c r="Q726">
        <v>5</v>
      </c>
      <c r="R726">
        <v>3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3</v>
      </c>
      <c r="Z726">
        <v>11</v>
      </c>
      <c r="AA726">
        <v>0</v>
      </c>
      <c r="AB726">
        <v>56</v>
      </c>
      <c r="AC726" t="str" cm="1">
        <f t="array" ref="AC726">_xlfn.IFS(AB726 &lt; 30, "&lt; 30", AB726 &lt; 40, "30-39", AB726 &lt; 50, "40-49", AB726 &gt;= 50, "50+")</f>
        <v>50+</v>
      </c>
      <c r="AD726">
        <v>2314</v>
      </c>
      <c r="AE726">
        <v>0</v>
      </c>
      <c r="AF726">
        <v>1</v>
      </c>
      <c r="AG726">
        <v>0</v>
      </c>
      <c r="AH726">
        <v>0</v>
      </c>
      <c r="AI726">
        <v>0</v>
      </c>
      <c r="AJ726" t="str" cm="1">
        <f t="array" ref="AJ72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2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26">
        <v>0</v>
      </c>
      <c r="AM726">
        <v>0</v>
      </c>
      <c r="AN726">
        <v>1</v>
      </c>
      <c r="AO726">
        <v>0</v>
      </c>
      <c r="AP726">
        <v>0</v>
      </c>
      <c r="AQ726" t="str" cm="1">
        <f t="array" ref="AQ72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26" t="str" cm="1">
        <f t="array" ref="AR72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26">
        <v>862</v>
      </c>
      <c r="AT726">
        <v>822</v>
      </c>
      <c r="AU726">
        <v>1</v>
      </c>
      <c r="AV726">
        <v>0</v>
      </c>
      <c r="AW726" t="s">
        <v>46</v>
      </c>
      <c r="AX726" t="s">
        <v>12</v>
      </c>
      <c r="AY726" t="str">
        <f t="shared" si="100"/>
        <v>Catalog</v>
      </c>
      <c r="AZ726">
        <v>20</v>
      </c>
      <c r="BA726" t="s">
        <v>48</v>
      </c>
      <c r="BB726">
        <f t="shared" si="101"/>
        <v>20</v>
      </c>
      <c r="BC726">
        <f t="shared" si="102"/>
        <v>902</v>
      </c>
      <c r="BD726">
        <f t="shared" si="103"/>
        <v>1.9999999999999996</v>
      </c>
      <c r="BE726">
        <f t="shared" si="104"/>
        <v>7</v>
      </c>
      <c r="BF726">
        <f t="shared" si="105"/>
        <v>6</v>
      </c>
      <c r="BG726">
        <f t="shared" si="106"/>
        <v>15</v>
      </c>
      <c r="BH726">
        <f t="shared" si="107"/>
        <v>4</v>
      </c>
      <c r="BI726" t="str">
        <f>VLOOKUP(BH726,'Additional Data'!$E$1:$F$12,2,FALSE)</f>
        <v>At Risk</v>
      </c>
      <c r="BJ726" t="str">
        <f>IF(G726 &lt;= 'Additional Data'!$Q$2, "Low", IF(G726 &lt;= 'Additional Data'!$Q$3, "Medium", "High"))</f>
        <v>Medium</v>
      </c>
      <c r="BK726" t="str">
        <f>IF(K726 &lt;= 'Additional Data'!$V$2, "Low", IF(K726 &lt;= 'Additional Data'!$V$3, "Medium", "High"))</f>
        <v>Medium</v>
      </c>
      <c r="BL726" t="str">
        <f>IF(L726 &lt;= 'Additional Data'!$AA$2, "Low", IF(L726 &lt;= 'Additional Data'!$AA$3, "Medium", "High"))</f>
        <v>Medium</v>
      </c>
      <c r="BM726">
        <v>725</v>
      </c>
    </row>
    <row r="727" spans="1:65" x14ac:dyDescent="0.25">
      <c r="A727">
        <v>83844</v>
      </c>
      <c r="B727" t="str">
        <f>IF(A727 &lt;= 'Additional Data'!$B$2,"Low", IF(A727 &lt;='Additional Data'!$B$3, "Medium", "High"))</f>
        <v>High</v>
      </c>
      <c r="C727">
        <v>0</v>
      </c>
      <c r="D727">
        <v>0</v>
      </c>
      <c r="E727">
        <v>57</v>
      </c>
      <c r="F727" t="str">
        <f t="shared" si="99"/>
        <v>Mid</v>
      </c>
      <c r="G727">
        <v>901</v>
      </c>
      <c r="H727">
        <v>31</v>
      </c>
      <c r="I727">
        <v>345</v>
      </c>
      <c r="J727">
        <v>75</v>
      </c>
      <c r="K727">
        <v>31</v>
      </c>
      <c r="L727">
        <v>191</v>
      </c>
      <c r="M727">
        <f>INDEX('Additional Data'!$H$2:$M$2, MATCH(MAX(G727:L727), G727:L727,0))</f>
        <v>0</v>
      </c>
      <c r="N727">
        <v>1</v>
      </c>
      <c r="O727">
        <v>4</v>
      </c>
      <c r="P727">
        <v>4</v>
      </c>
      <c r="Q727">
        <v>11</v>
      </c>
      <c r="R727">
        <v>1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3</v>
      </c>
      <c r="Z727">
        <v>11</v>
      </c>
      <c r="AA727">
        <v>0</v>
      </c>
      <c r="AB727">
        <v>68</v>
      </c>
      <c r="AC727" t="str" cm="1">
        <f t="array" ref="AC727">_xlfn.IFS(AB727 &lt; 30, "&lt; 30", AB727 &lt; 40, "30-39", AB727 &lt; 50, "40-49", AB727 &gt;= 50, "50+")</f>
        <v>50+</v>
      </c>
      <c r="AD727">
        <v>2572</v>
      </c>
      <c r="AE727">
        <v>0</v>
      </c>
      <c r="AF727">
        <v>0</v>
      </c>
      <c r="AG727">
        <v>0</v>
      </c>
      <c r="AH727">
        <v>1</v>
      </c>
      <c r="AI727">
        <v>0</v>
      </c>
      <c r="AJ727" t="str" cm="1">
        <f t="array" ref="AJ72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72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27">
        <v>0</v>
      </c>
      <c r="AM727">
        <v>0</v>
      </c>
      <c r="AN727">
        <v>1</v>
      </c>
      <c r="AO727">
        <v>0</v>
      </c>
      <c r="AP727">
        <v>0</v>
      </c>
      <c r="AQ727" t="str" cm="1">
        <f t="array" ref="AQ72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27" t="str" cm="1">
        <f t="array" ref="AR72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27">
        <v>1383</v>
      </c>
      <c r="AT727">
        <v>1192</v>
      </c>
      <c r="AU727">
        <v>1</v>
      </c>
      <c r="AV727">
        <v>0</v>
      </c>
      <c r="AW727" t="s">
        <v>43</v>
      </c>
      <c r="AX727" t="s">
        <v>13</v>
      </c>
      <c r="AY727" t="str">
        <f t="shared" si="100"/>
        <v>Store</v>
      </c>
      <c r="AZ727">
        <v>19</v>
      </c>
      <c r="BA727" t="s">
        <v>48</v>
      </c>
      <c r="BB727">
        <f t="shared" si="101"/>
        <v>19</v>
      </c>
      <c r="BC727">
        <f t="shared" si="102"/>
        <v>1574</v>
      </c>
      <c r="BD727">
        <f t="shared" si="103"/>
        <v>5</v>
      </c>
      <c r="BE727">
        <f t="shared" si="104"/>
        <v>7</v>
      </c>
      <c r="BF727">
        <f t="shared" si="105"/>
        <v>9</v>
      </c>
      <c r="BG727">
        <f t="shared" si="106"/>
        <v>21</v>
      </c>
      <c r="BH727">
        <f t="shared" si="107"/>
        <v>8</v>
      </c>
      <c r="BI727" t="str">
        <f>VLOOKUP(BH727,'Additional Data'!$E$1:$F$12,2,FALSE)</f>
        <v>Top Customer</v>
      </c>
      <c r="BJ727" t="str">
        <f>IF(G727 &lt;= 'Additional Data'!$Q$2, "Low", IF(G727 &lt;= 'Additional Data'!$Q$3, "Medium", "High"))</f>
        <v>High</v>
      </c>
      <c r="BK727" t="str">
        <f>IF(K727 &lt;= 'Additional Data'!$V$2, "Low", IF(K727 &lt;= 'Additional Data'!$V$3, "Medium", "High"))</f>
        <v>Medium</v>
      </c>
      <c r="BL727" t="str">
        <f>IF(L727 &lt;= 'Additional Data'!$AA$2, "Low", IF(L727 &lt;= 'Additional Data'!$AA$3, "Medium", "High"))</f>
        <v>High</v>
      </c>
      <c r="BM727">
        <v>726</v>
      </c>
    </row>
    <row r="728" spans="1:65" x14ac:dyDescent="0.25">
      <c r="A728">
        <v>17003</v>
      </c>
      <c r="B728" t="str">
        <f>IF(A728 &lt;= 'Additional Data'!$B$2,"Low", IF(A728 &lt;='Additional Data'!$B$3, "Medium", "High"))</f>
        <v>Low</v>
      </c>
      <c r="C728">
        <v>1</v>
      </c>
      <c r="D728">
        <v>0</v>
      </c>
      <c r="E728">
        <v>37</v>
      </c>
      <c r="F728" t="str">
        <f t="shared" si="99"/>
        <v>Mid</v>
      </c>
      <c r="G728">
        <v>2</v>
      </c>
      <c r="H728">
        <v>5</v>
      </c>
      <c r="I728">
        <v>12</v>
      </c>
      <c r="J728">
        <v>4</v>
      </c>
      <c r="K728">
        <v>8</v>
      </c>
      <c r="L728">
        <v>7</v>
      </c>
      <c r="M728">
        <f>INDEX('Additional Data'!$H$2:$M$2, MATCH(MAX(G728:L728), G728:L728,0))</f>
        <v>0</v>
      </c>
      <c r="N728">
        <v>3</v>
      </c>
      <c r="O728">
        <v>2</v>
      </c>
      <c r="P728">
        <v>0</v>
      </c>
      <c r="Q728">
        <v>4</v>
      </c>
      <c r="R728">
        <v>5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3</v>
      </c>
      <c r="Z728">
        <v>11</v>
      </c>
      <c r="AA728">
        <v>0</v>
      </c>
      <c r="AB728">
        <v>45</v>
      </c>
      <c r="AC728" t="str" cm="1">
        <f t="array" ref="AC728">_xlfn.IFS(AB728 &lt; 30, "&lt; 30", AB728 &lt; 40, "30-39", AB728 &lt; 50, "40-49", AB728 &gt;= 50, "50+")</f>
        <v>40-49</v>
      </c>
      <c r="AD728">
        <v>2361</v>
      </c>
      <c r="AE728">
        <v>0</v>
      </c>
      <c r="AF728">
        <v>1</v>
      </c>
      <c r="AG728">
        <v>0</v>
      </c>
      <c r="AH728">
        <v>0</v>
      </c>
      <c r="AI728">
        <v>0</v>
      </c>
      <c r="AJ728" t="str" cm="1">
        <f t="array" ref="AJ72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2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28">
        <v>1</v>
      </c>
      <c r="AM728">
        <v>0</v>
      </c>
      <c r="AN728">
        <v>0</v>
      </c>
      <c r="AO728">
        <v>0</v>
      </c>
      <c r="AP728">
        <v>0</v>
      </c>
      <c r="AQ728" t="str" cm="1">
        <f t="array" ref="AQ72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728" t="str" cm="1">
        <f t="array" ref="AR72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728">
        <v>31</v>
      </c>
      <c r="AT728">
        <v>24</v>
      </c>
      <c r="AU728">
        <v>0</v>
      </c>
      <c r="AV728">
        <v>1</v>
      </c>
      <c r="AW728" t="s">
        <v>45</v>
      </c>
      <c r="AX728" t="s">
        <v>13</v>
      </c>
      <c r="AY728" t="str">
        <f t="shared" si="100"/>
        <v>Store</v>
      </c>
      <c r="AZ728">
        <v>6</v>
      </c>
      <c r="BA728" t="s">
        <v>44</v>
      </c>
      <c r="BB728">
        <f t="shared" si="101"/>
        <v>6</v>
      </c>
      <c r="BC728">
        <f t="shared" si="102"/>
        <v>38</v>
      </c>
      <c r="BD728">
        <f t="shared" si="103"/>
        <v>7</v>
      </c>
      <c r="BE728">
        <f t="shared" si="104"/>
        <v>2</v>
      </c>
      <c r="BF728">
        <f t="shared" si="105"/>
        <v>1</v>
      </c>
      <c r="BG728">
        <f t="shared" si="106"/>
        <v>10</v>
      </c>
      <c r="BH728">
        <f t="shared" si="107"/>
        <v>2</v>
      </c>
      <c r="BI728" t="str">
        <f>VLOOKUP(BH728,'Additional Data'!$E$1:$F$12,2,FALSE)</f>
        <v>Churned Customer</v>
      </c>
      <c r="BJ728" t="str">
        <f>IF(G728 &lt;= 'Additional Data'!$Q$2, "Low", IF(G728 &lt;= 'Additional Data'!$Q$3, "Medium", "High"))</f>
        <v>Low</v>
      </c>
      <c r="BK728" t="str">
        <f>IF(K728 &lt;= 'Additional Data'!$V$2, "Low", IF(K728 &lt;= 'Additional Data'!$V$3, "Medium", "High"))</f>
        <v>Medium</v>
      </c>
      <c r="BL728" t="str">
        <f>IF(L728 &lt;= 'Additional Data'!$AA$2, "Low", IF(L728 &lt;= 'Additional Data'!$AA$3, "Medium", "High"))</f>
        <v>Low</v>
      </c>
      <c r="BM728">
        <v>727</v>
      </c>
    </row>
    <row r="729" spans="1:65" x14ac:dyDescent="0.25">
      <c r="A729">
        <v>71163</v>
      </c>
      <c r="B729" t="str">
        <f>IF(A729 &lt;= 'Additional Data'!$B$2,"Low", IF(A729 &lt;='Additional Data'!$B$3, "Medium", "High"))</f>
        <v>High</v>
      </c>
      <c r="C729">
        <v>0</v>
      </c>
      <c r="D729">
        <v>0</v>
      </c>
      <c r="E729">
        <v>30</v>
      </c>
      <c r="F729" t="str">
        <f t="shared" si="99"/>
        <v>Recent</v>
      </c>
      <c r="G729">
        <v>283</v>
      </c>
      <c r="H729">
        <v>17</v>
      </c>
      <c r="I729">
        <v>372</v>
      </c>
      <c r="J729">
        <v>138</v>
      </c>
      <c r="K729">
        <v>106</v>
      </c>
      <c r="L729">
        <v>44</v>
      </c>
      <c r="M729">
        <f>INDEX('Additional Data'!$H$2:$M$2, MATCH(MAX(G729:L729), G729:L729,0))</f>
        <v>0</v>
      </c>
      <c r="N729">
        <v>1</v>
      </c>
      <c r="O729">
        <v>3</v>
      </c>
      <c r="P729">
        <v>8</v>
      </c>
      <c r="Q729">
        <v>12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3</v>
      </c>
      <c r="Z729">
        <v>11</v>
      </c>
      <c r="AA729">
        <v>0</v>
      </c>
      <c r="AB729">
        <v>25</v>
      </c>
      <c r="AC729" t="str" cm="1">
        <f t="array" ref="AC729">_xlfn.IFS(AB729 &lt; 30, "&lt; 30", AB729 &lt; 40, "30-39", AB729 &lt; 50, "40-49", AB729 &gt;= 50, "50+")</f>
        <v>&lt; 30</v>
      </c>
      <c r="AD729">
        <v>2271</v>
      </c>
      <c r="AE729">
        <v>0</v>
      </c>
      <c r="AF729">
        <v>0</v>
      </c>
      <c r="AG729">
        <v>1</v>
      </c>
      <c r="AH729">
        <v>0</v>
      </c>
      <c r="AI729">
        <v>0</v>
      </c>
      <c r="AJ729" t="str" cm="1">
        <f t="array" ref="AJ72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72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29">
        <v>0</v>
      </c>
      <c r="AM729">
        <v>0</v>
      </c>
      <c r="AN729">
        <v>1</v>
      </c>
      <c r="AO729">
        <v>0</v>
      </c>
      <c r="AP729">
        <v>0</v>
      </c>
      <c r="AQ729" t="str" cm="1">
        <f t="array" ref="AQ72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29" t="str" cm="1">
        <f t="array" ref="AR72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29">
        <v>916</v>
      </c>
      <c r="AT729">
        <v>872</v>
      </c>
      <c r="AU729">
        <v>0</v>
      </c>
      <c r="AV729">
        <v>0</v>
      </c>
      <c r="AW729" t="s">
        <v>46</v>
      </c>
      <c r="AX729" t="s">
        <v>13</v>
      </c>
      <c r="AY729" t="str">
        <f t="shared" si="100"/>
        <v>Store</v>
      </c>
      <c r="AZ729">
        <v>23</v>
      </c>
      <c r="BA729" t="s">
        <v>44</v>
      </c>
      <c r="BB729">
        <f t="shared" si="101"/>
        <v>23</v>
      </c>
      <c r="BC729">
        <f t="shared" si="102"/>
        <v>960</v>
      </c>
      <c r="BD729">
        <f t="shared" si="103"/>
        <v>7</v>
      </c>
      <c r="BE729">
        <f t="shared" si="104"/>
        <v>9</v>
      </c>
      <c r="BF729">
        <f t="shared" si="105"/>
        <v>7</v>
      </c>
      <c r="BG729">
        <f t="shared" si="106"/>
        <v>23</v>
      </c>
      <c r="BH729">
        <f t="shared" si="107"/>
        <v>8</v>
      </c>
      <c r="BI729" t="str">
        <f>VLOOKUP(BH729,'Additional Data'!$E$1:$F$12,2,FALSE)</f>
        <v>Top Customer</v>
      </c>
      <c r="BJ729" t="str">
        <f>IF(G729 &lt;= 'Additional Data'!$Q$2, "Low", IF(G729 &lt;= 'Additional Data'!$Q$3, "Medium", "High"))</f>
        <v>Medium</v>
      </c>
      <c r="BK729" t="str">
        <f>IF(K729 &lt;= 'Additional Data'!$V$2, "Low", IF(K729 &lt;= 'Additional Data'!$V$3, "Medium", "High"))</f>
        <v>High</v>
      </c>
      <c r="BL729" t="str">
        <f>IF(L729 &lt;= 'Additional Data'!$AA$2, "Low", IF(L729 &lt;= 'Additional Data'!$AA$3, "Medium", "High"))</f>
        <v>Medium</v>
      </c>
      <c r="BM729">
        <v>728</v>
      </c>
    </row>
    <row r="730" spans="1:65" x14ac:dyDescent="0.25">
      <c r="A730">
        <v>33697</v>
      </c>
      <c r="B730" t="str">
        <f>IF(A730 &lt;= 'Additional Data'!$B$2,"Low", IF(A730 &lt;='Additional Data'!$B$3, "Medium", "High"))</f>
        <v>Low</v>
      </c>
      <c r="C730">
        <v>1</v>
      </c>
      <c r="D730">
        <v>0</v>
      </c>
      <c r="E730">
        <v>34</v>
      </c>
      <c r="F730" t="str">
        <f t="shared" si="99"/>
        <v>Mid</v>
      </c>
      <c r="G730">
        <v>4</v>
      </c>
      <c r="H730">
        <v>3</v>
      </c>
      <c r="I730">
        <v>7</v>
      </c>
      <c r="J730">
        <v>0</v>
      </c>
      <c r="K730">
        <v>3</v>
      </c>
      <c r="L730">
        <v>11</v>
      </c>
      <c r="M730">
        <f>INDEX('Additional Data'!$H$2:$M$2, MATCH(MAX(G730:L730), G730:L730,0))</f>
        <v>0</v>
      </c>
      <c r="N730">
        <v>1</v>
      </c>
      <c r="O730">
        <v>1</v>
      </c>
      <c r="P730">
        <v>0</v>
      </c>
      <c r="Q730">
        <v>2</v>
      </c>
      <c r="R730">
        <v>7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3</v>
      </c>
      <c r="Z730">
        <v>11</v>
      </c>
      <c r="AA730">
        <v>0</v>
      </c>
      <c r="AB730">
        <v>50</v>
      </c>
      <c r="AC730" t="str" cm="1">
        <f t="array" ref="AC730">_xlfn.IFS(AB730 &lt; 30, "&lt; 30", AB730 &lt; 40, "30-39", AB730 &lt; 50, "40-49", AB730 &gt;= 50, "50+")</f>
        <v>50+</v>
      </c>
      <c r="AD730">
        <v>2446</v>
      </c>
      <c r="AE730">
        <v>0</v>
      </c>
      <c r="AF730">
        <v>0</v>
      </c>
      <c r="AG730">
        <v>1</v>
      </c>
      <c r="AH730">
        <v>0</v>
      </c>
      <c r="AI730">
        <v>0</v>
      </c>
      <c r="AJ730" t="str" cm="1">
        <f t="array" ref="AJ73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73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30">
        <v>0</v>
      </c>
      <c r="AM730">
        <v>0</v>
      </c>
      <c r="AN730">
        <v>1</v>
      </c>
      <c r="AO730">
        <v>0</v>
      </c>
      <c r="AP730">
        <v>0</v>
      </c>
      <c r="AQ730" t="str" cm="1">
        <f t="array" ref="AQ73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30" t="str" cm="1">
        <f t="array" ref="AR73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30">
        <v>17</v>
      </c>
      <c r="AT730">
        <v>6</v>
      </c>
      <c r="AU730">
        <v>1</v>
      </c>
      <c r="AV730">
        <v>1</v>
      </c>
      <c r="AW730" t="s">
        <v>45</v>
      </c>
      <c r="AX730" t="s">
        <v>13</v>
      </c>
      <c r="AY730" t="str">
        <f t="shared" si="100"/>
        <v>Store</v>
      </c>
      <c r="AZ730">
        <v>3</v>
      </c>
      <c r="BA730" t="s">
        <v>48</v>
      </c>
      <c r="BB730">
        <f t="shared" si="101"/>
        <v>3</v>
      </c>
      <c r="BC730">
        <f t="shared" si="102"/>
        <v>28</v>
      </c>
      <c r="BD730">
        <f t="shared" si="103"/>
        <v>7</v>
      </c>
      <c r="BE730">
        <f t="shared" si="104"/>
        <v>0</v>
      </c>
      <c r="BF730">
        <f t="shared" si="105"/>
        <v>0</v>
      </c>
      <c r="BG730">
        <f t="shared" si="106"/>
        <v>7</v>
      </c>
      <c r="BH730">
        <f t="shared" si="107"/>
        <v>1</v>
      </c>
      <c r="BI730" t="str">
        <f>VLOOKUP(BH730,'Additional Data'!$E$1:$F$12,2,FALSE)</f>
        <v>Churned Customer</v>
      </c>
      <c r="BJ730" t="str">
        <f>IF(G730 &lt;= 'Additional Data'!$Q$2, "Low", IF(G730 &lt;= 'Additional Data'!$Q$3, "Medium", "High"))</f>
        <v>Low</v>
      </c>
      <c r="BK730" t="str">
        <f>IF(K730 &lt;= 'Additional Data'!$V$2, "Low", IF(K730 &lt;= 'Additional Data'!$V$3, "Medium", "High"))</f>
        <v>Medium</v>
      </c>
      <c r="BL730" t="str">
        <f>IF(L730 &lt;= 'Additional Data'!$AA$2, "Low", IF(L730 &lt;= 'Additional Data'!$AA$3, "Medium", "High"))</f>
        <v>Medium</v>
      </c>
      <c r="BM730">
        <v>729</v>
      </c>
    </row>
    <row r="731" spans="1:65" x14ac:dyDescent="0.25">
      <c r="A731">
        <v>63564</v>
      </c>
      <c r="B731" t="str">
        <f>IF(A731 &lt;= 'Additional Data'!$B$2,"Low", IF(A731 &lt;='Additional Data'!$B$3, "Medium", "High"))</f>
        <v>Medium</v>
      </c>
      <c r="C731">
        <v>0</v>
      </c>
      <c r="D731">
        <v>0</v>
      </c>
      <c r="E731">
        <v>0</v>
      </c>
      <c r="F731" t="str">
        <f t="shared" si="99"/>
        <v>Very Recent</v>
      </c>
      <c r="G731">
        <v>769</v>
      </c>
      <c r="H731">
        <v>80</v>
      </c>
      <c r="I731">
        <v>252</v>
      </c>
      <c r="J731">
        <v>15</v>
      </c>
      <c r="K731">
        <v>34</v>
      </c>
      <c r="L731">
        <v>65</v>
      </c>
      <c r="M731">
        <f>INDEX('Additional Data'!$H$2:$M$2, MATCH(MAX(G731:L731), G731:L731,0))</f>
        <v>0</v>
      </c>
      <c r="N731">
        <v>1</v>
      </c>
      <c r="O731">
        <v>10</v>
      </c>
      <c r="P731">
        <v>10</v>
      </c>
      <c r="Q731">
        <v>7</v>
      </c>
      <c r="R731">
        <v>6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3</v>
      </c>
      <c r="Z731">
        <v>11</v>
      </c>
      <c r="AA731">
        <v>1</v>
      </c>
      <c r="AB731">
        <v>66</v>
      </c>
      <c r="AC731" t="str" cm="1">
        <f t="array" ref="AC731">_xlfn.IFS(AB731 &lt; 30, "&lt; 30", AB731 &lt; 40, "30-39", AB731 &lt; 50, "40-49", AB731 &gt;= 50, "50+")</f>
        <v>50+</v>
      </c>
      <c r="AD731">
        <v>2310</v>
      </c>
      <c r="AE731">
        <v>0</v>
      </c>
      <c r="AF731">
        <v>1</v>
      </c>
      <c r="AG731">
        <v>0</v>
      </c>
      <c r="AH731">
        <v>0</v>
      </c>
      <c r="AI731">
        <v>0</v>
      </c>
      <c r="AJ731" t="str" cm="1">
        <f t="array" ref="AJ73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3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31">
        <v>1</v>
      </c>
      <c r="AM731">
        <v>0</v>
      </c>
      <c r="AN731">
        <v>0</v>
      </c>
      <c r="AO731">
        <v>0</v>
      </c>
      <c r="AP731">
        <v>0</v>
      </c>
      <c r="AQ731" t="str" cm="1">
        <f t="array" ref="AQ73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731" t="str" cm="1">
        <f t="array" ref="AR73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731">
        <v>1150</v>
      </c>
      <c r="AT731">
        <v>1085</v>
      </c>
      <c r="AU731">
        <v>1</v>
      </c>
      <c r="AV731">
        <v>0</v>
      </c>
      <c r="AW731" t="s">
        <v>43</v>
      </c>
      <c r="AX731" t="s">
        <v>11</v>
      </c>
      <c r="AY731" t="str">
        <f t="shared" si="100"/>
        <v>Web</v>
      </c>
      <c r="AZ731">
        <v>27</v>
      </c>
      <c r="BA731" t="s">
        <v>48</v>
      </c>
      <c r="BB731">
        <f t="shared" si="101"/>
        <v>27</v>
      </c>
      <c r="BC731">
        <f t="shared" si="102"/>
        <v>1215</v>
      </c>
      <c r="BD731">
        <f t="shared" si="103"/>
        <v>10</v>
      </c>
      <c r="BE731">
        <f t="shared" si="104"/>
        <v>9</v>
      </c>
      <c r="BF731">
        <f t="shared" si="105"/>
        <v>8</v>
      </c>
      <c r="BG731">
        <f t="shared" si="106"/>
        <v>27</v>
      </c>
      <c r="BH731">
        <f t="shared" si="107"/>
        <v>9</v>
      </c>
      <c r="BI731" t="str">
        <f>VLOOKUP(BH731,'Additional Data'!$E$1:$F$12,2,FALSE)</f>
        <v>Top Customer</v>
      </c>
      <c r="BJ731" t="str">
        <f>IF(G731 &lt;= 'Additional Data'!$Q$2, "Low", IF(G731 &lt;= 'Additional Data'!$Q$3, "Medium", "High"))</f>
        <v>High</v>
      </c>
      <c r="BK731" t="str">
        <f>IF(K731 &lt;= 'Additional Data'!$V$2, "Low", IF(K731 &lt;= 'Additional Data'!$V$3, "Medium", "High"))</f>
        <v>Medium</v>
      </c>
      <c r="BL731" t="str">
        <f>IF(L731 &lt;= 'Additional Data'!$AA$2, "Low", IF(L731 &lt;= 'Additional Data'!$AA$3, "Medium", "High"))</f>
        <v>High</v>
      </c>
      <c r="BM731">
        <v>730</v>
      </c>
    </row>
    <row r="732" spans="1:65" x14ac:dyDescent="0.25">
      <c r="A732">
        <v>83443</v>
      </c>
      <c r="B732" t="str">
        <f>IF(A732 &lt;= 'Additional Data'!$B$2,"Low", IF(A732 &lt;='Additional Data'!$B$3, "Medium", "High"))</f>
        <v>High</v>
      </c>
      <c r="C732">
        <v>0</v>
      </c>
      <c r="D732">
        <v>0</v>
      </c>
      <c r="E732">
        <v>89</v>
      </c>
      <c r="F732" t="str">
        <f t="shared" si="99"/>
        <v>Old</v>
      </c>
      <c r="G732">
        <v>518</v>
      </c>
      <c r="H732">
        <v>42</v>
      </c>
      <c r="I732">
        <v>742</v>
      </c>
      <c r="J732">
        <v>55</v>
      </c>
      <c r="K732">
        <v>56</v>
      </c>
      <c r="L732">
        <v>84</v>
      </c>
      <c r="M732">
        <f>INDEX('Additional Data'!$H$2:$M$2, MATCH(MAX(G732:L732), G732:L732,0))</f>
        <v>0</v>
      </c>
      <c r="N732">
        <v>1</v>
      </c>
      <c r="O732">
        <v>6</v>
      </c>
      <c r="P732">
        <v>10</v>
      </c>
      <c r="Q732">
        <v>5</v>
      </c>
      <c r="R732">
        <v>2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3</v>
      </c>
      <c r="Z732">
        <v>11</v>
      </c>
      <c r="AA732">
        <v>0</v>
      </c>
      <c r="AB732">
        <v>48</v>
      </c>
      <c r="AC732" t="str" cm="1">
        <f t="array" ref="AC732">_xlfn.IFS(AB732 &lt; 30, "&lt; 30", AB732 &lt; 40, "30-39", AB732 &lt; 50, "40-49", AB732 &gt;= 50, "50+")</f>
        <v>40-49</v>
      </c>
      <c r="AD732">
        <v>2339</v>
      </c>
      <c r="AE732">
        <v>0</v>
      </c>
      <c r="AF732">
        <v>0</v>
      </c>
      <c r="AG732">
        <v>0</v>
      </c>
      <c r="AH732">
        <v>1</v>
      </c>
      <c r="AI732">
        <v>0</v>
      </c>
      <c r="AJ732" t="str" cm="1">
        <f t="array" ref="AJ73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73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32">
        <v>0</v>
      </c>
      <c r="AM732">
        <v>0</v>
      </c>
      <c r="AN732">
        <v>0</v>
      </c>
      <c r="AO732">
        <v>0</v>
      </c>
      <c r="AP732">
        <v>1</v>
      </c>
      <c r="AQ732" t="str" cm="1">
        <f t="array" ref="AQ73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732" t="str" cm="1">
        <f t="array" ref="AR73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32">
        <v>1413</v>
      </c>
      <c r="AT732">
        <v>1329</v>
      </c>
      <c r="AU732">
        <v>0</v>
      </c>
      <c r="AV732">
        <v>0</v>
      </c>
      <c r="AW732" t="s">
        <v>43</v>
      </c>
      <c r="AX732" t="s">
        <v>12</v>
      </c>
      <c r="AY732" t="str">
        <f t="shared" si="100"/>
        <v>Catalog</v>
      </c>
      <c r="AZ732">
        <v>21</v>
      </c>
      <c r="BA732" t="s">
        <v>44</v>
      </c>
      <c r="BB732">
        <f t="shared" si="101"/>
        <v>21</v>
      </c>
      <c r="BC732">
        <f t="shared" si="102"/>
        <v>1497</v>
      </c>
      <c r="BD732">
        <f t="shared" si="103"/>
        <v>1.9999999999999996</v>
      </c>
      <c r="BE732">
        <f t="shared" si="104"/>
        <v>8</v>
      </c>
      <c r="BF732">
        <f t="shared" si="105"/>
        <v>8</v>
      </c>
      <c r="BG732">
        <f t="shared" si="106"/>
        <v>18</v>
      </c>
      <c r="BH732">
        <f t="shared" si="107"/>
        <v>6</v>
      </c>
      <c r="BI732" t="str">
        <f>VLOOKUP(BH732,'Additional Data'!$E$1:$F$12,2,FALSE)</f>
        <v>Loyal Customer</v>
      </c>
      <c r="BJ732" t="str">
        <f>IF(G732 &lt;= 'Additional Data'!$Q$2, "Low", IF(G732 &lt;= 'Additional Data'!$Q$3, "Medium", "High"))</f>
        <v>High</v>
      </c>
      <c r="BK732" t="str">
        <f>IF(K732 &lt;= 'Additional Data'!$V$2, "Low", IF(K732 &lt;= 'Additional Data'!$V$3, "Medium", "High"))</f>
        <v>High</v>
      </c>
      <c r="BL732" t="str">
        <f>IF(L732 &lt;= 'Additional Data'!$AA$2, "Low", IF(L732 &lt;= 'Additional Data'!$AA$3, "Medium", "High"))</f>
        <v>High</v>
      </c>
      <c r="BM732">
        <v>731</v>
      </c>
    </row>
    <row r="733" spans="1:65" x14ac:dyDescent="0.25">
      <c r="A733">
        <v>51518</v>
      </c>
      <c r="B733" t="str">
        <f>IF(A733 &lt;= 'Additional Data'!$B$2,"Low", IF(A733 &lt;='Additional Data'!$B$3, "Medium", "High"))</f>
        <v>Medium</v>
      </c>
      <c r="C733">
        <v>0</v>
      </c>
      <c r="D733">
        <v>1</v>
      </c>
      <c r="E733">
        <v>92</v>
      </c>
      <c r="F733" t="str">
        <f t="shared" si="99"/>
        <v>Old</v>
      </c>
      <c r="G733">
        <v>350</v>
      </c>
      <c r="H733">
        <v>8</v>
      </c>
      <c r="I733">
        <v>66</v>
      </c>
      <c r="J733">
        <v>17</v>
      </c>
      <c r="K733">
        <v>4</v>
      </c>
      <c r="L733">
        <v>4</v>
      </c>
      <c r="M733">
        <f>INDEX('Additional Data'!$H$2:$M$2, MATCH(MAX(G733:L733), G733:L733,0))</f>
        <v>0</v>
      </c>
      <c r="N733">
        <v>2</v>
      </c>
      <c r="O733">
        <v>3</v>
      </c>
      <c r="P733">
        <v>2</v>
      </c>
      <c r="Q733">
        <v>10</v>
      </c>
      <c r="R733">
        <v>3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3</v>
      </c>
      <c r="Z733">
        <v>11</v>
      </c>
      <c r="AA733">
        <v>0</v>
      </c>
      <c r="AB733">
        <v>62</v>
      </c>
      <c r="AC733" t="str" cm="1">
        <f t="array" ref="AC733">_xlfn.IFS(AB733 &lt; 30, "&lt; 30", AB733 &lt; 40, "30-39", AB733 &lt; 50, "40-49", AB733 &gt;= 50, "50+")</f>
        <v>50+</v>
      </c>
      <c r="AD733">
        <v>2428</v>
      </c>
      <c r="AE733">
        <v>0</v>
      </c>
      <c r="AF733">
        <v>0</v>
      </c>
      <c r="AG733">
        <v>0</v>
      </c>
      <c r="AH733">
        <v>1</v>
      </c>
      <c r="AI733">
        <v>0</v>
      </c>
      <c r="AJ733" t="str" cm="1">
        <f t="array" ref="AJ73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73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33">
        <v>0</v>
      </c>
      <c r="AM733">
        <v>0</v>
      </c>
      <c r="AN733">
        <v>0</v>
      </c>
      <c r="AO733">
        <v>0</v>
      </c>
      <c r="AP733">
        <v>1</v>
      </c>
      <c r="AQ733" t="str" cm="1">
        <f t="array" ref="AQ73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733" t="str" cm="1">
        <f t="array" ref="AR73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33">
        <v>445</v>
      </c>
      <c r="AT733">
        <v>441</v>
      </c>
      <c r="AU733">
        <v>0</v>
      </c>
      <c r="AV733">
        <v>1</v>
      </c>
      <c r="AW733" t="s">
        <v>46</v>
      </c>
      <c r="AX733" t="s">
        <v>13</v>
      </c>
      <c r="AY733" t="str">
        <f t="shared" si="100"/>
        <v>Store</v>
      </c>
      <c r="AZ733">
        <v>15</v>
      </c>
      <c r="BA733" t="s">
        <v>44</v>
      </c>
      <c r="BB733">
        <f t="shared" si="101"/>
        <v>15</v>
      </c>
      <c r="BC733">
        <f t="shared" si="102"/>
        <v>449</v>
      </c>
      <c r="BD733">
        <f t="shared" si="103"/>
        <v>0.99999999999999978</v>
      </c>
      <c r="BE733">
        <f t="shared" si="104"/>
        <v>5</v>
      </c>
      <c r="BF733">
        <f t="shared" si="105"/>
        <v>5</v>
      </c>
      <c r="BG733">
        <f t="shared" si="106"/>
        <v>11</v>
      </c>
      <c r="BH733">
        <f t="shared" si="107"/>
        <v>3</v>
      </c>
      <c r="BI733" t="str">
        <f>VLOOKUP(BH733,'Additional Data'!$E$1:$F$12,2,FALSE)</f>
        <v>At Risk</v>
      </c>
      <c r="BJ733" t="str">
        <f>IF(G733 &lt;= 'Additional Data'!$Q$2, "Low", IF(G733 &lt;= 'Additional Data'!$Q$3, "Medium", "High"))</f>
        <v>Medium</v>
      </c>
      <c r="BK733" t="str">
        <f>IF(K733 &lt;= 'Additional Data'!$V$2, "Low", IF(K733 &lt;= 'Additional Data'!$V$3, "Medium", "High"))</f>
        <v>Medium</v>
      </c>
      <c r="BL733" t="str">
        <f>IF(L733 &lt;= 'Additional Data'!$AA$2, "Low", IF(L733 &lt;= 'Additional Data'!$AA$3, "Medium", "High"))</f>
        <v>Low</v>
      </c>
      <c r="BM733">
        <v>732</v>
      </c>
    </row>
    <row r="734" spans="1:65" x14ac:dyDescent="0.25">
      <c r="A734">
        <v>58330</v>
      </c>
      <c r="B734" t="str">
        <f>IF(A734 &lt;= 'Additional Data'!$B$2,"Low", IF(A734 &lt;='Additional Data'!$B$3, "Medium", "High"))</f>
        <v>Medium</v>
      </c>
      <c r="C734">
        <v>0</v>
      </c>
      <c r="D734">
        <v>1</v>
      </c>
      <c r="E734">
        <v>87</v>
      </c>
      <c r="F734" t="str">
        <f t="shared" si="99"/>
        <v>Old</v>
      </c>
      <c r="G734">
        <v>445</v>
      </c>
      <c r="H734">
        <v>53</v>
      </c>
      <c r="I734">
        <v>213</v>
      </c>
      <c r="J734">
        <v>104</v>
      </c>
      <c r="K734">
        <v>98</v>
      </c>
      <c r="L734">
        <v>151</v>
      </c>
      <c r="M734">
        <f>INDEX('Additional Data'!$H$2:$M$2, MATCH(MAX(G734:L734), G734:L734,0))</f>
        <v>0</v>
      </c>
      <c r="N734">
        <v>1</v>
      </c>
      <c r="O734">
        <v>6</v>
      </c>
      <c r="P734">
        <v>4</v>
      </c>
      <c r="Q734">
        <v>13</v>
      </c>
      <c r="R734">
        <v>4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3</v>
      </c>
      <c r="Z734">
        <v>11</v>
      </c>
      <c r="AA734">
        <v>0</v>
      </c>
      <c r="AB734">
        <v>45</v>
      </c>
      <c r="AC734" t="str" cm="1">
        <f t="array" ref="AC734">_xlfn.IFS(AB734 &lt; 30, "&lt; 30", AB734 &lt; 40, "30-39", AB734 &lt; 50, "40-49", AB734 &gt;= 50, "50+")</f>
        <v>40-49</v>
      </c>
      <c r="AD734">
        <v>2345</v>
      </c>
      <c r="AE734">
        <v>0</v>
      </c>
      <c r="AF734">
        <v>0</v>
      </c>
      <c r="AG734">
        <v>0</v>
      </c>
      <c r="AH734">
        <v>0</v>
      </c>
      <c r="AI734">
        <v>1</v>
      </c>
      <c r="AJ734" t="str" cm="1">
        <f t="array" ref="AJ73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73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34">
        <v>0</v>
      </c>
      <c r="AM734">
        <v>0</v>
      </c>
      <c r="AN734">
        <v>1</v>
      </c>
      <c r="AO734">
        <v>0</v>
      </c>
      <c r="AP734">
        <v>0</v>
      </c>
      <c r="AQ734" t="str" cm="1">
        <f t="array" ref="AQ73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34" t="str" cm="1">
        <f t="array" ref="AR73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34">
        <v>913</v>
      </c>
      <c r="AT734">
        <v>762</v>
      </c>
      <c r="AU734">
        <v>0</v>
      </c>
      <c r="AV734">
        <v>1</v>
      </c>
      <c r="AW734" t="s">
        <v>46</v>
      </c>
      <c r="AX734" t="s">
        <v>13</v>
      </c>
      <c r="AY734" t="str">
        <f t="shared" si="100"/>
        <v>Store</v>
      </c>
      <c r="AZ734">
        <v>23</v>
      </c>
      <c r="BA734" t="s">
        <v>44</v>
      </c>
      <c r="BB734">
        <f t="shared" si="101"/>
        <v>23</v>
      </c>
      <c r="BC734">
        <f t="shared" si="102"/>
        <v>1064</v>
      </c>
      <c r="BD734">
        <f t="shared" si="103"/>
        <v>1.9999999999999996</v>
      </c>
      <c r="BE734">
        <f t="shared" si="104"/>
        <v>9</v>
      </c>
      <c r="BF734">
        <f t="shared" si="105"/>
        <v>7</v>
      </c>
      <c r="BG734">
        <f t="shared" si="106"/>
        <v>18</v>
      </c>
      <c r="BH734">
        <f t="shared" si="107"/>
        <v>6</v>
      </c>
      <c r="BI734" t="str">
        <f>VLOOKUP(BH734,'Additional Data'!$E$1:$F$12,2,FALSE)</f>
        <v>Loyal Customer</v>
      </c>
      <c r="BJ734" t="str">
        <f>IF(G734 &lt;= 'Additional Data'!$Q$2, "Low", IF(G734 &lt;= 'Additional Data'!$Q$3, "Medium", "High"))</f>
        <v>Medium</v>
      </c>
      <c r="BK734" t="str">
        <f>IF(K734 &lt;= 'Additional Data'!$V$2, "Low", IF(K734 &lt;= 'Additional Data'!$V$3, "Medium", "High"))</f>
        <v>High</v>
      </c>
      <c r="BL734" t="str">
        <f>IF(L734 &lt;= 'Additional Data'!$AA$2, "Low", IF(L734 &lt;= 'Additional Data'!$AA$3, "Medium", "High"))</f>
        <v>High</v>
      </c>
      <c r="BM734">
        <v>733</v>
      </c>
    </row>
    <row r="735" spans="1:65" x14ac:dyDescent="0.25">
      <c r="A735">
        <v>80952</v>
      </c>
      <c r="B735" t="str">
        <f>IF(A735 &lt;= 'Additional Data'!$B$2,"Low", IF(A735 &lt;='Additional Data'!$B$3, "Medium", "High"))</f>
        <v>High</v>
      </c>
      <c r="C735">
        <v>0</v>
      </c>
      <c r="D735">
        <v>0</v>
      </c>
      <c r="E735">
        <v>20</v>
      </c>
      <c r="F735" t="str">
        <f t="shared" si="99"/>
        <v>Recent</v>
      </c>
      <c r="G735">
        <v>778</v>
      </c>
      <c r="H735">
        <v>178</v>
      </c>
      <c r="I735">
        <v>689</v>
      </c>
      <c r="J735">
        <v>41</v>
      </c>
      <c r="K735">
        <v>27</v>
      </c>
      <c r="L735">
        <v>44</v>
      </c>
      <c r="M735">
        <f>INDEX('Additional Data'!$H$2:$M$2, MATCH(MAX(G735:L735), G735:L735,0))</f>
        <v>0</v>
      </c>
      <c r="N735">
        <v>1</v>
      </c>
      <c r="O735">
        <v>8</v>
      </c>
      <c r="P735">
        <v>5</v>
      </c>
      <c r="Q735">
        <v>11</v>
      </c>
      <c r="R735">
        <v>8</v>
      </c>
      <c r="S735">
        <v>0</v>
      </c>
      <c r="T735">
        <v>1</v>
      </c>
      <c r="U735">
        <v>1</v>
      </c>
      <c r="V735">
        <v>1</v>
      </c>
      <c r="W735">
        <v>0</v>
      </c>
      <c r="X735">
        <v>0</v>
      </c>
      <c r="Y735">
        <v>3</v>
      </c>
      <c r="Z735">
        <v>11</v>
      </c>
      <c r="AA735">
        <v>1</v>
      </c>
      <c r="AB735">
        <v>51</v>
      </c>
      <c r="AC735" t="str" cm="1">
        <f t="array" ref="AC735">_xlfn.IFS(AB735 &lt; 30, "&lt; 30", AB735 &lt; 40, "30-39", AB735 &lt; 50, "40-49", AB735 &gt;= 50, "50+")</f>
        <v>50+</v>
      </c>
      <c r="AD735">
        <v>2645</v>
      </c>
      <c r="AE735">
        <v>0</v>
      </c>
      <c r="AF735">
        <v>1</v>
      </c>
      <c r="AG735">
        <v>0</v>
      </c>
      <c r="AH735">
        <v>0</v>
      </c>
      <c r="AI735">
        <v>0</v>
      </c>
      <c r="AJ735" t="str" cm="1">
        <f t="array" ref="AJ73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3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35">
        <v>0</v>
      </c>
      <c r="AM735">
        <v>0</v>
      </c>
      <c r="AN735">
        <v>1</v>
      </c>
      <c r="AO735">
        <v>0</v>
      </c>
      <c r="AP735">
        <v>0</v>
      </c>
      <c r="AQ735" t="str" cm="1">
        <f t="array" ref="AQ73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35" t="str" cm="1">
        <f t="array" ref="AR73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35">
        <v>1713</v>
      </c>
      <c r="AT735">
        <v>1669</v>
      </c>
      <c r="AU735">
        <v>3</v>
      </c>
      <c r="AV735">
        <v>0</v>
      </c>
      <c r="AW735" t="s">
        <v>43</v>
      </c>
      <c r="AX735" t="s">
        <v>13</v>
      </c>
      <c r="AY735" t="str">
        <f t="shared" si="100"/>
        <v>Store</v>
      </c>
      <c r="AZ735">
        <v>24</v>
      </c>
      <c r="BA735" t="s">
        <v>48</v>
      </c>
      <c r="BB735">
        <f t="shared" si="101"/>
        <v>24</v>
      </c>
      <c r="BC735">
        <f t="shared" si="102"/>
        <v>1757</v>
      </c>
      <c r="BD735">
        <f t="shared" si="103"/>
        <v>8</v>
      </c>
      <c r="BE735">
        <f t="shared" si="104"/>
        <v>9</v>
      </c>
      <c r="BF735">
        <f t="shared" si="105"/>
        <v>9</v>
      </c>
      <c r="BG735">
        <f t="shared" si="106"/>
        <v>26</v>
      </c>
      <c r="BH735">
        <f t="shared" si="107"/>
        <v>9</v>
      </c>
      <c r="BI735" t="str">
        <f>VLOOKUP(BH735,'Additional Data'!$E$1:$F$12,2,FALSE)</f>
        <v>Top Customer</v>
      </c>
      <c r="BJ735" t="str">
        <f>IF(G735 &lt;= 'Additional Data'!$Q$2, "Low", IF(G735 &lt;= 'Additional Data'!$Q$3, "Medium", "High"))</f>
        <v>High</v>
      </c>
      <c r="BK735" t="str">
        <f>IF(K735 &lt;= 'Additional Data'!$V$2, "Low", IF(K735 &lt;= 'Additional Data'!$V$3, "Medium", "High"))</f>
        <v>Medium</v>
      </c>
      <c r="BL735" t="str">
        <f>IF(L735 &lt;= 'Additional Data'!$AA$2, "Low", IF(L735 &lt;= 'Additional Data'!$AA$3, "Medium", "High"))</f>
        <v>Medium</v>
      </c>
      <c r="BM735">
        <v>734</v>
      </c>
    </row>
    <row r="736" spans="1:65" x14ac:dyDescent="0.25">
      <c r="A736">
        <v>75507</v>
      </c>
      <c r="B736" t="str">
        <f>IF(A736 &lt;= 'Additional Data'!$B$2,"Low", IF(A736 &lt;='Additional Data'!$B$3, "Medium", "High"))</f>
        <v>High</v>
      </c>
      <c r="C736">
        <v>0</v>
      </c>
      <c r="D736">
        <v>0</v>
      </c>
      <c r="E736">
        <v>56</v>
      </c>
      <c r="F736" t="str">
        <f t="shared" si="99"/>
        <v>Mid</v>
      </c>
      <c r="G736">
        <v>709</v>
      </c>
      <c r="H736">
        <v>93</v>
      </c>
      <c r="I736">
        <v>374</v>
      </c>
      <c r="J736">
        <v>104</v>
      </c>
      <c r="K736">
        <v>80</v>
      </c>
      <c r="L736">
        <v>80</v>
      </c>
      <c r="M736">
        <f>INDEX('Additional Data'!$H$2:$M$2, MATCH(MAX(G736:L736), G736:L736,0))</f>
        <v>0</v>
      </c>
      <c r="N736">
        <v>1</v>
      </c>
      <c r="O736">
        <v>8</v>
      </c>
      <c r="P736">
        <v>6</v>
      </c>
      <c r="Q736">
        <v>6</v>
      </c>
      <c r="R736">
        <v>3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3</v>
      </c>
      <c r="Z736">
        <v>11</v>
      </c>
      <c r="AA736">
        <v>0</v>
      </c>
      <c r="AB736">
        <v>41</v>
      </c>
      <c r="AC736" t="str" cm="1">
        <f t="array" ref="AC736">_xlfn.IFS(AB736 &lt; 30, "&lt; 30", AB736 &lt; 40, "30-39", AB736 &lt; 50, "40-49", AB736 &gt;= 50, "50+")</f>
        <v>40-49</v>
      </c>
      <c r="AD736">
        <v>2217</v>
      </c>
      <c r="AE736">
        <v>0</v>
      </c>
      <c r="AF736">
        <v>0</v>
      </c>
      <c r="AG736">
        <v>0</v>
      </c>
      <c r="AH736">
        <v>1</v>
      </c>
      <c r="AI736">
        <v>0</v>
      </c>
      <c r="AJ736" t="str" cm="1">
        <f t="array" ref="AJ73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73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36">
        <v>0</v>
      </c>
      <c r="AM736">
        <v>0</v>
      </c>
      <c r="AN736">
        <v>1</v>
      </c>
      <c r="AO736">
        <v>0</v>
      </c>
      <c r="AP736">
        <v>0</v>
      </c>
      <c r="AQ736" t="str" cm="1">
        <f t="array" ref="AQ73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36" t="str" cm="1">
        <f t="array" ref="AR73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36">
        <v>1360</v>
      </c>
      <c r="AT736">
        <v>1280</v>
      </c>
      <c r="AU736">
        <v>0</v>
      </c>
      <c r="AV736">
        <v>0</v>
      </c>
      <c r="AW736" t="s">
        <v>43</v>
      </c>
      <c r="AX736" t="s">
        <v>11</v>
      </c>
      <c r="AY736" t="str">
        <f t="shared" si="100"/>
        <v>Web</v>
      </c>
      <c r="AZ736">
        <v>20</v>
      </c>
      <c r="BA736" t="s">
        <v>44</v>
      </c>
      <c r="BB736">
        <f t="shared" si="101"/>
        <v>20</v>
      </c>
      <c r="BC736">
        <f t="shared" si="102"/>
        <v>1440</v>
      </c>
      <c r="BD736">
        <f t="shared" si="103"/>
        <v>5</v>
      </c>
      <c r="BE736">
        <f t="shared" si="104"/>
        <v>7</v>
      </c>
      <c r="BF736">
        <f t="shared" si="105"/>
        <v>8</v>
      </c>
      <c r="BG736">
        <f t="shared" si="106"/>
        <v>20</v>
      </c>
      <c r="BH736">
        <f t="shared" si="107"/>
        <v>7</v>
      </c>
      <c r="BI736" t="str">
        <f>VLOOKUP(BH736,'Additional Data'!$E$1:$F$12,2,FALSE)</f>
        <v>Loyal Customer</v>
      </c>
      <c r="BJ736" t="str">
        <f>IF(G736 &lt;= 'Additional Data'!$Q$2, "Low", IF(G736 &lt;= 'Additional Data'!$Q$3, "Medium", "High"))</f>
        <v>High</v>
      </c>
      <c r="BK736" t="str">
        <f>IF(K736 &lt;= 'Additional Data'!$V$2, "Low", IF(K736 &lt;= 'Additional Data'!$V$3, "Medium", "High"))</f>
        <v>High</v>
      </c>
      <c r="BL736" t="str">
        <f>IF(L736 &lt;= 'Additional Data'!$AA$2, "Low", IF(L736 &lt;= 'Additional Data'!$AA$3, "Medium", "High"))</f>
        <v>High</v>
      </c>
      <c r="BM736">
        <v>735</v>
      </c>
    </row>
    <row r="737" spans="1:65" x14ac:dyDescent="0.25">
      <c r="A737">
        <v>63855</v>
      </c>
      <c r="B737" t="str">
        <f>IF(A737 &lt;= 'Additional Data'!$B$2,"Low", IF(A737 &lt;='Additional Data'!$B$3, "Medium", "High"))</f>
        <v>Medium</v>
      </c>
      <c r="C737">
        <v>0</v>
      </c>
      <c r="D737">
        <v>0</v>
      </c>
      <c r="E737">
        <v>28</v>
      </c>
      <c r="F737" t="str">
        <f t="shared" si="99"/>
        <v>Recent</v>
      </c>
      <c r="G737">
        <v>359</v>
      </c>
      <c r="H737">
        <v>35</v>
      </c>
      <c r="I737">
        <v>314</v>
      </c>
      <c r="J737">
        <v>93</v>
      </c>
      <c r="K737">
        <v>116</v>
      </c>
      <c r="L737">
        <v>89</v>
      </c>
      <c r="M737">
        <f>INDEX('Additional Data'!$H$2:$M$2, MATCH(MAX(G737:L737), G737:L737,0))</f>
        <v>0</v>
      </c>
      <c r="N737">
        <v>1</v>
      </c>
      <c r="O737">
        <v>7</v>
      </c>
      <c r="P737">
        <v>3</v>
      </c>
      <c r="Q737">
        <v>13</v>
      </c>
      <c r="R737">
        <v>4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3</v>
      </c>
      <c r="Z737">
        <v>11</v>
      </c>
      <c r="AA737">
        <v>0</v>
      </c>
      <c r="AB737">
        <v>42</v>
      </c>
      <c r="AC737" t="str" cm="1">
        <f t="array" ref="AC737">_xlfn.IFS(AB737 &lt; 30, "&lt; 30", AB737 &lt; 40, "30-39", AB737 &lt; 50, "40-49", AB737 &gt;= 50, "50+")</f>
        <v>40-49</v>
      </c>
      <c r="AD737">
        <v>2664</v>
      </c>
      <c r="AE737">
        <v>0</v>
      </c>
      <c r="AF737">
        <v>0</v>
      </c>
      <c r="AG737">
        <v>0</v>
      </c>
      <c r="AH737">
        <v>1</v>
      </c>
      <c r="AI737">
        <v>0</v>
      </c>
      <c r="AJ737" t="str" cm="1">
        <f t="array" ref="AJ73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73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37">
        <v>1</v>
      </c>
      <c r="AM737">
        <v>0</v>
      </c>
      <c r="AN737">
        <v>0</v>
      </c>
      <c r="AO737">
        <v>0</v>
      </c>
      <c r="AP737">
        <v>0</v>
      </c>
      <c r="AQ737" t="str" cm="1">
        <f t="array" ref="AQ73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737" t="str" cm="1">
        <f t="array" ref="AR73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737">
        <v>917</v>
      </c>
      <c r="AT737">
        <v>828</v>
      </c>
      <c r="AU737">
        <v>0</v>
      </c>
      <c r="AV737">
        <v>0</v>
      </c>
      <c r="AW737" t="s">
        <v>46</v>
      </c>
      <c r="AX737" t="s">
        <v>13</v>
      </c>
      <c r="AY737" t="str">
        <f t="shared" si="100"/>
        <v>Store</v>
      </c>
      <c r="AZ737">
        <v>23</v>
      </c>
      <c r="BA737" t="s">
        <v>44</v>
      </c>
      <c r="BB737">
        <f t="shared" si="101"/>
        <v>23</v>
      </c>
      <c r="BC737">
        <f t="shared" si="102"/>
        <v>1006</v>
      </c>
      <c r="BD737">
        <f t="shared" si="103"/>
        <v>8</v>
      </c>
      <c r="BE737">
        <f t="shared" si="104"/>
        <v>9</v>
      </c>
      <c r="BF737">
        <f t="shared" si="105"/>
        <v>7</v>
      </c>
      <c r="BG737">
        <f t="shared" si="106"/>
        <v>24</v>
      </c>
      <c r="BH737">
        <f t="shared" si="107"/>
        <v>9</v>
      </c>
      <c r="BI737" t="str">
        <f>VLOOKUP(BH737,'Additional Data'!$E$1:$F$12,2,FALSE)</f>
        <v>Top Customer</v>
      </c>
      <c r="BJ737" t="str">
        <f>IF(G737 &lt;= 'Additional Data'!$Q$2, "Low", IF(G737 &lt;= 'Additional Data'!$Q$3, "Medium", "High"))</f>
        <v>Medium</v>
      </c>
      <c r="BK737" t="str">
        <f>IF(K737 &lt;= 'Additional Data'!$V$2, "Low", IF(K737 &lt;= 'Additional Data'!$V$3, "Medium", "High"))</f>
        <v>High</v>
      </c>
      <c r="BL737" t="str">
        <f>IF(L737 &lt;= 'Additional Data'!$AA$2, "Low", IF(L737 &lt;= 'Additional Data'!$AA$3, "Medium", "High"))</f>
        <v>High</v>
      </c>
      <c r="BM737">
        <v>736</v>
      </c>
    </row>
    <row r="738" spans="1:65" x14ac:dyDescent="0.25">
      <c r="A738">
        <v>62220</v>
      </c>
      <c r="B738" t="str">
        <f>IF(A738 &lt;= 'Additional Data'!$B$2,"Low", IF(A738 &lt;='Additional Data'!$B$3, "Medium", "High"))</f>
        <v>Medium</v>
      </c>
      <c r="C738">
        <v>0</v>
      </c>
      <c r="D738">
        <v>1</v>
      </c>
      <c r="E738">
        <v>55</v>
      </c>
      <c r="F738" t="str">
        <f t="shared" si="99"/>
        <v>Mid</v>
      </c>
      <c r="G738">
        <v>799</v>
      </c>
      <c r="H738">
        <v>12</v>
      </c>
      <c r="I738">
        <v>375</v>
      </c>
      <c r="J738">
        <v>16</v>
      </c>
      <c r="K738">
        <v>12</v>
      </c>
      <c r="L738">
        <v>12</v>
      </c>
      <c r="M738">
        <f>INDEX('Additional Data'!$H$2:$M$2, MATCH(MAX(G738:L738), G738:L738,0))</f>
        <v>0</v>
      </c>
      <c r="N738">
        <v>5</v>
      </c>
      <c r="O738">
        <v>7</v>
      </c>
      <c r="P738">
        <v>6</v>
      </c>
      <c r="Q738">
        <v>5</v>
      </c>
      <c r="R738">
        <v>6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3</v>
      </c>
      <c r="Z738">
        <v>11</v>
      </c>
      <c r="AA738">
        <v>1</v>
      </c>
      <c r="AB738">
        <v>48</v>
      </c>
      <c r="AC738" t="str" cm="1">
        <f t="array" ref="AC738">_xlfn.IFS(AB738 &lt; 30, "&lt; 30", AB738 &lt; 40, "30-39", AB738 &lt; 50, "40-49", AB738 &gt;= 50, "50+")</f>
        <v>40-49</v>
      </c>
      <c r="AD738">
        <v>2846</v>
      </c>
      <c r="AE738">
        <v>0</v>
      </c>
      <c r="AF738">
        <v>0</v>
      </c>
      <c r="AG738">
        <v>0</v>
      </c>
      <c r="AH738">
        <v>1</v>
      </c>
      <c r="AI738">
        <v>0</v>
      </c>
      <c r="AJ738" t="str" cm="1">
        <f t="array" ref="AJ73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73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38">
        <v>0</v>
      </c>
      <c r="AM738">
        <v>0</v>
      </c>
      <c r="AN738">
        <v>0</v>
      </c>
      <c r="AO738">
        <v>0</v>
      </c>
      <c r="AP738">
        <v>1</v>
      </c>
      <c r="AQ738" t="str" cm="1">
        <f t="array" ref="AQ73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738" t="str" cm="1">
        <f t="array" ref="AR73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38">
        <v>1214</v>
      </c>
      <c r="AT738">
        <v>1202</v>
      </c>
      <c r="AU738">
        <v>0</v>
      </c>
      <c r="AV738">
        <v>1</v>
      </c>
      <c r="AW738" t="s">
        <v>43</v>
      </c>
      <c r="AX738" t="s">
        <v>11</v>
      </c>
      <c r="AY738" t="str">
        <f t="shared" si="100"/>
        <v>Web</v>
      </c>
      <c r="AZ738">
        <v>18</v>
      </c>
      <c r="BA738" t="s">
        <v>44</v>
      </c>
      <c r="BB738">
        <f t="shared" si="101"/>
        <v>18</v>
      </c>
      <c r="BC738">
        <f t="shared" si="102"/>
        <v>1226</v>
      </c>
      <c r="BD738">
        <f t="shared" si="103"/>
        <v>5</v>
      </c>
      <c r="BE738">
        <f t="shared" si="104"/>
        <v>7</v>
      </c>
      <c r="BF738">
        <f t="shared" si="105"/>
        <v>8</v>
      </c>
      <c r="BG738">
        <f t="shared" si="106"/>
        <v>20</v>
      </c>
      <c r="BH738">
        <f t="shared" si="107"/>
        <v>7</v>
      </c>
      <c r="BI738" t="str">
        <f>VLOOKUP(BH738,'Additional Data'!$E$1:$F$12,2,FALSE)</f>
        <v>Loyal Customer</v>
      </c>
      <c r="BJ738" t="str">
        <f>IF(G738 &lt;= 'Additional Data'!$Q$2, "Low", IF(G738 &lt;= 'Additional Data'!$Q$3, "Medium", "High"))</f>
        <v>High</v>
      </c>
      <c r="BK738" t="str">
        <f>IF(K738 &lt;= 'Additional Data'!$V$2, "Low", IF(K738 &lt;= 'Additional Data'!$V$3, "Medium", "High"))</f>
        <v>Medium</v>
      </c>
      <c r="BL738" t="str">
        <f>IF(L738 &lt;= 'Additional Data'!$AA$2, "Low", IF(L738 &lt;= 'Additional Data'!$AA$3, "Medium", "High"))</f>
        <v>Medium</v>
      </c>
      <c r="BM738">
        <v>737</v>
      </c>
    </row>
    <row r="739" spans="1:65" x14ac:dyDescent="0.25">
      <c r="A739">
        <v>58512</v>
      </c>
      <c r="B739" t="str">
        <f>IF(A739 &lt;= 'Additional Data'!$B$2,"Low", IF(A739 &lt;='Additional Data'!$B$3, "Medium", "High"))</f>
        <v>Medium</v>
      </c>
      <c r="C739">
        <v>0</v>
      </c>
      <c r="D739">
        <v>1</v>
      </c>
      <c r="E739">
        <v>25</v>
      </c>
      <c r="F739" t="str">
        <f t="shared" si="99"/>
        <v>Recent</v>
      </c>
      <c r="G739">
        <v>895</v>
      </c>
      <c r="H739">
        <v>10</v>
      </c>
      <c r="I739">
        <v>101</v>
      </c>
      <c r="J739">
        <v>13</v>
      </c>
      <c r="K739">
        <v>0</v>
      </c>
      <c r="L739">
        <v>152</v>
      </c>
      <c r="M739">
        <f>INDEX('Additional Data'!$H$2:$M$2, MATCH(MAX(G739:L739), G739:L739,0))</f>
        <v>0</v>
      </c>
      <c r="N739">
        <v>5</v>
      </c>
      <c r="O739">
        <v>3</v>
      </c>
      <c r="P739">
        <v>4</v>
      </c>
      <c r="Q739">
        <v>8</v>
      </c>
      <c r="R739">
        <v>8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3</v>
      </c>
      <c r="Z739">
        <v>11</v>
      </c>
      <c r="AA739">
        <v>0</v>
      </c>
      <c r="AB739">
        <v>56</v>
      </c>
      <c r="AC739" t="str" cm="1">
        <f t="array" ref="AC739">_xlfn.IFS(AB739 &lt; 30, "&lt; 30", AB739 &lt; 40, "30-39", AB739 &lt; 50, "40-49", AB739 &gt;= 50, "50+")</f>
        <v>50+</v>
      </c>
      <c r="AD739">
        <v>2442</v>
      </c>
      <c r="AE739">
        <v>0</v>
      </c>
      <c r="AF739">
        <v>1</v>
      </c>
      <c r="AG739">
        <v>0</v>
      </c>
      <c r="AH739">
        <v>0</v>
      </c>
      <c r="AI739">
        <v>0</v>
      </c>
      <c r="AJ739" t="str" cm="1">
        <f t="array" ref="AJ73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3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39">
        <v>0</v>
      </c>
      <c r="AM739">
        <v>0</v>
      </c>
      <c r="AN739">
        <v>1</v>
      </c>
      <c r="AO739">
        <v>0</v>
      </c>
      <c r="AP739">
        <v>0</v>
      </c>
      <c r="AQ739" t="str" cm="1">
        <f t="array" ref="AQ73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39" t="str" cm="1">
        <f t="array" ref="AR73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39">
        <v>1019</v>
      </c>
      <c r="AT739">
        <v>867</v>
      </c>
      <c r="AU739">
        <v>0</v>
      </c>
      <c r="AV739">
        <v>1</v>
      </c>
      <c r="AW739" t="s">
        <v>43</v>
      </c>
      <c r="AX739" t="s">
        <v>13</v>
      </c>
      <c r="AY739" t="str">
        <f t="shared" si="100"/>
        <v>Store</v>
      </c>
      <c r="AZ739">
        <v>15</v>
      </c>
      <c r="BA739" t="s">
        <v>44</v>
      </c>
      <c r="BB739">
        <f t="shared" si="101"/>
        <v>15</v>
      </c>
      <c r="BC739">
        <f t="shared" si="102"/>
        <v>1171</v>
      </c>
      <c r="BD739">
        <f t="shared" si="103"/>
        <v>8</v>
      </c>
      <c r="BE739">
        <f t="shared" si="104"/>
        <v>5</v>
      </c>
      <c r="BF739">
        <f t="shared" si="105"/>
        <v>7</v>
      </c>
      <c r="BG739">
        <f t="shared" si="106"/>
        <v>20</v>
      </c>
      <c r="BH739">
        <f t="shared" si="107"/>
        <v>7</v>
      </c>
      <c r="BI739" t="str">
        <f>VLOOKUP(BH739,'Additional Data'!$E$1:$F$12,2,FALSE)</f>
        <v>Loyal Customer</v>
      </c>
      <c r="BJ739" t="str">
        <f>IF(G739 &lt;= 'Additional Data'!$Q$2, "Low", IF(G739 &lt;= 'Additional Data'!$Q$3, "Medium", "High"))</f>
        <v>High</v>
      </c>
      <c r="BK739" t="str">
        <f>IF(K739 &lt;= 'Additional Data'!$V$2, "Low", IF(K739 &lt;= 'Additional Data'!$V$3, "Medium", "High"))</f>
        <v>Low</v>
      </c>
      <c r="BL739" t="str">
        <f>IF(L739 &lt;= 'Additional Data'!$AA$2, "Low", IF(L739 &lt;= 'Additional Data'!$AA$3, "Medium", "High"))</f>
        <v>High</v>
      </c>
      <c r="BM739">
        <v>738</v>
      </c>
    </row>
    <row r="740" spans="1:65" x14ac:dyDescent="0.25">
      <c r="A740">
        <v>40662</v>
      </c>
      <c r="B740" t="str">
        <f>IF(A740 &lt;= 'Additional Data'!$B$2,"Low", IF(A740 &lt;='Additional Data'!$B$3, "Medium", "High"))</f>
        <v>Medium</v>
      </c>
      <c r="C740">
        <v>1</v>
      </c>
      <c r="D740">
        <v>0</v>
      </c>
      <c r="E740">
        <v>0</v>
      </c>
      <c r="F740" t="str">
        <f t="shared" si="99"/>
        <v>Very Recent</v>
      </c>
      <c r="G740">
        <v>40</v>
      </c>
      <c r="H740">
        <v>2</v>
      </c>
      <c r="I740">
        <v>23</v>
      </c>
      <c r="J740">
        <v>0</v>
      </c>
      <c r="K740">
        <v>4</v>
      </c>
      <c r="L740">
        <v>23</v>
      </c>
      <c r="M740">
        <f>INDEX('Additional Data'!$H$2:$M$2, MATCH(MAX(G740:L740), G740:L740,0))</f>
        <v>0</v>
      </c>
      <c r="N740">
        <v>2</v>
      </c>
      <c r="O740">
        <v>2</v>
      </c>
      <c r="P740">
        <v>1</v>
      </c>
      <c r="Q740">
        <v>3</v>
      </c>
      <c r="R740">
        <v>4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3</v>
      </c>
      <c r="Z740">
        <v>11</v>
      </c>
      <c r="AA740">
        <v>0</v>
      </c>
      <c r="AB740">
        <v>41</v>
      </c>
      <c r="AC740" t="str" cm="1">
        <f t="array" ref="AC740">_xlfn.IFS(AB740 &lt; 30, "&lt; 30", AB740 &lt; 40, "30-39", AB740 &lt; 50, "40-49", AB740 &gt;= 50, "50+")</f>
        <v>40-49</v>
      </c>
      <c r="AD740">
        <v>2630</v>
      </c>
      <c r="AE740">
        <v>0</v>
      </c>
      <c r="AF740">
        <v>1</v>
      </c>
      <c r="AG740">
        <v>0</v>
      </c>
      <c r="AH740">
        <v>0</v>
      </c>
      <c r="AI740">
        <v>0</v>
      </c>
      <c r="AJ740" t="str" cm="1">
        <f t="array" ref="AJ74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4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40">
        <v>0</v>
      </c>
      <c r="AM740">
        <v>0</v>
      </c>
      <c r="AN740">
        <v>0</v>
      </c>
      <c r="AO740">
        <v>1</v>
      </c>
      <c r="AP740">
        <v>0</v>
      </c>
      <c r="AQ740" t="str" cm="1">
        <f t="array" ref="AQ74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740" t="str" cm="1">
        <f t="array" ref="AR74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40">
        <v>69</v>
      </c>
      <c r="AT740">
        <v>46</v>
      </c>
      <c r="AU740">
        <v>0</v>
      </c>
      <c r="AV740">
        <v>1</v>
      </c>
      <c r="AW740" t="s">
        <v>47</v>
      </c>
      <c r="AX740" t="s">
        <v>13</v>
      </c>
      <c r="AY740" t="str">
        <f t="shared" si="100"/>
        <v>Store</v>
      </c>
      <c r="AZ740">
        <v>6</v>
      </c>
      <c r="BA740" t="s">
        <v>44</v>
      </c>
      <c r="BB740">
        <f t="shared" si="101"/>
        <v>6</v>
      </c>
      <c r="BC740">
        <f t="shared" si="102"/>
        <v>92</v>
      </c>
      <c r="BD740">
        <f t="shared" si="103"/>
        <v>10</v>
      </c>
      <c r="BE740">
        <f t="shared" si="104"/>
        <v>2</v>
      </c>
      <c r="BF740">
        <f t="shared" si="105"/>
        <v>3</v>
      </c>
      <c r="BG740">
        <f t="shared" si="106"/>
        <v>15</v>
      </c>
      <c r="BH740">
        <f t="shared" si="107"/>
        <v>4</v>
      </c>
      <c r="BI740" t="str">
        <f>VLOOKUP(BH740,'Additional Data'!$E$1:$F$12,2,FALSE)</f>
        <v>At Risk</v>
      </c>
      <c r="BJ740" t="str">
        <f>IF(G740 &lt;= 'Additional Data'!$Q$2, "Low", IF(G740 &lt;= 'Additional Data'!$Q$3, "Medium", "High"))</f>
        <v>Medium</v>
      </c>
      <c r="BK740" t="str">
        <f>IF(K740 &lt;= 'Additional Data'!$V$2, "Low", IF(K740 &lt;= 'Additional Data'!$V$3, "Medium", "High"))</f>
        <v>Medium</v>
      </c>
      <c r="BL740" t="str">
        <f>IF(L740 &lt;= 'Additional Data'!$AA$2, "Low", IF(L740 &lt;= 'Additional Data'!$AA$3, "Medium", "High"))</f>
        <v>Medium</v>
      </c>
      <c r="BM740">
        <v>739</v>
      </c>
    </row>
    <row r="741" spans="1:65" x14ac:dyDescent="0.25">
      <c r="A741">
        <v>38829</v>
      </c>
      <c r="B741" t="str">
        <f>IF(A741 &lt;= 'Additional Data'!$B$2,"Low", IF(A741 &lt;='Additional Data'!$B$3, "Medium", "High"))</f>
        <v>Medium</v>
      </c>
      <c r="C741">
        <v>0</v>
      </c>
      <c r="D741">
        <v>1</v>
      </c>
      <c r="E741">
        <v>86</v>
      </c>
      <c r="F741" t="str">
        <f t="shared" si="99"/>
        <v>Old</v>
      </c>
      <c r="G741">
        <v>76</v>
      </c>
      <c r="H741">
        <v>0</v>
      </c>
      <c r="I741">
        <v>7</v>
      </c>
      <c r="J741">
        <v>0</v>
      </c>
      <c r="K741">
        <v>0</v>
      </c>
      <c r="L741">
        <v>16</v>
      </c>
      <c r="M741">
        <f>INDEX('Additional Data'!$H$2:$M$2, MATCH(MAX(G741:L741), G741:L741,0))</f>
        <v>0</v>
      </c>
      <c r="N741">
        <v>1</v>
      </c>
      <c r="O741">
        <v>3</v>
      </c>
      <c r="P741">
        <v>2</v>
      </c>
      <c r="Q741">
        <v>2</v>
      </c>
      <c r="R741">
        <v>5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3</v>
      </c>
      <c r="Z741">
        <v>11</v>
      </c>
      <c r="AA741">
        <v>0</v>
      </c>
      <c r="AB741">
        <v>61</v>
      </c>
      <c r="AC741" t="str" cm="1">
        <f t="array" ref="AC741">_xlfn.IFS(AB741 &lt; 30, "&lt; 30", AB741 &lt; 40, "30-39", AB741 &lt; 50, "40-49", AB741 &gt;= 50, "50+")</f>
        <v>50+</v>
      </c>
      <c r="AD741">
        <v>2243</v>
      </c>
      <c r="AE741">
        <v>0</v>
      </c>
      <c r="AF741">
        <v>1</v>
      </c>
      <c r="AG741">
        <v>0</v>
      </c>
      <c r="AH741">
        <v>0</v>
      </c>
      <c r="AI741">
        <v>0</v>
      </c>
      <c r="AJ741" t="str" cm="1">
        <f t="array" ref="AJ74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4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41">
        <v>0</v>
      </c>
      <c r="AM741">
        <v>0</v>
      </c>
      <c r="AN741">
        <v>0</v>
      </c>
      <c r="AO741">
        <v>0</v>
      </c>
      <c r="AP741">
        <v>1</v>
      </c>
      <c r="AQ741" t="str" cm="1">
        <f t="array" ref="AQ74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741" t="str" cm="1">
        <f t="array" ref="AR74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41">
        <v>83</v>
      </c>
      <c r="AT741">
        <v>67</v>
      </c>
      <c r="AU741">
        <v>0</v>
      </c>
      <c r="AV741">
        <v>1</v>
      </c>
      <c r="AW741" t="s">
        <v>47</v>
      </c>
      <c r="AX741" t="s">
        <v>11</v>
      </c>
      <c r="AY741" t="str">
        <f t="shared" si="100"/>
        <v>Web</v>
      </c>
      <c r="AZ741">
        <v>7</v>
      </c>
      <c r="BA741" t="s">
        <v>44</v>
      </c>
      <c r="BB741">
        <f t="shared" si="101"/>
        <v>7</v>
      </c>
      <c r="BC741">
        <f t="shared" si="102"/>
        <v>99</v>
      </c>
      <c r="BD741">
        <f t="shared" si="103"/>
        <v>1.9999999999999996</v>
      </c>
      <c r="BE741">
        <f t="shared" si="104"/>
        <v>3</v>
      </c>
      <c r="BF741">
        <f t="shared" si="105"/>
        <v>3</v>
      </c>
      <c r="BG741">
        <f t="shared" si="106"/>
        <v>8</v>
      </c>
      <c r="BH741">
        <f t="shared" si="107"/>
        <v>1</v>
      </c>
      <c r="BI741" t="str">
        <f>VLOOKUP(BH741,'Additional Data'!$E$1:$F$12,2,FALSE)</f>
        <v>Churned Customer</v>
      </c>
      <c r="BJ741" t="str">
        <f>IF(G741 &lt;= 'Additional Data'!$Q$2, "Low", IF(G741 &lt;= 'Additional Data'!$Q$3, "Medium", "High"))</f>
        <v>Medium</v>
      </c>
      <c r="BK741" t="str">
        <f>IF(K741 &lt;= 'Additional Data'!$V$2, "Low", IF(K741 &lt;= 'Additional Data'!$V$3, "Medium", "High"))</f>
        <v>Low</v>
      </c>
      <c r="BL741" t="str">
        <f>IF(L741 &lt;= 'Additional Data'!$AA$2, "Low", IF(L741 &lt;= 'Additional Data'!$AA$3, "Medium", "High"))</f>
        <v>Medium</v>
      </c>
      <c r="BM741">
        <v>740</v>
      </c>
    </row>
    <row r="742" spans="1:65" x14ac:dyDescent="0.25">
      <c r="A742">
        <v>35523</v>
      </c>
      <c r="B742" t="str">
        <f>IF(A742 &lt;= 'Additional Data'!$B$2,"Low", IF(A742 &lt;='Additional Data'!$B$3, "Medium", "High"))</f>
        <v>Medium</v>
      </c>
      <c r="C742">
        <v>1</v>
      </c>
      <c r="D742">
        <v>0</v>
      </c>
      <c r="E742">
        <v>8</v>
      </c>
      <c r="F742" t="str">
        <f t="shared" si="99"/>
        <v>Recent</v>
      </c>
      <c r="G742">
        <v>11</v>
      </c>
      <c r="H742">
        <v>5</v>
      </c>
      <c r="I742">
        <v>22</v>
      </c>
      <c r="J742">
        <v>12</v>
      </c>
      <c r="K742">
        <v>5</v>
      </c>
      <c r="L742">
        <v>11</v>
      </c>
      <c r="M742">
        <f>INDEX('Additional Data'!$H$2:$M$2, MATCH(MAX(G742:L742), G742:L742,0))</f>
        <v>0</v>
      </c>
      <c r="N742">
        <v>2</v>
      </c>
      <c r="O742">
        <v>3</v>
      </c>
      <c r="P742">
        <v>0</v>
      </c>
      <c r="Q742">
        <v>3</v>
      </c>
      <c r="R742">
        <v>7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3</v>
      </c>
      <c r="Z742">
        <v>11</v>
      </c>
      <c r="AA742">
        <v>0</v>
      </c>
      <c r="AB742">
        <v>39</v>
      </c>
      <c r="AC742" t="str" cm="1">
        <f t="array" ref="AC742">_xlfn.IFS(AB742 &lt; 30, "&lt; 30", AB742 &lt; 40, "30-39", AB742 &lt; 50, "40-49", AB742 &gt;= 50, "50+")</f>
        <v>30-39</v>
      </c>
      <c r="AD742">
        <v>2428</v>
      </c>
      <c r="AE742">
        <v>0</v>
      </c>
      <c r="AF742">
        <v>1</v>
      </c>
      <c r="AG742">
        <v>0</v>
      </c>
      <c r="AH742">
        <v>0</v>
      </c>
      <c r="AI742">
        <v>0</v>
      </c>
      <c r="AJ742" t="str" cm="1">
        <f t="array" ref="AJ74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4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42">
        <v>1</v>
      </c>
      <c r="AM742">
        <v>0</v>
      </c>
      <c r="AN742">
        <v>0</v>
      </c>
      <c r="AO742">
        <v>0</v>
      </c>
      <c r="AP742">
        <v>0</v>
      </c>
      <c r="AQ742" t="str" cm="1">
        <f t="array" ref="AQ74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742" t="str" cm="1">
        <f t="array" ref="AR74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742">
        <v>55</v>
      </c>
      <c r="AT742">
        <v>44</v>
      </c>
      <c r="AU742">
        <v>0</v>
      </c>
      <c r="AV742">
        <v>1</v>
      </c>
      <c r="AW742" t="s">
        <v>45</v>
      </c>
      <c r="AX742" t="s">
        <v>11</v>
      </c>
      <c r="AY742" t="str">
        <f t="shared" si="100"/>
        <v>Web</v>
      </c>
      <c r="AZ742">
        <v>6</v>
      </c>
      <c r="BA742" t="s">
        <v>44</v>
      </c>
      <c r="BB742">
        <f t="shared" si="101"/>
        <v>6</v>
      </c>
      <c r="BC742">
        <f t="shared" si="102"/>
        <v>66</v>
      </c>
      <c r="BD742">
        <f t="shared" si="103"/>
        <v>10</v>
      </c>
      <c r="BE742">
        <f t="shared" si="104"/>
        <v>2</v>
      </c>
      <c r="BF742">
        <f t="shared" si="105"/>
        <v>2</v>
      </c>
      <c r="BG742">
        <f t="shared" si="106"/>
        <v>14</v>
      </c>
      <c r="BH742">
        <f t="shared" si="107"/>
        <v>4</v>
      </c>
      <c r="BI742" t="str">
        <f>VLOOKUP(BH742,'Additional Data'!$E$1:$F$12,2,FALSE)</f>
        <v>At Risk</v>
      </c>
      <c r="BJ742" t="str">
        <f>IF(G742 &lt;= 'Additional Data'!$Q$2, "Low", IF(G742 &lt;= 'Additional Data'!$Q$3, "Medium", "High"))</f>
        <v>Low</v>
      </c>
      <c r="BK742" t="str">
        <f>IF(K742 &lt;= 'Additional Data'!$V$2, "Low", IF(K742 &lt;= 'Additional Data'!$V$3, "Medium", "High"))</f>
        <v>Medium</v>
      </c>
      <c r="BL742" t="str">
        <f>IF(L742 &lt;= 'Additional Data'!$AA$2, "Low", IF(L742 &lt;= 'Additional Data'!$AA$3, "Medium", "High"))</f>
        <v>Medium</v>
      </c>
      <c r="BM742">
        <v>741</v>
      </c>
    </row>
    <row r="743" spans="1:65" x14ac:dyDescent="0.25">
      <c r="A743">
        <v>79146</v>
      </c>
      <c r="B743" t="str">
        <f>IF(A743 &lt;= 'Additional Data'!$B$2,"Low", IF(A743 &lt;='Additional Data'!$B$3, "Medium", "High"))</f>
        <v>High</v>
      </c>
      <c r="C743">
        <v>1</v>
      </c>
      <c r="D743">
        <v>1</v>
      </c>
      <c r="E743">
        <v>33</v>
      </c>
      <c r="F743" t="str">
        <f t="shared" si="99"/>
        <v>Mid</v>
      </c>
      <c r="G743">
        <v>245</v>
      </c>
      <c r="H743">
        <v>16</v>
      </c>
      <c r="I743">
        <v>223</v>
      </c>
      <c r="J743">
        <v>21</v>
      </c>
      <c r="K743">
        <v>43</v>
      </c>
      <c r="L743">
        <v>16</v>
      </c>
      <c r="M743">
        <f>INDEX('Additional Data'!$H$2:$M$2, MATCH(MAX(G743:L743), G743:L743,0))</f>
        <v>0</v>
      </c>
      <c r="N743">
        <v>2</v>
      </c>
      <c r="O743">
        <v>8</v>
      </c>
      <c r="P743">
        <v>1</v>
      </c>
      <c r="Q743">
        <v>8</v>
      </c>
      <c r="R743">
        <v>6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3</v>
      </c>
      <c r="Z743">
        <v>11</v>
      </c>
      <c r="AA743">
        <v>0</v>
      </c>
      <c r="AB743">
        <v>53</v>
      </c>
      <c r="AC743" t="str" cm="1">
        <f t="array" ref="AC743">_xlfn.IFS(AB743 &lt; 30, "&lt; 30", AB743 &lt; 40, "30-39", AB743 &lt; 50, "40-49", AB743 &gt;= 50, "50+")</f>
        <v>50+</v>
      </c>
      <c r="AD743">
        <v>2225</v>
      </c>
      <c r="AE743">
        <v>0</v>
      </c>
      <c r="AF743">
        <v>0</v>
      </c>
      <c r="AG743">
        <v>1</v>
      </c>
      <c r="AH743">
        <v>0</v>
      </c>
      <c r="AI743">
        <v>0</v>
      </c>
      <c r="AJ743" t="str" cm="1">
        <f t="array" ref="AJ74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74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43">
        <v>0</v>
      </c>
      <c r="AM743">
        <v>0</v>
      </c>
      <c r="AN743">
        <v>1</v>
      </c>
      <c r="AO743">
        <v>0</v>
      </c>
      <c r="AP743">
        <v>0</v>
      </c>
      <c r="AQ743" t="str" cm="1">
        <f t="array" ref="AQ74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43" t="str" cm="1">
        <f t="array" ref="AR74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43">
        <v>548</v>
      </c>
      <c r="AT743">
        <v>532</v>
      </c>
      <c r="AU743">
        <v>0</v>
      </c>
      <c r="AV743">
        <v>2</v>
      </c>
      <c r="AW743" t="s">
        <v>46</v>
      </c>
      <c r="AX743" t="s">
        <v>11</v>
      </c>
      <c r="AY743" t="str">
        <f t="shared" si="100"/>
        <v>Web</v>
      </c>
      <c r="AZ743">
        <v>17</v>
      </c>
      <c r="BA743" t="s">
        <v>44</v>
      </c>
      <c r="BB743">
        <f t="shared" si="101"/>
        <v>17</v>
      </c>
      <c r="BC743">
        <f t="shared" si="102"/>
        <v>564</v>
      </c>
      <c r="BD743">
        <f t="shared" si="103"/>
        <v>7</v>
      </c>
      <c r="BE743">
        <f t="shared" si="104"/>
        <v>6</v>
      </c>
      <c r="BF743">
        <f t="shared" si="105"/>
        <v>5</v>
      </c>
      <c r="BG743">
        <f t="shared" si="106"/>
        <v>18</v>
      </c>
      <c r="BH743">
        <f t="shared" si="107"/>
        <v>6</v>
      </c>
      <c r="BI743" t="str">
        <f>VLOOKUP(BH743,'Additional Data'!$E$1:$F$12,2,FALSE)</f>
        <v>Loyal Customer</v>
      </c>
      <c r="BJ743" t="str">
        <f>IF(G743 &lt;= 'Additional Data'!$Q$2, "Low", IF(G743 &lt;= 'Additional Data'!$Q$3, "Medium", "High"))</f>
        <v>Medium</v>
      </c>
      <c r="BK743" t="str">
        <f>IF(K743 &lt;= 'Additional Data'!$V$2, "Low", IF(K743 &lt;= 'Additional Data'!$V$3, "Medium", "High"))</f>
        <v>High</v>
      </c>
      <c r="BL743" t="str">
        <f>IF(L743 &lt;= 'Additional Data'!$AA$2, "Low", IF(L743 &lt;= 'Additional Data'!$AA$3, "Medium", "High"))</f>
        <v>Medium</v>
      </c>
      <c r="BM743">
        <v>742</v>
      </c>
    </row>
    <row r="744" spans="1:65" x14ac:dyDescent="0.25">
      <c r="A744">
        <v>78285</v>
      </c>
      <c r="B744" t="str">
        <f>IF(A744 &lt;= 'Additional Data'!$B$2,"Low", IF(A744 &lt;='Additional Data'!$B$3, "Medium", "High"))</f>
        <v>High</v>
      </c>
      <c r="C744">
        <v>0</v>
      </c>
      <c r="D744">
        <v>0</v>
      </c>
      <c r="E744">
        <v>13</v>
      </c>
      <c r="F744" t="str">
        <f t="shared" si="99"/>
        <v>Recent</v>
      </c>
      <c r="G744">
        <v>647</v>
      </c>
      <c r="H744">
        <v>107</v>
      </c>
      <c r="I744">
        <v>391</v>
      </c>
      <c r="J744">
        <v>175</v>
      </c>
      <c r="K744">
        <v>67</v>
      </c>
      <c r="L744">
        <v>40</v>
      </c>
      <c r="M744">
        <f>INDEX('Additional Data'!$H$2:$M$2, MATCH(MAX(G744:L744), G744:L744,0))</f>
        <v>0</v>
      </c>
      <c r="N744">
        <v>1</v>
      </c>
      <c r="O744">
        <v>6</v>
      </c>
      <c r="P744">
        <v>4</v>
      </c>
      <c r="Q744">
        <v>10</v>
      </c>
      <c r="R744">
        <v>3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3</v>
      </c>
      <c r="Z744">
        <v>11</v>
      </c>
      <c r="AA744">
        <v>0</v>
      </c>
      <c r="AB744">
        <v>32</v>
      </c>
      <c r="AC744" t="str" cm="1">
        <f t="array" ref="AC744">_xlfn.IFS(AB744 &lt; 30, "&lt; 30", AB744 &lt; 40, "30-39", AB744 &lt; 50, "40-49", AB744 &gt;= 50, "50+")</f>
        <v>30-39</v>
      </c>
      <c r="AD744">
        <v>2403</v>
      </c>
      <c r="AE744">
        <v>0</v>
      </c>
      <c r="AF744">
        <v>1</v>
      </c>
      <c r="AG744">
        <v>0</v>
      </c>
      <c r="AH744">
        <v>0</v>
      </c>
      <c r="AI744">
        <v>0</v>
      </c>
      <c r="AJ744" t="str" cm="1">
        <f t="array" ref="AJ74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4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44">
        <v>0</v>
      </c>
      <c r="AM744">
        <v>0</v>
      </c>
      <c r="AN744">
        <v>0</v>
      </c>
      <c r="AO744">
        <v>1</v>
      </c>
      <c r="AP744">
        <v>0</v>
      </c>
      <c r="AQ744" t="str" cm="1">
        <f t="array" ref="AQ74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744" t="str" cm="1">
        <f t="array" ref="AR74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44">
        <v>1387</v>
      </c>
      <c r="AT744">
        <v>1347</v>
      </c>
      <c r="AU744">
        <v>0</v>
      </c>
      <c r="AV744">
        <v>0</v>
      </c>
      <c r="AW744" t="s">
        <v>43</v>
      </c>
      <c r="AX744" t="s">
        <v>13</v>
      </c>
      <c r="AY744" t="str">
        <f t="shared" si="100"/>
        <v>Store</v>
      </c>
      <c r="AZ744">
        <v>20</v>
      </c>
      <c r="BA744" t="s">
        <v>44</v>
      </c>
      <c r="BB744">
        <f t="shared" si="101"/>
        <v>20</v>
      </c>
      <c r="BC744">
        <f t="shared" si="102"/>
        <v>1427</v>
      </c>
      <c r="BD744">
        <f t="shared" si="103"/>
        <v>9</v>
      </c>
      <c r="BE744">
        <f t="shared" si="104"/>
        <v>7</v>
      </c>
      <c r="BF744">
        <f t="shared" si="105"/>
        <v>8</v>
      </c>
      <c r="BG744">
        <f t="shared" si="106"/>
        <v>24</v>
      </c>
      <c r="BH744">
        <f t="shared" si="107"/>
        <v>9</v>
      </c>
      <c r="BI744" t="str">
        <f>VLOOKUP(BH744,'Additional Data'!$E$1:$F$12,2,FALSE)</f>
        <v>Top Customer</v>
      </c>
      <c r="BJ744" t="str">
        <f>IF(G744 &lt;= 'Additional Data'!$Q$2, "Low", IF(G744 &lt;= 'Additional Data'!$Q$3, "Medium", "High"))</f>
        <v>High</v>
      </c>
      <c r="BK744" t="str">
        <f>IF(K744 &lt;= 'Additional Data'!$V$2, "Low", IF(K744 &lt;= 'Additional Data'!$V$3, "Medium", "High"))</f>
        <v>High</v>
      </c>
      <c r="BL744" t="str">
        <f>IF(L744 &lt;= 'Additional Data'!$AA$2, "Low", IF(L744 &lt;= 'Additional Data'!$AA$3, "Medium", "High"))</f>
        <v>Medium</v>
      </c>
      <c r="BM744">
        <v>743</v>
      </c>
    </row>
    <row r="745" spans="1:65" x14ac:dyDescent="0.25">
      <c r="A745">
        <v>31626</v>
      </c>
      <c r="B745" t="str">
        <f>IF(A745 &lt;= 'Additional Data'!$B$2,"Low", IF(A745 &lt;='Additional Data'!$B$3, "Medium", "High"))</f>
        <v>Low</v>
      </c>
      <c r="C745">
        <v>1</v>
      </c>
      <c r="D745">
        <v>0</v>
      </c>
      <c r="E745">
        <v>12</v>
      </c>
      <c r="F745" t="str">
        <f t="shared" si="99"/>
        <v>Recent</v>
      </c>
      <c r="G745">
        <v>39</v>
      </c>
      <c r="H745">
        <v>1</v>
      </c>
      <c r="I745">
        <v>9</v>
      </c>
      <c r="J745">
        <v>2</v>
      </c>
      <c r="K745">
        <v>1</v>
      </c>
      <c r="L745">
        <v>34</v>
      </c>
      <c r="M745">
        <f>INDEX('Additional Data'!$H$2:$M$2, MATCH(MAX(G745:L745), G745:L745,0))</f>
        <v>0</v>
      </c>
      <c r="N745">
        <v>1</v>
      </c>
      <c r="O745">
        <v>2</v>
      </c>
      <c r="P745">
        <v>1</v>
      </c>
      <c r="Q745">
        <v>2</v>
      </c>
      <c r="R745">
        <v>7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3</v>
      </c>
      <c r="Z745">
        <v>11</v>
      </c>
      <c r="AA745">
        <v>1</v>
      </c>
      <c r="AB745">
        <v>42</v>
      </c>
      <c r="AC745" t="str" cm="1">
        <f t="array" ref="AC745">_xlfn.IFS(AB745 &lt; 30, "&lt; 30", AB745 &lt; 40, "30-39", AB745 &lt; 50, "40-49", AB745 &gt;= 50, "50+")</f>
        <v>40-49</v>
      </c>
      <c r="AD745">
        <v>2574</v>
      </c>
      <c r="AE745">
        <v>0</v>
      </c>
      <c r="AF745">
        <v>0</v>
      </c>
      <c r="AG745">
        <v>1</v>
      </c>
      <c r="AH745">
        <v>0</v>
      </c>
      <c r="AI745">
        <v>0</v>
      </c>
      <c r="AJ745" t="str" cm="1">
        <f t="array" ref="AJ74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74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45">
        <v>0</v>
      </c>
      <c r="AM745">
        <v>0</v>
      </c>
      <c r="AN745">
        <v>0</v>
      </c>
      <c r="AO745">
        <v>0</v>
      </c>
      <c r="AP745">
        <v>1</v>
      </c>
      <c r="AQ745" t="str" cm="1">
        <f t="array" ref="AQ74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745" t="str" cm="1">
        <f t="array" ref="AR74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45">
        <v>52</v>
      </c>
      <c r="AT745">
        <v>18</v>
      </c>
      <c r="AU745">
        <v>1</v>
      </c>
      <c r="AV745">
        <v>1</v>
      </c>
      <c r="AW745" t="s">
        <v>45</v>
      </c>
      <c r="AX745" t="s">
        <v>11</v>
      </c>
      <c r="AY745" t="str">
        <f t="shared" si="100"/>
        <v>Web</v>
      </c>
      <c r="AZ745">
        <v>5</v>
      </c>
      <c r="BA745" t="s">
        <v>48</v>
      </c>
      <c r="BB745">
        <f t="shared" si="101"/>
        <v>5</v>
      </c>
      <c r="BC745">
        <f t="shared" si="102"/>
        <v>86</v>
      </c>
      <c r="BD745">
        <f t="shared" si="103"/>
        <v>9</v>
      </c>
      <c r="BE745">
        <f t="shared" si="104"/>
        <v>1</v>
      </c>
      <c r="BF745">
        <f t="shared" si="105"/>
        <v>2</v>
      </c>
      <c r="BG745">
        <f t="shared" si="106"/>
        <v>12</v>
      </c>
      <c r="BH745">
        <f t="shared" si="107"/>
        <v>3</v>
      </c>
      <c r="BI745" t="str">
        <f>VLOOKUP(BH745,'Additional Data'!$E$1:$F$12,2,FALSE)</f>
        <v>At Risk</v>
      </c>
      <c r="BJ745" t="str">
        <f>IF(G745 &lt;= 'Additional Data'!$Q$2, "Low", IF(G745 &lt;= 'Additional Data'!$Q$3, "Medium", "High"))</f>
        <v>Medium</v>
      </c>
      <c r="BK745" t="str">
        <f>IF(K745 &lt;= 'Additional Data'!$V$2, "Low", IF(K745 &lt;= 'Additional Data'!$V$3, "Medium", "High"))</f>
        <v>Low</v>
      </c>
      <c r="BL745" t="str">
        <f>IF(L745 &lt;= 'Additional Data'!$AA$2, "Low", IF(L745 &lt;= 'Additional Data'!$AA$3, "Medium", "High"))</f>
        <v>Medium</v>
      </c>
      <c r="BM745">
        <v>744</v>
      </c>
    </row>
    <row r="746" spans="1:65" x14ac:dyDescent="0.25">
      <c r="A746">
        <v>75127</v>
      </c>
      <c r="B746" t="str">
        <f>IF(A746 &lt;= 'Additional Data'!$B$2,"Low", IF(A746 &lt;='Additional Data'!$B$3, "Medium", "High"))</f>
        <v>High</v>
      </c>
      <c r="C746">
        <v>0</v>
      </c>
      <c r="D746">
        <v>0</v>
      </c>
      <c r="E746">
        <v>92</v>
      </c>
      <c r="F746" t="str">
        <f t="shared" si="99"/>
        <v>Old</v>
      </c>
      <c r="G746">
        <v>203</v>
      </c>
      <c r="H746">
        <v>35</v>
      </c>
      <c r="I746">
        <v>305</v>
      </c>
      <c r="J746">
        <v>46</v>
      </c>
      <c r="K746">
        <v>17</v>
      </c>
      <c r="L746">
        <v>227</v>
      </c>
      <c r="M746">
        <f>INDEX('Additional Data'!$H$2:$M$2, MATCH(MAX(G746:L746), G746:L746,0))</f>
        <v>0</v>
      </c>
      <c r="N746">
        <v>1</v>
      </c>
      <c r="O746">
        <v>2</v>
      </c>
      <c r="P746">
        <v>11</v>
      </c>
      <c r="Q746">
        <v>5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3</v>
      </c>
      <c r="Z746">
        <v>11</v>
      </c>
      <c r="AA746">
        <v>0</v>
      </c>
      <c r="AB746">
        <v>68</v>
      </c>
      <c r="AC746" t="str" cm="1">
        <f t="array" ref="AC746">_xlfn.IFS(AB746 &lt; 30, "&lt; 30", AB746 &lt; 40, "30-39", AB746 &lt; 50, "40-49", AB746 &gt;= 50, "50+")</f>
        <v>50+</v>
      </c>
      <c r="AD746">
        <v>2197</v>
      </c>
      <c r="AE746">
        <v>0</v>
      </c>
      <c r="AF746">
        <v>0</v>
      </c>
      <c r="AG746">
        <v>1</v>
      </c>
      <c r="AH746">
        <v>0</v>
      </c>
      <c r="AI746">
        <v>0</v>
      </c>
      <c r="AJ746" t="str" cm="1">
        <f t="array" ref="AJ74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74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46">
        <v>0</v>
      </c>
      <c r="AM746">
        <v>0</v>
      </c>
      <c r="AN746">
        <v>1</v>
      </c>
      <c r="AO746">
        <v>0</v>
      </c>
      <c r="AP746">
        <v>0</v>
      </c>
      <c r="AQ746" t="str" cm="1">
        <f t="array" ref="AQ74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46" t="str" cm="1">
        <f t="array" ref="AR74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46">
        <v>606</v>
      </c>
      <c r="AT746">
        <v>379</v>
      </c>
      <c r="AU746">
        <v>0</v>
      </c>
      <c r="AV746">
        <v>0</v>
      </c>
      <c r="AW746" t="s">
        <v>46</v>
      </c>
      <c r="AX746" t="s">
        <v>12</v>
      </c>
      <c r="AY746" t="str">
        <f t="shared" si="100"/>
        <v>Catalog</v>
      </c>
      <c r="AZ746">
        <v>18</v>
      </c>
      <c r="BA746" t="s">
        <v>44</v>
      </c>
      <c r="BB746">
        <f t="shared" si="101"/>
        <v>18</v>
      </c>
      <c r="BC746">
        <f t="shared" si="102"/>
        <v>833</v>
      </c>
      <c r="BD746">
        <f t="shared" si="103"/>
        <v>0.99999999999999978</v>
      </c>
      <c r="BE746">
        <f t="shared" si="104"/>
        <v>7</v>
      </c>
      <c r="BF746">
        <f t="shared" si="105"/>
        <v>6</v>
      </c>
      <c r="BG746">
        <f t="shared" si="106"/>
        <v>14</v>
      </c>
      <c r="BH746">
        <f t="shared" si="107"/>
        <v>4</v>
      </c>
      <c r="BI746" t="str">
        <f>VLOOKUP(BH746,'Additional Data'!$E$1:$F$12,2,FALSE)</f>
        <v>At Risk</v>
      </c>
      <c r="BJ746" t="str">
        <f>IF(G746 &lt;= 'Additional Data'!$Q$2, "Low", IF(G746 &lt;= 'Additional Data'!$Q$3, "Medium", "High"))</f>
        <v>Medium</v>
      </c>
      <c r="BK746" t="str">
        <f>IF(K746 &lt;= 'Additional Data'!$V$2, "Low", IF(K746 &lt;= 'Additional Data'!$V$3, "Medium", "High"))</f>
        <v>Medium</v>
      </c>
      <c r="BL746" t="str">
        <f>IF(L746 &lt;= 'Additional Data'!$AA$2, "Low", IF(L746 &lt;= 'Additional Data'!$AA$3, "Medium", "High"))</f>
        <v>High</v>
      </c>
      <c r="BM746">
        <v>745</v>
      </c>
    </row>
    <row r="747" spans="1:65" x14ac:dyDescent="0.25">
      <c r="A747">
        <v>48726</v>
      </c>
      <c r="B747" t="str">
        <f>IF(A747 &lt;= 'Additional Data'!$B$2,"Low", IF(A747 &lt;='Additional Data'!$B$3, "Medium", "High"))</f>
        <v>Medium</v>
      </c>
      <c r="C747">
        <v>0</v>
      </c>
      <c r="D747">
        <v>1</v>
      </c>
      <c r="E747">
        <v>90</v>
      </c>
      <c r="F747" t="str">
        <f t="shared" si="99"/>
        <v>Old</v>
      </c>
      <c r="G747">
        <v>138</v>
      </c>
      <c r="H747">
        <v>3</v>
      </c>
      <c r="I747">
        <v>38</v>
      </c>
      <c r="J747">
        <v>4</v>
      </c>
      <c r="K747">
        <v>0</v>
      </c>
      <c r="L747">
        <v>59</v>
      </c>
      <c r="M747">
        <f>INDEX('Additional Data'!$H$2:$M$2, MATCH(MAX(G747:L747), G747:L747,0))</f>
        <v>0</v>
      </c>
      <c r="N747">
        <v>3</v>
      </c>
      <c r="O747">
        <v>3</v>
      </c>
      <c r="P747">
        <v>2</v>
      </c>
      <c r="Q747">
        <v>4</v>
      </c>
      <c r="R747">
        <v>6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3</v>
      </c>
      <c r="Z747">
        <v>11</v>
      </c>
      <c r="AA747">
        <v>0</v>
      </c>
      <c r="AB747">
        <v>65</v>
      </c>
      <c r="AC747" t="str" cm="1">
        <f t="array" ref="AC747">_xlfn.IFS(AB747 &lt; 30, "&lt; 30", AB747 &lt; 40, "30-39", AB747 &lt; 50, "40-49", AB747 &gt;= 50, "50+")</f>
        <v>50+</v>
      </c>
      <c r="AD747">
        <v>2587</v>
      </c>
      <c r="AE747">
        <v>0</v>
      </c>
      <c r="AF747">
        <v>1</v>
      </c>
      <c r="AG747">
        <v>0</v>
      </c>
      <c r="AH747">
        <v>0</v>
      </c>
      <c r="AI747">
        <v>0</v>
      </c>
      <c r="AJ747" t="str" cm="1">
        <f t="array" ref="AJ74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4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47">
        <v>0</v>
      </c>
      <c r="AM747">
        <v>0</v>
      </c>
      <c r="AN747">
        <v>1</v>
      </c>
      <c r="AO747">
        <v>0</v>
      </c>
      <c r="AP747">
        <v>0</v>
      </c>
      <c r="AQ747" t="str" cm="1">
        <f t="array" ref="AQ74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47" t="str" cm="1">
        <f t="array" ref="AR74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47">
        <v>183</v>
      </c>
      <c r="AT747">
        <v>124</v>
      </c>
      <c r="AU747">
        <v>0</v>
      </c>
      <c r="AV747">
        <v>1</v>
      </c>
      <c r="AW747" t="s">
        <v>47</v>
      </c>
      <c r="AX747" t="s">
        <v>13</v>
      </c>
      <c r="AY747" t="str">
        <f t="shared" si="100"/>
        <v>Store</v>
      </c>
      <c r="AZ747">
        <v>9</v>
      </c>
      <c r="BA747" t="s">
        <v>44</v>
      </c>
      <c r="BB747">
        <f t="shared" si="101"/>
        <v>9</v>
      </c>
      <c r="BC747">
        <f t="shared" si="102"/>
        <v>242</v>
      </c>
      <c r="BD747">
        <f t="shared" si="103"/>
        <v>0.99999999999999978</v>
      </c>
      <c r="BE747">
        <f t="shared" si="104"/>
        <v>3</v>
      </c>
      <c r="BF747">
        <f t="shared" si="105"/>
        <v>4</v>
      </c>
      <c r="BG747">
        <f t="shared" si="106"/>
        <v>8</v>
      </c>
      <c r="BH747">
        <f t="shared" si="107"/>
        <v>1</v>
      </c>
      <c r="BI747" t="str">
        <f>VLOOKUP(BH747,'Additional Data'!$E$1:$F$12,2,FALSE)</f>
        <v>Churned Customer</v>
      </c>
      <c r="BJ747" t="str">
        <f>IF(G747 &lt;= 'Additional Data'!$Q$2, "Low", IF(G747 &lt;= 'Additional Data'!$Q$3, "Medium", "High"))</f>
        <v>Medium</v>
      </c>
      <c r="BK747" t="str">
        <f>IF(K747 &lt;= 'Additional Data'!$V$2, "Low", IF(K747 &lt;= 'Additional Data'!$V$3, "Medium", "High"))</f>
        <v>Low</v>
      </c>
      <c r="BL747" t="str">
        <f>IF(L747 &lt;= 'Additional Data'!$AA$2, "Low", IF(L747 &lt;= 'Additional Data'!$AA$3, "Medium", "High"))</f>
        <v>High</v>
      </c>
      <c r="BM747">
        <v>746</v>
      </c>
    </row>
    <row r="748" spans="1:65" x14ac:dyDescent="0.25">
      <c r="A748">
        <v>74985</v>
      </c>
      <c r="B748" t="str">
        <f>IF(A748 &lt;= 'Additional Data'!$B$2,"Low", IF(A748 &lt;='Additional Data'!$B$3, "Medium", "High"))</f>
        <v>High</v>
      </c>
      <c r="C748">
        <v>0</v>
      </c>
      <c r="D748">
        <v>0</v>
      </c>
      <c r="E748">
        <v>8</v>
      </c>
      <c r="F748" t="str">
        <f t="shared" si="99"/>
        <v>Recent</v>
      </c>
      <c r="G748">
        <v>587</v>
      </c>
      <c r="H748">
        <v>51</v>
      </c>
      <c r="I748">
        <v>898</v>
      </c>
      <c r="J748">
        <v>247</v>
      </c>
      <c r="K748">
        <v>0</v>
      </c>
      <c r="L748">
        <v>86</v>
      </c>
      <c r="M748">
        <f>INDEX('Additional Data'!$H$2:$M$2, MATCH(MAX(G748:L748), G748:L748,0))</f>
        <v>0</v>
      </c>
      <c r="N748">
        <v>1</v>
      </c>
      <c r="O748">
        <v>3</v>
      </c>
      <c r="P748">
        <v>6</v>
      </c>
      <c r="Q748">
        <v>7</v>
      </c>
      <c r="R748">
        <v>2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3</v>
      </c>
      <c r="Z748">
        <v>11</v>
      </c>
      <c r="AA748">
        <v>0</v>
      </c>
      <c r="AB748">
        <v>43</v>
      </c>
      <c r="AC748" t="str" cm="1">
        <f t="array" ref="AC748">_xlfn.IFS(AB748 &lt; 30, "&lt; 30", AB748 &lt; 40, "30-39", AB748 &lt; 50, "40-49", AB748 &gt;= 50, "50+")</f>
        <v>40-49</v>
      </c>
      <c r="AD748">
        <v>2815</v>
      </c>
      <c r="AE748">
        <v>0</v>
      </c>
      <c r="AF748">
        <v>1</v>
      </c>
      <c r="AG748">
        <v>0</v>
      </c>
      <c r="AH748">
        <v>0</v>
      </c>
      <c r="AI748">
        <v>0</v>
      </c>
      <c r="AJ748" t="str" cm="1">
        <f t="array" ref="AJ74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4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48">
        <v>0</v>
      </c>
      <c r="AM748">
        <v>0</v>
      </c>
      <c r="AN748">
        <v>1</v>
      </c>
      <c r="AO748">
        <v>0</v>
      </c>
      <c r="AP748">
        <v>0</v>
      </c>
      <c r="AQ748" t="str" cm="1">
        <f t="array" ref="AQ74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48" t="str" cm="1">
        <f t="array" ref="AR74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48">
        <v>1783</v>
      </c>
      <c r="AT748">
        <v>1697</v>
      </c>
      <c r="AU748">
        <v>0</v>
      </c>
      <c r="AV748">
        <v>0</v>
      </c>
      <c r="AW748" t="s">
        <v>43</v>
      </c>
      <c r="AX748" t="s">
        <v>13</v>
      </c>
      <c r="AY748" t="str">
        <f t="shared" si="100"/>
        <v>Store</v>
      </c>
      <c r="AZ748">
        <v>16</v>
      </c>
      <c r="BA748" t="s">
        <v>44</v>
      </c>
      <c r="BB748">
        <f t="shared" si="101"/>
        <v>16</v>
      </c>
      <c r="BC748">
        <f t="shared" si="102"/>
        <v>1869</v>
      </c>
      <c r="BD748">
        <f t="shared" si="103"/>
        <v>10</v>
      </c>
      <c r="BE748">
        <f t="shared" si="104"/>
        <v>6</v>
      </c>
      <c r="BF748">
        <f t="shared" si="105"/>
        <v>9</v>
      </c>
      <c r="BG748">
        <f t="shared" si="106"/>
        <v>25</v>
      </c>
      <c r="BH748">
        <f t="shared" si="107"/>
        <v>9</v>
      </c>
      <c r="BI748" t="str">
        <f>VLOOKUP(BH748,'Additional Data'!$E$1:$F$12,2,FALSE)</f>
        <v>Top Customer</v>
      </c>
      <c r="BJ748" t="str">
        <f>IF(G748 &lt;= 'Additional Data'!$Q$2, "Low", IF(G748 &lt;= 'Additional Data'!$Q$3, "Medium", "High"))</f>
        <v>High</v>
      </c>
      <c r="BK748" t="str">
        <f>IF(K748 &lt;= 'Additional Data'!$V$2, "Low", IF(K748 &lt;= 'Additional Data'!$V$3, "Medium", "High"))</f>
        <v>Low</v>
      </c>
      <c r="BL748" t="str">
        <f>IF(L748 &lt;= 'Additional Data'!$AA$2, "Low", IF(L748 &lt;= 'Additional Data'!$AA$3, "Medium", "High"))</f>
        <v>High</v>
      </c>
      <c r="BM748">
        <v>747</v>
      </c>
    </row>
    <row r="749" spans="1:65" x14ac:dyDescent="0.25">
      <c r="A749">
        <v>67430</v>
      </c>
      <c r="B749" t="str">
        <f>IF(A749 &lt;= 'Additional Data'!$B$2,"Low", IF(A749 &lt;='Additional Data'!$B$3, "Medium", "High"))</f>
        <v>Medium</v>
      </c>
      <c r="C749">
        <v>0</v>
      </c>
      <c r="D749">
        <v>0</v>
      </c>
      <c r="E749">
        <v>6</v>
      </c>
      <c r="F749" t="str">
        <f t="shared" si="99"/>
        <v>Very Recent</v>
      </c>
      <c r="G749">
        <v>595</v>
      </c>
      <c r="H749">
        <v>97</v>
      </c>
      <c r="I749">
        <v>291</v>
      </c>
      <c r="J749">
        <v>127</v>
      </c>
      <c r="K749">
        <v>133</v>
      </c>
      <c r="L749">
        <v>121</v>
      </c>
      <c r="M749">
        <f>INDEX('Additional Data'!$H$2:$M$2, MATCH(MAX(G749:L749), G749:L749,0))</f>
        <v>0</v>
      </c>
      <c r="N749">
        <v>1</v>
      </c>
      <c r="O749">
        <v>11</v>
      </c>
      <c r="P749">
        <v>5</v>
      </c>
      <c r="Q749">
        <v>12</v>
      </c>
      <c r="R749">
        <v>6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3</v>
      </c>
      <c r="Z749">
        <v>11</v>
      </c>
      <c r="AA749">
        <v>0</v>
      </c>
      <c r="AB749">
        <v>33</v>
      </c>
      <c r="AC749" t="str" cm="1">
        <f t="array" ref="AC749">_xlfn.IFS(AB749 &lt; 30, "&lt; 30", AB749 &lt; 40, "30-39", AB749 &lt; 50, "40-49", AB749 &gt;= 50, "50+")</f>
        <v>30-39</v>
      </c>
      <c r="AD749">
        <v>2821</v>
      </c>
      <c r="AE749">
        <v>0</v>
      </c>
      <c r="AF749">
        <v>0</v>
      </c>
      <c r="AG749">
        <v>0</v>
      </c>
      <c r="AH749">
        <v>1</v>
      </c>
      <c r="AI749">
        <v>0</v>
      </c>
      <c r="AJ749" t="str" cm="1">
        <f t="array" ref="AJ74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74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49">
        <v>0</v>
      </c>
      <c r="AM749">
        <v>0</v>
      </c>
      <c r="AN749">
        <v>1</v>
      </c>
      <c r="AO749">
        <v>0</v>
      </c>
      <c r="AP749">
        <v>0</v>
      </c>
      <c r="AQ749" t="str" cm="1">
        <f t="array" ref="AQ74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49" t="str" cm="1">
        <f t="array" ref="AR74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49">
        <v>1243</v>
      </c>
      <c r="AT749">
        <v>1122</v>
      </c>
      <c r="AU749">
        <v>0</v>
      </c>
      <c r="AV749">
        <v>0</v>
      </c>
      <c r="AW749" t="s">
        <v>43</v>
      </c>
      <c r="AX749" t="s">
        <v>13</v>
      </c>
      <c r="AY749" t="str">
        <f t="shared" si="100"/>
        <v>Store</v>
      </c>
      <c r="AZ749">
        <v>28</v>
      </c>
      <c r="BA749" t="s">
        <v>44</v>
      </c>
      <c r="BB749">
        <f t="shared" si="101"/>
        <v>28</v>
      </c>
      <c r="BC749">
        <f t="shared" si="102"/>
        <v>1364</v>
      </c>
      <c r="BD749">
        <f t="shared" si="103"/>
        <v>10</v>
      </c>
      <c r="BE749">
        <f t="shared" si="104"/>
        <v>9</v>
      </c>
      <c r="BF749">
        <f t="shared" si="105"/>
        <v>8</v>
      </c>
      <c r="BG749">
        <f t="shared" si="106"/>
        <v>27</v>
      </c>
      <c r="BH749">
        <f t="shared" si="107"/>
        <v>9</v>
      </c>
      <c r="BI749" t="str">
        <f>VLOOKUP(BH749,'Additional Data'!$E$1:$F$12,2,FALSE)</f>
        <v>Top Customer</v>
      </c>
      <c r="BJ749" t="str">
        <f>IF(G749 &lt;= 'Additional Data'!$Q$2, "Low", IF(G749 &lt;= 'Additional Data'!$Q$3, "Medium", "High"))</f>
        <v>High</v>
      </c>
      <c r="BK749" t="str">
        <f>IF(K749 &lt;= 'Additional Data'!$V$2, "Low", IF(K749 &lt;= 'Additional Data'!$V$3, "Medium", "High"))</f>
        <v>High</v>
      </c>
      <c r="BL749" t="str">
        <f>IF(L749 &lt;= 'Additional Data'!$AA$2, "Low", IF(L749 &lt;= 'Additional Data'!$AA$3, "Medium", "High"))</f>
        <v>High</v>
      </c>
      <c r="BM749">
        <v>748</v>
      </c>
    </row>
    <row r="750" spans="1:65" x14ac:dyDescent="0.25">
      <c r="A750">
        <v>46891</v>
      </c>
      <c r="B750" t="str">
        <f>IF(A750 &lt;= 'Additional Data'!$B$2,"Low", IF(A750 &lt;='Additional Data'!$B$3, "Medium", "High"))</f>
        <v>Medium</v>
      </c>
      <c r="C750">
        <v>0</v>
      </c>
      <c r="D750">
        <v>1</v>
      </c>
      <c r="E750">
        <v>91</v>
      </c>
      <c r="F750" t="str">
        <f t="shared" si="99"/>
        <v>Old</v>
      </c>
      <c r="G750">
        <v>43</v>
      </c>
      <c r="H750">
        <v>12</v>
      </c>
      <c r="I750">
        <v>23</v>
      </c>
      <c r="J750">
        <v>29</v>
      </c>
      <c r="K750">
        <v>15</v>
      </c>
      <c r="L750">
        <v>61</v>
      </c>
      <c r="M750">
        <f>INDEX('Additional Data'!$H$2:$M$2, MATCH(MAX(G750:L750), G750:L750,0))</f>
        <v>0</v>
      </c>
      <c r="N750">
        <v>1</v>
      </c>
      <c r="O750">
        <v>2</v>
      </c>
      <c r="P750">
        <v>1</v>
      </c>
      <c r="Q750">
        <v>4</v>
      </c>
      <c r="R750">
        <v>4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3</v>
      </c>
      <c r="Z750">
        <v>11</v>
      </c>
      <c r="AA750">
        <v>0</v>
      </c>
      <c r="AB750">
        <v>55</v>
      </c>
      <c r="AC750" t="str" cm="1">
        <f t="array" ref="AC750">_xlfn.IFS(AB750 &lt; 30, "&lt; 30", AB750 &lt; 40, "30-39", AB750 &lt; 50, "40-49", AB750 &gt;= 50, "50+")</f>
        <v>50+</v>
      </c>
      <c r="AD750">
        <v>2460</v>
      </c>
      <c r="AE750">
        <v>0</v>
      </c>
      <c r="AF750">
        <v>1</v>
      </c>
      <c r="AG750">
        <v>0</v>
      </c>
      <c r="AH750">
        <v>0</v>
      </c>
      <c r="AI750">
        <v>0</v>
      </c>
      <c r="AJ750" t="str" cm="1">
        <f t="array" ref="AJ75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5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50">
        <v>1</v>
      </c>
      <c r="AM750">
        <v>0</v>
      </c>
      <c r="AN750">
        <v>0</v>
      </c>
      <c r="AO750">
        <v>0</v>
      </c>
      <c r="AP750">
        <v>0</v>
      </c>
      <c r="AQ750" t="str" cm="1">
        <f t="array" ref="AQ75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750" t="str" cm="1">
        <f t="array" ref="AR75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750">
        <v>122</v>
      </c>
      <c r="AT750">
        <v>61</v>
      </c>
      <c r="AU750">
        <v>0</v>
      </c>
      <c r="AV750">
        <v>1</v>
      </c>
      <c r="AW750" t="s">
        <v>47</v>
      </c>
      <c r="AX750" t="s">
        <v>13</v>
      </c>
      <c r="AY750" t="str">
        <f t="shared" si="100"/>
        <v>Store</v>
      </c>
      <c r="AZ750">
        <v>7</v>
      </c>
      <c r="BA750" t="s">
        <v>44</v>
      </c>
      <c r="BB750">
        <f t="shared" si="101"/>
        <v>7</v>
      </c>
      <c r="BC750">
        <f t="shared" si="102"/>
        <v>183</v>
      </c>
      <c r="BD750">
        <f t="shared" si="103"/>
        <v>0.99999999999999978</v>
      </c>
      <c r="BE750">
        <f t="shared" si="104"/>
        <v>3</v>
      </c>
      <c r="BF750">
        <f t="shared" si="105"/>
        <v>3</v>
      </c>
      <c r="BG750">
        <f t="shared" si="106"/>
        <v>7</v>
      </c>
      <c r="BH750">
        <f t="shared" si="107"/>
        <v>1</v>
      </c>
      <c r="BI750" t="str">
        <f>VLOOKUP(BH750,'Additional Data'!$E$1:$F$12,2,FALSE)</f>
        <v>Churned Customer</v>
      </c>
      <c r="BJ750" t="str">
        <f>IF(G750 &lt;= 'Additional Data'!$Q$2, "Low", IF(G750 &lt;= 'Additional Data'!$Q$3, "Medium", "High"))</f>
        <v>Medium</v>
      </c>
      <c r="BK750" t="str">
        <f>IF(K750 &lt;= 'Additional Data'!$V$2, "Low", IF(K750 &lt;= 'Additional Data'!$V$3, "Medium", "High"))</f>
        <v>Medium</v>
      </c>
      <c r="BL750" t="str">
        <f>IF(L750 &lt;= 'Additional Data'!$AA$2, "Low", IF(L750 &lt;= 'Additional Data'!$AA$3, "Medium", "High"))</f>
        <v>High</v>
      </c>
      <c r="BM750">
        <v>749</v>
      </c>
    </row>
    <row r="751" spans="1:65" x14ac:dyDescent="0.25">
      <c r="A751">
        <v>62058</v>
      </c>
      <c r="B751" t="str">
        <f>IF(A751 &lt;= 'Additional Data'!$B$2,"Low", IF(A751 &lt;='Additional Data'!$B$3, "Medium", "High"))</f>
        <v>Medium</v>
      </c>
      <c r="C751">
        <v>0</v>
      </c>
      <c r="D751">
        <v>1</v>
      </c>
      <c r="E751">
        <v>52</v>
      </c>
      <c r="F751" t="str">
        <f t="shared" si="99"/>
        <v>Mid</v>
      </c>
      <c r="G751">
        <v>301</v>
      </c>
      <c r="H751">
        <v>7</v>
      </c>
      <c r="I751">
        <v>74</v>
      </c>
      <c r="J751">
        <v>10</v>
      </c>
      <c r="K751">
        <v>0</v>
      </c>
      <c r="L751">
        <v>58</v>
      </c>
      <c r="M751">
        <f>INDEX('Additional Data'!$H$2:$M$2, MATCH(MAX(G751:L751), G751:L751,0))</f>
        <v>0</v>
      </c>
      <c r="N751">
        <v>4</v>
      </c>
      <c r="O751">
        <v>6</v>
      </c>
      <c r="P751">
        <v>1</v>
      </c>
      <c r="Q751">
        <v>7</v>
      </c>
      <c r="R751">
        <v>6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3</v>
      </c>
      <c r="Z751">
        <v>11</v>
      </c>
      <c r="AA751">
        <v>0</v>
      </c>
      <c r="AB751">
        <v>64</v>
      </c>
      <c r="AC751" t="str" cm="1">
        <f t="array" ref="AC751">_xlfn.IFS(AB751 &lt; 30, "&lt; 30", AB751 &lt; 40, "30-39", AB751 &lt; 50, "40-49", AB751 &gt;= 50, "50+")</f>
        <v>50+</v>
      </c>
      <c r="AD751">
        <v>2558</v>
      </c>
      <c r="AE751">
        <v>0</v>
      </c>
      <c r="AF751">
        <v>1</v>
      </c>
      <c r="AG751">
        <v>0</v>
      </c>
      <c r="AH751">
        <v>0</v>
      </c>
      <c r="AI751">
        <v>0</v>
      </c>
      <c r="AJ751" t="str" cm="1">
        <f t="array" ref="AJ75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5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51">
        <v>0</v>
      </c>
      <c r="AM751">
        <v>0</v>
      </c>
      <c r="AN751">
        <v>0</v>
      </c>
      <c r="AO751">
        <v>1</v>
      </c>
      <c r="AP751">
        <v>0</v>
      </c>
      <c r="AQ751" t="str" cm="1">
        <f t="array" ref="AQ75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751" t="str" cm="1">
        <f t="array" ref="AR75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51">
        <v>392</v>
      </c>
      <c r="AT751">
        <v>334</v>
      </c>
      <c r="AU751">
        <v>0</v>
      </c>
      <c r="AV751">
        <v>1</v>
      </c>
      <c r="AW751" t="s">
        <v>46</v>
      </c>
      <c r="AX751" t="s">
        <v>13</v>
      </c>
      <c r="AY751" t="str">
        <f t="shared" si="100"/>
        <v>Store</v>
      </c>
      <c r="AZ751">
        <v>14</v>
      </c>
      <c r="BA751" t="s">
        <v>44</v>
      </c>
      <c r="BB751">
        <f t="shared" si="101"/>
        <v>14</v>
      </c>
      <c r="BC751">
        <f t="shared" si="102"/>
        <v>450</v>
      </c>
      <c r="BD751">
        <f t="shared" si="103"/>
        <v>5</v>
      </c>
      <c r="BE751">
        <f t="shared" si="104"/>
        <v>5</v>
      </c>
      <c r="BF751">
        <f t="shared" si="105"/>
        <v>5</v>
      </c>
      <c r="BG751">
        <f t="shared" si="106"/>
        <v>15</v>
      </c>
      <c r="BH751">
        <f t="shared" si="107"/>
        <v>4</v>
      </c>
      <c r="BI751" t="str">
        <f>VLOOKUP(BH751,'Additional Data'!$E$1:$F$12,2,FALSE)</f>
        <v>At Risk</v>
      </c>
      <c r="BJ751" t="str">
        <f>IF(G751 &lt;= 'Additional Data'!$Q$2, "Low", IF(G751 &lt;= 'Additional Data'!$Q$3, "Medium", "High"))</f>
        <v>Medium</v>
      </c>
      <c r="BK751" t="str">
        <f>IF(K751 &lt;= 'Additional Data'!$V$2, "Low", IF(K751 &lt;= 'Additional Data'!$V$3, "Medium", "High"))</f>
        <v>Low</v>
      </c>
      <c r="BL751" t="str">
        <f>IF(L751 &lt;= 'Additional Data'!$AA$2, "Low", IF(L751 &lt;= 'Additional Data'!$AA$3, "Medium", "High"))</f>
        <v>High</v>
      </c>
      <c r="BM751">
        <v>750</v>
      </c>
    </row>
    <row r="752" spans="1:65" x14ac:dyDescent="0.25">
      <c r="A752">
        <v>72063</v>
      </c>
      <c r="B752" t="str">
        <f>IF(A752 &lt;= 'Additional Data'!$B$2,"Low", IF(A752 &lt;='Additional Data'!$B$3, "Medium", "High"))</f>
        <v>High</v>
      </c>
      <c r="C752">
        <v>0</v>
      </c>
      <c r="D752">
        <v>1</v>
      </c>
      <c r="E752">
        <v>3</v>
      </c>
      <c r="F752" t="str">
        <f t="shared" si="99"/>
        <v>Very Recent</v>
      </c>
      <c r="G752">
        <v>180</v>
      </c>
      <c r="H752">
        <v>32</v>
      </c>
      <c r="I752">
        <v>348</v>
      </c>
      <c r="J752">
        <v>76</v>
      </c>
      <c r="K752">
        <v>32</v>
      </c>
      <c r="L752">
        <v>90</v>
      </c>
      <c r="M752">
        <f>INDEX('Additional Data'!$H$2:$M$2, MATCH(MAX(G752:L752), G752:L752,0))</f>
        <v>0</v>
      </c>
      <c r="N752">
        <v>2</v>
      </c>
      <c r="O752">
        <v>5</v>
      </c>
      <c r="P752">
        <v>2</v>
      </c>
      <c r="Q752">
        <v>12</v>
      </c>
      <c r="R752">
        <v>2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3</v>
      </c>
      <c r="Z752">
        <v>11</v>
      </c>
      <c r="AA752">
        <v>0</v>
      </c>
      <c r="AB752">
        <v>41</v>
      </c>
      <c r="AC752" t="str" cm="1">
        <f t="array" ref="AC752">_xlfn.IFS(AB752 &lt; 30, "&lt; 30", AB752 &lt; 40, "30-39", AB752 &lt; 50, "40-49", AB752 &gt;= 50, "50+")</f>
        <v>40-49</v>
      </c>
      <c r="AD752">
        <v>2520</v>
      </c>
      <c r="AE752">
        <v>0</v>
      </c>
      <c r="AF752">
        <v>1</v>
      </c>
      <c r="AG752">
        <v>0</v>
      </c>
      <c r="AH752">
        <v>0</v>
      </c>
      <c r="AI752">
        <v>0</v>
      </c>
      <c r="AJ752" t="str" cm="1">
        <f t="array" ref="AJ75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5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52">
        <v>0</v>
      </c>
      <c r="AM752">
        <v>0</v>
      </c>
      <c r="AN752">
        <v>1</v>
      </c>
      <c r="AO752">
        <v>0</v>
      </c>
      <c r="AP752">
        <v>0</v>
      </c>
      <c r="AQ752" t="str" cm="1">
        <f t="array" ref="AQ75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52" t="str" cm="1">
        <f t="array" ref="AR75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52">
        <v>668</v>
      </c>
      <c r="AT752">
        <v>578</v>
      </c>
      <c r="AU752">
        <v>0</v>
      </c>
      <c r="AV752">
        <v>1</v>
      </c>
      <c r="AW752" t="s">
        <v>46</v>
      </c>
      <c r="AX752" t="s">
        <v>13</v>
      </c>
      <c r="AY752" t="str">
        <f t="shared" si="100"/>
        <v>Store</v>
      </c>
      <c r="AZ752">
        <v>19</v>
      </c>
      <c r="BA752" t="s">
        <v>44</v>
      </c>
      <c r="BB752">
        <f t="shared" si="101"/>
        <v>19</v>
      </c>
      <c r="BC752">
        <f t="shared" si="102"/>
        <v>758</v>
      </c>
      <c r="BD752">
        <f t="shared" si="103"/>
        <v>10</v>
      </c>
      <c r="BE752">
        <f t="shared" si="104"/>
        <v>7</v>
      </c>
      <c r="BF752">
        <f t="shared" si="105"/>
        <v>6</v>
      </c>
      <c r="BG752">
        <f t="shared" si="106"/>
        <v>23</v>
      </c>
      <c r="BH752">
        <f t="shared" si="107"/>
        <v>8</v>
      </c>
      <c r="BI752" t="str">
        <f>VLOOKUP(BH752,'Additional Data'!$E$1:$F$12,2,FALSE)</f>
        <v>Top Customer</v>
      </c>
      <c r="BJ752" t="str">
        <f>IF(G752 &lt;= 'Additional Data'!$Q$2, "Low", IF(G752 &lt;= 'Additional Data'!$Q$3, "Medium", "High"))</f>
        <v>Medium</v>
      </c>
      <c r="BK752" t="str">
        <f>IF(K752 &lt;= 'Additional Data'!$V$2, "Low", IF(K752 &lt;= 'Additional Data'!$V$3, "Medium", "High"))</f>
        <v>Medium</v>
      </c>
      <c r="BL752" t="str">
        <f>IF(L752 &lt;= 'Additional Data'!$AA$2, "Low", IF(L752 &lt;= 'Additional Data'!$AA$3, "Medium", "High"))</f>
        <v>High</v>
      </c>
      <c r="BM752">
        <v>751</v>
      </c>
    </row>
    <row r="753" spans="1:65" x14ac:dyDescent="0.25">
      <c r="A753">
        <v>78939</v>
      </c>
      <c r="B753" t="str">
        <f>IF(A753 &lt;= 'Additional Data'!$B$2,"Low", IF(A753 &lt;='Additional Data'!$B$3, "Medium", "High"))</f>
        <v>High</v>
      </c>
      <c r="C753">
        <v>0</v>
      </c>
      <c r="D753">
        <v>0</v>
      </c>
      <c r="E753">
        <v>57</v>
      </c>
      <c r="F753" t="str">
        <f t="shared" si="99"/>
        <v>Mid</v>
      </c>
      <c r="G753">
        <v>794</v>
      </c>
      <c r="H753">
        <v>115</v>
      </c>
      <c r="I753">
        <v>243</v>
      </c>
      <c r="J753">
        <v>150</v>
      </c>
      <c r="K753">
        <v>0</v>
      </c>
      <c r="L753">
        <v>205</v>
      </c>
      <c r="M753">
        <f>INDEX('Additional Data'!$H$2:$M$2, MATCH(MAX(G753:L753), G753:L753,0))</f>
        <v>0</v>
      </c>
      <c r="N753">
        <v>1</v>
      </c>
      <c r="O753">
        <v>8</v>
      </c>
      <c r="P753">
        <v>5</v>
      </c>
      <c r="Q753">
        <v>6</v>
      </c>
      <c r="R753">
        <v>3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3</v>
      </c>
      <c r="Z753">
        <v>11</v>
      </c>
      <c r="AA753">
        <v>0</v>
      </c>
      <c r="AB753">
        <v>69</v>
      </c>
      <c r="AC753" t="str" cm="1">
        <f t="array" ref="AC753">_xlfn.IFS(AB753 &lt; 30, "&lt; 30", AB753 &lt; 40, "30-39", AB753 &lt; 50, "40-49", AB753 &gt;= 50, "50+")</f>
        <v>50+</v>
      </c>
      <c r="AD753">
        <v>2358</v>
      </c>
      <c r="AE753">
        <v>0</v>
      </c>
      <c r="AF753">
        <v>1</v>
      </c>
      <c r="AG753">
        <v>0</v>
      </c>
      <c r="AH753">
        <v>0</v>
      </c>
      <c r="AI753">
        <v>0</v>
      </c>
      <c r="AJ753" t="str" cm="1">
        <f t="array" ref="AJ75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5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53">
        <v>0</v>
      </c>
      <c r="AM753">
        <v>0</v>
      </c>
      <c r="AN753">
        <v>0</v>
      </c>
      <c r="AO753">
        <v>0</v>
      </c>
      <c r="AP753">
        <v>1</v>
      </c>
      <c r="AQ753" t="str" cm="1">
        <f t="array" ref="AQ75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753" t="str" cm="1">
        <f t="array" ref="AR75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53">
        <v>1302</v>
      </c>
      <c r="AT753">
        <v>1097</v>
      </c>
      <c r="AU753">
        <v>0</v>
      </c>
      <c r="AV753">
        <v>0</v>
      </c>
      <c r="AW753" t="s">
        <v>43</v>
      </c>
      <c r="AX753" t="s">
        <v>11</v>
      </c>
      <c r="AY753" t="str">
        <f t="shared" si="100"/>
        <v>Web</v>
      </c>
      <c r="AZ753">
        <v>19</v>
      </c>
      <c r="BA753" t="s">
        <v>44</v>
      </c>
      <c r="BB753">
        <f t="shared" si="101"/>
        <v>19</v>
      </c>
      <c r="BC753">
        <f t="shared" si="102"/>
        <v>1507</v>
      </c>
      <c r="BD753">
        <f t="shared" si="103"/>
        <v>5</v>
      </c>
      <c r="BE753">
        <f t="shared" si="104"/>
        <v>7</v>
      </c>
      <c r="BF753">
        <f t="shared" si="105"/>
        <v>8</v>
      </c>
      <c r="BG753">
        <f t="shared" si="106"/>
        <v>20</v>
      </c>
      <c r="BH753">
        <f t="shared" si="107"/>
        <v>7</v>
      </c>
      <c r="BI753" t="str">
        <f>VLOOKUP(BH753,'Additional Data'!$E$1:$F$12,2,FALSE)</f>
        <v>Loyal Customer</v>
      </c>
      <c r="BJ753" t="str">
        <f>IF(G753 &lt;= 'Additional Data'!$Q$2, "Low", IF(G753 &lt;= 'Additional Data'!$Q$3, "Medium", "High"))</f>
        <v>High</v>
      </c>
      <c r="BK753" t="str">
        <f>IF(K753 &lt;= 'Additional Data'!$V$2, "Low", IF(K753 &lt;= 'Additional Data'!$V$3, "Medium", "High"))</f>
        <v>Low</v>
      </c>
      <c r="BL753" t="str">
        <f>IF(L753 &lt;= 'Additional Data'!$AA$2, "Low", IF(L753 &lt;= 'Additional Data'!$AA$3, "Medium", "High"))</f>
        <v>High</v>
      </c>
      <c r="BM753">
        <v>752</v>
      </c>
    </row>
    <row r="754" spans="1:65" x14ac:dyDescent="0.25">
      <c r="A754">
        <v>42720</v>
      </c>
      <c r="B754" t="str">
        <f>IF(A754 &lt;= 'Additional Data'!$B$2,"Low", IF(A754 &lt;='Additional Data'!$B$3, "Medium", "High"))</f>
        <v>Medium</v>
      </c>
      <c r="C754">
        <v>1</v>
      </c>
      <c r="D754">
        <v>1</v>
      </c>
      <c r="E754">
        <v>9</v>
      </c>
      <c r="F754" t="str">
        <f t="shared" si="99"/>
        <v>Recent</v>
      </c>
      <c r="G754">
        <v>392</v>
      </c>
      <c r="H754">
        <v>5</v>
      </c>
      <c r="I754">
        <v>91</v>
      </c>
      <c r="J754">
        <v>28</v>
      </c>
      <c r="K754">
        <v>26</v>
      </c>
      <c r="L754">
        <v>112</v>
      </c>
      <c r="M754">
        <f>INDEX('Additional Data'!$H$2:$M$2, MATCH(MAX(G754:L754), G754:L754,0))</f>
        <v>0</v>
      </c>
      <c r="N754">
        <v>8</v>
      </c>
      <c r="O754">
        <v>7</v>
      </c>
      <c r="P754">
        <v>3</v>
      </c>
      <c r="Q754">
        <v>7</v>
      </c>
      <c r="R754">
        <v>8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3</v>
      </c>
      <c r="Z754">
        <v>11</v>
      </c>
      <c r="AA754">
        <v>1</v>
      </c>
      <c r="AB754">
        <v>55</v>
      </c>
      <c r="AC754" t="str" cm="1">
        <f t="array" ref="AC754">_xlfn.IFS(AB754 &lt; 30, "&lt; 30", AB754 &lt; 40, "30-39", AB754 &lt; 50, "40-49", AB754 &gt;= 50, "50+")</f>
        <v>50+</v>
      </c>
      <c r="AD754">
        <v>2590</v>
      </c>
      <c r="AE754">
        <v>0</v>
      </c>
      <c r="AF754">
        <v>0</v>
      </c>
      <c r="AG754">
        <v>1</v>
      </c>
      <c r="AH754">
        <v>0</v>
      </c>
      <c r="AI754">
        <v>0</v>
      </c>
      <c r="AJ754" t="str" cm="1">
        <f t="array" ref="AJ75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75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54">
        <v>0</v>
      </c>
      <c r="AM754">
        <v>0</v>
      </c>
      <c r="AN754">
        <v>1</v>
      </c>
      <c r="AO754">
        <v>0</v>
      </c>
      <c r="AP754">
        <v>0</v>
      </c>
      <c r="AQ754" t="str" cm="1">
        <f t="array" ref="AQ75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54" t="str" cm="1">
        <f t="array" ref="AR75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54">
        <v>542</v>
      </c>
      <c r="AT754">
        <v>430</v>
      </c>
      <c r="AU754">
        <v>0</v>
      </c>
      <c r="AV754">
        <v>2</v>
      </c>
      <c r="AW754" t="s">
        <v>46</v>
      </c>
      <c r="AX754" t="s">
        <v>11</v>
      </c>
      <c r="AY754" t="str">
        <f t="shared" si="100"/>
        <v>Web</v>
      </c>
      <c r="AZ754">
        <v>17</v>
      </c>
      <c r="BA754" t="s">
        <v>44</v>
      </c>
      <c r="BB754">
        <f t="shared" si="101"/>
        <v>17</v>
      </c>
      <c r="BC754">
        <f t="shared" si="102"/>
        <v>654</v>
      </c>
      <c r="BD754">
        <f t="shared" si="103"/>
        <v>10</v>
      </c>
      <c r="BE754">
        <f t="shared" si="104"/>
        <v>6</v>
      </c>
      <c r="BF754">
        <f t="shared" si="105"/>
        <v>6</v>
      </c>
      <c r="BG754">
        <f t="shared" si="106"/>
        <v>22</v>
      </c>
      <c r="BH754">
        <f t="shared" si="107"/>
        <v>8</v>
      </c>
      <c r="BI754" t="str">
        <f>VLOOKUP(BH754,'Additional Data'!$E$1:$F$12,2,FALSE)</f>
        <v>Top Customer</v>
      </c>
      <c r="BJ754" t="str">
        <f>IF(G754 &lt;= 'Additional Data'!$Q$2, "Low", IF(G754 &lt;= 'Additional Data'!$Q$3, "Medium", "High"))</f>
        <v>Medium</v>
      </c>
      <c r="BK754" t="str">
        <f>IF(K754 &lt;= 'Additional Data'!$V$2, "Low", IF(K754 &lt;= 'Additional Data'!$V$3, "Medium", "High"))</f>
        <v>Medium</v>
      </c>
      <c r="BL754" t="str">
        <f>IF(L754 &lt;= 'Additional Data'!$AA$2, "Low", IF(L754 &lt;= 'Additional Data'!$AA$3, "Medium", "High"))</f>
        <v>High</v>
      </c>
      <c r="BM754">
        <v>753</v>
      </c>
    </row>
    <row r="755" spans="1:65" x14ac:dyDescent="0.25">
      <c r="A755">
        <v>33622</v>
      </c>
      <c r="B755" t="str">
        <f>IF(A755 &lt;= 'Additional Data'!$B$2,"Low", IF(A755 &lt;='Additional Data'!$B$3, "Medium", "High"))</f>
        <v>Low</v>
      </c>
      <c r="C755">
        <v>1</v>
      </c>
      <c r="D755">
        <v>1</v>
      </c>
      <c r="E755">
        <v>22</v>
      </c>
      <c r="F755" t="str">
        <f t="shared" si="99"/>
        <v>Recent</v>
      </c>
      <c r="G755">
        <v>39</v>
      </c>
      <c r="H755">
        <v>1</v>
      </c>
      <c r="I755">
        <v>22</v>
      </c>
      <c r="J755">
        <v>3</v>
      </c>
      <c r="K755">
        <v>4</v>
      </c>
      <c r="L755">
        <v>12</v>
      </c>
      <c r="M755">
        <f>INDEX('Additional Data'!$H$2:$M$2, MATCH(MAX(G755:L755), G755:L755,0))</f>
        <v>0</v>
      </c>
      <c r="N755">
        <v>3</v>
      </c>
      <c r="O755">
        <v>2</v>
      </c>
      <c r="P755">
        <v>0</v>
      </c>
      <c r="Q755">
        <v>4</v>
      </c>
      <c r="R755">
        <v>7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3</v>
      </c>
      <c r="Z755">
        <v>11</v>
      </c>
      <c r="AA755">
        <v>0</v>
      </c>
      <c r="AB755">
        <v>48</v>
      </c>
      <c r="AC755" t="str" cm="1">
        <f t="array" ref="AC755">_xlfn.IFS(AB755 &lt; 30, "&lt; 30", AB755 &lt; 40, "30-39", AB755 &lt; 50, "40-49", AB755 &gt;= 50, "50+")</f>
        <v>40-49</v>
      </c>
      <c r="AD755">
        <v>2601</v>
      </c>
      <c r="AE755">
        <v>0</v>
      </c>
      <c r="AF755">
        <v>1</v>
      </c>
      <c r="AG755">
        <v>0</v>
      </c>
      <c r="AH755">
        <v>0</v>
      </c>
      <c r="AI755">
        <v>0</v>
      </c>
      <c r="AJ755" t="str" cm="1">
        <f t="array" ref="AJ75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5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55">
        <v>0</v>
      </c>
      <c r="AM755">
        <v>0</v>
      </c>
      <c r="AN755">
        <v>1</v>
      </c>
      <c r="AO755">
        <v>0</v>
      </c>
      <c r="AP755">
        <v>0</v>
      </c>
      <c r="AQ755" t="str" cm="1">
        <f t="array" ref="AQ75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55" t="str" cm="1">
        <f t="array" ref="AR75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55">
        <v>69</v>
      </c>
      <c r="AT755">
        <v>57</v>
      </c>
      <c r="AU755">
        <v>0</v>
      </c>
      <c r="AV755">
        <v>2</v>
      </c>
      <c r="AW755" t="s">
        <v>47</v>
      </c>
      <c r="AX755" t="s">
        <v>13</v>
      </c>
      <c r="AY755" t="str">
        <f t="shared" si="100"/>
        <v>Store</v>
      </c>
      <c r="AZ755">
        <v>6</v>
      </c>
      <c r="BA755" t="s">
        <v>44</v>
      </c>
      <c r="BB755">
        <f t="shared" si="101"/>
        <v>6</v>
      </c>
      <c r="BC755">
        <f t="shared" si="102"/>
        <v>81</v>
      </c>
      <c r="BD755">
        <f t="shared" si="103"/>
        <v>8</v>
      </c>
      <c r="BE755">
        <f t="shared" si="104"/>
        <v>2</v>
      </c>
      <c r="BF755">
        <f t="shared" si="105"/>
        <v>2</v>
      </c>
      <c r="BG755">
        <f t="shared" si="106"/>
        <v>12</v>
      </c>
      <c r="BH755">
        <f t="shared" si="107"/>
        <v>3</v>
      </c>
      <c r="BI755" t="str">
        <f>VLOOKUP(BH755,'Additional Data'!$E$1:$F$12,2,FALSE)</f>
        <v>At Risk</v>
      </c>
      <c r="BJ755" t="str">
        <f>IF(G755 &lt;= 'Additional Data'!$Q$2, "Low", IF(G755 &lt;= 'Additional Data'!$Q$3, "Medium", "High"))</f>
        <v>Medium</v>
      </c>
      <c r="BK755" t="str">
        <f>IF(K755 &lt;= 'Additional Data'!$V$2, "Low", IF(K755 &lt;= 'Additional Data'!$V$3, "Medium", "High"))</f>
        <v>Medium</v>
      </c>
      <c r="BL755" t="str">
        <f>IF(L755 &lt;= 'Additional Data'!$AA$2, "Low", IF(L755 &lt;= 'Additional Data'!$AA$3, "Medium", "High"))</f>
        <v>Medium</v>
      </c>
      <c r="BM755">
        <v>754</v>
      </c>
    </row>
    <row r="756" spans="1:65" x14ac:dyDescent="0.25">
      <c r="A756">
        <v>6835</v>
      </c>
      <c r="B756" t="str">
        <f>IF(A756 &lt;= 'Additional Data'!$B$2,"Low", IF(A756 &lt;='Additional Data'!$B$3, "Medium", "High"))</f>
        <v>Low</v>
      </c>
      <c r="C756">
        <v>0</v>
      </c>
      <c r="D756">
        <v>1</v>
      </c>
      <c r="E756">
        <v>76</v>
      </c>
      <c r="F756" t="str">
        <f t="shared" si="99"/>
        <v>Old</v>
      </c>
      <c r="G756">
        <v>107</v>
      </c>
      <c r="H756">
        <v>2</v>
      </c>
      <c r="I756">
        <v>12</v>
      </c>
      <c r="J756">
        <v>2</v>
      </c>
      <c r="K756">
        <v>2</v>
      </c>
      <c r="L756">
        <v>12</v>
      </c>
      <c r="M756">
        <f>INDEX('Additional Data'!$H$2:$M$2, MATCH(MAX(G756:L756), G756:L756,0))</f>
        <v>0</v>
      </c>
      <c r="N756">
        <v>0</v>
      </c>
      <c r="O756">
        <v>0</v>
      </c>
      <c r="P756">
        <v>0</v>
      </c>
      <c r="Q756">
        <v>1</v>
      </c>
      <c r="R756">
        <v>20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3</v>
      </c>
      <c r="Z756">
        <v>11</v>
      </c>
      <c r="AA756">
        <v>0</v>
      </c>
      <c r="AB756">
        <v>63</v>
      </c>
      <c r="AC756" t="str" cm="1">
        <f t="array" ref="AC756">_xlfn.IFS(AB756 &lt; 30, "&lt; 30", AB756 &lt; 40, "30-39", AB756 &lt; 50, "40-49", AB756 &gt;= 50, "50+")</f>
        <v>50+</v>
      </c>
      <c r="AD756">
        <v>2727</v>
      </c>
      <c r="AE756">
        <v>0</v>
      </c>
      <c r="AF756">
        <v>0</v>
      </c>
      <c r="AG756">
        <v>0</v>
      </c>
      <c r="AH756">
        <v>1</v>
      </c>
      <c r="AI756">
        <v>0</v>
      </c>
      <c r="AJ756" t="str" cm="1">
        <f t="array" ref="AJ75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75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56">
        <v>0</v>
      </c>
      <c r="AM756">
        <v>0</v>
      </c>
      <c r="AN756">
        <v>0</v>
      </c>
      <c r="AO756">
        <v>0</v>
      </c>
      <c r="AP756">
        <v>1</v>
      </c>
      <c r="AQ756" t="str" cm="1">
        <f t="array" ref="AQ75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756" t="str" cm="1">
        <f t="array" ref="AR75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56">
        <v>125</v>
      </c>
      <c r="AT756">
        <v>113</v>
      </c>
      <c r="AU756">
        <v>0</v>
      </c>
      <c r="AV756">
        <v>1</v>
      </c>
      <c r="AW756" t="s">
        <v>47</v>
      </c>
      <c r="AX756" t="s">
        <v>13</v>
      </c>
      <c r="AY756" t="str">
        <f t="shared" si="100"/>
        <v>Store</v>
      </c>
      <c r="AZ756">
        <v>1</v>
      </c>
      <c r="BA756" t="s">
        <v>44</v>
      </c>
      <c r="BB756">
        <f t="shared" si="101"/>
        <v>1</v>
      </c>
      <c r="BC756">
        <f t="shared" si="102"/>
        <v>137</v>
      </c>
      <c r="BD756">
        <f t="shared" si="103"/>
        <v>3.0000000000000004</v>
      </c>
      <c r="BE756">
        <f t="shared" si="104"/>
        <v>0</v>
      </c>
      <c r="BF756">
        <f t="shared" si="105"/>
        <v>3</v>
      </c>
      <c r="BG756">
        <f t="shared" si="106"/>
        <v>6</v>
      </c>
      <c r="BH756">
        <f t="shared" si="107"/>
        <v>0</v>
      </c>
      <c r="BI756" t="str">
        <f>VLOOKUP(BH756,'Additional Data'!$E$1:$F$12,2,FALSE)</f>
        <v>Churned Customer</v>
      </c>
      <c r="BJ756" t="str">
        <f>IF(G756 &lt;= 'Additional Data'!$Q$2, "Low", IF(G756 &lt;= 'Additional Data'!$Q$3, "Medium", "High"))</f>
        <v>Medium</v>
      </c>
      <c r="BK756" t="str">
        <f>IF(K756 &lt;= 'Additional Data'!$V$2, "Low", IF(K756 &lt;= 'Additional Data'!$V$3, "Medium", "High"))</f>
        <v>Medium</v>
      </c>
      <c r="BL756" t="str">
        <f>IF(L756 &lt;= 'Additional Data'!$AA$2, "Low", IF(L756 &lt;= 'Additional Data'!$AA$3, "Medium", "High"))</f>
        <v>Medium</v>
      </c>
      <c r="BM756">
        <v>755</v>
      </c>
    </row>
    <row r="757" spans="1:65" x14ac:dyDescent="0.25">
      <c r="A757">
        <v>41452</v>
      </c>
      <c r="B757" t="str">
        <f>IF(A757 &lt;= 'Additional Data'!$B$2,"Low", IF(A757 &lt;='Additional Data'!$B$3, "Medium", "High"))</f>
        <v>Medium</v>
      </c>
      <c r="C757">
        <v>1</v>
      </c>
      <c r="D757">
        <v>1</v>
      </c>
      <c r="E757">
        <v>86</v>
      </c>
      <c r="F757" t="str">
        <f t="shared" si="99"/>
        <v>Old</v>
      </c>
      <c r="G757">
        <v>13</v>
      </c>
      <c r="H757">
        <v>0</v>
      </c>
      <c r="I757">
        <v>3</v>
      </c>
      <c r="J757">
        <v>0</v>
      </c>
      <c r="K757">
        <v>0</v>
      </c>
      <c r="L757">
        <v>0</v>
      </c>
      <c r="M757">
        <f>INDEX('Additional Data'!$H$2:$M$2, MATCH(MAX(G757:L757), G757:L757,0))</f>
        <v>0</v>
      </c>
      <c r="N757">
        <v>1</v>
      </c>
      <c r="O757">
        <v>1</v>
      </c>
      <c r="P757">
        <v>0</v>
      </c>
      <c r="Q757">
        <v>2</v>
      </c>
      <c r="R757">
        <v>7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3</v>
      </c>
      <c r="Z757">
        <v>11</v>
      </c>
      <c r="AA757">
        <v>0</v>
      </c>
      <c r="AB757">
        <v>67</v>
      </c>
      <c r="AC757" t="str" cm="1">
        <f t="array" ref="AC757">_xlfn.IFS(AB757 &lt; 30, "&lt; 30", AB757 &lt; 40, "30-39", AB757 &lt; 50, "40-49", AB757 &gt;= 50, "50+")</f>
        <v>50+</v>
      </c>
      <c r="AD757">
        <v>2639</v>
      </c>
      <c r="AE757">
        <v>0</v>
      </c>
      <c r="AF757">
        <v>0</v>
      </c>
      <c r="AG757">
        <v>0</v>
      </c>
      <c r="AH757">
        <v>1</v>
      </c>
      <c r="AI757">
        <v>0</v>
      </c>
      <c r="AJ757" t="str" cm="1">
        <f t="array" ref="AJ75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75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57">
        <v>0</v>
      </c>
      <c r="AM757">
        <v>0</v>
      </c>
      <c r="AN757">
        <v>1</v>
      </c>
      <c r="AO757">
        <v>0</v>
      </c>
      <c r="AP757">
        <v>0</v>
      </c>
      <c r="AQ757" t="str" cm="1">
        <f t="array" ref="AQ75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57" t="str" cm="1">
        <f t="array" ref="AR75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57">
        <v>16</v>
      </c>
      <c r="AT757">
        <v>16</v>
      </c>
      <c r="AU757">
        <v>0</v>
      </c>
      <c r="AV757">
        <v>2</v>
      </c>
      <c r="AW757" t="s">
        <v>45</v>
      </c>
      <c r="AX757" t="s">
        <v>13</v>
      </c>
      <c r="AY757" t="str">
        <f t="shared" si="100"/>
        <v>Store</v>
      </c>
      <c r="AZ757">
        <v>3</v>
      </c>
      <c r="BA757" t="s">
        <v>44</v>
      </c>
      <c r="BB757">
        <f t="shared" si="101"/>
        <v>3</v>
      </c>
      <c r="BC757">
        <f t="shared" si="102"/>
        <v>16</v>
      </c>
      <c r="BD757">
        <f t="shared" si="103"/>
        <v>1.9999999999999996</v>
      </c>
      <c r="BE757">
        <f t="shared" si="104"/>
        <v>0</v>
      </c>
      <c r="BF757">
        <f t="shared" si="105"/>
        <v>0</v>
      </c>
      <c r="BG757">
        <f t="shared" si="106"/>
        <v>1.9999999999999996</v>
      </c>
      <c r="BH757">
        <f t="shared" si="107"/>
        <v>0</v>
      </c>
      <c r="BI757" t="str">
        <f>VLOOKUP(BH757,'Additional Data'!$E$1:$F$12,2,FALSE)</f>
        <v>Churned Customer</v>
      </c>
      <c r="BJ757" t="str">
        <f>IF(G757 &lt;= 'Additional Data'!$Q$2, "Low", IF(G757 &lt;= 'Additional Data'!$Q$3, "Medium", "High"))</f>
        <v>Low</v>
      </c>
      <c r="BK757" t="str">
        <f>IF(K757 &lt;= 'Additional Data'!$V$2, "Low", IF(K757 &lt;= 'Additional Data'!$V$3, "Medium", "High"))</f>
        <v>Low</v>
      </c>
      <c r="BL757" t="str">
        <f>IF(L757 &lt;= 'Additional Data'!$AA$2, "Low", IF(L757 &lt;= 'Additional Data'!$AA$3, "Medium", "High"))</f>
        <v>Low</v>
      </c>
      <c r="BM757">
        <v>756</v>
      </c>
    </row>
    <row r="758" spans="1:65" x14ac:dyDescent="0.25">
      <c r="A758">
        <v>40760</v>
      </c>
      <c r="B758" t="str">
        <f>IF(A758 &lt;= 'Additional Data'!$B$2,"Low", IF(A758 &lt;='Additional Data'!$B$3, "Medium", "High"))</f>
        <v>Medium</v>
      </c>
      <c r="C758">
        <v>0</v>
      </c>
      <c r="D758">
        <v>1</v>
      </c>
      <c r="E758">
        <v>64</v>
      </c>
      <c r="F758" t="str">
        <f t="shared" si="99"/>
        <v>Old</v>
      </c>
      <c r="G758">
        <v>70</v>
      </c>
      <c r="H758">
        <v>0</v>
      </c>
      <c r="I758">
        <v>17</v>
      </c>
      <c r="J758">
        <v>0</v>
      </c>
      <c r="K758">
        <v>0</v>
      </c>
      <c r="L758">
        <v>6</v>
      </c>
      <c r="M758">
        <f>INDEX('Additional Data'!$H$2:$M$2, MATCH(MAX(G758:L758), G758:L758,0))</f>
        <v>0</v>
      </c>
      <c r="N758">
        <v>2</v>
      </c>
      <c r="O758">
        <v>2</v>
      </c>
      <c r="P758">
        <v>1</v>
      </c>
      <c r="Q758">
        <v>3</v>
      </c>
      <c r="R758">
        <v>6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3</v>
      </c>
      <c r="Z758">
        <v>11</v>
      </c>
      <c r="AA758">
        <v>0</v>
      </c>
      <c r="AB758">
        <v>55</v>
      </c>
      <c r="AC758" t="str" cm="1">
        <f t="array" ref="AC758">_xlfn.IFS(AB758 &lt; 30, "&lt; 30", AB758 &lt; 40, "30-39", AB758 &lt; 50, "40-49", AB758 &gt;= 50, "50+")</f>
        <v>50+</v>
      </c>
      <c r="AD758">
        <v>2462</v>
      </c>
      <c r="AE758">
        <v>0</v>
      </c>
      <c r="AF758">
        <v>0</v>
      </c>
      <c r="AG758">
        <v>1</v>
      </c>
      <c r="AH758">
        <v>0</v>
      </c>
      <c r="AI758">
        <v>0</v>
      </c>
      <c r="AJ758" t="str" cm="1">
        <f t="array" ref="AJ75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75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58">
        <v>0</v>
      </c>
      <c r="AM758">
        <v>0</v>
      </c>
      <c r="AN758">
        <v>0</v>
      </c>
      <c r="AO758">
        <v>0</v>
      </c>
      <c r="AP758">
        <v>1</v>
      </c>
      <c r="AQ758" t="str" cm="1">
        <f t="array" ref="AQ75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758" t="str" cm="1">
        <f t="array" ref="AR75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58">
        <v>87</v>
      </c>
      <c r="AT758">
        <v>81</v>
      </c>
      <c r="AU758">
        <v>0</v>
      </c>
      <c r="AV758">
        <v>1</v>
      </c>
      <c r="AW758" t="s">
        <v>47</v>
      </c>
      <c r="AX758" t="s">
        <v>13</v>
      </c>
      <c r="AY758" t="str">
        <f t="shared" si="100"/>
        <v>Store</v>
      </c>
      <c r="AZ758">
        <v>6</v>
      </c>
      <c r="BA758" t="s">
        <v>44</v>
      </c>
      <c r="BB758">
        <f t="shared" si="101"/>
        <v>6</v>
      </c>
      <c r="BC758">
        <f t="shared" si="102"/>
        <v>93</v>
      </c>
      <c r="BD758">
        <f t="shared" si="103"/>
        <v>4</v>
      </c>
      <c r="BE758">
        <f t="shared" si="104"/>
        <v>2</v>
      </c>
      <c r="BF758">
        <f t="shared" si="105"/>
        <v>3</v>
      </c>
      <c r="BG758">
        <f t="shared" si="106"/>
        <v>9</v>
      </c>
      <c r="BH758">
        <f t="shared" si="107"/>
        <v>2</v>
      </c>
      <c r="BI758" t="str">
        <f>VLOOKUP(BH758,'Additional Data'!$E$1:$F$12,2,FALSE)</f>
        <v>Churned Customer</v>
      </c>
      <c r="BJ758" t="str">
        <f>IF(G758 &lt;= 'Additional Data'!$Q$2, "Low", IF(G758 &lt;= 'Additional Data'!$Q$3, "Medium", "High"))</f>
        <v>Medium</v>
      </c>
      <c r="BK758" t="str">
        <f>IF(K758 &lt;= 'Additional Data'!$V$2, "Low", IF(K758 &lt;= 'Additional Data'!$V$3, "Medium", "High"))</f>
        <v>Low</v>
      </c>
      <c r="BL758" t="str">
        <f>IF(L758 &lt;= 'Additional Data'!$AA$2, "Low", IF(L758 &lt;= 'Additional Data'!$AA$3, "Medium", "High"))</f>
        <v>Low</v>
      </c>
      <c r="BM758">
        <v>757</v>
      </c>
    </row>
    <row r="759" spans="1:65" x14ac:dyDescent="0.25">
      <c r="A759">
        <v>74250</v>
      </c>
      <c r="B759" t="str">
        <f>IF(A759 &lt;= 'Additional Data'!$B$2,"Low", IF(A759 &lt;='Additional Data'!$B$3, "Medium", "High"))</f>
        <v>High</v>
      </c>
      <c r="C759">
        <v>0</v>
      </c>
      <c r="D759">
        <v>0</v>
      </c>
      <c r="E759">
        <v>90</v>
      </c>
      <c r="F759" t="str">
        <f t="shared" si="99"/>
        <v>Old</v>
      </c>
      <c r="G759">
        <v>680</v>
      </c>
      <c r="H759">
        <v>11</v>
      </c>
      <c r="I759">
        <v>392</v>
      </c>
      <c r="J759">
        <v>75</v>
      </c>
      <c r="K759">
        <v>0</v>
      </c>
      <c r="L759">
        <v>0</v>
      </c>
      <c r="M759">
        <f>INDEX('Additional Data'!$H$2:$M$2, MATCH(MAX(G759:L759), G759:L759,0))</f>
        <v>0</v>
      </c>
      <c r="N759">
        <v>1</v>
      </c>
      <c r="O759">
        <v>2</v>
      </c>
      <c r="P759">
        <v>11</v>
      </c>
      <c r="Q759">
        <v>4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3</v>
      </c>
      <c r="Z759">
        <v>11</v>
      </c>
      <c r="AA759">
        <v>0</v>
      </c>
      <c r="AB759">
        <v>62</v>
      </c>
      <c r="AC759" t="str" cm="1">
        <f t="array" ref="AC759">_xlfn.IFS(AB759 &lt; 30, "&lt; 30", AB759 &lt; 40, "30-39", AB759 &lt; 50, "40-49", AB759 &gt;= 50, "50+")</f>
        <v>50+</v>
      </c>
      <c r="AD759">
        <v>2313</v>
      </c>
      <c r="AE759">
        <v>0</v>
      </c>
      <c r="AF759">
        <v>0</v>
      </c>
      <c r="AG759">
        <v>0</v>
      </c>
      <c r="AH759">
        <v>1</v>
      </c>
      <c r="AI759">
        <v>0</v>
      </c>
      <c r="AJ759" t="str" cm="1">
        <f t="array" ref="AJ75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75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59">
        <v>0</v>
      </c>
      <c r="AM759">
        <v>0</v>
      </c>
      <c r="AN759">
        <v>0</v>
      </c>
      <c r="AO759">
        <v>0</v>
      </c>
      <c r="AP759">
        <v>1</v>
      </c>
      <c r="AQ759" t="str" cm="1">
        <f t="array" ref="AQ75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759" t="str" cm="1">
        <f t="array" ref="AR75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59">
        <v>1158</v>
      </c>
      <c r="AT759">
        <v>1158</v>
      </c>
      <c r="AU759">
        <v>0</v>
      </c>
      <c r="AV759">
        <v>0</v>
      </c>
      <c r="AW759" t="s">
        <v>43</v>
      </c>
      <c r="AX759" t="s">
        <v>12</v>
      </c>
      <c r="AY759" t="str">
        <f t="shared" si="100"/>
        <v>Catalog</v>
      </c>
      <c r="AZ759">
        <v>17</v>
      </c>
      <c r="BA759" t="s">
        <v>44</v>
      </c>
      <c r="BB759">
        <f t="shared" si="101"/>
        <v>17</v>
      </c>
      <c r="BC759">
        <f t="shared" si="102"/>
        <v>1158</v>
      </c>
      <c r="BD759">
        <f t="shared" si="103"/>
        <v>0.99999999999999978</v>
      </c>
      <c r="BE759">
        <f t="shared" si="104"/>
        <v>6</v>
      </c>
      <c r="BF759">
        <f t="shared" si="105"/>
        <v>7</v>
      </c>
      <c r="BG759">
        <f t="shared" si="106"/>
        <v>14</v>
      </c>
      <c r="BH759">
        <f t="shared" si="107"/>
        <v>4</v>
      </c>
      <c r="BI759" t="str">
        <f>VLOOKUP(BH759,'Additional Data'!$E$1:$F$12,2,FALSE)</f>
        <v>At Risk</v>
      </c>
      <c r="BJ759" t="str">
        <f>IF(G759 &lt;= 'Additional Data'!$Q$2, "Low", IF(G759 &lt;= 'Additional Data'!$Q$3, "Medium", "High"))</f>
        <v>High</v>
      </c>
      <c r="BK759" t="str">
        <f>IF(K759 &lt;= 'Additional Data'!$V$2, "Low", IF(K759 &lt;= 'Additional Data'!$V$3, "Medium", "High"))</f>
        <v>Low</v>
      </c>
      <c r="BL759" t="str">
        <f>IF(L759 &lt;= 'Additional Data'!$AA$2, "Low", IF(L759 &lt;= 'Additional Data'!$AA$3, "Medium", "High"))</f>
        <v>Low</v>
      </c>
      <c r="BM759">
        <v>758</v>
      </c>
    </row>
    <row r="760" spans="1:65" x14ac:dyDescent="0.25">
      <c r="A760">
        <v>51124</v>
      </c>
      <c r="B760" t="str">
        <f>IF(A760 &lt;= 'Additional Data'!$B$2,"Low", IF(A760 &lt;='Additional Data'!$B$3, "Medium", "High"))</f>
        <v>Medium</v>
      </c>
      <c r="C760">
        <v>1</v>
      </c>
      <c r="D760">
        <v>1</v>
      </c>
      <c r="E760">
        <v>79</v>
      </c>
      <c r="F760" t="str">
        <f t="shared" si="99"/>
        <v>Old</v>
      </c>
      <c r="G760">
        <v>26</v>
      </c>
      <c r="H760">
        <v>1</v>
      </c>
      <c r="I760">
        <v>11</v>
      </c>
      <c r="J760">
        <v>0</v>
      </c>
      <c r="K760">
        <v>1</v>
      </c>
      <c r="L760">
        <v>4</v>
      </c>
      <c r="M760">
        <f>INDEX('Additional Data'!$H$2:$M$2, MATCH(MAX(G760:L760), G760:L760,0))</f>
        <v>0</v>
      </c>
      <c r="N760">
        <v>2</v>
      </c>
      <c r="O760">
        <v>1</v>
      </c>
      <c r="P760">
        <v>0</v>
      </c>
      <c r="Q760">
        <v>3</v>
      </c>
      <c r="R760">
        <v>3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3</v>
      </c>
      <c r="Z760">
        <v>11</v>
      </c>
      <c r="AA760">
        <v>0</v>
      </c>
      <c r="AB760">
        <v>65</v>
      </c>
      <c r="AC760" t="str" cm="1">
        <f t="array" ref="AC760">_xlfn.IFS(AB760 &lt; 30, "&lt; 30", AB760 &lt; 40, "30-39", AB760 &lt; 50, "40-49", AB760 &gt;= 50, "50+")</f>
        <v>50+</v>
      </c>
      <c r="AD760">
        <v>2352</v>
      </c>
      <c r="AE760">
        <v>0</v>
      </c>
      <c r="AF760">
        <v>0</v>
      </c>
      <c r="AG760">
        <v>1</v>
      </c>
      <c r="AH760">
        <v>0</v>
      </c>
      <c r="AI760">
        <v>0</v>
      </c>
      <c r="AJ760" t="str" cm="1">
        <f t="array" ref="AJ76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76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60">
        <v>0</v>
      </c>
      <c r="AM760">
        <v>0</v>
      </c>
      <c r="AN760">
        <v>0</v>
      </c>
      <c r="AO760">
        <v>1</v>
      </c>
      <c r="AP760">
        <v>0</v>
      </c>
      <c r="AQ760" t="str" cm="1">
        <f t="array" ref="AQ76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760" t="str" cm="1">
        <f t="array" ref="AR76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60">
        <v>39</v>
      </c>
      <c r="AT760">
        <v>35</v>
      </c>
      <c r="AU760">
        <v>0</v>
      </c>
      <c r="AV760">
        <v>2</v>
      </c>
      <c r="AW760" t="s">
        <v>45</v>
      </c>
      <c r="AX760" t="s">
        <v>13</v>
      </c>
      <c r="AY760" t="str">
        <f t="shared" si="100"/>
        <v>Store</v>
      </c>
      <c r="AZ760">
        <v>4</v>
      </c>
      <c r="BA760" t="s">
        <v>44</v>
      </c>
      <c r="BB760">
        <f t="shared" si="101"/>
        <v>4</v>
      </c>
      <c r="BC760">
        <f t="shared" si="102"/>
        <v>43</v>
      </c>
      <c r="BD760">
        <f t="shared" si="103"/>
        <v>3.0000000000000004</v>
      </c>
      <c r="BE760">
        <f t="shared" si="104"/>
        <v>0</v>
      </c>
      <c r="BF760">
        <f t="shared" si="105"/>
        <v>1</v>
      </c>
      <c r="BG760">
        <f t="shared" si="106"/>
        <v>4</v>
      </c>
      <c r="BH760">
        <f t="shared" si="107"/>
        <v>0</v>
      </c>
      <c r="BI760" t="str">
        <f>VLOOKUP(BH760,'Additional Data'!$E$1:$F$12,2,FALSE)</f>
        <v>Churned Customer</v>
      </c>
      <c r="BJ760" t="str">
        <f>IF(G760 &lt;= 'Additional Data'!$Q$2, "Low", IF(G760 &lt;= 'Additional Data'!$Q$3, "Medium", "High"))</f>
        <v>Medium</v>
      </c>
      <c r="BK760" t="str">
        <f>IF(K760 &lt;= 'Additional Data'!$V$2, "Low", IF(K760 &lt;= 'Additional Data'!$V$3, "Medium", "High"))</f>
        <v>Low</v>
      </c>
      <c r="BL760" t="str">
        <f>IF(L760 &lt;= 'Additional Data'!$AA$2, "Low", IF(L760 &lt;= 'Additional Data'!$AA$3, "Medium", "High"))</f>
        <v>Low</v>
      </c>
      <c r="BM760">
        <v>759</v>
      </c>
    </row>
    <row r="761" spans="1:65" x14ac:dyDescent="0.25">
      <c r="A761">
        <v>72258</v>
      </c>
      <c r="B761" t="str">
        <f>IF(A761 &lt;= 'Additional Data'!$B$2,"Low", IF(A761 &lt;='Additional Data'!$B$3, "Medium", "High"))</f>
        <v>High</v>
      </c>
      <c r="C761">
        <v>0</v>
      </c>
      <c r="D761">
        <v>1</v>
      </c>
      <c r="E761">
        <v>28</v>
      </c>
      <c r="F761" t="str">
        <f t="shared" si="99"/>
        <v>Recent</v>
      </c>
      <c r="G761">
        <v>522</v>
      </c>
      <c r="H761">
        <v>0</v>
      </c>
      <c r="I761">
        <v>522</v>
      </c>
      <c r="J761">
        <v>227</v>
      </c>
      <c r="K761">
        <v>120</v>
      </c>
      <c r="L761">
        <v>134</v>
      </c>
      <c r="M761">
        <f>INDEX('Additional Data'!$H$2:$M$2, MATCH(MAX(G761:L761), G761:L761,0))</f>
        <v>0</v>
      </c>
      <c r="N761">
        <v>2</v>
      </c>
      <c r="O761">
        <v>6</v>
      </c>
      <c r="P761">
        <v>9</v>
      </c>
      <c r="Q761">
        <v>5</v>
      </c>
      <c r="R761">
        <v>2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3</v>
      </c>
      <c r="Z761">
        <v>11</v>
      </c>
      <c r="AA761">
        <v>0</v>
      </c>
      <c r="AB761">
        <v>49</v>
      </c>
      <c r="AC761" t="str" cm="1">
        <f t="array" ref="AC761">_xlfn.IFS(AB761 &lt; 30, "&lt; 30", AB761 &lt; 40, "30-39", AB761 &lt; 50, "40-49", AB761 &gt;= 50, "50+")</f>
        <v>40-49</v>
      </c>
      <c r="AD761">
        <v>2449</v>
      </c>
      <c r="AE761">
        <v>0</v>
      </c>
      <c r="AF761">
        <v>0</v>
      </c>
      <c r="AG761">
        <v>1</v>
      </c>
      <c r="AH761">
        <v>0</v>
      </c>
      <c r="AI761">
        <v>0</v>
      </c>
      <c r="AJ761" t="str" cm="1">
        <f t="array" ref="AJ76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76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61">
        <v>0</v>
      </c>
      <c r="AM761">
        <v>0</v>
      </c>
      <c r="AN761">
        <v>1</v>
      </c>
      <c r="AO761">
        <v>0</v>
      </c>
      <c r="AP761">
        <v>0</v>
      </c>
      <c r="AQ761" t="str" cm="1">
        <f t="array" ref="AQ76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61" t="str" cm="1">
        <f t="array" ref="AR76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61">
        <v>1391</v>
      </c>
      <c r="AT761">
        <v>1257</v>
      </c>
      <c r="AU761">
        <v>0</v>
      </c>
      <c r="AV761">
        <v>1</v>
      </c>
      <c r="AW761" t="s">
        <v>43</v>
      </c>
      <c r="AX761" t="s">
        <v>12</v>
      </c>
      <c r="AY761" t="str">
        <f t="shared" si="100"/>
        <v>Catalog</v>
      </c>
      <c r="AZ761">
        <v>20</v>
      </c>
      <c r="BA761" t="s">
        <v>44</v>
      </c>
      <c r="BB761">
        <f t="shared" si="101"/>
        <v>20</v>
      </c>
      <c r="BC761">
        <f t="shared" si="102"/>
        <v>1525</v>
      </c>
      <c r="BD761">
        <f t="shared" si="103"/>
        <v>8</v>
      </c>
      <c r="BE761">
        <f t="shared" si="104"/>
        <v>7</v>
      </c>
      <c r="BF761">
        <f t="shared" si="105"/>
        <v>8</v>
      </c>
      <c r="BG761">
        <f t="shared" si="106"/>
        <v>23</v>
      </c>
      <c r="BH761">
        <f t="shared" si="107"/>
        <v>8</v>
      </c>
      <c r="BI761" t="str">
        <f>VLOOKUP(BH761,'Additional Data'!$E$1:$F$12,2,FALSE)</f>
        <v>Top Customer</v>
      </c>
      <c r="BJ761" t="str">
        <f>IF(G761 &lt;= 'Additional Data'!$Q$2, "Low", IF(G761 &lt;= 'Additional Data'!$Q$3, "Medium", "High"))</f>
        <v>High</v>
      </c>
      <c r="BK761" t="str">
        <f>IF(K761 &lt;= 'Additional Data'!$V$2, "Low", IF(K761 &lt;= 'Additional Data'!$V$3, "Medium", "High"))</f>
        <v>High</v>
      </c>
      <c r="BL761" t="str">
        <f>IF(L761 &lt;= 'Additional Data'!$AA$2, "Low", IF(L761 &lt;= 'Additional Data'!$AA$3, "Medium", "High"))</f>
        <v>High</v>
      </c>
      <c r="BM761">
        <v>760</v>
      </c>
    </row>
    <row r="762" spans="1:65" x14ac:dyDescent="0.25">
      <c r="A762">
        <v>71466</v>
      </c>
      <c r="B762" t="str">
        <f>IF(A762 &lt;= 'Additional Data'!$B$2,"Low", IF(A762 &lt;='Additional Data'!$B$3, "Medium", "High"))</f>
        <v>High</v>
      </c>
      <c r="C762">
        <v>0</v>
      </c>
      <c r="D762">
        <v>0</v>
      </c>
      <c r="E762">
        <v>86</v>
      </c>
      <c r="F762" t="str">
        <f t="shared" si="99"/>
        <v>Old</v>
      </c>
      <c r="G762">
        <v>412</v>
      </c>
      <c r="H762">
        <v>12</v>
      </c>
      <c r="I762">
        <v>546</v>
      </c>
      <c r="J762">
        <v>78</v>
      </c>
      <c r="K762">
        <v>182</v>
      </c>
      <c r="L762">
        <v>0</v>
      </c>
      <c r="M762">
        <f>INDEX('Additional Data'!$H$2:$M$2, MATCH(MAX(G762:L762), G762:L762,0))</f>
        <v>0</v>
      </c>
      <c r="N762">
        <v>1</v>
      </c>
      <c r="O762">
        <v>4</v>
      </c>
      <c r="P762">
        <v>4</v>
      </c>
      <c r="Q762">
        <v>10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3</v>
      </c>
      <c r="Z762">
        <v>11</v>
      </c>
      <c r="AA762">
        <v>0</v>
      </c>
      <c r="AB762">
        <v>46</v>
      </c>
      <c r="AC762" t="str" cm="1">
        <f t="array" ref="AC762">_xlfn.IFS(AB762 &lt; 30, "&lt; 30", AB762 &lt; 40, "30-39", AB762 &lt; 50, "40-49", AB762 &gt;= 50, "50+")</f>
        <v>40-49</v>
      </c>
      <c r="AD762">
        <v>2244</v>
      </c>
      <c r="AE762">
        <v>0</v>
      </c>
      <c r="AF762">
        <v>0</v>
      </c>
      <c r="AG762">
        <v>1</v>
      </c>
      <c r="AH762">
        <v>0</v>
      </c>
      <c r="AI762">
        <v>0</v>
      </c>
      <c r="AJ762" t="str" cm="1">
        <f t="array" ref="AJ76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76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62">
        <v>0</v>
      </c>
      <c r="AM762">
        <v>0</v>
      </c>
      <c r="AN762">
        <v>0</v>
      </c>
      <c r="AO762">
        <v>0</v>
      </c>
      <c r="AP762">
        <v>1</v>
      </c>
      <c r="AQ762" t="str" cm="1">
        <f t="array" ref="AQ76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762" t="str" cm="1">
        <f t="array" ref="AR76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62">
        <v>1230</v>
      </c>
      <c r="AT762">
        <v>1230</v>
      </c>
      <c r="AU762">
        <v>0</v>
      </c>
      <c r="AV762">
        <v>0</v>
      </c>
      <c r="AW762" t="s">
        <v>43</v>
      </c>
      <c r="AX762" t="s">
        <v>13</v>
      </c>
      <c r="AY762" t="str">
        <f t="shared" si="100"/>
        <v>Store</v>
      </c>
      <c r="AZ762">
        <v>18</v>
      </c>
      <c r="BA762" t="s">
        <v>44</v>
      </c>
      <c r="BB762">
        <f t="shared" si="101"/>
        <v>18</v>
      </c>
      <c r="BC762">
        <f t="shared" si="102"/>
        <v>1230</v>
      </c>
      <c r="BD762">
        <f t="shared" si="103"/>
        <v>1.9999999999999996</v>
      </c>
      <c r="BE762">
        <f t="shared" si="104"/>
        <v>7</v>
      </c>
      <c r="BF762">
        <f t="shared" si="105"/>
        <v>8</v>
      </c>
      <c r="BG762">
        <f t="shared" si="106"/>
        <v>17</v>
      </c>
      <c r="BH762">
        <f t="shared" si="107"/>
        <v>5</v>
      </c>
      <c r="BI762" t="str">
        <f>VLOOKUP(BH762,'Additional Data'!$E$1:$F$12,2,FALSE)</f>
        <v>Loyal Customer</v>
      </c>
      <c r="BJ762" t="str">
        <f>IF(G762 &lt;= 'Additional Data'!$Q$2, "Low", IF(G762 &lt;= 'Additional Data'!$Q$3, "Medium", "High"))</f>
        <v>Medium</v>
      </c>
      <c r="BK762" t="str">
        <f>IF(K762 &lt;= 'Additional Data'!$V$2, "Low", IF(K762 &lt;= 'Additional Data'!$V$3, "Medium", "High"))</f>
        <v>High</v>
      </c>
      <c r="BL762" t="str">
        <f>IF(L762 &lt;= 'Additional Data'!$AA$2, "Low", IF(L762 &lt;= 'Additional Data'!$AA$3, "Medium", "High"))</f>
        <v>Low</v>
      </c>
      <c r="BM762">
        <v>761</v>
      </c>
    </row>
    <row r="763" spans="1:65" x14ac:dyDescent="0.25">
      <c r="A763">
        <v>36283</v>
      </c>
      <c r="B763" t="str">
        <f>IF(A763 &lt;= 'Additional Data'!$B$2,"Low", IF(A763 &lt;='Additional Data'!$B$3, "Medium", "High"))</f>
        <v>Medium</v>
      </c>
      <c r="C763">
        <v>1</v>
      </c>
      <c r="D763">
        <v>1</v>
      </c>
      <c r="E763">
        <v>42</v>
      </c>
      <c r="F763" t="str">
        <f t="shared" si="99"/>
        <v>Mid</v>
      </c>
      <c r="G763">
        <v>6</v>
      </c>
      <c r="H763">
        <v>5</v>
      </c>
      <c r="I763">
        <v>5</v>
      </c>
      <c r="J763">
        <v>8</v>
      </c>
      <c r="K763">
        <v>0</v>
      </c>
      <c r="L763">
        <v>5</v>
      </c>
      <c r="M763">
        <f>INDEX('Additional Data'!$H$2:$M$2, MATCH(MAX(G763:L763), G763:L763,0))</f>
        <v>0</v>
      </c>
      <c r="N763">
        <v>2</v>
      </c>
      <c r="O763">
        <v>1</v>
      </c>
      <c r="P763">
        <v>0</v>
      </c>
      <c r="Q763">
        <v>3</v>
      </c>
      <c r="R763">
        <v>4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3</v>
      </c>
      <c r="Z763">
        <v>11</v>
      </c>
      <c r="AA763">
        <v>0</v>
      </c>
      <c r="AB763">
        <v>44</v>
      </c>
      <c r="AC763" t="str" cm="1">
        <f t="array" ref="AC763">_xlfn.IFS(AB763 &lt; 30, "&lt; 30", AB763 &lt; 40, "30-39", AB763 &lt; 50, "40-49", AB763 &gt;= 50, "50+")</f>
        <v>40-49</v>
      </c>
      <c r="AD763">
        <v>2235</v>
      </c>
      <c r="AE763">
        <v>0</v>
      </c>
      <c r="AF763">
        <v>0</v>
      </c>
      <c r="AG763">
        <v>0</v>
      </c>
      <c r="AH763">
        <v>1</v>
      </c>
      <c r="AI763">
        <v>0</v>
      </c>
      <c r="AJ763" t="str" cm="1">
        <f t="array" ref="AJ76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76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63">
        <v>0</v>
      </c>
      <c r="AM763">
        <v>0</v>
      </c>
      <c r="AN763">
        <v>1</v>
      </c>
      <c r="AO763">
        <v>0</v>
      </c>
      <c r="AP763">
        <v>0</v>
      </c>
      <c r="AQ763" t="str" cm="1">
        <f t="array" ref="AQ76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63" t="str" cm="1">
        <f t="array" ref="AR76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63">
        <v>24</v>
      </c>
      <c r="AT763">
        <v>19</v>
      </c>
      <c r="AU763">
        <v>0</v>
      </c>
      <c r="AV763">
        <v>2</v>
      </c>
      <c r="AW763" t="s">
        <v>45</v>
      </c>
      <c r="AX763" t="s">
        <v>13</v>
      </c>
      <c r="AY763" t="str">
        <f t="shared" si="100"/>
        <v>Store</v>
      </c>
      <c r="AZ763">
        <v>4</v>
      </c>
      <c r="BA763" t="s">
        <v>44</v>
      </c>
      <c r="BB763">
        <f t="shared" si="101"/>
        <v>4</v>
      </c>
      <c r="BC763">
        <f t="shared" si="102"/>
        <v>29</v>
      </c>
      <c r="BD763">
        <f t="shared" si="103"/>
        <v>6</v>
      </c>
      <c r="BE763">
        <f t="shared" si="104"/>
        <v>0</v>
      </c>
      <c r="BF763">
        <f t="shared" si="105"/>
        <v>0</v>
      </c>
      <c r="BG763">
        <f t="shared" si="106"/>
        <v>6</v>
      </c>
      <c r="BH763">
        <f t="shared" si="107"/>
        <v>0</v>
      </c>
      <c r="BI763" t="str">
        <f>VLOOKUP(BH763,'Additional Data'!$E$1:$F$12,2,FALSE)</f>
        <v>Churned Customer</v>
      </c>
      <c r="BJ763" t="str">
        <f>IF(G763 &lt;= 'Additional Data'!$Q$2, "Low", IF(G763 &lt;= 'Additional Data'!$Q$3, "Medium", "High"))</f>
        <v>Low</v>
      </c>
      <c r="BK763" t="str">
        <f>IF(K763 &lt;= 'Additional Data'!$V$2, "Low", IF(K763 &lt;= 'Additional Data'!$V$3, "Medium", "High"))</f>
        <v>Low</v>
      </c>
      <c r="BL763" t="str">
        <f>IF(L763 &lt;= 'Additional Data'!$AA$2, "Low", IF(L763 &lt;= 'Additional Data'!$AA$3, "Medium", "High"))</f>
        <v>Low</v>
      </c>
      <c r="BM763">
        <v>762</v>
      </c>
    </row>
    <row r="764" spans="1:65" x14ac:dyDescent="0.25">
      <c r="A764">
        <v>20587</v>
      </c>
      <c r="B764" t="str">
        <f>IF(A764 &lt;= 'Additional Data'!$B$2,"Low", IF(A764 &lt;='Additional Data'!$B$3, "Medium", "High"))</f>
        <v>Low</v>
      </c>
      <c r="C764">
        <v>1</v>
      </c>
      <c r="D764">
        <v>0</v>
      </c>
      <c r="E764">
        <v>39</v>
      </c>
      <c r="F764" t="str">
        <f t="shared" si="99"/>
        <v>Mid</v>
      </c>
      <c r="G764">
        <v>2</v>
      </c>
      <c r="H764">
        <v>3</v>
      </c>
      <c r="I764">
        <v>6</v>
      </c>
      <c r="J764">
        <v>4</v>
      </c>
      <c r="K764">
        <v>1</v>
      </c>
      <c r="L764">
        <v>9</v>
      </c>
      <c r="M764">
        <f>INDEX('Additional Data'!$H$2:$M$2, MATCH(MAX(G764:L764), G764:L764,0))</f>
        <v>0</v>
      </c>
      <c r="N764">
        <v>1</v>
      </c>
      <c r="O764">
        <v>1</v>
      </c>
      <c r="P764">
        <v>1</v>
      </c>
      <c r="Q764">
        <v>2</v>
      </c>
      <c r="R764">
        <v>7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3</v>
      </c>
      <c r="Z764">
        <v>11</v>
      </c>
      <c r="AA764">
        <v>0</v>
      </c>
      <c r="AB764">
        <v>50</v>
      </c>
      <c r="AC764" t="str" cm="1">
        <f t="array" ref="AC764">_xlfn.IFS(AB764 &lt; 30, "&lt; 30", AB764 &lt; 40, "30-39", AB764 &lt; 50, "40-49", AB764 &gt;= 50, "50+")</f>
        <v>50+</v>
      </c>
      <c r="AD764">
        <v>2208</v>
      </c>
      <c r="AE764">
        <v>0</v>
      </c>
      <c r="AF764">
        <v>0</v>
      </c>
      <c r="AG764">
        <v>1</v>
      </c>
      <c r="AH764">
        <v>0</v>
      </c>
      <c r="AI764">
        <v>0</v>
      </c>
      <c r="AJ764" t="str" cm="1">
        <f t="array" ref="AJ76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76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64">
        <v>0</v>
      </c>
      <c r="AM764">
        <v>0</v>
      </c>
      <c r="AN764">
        <v>1</v>
      </c>
      <c r="AO764">
        <v>0</v>
      </c>
      <c r="AP764">
        <v>0</v>
      </c>
      <c r="AQ764" t="str" cm="1">
        <f t="array" ref="AQ76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64" t="str" cm="1">
        <f t="array" ref="AR76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64">
        <v>16</v>
      </c>
      <c r="AT764">
        <v>7</v>
      </c>
      <c r="AU764">
        <v>0</v>
      </c>
      <c r="AV764">
        <v>1</v>
      </c>
      <c r="AW764" t="s">
        <v>45</v>
      </c>
      <c r="AX764" t="s">
        <v>13</v>
      </c>
      <c r="AY764" t="str">
        <f t="shared" si="100"/>
        <v>Store</v>
      </c>
      <c r="AZ764">
        <v>4</v>
      </c>
      <c r="BA764" t="s">
        <v>44</v>
      </c>
      <c r="BB764">
        <f t="shared" si="101"/>
        <v>4</v>
      </c>
      <c r="BC764">
        <f t="shared" si="102"/>
        <v>25</v>
      </c>
      <c r="BD764">
        <f t="shared" si="103"/>
        <v>7</v>
      </c>
      <c r="BE764">
        <f t="shared" si="104"/>
        <v>0</v>
      </c>
      <c r="BF764">
        <f t="shared" si="105"/>
        <v>0</v>
      </c>
      <c r="BG764">
        <f t="shared" si="106"/>
        <v>7</v>
      </c>
      <c r="BH764">
        <f t="shared" si="107"/>
        <v>1</v>
      </c>
      <c r="BI764" t="str">
        <f>VLOOKUP(BH764,'Additional Data'!$E$1:$F$12,2,FALSE)</f>
        <v>Churned Customer</v>
      </c>
      <c r="BJ764" t="str">
        <f>IF(G764 &lt;= 'Additional Data'!$Q$2, "Low", IF(G764 &lt;= 'Additional Data'!$Q$3, "Medium", "High"))</f>
        <v>Low</v>
      </c>
      <c r="BK764" t="str">
        <f>IF(K764 &lt;= 'Additional Data'!$V$2, "Low", IF(K764 &lt;= 'Additional Data'!$V$3, "Medium", "High"))</f>
        <v>Low</v>
      </c>
      <c r="BL764" t="str">
        <f>IF(L764 &lt;= 'Additional Data'!$AA$2, "Low", IF(L764 &lt;= 'Additional Data'!$AA$3, "Medium", "High"))</f>
        <v>Low</v>
      </c>
      <c r="BM764">
        <v>763</v>
      </c>
    </row>
    <row r="765" spans="1:65" x14ac:dyDescent="0.25">
      <c r="A765">
        <v>30467</v>
      </c>
      <c r="B765" t="str">
        <f>IF(A765 &lt;= 'Additional Data'!$B$2,"Low", IF(A765 &lt;='Additional Data'!$B$3, "Medium", "High"))</f>
        <v>Low</v>
      </c>
      <c r="C765">
        <v>1</v>
      </c>
      <c r="D765">
        <v>0</v>
      </c>
      <c r="E765">
        <v>8</v>
      </c>
      <c r="F765" t="str">
        <f t="shared" si="99"/>
        <v>Recent</v>
      </c>
      <c r="G765">
        <v>1</v>
      </c>
      <c r="H765">
        <v>3</v>
      </c>
      <c r="I765">
        <v>8</v>
      </c>
      <c r="J765">
        <v>2</v>
      </c>
      <c r="K765">
        <v>5</v>
      </c>
      <c r="L765">
        <v>5</v>
      </c>
      <c r="M765">
        <f>INDEX('Additional Data'!$H$2:$M$2, MATCH(MAX(G765:L765), G765:L765,0))</f>
        <v>0</v>
      </c>
      <c r="N765">
        <v>1</v>
      </c>
      <c r="O765">
        <v>1</v>
      </c>
      <c r="P765">
        <v>0</v>
      </c>
      <c r="Q765">
        <v>2</v>
      </c>
      <c r="R765">
        <v>7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3</v>
      </c>
      <c r="Z765">
        <v>11</v>
      </c>
      <c r="AA765">
        <v>0</v>
      </c>
      <c r="AB765">
        <v>48</v>
      </c>
      <c r="AC765" t="str" cm="1">
        <f t="array" ref="AC765">_xlfn.IFS(AB765 &lt; 30, "&lt; 30", AB765 &lt; 40, "30-39", AB765 &lt; 50, "40-49", AB765 &gt;= 50, "50+")</f>
        <v>40-49</v>
      </c>
      <c r="AD765">
        <v>2261</v>
      </c>
      <c r="AE765">
        <v>0</v>
      </c>
      <c r="AF765">
        <v>1</v>
      </c>
      <c r="AG765">
        <v>0</v>
      </c>
      <c r="AH765">
        <v>0</v>
      </c>
      <c r="AI765">
        <v>0</v>
      </c>
      <c r="AJ765" t="str" cm="1">
        <f t="array" ref="AJ76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6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65">
        <v>0</v>
      </c>
      <c r="AM765">
        <v>0</v>
      </c>
      <c r="AN765">
        <v>1</v>
      </c>
      <c r="AO765">
        <v>0</v>
      </c>
      <c r="AP765">
        <v>0</v>
      </c>
      <c r="AQ765" t="str" cm="1">
        <f t="array" ref="AQ76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65" t="str" cm="1">
        <f t="array" ref="AR76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65">
        <v>19</v>
      </c>
      <c r="AT765">
        <v>14</v>
      </c>
      <c r="AU765">
        <v>0</v>
      </c>
      <c r="AV765">
        <v>1</v>
      </c>
      <c r="AW765" t="s">
        <v>45</v>
      </c>
      <c r="AX765" t="s">
        <v>13</v>
      </c>
      <c r="AY765" t="str">
        <f t="shared" si="100"/>
        <v>Store</v>
      </c>
      <c r="AZ765">
        <v>3</v>
      </c>
      <c r="BA765" t="s">
        <v>44</v>
      </c>
      <c r="BB765">
        <f t="shared" si="101"/>
        <v>3</v>
      </c>
      <c r="BC765">
        <f t="shared" si="102"/>
        <v>24</v>
      </c>
      <c r="BD765">
        <f t="shared" si="103"/>
        <v>10</v>
      </c>
      <c r="BE765">
        <f t="shared" si="104"/>
        <v>0</v>
      </c>
      <c r="BF765">
        <f t="shared" si="105"/>
        <v>0</v>
      </c>
      <c r="BG765">
        <f t="shared" si="106"/>
        <v>10</v>
      </c>
      <c r="BH765">
        <f t="shared" si="107"/>
        <v>2</v>
      </c>
      <c r="BI765" t="str">
        <f>VLOOKUP(BH765,'Additional Data'!$E$1:$F$12,2,FALSE)</f>
        <v>Churned Customer</v>
      </c>
      <c r="BJ765" t="str">
        <f>IF(G765 &lt;= 'Additional Data'!$Q$2, "Low", IF(G765 &lt;= 'Additional Data'!$Q$3, "Medium", "High"))</f>
        <v>Low</v>
      </c>
      <c r="BK765" t="str">
        <f>IF(K765 &lt;= 'Additional Data'!$V$2, "Low", IF(K765 &lt;= 'Additional Data'!$V$3, "Medium", "High"))</f>
        <v>Medium</v>
      </c>
      <c r="BL765" t="str">
        <f>IF(L765 &lt;= 'Additional Data'!$AA$2, "Low", IF(L765 &lt;= 'Additional Data'!$AA$3, "Medium", "High"))</f>
        <v>Low</v>
      </c>
      <c r="BM765">
        <v>764</v>
      </c>
    </row>
    <row r="766" spans="1:65" x14ac:dyDescent="0.25">
      <c r="A766">
        <v>31590</v>
      </c>
      <c r="B766" t="str">
        <f>IF(A766 &lt;= 'Additional Data'!$B$2,"Low", IF(A766 &lt;='Additional Data'!$B$3, "Medium", "High"))</f>
        <v>Low</v>
      </c>
      <c r="C766">
        <v>1</v>
      </c>
      <c r="D766">
        <v>0</v>
      </c>
      <c r="E766">
        <v>40</v>
      </c>
      <c r="F766" t="str">
        <f t="shared" si="99"/>
        <v>Mid</v>
      </c>
      <c r="G766">
        <v>6</v>
      </c>
      <c r="H766">
        <v>2</v>
      </c>
      <c r="I766">
        <v>15</v>
      </c>
      <c r="J766">
        <v>6</v>
      </c>
      <c r="K766">
        <v>6</v>
      </c>
      <c r="L766">
        <v>3</v>
      </c>
      <c r="M766">
        <f>INDEX('Additional Data'!$H$2:$M$2, MATCH(MAX(G766:L766), G766:L766,0))</f>
        <v>0</v>
      </c>
      <c r="N766">
        <v>1</v>
      </c>
      <c r="O766">
        <v>1</v>
      </c>
      <c r="P766">
        <v>0</v>
      </c>
      <c r="Q766">
        <v>3</v>
      </c>
      <c r="R766">
        <v>8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3</v>
      </c>
      <c r="Z766">
        <v>11</v>
      </c>
      <c r="AA766">
        <v>0</v>
      </c>
      <c r="AB766">
        <v>48</v>
      </c>
      <c r="AC766" t="str" cm="1">
        <f t="array" ref="AC766">_xlfn.IFS(AB766 &lt; 30, "&lt; 30", AB766 &lt; 40, "30-39", AB766 &lt; 50, "40-49", AB766 &gt;= 50, "50+")</f>
        <v>40-49</v>
      </c>
      <c r="AD766">
        <v>2535</v>
      </c>
      <c r="AE766">
        <v>0</v>
      </c>
      <c r="AF766">
        <v>0</v>
      </c>
      <c r="AG766">
        <v>0</v>
      </c>
      <c r="AH766">
        <v>1</v>
      </c>
      <c r="AI766">
        <v>0</v>
      </c>
      <c r="AJ766" t="str" cm="1">
        <f t="array" ref="AJ76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76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66">
        <v>0</v>
      </c>
      <c r="AM766">
        <v>0</v>
      </c>
      <c r="AN766">
        <v>1</v>
      </c>
      <c r="AO766">
        <v>0</v>
      </c>
      <c r="AP766">
        <v>0</v>
      </c>
      <c r="AQ766" t="str" cm="1">
        <f t="array" ref="AQ76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66" t="str" cm="1">
        <f t="array" ref="AR76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66">
        <v>35</v>
      </c>
      <c r="AT766">
        <v>32</v>
      </c>
      <c r="AU766">
        <v>0</v>
      </c>
      <c r="AV766">
        <v>1</v>
      </c>
      <c r="AW766" t="s">
        <v>45</v>
      </c>
      <c r="AX766" t="s">
        <v>13</v>
      </c>
      <c r="AY766" t="str">
        <f t="shared" si="100"/>
        <v>Store</v>
      </c>
      <c r="AZ766">
        <v>4</v>
      </c>
      <c r="BA766" t="s">
        <v>44</v>
      </c>
      <c r="BB766">
        <f t="shared" si="101"/>
        <v>4</v>
      </c>
      <c r="BC766">
        <f t="shared" si="102"/>
        <v>38</v>
      </c>
      <c r="BD766">
        <f t="shared" si="103"/>
        <v>6</v>
      </c>
      <c r="BE766">
        <f t="shared" si="104"/>
        <v>0</v>
      </c>
      <c r="BF766">
        <f t="shared" si="105"/>
        <v>1</v>
      </c>
      <c r="BG766">
        <f t="shared" si="106"/>
        <v>7</v>
      </c>
      <c r="BH766">
        <f t="shared" si="107"/>
        <v>1</v>
      </c>
      <c r="BI766" t="str">
        <f>VLOOKUP(BH766,'Additional Data'!$E$1:$F$12,2,FALSE)</f>
        <v>Churned Customer</v>
      </c>
      <c r="BJ766" t="str">
        <f>IF(G766 &lt;= 'Additional Data'!$Q$2, "Low", IF(G766 &lt;= 'Additional Data'!$Q$3, "Medium", "High"))</f>
        <v>Low</v>
      </c>
      <c r="BK766" t="str">
        <f>IF(K766 &lt;= 'Additional Data'!$V$2, "Low", IF(K766 &lt;= 'Additional Data'!$V$3, "Medium", "High"))</f>
        <v>Medium</v>
      </c>
      <c r="BL766" t="str">
        <f>IF(L766 &lt;= 'Additional Data'!$AA$2, "Low", IF(L766 &lt;= 'Additional Data'!$AA$3, "Medium", "High"))</f>
        <v>Low</v>
      </c>
      <c r="BM766">
        <v>765</v>
      </c>
    </row>
    <row r="767" spans="1:65" x14ac:dyDescent="0.25">
      <c r="A767">
        <v>20425</v>
      </c>
      <c r="B767" t="str">
        <f>IF(A767 &lt;= 'Additional Data'!$B$2,"Low", IF(A767 &lt;='Additional Data'!$B$3, "Medium", "High"))</f>
        <v>Low</v>
      </c>
      <c r="C767">
        <v>1</v>
      </c>
      <c r="D767">
        <v>0</v>
      </c>
      <c r="E767">
        <v>5</v>
      </c>
      <c r="F767" t="str">
        <f t="shared" si="99"/>
        <v>Very Recent</v>
      </c>
      <c r="G767">
        <v>4</v>
      </c>
      <c r="H767">
        <v>12</v>
      </c>
      <c r="I767">
        <v>5</v>
      </c>
      <c r="J767">
        <v>3</v>
      </c>
      <c r="K767">
        <v>16</v>
      </c>
      <c r="L767">
        <v>17</v>
      </c>
      <c r="M767">
        <f>INDEX('Additional Data'!$H$2:$M$2, MATCH(MAX(G767:L767), G767:L767,0))</f>
        <v>0</v>
      </c>
      <c r="N767">
        <v>2</v>
      </c>
      <c r="O767">
        <v>2</v>
      </c>
      <c r="P767">
        <v>0</v>
      </c>
      <c r="Q767">
        <v>3</v>
      </c>
      <c r="R767">
        <v>7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3</v>
      </c>
      <c r="Z767">
        <v>11</v>
      </c>
      <c r="AA767">
        <v>0</v>
      </c>
      <c r="AB767">
        <v>34</v>
      </c>
      <c r="AC767" t="str" cm="1">
        <f t="array" ref="AC767">_xlfn.IFS(AB767 &lt; 30, "&lt; 30", AB767 &lt; 40, "30-39", AB767 &lt; 50, "40-49", AB767 &gt;= 50, "50+")</f>
        <v>30-39</v>
      </c>
      <c r="AD767">
        <v>2767</v>
      </c>
      <c r="AE767">
        <v>0</v>
      </c>
      <c r="AF767">
        <v>1</v>
      </c>
      <c r="AG767">
        <v>0</v>
      </c>
      <c r="AH767">
        <v>0</v>
      </c>
      <c r="AI767">
        <v>0</v>
      </c>
      <c r="AJ767" t="str" cm="1">
        <f t="array" ref="AJ76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6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67">
        <v>0</v>
      </c>
      <c r="AM767">
        <v>1</v>
      </c>
      <c r="AN767">
        <v>0</v>
      </c>
      <c r="AO767">
        <v>0</v>
      </c>
      <c r="AP767">
        <v>0</v>
      </c>
      <c r="AQ767" t="str" cm="1">
        <f t="array" ref="AQ76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767" t="str" cm="1">
        <f t="array" ref="AR76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767">
        <v>40</v>
      </c>
      <c r="AT767">
        <v>23</v>
      </c>
      <c r="AU767">
        <v>0</v>
      </c>
      <c r="AV767">
        <v>1</v>
      </c>
      <c r="AW767" t="s">
        <v>45</v>
      </c>
      <c r="AX767" t="s">
        <v>13</v>
      </c>
      <c r="AY767" t="str">
        <f t="shared" si="100"/>
        <v>Store</v>
      </c>
      <c r="AZ767">
        <v>5</v>
      </c>
      <c r="BA767" t="s">
        <v>44</v>
      </c>
      <c r="BB767">
        <f t="shared" si="101"/>
        <v>5</v>
      </c>
      <c r="BC767">
        <f t="shared" si="102"/>
        <v>57</v>
      </c>
      <c r="BD767">
        <f t="shared" si="103"/>
        <v>10</v>
      </c>
      <c r="BE767">
        <f t="shared" si="104"/>
        <v>1</v>
      </c>
      <c r="BF767">
        <f t="shared" si="105"/>
        <v>2</v>
      </c>
      <c r="BG767">
        <f t="shared" si="106"/>
        <v>13</v>
      </c>
      <c r="BH767">
        <f t="shared" si="107"/>
        <v>3</v>
      </c>
      <c r="BI767" t="str">
        <f>VLOOKUP(BH767,'Additional Data'!$E$1:$F$12,2,FALSE)</f>
        <v>At Risk</v>
      </c>
      <c r="BJ767" t="str">
        <f>IF(G767 &lt;= 'Additional Data'!$Q$2, "Low", IF(G767 &lt;= 'Additional Data'!$Q$3, "Medium", "High"))</f>
        <v>Low</v>
      </c>
      <c r="BK767" t="str">
        <f>IF(K767 &lt;= 'Additional Data'!$V$2, "Low", IF(K767 &lt;= 'Additional Data'!$V$3, "Medium", "High"))</f>
        <v>Medium</v>
      </c>
      <c r="BL767" t="str">
        <f>IF(L767 &lt;= 'Additional Data'!$AA$2, "Low", IF(L767 &lt;= 'Additional Data'!$AA$3, "Medium", "High"))</f>
        <v>Medium</v>
      </c>
      <c r="BM767">
        <v>766</v>
      </c>
    </row>
    <row r="768" spans="1:65" x14ac:dyDescent="0.25">
      <c r="A768">
        <v>17144</v>
      </c>
      <c r="B768" t="str">
        <f>IF(A768 &lt;= 'Additional Data'!$B$2,"Low", IF(A768 &lt;='Additional Data'!$B$3, "Medium", "High"))</f>
        <v>Low</v>
      </c>
      <c r="C768">
        <v>1</v>
      </c>
      <c r="D768">
        <v>1</v>
      </c>
      <c r="E768">
        <v>96</v>
      </c>
      <c r="F768" t="str">
        <f t="shared" si="99"/>
        <v>Old</v>
      </c>
      <c r="G768">
        <v>18</v>
      </c>
      <c r="H768">
        <v>2</v>
      </c>
      <c r="I768">
        <v>19</v>
      </c>
      <c r="J768">
        <v>0</v>
      </c>
      <c r="K768">
        <v>2</v>
      </c>
      <c r="L768">
        <v>6</v>
      </c>
      <c r="M768">
        <f>INDEX('Additional Data'!$H$2:$M$2, MATCH(MAX(G768:L768), G768:L768,0))</f>
        <v>0</v>
      </c>
      <c r="N768">
        <v>5</v>
      </c>
      <c r="O768">
        <v>3</v>
      </c>
      <c r="P768">
        <v>0</v>
      </c>
      <c r="Q768">
        <v>4</v>
      </c>
      <c r="R768">
        <v>7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3</v>
      </c>
      <c r="Z768">
        <v>11</v>
      </c>
      <c r="AA768">
        <v>0</v>
      </c>
      <c r="AB768">
        <v>60</v>
      </c>
      <c r="AC768" t="str" cm="1">
        <f t="array" ref="AC768">_xlfn.IFS(AB768 &lt; 30, "&lt; 30", AB768 &lt; 40, "30-39", AB768 &lt; 50, "40-49", AB768 &gt;= 50, "50+")</f>
        <v>50+</v>
      </c>
      <c r="AD768">
        <v>2293</v>
      </c>
      <c r="AE768">
        <v>0</v>
      </c>
      <c r="AF768">
        <v>0</v>
      </c>
      <c r="AG768">
        <v>0</v>
      </c>
      <c r="AH768">
        <v>1</v>
      </c>
      <c r="AI768">
        <v>0</v>
      </c>
      <c r="AJ768" t="str" cm="1">
        <f t="array" ref="AJ76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76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68">
        <v>0</v>
      </c>
      <c r="AM768">
        <v>0</v>
      </c>
      <c r="AN768">
        <v>0</v>
      </c>
      <c r="AO768">
        <v>1</v>
      </c>
      <c r="AP768">
        <v>0</v>
      </c>
      <c r="AQ768" t="str" cm="1">
        <f t="array" ref="AQ76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768" t="str" cm="1">
        <f t="array" ref="AR76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68">
        <v>41</v>
      </c>
      <c r="AT768">
        <v>35</v>
      </c>
      <c r="AU768">
        <v>0</v>
      </c>
      <c r="AV768">
        <v>2</v>
      </c>
      <c r="AW768" t="s">
        <v>45</v>
      </c>
      <c r="AX768" t="s">
        <v>13</v>
      </c>
      <c r="AY768" t="str">
        <f t="shared" si="100"/>
        <v>Store</v>
      </c>
      <c r="AZ768">
        <v>7</v>
      </c>
      <c r="BA768" t="s">
        <v>44</v>
      </c>
      <c r="BB768">
        <f t="shared" si="101"/>
        <v>7</v>
      </c>
      <c r="BC768">
        <f t="shared" si="102"/>
        <v>47</v>
      </c>
      <c r="BD768">
        <f t="shared" si="103"/>
        <v>0.99999999999999978</v>
      </c>
      <c r="BE768">
        <f t="shared" si="104"/>
        <v>3</v>
      </c>
      <c r="BF768">
        <f t="shared" si="105"/>
        <v>1</v>
      </c>
      <c r="BG768">
        <f t="shared" si="106"/>
        <v>5</v>
      </c>
      <c r="BH768">
        <f t="shared" si="107"/>
        <v>0</v>
      </c>
      <c r="BI768" t="str">
        <f>VLOOKUP(BH768,'Additional Data'!$E$1:$F$12,2,FALSE)</f>
        <v>Churned Customer</v>
      </c>
      <c r="BJ768" t="str">
        <f>IF(G768 &lt;= 'Additional Data'!$Q$2, "Low", IF(G768 &lt;= 'Additional Data'!$Q$3, "Medium", "High"))</f>
        <v>Low</v>
      </c>
      <c r="BK768" t="str">
        <f>IF(K768 &lt;= 'Additional Data'!$V$2, "Low", IF(K768 &lt;= 'Additional Data'!$V$3, "Medium", "High"))</f>
        <v>Medium</v>
      </c>
      <c r="BL768" t="str">
        <f>IF(L768 &lt;= 'Additional Data'!$AA$2, "Low", IF(L768 &lt;= 'Additional Data'!$AA$3, "Medium", "High"))</f>
        <v>Low</v>
      </c>
      <c r="BM768">
        <v>767</v>
      </c>
    </row>
    <row r="769" spans="1:65" x14ac:dyDescent="0.25">
      <c r="A769">
        <v>42564</v>
      </c>
      <c r="B769" t="str">
        <f>IF(A769 &lt;= 'Additional Data'!$B$2,"Low", IF(A769 &lt;='Additional Data'!$B$3, "Medium", "High"))</f>
        <v>Medium</v>
      </c>
      <c r="C769">
        <v>0</v>
      </c>
      <c r="D769">
        <v>1</v>
      </c>
      <c r="E769">
        <v>28</v>
      </c>
      <c r="F769" t="str">
        <f t="shared" si="99"/>
        <v>Recent</v>
      </c>
      <c r="G769">
        <v>324</v>
      </c>
      <c r="H769">
        <v>48</v>
      </c>
      <c r="I769">
        <v>186</v>
      </c>
      <c r="J769">
        <v>39</v>
      </c>
      <c r="K769">
        <v>18</v>
      </c>
      <c r="L769">
        <v>198</v>
      </c>
      <c r="M769">
        <f>INDEX('Additional Data'!$H$2:$M$2, MATCH(MAX(G769:L769), G769:L769,0))</f>
        <v>0</v>
      </c>
      <c r="N769">
        <v>6</v>
      </c>
      <c r="O769">
        <v>6</v>
      </c>
      <c r="P769">
        <v>8</v>
      </c>
      <c r="Q769">
        <v>4</v>
      </c>
      <c r="R769">
        <v>7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3</v>
      </c>
      <c r="Z769">
        <v>11</v>
      </c>
      <c r="AA769">
        <v>1</v>
      </c>
      <c r="AB769">
        <v>52</v>
      </c>
      <c r="AC769" t="str" cm="1">
        <f t="array" ref="AC769">_xlfn.IFS(AB769 &lt; 30, "&lt; 30", AB769 &lt; 40, "30-39", AB769 &lt; 50, "40-49", AB769 &gt;= 50, "50+")</f>
        <v>50+</v>
      </c>
      <c r="AD769">
        <v>2702</v>
      </c>
      <c r="AE769">
        <v>1</v>
      </c>
      <c r="AF769">
        <v>0</v>
      </c>
      <c r="AG769">
        <v>0</v>
      </c>
      <c r="AH769">
        <v>0</v>
      </c>
      <c r="AI769">
        <v>0</v>
      </c>
      <c r="AJ769" t="str" cm="1">
        <f t="array" ref="AJ76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76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69">
        <v>0</v>
      </c>
      <c r="AM769">
        <v>0</v>
      </c>
      <c r="AN769">
        <v>0</v>
      </c>
      <c r="AO769">
        <v>0</v>
      </c>
      <c r="AP769">
        <v>1</v>
      </c>
      <c r="AQ769" t="str" cm="1">
        <f t="array" ref="AQ76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769" t="str" cm="1">
        <f t="array" ref="AR76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69">
        <v>615</v>
      </c>
      <c r="AT769">
        <v>417</v>
      </c>
      <c r="AU769">
        <v>1</v>
      </c>
      <c r="AV769">
        <v>1</v>
      </c>
      <c r="AW769" t="s">
        <v>46</v>
      </c>
      <c r="AX769" t="s">
        <v>12</v>
      </c>
      <c r="AY769" t="str">
        <f t="shared" si="100"/>
        <v>Catalog</v>
      </c>
      <c r="AZ769">
        <v>18</v>
      </c>
      <c r="BA769" t="s">
        <v>48</v>
      </c>
      <c r="BB769">
        <f t="shared" si="101"/>
        <v>18</v>
      </c>
      <c r="BC769">
        <f t="shared" si="102"/>
        <v>813</v>
      </c>
      <c r="BD769">
        <f t="shared" si="103"/>
        <v>8</v>
      </c>
      <c r="BE769">
        <f t="shared" si="104"/>
        <v>7</v>
      </c>
      <c r="BF769">
        <f t="shared" si="105"/>
        <v>6</v>
      </c>
      <c r="BG769">
        <f t="shared" si="106"/>
        <v>21</v>
      </c>
      <c r="BH769">
        <f t="shared" si="107"/>
        <v>8</v>
      </c>
      <c r="BI769" t="str">
        <f>VLOOKUP(BH769,'Additional Data'!$E$1:$F$12,2,FALSE)</f>
        <v>Top Customer</v>
      </c>
      <c r="BJ769" t="str">
        <f>IF(G769 &lt;= 'Additional Data'!$Q$2, "Low", IF(G769 &lt;= 'Additional Data'!$Q$3, "Medium", "High"))</f>
        <v>Medium</v>
      </c>
      <c r="BK769" t="str">
        <f>IF(K769 &lt;= 'Additional Data'!$V$2, "Low", IF(K769 &lt;= 'Additional Data'!$V$3, "Medium", "High"))</f>
        <v>Medium</v>
      </c>
      <c r="BL769" t="str">
        <f>IF(L769 &lt;= 'Additional Data'!$AA$2, "Low", IF(L769 &lt;= 'Additional Data'!$AA$3, "Medium", "High"))</f>
        <v>High</v>
      </c>
      <c r="BM769">
        <v>768</v>
      </c>
    </row>
    <row r="770" spans="1:65" x14ac:dyDescent="0.25">
      <c r="A770">
        <v>43783</v>
      </c>
      <c r="B770" t="str">
        <f>IF(A770 &lt;= 'Additional Data'!$B$2,"Low", IF(A770 &lt;='Additional Data'!$B$3, "Medium", "High"))</f>
        <v>Medium</v>
      </c>
      <c r="C770">
        <v>1</v>
      </c>
      <c r="D770">
        <v>0</v>
      </c>
      <c r="E770">
        <v>22</v>
      </c>
      <c r="F770" t="str">
        <f t="shared" ref="F770:F833" si="108">IF(E770&lt;=7,"Very Recent",IF(E770&lt;=30,"Recent",IF(E770&lt;=60,"Mid","Old")))</f>
        <v>Recent</v>
      </c>
      <c r="G770">
        <v>327</v>
      </c>
      <c r="H770">
        <v>9</v>
      </c>
      <c r="I770">
        <v>125</v>
      </c>
      <c r="J770">
        <v>25</v>
      </c>
      <c r="K770">
        <v>4</v>
      </c>
      <c r="L770">
        <v>139</v>
      </c>
      <c r="M770">
        <f>INDEX('Additional Data'!$H$2:$M$2, MATCH(MAX(G770:L770), G770:L770,0))</f>
        <v>0</v>
      </c>
      <c r="N770">
        <v>6</v>
      </c>
      <c r="O770">
        <v>7</v>
      </c>
      <c r="P770">
        <v>1</v>
      </c>
      <c r="Q770">
        <v>8</v>
      </c>
      <c r="R770">
        <v>7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3</v>
      </c>
      <c r="Z770">
        <v>11</v>
      </c>
      <c r="AA770">
        <v>0</v>
      </c>
      <c r="AB770">
        <v>42</v>
      </c>
      <c r="AC770" t="str" cm="1">
        <f t="array" ref="AC770">_xlfn.IFS(AB770 &lt; 30, "&lt; 30", AB770 &lt; 40, "30-39", AB770 &lt; 50, "40-49", AB770 &gt;= 50, "50+")</f>
        <v>40-49</v>
      </c>
      <c r="AD770">
        <v>2190</v>
      </c>
      <c r="AE770">
        <v>0</v>
      </c>
      <c r="AF770">
        <v>1</v>
      </c>
      <c r="AG770">
        <v>0</v>
      </c>
      <c r="AH770">
        <v>0</v>
      </c>
      <c r="AI770">
        <v>0</v>
      </c>
      <c r="AJ770" t="str" cm="1">
        <f t="array" ref="AJ77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7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70">
        <v>0</v>
      </c>
      <c r="AM770">
        <v>0</v>
      </c>
      <c r="AN770">
        <v>0</v>
      </c>
      <c r="AO770">
        <v>1</v>
      </c>
      <c r="AP770">
        <v>0</v>
      </c>
      <c r="AQ770" t="str" cm="1">
        <f t="array" ref="AQ77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770" t="str" cm="1">
        <f t="array" ref="AR77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70">
        <v>490</v>
      </c>
      <c r="AT770">
        <v>351</v>
      </c>
      <c r="AU770">
        <v>1</v>
      </c>
      <c r="AV770">
        <v>1</v>
      </c>
      <c r="AW770" t="s">
        <v>46</v>
      </c>
      <c r="AX770" t="s">
        <v>13</v>
      </c>
      <c r="AY770" t="str">
        <f t="shared" ref="AY770:AY833" si="109">IF(AND(O770 &gt;= P770, O770 &gt;= Q770), "Web", IF(AND(P770 &gt;= O770, P770 &gt;= Q770), "Catalog", "Store"))</f>
        <v>Store</v>
      </c>
      <c r="AZ770">
        <v>16</v>
      </c>
      <c r="BA770" t="s">
        <v>48</v>
      </c>
      <c r="BB770">
        <f t="shared" ref="BB770:BB833" si="110">SUM(O770:Q770)</f>
        <v>16</v>
      </c>
      <c r="BC770">
        <f t="shared" ref="BC770:BC833" si="111">SUM(G770:L770)</f>
        <v>629</v>
      </c>
      <c r="BD770">
        <f t="shared" ref="BD770:BD833" si="112">(1-_xlfn.PERCENTRANK.INC($E:$E,E770,1))*10</f>
        <v>8</v>
      </c>
      <c r="BE770">
        <f t="shared" ref="BE770:BE833" si="113">_xlfn.PERCENTRANK.INC($BB:$BB,BB770,1)*10</f>
        <v>6</v>
      </c>
      <c r="BF770">
        <f t="shared" ref="BF770:BF833" si="114">_xlfn.PERCENTRANK.INC($BC:$BC,BC770,1)*10</f>
        <v>5</v>
      </c>
      <c r="BG770">
        <f t="shared" ref="BG770:BG833" si="115">SUM(BD770:BF770)</f>
        <v>19</v>
      </c>
      <c r="BH770">
        <f t="shared" ref="BH770:BH833" si="116">_xlfn.PERCENTRANK.INC($BG:$BG,BG770,1)*10</f>
        <v>7</v>
      </c>
      <c r="BI770" t="str">
        <f>VLOOKUP(BH770,'Additional Data'!$E$1:$F$12,2,FALSE)</f>
        <v>Loyal Customer</v>
      </c>
      <c r="BJ770" t="str">
        <f>IF(G770 &lt;= 'Additional Data'!$Q$2, "Low", IF(G770 &lt;= 'Additional Data'!$Q$3, "Medium", "High"))</f>
        <v>Medium</v>
      </c>
      <c r="BK770" t="str">
        <f>IF(K770 &lt;= 'Additional Data'!$V$2, "Low", IF(K770 &lt;= 'Additional Data'!$V$3, "Medium", "High"))</f>
        <v>Medium</v>
      </c>
      <c r="BL770" t="str">
        <f>IF(L770 &lt;= 'Additional Data'!$AA$2, "Low", IF(L770 &lt;= 'Additional Data'!$AA$3, "Medium", "High"))</f>
        <v>High</v>
      </c>
      <c r="BM770">
        <v>769</v>
      </c>
    </row>
    <row r="771" spans="1:65" x14ac:dyDescent="0.25">
      <c r="A771">
        <v>40780</v>
      </c>
      <c r="B771" t="str">
        <f>IF(A771 &lt;= 'Additional Data'!$B$2,"Low", IF(A771 &lt;='Additional Data'!$B$3, "Medium", "High"))</f>
        <v>Medium</v>
      </c>
      <c r="C771">
        <v>0</v>
      </c>
      <c r="D771">
        <v>1</v>
      </c>
      <c r="E771">
        <v>30</v>
      </c>
      <c r="F771" t="str">
        <f t="shared" si="108"/>
        <v>Recent</v>
      </c>
      <c r="G771">
        <v>229</v>
      </c>
      <c r="H771">
        <v>27</v>
      </c>
      <c r="I771">
        <v>71</v>
      </c>
      <c r="J771">
        <v>13</v>
      </c>
      <c r="K771">
        <v>3</v>
      </c>
      <c r="L771">
        <v>34</v>
      </c>
      <c r="M771">
        <f>INDEX('Additional Data'!$H$2:$M$2, MATCH(MAX(G771:L771), G771:L771,0))</f>
        <v>0</v>
      </c>
      <c r="N771">
        <v>4</v>
      </c>
      <c r="O771">
        <v>7</v>
      </c>
      <c r="P771">
        <v>1</v>
      </c>
      <c r="Q771">
        <v>5</v>
      </c>
      <c r="R771">
        <v>9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3</v>
      </c>
      <c r="Z771">
        <v>11</v>
      </c>
      <c r="AA771">
        <v>0</v>
      </c>
      <c r="AB771">
        <v>44</v>
      </c>
      <c r="AC771" t="str" cm="1">
        <f t="array" ref="AC771">_xlfn.IFS(AB771 &lt; 30, "&lt; 30", AB771 &lt; 40, "30-39", AB771 &lt; 50, "40-49", AB771 &gt;= 50, "50+")</f>
        <v>40-49</v>
      </c>
      <c r="AD771">
        <v>2818</v>
      </c>
      <c r="AE771">
        <v>1</v>
      </c>
      <c r="AF771">
        <v>0</v>
      </c>
      <c r="AG771">
        <v>0</v>
      </c>
      <c r="AH771">
        <v>0</v>
      </c>
      <c r="AI771">
        <v>0</v>
      </c>
      <c r="AJ771" t="str" cm="1">
        <f t="array" ref="AJ77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77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71">
        <v>0</v>
      </c>
      <c r="AM771">
        <v>0</v>
      </c>
      <c r="AN771">
        <v>1</v>
      </c>
      <c r="AO771">
        <v>0</v>
      </c>
      <c r="AP771">
        <v>0</v>
      </c>
      <c r="AQ771" t="str" cm="1">
        <f t="array" ref="AQ77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71" t="str" cm="1">
        <f t="array" ref="AR77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71">
        <v>343</v>
      </c>
      <c r="AT771">
        <v>309</v>
      </c>
      <c r="AU771">
        <v>0</v>
      </c>
      <c r="AV771">
        <v>1</v>
      </c>
      <c r="AW771" t="s">
        <v>47</v>
      </c>
      <c r="AX771" t="s">
        <v>11</v>
      </c>
      <c r="AY771" t="str">
        <f t="shared" si="109"/>
        <v>Web</v>
      </c>
      <c r="AZ771">
        <v>13</v>
      </c>
      <c r="BA771" t="s">
        <v>44</v>
      </c>
      <c r="BB771">
        <f t="shared" si="110"/>
        <v>13</v>
      </c>
      <c r="BC771">
        <f t="shared" si="111"/>
        <v>377</v>
      </c>
      <c r="BD771">
        <f t="shared" si="112"/>
        <v>7</v>
      </c>
      <c r="BE771">
        <f t="shared" si="113"/>
        <v>5</v>
      </c>
      <c r="BF771">
        <f t="shared" si="114"/>
        <v>4</v>
      </c>
      <c r="BG771">
        <f t="shared" si="115"/>
        <v>16</v>
      </c>
      <c r="BH771">
        <f t="shared" si="116"/>
        <v>5</v>
      </c>
      <c r="BI771" t="str">
        <f>VLOOKUP(BH771,'Additional Data'!$E$1:$F$12,2,FALSE)</f>
        <v>Loyal Customer</v>
      </c>
      <c r="BJ771" t="str">
        <f>IF(G771 &lt;= 'Additional Data'!$Q$2, "Low", IF(G771 &lt;= 'Additional Data'!$Q$3, "Medium", "High"))</f>
        <v>Medium</v>
      </c>
      <c r="BK771" t="str">
        <f>IF(K771 &lt;= 'Additional Data'!$V$2, "Low", IF(K771 &lt;= 'Additional Data'!$V$3, "Medium", "High"))</f>
        <v>Medium</v>
      </c>
      <c r="BL771" t="str">
        <f>IF(L771 &lt;= 'Additional Data'!$AA$2, "Low", IF(L771 &lt;= 'Additional Data'!$AA$3, "Medium", "High"))</f>
        <v>Medium</v>
      </c>
      <c r="BM771">
        <v>770</v>
      </c>
    </row>
    <row r="772" spans="1:65" x14ac:dyDescent="0.25">
      <c r="A772">
        <v>62847</v>
      </c>
      <c r="B772" t="str">
        <f>IF(A772 &lt;= 'Additional Data'!$B$2,"Low", IF(A772 &lt;='Additional Data'!$B$3, "Medium", "High"))</f>
        <v>Medium</v>
      </c>
      <c r="C772">
        <v>0</v>
      </c>
      <c r="D772">
        <v>0</v>
      </c>
      <c r="E772">
        <v>45</v>
      </c>
      <c r="F772" t="str">
        <f t="shared" si="108"/>
        <v>Mid</v>
      </c>
      <c r="G772">
        <v>521</v>
      </c>
      <c r="H772">
        <v>168</v>
      </c>
      <c r="I772">
        <v>706</v>
      </c>
      <c r="J772">
        <v>80</v>
      </c>
      <c r="K772">
        <v>76</v>
      </c>
      <c r="L772">
        <v>61</v>
      </c>
      <c r="M772">
        <f>INDEX('Additional Data'!$H$2:$M$2, MATCH(MAX(G772:L772), G772:L772,0))</f>
        <v>0</v>
      </c>
      <c r="N772">
        <v>1</v>
      </c>
      <c r="O772">
        <v>3</v>
      </c>
      <c r="P772">
        <v>6</v>
      </c>
      <c r="Q772">
        <v>4</v>
      </c>
      <c r="R772">
        <v>2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3</v>
      </c>
      <c r="Z772">
        <v>11</v>
      </c>
      <c r="AA772">
        <v>0</v>
      </c>
      <c r="AB772">
        <v>75</v>
      </c>
      <c r="AC772" t="str" cm="1">
        <f t="array" ref="AC772">_xlfn.IFS(AB772 &lt; 30, "&lt; 30", AB772 &lt; 40, "30-39", AB772 &lt; 50, "40-49", AB772 &gt;= 50, "50+")</f>
        <v>50+</v>
      </c>
      <c r="AD772">
        <v>2689</v>
      </c>
      <c r="AE772">
        <v>0</v>
      </c>
      <c r="AF772">
        <v>0</v>
      </c>
      <c r="AG772">
        <v>0</v>
      </c>
      <c r="AH772">
        <v>1</v>
      </c>
      <c r="AI772">
        <v>0</v>
      </c>
      <c r="AJ772" t="str" cm="1">
        <f t="array" ref="AJ77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77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72">
        <v>0</v>
      </c>
      <c r="AM772">
        <v>0</v>
      </c>
      <c r="AN772">
        <v>0</v>
      </c>
      <c r="AO772">
        <v>1</v>
      </c>
      <c r="AP772">
        <v>0</v>
      </c>
      <c r="AQ772" t="str" cm="1">
        <f t="array" ref="AQ77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772" t="str" cm="1">
        <f t="array" ref="AR77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72">
        <v>1551</v>
      </c>
      <c r="AT772">
        <v>1490</v>
      </c>
      <c r="AU772">
        <v>0</v>
      </c>
      <c r="AV772">
        <v>0</v>
      </c>
      <c r="AW772" t="s">
        <v>43</v>
      </c>
      <c r="AX772" t="s">
        <v>12</v>
      </c>
      <c r="AY772" t="str">
        <f t="shared" si="109"/>
        <v>Catalog</v>
      </c>
      <c r="AZ772">
        <v>13</v>
      </c>
      <c r="BA772" t="s">
        <v>44</v>
      </c>
      <c r="BB772">
        <f t="shared" si="110"/>
        <v>13</v>
      </c>
      <c r="BC772">
        <f t="shared" si="111"/>
        <v>1612</v>
      </c>
      <c r="BD772">
        <f t="shared" si="112"/>
        <v>6</v>
      </c>
      <c r="BE772">
        <f t="shared" si="113"/>
        <v>5</v>
      </c>
      <c r="BF772">
        <f t="shared" si="114"/>
        <v>9</v>
      </c>
      <c r="BG772">
        <f t="shared" si="115"/>
        <v>20</v>
      </c>
      <c r="BH772">
        <f t="shared" si="116"/>
        <v>7</v>
      </c>
      <c r="BI772" t="str">
        <f>VLOOKUP(BH772,'Additional Data'!$E$1:$F$12,2,FALSE)</f>
        <v>Loyal Customer</v>
      </c>
      <c r="BJ772" t="str">
        <f>IF(G772 &lt;= 'Additional Data'!$Q$2, "Low", IF(G772 &lt;= 'Additional Data'!$Q$3, "Medium", "High"))</f>
        <v>High</v>
      </c>
      <c r="BK772" t="str">
        <f>IF(K772 &lt;= 'Additional Data'!$V$2, "Low", IF(K772 &lt;= 'Additional Data'!$V$3, "Medium", "High"))</f>
        <v>High</v>
      </c>
      <c r="BL772" t="str">
        <f>IF(L772 &lt;= 'Additional Data'!$AA$2, "Low", IF(L772 &lt;= 'Additional Data'!$AA$3, "Medium", "High"))</f>
        <v>High</v>
      </c>
      <c r="BM772">
        <v>771</v>
      </c>
    </row>
    <row r="773" spans="1:65" x14ac:dyDescent="0.25">
      <c r="A773">
        <v>82017</v>
      </c>
      <c r="B773" t="str">
        <f>IF(A773 &lt;= 'Additional Data'!$B$2,"Low", IF(A773 &lt;='Additional Data'!$B$3, "Medium", "High"))</f>
        <v>High</v>
      </c>
      <c r="C773">
        <v>0</v>
      </c>
      <c r="D773">
        <v>0</v>
      </c>
      <c r="E773">
        <v>58</v>
      </c>
      <c r="F773" t="str">
        <f t="shared" si="108"/>
        <v>Mid</v>
      </c>
      <c r="G773">
        <v>184</v>
      </c>
      <c r="H773">
        <v>23</v>
      </c>
      <c r="I773">
        <v>446</v>
      </c>
      <c r="J773">
        <v>30</v>
      </c>
      <c r="K773">
        <v>23</v>
      </c>
      <c r="L773">
        <v>23</v>
      </c>
      <c r="M773">
        <f>INDEX('Additional Data'!$H$2:$M$2, MATCH(MAX(G773:L773), G773:L773,0))</f>
        <v>0</v>
      </c>
      <c r="N773">
        <v>1</v>
      </c>
      <c r="O773">
        <v>5</v>
      </c>
      <c r="P773">
        <v>4</v>
      </c>
      <c r="Q773">
        <v>7</v>
      </c>
      <c r="R773">
        <v>2</v>
      </c>
      <c r="S773">
        <v>0</v>
      </c>
      <c r="T773">
        <v>1</v>
      </c>
      <c r="U773">
        <v>1</v>
      </c>
      <c r="V773">
        <v>1</v>
      </c>
      <c r="W773">
        <v>0</v>
      </c>
      <c r="X773">
        <v>0</v>
      </c>
      <c r="Y773">
        <v>3</v>
      </c>
      <c r="Z773">
        <v>11</v>
      </c>
      <c r="AA773">
        <v>1</v>
      </c>
      <c r="AB773">
        <v>63</v>
      </c>
      <c r="AC773" t="str" cm="1">
        <f t="array" ref="AC773">_xlfn.IFS(AB773 &lt; 30, "&lt; 30", AB773 &lt; 40, "30-39", AB773 &lt; 50, "40-49", AB773 &gt;= 50, "50+")</f>
        <v>50+</v>
      </c>
      <c r="AD773">
        <v>2758</v>
      </c>
      <c r="AE773">
        <v>0</v>
      </c>
      <c r="AF773">
        <v>1</v>
      </c>
      <c r="AG773">
        <v>0</v>
      </c>
      <c r="AH773">
        <v>0</v>
      </c>
      <c r="AI773">
        <v>0</v>
      </c>
      <c r="AJ773" t="str" cm="1">
        <f t="array" ref="AJ77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7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73">
        <v>0</v>
      </c>
      <c r="AM773">
        <v>0</v>
      </c>
      <c r="AN773">
        <v>0</v>
      </c>
      <c r="AO773">
        <v>0</v>
      </c>
      <c r="AP773">
        <v>1</v>
      </c>
      <c r="AQ773" t="str" cm="1">
        <f t="array" ref="AQ77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773" t="str" cm="1">
        <f t="array" ref="AR77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73">
        <v>706</v>
      </c>
      <c r="AT773">
        <v>683</v>
      </c>
      <c r="AU773">
        <v>3</v>
      </c>
      <c r="AV773">
        <v>0</v>
      </c>
      <c r="AW773" t="s">
        <v>46</v>
      </c>
      <c r="AX773" t="s">
        <v>13</v>
      </c>
      <c r="AY773" t="str">
        <f t="shared" si="109"/>
        <v>Store</v>
      </c>
      <c r="AZ773">
        <v>16</v>
      </c>
      <c r="BA773" t="s">
        <v>48</v>
      </c>
      <c r="BB773">
        <f t="shared" si="110"/>
        <v>16</v>
      </c>
      <c r="BC773">
        <f t="shared" si="111"/>
        <v>729</v>
      </c>
      <c r="BD773">
        <f t="shared" si="112"/>
        <v>5</v>
      </c>
      <c r="BE773">
        <f t="shared" si="113"/>
        <v>6</v>
      </c>
      <c r="BF773">
        <f t="shared" si="114"/>
        <v>6</v>
      </c>
      <c r="BG773">
        <f t="shared" si="115"/>
        <v>17</v>
      </c>
      <c r="BH773">
        <f t="shared" si="116"/>
        <v>5</v>
      </c>
      <c r="BI773" t="str">
        <f>VLOOKUP(BH773,'Additional Data'!$E$1:$F$12,2,FALSE)</f>
        <v>Loyal Customer</v>
      </c>
      <c r="BJ773" t="str">
        <f>IF(G773 &lt;= 'Additional Data'!$Q$2, "Low", IF(G773 &lt;= 'Additional Data'!$Q$3, "Medium", "High"))</f>
        <v>Medium</v>
      </c>
      <c r="BK773" t="str">
        <f>IF(K773 &lt;= 'Additional Data'!$V$2, "Low", IF(K773 &lt;= 'Additional Data'!$V$3, "Medium", "High"))</f>
        <v>Medium</v>
      </c>
      <c r="BL773" t="str">
        <f>IF(L773 &lt;= 'Additional Data'!$AA$2, "Low", IF(L773 &lt;= 'Additional Data'!$AA$3, "Medium", "High"))</f>
        <v>Medium</v>
      </c>
      <c r="BM773">
        <v>772</v>
      </c>
    </row>
    <row r="774" spans="1:65" x14ac:dyDescent="0.25">
      <c r="A774">
        <v>16813</v>
      </c>
      <c r="B774" t="str">
        <f>IF(A774 &lt;= 'Additional Data'!$B$2,"Low", IF(A774 &lt;='Additional Data'!$B$3, "Medium", "High"))</f>
        <v>Low</v>
      </c>
      <c r="C774">
        <v>0</v>
      </c>
      <c r="D774">
        <v>0</v>
      </c>
      <c r="E774">
        <v>49</v>
      </c>
      <c r="F774" t="str">
        <f t="shared" si="108"/>
        <v>Mid</v>
      </c>
      <c r="G774">
        <v>4</v>
      </c>
      <c r="H774">
        <v>8</v>
      </c>
      <c r="I774">
        <v>11</v>
      </c>
      <c r="J774">
        <v>12</v>
      </c>
      <c r="K774">
        <v>2</v>
      </c>
      <c r="L774">
        <v>13</v>
      </c>
      <c r="M774">
        <f>INDEX('Additional Data'!$H$2:$M$2, MATCH(MAX(G774:L774), G774:L774,0))</f>
        <v>0</v>
      </c>
      <c r="N774">
        <v>1</v>
      </c>
      <c r="O774">
        <v>2</v>
      </c>
      <c r="P774">
        <v>0</v>
      </c>
      <c r="Q774">
        <v>3</v>
      </c>
      <c r="R774">
        <v>7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3</v>
      </c>
      <c r="Z774">
        <v>11</v>
      </c>
      <c r="AA774">
        <v>0</v>
      </c>
      <c r="AB774">
        <v>70</v>
      </c>
      <c r="AC774" t="str" cm="1">
        <f t="array" ref="AC774">_xlfn.IFS(AB774 &lt; 30, "&lt; 30", AB774 &lt; 40, "30-39", AB774 &lt; 50, "40-49", AB774 &gt;= 50, "50+")</f>
        <v>50+</v>
      </c>
      <c r="AD774">
        <v>2504</v>
      </c>
      <c r="AE774">
        <v>0</v>
      </c>
      <c r="AF774">
        <v>0</v>
      </c>
      <c r="AG774">
        <v>1</v>
      </c>
      <c r="AH774">
        <v>0</v>
      </c>
      <c r="AI774">
        <v>0</v>
      </c>
      <c r="AJ774" t="str" cm="1">
        <f t="array" ref="AJ77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77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74">
        <v>0</v>
      </c>
      <c r="AM774">
        <v>0</v>
      </c>
      <c r="AN774">
        <v>1</v>
      </c>
      <c r="AO774">
        <v>0</v>
      </c>
      <c r="AP774">
        <v>0</v>
      </c>
      <c r="AQ774" t="str" cm="1">
        <f t="array" ref="AQ77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74" t="str" cm="1">
        <f t="array" ref="AR77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74">
        <v>37</v>
      </c>
      <c r="AT774">
        <v>24</v>
      </c>
      <c r="AU774">
        <v>1</v>
      </c>
      <c r="AV774">
        <v>0</v>
      </c>
      <c r="AW774" t="s">
        <v>45</v>
      </c>
      <c r="AX774" t="s">
        <v>13</v>
      </c>
      <c r="AY774" t="str">
        <f t="shared" si="109"/>
        <v>Store</v>
      </c>
      <c r="AZ774">
        <v>5</v>
      </c>
      <c r="BA774" t="s">
        <v>48</v>
      </c>
      <c r="BB774">
        <f t="shared" si="110"/>
        <v>5</v>
      </c>
      <c r="BC774">
        <f t="shared" si="111"/>
        <v>50</v>
      </c>
      <c r="BD774">
        <f t="shared" si="112"/>
        <v>6</v>
      </c>
      <c r="BE774">
        <f t="shared" si="113"/>
        <v>1</v>
      </c>
      <c r="BF774">
        <f t="shared" si="114"/>
        <v>1</v>
      </c>
      <c r="BG774">
        <f t="shared" si="115"/>
        <v>8</v>
      </c>
      <c r="BH774">
        <f t="shared" si="116"/>
        <v>1</v>
      </c>
      <c r="BI774" t="str">
        <f>VLOOKUP(BH774,'Additional Data'!$E$1:$F$12,2,FALSE)</f>
        <v>Churned Customer</v>
      </c>
      <c r="BJ774" t="str">
        <f>IF(G774 &lt;= 'Additional Data'!$Q$2, "Low", IF(G774 &lt;= 'Additional Data'!$Q$3, "Medium", "High"))</f>
        <v>Low</v>
      </c>
      <c r="BK774" t="str">
        <f>IF(K774 &lt;= 'Additional Data'!$V$2, "Low", IF(K774 &lt;= 'Additional Data'!$V$3, "Medium", "High"))</f>
        <v>Medium</v>
      </c>
      <c r="BL774" t="str">
        <f>IF(L774 &lt;= 'Additional Data'!$AA$2, "Low", IF(L774 &lt;= 'Additional Data'!$AA$3, "Medium", "High"))</f>
        <v>Medium</v>
      </c>
      <c r="BM774">
        <v>773</v>
      </c>
    </row>
    <row r="775" spans="1:65" x14ac:dyDescent="0.25">
      <c r="A775">
        <v>51267</v>
      </c>
      <c r="B775" t="str">
        <f>IF(A775 &lt;= 'Additional Data'!$B$2,"Low", IF(A775 &lt;='Additional Data'!$B$3, "Medium", "High"))</f>
        <v>Medium</v>
      </c>
      <c r="C775">
        <v>1</v>
      </c>
      <c r="D775">
        <v>1</v>
      </c>
      <c r="E775">
        <v>37</v>
      </c>
      <c r="F775" t="str">
        <f t="shared" si="108"/>
        <v>Mid</v>
      </c>
      <c r="G775">
        <v>183</v>
      </c>
      <c r="H775">
        <v>2</v>
      </c>
      <c r="I775">
        <v>64</v>
      </c>
      <c r="J775">
        <v>7</v>
      </c>
      <c r="K775">
        <v>2</v>
      </c>
      <c r="L775">
        <v>12</v>
      </c>
      <c r="M775">
        <f>INDEX('Additional Data'!$H$2:$M$2, MATCH(MAX(G775:L775), G775:L775,0))</f>
        <v>0</v>
      </c>
      <c r="N775">
        <v>4</v>
      </c>
      <c r="O775">
        <v>3</v>
      </c>
      <c r="P775">
        <v>3</v>
      </c>
      <c r="Q775">
        <v>5</v>
      </c>
      <c r="R775">
        <v>4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3</v>
      </c>
      <c r="Z775">
        <v>11</v>
      </c>
      <c r="AA775">
        <v>0</v>
      </c>
      <c r="AB775">
        <v>42</v>
      </c>
      <c r="AC775" t="str" cm="1">
        <f t="array" ref="AC775">_xlfn.IFS(AB775 &lt; 30, "&lt; 30", AB775 &lt; 40, "30-39", AB775 &lt; 50, "40-49", AB775 &gt;= 50, "50+")</f>
        <v>40-49</v>
      </c>
      <c r="AD775">
        <v>2402</v>
      </c>
      <c r="AE775">
        <v>0</v>
      </c>
      <c r="AF775">
        <v>1</v>
      </c>
      <c r="AG775">
        <v>0</v>
      </c>
      <c r="AH775">
        <v>0</v>
      </c>
      <c r="AI775">
        <v>0</v>
      </c>
      <c r="AJ775" t="str" cm="1">
        <f t="array" ref="AJ77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7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75">
        <v>0</v>
      </c>
      <c r="AM775">
        <v>0</v>
      </c>
      <c r="AN775">
        <v>1</v>
      </c>
      <c r="AO775">
        <v>0</v>
      </c>
      <c r="AP775">
        <v>0</v>
      </c>
      <c r="AQ775" t="str" cm="1">
        <f t="array" ref="AQ77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75" t="str" cm="1">
        <f t="array" ref="AR77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75">
        <v>258</v>
      </c>
      <c r="AT775">
        <v>246</v>
      </c>
      <c r="AU775">
        <v>0</v>
      </c>
      <c r="AV775">
        <v>2</v>
      </c>
      <c r="AW775" t="s">
        <v>47</v>
      </c>
      <c r="AX775" t="s">
        <v>13</v>
      </c>
      <c r="AY775" t="str">
        <f t="shared" si="109"/>
        <v>Store</v>
      </c>
      <c r="AZ775">
        <v>11</v>
      </c>
      <c r="BA775" t="s">
        <v>44</v>
      </c>
      <c r="BB775">
        <f t="shared" si="110"/>
        <v>11</v>
      </c>
      <c r="BC775">
        <f t="shared" si="111"/>
        <v>270</v>
      </c>
      <c r="BD775">
        <f t="shared" si="112"/>
        <v>7</v>
      </c>
      <c r="BE775">
        <f t="shared" si="113"/>
        <v>4</v>
      </c>
      <c r="BF775">
        <f t="shared" si="114"/>
        <v>4</v>
      </c>
      <c r="BG775">
        <f t="shared" si="115"/>
        <v>15</v>
      </c>
      <c r="BH775">
        <f t="shared" si="116"/>
        <v>4</v>
      </c>
      <c r="BI775" t="str">
        <f>VLOOKUP(BH775,'Additional Data'!$E$1:$F$12,2,FALSE)</f>
        <v>At Risk</v>
      </c>
      <c r="BJ775" t="str">
        <f>IF(G775 &lt;= 'Additional Data'!$Q$2, "Low", IF(G775 &lt;= 'Additional Data'!$Q$3, "Medium", "High"))</f>
        <v>Medium</v>
      </c>
      <c r="BK775" t="str">
        <f>IF(K775 &lt;= 'Additional Data'!$V$2, "Low", IF(K775 &lt;= 'Additional Data'!$V$3, "Medium", "High"))</f>
        <v>Medium</v>
      </c>
      <c r="BL775" t="str">
        <f>IF(L775 &lt;= 'Additional Data'!$AA$2, "Low", IF(L775 &lt;= 'Additional Data'!$AA$3, "Medium", "High"))</f>
        <v>Medium</v>
      </c>
      <c r="BM775">
        <v>774</v>
      </c>
    </row>
    <row r="776" spans="1:65" x14ac:dyDescent="0.25">
      <c r="A776">
        <v>46524</v>
      </c>
      <c r="B776" t="str">
        <f>IF(A776 &lt;= 'Additional Data'!$B$2,"Low", IF(A776 &lt;='Additional Data'!$B$3, "Medium", "High"))</f>
        <v>Medium</v>
      </c>
      <c r="C776">
        <v>0</v>
      </c>
      <c r="D776">
        <v>1</v>
      </c>
      <c r="E776">
        <v>70</v>
      </c>
      <c r="F776" t="str">
        <f t="shared" si="108"/>
        <v>Old</v>
      </c>
      <c r="G776">
        <v>31</v>
      </c>
      <c r="H776">
        <v>19</v>
      </c>
      <c r="I776">
        <v>35</v>
      </c>
      <c r="J776">
        <v>26</v>
      </c>
      <c r="K776">
        <v>14</v>
      </c>
      <c r="L776">
        <v>52</v>
      </c>
      <c r="M776">
        <f>INDEX('Additional Data'!$H$2:$M$2, MATCH(MAX(G776:L776), G776:L776,0))</f>
        <v>0</v>
      </c>
      <c r="N776">
        <v>2</v>
      </c>
      <c r="O776">
        <v>1</v>
      </c>
      <c r="P776">
        <v>1</v>
      </c>
      <c r="Q776">
        <v>5</v>
      </c>
      <c r="R776">
        <v>3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3</v>
      </c>
      <c r="Z776">
        <v>11</v>
      </c>
      <c r="AA776">
        <v>0</v>
      </c>
      <c r="AB776">
        <v>59</v>
      </c>
      <c r="AC776" t="str" cm="1">
        <f t="array" ref="AC776">_xlfn.IFS(AB776 &lt; 30, "&lt; 30", AB776 &lt; 40, "30-39", AB776 &lt; 50, "40-49", AB776 &gt;= 50, "50+")</f>
        <v>50+</v>
      </c>
      <c r="AD776">
        <v>2609</v>
      </c>
      <c r="AE776">
        <v>0</v>
      </c>
      <c r="AF776">
        <v>0</v>
      </c>
      <c r="AG776">
        <v>1</v>
      </c>
      <c r="AH776">
        <v>0</v>
      </c>
      <c r="AI776">
        <v>0</v>
      </c>
      <c r="AJ776" t="str" cm="1">
        <f t="array" ref="AJ77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77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76">
        <v>0</v>
      </c>
      <c r="AM776">
        <v>0</v>
      </c>
      <c r="AN776">
        <v>1</v>
      </c>
      <c r="AO776">
        <v>0</v>
      </c>
      <c r="AP776">
        <v>0</v>
      </c>
      <c r="AQ776" t="str" cm="1">
        <f t="array" ref="AQ77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76" t="str" cm="1">
        <f t="array" ref="AR77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76">
        <v>125</v>
      </c>
      <c r="AT776">
        <v>73</v>
      </c>
      <c r="AU776">
        <v>0</v>
      </c>
      <c r="AV776">
        <v>1</v>
      </c>
      <c r="AW776" t="s">
        <v>47</v>
      </c>
      <c r="AX776" t="s">
        <v>13</v>
      </c>
      <c r="AY776" t="str">
        <f t="shared" si="109"/>
        <v>Store</v>
      </c>
      <c r="AZ776">
        <v>7</v>
      </c>
      <c r="BA776" t="s">
        <v>44</v>
      </c>
      <c r="BB776">
        <f t="shared" si="110"/>
        <v>7</v>
      </c>
      <c r="BC776">
        <f t="shared" si="111"/>
        <v>177</v>
      </c>
      <c r="BD776">
        <f t="shared" si="112"/>
        <v>3.0000000000000004</v>
      </c>
      <c r="BE776">
        <f t="shared" si="113"/>
        <v>3</v>
      </c>
      <c r="BF776">
        <f t="shared" si="114"/>
        <v>3</v>
      </c>
      <c r="BG776">
        <f t="shared" si="115"/>
        <v>9</v>
      </c>
      <c r="BH776">
        <f t="shared" si="116"/>
        <v>2</v>
      </c>
      <c r="BI776" t="str">
        <f>VLOOKUP(BH776,'Additional Data'!$E$1:$F$12,2,FALSE)</f>
        <v>Churned Customer</v>
      </c>
      <c r="BJ776" t="str">
        <f>IF(G776 &lt;= 'Additional Data'!$Q$2, "Low", IF(G776 &lt;= 'Additional Data'!$Q$3, "Medium", "High"))</f>
        <v>Medium</v>
      </c>
      <c r="BK776" t="str">
        <f>IF(K776 &lt;= 'Additional Data'!$V$2, "Low", IF(K776 &lt;= 'Additional Data'!$V$3, "Medium", "High"))</f>
        <v>Medium</v>
      </c>
      <c r="BL776" t="str">
        <f>IF(L776 &lt;= 'Additional Data'!$AA$2, "Low", IF(L776 &lt;= 'Additional Data'!$AA$3, "Medium", "High"))</f>
        <v>Medium</v>
      </c>
      <c r="BM776">
        <v>775</v>
      </c>
    </row>
    <row r="777" spans="1:65" x14ac:dyDescent="0.25">
      <c r="A777">
        <v>45183</v>
      </c>
      <c r="B777" t="str">
        <f>IF(A777 &lt;= 'Additional Data'!$B$2,"Low", IF(A777 &lt;='Additional Data'!$B$3, "Medium", "High"))</f>
        <v>Medium</v>
      </c>
      <c r="C777">
        <v>0</v>
      </c>
      <c r="D777">
        <v>0</v>
      </c>
      <c r="E777">
        <v>33</v>
      </c>
      <c r="F777" t="str">
        <f t="shared" si="108"/>
        <v>Mid</v>
      </c>
      <c r="G777">
        <v>219</v>
      </c>
      <c r="H777">
        <v>3</v>
      </c>
      <c r="I777">
        <v>60</v>
      </c>
      <c r="J777">
        <v>12</v>
      </c>
      <c r="K777">
        <v>9</v>
      </c>
      <c r="L777">
        <v>12</v>
      </c>
      <c r="M777">
        <f>INDEX('Additional Data'!$H$2:$M$2, MATCH(MAX(G777:L777), G777:L777,0))</f>
        <v>0</v>
      </c>
      <c r="N777">
        <v>1</v>
      </c>
      <c r="O777">
        <v>4</v>
      </c>
      <c r="P777">
        <v>1</v>
      </c>
      <c r="Q777">
        <v>7</v>
      </c>
      <c r="R777">
        <v>7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3</v>
      </c>
      <c r="Z777">
        <v>11</v>
      </c>
      <c r="AA777">
        <v>0</v>
      </c>
      <c r="AB777">
        <v>58</v>
      </c>
      <c r="AC777" t="str" cm="1">
        <f t="array" ref="AC777">_xlfn.IFS(AB777 &lt; 30, "&lt; 30", AB777 &lt; 40, "30-39", AB777 &lt; 50, "40-49", AB777 &gt;= 50, "50+")</f>
        <v>50+</v>
      </c>
      <c r="AD777">
        <v>2684</v>
      </c>
      <c r="AE777">
        <v>0</v>
      </c>
      <c r="AF777">
        <v>0</v>
      </c>
      <c r="AG777">
        <v>1</v>
      </c>
      <c r="AH777">
        <v>0</v>
      </c>
      <c r="AI777">
        <v>0</v>
      </c>
      <c r="AJ777" t="str" cm="1">
        <f t="array" ref="AJ77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77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77">
        <v>0</v>
      </c>
      <c r="AM777">
        <v>0</v>
      </c>
      <c r="AN777">
        <v>0</v>
      </c>
      <c r="AO777">
        <v>1</v>
      </c>
      <c r="AP777">
        <v>0</v>
      </c>
      <c r="AQ777" t="str" cm="1">
        <f t="array" ref="AQ77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777" t="str" cm="1">
        <f t="array" ref="AR77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77">
        <v>303</v>
      </c>
      <c r="AT777">
        <v>291</v>
      </c>
      <c r="AU777">
        <v>1</v>
      </c>
      <c r="AV777">
        <v>0</v>
      </c>
      <c r="AW777" t="s">
        <v>47</v>
      </c>
      <c r="AX777" t="s">
        <v>13</v>
      </c>
      <c r="AY777" t="str">
        <f t="shared" si="109"/>
        <v>Store</v>
      </c>
      <c r="AZ777">
        <v>12</v>
      </c>
      <c r="BA777" t="s">
        <v>48</v>
      </c>
      <c r="BB777">
        <f t="shared" si="110"/>
        <v>12</v>
      </c>
      <c r="BC777">
        <f t="shared" si="111"/>
        <v>315</v>
      </c>
      <c r="BD777">
        <f t="shared" si="112"/>
        <v>7</v>
      </c>
      <c r="BE777">
        <f t="shared" si="113"/>
        <v>4</v>
      </c>
      <c r="BF777">
        <f t="shared" si="114"/>
        <v>4</v>
      </c>
      <c r="BG777">
        <f t="shared" si="115"/>
        <v>15</v>
      </c>
      <c r="BH777">
        <f t="shared" si="116"/>
        <v>4</v>
      </c>
      <c r="BI777" t="str">
        <f>VLOOKUP(BH777,'Additional Data'!$E$1:$F$12,2,FALSE)</f>
        <v>At Risk</v>
      </c>
      <c r="BJ777" t="str">
        <f>IF(G777 &lt;= 'Additional Data'!$Q$2, "Low", IF(G777 &lt;= 'Additional Data'!$Q$3, "Medium", "High"))</f>
        <v>Medium</v>
      </c>
      <c r="BK777" t="str">
        <f>IF(K777 &lt;= 'Additional Data'!$V$2, "Low", IF(K777 &lt;= 'Additional Data'!$V$3, "Medium", "High"))</f>
        <v>Medium</v>
      </c>
      <c r="BL777" t="str">
        <f>IF(L777 &lt;= 'Additional Data'!$AA$2, "Low", IF(L777 &lt;= 'Additional Data'!$AA$3, "Medium", "High"))</f>
        <v>Medium</v>
      </c>
      <c r="BM777">
        <v>776</v>
      </c>
    </row>
    <row r="778" spans="1:65" x14ac:dyDescent="0.25">
      <c r="A778">
        <v>70421</v>
      </c>
      <c r="B778" t="str">
        <f>IF(A778 &lt;= 'Additional Data'!$B$2,"Low", IF(A778 &lt;='Additional Data'!$B$3, "Medium", "High"))</f>
        <v>High</v>
      </c>
      <c r="C778">
        <v>0</v>
      </c>
      <c r="D778">
        <v>1</v>
      </c>
      <c r="E778">
        <v>98</v>
      </c>
      <c r="F778" t="str">
        <f t="shared" si="108"/>
        <v>Old</v>
      </c>
      <c r="G778">
        <v>479</v>
      </c>
      <c r="H778">
        <v>28</v>
      </c>
      <c r="I778">
        <v>136</v>
      </c>
      <c r="J778">
        <v>75</v>
      </c>
      <c r="K778">
        <v>14</v>
      </c>
      <c r="L778">
        <v>35</v>
      </c>
      <c r="M778">
        <f>INDEX('Additional Data'!$H$2:$M$2, MATCH(MAX(G778:L778), G778:L778,0))</f>
        <v>0</v>
      </c>
      <c r="N778">
        <v>3</v>
      </c>
      <c r="O778">
        <v>10</v>
      </c>
      <c r="P778">
        <v>3</v>
      </c>
      <c r="Q778">
        <v>7</v>
      </c>
      <c r="R778">
        <v>6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3</v>
      </c>
      <c r="Z778">
        <v>11</v>
      </c>
      <c r="AA778">
        <v>0</v>
      </c>
      <c r="AB778">
        <v>66</v>
      </c>
      <c r="AC778" t="str" cm="1">
        <f t="array" ref="AC778">_xlfn.IFS(AB778 &lt; 30, "&lt; 30", AB778 &lt; 40, "30-39", AB778 &lt; 50, "40-49", AB778 &gt;= 50, "50+")</f>
        <v>50+</v>
      </c>
      <c r="AD778">
        <v>2160</v>
      </c>
      <c r="AE778">
        <v>0</v>
      </c>
      <c r="AF778">
        <v>1</v>
      </c>
      <c r="AG778">
        <v>0</v>
      </c>
      <c r="AH778">
        <v>0</v>
      </c>
      <c r="AI778">
        <v>0</v>
      </c>
      <c r="AJ778" t="str" cm="1">
        <f t="array" ref="AJ77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7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78">
        <v>0</v>
      </c>
      <c r="AM778">
        <v>0</v>
      </c>
      <c r="AN778">
        <v>0</v>
      </c>
      <c r="AO778">
        <v>0</v>
      </c>
      <c r="AP778">
        <v>1</v>
      </c>
      <c r="AQ778" t="str" cm="1">
        <f t="array" ref="AQ77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778" t="str" cm="1">
        <f t="array" ref="AR77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78">
        <v>732</v>
      </c>
      <c r="AT778">
        <v>697</v>
      </c>
      <c r="AU778">
        <v>0</v>
      </c>
      <c r="AV778">
        <v>1</v>
      </c>
      <c r="AW778" t="s">
        <v>46</v>
      </c>
      <c r="AX778" t="s">
        <v>11</v>
      </c>
      <c r="AY778" t="str">
        <f t="shared" si="109"/>
        <v>Web</v>
      </c>
      <c r="AZ778">
        <v>20</v>
      </c>
      <c r="BA778" t="s">
        <v>44</v>
      </c>
      <c r="BB778">
        <f t="shared" si="110"/>
        <v>20</v>
      </c>
      <c r="BC778">
        <f t="shared" si="111"/>
        <v>767</v>
      </c>
      <c r="BD778">
        <f t="shared" si="112"/>
        <v>0.99999999999999978</v>
      </c>
      <c r="BE778">
        <f t="shared" si="113"/>
        <v>7</v>
      </c>
      <c r="BF778">
        <f t="shared" si="114"/>
        <v>6</v>
      </c>
      <c r="BG778">
        <f t="shared" si="115"/>
        <v>14</v>
      </c>
      <c r="BH778">
        <f t="shared" si="116"/>
        <v>4</v>
      </c>
      <c r="BI778" t="str">
        <f>VLOOKUP(BH778,'Additional Data'!$E$1:$F$12,2,FALSE)</f>
        <v>At Risk</v>
      </c>
      <c r="BJ778" t="str">
        <f>IF(G778 &lt;= 'Additional Data'!$Q$2, "Low", IF(G778 &lt;= 'Additional Data'!$Q$3, "Medium", "High"))</f>
        <v>Medium</v>
      </c>
      <c r="BK778" t="str">
        <f>IF(K778 &lt;= 'Additional Data'!$V$2, "Low", IF(K778 &lt;= 'Additional Data'!$V$3, "Medium", "High"))</f>
        <v>Medium</v>
      </c>
      <c r="BL778" t="str">
        <f>IF(L778 &lt;= 'Additional Data'!$AA$2, "Low", IF(L778 &lt;= 'Additional Data'!$AA$3, "Medium", "High"))</f>
        <v>Medium</v>
      </c>
      <c r="BM778">
        <v>777</v>
      </c>
    </row>
    <row r="779" spans="1:65" x14ac:dyDescent="0.25">
      <c r="A779">
        <v>60161</v>
      </c>
      <c r="B779" t="str">
        <f>IF(A779 &lt;= 'Additional Data'!$B$2,"Low", IF(A779 &lt;='Additional Data'!$B$3, "Medium", "High"))</f>
        <v>Medium</v>
      </c>
      <c r="C779">
        <v>0</v>
      </c>
      <c r="D779">
        <v>1</v>
      </c>
      <c r="E779">
        <v>17</v>
      </c>
      <c r="F779" t="str">
        <f t="shared" si="108"/>
        <v>Recent</v>
      </c>
      <c r="G779">
        <v>584</v>
      </c>
      <c r="H779">
        <v>44</v>
      </c>
      <c r="I779">
        <v>212</v>
      </c>
      <c r="J779">
        <v>46</v>
      </c>
      <c r="K779">
        <v>8</v>
      </c>
      <c r="L779">
        <v>177</v>
      </c>
      <c r="M779">
        <f>INDEX('Additional Data'!$H$2:$M$2, MATCH(MAX(G779:L779), G779:L779,0))</f>
        <v>0</v>
      </c>
      <c r="N779">
        <v>3</v>
      </c>
      <c r="O779">
        <v>11</v>
      </c>
      <c r="P779">
        <v>4</v>
      </c>
      <c r="Q779">
        <v>8</v>
      </c>
      <c r="R779">
        <v>8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3</v>
      </c>
      <c r="Z779">
        <v>11</v>
      </c>
      <c r="AA779">
        <v>0</v>
      </c>
      <c r="AB779">
        <v>55</v>
      </c>
      <c r="AC779" t="str" cm="1">
        <f t="array" ref="AC779">_xlfn.IFS(AB779 &lt; 30, "&lt; 30", AB779 &lt; 40, "30-39", AB779 &lt; 50, "40-49", AB779 &gt;= 50, "50+")</f>
        <v>50+</v>
      </c>
      <c r="AD779">
        <v>2773</v>
      </c>
      <c r="AE779">
        <v>1</v>
      </c>
      <c r="AF779">
        <v>0</v>
      </c>
      <c r="AG779">
        <v>0</v>
      </c>
      <c r="AH779">
        <v>0</v>
      </c>
      <c r="AI779">
        <v>0</v>
      </c>
      <c r="AJ779" t="str" cm="1">
        <f t="array" ref="AJ77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77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79">
        <v>1</v>
      </c>
      <c r="AM779">
        <v>0</v>
      </c>
      <c r="AN779">
        <v>0</v>
      </c>
      <c r="AO779">
        <v>0</v>
      </c>
      <c r="AP779">
        <v>0</v>
      </c>
      <c r="AQ779" t="str" cm="1">
        <f t="array" ref="AQ77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779" t="str" cm="1">
        <f t="array" ref="AR77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779">
        <v>894</v>
      </c>
      <c r="AT779">
        <v>717</v>
      </c>
      <c r="AU779">
        <v>0</v>
      </c>
      <c r="AV779">
        <v>1</v>
      </c>
      <c r="AW779" t="s">
        <v>46</v>
      </c>
      <c r="AX779" t="s">
        <v>11</v>
      </c>
      <c r="AY779" t="str">
        <f t="shared" si="109"/>
        <v>Web</v>
      </c>
      <c r="AZ779">
        <v>23</v>
      </c>
      <c r="BA779" t="s">
        <v>44</v>
      </c>
      <c r="BB779">
        <f t="shared" si="110"/>
        <v>23</v>
      </c>
      <c r="BC779">
        <f t="shared" si="111"/>
        <v>1071</v>
      </c>
      <c r="BD779">
        <f t="shared" si="112"/>
        <v>9</v>
      </c>
      <c r="BE779">
        <f t="shared" si="113"/>
        <v>9</v>
      </c>
      <c r="BF779">
        <f t="shared" si="114"/>
        <v>7</v>
      </c>
      <c r="BG779">
        <f t="shared" si="115"/>
        <v>25</v>
      </c>
      <c r="BH779">
        <f t="shared" si="116"/>
        <v>9</v>
      </c>
      <c r="BI779" t="str">
        <f>VLOOKUP(BH779,'Additional Data'!$E$1:$F$12,2,FALSE)</f>
        <v>Top Customer</v>
      </c>
      <c r="BJ779" t="str">
        <f>IF(G779 &lt;= 'Additional Data'!$Q$2, "Low", IF(G779 &lt;= 'Additional Data'!$Q$3, "Medium", "High"))</f>
        <v>High</v>
      </c>
      <c r="BK779" t="str">
        <f>IF(K779 &lt;= 'Additional Data'!$V$2, "Low", IF(K779 &lt;= 'Additional Data'!$V$3, "Medium", "High"))</f>
        <v>Medium</v>
      </c>
      <c r="BL779" t="str">
        <f>IF(L779 &lt;= 'Additional Data'!$AA$2, "Low", IF(L779 &lt;= 'Additional Data'!$AA$3, "Medium", "High"))</f>
        <v>High</v>
      </c>
      <c r="BM779">
        <v>778</v>
      </c>
    </row>
    <row r="780" spans="1:65" x14ac:dyDescent="0.25">
      <c r="A780">
        <v>73926</v>
      </c>
      <c r="B780" t="str">
        <f>IF(A780 &lt;= 'Additional Data'!$B$2,"Low", IF(A780 &lt;='Additional Data'!$B$3, "Medium", "High"))</f>
        <v>High</v>
      </c>
      <c r="C780">
        <v>0</v>
      </c>
      <c r="D780">
        <v>0</v>
      </c>
      <c r="E780">
        <v>54</v>
      </c>
      <c r="F780" t="str">
        <f t="shared" si="108"/>
        <v>Mid</v>
      </c>
      <c r="G780">
        <v>627</v>
      </c>
      <c r="H780">
        <v>91</v>
      </c>
      <c r="I780">
        <v>597</v>
      </c>
      <c r="J780">
        <v>159</v>
      </c>
      <c r="K780">
        <v>91</v>
      </c>
      <c r="L780">
        <v>15</v>
      </c>
      <c r="M780">
        <f>INDEX('Additional Data'!$H$2:$M$2, MATCH(MAX(G780:L780), G780:L780,0))</f>
        <v>0</v>
      </c>
      <c r="N780">
        <v>1</v>
      </c>
      <c r="O780">
        <v>6</v>
      </c>
      <c r="P780">
        <v>5</v>
      </c>
      <c r="Q780">
        <v>12</v>
      </c>
      <c r="R780">
        <v>3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3</v>
      </c>
      <c r="Z780">
        <v>11</v>
      </c>
      <c r="AA780">
        <v>0</v>
      </c>
      <c r="AB780">
        <v>47</v>
      </c>
      <c r="AC780" t="str" cm="1">
        <f t="array" ref="AC780">_xlfn.IFS(AB780 &lt; 30, "&lt; 30", AB780 &lt; 40, "30-39", AB780 &lt; 50, "40-49", AB780 &gt;= 50, "50+")</f>
        <v>40-49</v>
      </c>
      <c r="AD780">
        <v>2643</v>
      </c>
      <c r="AE780">
        <v>0</v>
      </c>
      <c r="AF780">
        <v>0</v>
      </c>
      <c r="AG780">
        <v>0</v>
      </c>
      <c r="AH780">
        <v>1</v>
      </c>
      <c r="AI780">
        <v>0</v>
      </c>
      <c r="AJ780" t="str" cm="1">
        <f t="array" ref="AJ78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78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80">
        <v>0</v>
      </c>
      <c r="AM780">
        <v>0</v>
      </c>
      <c r="AN780">
        <v>1</v>
      </c>
      <c r="AO780">
        <v>0</v>
      </c>
      <c r="AP780">
        <v>0</v>
      </c>
      <c r="AQ780" t="str" cm="1">
        <f t="array" ref="AQ78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80" t="str" cm="1">
        <f t="array" ref="AR78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80">
        <v>1565</v>
      </c>
      <c r="AT780">
        <v>1550</v>
      </c>
      <c r="AU780">
        <v>0</v>
      </c>
      <c r="AV780">
        <v>0</v>
      </c>
      <c r="AW780" t="s">
        <v>43</v>
      </c>
      <c r="AX780" t="s">
        <v>13</v>
      </c>
      <c r="AY780" t="str">
        <f t="shared" si="109"/>
        <v>Store</v>
      </c>
      <c r="AZ780">
        <v>23</v>
      </c>
      <c r="BA780" t="s">
        <v>44</v>
      </c>
      <c r="BB780">
        <f t="shared" si="110"/>
        <v>23</v>
      </c>
      <c r="BC780">
        <f t="shared" si="111"/>
        <v>1580</v>
      </c>
      <c r="BD780">
        <f t="shared" si="112"/>
        <v>5</v>
      </c>
      <c r="BE780">
        <f t="shared" si="113"/>
        <v>9</v>
      </c>
      <c r="BF780">
        <f t="shared" si="114"/>
        <v>9</v>
      </c>
      <c r="BG780">
        <f t="shared" si="115"/>
        <v>23</v>
      </c>
      <c r="BH780">
        <f t="shared" si="116"/>
        <v>8</v>
      </c>
      <c r="BI780" t="str">
        <f>VLOOKUP(BH780,'Additional Data'!$E$1:$F$12,2,FALSE)</f>
        <v>Top Customer</v>
      </c>
      <c r="BJ780" t="str">
        <f>IF(G780 &lt;= 'Additional Data'!$Q$2, "Low", IF(G780 &lt;= 'Additional Data'!$Q$3, "Medium", "High"))</f>
        <v>High</v>
      </c>
      <c r="BK780" t="str">
        <f>IF(K780 &lt;= 'Additional Data'!$V$2, "Low", IF(K780 &lt;= 'Additional Data'!$V$3, "Medium", "High"))</f>
        <v>High</v>
      </c>
      <c r="BL780" t="str">
        <f>IF(L780 &lt;= 'Additional Data'!$AA$2, "Low", IF(L780 &lt;= 'Additional Data'!$AA$3, "Medium", "High"))</f>
        <v>Medium</v>
      </c>
      <c r="BM780">
        <v>779</v>
      </c>
    </row>
    <row r="781" spans="1:65" x14ac:dyDescent="0.25">
      <c r="A781">
        <v>19329</v>
      </c>
      <c r="B781" t="str">
        <f>IF(A781 &lt;= 'Additional Data'!$B$2,"Low", IF(A781 &lt;='Additional Data'!$B$3, "Medium", "High"))</f>
        <v>Low</v>
      </c>
      <c r="C781">
        <v>1</v>
      </c>
      <c r="D781">
        <v>0</v>
      </c>
      <c r="E781">
        <v>39</v>
      </c>
      <c r="F781" t="str">
        <f t="shared" si="108"/>
        <v>Mid</v>
      </c>
      <c r="G781">
        <v>24</v>
      </c>
      <c r="H781">
        <v>1</v>
      </c>
      <c r="I781">
        <v>16</v>
      </c>
      <c r="J781">
        <v>12</v>
      </c>
      <c r="K781">
        <v>2</v>
      </c>
      <c r="L781">
        <v>5</v>
      </c>
      <c r="M781">
        <f>INDEX('Additional Data'!$H$2:$M$2, MATCH(MAX(G781:L781), G781:L781,0))</f>
        <v>0</v>
      </c>
      <c r="N781">
        <v>3</v>
      </c>
      <c r="O781">
        <v>4</v>
      </c>
      <c r="P781">
        <v>0</v>
      </c>
      <c r="Q781">
        <v>3</v>
      </c>
      <c r="R781">
        <v>8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3</v>
      </c>
      <c r="Z781">
        <v>11</v>
      </c>
      <c r="AA781">
        <v>0</v>
      </c>
      <c r="AB781">
        <v>52</v>
      </c>
      <c r="AC781" t="str" cm="1">
        <f t="array" ref="AC781">_xlfn.IFS(AB781 &lt; 30, "&lt; 30", AB781 &lt; 40, "30-39", AB781 &lt; 50, "40-49", AB781 &gt;= 50, "50+")</f>
        <v>50+</v>
      </c>
      <c r="AD781">
        <v>2356</v>
      </c>
      <c r="AE781">
        <v>0</v>
      </c>
      <c r="AF781">
        <v>1</v>
      </c>
      <c r="AG781">
        <v>0</v>
      </c>
      <c r="AH781">
        <v>0</v>
      </c>
      <c r="AI781">
        <v>0</v>
      </c>
      <c r="AJ781" t="str" cm="1">
        <f t="array" ref="AJ78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8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81">
        <v>0</v>
      </c>
      <c r="AM781">
        <v>0</v>
      </c>
      <c r="AN781">
        <v>1</v>
      </c>
      <c r="AO781">
        <v>0</v>
      </c>
      <c r="AP781">
        <v>0</v>
      </c>
      <c r="AQ781" t="str" cm="1">
        <f t="array" ref="AQ78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81" t="str" cm="1">
        <f t="array" ref="AR78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81">
        <v>55</v>
      </c>
      <c r="AT781">
        <v>50</v>
      </c>
      <c r="AU781">
        <v>0</v>
      </c>
      <c r="AV781">
        <v>1</v>
      </c>
      <c r="AW781" t="s">
        <v>45</v>
      </c>
      <c r="AX781" t="s">
        <v>11</v>
      </c>
      <c r="AY781" t="str">
        <f t="shared" si="109"/>
        <v>Web</v>
      </c>
      <c r="AZ781">
        <v>7</v>
      </c>
      <c r="BA781" t="s">
        <v>44</v>
      </c>
      <c r="BB781">
        <f t="shared" si="110"/>
        <v>7</v>
      </c>
      <c r="BC781">
        <f t="shared" si="111"/>
        <v>60</v>
      </c>
      <c r="BD781">
        <f t="shared" si="112"/>
        <v>7</v>
      </c>
      <c r="BE781">
        <f t="shared" si="113"/>
        <v>3</v>
      </c>
      <c r="BF781">
        <f t="shared" si="114"/>
        <v>2</v>
      </c>
      <c r="BG781">
        <f t="shared" si="115"/>
        <v>12</v>
      </c>
      <c r="BH781">
        <f t="shared" si="116"/>
        <v>3</v>
      </c>
      <c r="BI781" t="str">
        <f>VLOOKUP(BH781,'Additional Data'!$E$1:$F$12,2,FALSE)</f>
        <v>At Risk</v>
      </c>
      <c r="BJ781" t="str">
        <f>IF(G781 &lt;= 'Additional Data'!$Q$2, "Low", IF(G781 &lt;= 'Additional Data'!$Q$3, "Medium", "High"))</f>
        <v>Low</v>
      </c>
      <c r="BK781" t="str">
        <f>IF(K781 &lt;= 'Additional Data'!$V$2, "Low", IF(K781 &lt;= 'Additional Data'!$V$3, "Medium", "High"))</f>
        <v>Medium</v>
      </c>
      <c r="BL781" t="str">
        <f>IF(L781 &lt;= 'Additional Data'!$AA$2, "Low", IF(L781 &lt;= 'Additional Data'!$AA$3, "Medium", "High"))</f>
        <v>Low</v>
      </c>
      <c r="BM781">
        <v>780</v>
      </c>
    </row>
    <row r="782" spans="1:65" x14ac:dyDescent="0.25">
      <c r="A782">
        <v>61872</v>
      </c>
      <c r="B782" t="str">
        <f>IF(A782 &lt;= 'Additional Data'!$B$2,"Low", IF(A782 &lt;='Additional Data'!$B$3, "Medium", "High"))</f>
        <v>Medium</v>
      </c>
      <c r="C782">
        <v>0</v>
      </c>
      <c r="D782">
        <v>1</v>
      </c>
      <c r="E782">
        <v>81</v>
      </c>
      <c r="F782" t="str">
        <f t="shared" si="108"/>
        <v>Old</v>
      </c>
      <c r="G782">
        <v>330</v>
      </c>
      <c r="H782">
        <v>5</v>
      </c>
      <c r="I782">
        <v>159</v>
      </c>
      <c r="J782">
        <v>36</v>
      </c>
      <c r="K782">
        <v>27</v>
      </c>
      <c r="L782">
        <v>16</v>
      </c>
      <c r="M782">
        <f>INDEX('Additional Data'!$H$2:$M$2, MATCH(MAX(G782:L782), G782:L782,0))</f>
        <v>0</v>
      </c>
      <c r="N782">
        <v>4</v>
      </c>
      <c r="O782">
        <v>4</v>
      </c>
      <c r="P782">
        <v>4</v>
      </c>
      <c r="Q782">
        <v>9</v>
      </c>
      <c r="R782">
        <v>4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3</v>
      </c>
      <c r="Z782">
        <v>11</v>
      </c>
      <c r="AA782">
        <v>0</v>
      </c>
      <c r="AB782">
        <v>50</v>
      </c>
      <c r="AC782" t="str" cm="1">
        <f t="array" ref="AC782">_xlfn.IFS(AB782 &lt; 30, "&lt; 30", AB782 &lt; 40, "30-39", AB782 &lt; 50, "40-49", AB782 &gt;= 50, "50+")</f>
        <v>50+</v>
      </c>
      <c r="AD782">
        <v>2357</v>
      </c>
      <c r="AE782">
        <v>0</v>
      </c>
      <c r="AF782">
        <v>1</v>
      </c>
      <c r="AG782">
        <v>0</v>
      </c>
      <c r="AH782">
        <v>0</v>
      </c>
      <c r="AI782">
        <v>0</v>
      </c>
      <c r="AJ782" t="str" cm="1">
        <f t="array" ref="AJ78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8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82">
        <v>0</v>
      </c>
      <c r="AM782">
        <v>0</v>
      </c>
      <c r="AN782">
        <v>0</v>
      </c>
      <c r="AO782">
        <v>1</v>
      </c>
      <c r="AP782">
        <v>0</v>
      </c>
      <c r="AQ782" t="str" cm="1">
        <f t="array" ref="AQ78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782" t="str" cm="1">
        <f t="array" ref="AR78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82">
        <v>557</v>
      </c>
      <c r="AT782">
        <v>541</v>
      </c>
      <c r="AU782">
        <v>0</v>
      </c>
      <c r="AV782">
        <v>1</v>
      </c>
      <c r="AW782" t="s">
        <v>46</v>
      </c>
      <c r="AX782" t="s">
        <v>13</v>
      </c>
      <c r="AY782" t="str">
        <f t="shared" si="109"/>
        <v>Store</v>
      </c>
      <c r="AZ782">
        <v>17</v>
      </c>
      <c r="BA782" t="s">
        <v>44</v>
      </c>
      <c r="BB782">
        <f t="shared" si="110"/>
        <v>17</v>
      </c>
      <c r="BC782">
        <f t="shared" si="111"/>
        <v>573</v>
      </c>
      <c r="BD782">
        <f t="shared" si="112"/>
        <v>1.9999999999999996</v>
      </c>
      <c r="BE782">
        <f t="shared" si="113"/>
        <v>6</v>
      </c>
      <c r="BF782">
        <f t="shared" si="114"/>
        <v>5</v>
      </c>
      <c r="BG782">
        <f t="shared" si="115"/>
        <v>13</v>
      </c>
      <c r="BH782">
        <f t="shared" si="116"/>
        <v>3</v>
      </c>
      <c r="BI782" t="str">
        <f>VLOOKUP(BH782,'Additional Data'!$E$1:$F$12,2,FALSE)</f>
        <v>At Risk</v>
      </c>
      <c r="BJ782" t="str">
        <f>IF(G782 &lt;= 'Additional Data'!$Q$2, "Low", IF(G782 &lt;= 'Additional Data'!$Q$3, "Medium", "High"))</f>
        <v>Medium</v>
      </c>
      <c r="BK782" t="str">
        <f>IF(K782 &lt;= 'Additional Data'!$V$2, "Low", IF(K782 &lt;= 'Additional Data'!$V$3, "Medium", "High"))</f>
        <v>Medium</v>
      </c>
      <c r="BL782" t="str">
        <f>IF(L782 &lt;= 'Additional Data'!$AA$2, "Low", IF(L782 &lt;= 'Additional Data'!$AA$3, "Medium", "High"))</f>
        <v>Medium</v>
      </c>
      <c r="BM782">
        <v>781</v>
      </c>
    </row>
    <row r="783" spans="1:65" x14ac:dyDescent="0.25">
      <c r="A783">
        <v>46984</v>
      </c>
      <c r="B783" t="str">
        <f>IF(A783 &lt;= 'Additional Data'!$B$2,"Low", IF(A783 &lt;='Additional Data'!$B$3, "Medium", "High"))</f>
        <v>Medium</v>
      </c>
      <c r="C783">
        <v>1</v>
      </c>
      <c r="D783">
        <v>1</v>
      </c>
      <c r="E783">
        <v>71</v>
      </c>
      <c r="F783" t="str">
        <f t="shared" si="108"/>
        <v>Old</v>
      </c>
      <c r="G783">
        <v>19</v>
      </c>
      <c r="H783">
        <v>1</v>
      </c>
      <c r="I783">
        <v>10</v>
      </c>
      <c r="J783">
        <v>2</v>
      </c>
      <c r="K783">
        <v>1</v>
      </c>
      <c r="L783">
        <v>8</v>
      </c>
      <c r="M783">
        <f>INDEX('Additional Data'!$H$2:$M$2, MATCH(MAX(G783:L783), G783:L783,0))</f>
        <v>0</v>
      </c>
      <c r="N783">
        <v>1</v>
      </c>
      <c r="O783">
        <v>1</v>
      </c>
      <c r="P783">
        <v>0</v>
      </c>
      <c r="Q783">
        <v>3</v>
      </c>
      <c r="R783">
        <v>5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3</v>
      </c>
      <c r="Z783">
        <v>11</v>
      </c>
      <c r="AA783">
        <v>0</v>
      </c>
      <c r="AB783">
        <v>64</v>
      </c>
      <c r="AC783" t="str" cm="1">
        <f t="array" ref="AC783">_xlfn.IFS(AB783 &lt; 30, "&lt; 30", AB783 &lt; 40, "30-39", AB783 &lt; 50, "40-49", AB783 &gt;= 50, "50+")</f>
        <v>50+</v>
      </c>
      <c r="AD783">
        <v>2619</v>
      </c>
      <c r="AE783">
        <v>0</v>
      </c>
      <c r="AF783">
        <v>0</v>
      </c>
      <c r="AG783">
        <v>0</v>
      </c>
      <c r="AH783">
        <v>0</v>
      </c>
      <c r="AI783">
        <v>1</v>
      </c>
      <c r="AJ783" t="str" cm="1">
        <f t="array" ref="AJ78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78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83">
        <v>0</v>
      </c>
      <c r="AM783">
        <v>0</v>
      </c>
      <c r="AN783">
        <v>1</v>
      </c>
      <c r="AO783">
        <v>0</v>
      </c>
      <c r="AP783">
        <v>0</v>
      </c>
      <c r="AQ783" t="str" cm="1">
        <f t="array" ref="AQ78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83" t="str" cm="1">
        <f t="array" ref="AR78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83">
        <v>33</v>
      </c>
      <c r="AT783">
        <v>25</v>
      </c>
      <c r="AU783">
        <v>0</v>
      </c>
      <c r="AV783">
        <v>2</v>
      </c>
      <c r="AW783" t="s">
        <v>45</v>
      </c>
      <c r="AX783" t="s">
        <v>13</v>
      </c>
      <c r="AY783" t="str">
        <f t="shared" si="109"/>
        <v>Store</v>
      </c>
      <c r="AZ783">
        <v>4</v>
      </c>
      <c r="BA783" t="s">
        <v>44</v>
      </c>
      <c r="BB783">
        <f t="shared" si="110"/>
        <v>4</v>
      </c>
      <c r="BC783">
        <f t="shared" si="111"/>
        <v>41</v>
      </c>
      <c r="BD783">
        <f t="shared" si="112"/>
        <v>3.0000000000000004</v>
      </c>
      <c r="BE783">
        <f t="shared" si="113"/>
        <v>0</v>
      </c>
      <c r="BF783">
        <f t="shared" si="114"/>
        <v>1</v>
      </c>
      <c r="BG783">
        <f t="shared" si="115"/>
        <v>4</v>
      </c>
      <c r="BH783">
        <f t="shared" si="116"/>
        <v>0</v>
      </c>
      <c r="BI783" t="str">
        <f>VLOOKUP(BH783,'Additional Data'!$E$1:$F$12,2,FALSE)</f>
        <v>Churned Customer</v>
      </c>
      <c r="BJ783" t="str">
        <f>IF(G783 &lt;= 'Additional Data'!$Q$2, "Low", IF(G783 &lt;= 'Additional Data'!$Q$3, "Medium", "High"))</f>
        <v>Low</v>
      </c>
      <c r="BK783" t="str">
        <f>IF(K783 &lt;= 'Additional Data'!$V$2, "Low", IF(K783 &lt;= 'Additional Data'!$V$3, "Medium", "High"))</f>
        <v>Low</v>
      </c>
      <c r="BL783" t="str">
        <f>IF(L783 &lt;= 'Additional Data'!$AA$2, "Low", IF(L783 &lt;= 'Additional Data'!$AA$3, "Medium", "High"))</f>
        <v>Low</v>
      </c>
      <c r="BM783">
        <v>782</v>
      </c>
    </row>
    <row r="784" spans="1:65" x14ac:dyDescent="0.25">
      <c r="A784">
        <v>34838</v>
      </c>
      <c r="B784" t="str">
        <f>IF(A784 &lt;= 'Additional Data'!$B$2,"Low", IF(A784 &lt;='Additional Data'!$B$3, "Medium", "High"))</f>
        <v>Low</v>
      </c>
      <c r="C784">
        <v>1</v>
      </c>
      <c r="D784">
        <v>1</v>
      </c>
      <c r="E784">
        <v>62</v>
      </c>
      <c r="F784" t="str">
        <f t="shared" si="108"/>
        <v>Old</v>
      </c>
      <c r="G784">
        <v>28</v>
      </c>
      <c r="H784">
        <v>23</v>
      </c>
      <c r="I784">
        <v>29</v>
      </c>
      <c r="J784">
        <v>29</v>
      </c>
      <c r="K784">
        <v>14</v>
      </c>
      <c r="L784">
        <v>47</v>
      </c>
      <c r="M784">
        <f>INDEX('Additional Data'!$H$2:$M$2, MATCH(MAX(G784:L784), G784:L784,0))</f>
        <v>0</v>
      </c>
      <c r="N784">
        <v>3</v>
      </c>
      <c r="O784">
        <v>2</v>
      </c>
      <c r="P784">
        <v>1</v>
      </c>
      <c r="Q784">
        <v>4</v>
      </c>
      <c r="R784">
        <v>6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3</v>
      </c>
      <c r="Z784">
        <v>11</v>
      </c>
      <c r="AA784">
        <v>0</v>
      </c>
      <c r="AB784">
        <v>69</v>
      </c>
      <c r="AC784" t="str" cm="1">
        <f t="array" ref="AC784">_xlfn.IFS(AB784 &lt; 30, "&lt; 30", AB784 &lt; 40, "30-39", AB784 &lt; 50, "40-49", AB784 &gt;= 50, "50+")</f>
        <v>50+</v>
      </c>
      <c r="AD784">
        <v>2685</v>
      </c>
      <c r="AE784">
        <v>0</v>
      </c>
      <c r="AF784">
        <v>1</v>
      </c>
      <c r="AG784">
        <v>0</v>
      </c>
      <c r="AH784">
        <v>0</v>
      </c>
      <c r="AI784">
        <v>0</v>
      </c>
      <c r="AJ784" t="str" cm="1">
        <f t="array" ref="AJ78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8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84">
        <v>0</v>
      </c>
      <c r="AM784">
        <v>0</v>
      </c>
      <c r="AN784">
        <v>1</v>
      </c>
      <c r="AO784">
        <v>0</v>
      </c>
      <c r="AP784">
        <v>0</v>
      </c>
      <c r="AQ784" t="str" cm="1">
        <f t="array" ref="AQ78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84" t="str" cm="1">
        <f t="array" ref="AR78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84">
        <v>123</v>
      </c>
      <c r="AT784">
        <v>76</v>
      </c>
      <c r="AU784">
        <v>0</v>
      </c>
      <c r="AV784">
        <v>2</v>
      </c>
      <c r="AW784" t="s">
        <v>47</v>
      </c>
      <c r="AX784" t="s">
        <v>13</v>
      </c>
      <c r="AY784" t="str">
        <f t="shared" si="109"/>
        <v>Store</v>
      </c>
      <c r="AZ784">
        <v>7</v>
      </c>
      <c r="BA784" t="s">
        <v>44</v>
      </c>
      <c r="BB784">
        <f t="shared" si="110"/>
        <v>7</v>
      </c>
      <c r="BC784">
        <f t="shared" si="111"/>
        <v>170</v>
      </c>
      <c r="BD784">
        <f t="shared" si="112"/>
        <v>4</v>
      </c>
      <c r="BE784">
        <f t="shared" si="113"/>
        <v>3</v>
      </c>
      <c r="BF784">
        <f t="shared" si="114"/>
        <v>3</v>
      </c>
      <c r="BG784">
        <f t="shared" si="115"/>
        <v>10</v>
      </c>
      <c r="BH784">
        <f t="shared" si="116"/>
        <v>2</v>
      </c>
      <c r="BI784" t="str">
        <f>VLOOKUP(BH784,'Additional Data'!$E$1:$F$12,2,FALSE)</f>
        <v>Churned Customer</v>
      </c>
      <c r="BJ784" t="str">
        <f>IF(G784 &lt;= 'Additional Data'!$Q$2, "Low", IF(G784 &lt;= 'Additional Data'!$Q$3, "Medium", "High"))</f>
        <v>Medium</v>
      </c>
      <c r="BK784" t="str">
        <f>IF(K784 &lt;= 'Additional Data'!$V$2, "Low", IF(K784 &lt;= 'Additional Data'!$V$3, "Medium", "High"))</f>
        <v>Medium</v>
      </c>
      <c r="BL784" t="str">
        <f>IF(L784 &lt;= 'Additional Data'!$AA$2, "Low", IF(L784 &lt;= 'Additional Data'!$AA$3, "Medium", "High"))</f>
        <v>Medium</v>
      </c>
      <c r="BM784">
        <v>783</v>
      </c>
    </row>
    <row r="785" spans="1:65" x14ac:dyDescent="0.25">
      <c r="A785">
        <v>82716</v>
      </c>
      <c r="B785" t="str">
        <f>IF(A785 &lt;= 'Additional Data'!$B$2,"Low", IF(A785 &lt;='Additional Data'!$B$3, "Medium", "High"))</f>
        <v>High</v>
      </c>
      <c r="C785">
        <v>0</v>
      </c>
      <c r="D785">
        <v>0</v>
      </c>
      <c r="E785">
        <v>8</v>
      </c>
      <c r="F785" t="str">
        <f t="shared" si="108"/>
        <v>Recent</v>
      </c>
      <c r="G785">
        <v>606</v>
      </c>
      <c r="H785">
        <v>148</v>
      </c>
      <c r="I785">
        <v>228</v>
      </c>
      <c r="J785">
        <v>15</v>
      </c>
      <c r="K785">
        <v>148</v>
      </c>
      <c r="L785">
        <v>22</v>
      </c>
      <c r="M785">
        <f>INDEX('Additional Data'!$H$2:$M$2, MATCH(MAX(G785:L785), G785:L785,0))</f>
        <v>0</v>
      </c>
      <c r="N785">
        <v>1</v>
      </c>
      <c r="O785">
        <v>6</v>
      </c>
      <c r="P785">
        <v>8</v>
      </c>
      <c r="Q785">
        <v>13</v>
      </c>
      <c r="R785">
        <v>2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3</v>
      </c>
      <c r="Z785">
        <v>11</v>
      </c>
      <c r="AA785">
        <v>0</v>
      </c>
      <c r="AB785">
        <v>76</v>
      </c>
      <c r="AC785" t="str" cm="1">
        <f t="array" ref="AC785">_xlfn.IFS(AB785 &lt; 30, "&lt; 30", AB785 &lt; 40, "30-39", AB785 &lt; 50, "40-49", AB785 &gt;= 50, "50+")</f>
        <v>50+</v>
      </c>
      <c r="AD785">
        <v>2395</v>
      </c>
      <c r="AE785">
        <v>0</v>
      </c>
      <c r="AF785">
        <v>0</v>
      </c>
      <c r="AG785">
        <v>1</v>
      </c>
      <c r="AH785">
        <v>0</v>
      </c>
      <c r="AI785">
        <v>0</v>
      </c>
      <c r="AJ785" t="str" cm="1">
        <f t="array" ref="AJ78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78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85">
        <v>0</v>
      </c>
      <c r="AM785">
        <v>0</v>
      </c>
      <c r="AN785">
        <v>0</v>
      </c>
      <c r="AO785">
        <v>0</v>
      </c>
      <c r="AP785">
        <v>1</v>
      </c>
      <c r="AQ785" t="str" cm="1">
        <f t="array" ref="AQ78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785" t="str" cm="1">
        <f t="array" ref="AR78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85">
        <v>1145</v>
      </c>
      <c r="AT785">
        <v>1123</v>
      </c>
      <c r="AU785">
        <v>0</v>
      </c>
      <c r="AV785">
        <v>0</v>
      </c>
      <c r="AW785" t="s">
        <v>43</v>
      </c>
      <c r="AX785" t="s">
        <v>13</v>
      </c>
      <c r="AY785" t="str">
        <f t="shared" si="109"/>
        <v>Store</v>
      </c>
      <c r="AZ785">
        <v>27</v>
      </c>
      <c r="BA785" t="s">
        <v>44</v>
      </c>
      <c r="BB785">
        <f t="shared" si="110"/>
        <v>27</v>
      </c>
      <c r="BC785">
        <f t="shared" si="111"/>
        <v>1167</v>
      </c>
      <c r="BD785">
        <f t="shared" si="112"/>
        <v>10</v>
      </c>
      <c r="BE785">
        <f t="shared" si="113"/>
        <v>9</v>
      </c>
      <c r="BF785">
        <f t="shared" si="114"/>
        <v>7</v>
      </c>
      <c r="BG785">
        <f t="shared" si="115"/>
        <v>26</v>
      </c>
      <c r="BH785">
        <f t="shared" si="116"/>
        <v>9</v>
      </c>
      <c r="BI785" t="str">
        <f>VLOOKUP(BH785,'Additional Data'!$E$1:$F$12,2,FALSE)</f>
        <v>Top Customer</v>
      </c>
      <c r="BJ785" t="str">
        <f>IF(G785 &lt;= 'Additional Data'!$Q$2, "Low", IF(G785 &lt;= 'Additional Data'!$Q$3, "Medium", "High"))</f>
        <v>High</v>
      </c>
      <c r="BK785" t="str">
        <f>IF(K785 &lt;= 'Additional Data'!$V$2, "Low", IF(K785 &lt;= 'Additional Data'!$V$3, "Medium", "High"))</f>
        <v>High</v>
      </c>
      <c r="BL785" t="str">
        <f>IF(L785 &lt;= 'Additional Data'!$AA$2, "Low", IF(L785 &lt;= 'Additional Data'!$AA$3, "Medium", "High"))</f>
        <v>Medium</v>
      </c>
      <c r="BM785">
        <v>784</v>
      </c>
    </row>
    <row r="786" spans="1:65" x14ac:dyDescent="0.25">
      <c r="A786">
        <v>48192</v>
      </c>
      <c r="B786" t="str">
        <f>IF(A786 &lt;= 'Additional Data'!$B$2,"Low", IF(A786 &lt;='Additional Data'!$B$3, "Medium", "High"))</f>
        <v>Medium</v>
      </c>
      <c r="C786">
        <v>0</v>
      </c>
      <c r="D786">
        <v>0</v>
      </c>
      <c r="E786">
        <v>76</v>
      </c>
      <c r="F786" t="str">
        <f t="shared" si="108"/>
        <v>Old</v>
      </c>
      <c r="G786">
        <v>1039</v>
      </c>
      <c r="H786">
        <v>43</v>
      </c>
      <c r="I786">
        <v>204</v>
      </c>
      <c r="J786">
        <v>153</v>
      </c>
      <c r="K786">
        <v>58</v>
      </c>
      <c r="L786">
        <v>29</v>
      </c>
      <c r="M786">
        <f>INDEX('Additional Data'!$H$2:$M$2, MATCH(MAX(G786:L786), G786:L786,0))</f>
        <v>0</v>
      </c>
      <c r="N786">
        <v>3</v>
      </c>
      <c r="O786">
        <v>2</v>
      </c>
      <c r="P786">
        <v>8</v>
      </c>
      <c r="Q786">
        <v>12</v>
      </c>
      <c r="R786">
        <v>8</v>
      </c>
      <c r="S786">
        <v>0</v>
      </c>
      <c r="T786">
        <v>1</v>
      </c>
      <c r="U786">
        <v>0</v>
      </c>
      <c r="V786">
        <v>1</v>
      </c>
      <c r="W786">
        <v>1</v>
      </c>
      <c r="X786">
        <v>0</v>
      </c>
      <c r="Y786">
        <v>3</v>
      </c>
      <c r="Z786">
        <v>11</v>
      </c>
      <c r="AA786">
        <v>1</v>
      </c>
      <c r="AB786">
        <v>62</v>
      </c>
      <c r="AC786" t="str" cm="1">
        <f t="array" ref="AC786">_xlfn.IFS(AB786 &lt; 30, "&lt; 30", AB786 &lt; 40, "30-39", AB786 &lt; 50, "40-49", AB786 &gt;= 50, "50+")</f>
        <v>50+</v>
      </c>
      <c r="AD786">
        <v>2608</v>
      </c>
      <c r="AE786">
        <v>0</v>
      </c>
      <c r="AF786">
        <v>1</v>
      </c>
      <c r="AG786">
        <v>0</v>
      </c>
      <c r="AH786">
        <v>0</v>
      </c>
      <c r="AI786">
        <v>0</v>
      </c>
      <c r="AJ786" t="str" cm="1">
        <f t="array" ref="AJ78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8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86">
        <v>0</v>
      </c>
      <c r="AM786">
        <v>0</v>
      </c>
      <c r="AN786">
        <v>1</v>
      </c>
      <c r="AO786">
        <v>0</v>
      </c>
      <c r="AP786">
        <v>0</v>
      </c>
      <c r="AQ786" t="str" cm="1">
        <f t="array" ref="AQ78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86" t="str" cm="1">
        <f t="array" ref="AR78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86">
        <v>1497</v>
      </c>
      <c r="AT786">
        <v>1468</v>
      </c>
      <c r="AU786">
        <v>3</v>
      </c>
      <c r="AV786">
        <v>0</v>
      </c>
      <c r="AW786" t="s">
        <v>43</v>
      </c>
      <c r="AX786" t="s">
        <v>13</v>
      </c>
      <c r="AY786" t="str">
        <f t="shared" si="109"/>
        <v>Store</v>
      </c>
      <c r="AZ786">
        <v>22</v>
      </c>
      <c r="BA786" t="s">
        <v>48</v>
      </c>
      <c r="BB786">
        <f t="shared" si="110"/>
        <v>22</v>
      </c>
      <c r="BC786">
        <f t="shared" si="111"/>
        <v>1526</v>
      </c>
      <c r="BD786">
        <f t="shared" si="112"/>
        <v>3.0000000000000004</v>
      </c>
      <c r="BE786">
        <f t="shared" si="113"/>
        <v>8</v>
      </c>
      <c r="BF786">
        <f t="shared" si="114"/>
        <v>8</v>
      </c>
      <c r="BG786">
        <f t="shared" si="115"/>
        <v>19</v>
      </c>
      <c r="BH786">
        <f t="shared" si="116"/>
        <v>7</v>
      </c>
      <c r="BI786" t="str">
        <f>VLOOKUP(BH786,'Additional Data'!$E$1:$F$12,2,FALSE)</f>
        <v>Loyal Customer</v>
      </c>
      <c r="BJ786" t="str">
        <f>IF(G786 &lt;= 'Additional Data'!$Q$2, "Low", IF(G786 &lt;= 'Additional Data'!$Q$3, "Medium", "High"))</f>
        <v>High</v>
      </c>
      <c r="BK786" t="str">
        <f>IF(K786 &lt;= 'Additional Data'!$V$2, "Low", IF(K786 &lt;= 'Additional Data'!$V$3, "Medium", "High"))</f>
        <v>High</v>
      </c>
      <c r="BL786" t="str">
        <f>IF(L786 &lt;= 'Additional Data'!$AA$2, "Low", IF(L786 &lt;= 'Additional Data'!$AA$3, "Medium", "High"))</f>
        <v>Medium</v>
      </c>
      <c r="BM786">
        <v>785</v>
      </c>
    </row>
    <row r="787" spans="1:65" x14ac:dyDescent="0.25">
      <c r="A787">
        <v>49681</v>
      </c>
      <c r="B787" t="str">
        <f>IF(A787 &lt;= 'Additional Data'!$B$2,"Low", IF(A787 &lt;='Additional Data'!$B$3, "Medium", "High"))</f>
        <v>Medium</v>
      </c>
      <c r="C787">
        <v>0</v>
      </c>
      <c r="D787">
        <v>2</v>
      </c>
      <c r="E787">
        <v>66</v>
      </c>
      <c r="F787" t="str">
        <f t="shared" si="108"/>
        <v>Old</v>
      </c>
      <c r="G787">
        <v>411</v>
      </c>
      <c r="H787">
        <v>0</v>
      </c>
      <c r="I787">
        <v>26</v>
      </c>
      <c r="J787">
        <v>0</v>
      </c>
      <c r="K787">
        <v>0</v>
      </c>
      <c r="L787">
        <v>21</v>
      </c>
      <c r="M787">
        <f>INDEX('Additional Data'!$H$2:$M$2, MATCH(MAX(G787:L787), G787:L787,0))</f>
        <v>0</v>
      </c>
      <c r="N787">
        <v>6</v>
      </c>
      <c r="O787">
        <v>7</v>
      </c>
      <c r="P787">
        <v>1</v>
      </c>
      <c r="Q787">
        <v>7</v>
      </c>
      <c r="R787">
        <v>7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3</v>
      </c>
      <c r="Z787">
        <v>11</v>
      </c>
      <c r="AA787">
        <v>0</v>
      </c>
      <c r="AB787">
        <v>44</v>
      </c>
      <c r="AC787" t="str" cm="1">
        <f t="array" ref="AC787">_xlfn.IFS(AB787 &lt; 30, "&lt; 30", AB787 &lt; 40, "30-39", AB787 &lt; 50, "40-49", AB787 &gt;= 50, "50+")</f>
        <v>40-49</v>
      </c>
      <c r="AD787">
        <v>2396</v>
      </c>
      <c r="AE787">
        <v>0</v>
      </c>
      <c r="AF787">
        <v>1</v>
      </c>
      <c r="AG787">
        <v>0</v>
      </c>
      <c r="AH787">
        <v>0</v>
      </c>
      <c r="AI787">
        <v>0</v>
      </c>
      <c r="AJ787" t="str" cm="1">
        <f t="array" ref="AJ78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8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87">
        <v>0</v>
      </c>
      <c r="AM787">
        <v>0</v>
      </c>
      <c r="AN787">
        <v>0</v>
      </c>
      <c r="AO787">
        <v>1</v>
      </c>
      <c r="AP787">
        <v>0</v>
      </c>
      <c r="AQ787" t="str" cm="1">
        <f t="array" ref="AQ78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787" t="str" cm="1">
        <f t="array" ref="AR78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87">
        <v>437</v>
      </c>
      <c r="AT787">
        <v>416</v>
      </c>
      <c r="AU787">
        <v>0</v>
      </c>
      <c r="AV787">
        <v>2</v>
      </c>
      <c r="AW787" t="s">
        <v>46</v>
      </c>
      <c r="AX787" t="s">
        <v>11</v>
      </c>
      <c r="AY787" t="str">
        <f t="shared" si="109"/>
        <v>Web</v>
      </c>
      <c r="AZ787">
        <v>15</v>
      </c>
      <c r="BA787" t="s">
        <v>44</v>
      </c>
      <c r="BB787">
        <f t="shared" si="110"/>
        <v>15</v>
      </c>
      <c r="BC787">
        <f t="shared" si="111"/>
        <v>458</v>
      </c>
      <c r="BD787">
        <f t="shared" si="112"/>
        <v>4</v>
      </c>
      <c r="BE787">
        <f t="shared" si="113"/>
        <v>5</v>
      </c>
      <c r="BF787">
        <f t="shared" si="114"/>
        <v>5</v>
      </c>
      <c r="BG787">
        <f t="shared" si="115"/>
        <v>14</v>
      </c>
      <c r="BH787">
        <f t="shared" si="116"/>
        <v>4</v>
      </c>
      <c r="BI787" t="str">
        <f>VLOOKUP(BH787,'Additional Data'!$E$1:$F$12,2,FALSE)</f>
        <v>At Risk</v>
      </c>
      <c r="BJ787" t="str">
        <f>IF(G787 &lt;= 'Additional Data'!$Q$2, "Low", IF(G787 &lt;= 'Additional Data'!$Q$3, "Medium", "High"))</f>
        <v>Medium</v>
      </c>
      <c r="BK787" t="str">
        <f>IF(K787 &lt;= 'Additional Data'!$V$2, "Low", IF(K787 &lt;= 'Additional Data'!$V$3, "Medium", "High"))</f>
        <v>Low</v>
      </c>
      <c r="BL787" t="str">
        <f>IF(L787 &lt;= 'Additional Data'!$AA$2, "Low", IF(L787 &lt;= 'Additional Data'!$AA$3, "Medium", "High"))</f>
        <v>Medium</v>
      </c>
      <c r="BM787">
        <v>786</v>
      </c>
    </row>
    <row r="788" spans="1:65" x14ac:dyDescent="0.25">
      <c r="A788">
        <v>56850</v>
      </c>
      <c r="B788" t="str">
        <f>IF(A788 &lt;= 'Additional Data'!$B$2,"Low", IF(A788 &lt;='Additional Data'!$B$3, "Medium", "High"))</f>
        <v>Medium</v>
      </c>
      <c r="C788">
        <v>0</v>
      </c>
      <c r="D788">
        <v>1</v>
      </c>
      <c r="E788">
        <v>83</v>
      </c>
      <c r="F788" t="str">
        <f t="shared" si="108"/>
        <v>Old</v>
      </c>
      <c r="G788">
        <v>34</v>
      </c>
      <c r="H788">
        <v>1</v>
      </c>
      <c r="I788">
        <v>19</v>
      </c>
      <c r="J788">
        <v>2</v>
      </c>
      <c r="K788">
        <v>7</v>
      </c>
      <c r="L788">
        <v>0</v>
      </c>
      <c r="M788">
        <f>INDEX('Additional Data'!$H$2:$M$2, MATCH(MAX(G788:L788), G788:L788,0))</f>
        <v>0</v>
      </c>
      <c r="N788">
        <v>1</v>
      </c>
      <c r="O788">
        <v>1</v>
      </c>
      <c r="P788">
        <v>1</v>
      </c>
      <c r="Q788">
        <v>3</v>
      </c>
      <c r="R788">
        <v>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3</v>
      </c>
      <c r="Z788">
        <v>11</v>
      </c>
      <c r="AA788">
        <v>0</v>
      </c>
      <c r="AB788">
        <v>49</v>
      </c>
      <c r="AC788" t="str" cm="1">
        <f t="array" ref="AC788">_xlfn.IFS(AB788 &lt; 30, "&lt; 30", AB788 &lt; 40, "30-39", AB788 &lt; 50, "40-49", AB788 &gt;= 50, "50+")</f>
        <v>40-49</v>
      </c>
      <c r="AD788">
        <v>2257</v>
      </c>
      <c r="AE788">
        <v>0</v>
      </c>
      <c r="AF788">
        <v>1</v>
      </c>
      <c r="AG788">
        <v>0</v>
      </c>
      <c r="AH788">
        <v>0</v>
      </c>
      <c r="AI788">
        <v>0</v>
      </c>
      <c r="AJ788" t="str" cm="1">
        <f t="array" ref="AJ78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8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88">
        <v>0</v>
      </c>
      <c r="AM788">
        <v>0</v>
      </c>
      <c r="AN788">
        <v>0</v>
      </c>
      <c r="AO788">
        <v>1</v>
      </c>
      <c r="AP788">
        <v>0</v>
      </c>
      <c r="AQ788" t="str" cm="1">
        <f t="array" ref="AQ78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788" t="str" cm="1">
        <f t="array" ref="AR78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88">
        <v>63</v>
      </c>
      <c r="AT788">
        <v>63</v>
      </c>
      <c r="AU788">
        <v>0</v>
      </c>
      <c r="AV788">
        <v>1</v>
      </c>
      <c r="AW788" t="s">
        <v>47</v>
      </c>
      <c r="AX788" t="s">
        <v>13</v>
      </c>
      <c r="AY788" t="str">
        <f t="shared" si="109"/>
        <v>Store</v>
      </c>
      <c r="AZ788">
        <v>5</v>
      </c>
      <c r="BA788" t="s">
        <v>44</v>
      </c>
      <c r="BB788">
        <f t="shared" si="110"/>
        <v>5</v>
      </c>
      <c r="BC788">
        <f t="shared" si="111"/>
        <v>63</v>
      </c>
      <c r="BD788">
        <f t="shared" si="112"/>
        <v>1.9999999999999996</v>
      </c>
      <c r="BE788">
        <f t="shared" si="113"/>
        <v>1</v>
      </c>
      <c r="BF788">
        <f t="shared" si="114"/>
        <v>2</v>
      </c>
      <c r="BG788">
        <f t="shared" si="115"/>
        <v>5</v>
      </c>
      <c r="BH788">
        <f t="shared" si="116"/>
        <v>0</v>
      </c>
      <c r="BI788" t="str">
        <f>VLOOKUP(BH788,'Additional Data'!$E$1:$F$12,2,FALSE)</f>
        <v>Churned Customer</v>
      </c>
      <c r="BJ788" t="str">
        <f>IF(G788 &lt;= 'Additional Data'!$Q$2, "Low", IF(G788 &lt;= 'Additional Data'!$Q$3, "Medium", "High"))</f>
        <v>Medium</v>
      </c>
      <c r="BK788" t="str">
        <f>IF(K788 &lt;= 'Additional Data'!$V$2, "Low", IF(K788 &lt;= 'Additional Data'!$V$3, "Medium", "High"))</f>
        <v>Medium</v>
      </c>
      <c r="BL788" t="str">
        <f>IF(L788 &lt;= 'Additional Data'!$AA$2, "Low", IF(L788 &lt;= 'Additional Data'!$AA$3, "Medium", "High"))</f>
        <v>Low</v>
      </c>
      <c r="BM788">
        <v>787</v>
      </c>
    </row>
    <row r="789" spans="1:65" x14ac:dyDescent="0.25">
      <c r="A789">
        <v>55267</v>
      </c>
      <c r="B789" t="str">
        <f>IF(A789 &lt;= 'Additional Data'!$B$2,"Low", IF(A789 &lt;='Additional Data'!$B$3, "Medium", "High"))</f>
        <v>Medium</v>
      </c>
      <c r="C789">
        <v>0</v>
      </c>
      <c r="D789">
        <v>1</v>
      </c>
      <c r="E789">
        <v>28</v>
      </c>
      <c r="F789" t="str">
        <f t="shared" si="108"/>
        <v>Recent</v>
      </c>
      <c r="G789">
        <v>161</v>
      </c>
      <c r="H789">
        <v>28</v>
      </c>
      <c r="I789">
        <v>136</v>
      </c>
      <c r="J789">
        <v>32</v>
      </c>
      <c r="K789">
        <v>3</v>
      </c>
      <c r="L789">
        <v>45</v>
      </c>
      <c r="M789">
        <f>INDEX('Additional Data'!$H$2:$M$2, MATCH(MAX(G789:L789), G789:L789,0))</f>
        <v>0</v>
      </c>
      <c r="N789">
        <v>4</v>
      </c>
      <c r="O789">
        <v>3</v>
      </c>
      <c r="P789">
        <v>4</v>
      </c>
      <c r="Q789">
        <v>6</v>
      </c>
      <c r="R789">
        <v>3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3</v>
      </c>
      <c r="Z789">
        <v>11</v>
      </c>
      <c r="AA789">
        <v>0</v>
      </c>
      <c r="AB789">
        <v>63</v>
      </c>
      <c r="AC789" t="str" cm="1">
        <f t="array" ref="AC789">_xlfn.IFS(AB789 &lt; 30, "&lt; 30", AB789 &lt; 40, "30-39", AB789 &lt; 50, "40-49", AB789 &gt;= 50, "50+")</f>
        <v>50+</v>
      </c>
      <c r="AD789">
        <v>2410</v>
      </c>
      <c r="AE789">
        <v>0</v>
      </c>
      <c r="AF789">
        <v>1</v>
      </c>
      <c r="AG789">
        <v>0</v>
      </c>
      <c r="AH789">
        <v>0</v>
      </c>
      <c r="AI789">
        <v>0</v>
      </c>
      <c r="AJ789" t="str" cm="1">
        <f t="array" ref="AJ78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8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89">
        <v>0</v>
      </c>
      <c r="AM789">
        <v>0</v>
      </c>
      <c r="AN789">
        <v>1</v>
      </c>
      <c r="AO789">
        <v>0</v>
      </c>
      <c r="AP789">
        <v>0</v>
      </c>
      <c r="AQ789" t="str" cm="1">
        <f t="array" ref="AQ78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89" t="str" cm="1">
        <f t="array" ref="AR78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89">
        <v>360</v>
      </c>
      <c r="AT789">
        <v>315</v>
      </c>
      <c r="AU789">
        <v>0</v>
      </c>
      <c r="AV789">
        <v>1</v>
      </c>
      <c r="AW789" t="s">
        <v>46</v>
      </c>
      <c r="AX789" t="s">
        <v>13</v>
      </c>
      <c r="AY789" t="str">
        <f t="shared" si="109"/>
        <v>Store</v>
      </c>
      <c r="AZ789">
        <v>13</v>
      </c>
      <c r="BA789" t="s">
        <v>44</v>
      </c>
      <c r="BB789">
        <f t="shared" si="110"/>
        <v>13</v>
      </c>
      <c r="BC789">
        <f t="shared" si="111"/>
        <v>405</v>
      </c>
      <c r="BD789">
        <f t="shared" si="112"/>
        <v>8</v>
      </c>
      <c r="BE789">
        <f t="shared" si="113"/>
        <v>5</v>
      </c>
      <c r="BF789">
        <f t="shared" si="114"/>
        <v>5</v>
      </c>
      <c r="BG789">
        <f t="shared" si="115"/>
        <v>18</v>
      </c>
      <c r="BH789">
        <f t="shared" si="116"/>
        <v>6</v>
      </c>
      <c r="BI789" t="str">
        <f>VLOOKUP(BH789,'Additional Data'!$E$1:$F$12,2,FALSE)</f>
        <v>Loyal Customer</v>
      </c>
      <c r="BJ789" t="str">
        <f>IF(G789 &lt;= 'Additional Data'!$Q$2, "Low", IF(G789 &lt;= 'Additional Data'!$Q$3, "Medium", "High"))</f>
        <v>Medium</v>
      </c>
      <c r="BK789" t="str">
        <f>IF(K789 &lt;= 'Additional Data'!$V$2, "Low", IF(K789 &lt;= 'Additional Data'!$V$3, "Medium", "High"))</f>
        <v>Medium</v>
      </c>
      <c r="BL789" t="str">
        <f>IF(L789 &lt;= 'Additional Data'!$AA$2, "Low", IF(L789 &lt;= 'Additional Data'!$AA$3, "Medium", "High"))</f>
        <v>Medium</v>
      </c>
      <c r="BM789">
        <v>788</v>
      </c>
    </row>
    <row r="790" spans="1:65" x14ac:dyDescent="0.25">
      <c r="A790">
        <v>59666</v>
      </c>
      <c r="B790" t="str">
        <f>IF(A790 &lt;= 'Additional Data'!$B$2,"Low", IF(A790 &lt;='Additional Data'!$B$3, "Medium", "High"))</f>
        <v>Medium</v>
      </c>
      <c r="C790">
        <v>1</v>
      </c>
      <c r="D790">
        <v>1</v>
      </c>
      <c r="E790">
        <v>87</v>
      </c>
      <c r="F790" t="str">
        <f t="shared" si="108"/>
        <v>Old</v>
      </c>
      <c r="G790">
        <v>623</v>
      </c>
      <c r="H790">
        <v>53</v>
      </c>
      <c r="I790">
        <v>178</v>
      </c>
      <c r="J790">
        <v>23</v>
      </c>
      <c r="K790">
        <v>17</v>
      </c>
      <c r="L790">
        <v>133</v>
      </c>
      <c r="M790">
        <f>INDEX('Additional Data'!$H$2:$M$2, MATCH(MAX(G790:L790), G790:L790,0))</f>
        <v>0</v>
      </c>
      <c r="N790">
        <v>7</v>
      </c>
      <c r="O790">
        <v>3</v>
      </c>
      <c r="P790">
        <v>2</v>
      </c>
      <c r="Q790">
        <v>8</v>
      </c>
      <c r="R790">
        <v>8</v>
      </c>
      <c r="S790">
        <v>0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3</v>
      </c>
      <c r="Z790">
        <v>11</v>
      </c>
      <c r="AA790">
        <v>0</v>
      </c>
      <c r="AB790">
        <v>48</v>
      </c>
      <c r="AC790" t="str" cm="1">
        <f t="array" ref="AC790">_xlfn.IFS(AB790 &lt; 30, "&lt; 30", AB790 &lt; 40, "30-39", AB790 &lt; 50, "40-49", AB790 &gt;= 50, "50+")</f>
        <v>40-49</v>
      </c>
      <c r="AD790">
        <v>2623</v>
      </c>
      <c r="AE790">
        <v>0</v>
      </c>
      <c r="AF790">
        <v>1</v>
      </c>
      <c r="AG790">
        <v>0</v>
      </c>
      <c r="AH790">
        <v>0</v>
      </c>
      <c r="AI790">
        <v>0</v>
      </c>
      <c r="AJ790" t="str" cm="1">
        <f t="array" ref="AJ79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9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90">
        <v>0</v>
      </c>
      <c r="AM790">
        <v>0</v>
      </c>
      <c r="AN790">
        <v>1</v>
      </c>
      <c r="AO790">
        <v>0</v>
      </c>
      <c r="AP790">
        <v>0</v>
      </c>
      <c r="AQ790" t="str" cm="1">
        <f t="array" ref="AQ79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90" t="str" cm="1">
        <f t="array" ref="AR79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90">
        <v>894</v>
      </c>
      <c r="AT790">
        <v>761</v>
      </c>
      <c r="AU790">
        <v>1</v>
      </c>
      <c r="AV790">
        <v>2</v>
      </c>
      <c r="AW790" t="s">
        <v>46</v>
      </c>
      <c r="AX790" t="s">
        <v>13</v>
      </c>
      <c r="AY790" t="str">
        <f t="shared" si="109"/>
        <v>Store</v>
      </c>
      <c r="AZ790">
        <v>13</v>
      </c>
      <c r="BA790" t="s">
        <v>48</v>
      </c>
      <c r="BB790">
        <f t="shared" si="110"/>
        <v>13</v>
      </c>
      <c r="BC790">
        <f t="shared" si="111"/>
        <v>1027</v>
      </c>
      <c r="BD790">
        <f t="shared" si="112"/>
        <v>1.9999999999999996</v>
      </c>
      <c r="BE790">
        <f t="shared" si="113"/>
        <v>5</v>
      </c>
      <c r="BF790">
        <f t="shared" si="114"/>
        <v>7</v>
      </c>
      <c r="BG790">
        <f t="shared" si="115"/>
        <v>14</v>
      </c>
      <c r="BH790">
        <f t="shared" si="116"/>
        <v>4</v>
      </c>
      <c r="BI790" t="str">
        <f>VLOOKUP(BH790,'Additional Data'!$E$1:$F$12,2,FALSE)</f>
        <v>At Risk</v>
      </c>
      <c r="BJ790" t="str">
        <f>IF(G790 &lt;= 'Additional Data'!$Q$2, "Low", IF(G790 &lt;= 'Additional Data'!$Q$3, "Medium", "High"))</f>
        <v>High</v>
      </c>
      <c r="BK790" t="str">
        <f>IF(K790 &lt;= 'Additional Data'!$V$2, "Low", IF(K790 &lt;= 'Additional Data'!$V$3, "Medium", "High"))</f>
        <v>Medium</v>
      </c>
      <c r="BL790" t="str">
        <f>IF(L790 &lt;= 'Additional Data'!$AA$2, "Low", IF(L790 &lt;= 'Additional Data'!$AA$3, "Medium", "High"))</f>
        <v>High</v>
      </c>
      <c r="BM790">
        <v>789</v>
      </c>
    </row>
    <row r="791" spans="1:65" x14ac:dyDescent="0.25">
      <c r="A791">
        <v>72504</v>
      </c>
      <c r="B791" t="str">
        <f>IF(A791 &lt;= 'Additional Data'!$B$2,"Low", IF(A791 &lt;='Additional Data'!$B$3, "Medium", "High"))</f>
        <v>High</v>
      </c>
      <c r="C791">
        <v>0</v>
      </c>
      <c r="D791">
        <v>1</v>
      </c>
      <c r="E791">
        <v>43</v>
      </c>
      <c r="F791" t="str">
        <f t="shared" si="108"/>
        <v>Mid</v>
      </c>
      <c r="G791">
        <v>604</v>
      </c>
      <c r="H791">
        <v>26</v>
      </c>
      <c r="I791">
        <v>470</v>
      </c>
      <c r="J791">
        <v>123</v>
      </c>
      <c r="K791">
        <v>161</v>
      </c>
      <c r="L791">
        <v>94</v>
      </c>
      <c r="M791">
        <f>INDEX('Additional Data'!$H$2:$M$2, MATCH(MAX(G791:L791), G791:L791,0))</f>
        <v>0</v>
      </c>
      <c r="N791">
        <v>2</v>
      </c>
      <c r="O791">
        <v>5</v>
      </c>
      <c r="P791">
        <v>9</v>
      </c>
      <c r="Q791">
        <v>6</v>
      </c>
      <c r="R791">
        <v>2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3</v>
      </c>
      <c r="Z791">
        <v>11</v>
      </c>
      <c r="AA791">
        <v>0</v>
      </c>
      <c r="AB791">
        <v>48</v>
      </c>
      <c r="AC791" t="str" cm="1">
        <f t="array" ref="AC791">_xlfn.IFS(AB791 &lt; 30, "&lt; 30", AB791 &lt; 40, "30-39", AB791 &lt; 50, "40-49", AB791 &gt;= 50, "50+")</f>
        <v>40-49</v>
      </c>
      <c r="AD791">
        <v>2608</v>
      </c>
      <c r="AE791">
        <v>0</v>
      </c>
      <c r="AF791">
        <v>0</v>
      </c>
      <c r="AG791">
        <v>1</v>
      </c>
      <c r="AH791">
        <v>0</v>
      </c>
      <c r="AI791">
        <v>0</v>
      </c>
      <c r="AJ791" t="str" cm="1">
        <f t="array" ref="AJ79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79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91">
        <v>0</v>
      </c>
      <c r="AM791">
        <v>0</v>
      </c>
      <c r="AN791">
        <v>1</v>
      </c>
      <c r="AO791">
        <v>0</v>
      </c>
      <c r="AP791">
        <v>0</v>
      </c>
      <c r="AQ791" t="str" cm="1">
        <f t="array" ref="AQ79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91" t="str" cm="1">
        <f t="array" ref="AR79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91">
        <v>1384</v>
      </c>
      <c r="AT791">
        <v>1290</v>
      </c>
      <c r="AU791">
        <v>0</v>
      </c>
      <c r="AV791">
        <v>1</v>
      </c>
      <c r="AW791" t="s">
        <v>43</v>
      </c>
      <c r="AX791" t="s">
        <v>12</v>
      </c>
      <c r="AY791" t="str">
        <f t="shared" si="109"/>
        <v>Catalog</v>
      </c>
      <c r="AZ791">
        <v>20</v>
      </c>
      <c r="BA791" t="s">
        <v>44</v>
      </c>
      <c r="BB791">
        <f t="shared" si="110"/>
        <v>20</v>
      </c>
      <c r="BC791">
        <f t="shared" si="111"/>
        <v>1478</v>
      </c>
      <c r="BD791">
        <f t="shared" si="112"/>
        <v>6</v>
      </c>
      <c r="BE791">
        <f t="shared" si="113"/>
        <v>7</v>
      </c>
      <c r="BF791">
        <f t="shared" si="114"/>
        <v>8</v>
      </c>
      <c r="BG791">
        <f t="shared" si="115"/>
        <v>21</v>
      </c>
      <c r="BH791">
        <f t="shared" si="116"/>
        <v>8</v>
      </c>
      <c r="BI791" t="str">
        <f>VLOOKUP(BH791,'Additional Data'!$E$1:$F$12,2,FALSE)</f>
        <v>Top Customer</v>
      </c>
      <c r="BJ791" t="str">
        <f>IF(G791 &lt;= 'Additional Data'!$Q$2, "Low", IF(G791 &lt;= 'Additional Data'!$Q$3, "Medium", "High"))</f>
        <v>High</v>
      </c>
      <c r="BK791" t="str">
        <f>IF(K791 &lt;= 'Additional Data'!$V$2, "Low", IF(K791 &lt;= 'Additional Data'!$V$3, "Medium", "High"))</f>
        <v>High</v>
      </c>
      <c r="BL791" t="str">
        <f>IF(L791 &lt;= 'Additional Data'!$AA$2, "Low", IF(L791 &lt;= 'Additional Data'!$AA$3, "Medium", "High"))</f>
        <v>High</v>
      </c>
      <c r="BM791">
        <v>790</v>
      </c>
    </row>
    <row r="792" spans="1:65" x14ac:dyDescent="0.25">
      <c r="A792">
        <v>26872</v>
      </c>
      <c r="B792" t="str">
        <f>IF(A792 &lt;= 'Additional Data'!$B$2,"Low", IF(A792 &lt;='Additional Data'!$B$3, "Medium", "High"))</f>
        <v>Low</v>
      </c>
      <c r="C792">
        <v>0</v>
      </c>
      <c r="D792">
        <v>0</v>
      </c>
      <c r="E792">
        <v>0</v>
      </c>
      <c r="F792" t="str">
        <f t="shared" si="108"/>
        <v>Very Recent</v>
      </c>
      <c r="G792">
        <v>3</v>
      </c>
      <c r="H792">
        <v>10</v>
      </c>
      <c r="I792">
        <v>8</v>
      </c>
      <c r="J792">
        <v>3</v>
      </c>
      <c r="K792">
        <v>16</v>
      </c>
      <c r="L792">
        <v>32</v>
      </c>
      <c r="M792">
        <f>INDEX('Additional Data'!$H$2:$M$2, MATCH(MAX(G792:L792), G792:L792,0))</f>
        <v>0</v>
      </c>
      <c r="N792">
        <v>1</v>
      </c>
      <c r="O792">
        <v>1</v>
      </c>
      <c r="P792">
        <v>1</v>
      </c>
      <c r="Q792">
        <v>2</v>
      </c>
      <c r="R792">
        <v>6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3</v>
      </c>
      <c r="Z792">
        <v>11</v>
      </c>
      <c r="AA792">
        <v>0</v>
      </c>
      <c r="AB792">
        <v>39</v>
      </c>
      <c r="AC792" t="str" cm="1">
        <f t="array" ref="AC792">_xlfn.IFS(AB792 &lt; 30, "&lt; 30", AB792 &lt; 40, "30-39", AB792 &lt; 50, "40-49", AB792 &gt;= 50, "50+")</f>
        <v>30-39</v>
      </c>
      <c r="AD792">
        <v>2415</v>
      </c>
      <c r="AE792">
        <v>0</v>
      </c>
      <c r="AF792">
        <v>1</v>
      </c>
      <c r="AG792">
        <v>0</v>
      </c>
      <c r="AH792">
        <v>0</v>
      </c>
      <c r="AI792">
        <v>0</v>
      </c>
      <c r="AJ792" t="str" cm="1">
        <f t="array" ref="AJ79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9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92">
        <v>0</v>
      </c>
      <c r="AM792">
        <v>0</v>
      </c>
      <c r="AN792">
        <v>1</v>
      </c>
      <c r="AO792">
        <v>0</v>
      </c>
      <c r="AP792">
        <v>0</v>
      </c>
      <c r="AQ792" t="str" cm="1">
        <f t="array" ref="AQ79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92" t="str" cm="1">
        <f t="array" ref="AR79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92">
        <v>40</v>
      </c>
      <c r="AT792">
        <v>8</v>
      </c>
      <c r="AU792">
        <v>0</v>
      </c>
      <c r="AV792">
        <v>0</v>
      </c>
      <c r="AW792" t="s">
        <v>45</v>
      </c>
      <c r="AX792" t="s">
        <v>13</v>
      </c>
      <c r="AY792" t="str">
        <f t="shared" si="109"/>
        <v>Store</v>
      </c>
      <c r="AZ792">
        <v>4</v>
      </c>
      <c r="BA792" t="s">
        <v>44</v>
      </c>
      <c r="BB792">
        <f t="shared" si="110"/>
        <v>4</v>
      </c>
      <c r="BC792">
        <f t="shared" si="111"/>
        <v>72</v>
      </c>
      <c r="BD792">
        <f t="shared" si="112"/>
        <v>10</v>
      </c>
      <c r="BE792">
        <f t="shared" si="113"/>
        <v>0</v>
      </c>
      <c r="BF792">
        <f t="shared" si="114"/>
        <v>2</v>
      </c>
      <c r="BG792">
        <f t="shared" si="115"/>
        <v>12</v>
      </c>
      <c r="BH792">
        <f t="shared" si="116"/>
        <v>3</v>
      </c>
      <c r="BI792" t="str">
        <f>VLOOKUP(BH792,'Additional Data'!$E$1:$F$12,2,FALSE)</f>
        <v>At Risk</v>
      </c>
      <c r="BJ792" t="str">
        <f>IF(G792 &lt;= 'Additional Data'!$Q$2, "Low", IF(G792 &lt;= 'Additional Data'!$Q$3, "Medium", "High"))</f>
        <v>Low</v>
      </c>
      <c r="BK792" t="str">
        <f>IF(K792 &lt;= 'Additional Data'!$V$2, "Low", IF(K792 &lt;= 'Additional Data'!$V$3, "Medium", "High"))</f>
        <v>Medium</v>
      </c>
      <c r="BL792" t="str">
        <f>IF(L792 &lt;= 'Additional Data'!$AA$2, "Low", IF(L792 &lt;= 'Additional Data'!$AA$3, "Medium", "High"))</f>
        <v>Medium</v>
      </c>
      <c r="BM792">
        <v>791</v>
      </c>
    </row>
    <row r="793" spans="1:65" x14ac:dyDescent="0.25">
      <c r="A793">
        <v>21359</v>
      </c>
      <c r="B793" t="str">
        <f>IF(A793 &lt;= 'Additional Data'!$B$2,"Low", IF(A793 &lt;='Additional Data'!$B$3, "Medium", "High"))</f>
        <v>Low</v>
      </c>
      <c r="C793">
        <v>1</v>
      </c>
      <c r="D793">
        <v>0</v>
      </c>
      <c r="E793">
        <v>1</v>
      </c>
      <c r="F793" t="str">
        <f t="shared" si="108"/>
        <v>Very Recent</v>
      </c>
      <c r="G793">
        <v>12</v>
      </c>
      <c r="H793">
        <v>2</v>
      </c>
      <c r="I793">
        <v>17</v>
      </c>
      <c r="J793">
        <v>6</v>
      </c>
      <c r="K793">
        <v>1</v>
      </c>
      <c r="L793">
        <v>10</v>
      </c>
      <c r="M793">
        <f>INDEX('Additional Data'!$H$2:$M$2, MATCH(MAX(G793:L793), G793:L793,0))</f>
        <v>0</v>
      </c>
      <c r="N793">
        <v>2</v>
      </c>
      <c r="O793">
        <v>2</v>
      </c>
      <c r="P793">
        <v>0</v>
      </c>
      <c r="Q793">
        <v>3</v>
      </c>
      <c r="R793">
        <v>8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3</v>
      </c>
      <c r="Z793">
        <v>11</v>
      </c>
      <c r="AA793">
        <v>1</v>
      </c>
      <c r="AB793">
        <v>48</v>
      </c>
      <c r="AC793" t="str" cm="1">
        <f t="array" ref="AC793">_xlfn.IFS(AB793 &lt; 30, "&lt; 30", AB793 &lt; 40, "30-39", AB793 &lt; 50, "40-49", AB793 &gt;= 50, "50+")</f>
        <v>40-49</v>
      </c>
      <c r="AD793">
        <v>2594</v>
      </c>
      <c r="AE793">
        <v>0</v>
      </c>
      <c r="AF793">
        <v>0</v>
      </c>
      <c r="AG793">
        <v>1</v>
      </c>
      <c r="AH793">
        <v>0</v>
      </c>
      <c r="AI793">
        <v>0</v>
      </c>
      <c r="AJ793" t="str" cm="1">
        <f t="array" ref="AJ79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79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93">
        <v>0</v>
      </c>
      <c r="AM793">
        <v>0</v>
      </c>
      <c r="AN793">
        <v>1</v>
      </c>
      <c r="AO793">
        <v>0</v>
      </c>
      <c r="AP793">
        <v>0</v>
      </c>
      <c r="AQ793" t="str" cm="1">
        <f t="array" ref="AQ79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93" t="str" cm="1">
        <f t="array" ref="AR79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93">
        <v>38</v>
      </c>
      <c r="AT793">
        <v>28</v>
      </c>
      <c r="AU793">
        <v>0</v>
      </c>
      <c r="AV793">
        <v>1</v>
      </c>
      <c r="AW793" t="s">
        <v>45</v>
      </c>
      <c r="AX793" t="s">
        <v>13</v>
      </c>
      <c r="AY793" t="str">
        <f t="shared" si="109"/>
        <v>Store</v>
      </c>
      <c r="AZ793">
        <v>5</v>
      </c>
      <c r="BA793" t="s">
        <v>44</v>
      </c>
      <c r="BB793">
        <f t="shared" si="110"/>
        <v>5</v>
      </c>
      <c r="BC793">
        <f t="shared" si="111"/>
        <v>48</v>
      </c>
      <c r="BD793">
        <f t="shared" si="112"/>
        <v>10</v>
      </c>
      <c r="BE793">
        <f t="shared" si="113"/>
        <v>1</v>
      </c>
      <c r="BF793">
        <f t="shared" si="114"/>
        <v>1</v>
      </c>
      <c r="BG793">
        <f t="shared" si="115"/>
        <v>12</v>
      </c>
      <c r="BH793">
        <f t="shared" si="116"/>
        <v>3</v>
      </c>
      <c r="BI793" t="str">
        <f>VLOOKUP(BH793,'Additional Data'!$E$1:$F$12,2,FALSE)</f>
        <v>At Risk</v>
      </c>
      <c r="BJ793" t="str">
        <f>IF(G793 &lt;= 'Additional Data'!$Q$2, "Low", IF(G793 &lt;= 'Additional Data'!$Q$3, "Medium", "High"))</f>
        <v>Low</v>
      </c>
      <c r="BK793" t="str">
        <f>IF(K793 &lt;= 'Additional Data'!$V$2, "Low", IF(K793 &lt;= 'Additional Data'!$V$3, "Medium", "High"))</f>
        <v>Low</v>
      </c>
      <c r="BL793" t="str">
        <f>IF(L793 &lt;= 'Additional Data'!$AA$2, "Low", IF(L793 &lt;= 'Additional Data'!$AA$3, "Medium", "High"))</f>
        <v>Medium</v>
      </c>
      <c r="BM793">
        <v>792</v>
      </c>
    </row>
    <row r="794" spans="1:65" x14ac:dyDescent="0.25">
      <c r="A794">
        <v>73170</v>
      </c>
      <c r="B794" t="str">
        <f>IF(A794 &lt;= 'Additional Data'!$B$2,"Low", IF(A794 &lt;='Additional Data'!$B$3, "Medium", "High"))</f>
        <v>High</v>
      </c>
      <c r="C794">
        <v>0</v>
      </c>
      <c r="D794">
        <v>0</v>
      </c>
      <c r="E794">
        <v>1</v>
      </c>
      <c r="F794" t="str">
        <f t="shared" si="108"/>
        <v>Very Recent</v>
      </c>
      <c r="G794">
        <v>184</v>
      </c>
      <c r="H794">
        <v>174</v>
      </c>
      <c r="I794">
        <v>256</v>
      </c>
      <c r="J794">
        <v>50</v>
      </c>
      <c r="K794">
        <v>30</v>
      </c>
      <c r="L794">
        <v>32</v>
      </c>
      <c r="M794">
        <f>INDEX('Additional Data'!$H$2:$M$2, MATCH(MAX(G794:L794), G794:L794,0))</f>
        <v>0</v>
      </c>
      <c r="N794">
        <v>1</v>
      </c>
      <c r="O794">
        <v>5</v>
      </c>
      <c r="P794">
        <v>4</v>
      </c>
      <c r="Q794">
        <v>6</v>
      </c>
      <c r="R794">
        <v>2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3</v>
      </c>
      <c r="Z794">
        <v>11</v>
      </c>
      <c r="AA794">
        <v>0</v>
      </c>
      <c r="AB794">
        <v>45</v>
      </c>
      <c r="AC794" t="str" cm="1">
        <f t="array" ref="AC794">_xlfn.IFS(AB794 &lt; 30, "&lt; 30", AB794 &lt; 40, "30-39", AB794 &lt; 50, "40-49", AB794 &gt;= 50, "50+")</f>
        <v>40-49</v>
      </c>
      <c r="AD794">
        <v>2188</v>
      </c>
      <c r="AE794">
        <v>0</v>
      </c>
      <c r="AF794">
        <v>0</v>
      </c>
      <c r="AG794">
        <v>1</v>
      </c>
      <c r="AH794">
        <v>0</v>
      </c>
      <c r="AI794">
        <v>0</v>
      </c>
      <c r="AJ794" t="str" cm="1">
        <f t="array" ref="AJ79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79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94">
        <v>0</v>
      </c>
      <c r="AM794">
        <v>0</v>
      </c>
      <c r="AN794">
        <v>1</v>
      </c>
      <c r="AO794">
        <v>0</v>
      </c>
      <c r="AP794">
        <v>0</v>
      </c>
      <c r="AQ794" t="str" cm="1">
        <f t="array" ref="AQ79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94" t="str" cm="1">
        <f t="array" ref="AR79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94">
        <v>694</v>
      </c>
      <c r="AT794">
        <v>662</v>
      </c>
      <c r="AU794">
        <v>0</v>
      </c>
      <c r="AV794">
        <v>0</v>
      </c>
      <c r="AW794" t="s">
        <v>46</v>
      </c>
      <c r="AX794" t="s">
        <v>13</v>
      </c>
      <c r="AY794" t="str">
        <f t="shared" si="109"/>
        <v>Store</v>
      </c>
      <c r="AZ794">
        <v>15</v>
      </c>
      <c r="BA794" t="s">
        <v>44</v>
      </c>
      <c r="BB794">
        <f t="shared" si="110"/>
        <v>15</v>
      </c>
      <c r="BC794">
        <f t="shared" si="111"/>
        <v>726</v>
      </c>
      <c r="BD794">
        <f t="shared" si="112"/>
        <v>10</v>
      </c>
      <c r="BE794">
        <f t="shared" si="113"/>
        <v>5</v>
      </c>
      <c r="BF794">
        <f t="shared" si="114"/>
        <v>6</v>
      </c>
      <c r="BG794">
        <f t="shared" si="115"/>
        <v>21</v>
      </c>
      <c r="BH794">
        <f t="shared" si="116"/>
        <v>8</v>
      </c>
      <c r="BI794" t="str">
        <f>VLOOKUP(BH794,'Additional Data'!$E$1:$F$12,2,FALSE)</f>
        <v>Top Customer</v>
      </c>
      <c r="BJ794" t="str">
        <f>IF(G794 &lt;= 'Additional Data'!$Q$2, "Low", IF(G794 &lt;= 'Additional Data'!$Q$3, "Medium", "High"))</f>
        <v>Medium</v>
      </c>
      <c r="BK794" t="str">
        <f>IF(K794 &lt;= 'Additional Data'!$V$2, "Low", IF(K794 &lt;= 'Additional Data'!$V$3, "Medium", "High"))</f>
        <v>Medium</v>
      </c>
      <c r="BL794" t="str">
        <f>IF(L794 &lt;= 'Additional Data'!$AA$2, "Low", IF(L794 &lt;= 'Additional Data'!$AA$3, "Medium", "High"))</f>
        <v>Medium</v>
      </c>
      <c r="BM794">
        <v>793</v>
      </c>
    </row>
    <row r="795" spans="1:65" x14ac:dyDescent="0.25">
      <c r="A795">
        <v>52750</v>
      </c>
      <c r="B795" t="str">
        <f>IF(A795 &lt;= 'Additional Data'!$B$2,"Low", IF(A795 &lt;='Additional Data'!$B$3, "Medium", "High"))</f>
        <v>Medium</v>
      </c>
      <c r="C795">
        <v>0</v>
      </c>
      <c r="D795">
        <v>1</v>
      </c>
      <c r="E795">
        <v>72</v>
      </c>
      <c r="F795" t="str">
        <f t="shared" si="108"/>
        <v>Old</v>
      </c>
      <c r="G795">
        <v>393</v>
      </c>
      <c r="H795">
        <v>0</v>
      </c>
      <c r="I795">
        <v>239</v>
      </c>
      <c r="J795">
        <v>90</v>
      </c>
      <c r="K795">
        <v>69</v>
      </c>
      <c r="L795">
        <v>69</v>
      </c>
      <c r="M795">
        <f>INDEX('Additional Data'!$H$2:$M$2, MATCH(MAX(G795:L795), G795:L795,0))</f>
        <v>0</v>
      </c>
      <c r="N795">
        <v>6</v>
      </c>
      <c r="O795">
        <v>5</v>
      </c>
      <c r="P795">
        <v>7</v>
      </c>
      <c r="Q795">
        <v>9</v>
      </c>
      <c r="R795">
        <v>4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3</v>
      </c>
      <c r="Z795">
        <v>11</v>
      </c>
      <c r="AA795">
        <v>0</v>
      </c>
      <c r="AB795">
        <v>65</v>
      </c>
      <c r="AC795" t="str" cm="1">
        <f t="array" ref="AC795">_xlfn.IFS(AB795 &lt; 30, "&lt; 30", AB795 &lt; 40, "30-39", AB795 &lt; 50, "40-49", AB795 &gt;= 50, "50+")</f>
        <v>50+</v>
      </c>
      <c r="AD795">
        <v>2669</v>
      </c>
      <c r="AE795">
        <v>0</v>
      </c>
      <c r="AF795">
        <v>1</v>
      </c>
      <c r="AG795">
        <v>0</v>
      </c>
      <c r="AH795">
        <v>0</v>
      </c>
      <c r="AI795">
        <v>0</v>
      </c>
      <c r="AJ795" t="str" cm="1">
        <f t="array" ref="AJ79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9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95">
        <v>0</v>
      </c>
      <c r="AM795">
        <v>0</v>
      </c>
      <c r="AN795">
        <v>0</v>
      </c>
      <c r="AO795">
        <v>1</v>
      </c>
      <c r="AP795">
        <v>0</v>
      </c>
      <c r="AQ795" t="str" cm="1">
        <f t="array" ref="AQ79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795" t="str" cm="1">
        <f t="array" ref="AR79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95">
        <v>791</v>
      </c>
      <c r="AT795">
        <v>722</v>
      </c>
      <c r="AU795">
        <v>0</v>
      </c>
      <c r="AV795">
        <v>1</v>
      </c>
      <c r="AW795" t="s">
        <v>46</v>
      </c>
      <c r="AX795" t="s">
        <v>13</v>
      </c>
      <c r="AY795" t="str">
        <f t="shared" si="109"/>
        <v>Store</v>
      </c>
      <c r="AZ795">
        <v>21</v>
      </c>
      <c r="BA795" t="s">
        <v>44</v>
      </c>
      <c r="BB795">
        <f t="shared" si="110"/>
        <v>21</v>
      </c>
      <c r="BC795">
        <f t="shared" si="111"/>
        <v>860</v>
      </c>
      <c r="BD795">
        <f t="shared" si="112"/>
        <v>3.0000000000000004</v>
      </c>
      <c r="BE795">
        <f t="shared" si="113"/>
        <v>8</v>
      </c>
      <c r="BF795">
        <f t="shared" si="114"/>
        <v>6</v>
      </c>
      <c r="BG795">
        <f t="shared" si="115"/>
        <v>17</v>
      </c>
      <c r="BH795">
        <f t="shared" si="116"/>
        <v>5</v>
      </c>
      <c r="BI795" t="str">
        <f>VLOOKUP(BH795,'Additional Data'!$E$1:$F$12,2,FALSE)</f>
        <v>Loyal Customer</v>
      </c>
      <c r="BJ795" t="str">
        <f>IF(G795 &lt;= 'Additional Data'!$Q$2, "Low", IF(G795 &lt;= 'Additional Data'!$Q$3, "Medium", "High"))</f>
        <v>Medium</v>
      </c>
      <c r="BK795" t="str">
        <f>IF(K795 &lt;= 'Additional Data'!$V$2, "Low", IF(K795 &lt;= 'Additional Data'!$V$3, "Medium", "High"))</f>
        <v>High</v>
      </c>
      <c r="BL795" t="str">
        <f>IF(L795 &lt;= 'Additional Data'!$AA$2, "Low", IF(L795 &lt;= 'Additional Data'!$AA$3, "Medium", "High"))</f>
        <v>High</v>
      </c>
      <c r="BM795">
        <v>794</v>
      </c>
    </row>
    <row r="796" spans="1:65" x14ac:dyDescent="0.25">
      <c r="A796">
        <v>91820</v>
      </c>
      <c r="B796" t="str">
        <f>IF(A796 &lt;= 'Additional Data'!$B$2,"Low", IF(A796 &lt;='Additional Data'!$B$3, "Medium", "High"))</f>
        <v>High</v>
      </c>
      <c r="C796">
        <v>0</v>
      </c>
      <c r="D796">
        <v>0</v>
      </c>
      <c r="E796">
        <v>72</v>
      </c>
      <c r="F796" t="str">
        <f t="shared" si="108"/>
        <v>Old</v>
      </c>
      <c r="G796">
        <v>410</v>
      </c>
      <c r="H796">
        <v>73</v>
      </c>
      <c r="I796">
        <v>747</v>
      </c>
      <c r="J796">
        <v>76</v>
      </c>
      <c r="K796">
        <v>161</v>
      </c>
      <c r="L796">
        <v>30</v>
      </c>
      <c r="M796">
        <f>INDEX('Additional Data'!$H$2:$M$2, MATCH(MAX(G796:L796), G796:L796,0))</f>
        <v>0</v>
      </c>
      <c r="N796">
        <v>0</v>
      </c>
      <c r="O796">
        <v>5</v>
      </c>
      <c r="P796">
        <v>5</v>
      </c>
      <c r="Q796">
        <v>12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3</v>
      </c>
      <c r="Z796">
        <v>11</v>
      </c>
      <c r="AA796">
        <v>0</v>
      </c>
      <c r="AB796">
        <v>34</v>
      </c>
      <c r="AC796" t="str" cm="1">
        <f t="array" ref="AC796">_xlfn.IFS(AB796 &lt; 30, "&lt; 30", AB796 &lt; 40, "30-39", AB796 &lt; 50, "40-49", AB796 &gt;= 50, "50+")</f>
        <v>30-39</v>
      </c>
      <c r="AD796">
        <v>2377</v>
      </c>
      <c r="AE796">
        <v>0</v>
      </c>
      <c r="AF796">
        <v>0</v>
      </c>
      <c r="AG796">
        <v>0</v>
      </c>
      <c r="AH796">
        <v>1</v>
      </c>
      <c r="AI796">
        <v>0</v>
      </c>
      <c r="AJ796" t="str" cm="1">
        <f t="array" ref="AJ79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79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96">
        <v>0</v>
      </c>
      <c r="AM796">
        <v>0</v>
      </c>
      <c r="AN796">
        <v>0</v>
      </c>
      <c r="AO796">
        <v>0</v>
      </c>
      <c r="AP796">
        <v>1</v>
      </c>
      <c r="AQ796" t="str" cm="1">
        <f t="array" ref="AQ79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796" t="str" cm="1">
        <f t="array" ref="AR79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96">
        <v>1467</v>
      </c>
      <c r="AT796">
        <v>1437</v>
      </c>
      <c r="AU796">
        <v>0</v>
      </c>
      <c r="AV796">
        <v>0</v>
      </c>
      <c r="AW796" t="s">
        <v>43</v>
      </c>
      <c r="AX796" t="s">
        <v>13</v>
      </c>
      <c r="AY796" t="str">
        <f t="shared" si="109"/>
        <v>Store</v>
      </c>
      <c r="AZ796">
        <v>22</v>
      </c>
      <c r="BA796" t="s">
        <v>44</v>
      </c>
      <c r="BB796">
        <f t="shared" si="110"/>
        <v>22</v>
      </c>
      <c r="BC796">
        <f t="shared" si="111"/>
        <v>1497</v>
      </c>
      <c r="BD796">
        <f t="shared" si="112"/>
        <v>3.0000000000000004</v>
      </c>
      <c r="BE796">
        <f t="shared" si="113"/>
        <v>8</v>
      </c>
      <c r="BF796">
        <f t="shared" si="114"/>
        <v>8</v>
      </c>
      <c r="BG796">
        <f t="shared" si="115"/>
        <v>19</v>
      </c>
      <c r="BH796">
        <f t="shared" si="116"/>
        <v>7</v>
      </c>
      <c r="BI796" t="str">
        <f>VLOOKUP(BH796,'Additional Data'!$E$1:$F$12,2,FALSE)</f>
        <v>Loyal Customer</v>
      </c>
      <c r="BJ796" t="str">
        <f>IF(G796 &lt;= 'Additional Data'!$Q$2, "Low", IF(G796 &lt;= 'Additional Data'!$Q$3, "Medium", "High"))</f>
        <v>Medium</v>
      </c>
      <c r="BK796" t="str">
        <f>IF(K796 &lt;= 'Additional Data'!$V$2, "Low", IF(K796 &lt;= 'Additional Data'!$V$3, "Medium", "High"))</f>
        <v>High</v>
      </c>
      <c r="BL796" t="str">
        <f>IF(L796 &lt;= 'Additional Data'!$AA$2, "Low", IF(L796 &lt;= 'Additional Data'!$AA$3, "Medium", "High"))</f>
        <v>Medium</v>
      </c>
      <c r="BM796">
        <v>795</v>
      </c>
    </row>
    <row r="797" spans="1:65" x14ac:dyDescent="0.25">
      <c r="A797">
        <v>65968</v>
      </c>
      <c r="B797" t="str">
        <f>IF(A797 &lt;= 'Additional Data'!$B$2,"Low", IF(A797 &lt;='Additional Data'!$B$3, "Medium", "High"))</f>
        <v>Medium</v>
      </c>
      <c r="C797">
        <v>0</v>
      </c>
      <c r="D797">
        <v>1</v>
      </c>
      <c r="E797">
        <v>12</v>
      </c>
      <c r="F797" t="str">
        <f t="shared" si="108"/>
        <v>Recent</v>
      </c>
      <c r="G797">
        <v>376</v>
      </c>
      <c r="H797">
        <v>9</v>
      </c>
      <c r="I797">
        <v>83</v>
      </c>
      <c r="J797">
        <v>19</v>
      </c>
      <c r="K797">
        <v>4</v>
      </c>
      <c r="L797">
        <v>4</v>
      </c>
      <c r="M797">
        <f>INDEX('Additional Data'!$H$2:$M$2, MATCH(MAX(G797:L797), G797:L797,0))</f>
        <v>0</v>
      </c>
      <c r="N797">
        <v>2</v>
      </c>
      <c r="O797">
        <v>5</v>
      </c>
      <c r="P797">
        <v>4</v>
      </c>
      <c r="Q797">
        <v>7</v>
      </c>
      <c r="R797">
        <v>3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3</v>
      </c>
      <c r="Z797">
        <v>11</v>
      </c>
      <c r="AA797">
        <v>0</v>
      </c>
      <c r="AB797">
        <v>50</v>
      </c>
      <c r="AC797" t="str" cm="1">
        <f t="array" ref="AC797">_xlfn.IFS(AB797 &lt; 30, "&lt; 30", AB797 &lt; 40, "30-39", AB797 &lt; 50, "40-49", AB797 &gt;= 50, "50+")</f>
        <v>50+</v>
      </c>
      <c r="AD797">
        <v>2207</v>
      </c>
      <c r="AE797">
        <v>0</v>
      </c>
      <c r="AF797">
        <v>0</v>
      </c>
      <c r="AG797">
        <v>0</v>
      </c>
      <c r="AH797">
        <v>1</v>
      </c>
      <c r="AI797">
        <v>0</v>
      </c>
      <c r="AJ797" t="str" cm="1">
        <f t="array" ref="AJ79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79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97">
        <v>0</v>
      </c>
      <c r="AM797">
        <v>0</v>
      </c>
      <c r="AN797">
        <v>0</v>
      </c>
      <c r="AO797">
        <v>0</v>
      </c>
      <c r="AP797">
        <v>1</v>
      </c>
      <c r="AQ797" t="str" cm="1">
        <f t="array" ref="AQ79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797" t="str" cm="1">
        <f t="array" ref="AR79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797">
        <v>491</v>
      </c>
      <c r="AT797">
        <v>487</v>
      </c>
      <c r="AU797">
        <v>0</v>
      </c>
      <c r="AV797">
        <v>1</v>
      </c>
      <c r="AW797" t="s">
        <v>46</v>
      </c>
      <c r="AX797" t="s">
        <v>13</v>
      </c>
      <c r="AY797" t="str">
        <f t="shared" si="109"/>
        <v>Store</v>
      </c>
      <c r="AZ797">
        <v>16</v>
      </c>
      <c r="BA797" t="s">
        <v>44</v>
      </c>
      <c r="BB797">
        <f t="shared" si="110"/>
        <v>16</v>
      </c>
      <c r="BC797">
        <f t="shared" si="111"/>
        <v>495</v>
      </c>
      <c r="BD797">
        <f t="shared" si="112"/>
        <v>9</v>
      </c>
      <c r="BE797">
        <f t="shared" si="113"/>
        <v>6</v>
      </c>
      <c r="BF797">
        <f t="shared" si="114"/>
        <v>5</v>
      </c>
      <c r="BG797">
        <f t="shared" si="115"/>
        <v>20</v>
      </c>
      <c r="BH797">
        <f t="shared" si="116"/>
        <v>7</v>
      </c>
      <c r="BI797" t="str">
        <f>VLOOKUP(BH797,'Additional Data'!$E$1:$F$12,2,FALSE)</f>
        <v>Loyal Customer</v>
      </c>
      <c r="BJ797" t="str">
        <f>IF(G797 &lt;= 'Additional Data'!$Q$2, "Low", IF(G797 &lt;= 'Additional Data'!$Q$3, "Medium", "High"))</f>
        <v>Medium</v>
      </c>
      <c r="BK797" t="str">
        <f>IF(K797 &lt;= 'Additional Data'!$V$2, "Low", IF(K797 &lt;= 'Additional Data'!$V$3, "Medium", "High"))</f>
        <v>Medium</v>
      </c>
      <c r="BL797" t="str">
        <f>IF(L797 &lt;= 'Additional Data'!$AA$2, "Low", IF(L797 &lt;= 'Additional Data'!$AA$3, "Medium", "High"))</f>
        <v>Low</v>
      </c>
      <c r="BM797">
        <v>796</v>
      </c>
    </row>
    <row r="798" spans="1:65" x14ac:dyDescent="0.25">
      <c r="A798">
        <v>30772</v>
      </c>
      <c r="B798" t="str">
        <f>IF(A798 &lt;= 'Additional Data'!$B$2,"Low", IF(A798 &lt;='Additional Data'!$B$3, "Medium", "High"))</f>
        <v>Low</v>
      </c>
      <c r="C798">
        <v>1</v>
      </c>
      <c r="D798">
        <v>1</v>
      </c>
      <c r="E798">
        <v>89</v>
      </c>
      <c r="F798" t="str">
        <f t="shared" si="108"/>
        <v>Old</v>
      </c>
      <c r="G798">
        <v>7</v>
      </c>
      <c r="H798">
        <v>2</v>
      </c>
      <c r="I798">
        <v>4</v>
      </c>
      <c r="J798">
        <v>2</v>
      </c>
      <c r="K798">
        <v>1</v>
      </c>
      <c r="L798">
        <v>4</v>
      </c>
      <c r="M798">
        <f>INDEX('Additional Data'!$H$2:$M$2, MATCH(MAX(G798:L798), G798:L798,0))</f>
        <v>0</v>
      </c>
      <c r="N798">
        <v>1</v>
      </c>
      <c r="O798">
        <v>1</v>
      </c>
      <c r="P798">
        <v>0</v>
      </c>
      <c r="Q798">
        <v>2</v>
      </c>
      <c r="R798">
        <v>6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3</v>
      </c>
      <c r="Z798">
        <v>11</v>
      </c>
      <c r="AA798">
        <v>0</v>
      </c>
      <c r="AB798">
        <v>44</v>
      </c>
      <c r="AC798" t="str" cm="1">
        <f t="array" ref="AC798">_xlfn.IFS(AB798 &lt; 30, "&lt; 30", AB798 &lt; 40, "30-39", AB798 &lt; 50, "40-49", AB798 &gt;= 50, "50+")</f>
        <v>40-49</v>
      </c>
      <c r="AD798">
        <v>2268</v>
      </c>
      <c r="AE798">
        <v>0</v>
      </c>
      <c r="AF798">
        <v>1</v>
      </c>
      <c r="AG798">
        <v>0</v>
      </c>
      <c r="AH798">
        <v>0</v>
      </c>
      <c r="AI798">
        <v>0</v>
      </c>
      <c r="AJ798" t="str" cm="1">
        <f t="array" ref="AJ79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79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798">
        <v>0</v>
      </c>
      <c r="AM798">
        <v>0</v>
      </c>
      <c r="AN798">
        <v>1</v>
      </c>
      <c r="AO798">
        <v>0</v>
      </c>
      <c r="AP798">
        <v>0</v>
      </c>
      <c r="AQ798" t="str" cm="1">
        <f t="array" ref="AQ79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98" t="str" cm="1">
        <f t="array" ref="AR79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98">
        <v>16</v>
      </c>
      <c r="AT798">
        <v>12</v>
      </c>
      <c r="AU798">
        <v>0</v>
      </c>
      <c r="AV798">
        <v>2</v>
      </c>
      <c r="AW798" t="s">
        <v>45</v>
      </c>
      <c r="AX798" t="s">
        <v>13</v>
      </c>
      <c r="AY798" t="str">
        <f t="shared" si="109"/>
        <v>Store</v>
      </c>
      <c r="AZ798">
        <v>3</v>
      </c>
      <c r="BA798" t="s">
        <v>44</v>
      </c>
      <c r="BB798">
        <f t="shared" si="110"/>
        <v>3</v>
      </c>
      <c r="BC798">
        <f t="shared" si="111"/>
        <v>20</v>
      </c>
      <c r="BD798">
        <f t="shared" si="112"/>
        <v>1.9999999999999996</v>
      </c>
      <c r="BE798">
        <f t="shared" si="113"/>
        <v>0</v>
      </c>
      <c r="BF798">
        <f t="shared" si="114"/>
        <v>0</v>
      </c>
      <c r="BG798">
        <f t="shared" si="115"/>
        <v>1.9999999999999996</v>
      </c>
      <c r="BH798">
        <f t="shared" si="116"/>
        <v>0</v>
      </c>
      <c r="BI798" t="str">
        <f>VLOOKUP(BH798,'Additional Data'!$E$1:$F$12,2,FALSE)</f>
        <v>Churned Customer</v>
      </c>
      <c r="BJ798" t="str">
        <f>IF(G798 &lt;= 'Additional Data'!$Q$2, "Low", IF(G798 &lt;= 'Additional Data'!$Q$3, "Medium", "High"))</f>
        <v>Low</v>
      </c>
      <c r="BK798" t="str">
        <f>IF(K798 &lt;= 'Additional Data'!$V$2, "Low", IF(K798 &lt;= 'Additional Data'!$V$3, "Medium", "High"))</f>
        <v>Low</v>
      </c>
      <c r="BL798" t="str">
        <f>IF(L798 &lt;= 'Additional Data'!$AA$2, "Low", IF(L798 &lt;= 'Additional Data'!$AA$3, "Medium", "High"))</f>
        <v>Low</v>
      </c>
      <c r="BM798">
        <v>797</v>
      </c>
    </row>
    <row r="799" spans="1:65" x14ac:dyDescent="0.25">
      <c r="A799">
        <v>22507</v>
      </c>
      <c r="B799" t="str">
        <f>IF(A799 &lt;= 'Additional Data'!$B$2,"Low", IF(A799 &lt;='Additional Data'!$B$3, "Medium", "High"))</f>
        <v>Low</v>
      </c>
      <c r="C799">
        <v>0</v>
      </c>
      <c r="D799">
        <v>0</v>
      </c>
      <c r="E799">
        <v>67</v>
      </c>
      <c r="F799" t="str">
        <f t="shared" si="108"/>
        <v>Old</v>
      </c>
      <c r="G799">
        <v>68</v>
      </c>
      <c r="H799">
        <v>0</v>
      </c>
      <c r="I799">
        <v>226</v>
      </c>
      <c r="J799">
        <v>51</v>
      </c>
      <c r="K799">
        <v>157</v>
      </c>
      <c r="L799">
        <v>68</v>
      </c>
      <c r="M799">
        <f>INDEX('Additional Data'!$H$2:$M$2, MATCH(MAX(G799:L799), G799:L799,0))</f>
        <v>0</v>
      </c>
      <c r="N799">
        <v>3</v>
      </c>
      <c r="O799">
        <v>10</v>
      </c>
      <c r="P799">
        <v>2</v>
      </c>
      <c r="Q799">
        <v>4</v>
      </c>
      <c r="R799">
        <v>9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3</v>
      </c>
      <c r="Z799">
        <v>11</v>
      </c>
      <c r="AA799">
        <v>0</v>
      </c>
      <c r="AB799">
        <v>66</v>
      </c>
      <c r="AC799" t="str" cm="1">
        <f t="array" ref="AC799">_xlfn.IFS(AB799 &lt; 30, "&lt; 30", AB799 &lt; 40, "30-39", AB799 &lt; 50, "40-49", AB799 &gt;= 50, "50+")</f>
        <v>50+</v>
      </c>
      <c r="AD799">
        <v>2741</v>
      </c>
      <c r="AE799">
        <v>0</v>
      </c>
      <c r="AF799">
        <v>0</v>
      </c>
      <c r="AG799">
        <v>1</v>
      </c>
      <c r="AH799">
        <v>0</v>
      </c>
      <c r="AI799">
        <v>0</v>
      </c>
      <c r="AJ799" t="str" cm="1">
        <f t="array" ref="AJ79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79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799">
        <v>0</v>
      </c>
      <c r="AM799">
        <v>0</v>
      </c>
      <c r="AN799">
        <v>1</v>
      </c>
      <c r="AO799">
        <v>0</v>
      </c>
      <c r="AP799">
        <v>0</v>
      </c>
      <c r="AQ799" t="str" cm="1">
        <f t="array" ref="AQ79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799" t="str" cm="1">
        <f t="array" ref="AR79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799">
        <v>502</v>
      </c>
      <c r="AT799">
        <v>434</v>
      </c>
      <c r="AU799">
        <v>0</v>
      </c>
      <c r="AV799">
        <v>0</v>
      </c>
      <c r="AW799" t="s">
        <v>46</v>
      </c>
      <c r="AX799" t="s">
        <v>11</v>
      </c>
      <c r="AY799" t="str">
        <f t="shared" si="109"/>
        <v>Web</v>
      </c>
      <c r="AZ799">
        <v>16</v>
      </c>
      <c r="BA799" t="s">
        <v>44</v>
      </c>
      <c r="BB799">
        <f t="shared" si="110"/>
        <v>16</v>
      </c>
      <c r="BC799">
        <f t="shared" si="111"/>
        <v>570</v>
      </c>
      <c r="BD799">
        <f t="shared" si="112"/>
        <v>4</v>
      </c>
      <c r="BE799">
        <f t="shared" si="113"/>
        <v>6</v>
      </c>
      <c r="BF799">
        <f t="shared" si="114"/>
        <v>5</v>
      </c>
      <c r="BG799">
        <f t="shared" si="115"/>
        <v>15</v>
      </c>
      <c r="BH799">
        <f t="shared" si="116"/>
        <v>4</v>
      </c>
      <c r="BI799" t="str">
        <f>VLOOKUP(BH799,'Additional Data'!$E$1:$F$12,2,FALSE)</f>
        <v>At Risk</v>
      </c>
      <c r="BJ799" t="str">
        <f>IF(G799 &lt;= 'Additional Data'!$Q$2, "Low", IF(G799 &lt;= 'Additional Data'!$Q$3, "Medium", "High"))</f>
        <v>Medium</v>
      </c>
      <c r="BK799" t="str">
        <f>IF(K799 &lt;= 'Additional Data'!$V$2, "Low", IF(K799 &lt;= 'Additional Data'!$V$3, "Medium", "High"))</f>
        <v>High</v>
      </c>
      <c r="BL799" t="str">
        <f>IF(L799 &lt;= 'Additional Data'!$AA$2, "Low", IF(L799 &lt;= 'Additional Data'!$AA$3, "Medium", "High"))</f>
        <v>High</v>
      </c>
      <c r="BM799">
        <v>798</v>
      </c>
    </row>
    <row r="800" spans="1:65" x14ac:dyDescent="0.25">
      <c r="A800">
        <v>65685</v>
      </c>
      <c r="B800" t="str">
        <f>IF(A800 &lt;= 'Additional Data'!$B$2,"Low", IF(A800 &lt;='Additional Data'!$B$3, "Medium", "High"))</f>
        <v>Medium</v>
      </c>
      <c r="C800">
        <v>0</v>
      </c>
      <c r="D800">
        <v>1</v>
      </c>
      <c r="E800">
        <v>54</v>
      </c>
      <c r="F800" t="str">
        <f t="shared" si="108"/>
        <v>Mid</v>
      </c>
      <c r="G800">
        <v>642</v>
      </c>
      <c r="H800">
        <v>14</v>
      </c>
      <c r="I800">
        <v>49</v>
      </c>
      <c r="J800">
        <v>0</v>
      </c>
      <c r="K800">
        <v>7</v>
      </c>
      <c r="L800">
        <v>57</v>
      </c>
      <c r="M800">
        <f>INDEX('Additional Data'!$H$2:$M$2, MATCH(MAX(G800:L800), G800:L800,0))</f>
        <v>0</v>
      </c>
      <c r="N800">
        <v>1</v>
      </c>
      <c r="O800">
        <v>9</v>
      </c>
      <c r="P800">
        <v>2</v>
      </c>
      <c r="Q800">
        <v>9</v>
      </c>
      <c r="R800">
        <v>5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3</v>
      </c>
      <c r="Z800">
        <v>11</v>
      </c>
      <c r="AA800">
        <v>0</v>
      </c>
      <c r="AB800">
        <v>48</v>
      </c>
      <c r="AC800" t="str" cm="1">
        <f t="array" ref="AC800">_xlfn.IFS(AB800 &lt; 30, "&lt; 30", AB800 &lt; 40, "30-39", AB800 &lt; 50, "40-49", AB800 &gt;= 50, "50+")</f>
        <v>40-49</v>
      </c>
      <c r="AD800">
        <v>2251</v>
      </c>
      <c r="AE800">
        <v>0</v>
      </c>
      <c r="AF800">
        <v>1</v>
      </c>
      <c r="AG800">
        <v>0</v>
      </c>
      <c r="AH800">
        <v>0</v>
      </c>
      <c r="AI800">
        <v>0</v>
      </c>
      <c r="AJ800" t="str" cm="1">
        <f t="array" ref="AJ80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0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00">
        <v>0</v>
      </c>
      <c r="AM800">
        <v>0</v>
      </c>
      <c r="AN800">
        <v>1</v>
      </c>
      <c r="AO800">
        <v>0</v>
      </c>
      <c r="AP800">
        <v>0</v>
      </c>
      <c r="AQ800" t="str" cm="1">
        <f t="array" ref="AQ80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00" t="str" cm="1">
        <f t="array" ref="AR80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00">
        <v>712</v>
      </c>
      <c r="AT800">
        <v>655</v>
      </c>
      <c r="AU800">
        <v>0</v>
      </c>
      <c r="AV800">
        <v>1</v>
      </c>
      <c r="AW800" t="s">
        <v>46</v>
      </c>
      <c r="AX800" t="s">
        <v>11</v>
      </c>
      <c r="AY800" t="str">
        <f t="shared" si="109"/>
        <v>Web</v>
      </c>
      <c r="AZ800">
        <v>20</v>
      </c>
      <c r="BA800" t="s">
        <v>44</v>
      </c>
      <c r="BB800">
        <f t="shared" si="110"/>
        <v>20</v>
      </c>
      <c r="BC800">
        <f t="shared" si="111"/>
        <v>769</v>
      </c>
      <c r="BD800">
        <f t="shared" si="112"/>
        <v>5</v>
      </c>
      <c r="BE800">
        <f t="shared" si="113"/>
        <v>7</v>
      </c>
      <c r="BF800">
        <f t="shared" si="114"/>
        <v>6</v>
      </c>
      <c r="BG800">
        <f t="shared" si="115"/>
        <v>18</v>
      </c>
      <c r="BH800">
        <f t="shared" si="116"/>
        <v>6</v>
      </c>
      <c r="BI800" t="str">
        <f>VLOOKUP(BH800,'Additional Data'!$E$1:$F$12,2,FALSE)</f>
        <v>Loyal Customer</v>
      </c>
      <c r="BJ800" t="str">
        <f>IF(G800 &lt;= 'Additional Data'!$Q$2, "Low", IF(G800 &lt;= 'Additional Data'!$Q$3, "Medium", "High"))</f>
        <v>High</v>
      </c>
      <c r="BK800" t="str">
        <f>IF(K800 &lt;= 'Additional Data'!$V$2, "Low", IF(K800 &lt;= 'Additional Data'!$V$3, "Medium", "High"))</f>
        <v>Medium</v>
      </c>
      <c r="BL800" t="str">
        <f>IF(L800 &lt;= 'Additional Data'!$AA$2, "Low", IF(L800 &lt;= 'Additional Data'!$AA$3, "Medium", "High"))</f>
        <v>High</v>
      </c>
      <c r="BM800">
        <v>799</v>
      </c>
    </row>
    <row r="801" spans="1:65" x14ac:dyDescent="0.25">
      <c r="A801">
        <v>25804</v>
      </c>
      <c r="B801" t="str">
        <f>IF(A801 &lt;= 'Additional Data'!$B$2,"Low", IF(A801 &lt;='Additional Data'!$B$3, "Medium", "High"))</f>
        <v>Low</v>
      </c>
      <c r="C801">
        <v>1</v>
      </c>
      <c r="D801">
        <v>0</v>
      </c>
      <c r="E801">
        <v>34</v>
      </c>
      <c r="F801" t="str">
        <f t="shared" si="108"/>
        <v>Mid</v>
      </c>
      <c r="G801">
        <v>8</v>
      </c>
      <c r="H801">
        <v>7</v>
      </c>
      <c r="I801">
        <v>9</v>
      </c>
      <c r="J801">
        <v>13</v>
      </c>
      <c r="K801">
        <v>6</v>
      </c>
      <c r="L801">
        <v>12</v>
      </c>
      <c r="M801">
        <f>INDEX('Additional Data'!$H$2:$M$2, MATCH(MAX(G801:L801), G801:L801,0))</f>
        <v>0</v>
      </c>
      <c r="N801">
        <v>2</v>
      </c>
      <c r="O801">
        <v>2</v>
      </c>
      <c r="P801">
        <v>0</v>
      </c>
      <c r="Q801">
        <v>3</v>
      </c>
      <c r="R801">
        <v>8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3</v>
      </c>
      <c r="Z801">
        <v>11</v>
      </c>
      <c r="AA801">
        <v>0</v>
      </c>
      <c r="AB801">
        <v>42</v>
      </c>
      <c r="AC801" t="str" cm="1">
        <f t="array" ref="AC801">_xlfn.IFS(AB801 &lt; 30, "&lt; 30", AB801 &lt; 40, "30-39", AB801 &lt; 50, "40-49", AB801 &gt;= 50, "50+")</f>
        <v>40-49</v>
      </c>
      <c r="AD801">
        <v>2460</v>
      </c>
      <c r="AE801">
        <v>0</v>
      </c>
      <c r="AF801">
        <v>1</v>
      </c>
      <c r="AG801">
        <v>0</v>
      </c>
      <c r="AH801">
        <v>0</v>
      </c>
      <c r="AI801">
        <v>0</v>
      </c>
      <c r="AJ801" t="str" cm="1">
        <f t="array" ref="AJ80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0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01">
        <v>1</v>
      </c>
      <c r="AM801">
        <v>0</v>
      </c>
      <c r="AN801">
        <v>0</v>
      </c>
      <c r="AO801">
        <v>0</v>
      </c>
      <c r="AP801">
        <v>0</v>
      </c>
      <c r="AQ801" t="str" cm="1">
        <f t="array" ref="AQ80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801" t="str" cm="1">
        <f t="array" ref="AR80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801">
        <v>43</v>
      </c>
      <c r="AT801">
        <v>31</v>
      </c>
      <c r="AU801">
        <v>0</v>
      </c>
      <c r="AV801">
        <v>1</v>
      </c>
      <c r="AW801" t="s">
        <v>45</v>
      </c>
      <c r="AX801" t="s">
        <v>13</v>
      </c>
      <c r="AY801" t="str">
        <f t="shared" si="109"/>
        <v>Store</v>
      </c>
      <c r="AZ801">
        <v>5</v>
      </c>
      <c r="BA801" t="s">
        <v>44</v>
      </c>
      <c r="BB801">
        <f t="shared" si="110"/>
        <v>5</v>
      </c>
      <c r="BC801">
        <f t="shared" si="111"/>
        <v>55</v>
      </c>
      <c r="BD801">
        <f t="shared" si="112"/>
        <v>7</v>
      </c>
      <c r="BE801">
        <f t="shared" si="113"/>
        <v>1</v>
      </c>
      <c r="BF801">
        <f t="shared" si="114"/>
        <v>1</v>
      </c>
      <c r="BG801">
        <f t="shared" si="115"/>
        <v>9</v>
      </c>
      <c r="BH801">
        <f t="shared" si="116"/>
        <v>2</v>
      </c>
      <c r="BI801" t="str">
        <f>VLOOKUP(BH801,'Additional Data'!$E$1:$F$12,2,FALSE)</f>
        <v>Churned Customer</v>
      </c>
      <c r="BJ801" t="str">
        <f>IF(G801 &lt;= 'Additional Data'!$Q$2, "Low", IF(G801 &lt;= 'Additional Data'!$Q$3, "Medium", "High"))</f>
        <v>Low</v>
      </c>
      <c r="BK801" t="str">
        <f>IF(K801 &lt;= 'Additional Data'!$V$2, "Low", IF(K801 &lt;= 'Additional Data'!$V$3, "Medium", "High"))</f>
        <v>Medium</v>
      </c>
      <c r="BL801" t="str">
        <f>IF(L801 &lt;= 'Additional Data'!$AA$2, "Low", IF(L801 &lt;= 'Additional Data'!$AA$3, "Medium", "High"))</f>
        <v>Medium</v>
      </c>
      <c r="BM801">
        <v>800</v>
      </c>
    </row>
    <row r="802" spans="1:65" x14ac:dyDescent="0.25">
      <c r="A802">
        <v>76412</v>
      </c>
      <c r="B802" t="str">
        <f>IF(A802 &lt;= 'Additional Data'!$B$2,"Low", IF(A802 &lt;='Additional Data'!$B$3, "Medium", "High"))</f>
        <v>High</v>
      </c>
      <c r="C802">
        <v>0</v>
      </c>
      <c r="D802">
        <v>0</v>
      </c>
      <c r="E802">
        <v>15</v>
      </c>
      <c r="F802" t="str">
        <f t="shared" si="108"/>
        <v>Recent</v>
      </c>
      <c r="G802">
        <v>840</v>
      </c>
      <c r="H802">
        <v>53</v>
      </c>
      <c r="I802">
        <v>804</v>
      </c>
      <c r="J802">
        <v>23</v>
      </c>
      <c r="K802">
        <v>71</v>
      </c>
      <c r="L802">
        <v>17</v>
      </c>
      <c r="M802">
        <f>INDEX('Additional Data'!$H$2:$M$2, MATCH(MAX(G802:L802), G802:L802,0))</f>
        <v>0</v>
      </c>
      <c r="N802">
        <v>1</v>
      </c>
      <c r="O802">
        <v>5</v>
      </c>
      <c r="P802">
        <v>4</v>
      </c>
      <c r="Q802">
        <v>8</v>
      </c>
      <c r="R802">
        <v>3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3</v>
      </c>
      <c r="Z802">
        <v>11</v>
      </c>
      <c r="AA802">
        <v>1</v>
      </c>
      <c r="AB802">
        <v>40</v>
      </c>
      <c r="AC802" t="str" cm="1">
        <f t="array" ref="AC802">_xlfn.IFS(AB802 &lt; 30, "&lt; 30", AB802 &lt; 40, "30-39", AB802 &lt; 50, "40-49", AB802 &gt;= 50, "50+")</f>
        <v>40-49</v>
      </c>
      <c r="AD802">
        <v>2579</v>
      </c>
      <c r="AE802">
        <v>0</v>
      </c>
      <c r="AF802">
        <v>0</v>
      </c>
      <c r="AG802">
        <v>1</v>
      </c>
      <c r="AH802">
        <v>0</v>
      </c>
      <c r="AI802">
        <v>0</v>
      </c>
      <c r="AJ802" t="str" cm="1">
        <f t="array" ref="AJ80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0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02">
        <v>0</v>
      </c>
      <c r="AM802">
        <v>0</v>
      </c>
      <c r="AN802">
        <v>0</v>
      </c>
      <c r="AO802">
        <v>0</v>
      </c>
      <c r="AP802">
        <v>1</v>
      </c>
      <c r="AQ802" t="str" cm="1">
        <f t="array" ref="AQ80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802" t="str" cm="1">
        <f t="array" ref="AR80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02">
        <v>1791</v>
      </c>
      <c r="AT802">
        <v>1774</v>
      </c>
      <c r="AU802">
        <v>2</v>
      </c>
      <c r="AV802">
        <v>0</v>
      </c>
      <c r="AW802" t="s">
        <v>43</v>
      </c>
      <c r="AX802" t="s">
        <v>13</v>
      </c>
      <c r="AY802" t="str">
        <f t="shared" si="109"/>
        <v>Store</v>
      </c>
      <c r="AZ802">
        <v>17</v>
      </c>
      <c r="BA802" t="s">
        <v>48</v>
      </c>
      <c r="BB802">
        <f t="shared" si="110"/>
        <v>17</v>
      </c>
      <c r="BC802">
        <f t="shared" si="111"/>
        <v>1808</v>
      </c>
      <c r="BD802">
        <f t="shared" si="112"/>
        <v>9</v>
      </c>
      <c r="BE802">
        <f t="shared" si="113"/>
        <v>6</v>
      </c>
      <c r="BF802">
        <f t="shared" si="114"/>
        <v>9</v>
      </c>
      <c r="BG802">
        <f t="shared" si="115"/>
        <v>24</v>
      </c>
      <c r="BH802">
        <f t="shared" si="116"/>
        <v>9</v>
      </c>
      <c r="BI802" t="str">
        <f>VLOOKUP(BH802,'Additional Data'!$E$1:$F$12,2,FALSE)</f>
        <v>Top Customer</v>
      </c>
      <c r="BJ802" t="str">
        <f>IF(G802 &lt;= 'Additional Data'!$Q$2, "Low", IF(G802 &lt;= 'Additional Data'!$Q$3, "Medium", "High"))</f>
        <v>High</v>
      </c>
      <c r="BK802" t="str">
        <f>IF(K802 &lt;= 'Additional Data'!$V$2, "Low", IF(K802 &lt;= 'Additional Data'!$V$3, "Medium", "High"))</f>
        <v>High</v>
      </c>
      <c r="BL802" t="str">
        <f>IF(L802 &lt;= 'Additional Data'!$AA$2, "Low", IF(L802 &lt;= 'Additional Data'!$AA$3, "Medium", "High"))</f>
        <v>Medium</v>
      </c>
      <c r="BM802">
        <v>801</v>
      </c>
    </row>
    <row r="803" spans="1:65" x14ac:dyDescent="0.25">
      <c r="A803">
        <v>22063</v>
      </c>
      <c r="B803" t="str">
        <f>IF(A803 &lt;= 'Additional Data'!$B$2,"Low", IF(A803 &lt;='Additional Data'!$B$3, "Medium", "High"))</f>
        <v>Low</v>
      </c>
      <c r="C803">
        <v>1</v>
      </c>
      <c r="D803">
        <v>0</v>
      </c>
      <c r="E803">
        <v>43</v>
      </c>
      <c r="F803" t="str">
        <f t="shared" si="108"/>
        <v>Mid</v>
      </c>
      <c r="G803">
        <v>7</v>
      </c>
      <c r="H803">
        <v>10</v>
      </c>
      <c r="I803">
        <v>13</v>
      </c>
      <c r="J803">
        <v>3</v>
      </c>
      <c r="K803">
        <v>11</v>
      </c>
      <c r="L803">
        <v>11</v>
      </c>
      <c r="M803">
        <f>INDEX('Additional Data'!$H$2:$M$2, MATCH(MAX(G803:L803), G803:L803,0))</f>
        <v>0</v>
      </c>
      <c r="N803">
        <v>2</v>
      </c>
      <c r="O803">
        <v>2</v>
      </c>
      <c r="P803">
        <v>0</v>
      </c>
      <c r="Q803">
        <v>3</v>
      </c>
      <c r="R803">
        <v>7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3</v>
      </c>
      <c r="Z803">
        <v>11</v>
      </c>
      <c r="AA803">
        <v>0</v>
      </c>
      <c r="AB803">
        <v>48</v>
      </c>
      <c r="AC803" t="str" cm="1">
        <f t="array" ref="AC803">_xlfn.IFS(AB803 &lt; 30, "&lt; 30", AB803 &lt; 40, "30-39", AB803 &lt; 50, "40-49", AB803 &gt;= 50, "50+")</f>
        <v>40-49</v>
      </c>
      <c r="AD803">
        <v>2484</v>
      </c>
      <c r="AE803">
        <v>0</v>
      </c>
      <c r="AF803">
        <v>1</v>
      </c>
      <c r="AG803">
        <v>0</v>
      </c>
      <c r="AH803">
        <v>0</v>
      </c>
      <c r="AI803">
        <v>0</v>
      </c>
      <c r="AJ803" t="str" cm="1">
        <f t="array" ref="AJ80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0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03">
        <v>0</v>
      </c>
      <c r="AM803">
        <v>0</v>
      </c>
      <c r="AN803">
        <v>1</v>
      </c>
      <c r="AO803">
        <v>0</v>
      </c>
      <c r="AP803">
        <v>0</v>
      </c>
      <c r="AQ803" t="str" cm="1">
        <f t="array" ref="AQ80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03" t="str" cm="1">
        <f t="array" ref="AR80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03">
        <v>44</v>
      </c>
      <c r="AT803">
        <v>33</v>
      </c>
      <c r="AU803">
        <v>0</v>
      </c>
      <c r="AV803">
        <v>1</v>
      </c>
      <c r="AW803" t="s">
        <v>45</v>
      </c>
      <c r="AX803" t="s">
        <v>13</v>
      </c>
      <c r="AY803" t="str">
        <f t="shared" si="109"/>
        <v>Store</v>
      </c>
      <c r="AZ803">
        <v>5</v>
      </c>
      <c r="BA803" t="s">
        <v>44</v>
      </c>
      <c r="BB803">
        <f t="shared" si="110"/>
        <v>5</v>
      </c>
      <c r="BC803">
        <f t="shared" si="111"/>
        <v>55</v>
      </c>
      <c r="BD803">
        <f t="shared" si="112"/>
        <v>6</v>
      </c>
      <c r="BE803">
        <f t="shared" si="113"/>
        <v>1</v>
      </c>
      <c r="BF803">
        <f t="shared" si="114"/>
        <v>1</v>
      </c>
      <c r="BG803">
        <f t="shared" si="115"/>
        <v>8</v>
      </c>
      <c r="BH803">
        <f t="shared" si="116"/>
        <v>1</v>
      </c>
      <c r="BI803" t="str">
        <f>VLOOKUP(BH803,'Additional Data'!$E$1:$F$12,2,FALSE)</f>
        <v>Churned Customer</v>
      </c>
      <c r="BJ803" t="str">
        <f>IF(G803 &lt;= 'Additional Data'!$Q$2, "Low", IF(G803 &lt;= 'Additional Data'!$Q$3, "Medium", "High"))</f>
        <v>Low</v>
      </c>
      <c r="BK803" t="str">
        <f>IF(K803 &lt;= 'Additional Data'!$V$2, "Low", IF(K803 &lt;= 'Additional Data'!$V$3, "Medium", "High"))</f>
        <v>Medium</v>
      </c>
      <c r="BL803" t="str">
        <f>IF(L803 &lt;= 'Additional Data'!$AA$2, "Low", IF(L803 &lt;= 'Additional Data'!$AA$3, "Medium", "High"))</f>
        <v>Medium</v>
      </c>
      <c r="BM803">
        <v>802</v>
      </c>
    </row>
    <row r="804" spans="1:65" x14ac:dyDescent="0.25">
      <c r="A804">
        <v>57091</v>
      </c>
      <c r="B804" t="str">
        <f>IF(A804 &lt;= 'Additional Data'!$B$2,"Low", IF(A804 &lt;='Additional Data'!$B$3, "Medium", "High"))</f>
        <v>Medium</v>
      </c>
      <c r="C804">
        <v>0</v>
      </c>
      <c r="D804">
        <v>0</v>
      </c>
      <c r="E804">
        <v>0</v>
      </c>
      <c r="F804" t="str">
        <f t="shared" si="108"/>
        <v>Very Recent</v>
      </c>
      <c r="G804">
        <v>464</v>
      </c>
      <c r="H804">
        <v>5</v>
      </c>
      <c r="I804">
        <v>64</v>
      </c>
      <c r="J804">
        <v>7</v>
      </c>
      <c r="K804">
        <v>0</v>
      </c>
      <c r="L804">
        <v>37</v>
      </c>
      <c r="M804">
        <f>INDEX('Additional Data'!$H$2:$M$2, MATCH(MAX(G804:L804), G804:L804,0))</f>
        <v>0</v>
      </c>
      <c r="N804">
        <v>1</v>
      </c>
      <c r="O804">
        <v>7</v>
      </c>
      <c r="P804">
        <v>3</v>
      </c>
      <c r="Q804">
        <v>7</v>
      </c>
      <c r="R804">
        <v>5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3</v>
      </c>
      <c r="Z804">
        <v>11</v>
      </c>
      <c r="AA804">
        <v>1</v>
      </c>
      <c r="AB804">
        <v>59</v>
      </c>
      <c r="AC804" t="str" cm="1">
        <f t="array" ref="AC804">_xlfn.IFS(AB804 &lt; 30, "&lt; 30", AB804 &lt; 40, "30-39", AB804 &lt; 50, "40-49", AB804 &gt;= 50, "50+")</f>
        <v>50+</v>
      </c>
      <c r="AD804">
        <v>2173</v>
      </c>
      <c r="AE804">
        <v>0</v>
      </c>
      <c r="AF804">
        <v>0</v>
      </c>
      <c r="AG804">
        <v>1</v>
      </c>
      <c r="AH804">
        <v>0</v>
      </c>
      <c r="AI804">
        <v>0</v>
      </c>
      <c r="AJ804" t="str" cm="1">
        <f t="array" ref="AJ80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0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04">
        <v>0</v>
      </c>
      <c r="AM804">
        <v>0</v>
      </c>
      <c r="AN804">
        <v>1</v>
      </c>
      <c r="AO804">
        <v>0</v>
      </c>
      <c r="AP804">
        <v>0</v>
      </c>
      <c r="AQ804" t="str" cm="1">
        <f t="array" ref="AQ80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04" t="str" cm="1">
        <f t="array" ref="AR80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04">
        <v>540</v>
      </c>
      <c r="AT804">
        <v>503</v>
      </c>
      <c r="AU804">
        <v>1</v>
      </c>
      <c r="AV804">
        <v>0</v>
      </c>
      <c r="AW804" t="s">
        <v>46</v>
      </c>
      <c r="AX804" t="s">
        <v>11</v>
      </c>
      <c r="AY804" t="str">
        <f t="shared" si="109"/>
        <v>Web</v>
      </c>
      <c r="AZ804">
        <v>17</v>
      </c>
      <c r="BA804" t="s">
        <v>48</v>
      </c>
      <c r="BB804">
        <f t="shared" si="110"/>
        <v>17</v>
      </c>
      <c r="BC804">
        <f t="shared" si="111"/>
        <v>577</v>
      </c>
      <c r="BD804">
        <f t="shared" si="112"/>
        <v>10</v>
      </c>
      <c r="BE804">
        <f t="shared" si="113"/>
        <v>6</v>
      </c>
      <c r="BF804">
        <f t="shared" si="114"/>
        <v>5</v>
      </c>
      <c r="BG804">
        <f t="shared" si="115"/>
        <v>21</v>
      </c>
      <c r="BH804">
        <f t="shared" si="116"/>
        <v>8</v>
      </c>
      <c r="BI804" t="str">
        <f>VLOOKUP(BH804,'Additional Data'!$E$1:$F$12,2,FALSE)</f>
        <v>Top Customer</v>
      </c>
      <c r="BJ804" t="str">
        <f>IF(G804 &lt;= 'Additional Data'!$Q$2, "Low", IF(G804 &lt;= 'Additional Data'!$Q$3, "Medium", "High"))</f>
        <v>Medium</v>
      </c>
      <c r="BK804" t="str">
        <f>IF(K804 &lt;= 'Additional Data'!$V$2, "Low", IF(K804 &lt;= 'Additional Data'!$V$3, "Medium", "High"))</f>
        <v>Low</v>
      </c>
      <c r="BL804" t="str">
        <f>IF(L804 &lt;= 'Additional Data'!$AA$2, "Low", IF(L804 &lt;= 'Additional Data'!$AA$3, "Medium", "High"))</f>
        <v>Medium</v>
      </c>
      <c r="BM804">
        <v>803</v>
      </c>
    </row>
    <row r="805" spans="1:65" x14ac:dyDescent="0.25">
      <c r="A805">
        <v>22419</v>
      </c>
      <c r="B805" t="str">
        <f>IF(A805 &lt;= 'Additional Data'!$B$2,"Low", IF(A805 &lt;='Additional Data'!$B$3, "Medium", "High"))</f>
        <v>Low</v>
      </c>
      <c r="C805">
        <v>0</v>
      </c>
      <c r="D805">
        <v>0</v>
      </c>
      <c r="E805">
        <v>74</v>
      </c>
      <c r="F805" t="str">
        <f t="shared" si="108"/>
        <v>Old</v>
      </c>
      <c r="G805">
        <v>30</v>
      </c>
      <c r="H805">
        <v>3</v>
      </c>
      <c r="I805">
        <v>47</v>
      </c>
      <c r="J805">
        <v>19</v>
      </c>
      <c r="K805">
        <v>21</v>
      </c>
      <c r="L805">
        <v>42</v>
      </c>
      <c r="M805">
        <f>INDEX('Additional Data'!$H$2:$M$2, MATCH(MAX(G805:L805), G805:L805,0))</f>
        <v>0</v>
      </c>
      <c r="N805">
        <v>1</v>
      </c>
      <c r="O805">
        <v>3</v>
      </c>
      <c r="P805">
        <v>2</v>
      </c>
      <c r="Q805">
        <v>2</v>
      </c>
      <c r="R805">
        <v>8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3</v>
      </c>
      <c r="Z805">
        <v>11</v>
      </c>
      <c r="AA805">
        <v>0</v>
      </c>
      <c r="AB805">
        <v>57</v>
      </c>
      <c r="AC805" t="str" cm="1">
        <f t="array" ref="AC805">_xlfn.IFS(AB805 &lt; 30, "&lt; 30", AB805 &lt; 40, "30-39", AB805 &lt; 50, "40-49", AB805 &gt;= 50, "50+")</f>
        <v>50+</v>
      </c>
      <c r="AD805">
        <v>2596</v>
      </c>
      <c r="AE805">
        <v>0</v>
      </c>
      <c r="AF805">
        <v>1</v>
      </c>
      <c r="AG805">
        <v>0</v>
      </c>
      <c r="AH805">
        <v>0</v>
      </c>
      <c r="AI805">
        <v>0</v>
      </c>
      <c r="AJ805" t="str" cm="1">
        <f t="array" ref="AJ80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0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05">
        <v>0</v>
      </c>
      <c r="AM805">
        <v>0</v>
      </c>
      <c r="AN805">
        <v>1</v>
      </c>
      <c r="AO805">
        <v>0</v>
      </c>
      <c r="AP805">
        <v>0</v>
      </c>
      <c r="AQ805" t="str" cm="1">
        <f t="array" ref="AQ80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05" t="str" cm="1">
        <f t="array" ref="AR80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05">
        <v>120</v>
      </c>
      <c r="AT805">
        <v>78</v>
      </c>
      <c r="AU805">
        <v>0</v>
      </c>
      <c r="AV805">
        <v>0</v>
      </c>
      <c r="AW805" t="s">
        <v>47</v>
      </c>
      <c r="AX805" t="s">
        <v>11</v>
      </c>
      <c r="AY805" t="str">
        <f t="shared" si="109"/>
        <v>Web</v>
      </c>
      <c r="AZ805">
        <v>7</v>
      </c>
      <c r="BA805" t="s">
        <v>44</v>
      </c>
      <c r="BB805">
        <f t="shared" si="110"/>
        <v>7</v>
      </c>
      <c r="BC805">
        <f t="shared" si="111"/>
        <v>162</v>
      </c>
      <c r="BD805">
        <f t="shared" si="112"/>
        <v>3.0000000000000004</v>
      </c>
      <c r="BE805">
        <f t="shared" si="113"/>
        <v>3</v>
      </c>
      <c r="BF805">
        <f t="shared" si="114"/>
        <v>3</v>
      </c>
      <c r="BG805">
        <f t="shared" si="115"/>
        <v>9</v>
      </c>
      <c r="BH805">
        <f t="shared" si="116"/>
        <v>2</v>
      </c>
      <c r="BI805" t="str">
        <f>VLOOKUP(BH805,'Additional Data'!$E$1:$F$12,2,FALSE)</f>
        <v>Churned Customer</v>
      </c>
      <c r="BJ805" t="str">
        <f>IF(G805 &lt;= 'Additional Data'!$Q$2, "Low", IF(G805 &lt;= 'Additional Data'!$Q$3, "Medium", "High"))</f>
        <v>Medium</v>
      </c>
      <c r="BK805" t="str">
        <f>IF(K805 &lt;= 'Additional Data'!$V$2, "Low", IF(K805 &lt;= 'Additional Data'!$V$3, "Medium", "High"))</f>
        <v>Medium</v>
      </c>
      <c r="BL805" t="str">
        <f>IF(L805 &lt;= 'Additional Data'!$AA$2, "Low", IF(L805 &lt;= 'Additional Data'!$AA$3, "Medium", "High"))</f>
        <v>Medium</v>
      </c>
      <c r="BM805">
        <v>804</v>
      </c>
    </row>
    <row r="806" spans="1:65" x14ac:dyDescent="0.25">
      <c r="A806">
        <v>87771</v>
      </c>
      <c r="B806" t="str">
        <f>IF(A806 &lt;= 'Additional Data'!$B$2,"Low", IF(A806 &lt;='Additional Data'!$B$3, "Medium", "High"))</f>
        <v>High</v>
      </c>
      <c r="C806">
        <v>0</v>
      </c>
      <c r="D806">
        <v>1</v>
      </c>
      <c r="E806">
        <v>61</v>
      </c>
      <c r="F806" t="str">
        <f t="shared" si="108"/>
        <v>Old</v>
      </c>
      <c r="G806">
        <v>1492</v>
      </c>
      <c r="H806">
        <v>38</v>
      </c>
      <c r="I806">
        <v>287</v>
      </c>
      <c r="J806">
        <v>50</v>
      </c>
      <c r="K806">
        <v>57</v>
      </c>
      <c r="L806">
        <v>33</v>
      </c>
      <c r="M806">
        <f>INDEX('Additional Data'!$H$2:$M$2, MATCH(MAX(G806:L806), G806:L806,0))</f>
        <v>0</v>
      </c>
      <c r="N806">
        <v>1</v>
      </c>
      <c r="O806">
        <v>5</v>
      </c>
      <c r="P806">
        <v>10</v>
      </c>
      <c r="Q806">
        <v>4</v>
      </c>
      <c r="R806">
        <v>6</v>
      </c>
      <c r="S806">
        <v>0</v>
      </c>
      <c r="T806">
        <v>1</v>
      </c>
      <c r="U806">
        <v>1</v>
      </c>
      <c r="V806">
        <v>1</v>
      </c>
      <c r="W806">
        <v>1</v>
      </c>
      <c r="X806">
        <v>0</v>
      </c>
      <c r="Y806">
        <v>3</v>
      </c>
      <c r="Z806">
        <v>11</v>
      </c>
      <c r="AA806">
        <v>1</v>
      </c>
      <c r="AB806">
        <v>61</v>
      </c>
      <c r="AC806" t="str" cm="1">
        <f t="array" ref="AC806">_xlfn.IFS(AB806 &lt; 30, "&lt; 30", AB806 &lt; 40, "30-39", AB806 &lt; 50, "40-49", AB806 &gt;= 50, "50+")</f>
        <v>50+</v>
      </c>
      <c r="AD806">
        <v>2562</v>
      </c>
      <c r="AE806">
        <v>0</v>
      </c>
      <c r="AF806">
        <v>0</v>
      </c>
      <c r="AG806">
        <v>0</v>
      </c>
      <c r="AH806">
        <v>1</v>
      </c>
      <c r="AI806">
        <v>0</v>
      </c>
      <c r="AJ806" t="str" cm="1">
        <f t="array" ref="AJ80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0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06">
        <v>0</v>
      </c>
      <c r="AM806">
        <v>0</v>
      </c>
      <c r="AN806">
        <v>1</v>
      </c>
      <c r="AO806">
        <v>0</v>
      </c>
      <c r="AP806">
        <v>0</v>
      </c>
      <c r="AQ806" t="str" cm="1">
        <f t="array" ref="AQ80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06" t="str" cm="1">
        <f t="array" ref="AR80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06">
        <v>1924</v>
      </c>
      <c r="AT806">
        <v>1891</v>
      </c>
      <c r="AU806">
        <v>4</v>
      </c>
      <c r="AV806">
        <v>1</v>
      </c>
      <c r="AW806" t="s">
        <v>43</v>
      </c>
      <c r="AX806" t="s">
        <v>12</v>
      </c>
      <c r="AY806" t="str">
        <f t="shared" si="109"/>
        <v>Catalog</v>
      </c>
      <c r="AZ806">
        <v>19</v>
      </c>
      <c r="BA806" t="s">
        <v>48</v>
      </c>
      <c r="BB806">
        <f t="shared" si="110"/>
        <v>19</v>
      </c>
      <c r="BC806">
        <f t="shared" si="111"/>
        <v>1957</v>
      </c>
      <c r="BD806">
        <f t="shared" si="112"/>
        <v>4</v>
      </c>
      <c r="BE806">
        <f t="shared" si="113"/>
        <v>7</v>
      </c>
      <c r="BF806">
        <f t="shared" si="114"/>
        <v>9</v>
      </c>
      <c r="BG806">
        <f t="shared" si="115"/>
        <v>20</v>
      </c>
      <c r="BH806">
        <f t="shared" si="116"/>
        <v>7</v>
      </c>
      <c r="BI806" t="str">
        <f>VLOOKUP(BH806,'Additional Data'!$E$1:$F$12,2,FALSE)</f>
        <v>Loyal Customer</v>
      </c>
      <c r="BJ806" t="str">
        <f>IF(G806 &lt;= 'Additional Data'!$Q$2, "Low", IF(G806 &lt;= 'Additional Data'!$Q$3, "Medium", "High"))</f>
        <v>High</v>
      </c>
      <c r="BK806" t="str">
        <f>IF(K806 &lt;= 'Additional Data'!$V$2, "Low", IF(K806 &lt;= 'Additional Data'!$V$3, "Medium", "High"))</f>
        <v>High</v>
      </c>
      <c r="BL806" t="str">
        <f>IF(L806 &lt;= 'Additional Data'!$AA$2, "Low", IF(L806 &lt;= 'Additional Data'!$AA$3, "Medium", "High"))</f>
        <v>Medium</v>
      </c>
      <c r="BM806">
        <v>805</v>
      </c>
    </row>
    <row r="807" spans="1:65" x14ac:dyDescent="0.25">
      <c r="A807">
        <v>78353</v>
      </c>
      <c r="B807" t="str">
        <f>IF(A807 &lt;= 'Additional Data'!$B$2,"Low", IF(A807 &lt;='Additional Data'!$B$3, "Medium", "High"))</f>
        <v>High</v>
      </c>
      <c r="C807">
        <v>0</v>
      </c>
      <c r="D807">
        <v>1</v>
      </c>
      <c r="E807">
        <v>51</v>
      </c>
      <c r="F807" t="str">
        <f t="shared" si="108"/>
        <v>Mid</v>
      </c>
      <c r="G807">
        <v>752</v>
      </c>
      <c r="H807">
        <v>122</v>
      </c>
      <c r="I807">
        <v>476</v>
      </c>
      <c r="J807">
        <v>39</v>
      </c>
      <c r="K807">
        <v>153</v>
      </c>
      <c r="L807">
        <v>34</v>
      </c>
      <c r="M807">
        <f>INDEX('Additional Data'!$H$2:$M$2, MATCH(MAX(G807:L807), G807:L807,0))</f>
        <v>0</v>
      </c>
      <c r="N807">
        <v>1</v>
      </c>
      <c r="O807">
        <v>10</v>
      </c>
      <c r="P807">
        <v>2</v>
      </c>
      <c r="Q807">
        <v>11</v>
      </c>
      <c r="R807">
        <v>8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3</v>
      </c>
      <c r="Z807">
        <v>11</v>
      </c>
      <c r="AA807">
        <v>0</v>
      </c>
      <c r="AB807">
        <v>61</v>
      </c>
      <c r="AC807" t="str" cm="1">
        <f t="array" ref="AC807">_xlfn.IFS(AB807 &lt; 30, "&lt; 30", AB807 &lt; 40, "30-39", AB807 &lt; 50, "40-49", AB807 &gt;= 50, "50+")</f>
        <v>50+</v>
      </c>
      <c r="AD807">
        <v>2598</v>
      </c>
      <c r="AE807">
        <v>1</v>
      </c>
      <c r="AF807">
        <v>0</v>
      </c>
      <c r="AG807">
        <v>0</v>
      </c>
      <c r="AH807">
        <v>0</v>
      </c>
      <c r="AI807">
        <v>0</v>
      </c>
      <c r="AJ807" t="str" cm="1">
        <f t="array" ref="AJ80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80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07">
        <v>1</v>
      </c>
      <c r="AM807">
        <v>0</v>
      </c>
      <c r="AN807">
        <v>0</v>
      </c>
      <c r="AO807">
        <v>0</v>
      </c>
      <c r="AP807">
        <v>0</v>
      </c>
      <c r="AQ807" t="str" cm="1">
        <f t="array" ref="AQ80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807" t="str" cm="1">
        <f t="array" ref="AR80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807">
        <v>1542</v>
      </c>
      <c r="AT807">
        <v>1508</v>
      </c>
      <c r="AU807">
        <v>0</v>
      </c>
      <c r="AV807">
        <v>1</v>
      </c>
      <c r="AW807" t="s">
        <v>43</v>
      </c>
      <c r="AX807" t="s">
        <v>13</v>
      </c>
      <c r="AY807" t="str">
        <f t="shared" si="109"/>
        <v>Store</v>
      </c>
      <c r="AZ807">
        <v>23</v>
      </c>
      <c r="BA807" t="s">
        <v>44</v>
      </c>
      <c r="BB807">
        <f t="shared" si="110"/>
        <v>23</v>
      </c>
      <c r="BC807">
        <f t="shared" si="111"/>
        <v>1576</v>
      </c>
      <c r="BD807">
        <f t="shared" si="112"/>
        <v>5</v>
      </c>
      <c r="BE807">
        <f t="shared" si="113"/>
        <v>9</v>
      </c>
      <c r="BF807">
        <f t="shared" si="114"/>
        <v>9</v>
      </c>
      <c r="BG807">
        <f t="shared" si="115"/>
        <v>23</v>
      </c>
      <c r="BH807">
        <f t="shared" si="116"/>
        <v>8</v>
      </c>
      <c r="BI807" t="str">
        <f>VLOOKUP(BH807,'Additional Data'!$E$1:$F$12,2,FALSE)</f>
        <v>Top Customer</v>
      </c>
      <c r="BJ807" t="str">
        <f>IF(G807 &lt;= 'Additional Data'!$Q$2, "Low", IF(G807 &lt;= 'Additional Data'!$Q$3, "Medium", "High"))</f>
        <v>High</v>
      </c>
      <c r="BK807" t="str">
        <f>IF(K807 &lt;= 'Additional Data'!$V$2, "Low", IF(K807 &lt;= 'Additional Data'!$V$3, "Medium", "High"))</f>
        <v>High</v>
      </c>
      <c r="BL807" t="str">
        <f>IF(L807 &lt;= 'Additional Data'!$AA$2, "Low", IF(L807 &lt;= 'Additional Data'!$AA$3, "Medium", "High"))</f>
        <v>Medium</v>
      </c>
      <c r="BM807">
        <v>806</v>
      </c>
    </row>
    <row r="808" spans="1:65" x14ac:dyDescent="0.25">
      <c r="A808">
        <v>93404</v>
      </c>
      <c r="B808" t="str">
        <f>IF(A808 &lt;= 'Additional Data'!$B$2,"Low", IF(A808 &lt;='Additional Data'!$B$3, "Medium", "High"))</f>
        <v>High</v>
      </c>
      <c r="C808">
        <v>1</v>
      </c>
      <c r="D808">
        <v>2</v>
      </c>
      <c r="E808">
        <v>97</v>
      </c>
      <c r="F808" t="str">
        <f t="shared" si="108"/>
        <v>Old</v>
      </c>
      <c r="G808">
        <v>1279</v>
      </c>
      <c r="H808">
        <v>15</v>
      </c>
      <c r="I808">
        <v>287</v>
      </c>
      <c r="J808">
        <v>20</v>
      </c>
      <c r="K808">
        <v>0</v>
      </c>
      <c r="L808">
        <v>15</v>
      </c>
      <c r="M808">
        <f>INDEX('Additional Data'!$H$2:$M$2, MATCH(MAX(G808:L808), G808:L808,0))</f>
        <v>0</v>
      </c>
      <c r="N808">
        <v>3</v>
      </c>
      <c r="O808">
        <v>3</v>
      </c>
      <c r="P808">
        <v>4</v>
      </c>
      <c r="Q808">
        <v>7</v>
      </c>
      <c r="R808">
        <v>5</v>
      </c>
      <c r="S808">
        <v>0</v>
      </c>
      <c r="T808">
        <v>1</v>
      </c>
      <c r="U808">
        <v>1</v>
      </c>
      <c r="V808">
        <v>0</v>
      </c>
      <c r="W808">
        <v>0</v>
      </c>
      <c r="X808">
        <v>0</v>
      </c>
      <c r="Y808">
        <v>3</v>
      </c>
      <c r="Z808">
        <v>11</v>
      </c>
      <c r="AA808">
        <v>0</v>
      </c>
      <c r="AB808">
        <v>66</v>
      </c>
      <c r="AC808" t="str" cm="1">
        <f t="array" ref="AC808">_xlfn.IFS(AB808 &lt; 30, "&lt; 30", AB808 &lt; 40, "30-39", AB808 &lt; 50, "40-49", AB808 &gt;= 50, "50+")</f>
        <v>50+</v>
      </c>
      <c r="AD808">
        <v>2577</v>
      </c>
      <c r="AE808">
        <v>0</v>
      </c>
      <c r="AF808">
        <v>1</v>
      </c>
      <c r="AG808">
        <v>0</v>
      </c>
      <c r="AH808">
        <v>0</v>
      </c>
      <c r="AI808">
        <v>0</v>
      </c>
      <c r="AJ808" t="str" cm="1">
        <f t="array" ref="AJ80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0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08">
        <v>0</v>
      </c>
      <c r="AM808">
        <v>0</v>
      </c>
      <c r="AN808">
        <v>1</v>
      </c>
      <c r="AO808">
        <v>0</v>
      </c>
      <c r="AP808">
        <v>0</v>
      </c>
      <c r="AQ808" t="str" cm="1">
        <f t="array" ref="AQ80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08" t="str" cm="1">
        <f t="array" ref="AR80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08">
        <v>1601</v>
      </c>
      <c r="AT808">
        <v>1586</v>
      </c>
      <c r="AU808">
        <v>2</v>
      </c>
      <c r="AV808">
        <v>3</v>
      </c>
      <c r="AW808" t="s">
        <v>43</v>
      </c>
      <c r="AX808" t="s">
        <v>13</v>
      </c>
      <c r="AY808" t="str">
        <f t="shared" si="109"/>
        <v>Store</v>
      </c>
      <c r="AZ808">
        <v>14</v>
      </c>
      <c r="BA808" t="s">
        <v>48</v>
      </c>
      <c r="BB808">
        <f t="shared" si="110"/>
        <v>14</v>
      </c>
      <c r="BC808">
        <f t="shared" si="111"/>
        <v>1616</v>
      </c>
      <c r="BD808">
        <f t="shared" si="112"/>
        <v>0.99999999999999978</v>
      </c>
      <c r="BE808">
        <f t="shared" si="113"/>
        <v>5</v>
      </c>
      <c r="BF808">
        <f t="shared" si="114"/>
        <v>9</v>
      </c>
      <c r="BG808">
        <f t="shared" si="115"/>
        <v>15</v>
      </c>
      <c r="BH808">
        <f t="shared" si="116"/>
        <v>4</v>
      </c>
      <c r="BI808" t="str">
        <f>VLOOKUP(BH808,'Additional Data'!$E$1:$F$12,2,FALSE)</f>
        <v>At Risk</v>
      </c>
      <c r="BJ808" t="str">
        <f>IF(G808 &lt;= 'Additional Data'!$Q$2, "Low", IF(G808 &lt;= 'Additional Data'!$Q$3, "Medium", "High"))</f>
        <v>High</v>
      </c>
      <c r="BK808" t="str">
        <f>IF(K808 &lt;= 'Additional Data'!$V$2, "Low", IF(K808 &lt;= 'Additional Data'!$V$3, "Medium", "High"))</f>
        <v>Low</v>
      </c>
      <c r="BL808" t="str">
        <f>IF(L808 &lt;= 'Additional Data'!$AA$2, "Low", IF(L808 &lt;= 'Additional Data'!$AA$3, "Medium", "High"))</f>
        <v>Medium</v>
      </c>
      <c r="BM808">
        <v>807</v>
      </c>
    </row>
    <row r="809" spans="1:65" x14ac:dyDescent="0.25">
      <c r="A809">
        <v>37859</v>
      </c>
      <c r="B809" t="str">
        <f>IF(A809 &lt;= 'Additional Data'!$B$2,"Low", IF(A809 &lt;='Additional Data'!$B$3, "Medium", "High"))</f>
        <v>Medium</v>
      </c>
      <c r="C809">
        <v>1</v>
      </c>
      <c r="D809">
        <v>2</v>
      </c>
      <c r="E809">
        <v>75</v>
      </c>
      <c r="F809" t="str">
        <f t="shared" si="108"/>
        <v>Old</v>
      </c>
      <c r="G809">
        <v>22</v>
      </c>
      <c r="H809">
        <v>1</v>
      </c>
      <c r="I809">
        <v>8</v>
      </c>
      <c r="J809">
        <v>2</v>
      </c>
      <c r="K809">
        <v>1</v>
      </c>
      <c r="L809">
        <v>2</v>
      </c>
      <c r="M809">
        <f>INDEX('Additional Data'!$H$2:$M$2, MATCH(MAX(G809:L809), G809:L809,0))</f>
        <v>0</v>
      </c>
      <c r="N809">
        <v>2</v>
      </c>
      <c r="O809">
        <v>1</v>
      </c>
      <c r="P809">
        <v>0</v>
      </c>
      <c r="Q809">
        <v>3</v>
      </c>
      <c r="R809">
        <v>8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3</v>
      </c>
      <c r="Z809">
        <v>11</v>
      </c>
      <c r="AA809">
        <v>0</v>
      </c>
      <c r="AB809">
        <v>58</v>
      </c>
      <c r="AC809" t="str" cm="1">
        <f t="array" ref="AC809">_xlfn.IFS(AB809 &lt; 30, "&lt; 30", AB809 &lt; 40, "30-39", AB809 &lt; 50, "40-49", AB809 &gt;= 50, "50+")</f>
        <v>50+</v>
      </c>
      <c r="AD809">
        <v>2692</v>
      </c>
      <c r="AE809">
        <v>1</v>
      </c>
      <c r="AF809">
        <v>0</v>
      </c>
      <c r="AG809">
        <v>0</v>
      </c>
      <c r="AH809">
        <v>0</v>
      </c>
      <c r="AI809">
        <v>0</v>
      </c>
      <c r="AJ809" t="str" cm="1">
        <f t="array" ref="AJ80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80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09">
        <v>0</v>
      </c>
      <c r="AM809">
        <v>0</v>
      </c>
      <c r="AN809">
        <v>1</v>
      </c>
      <c r="AO809">
        <v>0</v>
      </c>
      <c r="AP809">
        <v>0</v>
      </c>
      <c r="AQ809" t="str" cm="1">
        <f t="array" ref="AQ80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09" t="str" cm="1">
        <f t="array" ref="AR80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09">
        <v>34</v>
      </c>
      <c r="AT809">
        <v>32</v>
      </c>
      <c r="AU809">
        <v>0</v>
      </c>
      <c r="AV809">
        <v>3</v>
      </c>
      <c r="AW809" t="s">
        <v>45</v>
      </c>
      <c r="AX809" t="s">
        <v>13</v>
      </c>
      <c r="AY809" t="str">
        <f t="shared" si="109"/>
        <v>Store</v>
      </c>
      <c r="AZ809">
        <v>4</v>
      </c>
      <c r="BA809" t="s">
        <v>44</v>
      </c>
      <c r="BB809">
        <f t="shared" si="110"/>
        <v>4</v>
      </c>
      <c r="BC809">
        <f t="shared" si="111"/>
        <v>36</v>
      </c>
      <c r="BD809">
        <f t="shared" si="112"/>
        <v>3.0000000000000004</v>
      </c>
      <c r="BE809">
        <f t="shared" si="113"/>
        <v>0</v>
      </c>
      <c r="BF809">
        <f t="shared" si="114"/>
        <v>1</v>
      </c>
      <c r="BG809">
        <f t="shared" si="115"/>
        <v>4</v>
      </c>
      <c r="BH809">
        <f t="shared" si="116"/>
        <v>0</v>
      </c>
      <c r="BI809" t="str">
        <f>VLOOKUP(BH809,'Additional Data'!$E$1:$F$12,2,FALSE)</f>
        <v>Churned Customer</v>
      </c>
      <c r="BJ809" t="str">
        <f>IF(G809 &lt;= 'Additional Data'!$Q$2, "Low", IF(G809 &lt;= 'Additional Data'!$Q$3, "Medium", "High"))</f>
        <v>Low</v>
      </c>
      <c r="BK809" t="str">
        <f>IF(K809 &lt;= 'Additional Data'!$V$2, "Low", IF(K809 &lt;= 'Additional Data'!$V$3, "Medium", "High"))</f>
        <v>Low</v>
      </c>
      <c r="BL809" t="str">
        <f>IF(L809 &lt;= 'Additional Data'!$AA$2, "Low", IF(L809 &lt;= 'Additional Data'!$AA$3, "Medium", "High"))</f>
        <v>Low</v>
      </c>
      <c r="BM809">
        <v>808</v>
      </c>
    </row>
    <row r="810" spans="1:65" x14ac:dyDescent="0.25">
      <c r="A810">
        <v>80995</v>
      </c>
      <c r="B810" t="str">
        <f>IF(A810 &lt;= 'Additional Data'!$B$2,"Low", IF(A810 &lt;='Additional Data'!$B$3, "Medium", "High"))</f>
        <v>High</v>
      </c>
      <c r="C810">
        <v>0</v>
      </c>
      <c r="D810">
        <v>1</v>
      </c>
      <c r="E810">
        <v>83</v>
      </c>
      <c r="F810" t="str">
        <f t="shared" si="108"/>
        <v>Old</v>
      </c>
      <c r="G810">
        <v>860</v>
      </c>
      <c r="H810">
        <v>28</v>
      </c>
      <c r="I810">
        <v>409</v>
      </c>
      <c r="J810">
        <v>73</v>
      </c>
      <c r="K810">
        <v>56</v>
      </c>
      <c r="L810">
        <v>56</v>
      </c>
      <c r="M810">
        <f>INDEX('Additional Data'!$H$2:$M$2, MATCH(MAX(G810:L810), G810:L810,0))</f>
        <v>0</v>
      </c>
      <c r="N810">
        <v>1</v>
      </c>
      <c r="O810">
        <v>8</v>
      </c>
      <c r="P810">
        <v>9</v>
      </c>
      <c r="Q810">
        <v>4</v>
      </c>
      <c r="R810">
        <v>4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3</v>
      </c>
      <c r="Z810">
        <v>11</v>
      </c>
      <c r="AA810">
        <v>0</v>
      </c>
      <c r="AB810">
        <v>62</v>
      </c>
      <c r="AC810" t="str" cm="1">
        <f t="array" ref="AC810">_xlfn.IFS(AB810 &lt; 30, "&lt; 30", AB810 &lt; 40, "30-39", AB810 &lt; 50, "40-49", AB810 &gt;= 50, "50+")</f>
        <v>50+</v>
      </c>
      <c r="AD810">
        <v>2573</v>
      </c>
      <c r="AE810">
        <v>0</v>
      </c>
      <c r="AF810">
        <v>0</v>
      </c>
      <c r="AG810">
        <v>0</v>
      </c>
      <c r="AH810">
        <v>0</v>
      </c>
      <c r="AI810">
        <v>1</v>
      </c>
      <c r="AJ810" t="str" cm="1">
        <f t="array" ref="AJ81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81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10">
        <v>0</v>
      </c>
      <c r="AM810">
        <v>0</v>
      </c>
      <c r="AN810">
        <v>0</v>
      </c>
      <c r="AO810">
        <v>0</v>
      </c>
      <c r="AP810">
        <v>1</v>
      </c>
      <c r="AQ810" t="str" cm="1">
        <f t="array" ref="AQ81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810" t="str" cm="1">
        <f t="array" ref="AR81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10">
        <v>1426</v>
      </c>
      <c r="AT810">
        <v>1370</v>
      </c>
      <c r="AU810">
        <v>0</v>
      </c>
      <c r="AV810">
        <v>1</v>
      </c>
      <c r="AW810" t="s">
        <v>43</v>
      </c>
      <c r="AX810" t="s">
        <v>12</v>
      </c>
      <c r="AY810" t="str">
        <f t="shared" si="109"/>
        <v>Catalog</v>
      </c>
      <c r="AZ810">
        <v>21</v>
      </c>
      <c r="BA810" t="s">
        <v>44</v>
      </c>
      <c r="BB810">
        <f t="shared" si="110"/>
        <v>21</v>
      </c>
      <c r="BC810">
        <f t="shared" si="111"/>
        <v>1482</v>
      </c>
      <c r="BD810">
        <f t="shared" si="112"/>
        <v>1.9999999999999996</v>
      </c>
      <c r="BE810">
        <f t="shared" si="113"/>
        <v>8</v>
      </c>
      <c r="BF810">
        <f t="shared" si="114"/>
        <v>8</v>
      </c>
      <c r="BG810">
        <f t="shared" si="115"/>
        <v>18</v>
      </c>
      <c r="BH810">
        <f t="shared" si="116"/>
        <v>6</v>
      </c>
      <c r="BI810" t="str">
        <f>VLOOKUP(BH810,'Additional Data'!$E$1:$F$12,2,FALSE)</f>
        <v>Loyal Customer</v>
      </c>
      <c r="BJ810" t="str">
        <f>IF(G810 &lt;= 'Additional Data'!$Q$2, "Low", IF(G810 &lt;= 'Additional Data'!$Q$3, "Medium", "High"))</f>
        <v>High</v>
      </c>
      <c r="BK810" t="str">
        <f>IF(K810 &lt;= 'Additional Data'!$V$2, "Low", IF(K810 &lt;= 'Additional Data'!$V$3, "Medium", "High"))</f>
        <v>High</v>
      </c>
      <c r="BL810" t="str">
        <f>IF(L810 &lt;= 'Additional Data'!$AA$2, "Low", IF(L810 &lt;= 'Additional Data'!$AA$3, "Medium", "High"))</f>
        <v>Medium</v>
      </c>
      <c r="BM810">
        <v>809</v>
      </c>
    </row>
    <row r="811" spans="1:65" x14ac:dyDescent="0.25">
      <c r="A811">
        <v>16529</v>
      </c>
      <c r="B811" t="str">
        <f>IF(A811 &lt;= 'Additional Data'!$B$2,"Low", IF(A811 &lt;='Additional Data'!$B$3, "Medium", "High"))</f>
        <v>Low</v>
      </c>
      <c r="C811">
        <v>1</v>
      </c>
      <c r="D811">
        <v>0</v>
      </c>
      <c r="E811">
        <v>23</v>
      </c>
      <c r="F811" t="str">
        <f t="shared" si="108"/>
        <v>Recent</v>
      </c>
      <c r="G811">
        <v>3</v>
      </c>
      <c r="H811">
        <v>0</v>
      </c>
      <c r="I811">
        <v>5</v>
      </c>
      <c r="J811">
        <v>13</v>
      </c>
      <c r="K811">
        <v>0</v>
      </c>
      <c r="L811">
        <v>1</v>
      </c>
      <c r="M811">
        <f>INDEX('Additional Data'!$H$2:$M$2, MATCH(MAX(G811:L811), G811:L811,0))</f>
        <v>0</v>
      </c>
      <c r="N811">
        <v>1</v>
      </c>
      <c r="O811">
        <v>1</v>
      </c>
      <c r="P811">
        <v>0</v>
      </c>
      <c r="Q811">
        <v>3</v>
      </c>
      <c r="R811">
        <v>6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3</v>
      </c>
      <c r="Z811">
        <v>11</v>
      </c>
      <c r="AA811">
        <v>0</v>
      </c>
      <c r="AB811">
        <v>36</v>
      </c>
      <c r="AC811" t="str" cm="1">
        <f t="array" ref="AC811">_xlfn.IFS(AB811 &lt; 30, "&lt; 30", AB811 &lt; 40, "30-39", AB811 &lt; 50, "40-49", AB811 &gt;= 50, "50+")</f>
        <v>30-39</v>
      </c>
      <c r="AD811">
        <v>2279</v>
      </c>
      <c r="AE811">
        <v>0</v>
      </c>
      <c r="AF811">
        <v>0</v>
      </c>
      <c r="AG811">
        <v>0</v>
      </c>
      <c r="AH811">
        <v>1</v>
      </c>
      <c r="AI811">
        <v>0</v>
      </c>
      <c r="AJ811" t="str" cm="1">
        <f t="array" ref="AJ81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1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11">
        <v>0</v>
      </c>
      <c r="AM811">
        <v>0</v>
      </c>
      <c r="AN811">
        <v>1</v>
      </c>
      <c r="AO811">
        <v>0</v>
      </c>
      <c r="AP811">
        <v>0</v>
      </c>
      <c r="AQ811" t="str" cm="1">
        <f t="array" ref="AQ81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11" t="str" cm="1">
        <f t="array" ref="AR81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11">
        <v>21</v>
      </c>
      <c r="AT811">
        <v>20</v>
      </c>
      <c r="AU811">
        <v>0</v>
      </c>
      <c r="AV811">
        <v>1</v>
      </c>
      <c r="AW811" t="s">
        <v>45</v>
      </c>
      <c r="AX811" t="s">
        <v>13</v>
      </c>
      <c r="AY811" t="str">
        <f t="shared" si="109"/>
        <v>Store</v>
      </c>
      <c r="AZ811">
        <v>4</v>
      </c>
      <c r="BA811" t="s">
        <v>44</v>
      </c>
      <c r="BB811">
        <f t="shared" si="110"/>
        <v>4</v>
      </c>
      <c r="BC811">
        <f t="shared" si="111"/>
        <v>22</v>
      </c>
      <c r="BD811">
        <f t="shared" si="112"/>
        <v>8</v>
      </c>
      <c r="BE811">
        <f t="shared" si="113"/>
        <v>0</v>
      </c>
      <c r="BF811">
        <f t="shared" si="114"/>
        <v>0</v>
      </c>
      <c r="BG811">
        <f t="shared" si="115"/>
        <v>8</v>
      </c>
      <c r="BH811">
        <f t="shared" si="116"/>
        <v>1</v>
      </c>
      <c r="BI811" t="str">
        <f>VLOOKUP(BH811,'Additional Data'!$E$1:$F$12,2,FALSE)</f>
        <v>Churned Customer</v>
      </c>
      <c r="BJ811" t="str">
        <f>IF(G811 &lt;= 'Additional Data'!$Q$2, "Low", IF(G811 &lt;= 'Additional Data'!$Q$3, "Medium", "High"))</f>
        <v>Low</v>
      </c>
      <c r="BK811" t="str">
        <f>IF(K811 &lt;= 'Additional Data'!$V$2, "Low", IF(K811 &lt;= 'Additional Data'!$V$3, "Medium", "High"))</f>
        <v>Low</v>
      </c>
      <c r="BL811" t="str">
        <f>IF(L811 &lt;= 'Additional Data'!$AA$2, "Low", IF(L811 &lt;= 'Additional Data'!$AA$3, "Medium", "High"))</f>
        <v>Low</v>
      </c>
      <c r="BM811">
        <v>810</v>
      </c>
    </row>
    <row r="812" spans="1:65" x14ac:dyDescent="0.25">
      <c r="A812">
        <v>55412</v>
      </c>
      <c r="B812" t="str">
        <f>IF(A812 &lt;= 'Additional Data'!$B$2,"Low", IF(A812 &lt;='Additional Data'!$B$3, "Medium", "High"))</f>
        <v>Medium</v>
      </c>
      <c r="C812">
        <v>1</v>
      </c>
      <c r="D812">
        <v>1</v>
      </c>
      <c r="E812">
        <v>65</v>
      </c>
      <c r="F812" t="str">
        <f t="shared" si="108"/>
        <v>Old</v>
      </c>
      <c r="G812">
        <v>10</v>
      </c>
      <c r="H812">
        <v>5</v>
      </c>
      <c r="I812">
        <v>28</v>
      </c>
      <c r="J812">
        <v>11</v>
      </c>
      <c r="K812">
        <v>1</v>
      </c>
      <c r="L812">
        <v>8</v>
      </c>
      <c r="M812">
        <f>INDEX('Additional Data'!$H$2:$M$2, MATCH(MAX(G812:L812), G812:L812,0))</f>
        <v>0</v>
      </c>
      <c r="N812">
        <v>1</v>
      </c>
      <c r="O812">
        <v>2</v>
      </c>
      <c r="P812">
        <v>0</v>
      </c>
      <c r="Q812">
        <v>3</v>
      </c>
      <c r="R812">
        <v>5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3</v>
      </c>
      <c r="Z812">
        <v>11</v>
      </c>
      <c r="AA812">
        <v>0</v>
      </c>
      <c r="AB812">
        <v>44</v>
      </c>
      <c r="AC812" t="str" cm="1">
        <f t="array" ref="AC812">_xlfn.IFS(AB812 &lt; 30, "&lt; 30", AB812 &lt; 40, "30-39", AB812 &lt; 50, "40-49", AB812 &gt;= 50, "50+")</f>
        <v>40-49</v>
      </c>
      <c r="AD812">
        <v>2378</v>
      </c>
      <c r="AE812">
        <v>1</v>
      </c>
      <c r="AF812">
        <v>0</v>
      </c>
      <c r="AG812">
        <v>0</v>
      </c>
      <c r="AH812">
        <v>0</v>
      </c>
      <c r="AI812">
        <v>0</v>
      </c>
      <c r="AJ812" t="str" cm="1">
        <f t="array" ref="AJ81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81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12">
        <v>0</v>
      </c>
      <c r="AM812">
        <v>0</v>
      </c>
      <c r="AN812">
        <v>0</v>
      </c>
      <c r="AO812">
        <v>0</v>
      </c>
      <c r="AP812">
        <v>1</v>
      </c>
      <c r="AQ812" t="str" cm="1">
        <f t="array" ref="AQ81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812" t="str" cm="1">
        <f t="array" ref="AR81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12">
        <v>55</v>
      </c>
      <c r="AT812">
        <v>47</v>
      </c>
      <c r="AU812">
        <v>0</v>
      </c>
      <c r="AV812">
        <v>2</v>
      </c>
      <c r="AW812" t="s">
        <v>45</v>
      </c>
      <c r="AX812" t="s">
        <v>13</v>
      </c>
      <c r="AY812" t="str">
        <f t="shared" si="109"/>
        <v>Store</v>
      </c>
      <c r="AZ812">
        <v>5</v>
      </c>
      <c r="BA812" t="s">
        <v>44</v>
      </c>
      <c r="BB812">
        <f t="shared" si="110"/>
        <v>5</v>
      </c>
      <c r="BC812">
        <f t="shared" si="111"/>
        <v>63</v>
      </c>
      <c r="BD812">
        <f t="shared" si="112"/>
        <v>4</v>
      </c>
      <c r="BE812">
        <f t="shared" si="113"/>
        <v>1</v>
      </c>
      <c r="BF812">
        <f t="shared" si="114"/>
        <v>2</v>
      </c>
      <c r="BG812">
        <f t="shared" si="115"/>
        <v>7</v>
      </c>
      <c r="BH812">
        <f t="shared" si="116"/>
        <v>1</v>
      </c>
      <c r="BI812" t="str">
        <f>VLOOKUP(BH812,'Additional Data'!$E$1:$F$12,2,FALSE)</f>
        <v>Churned Customer</v>
      </c>
      <c r="BJ812" t="str">
        <f>IF(G812 &lt;= 'Additional Data'!$Q$2, "Low", IF(G812 &lt;= 'Additional Data'!$Q$3, "Medium", "High"))</f>
        <v>Low</v>
      </c>
      <c r="BK812" t="str">
        <f>IF(K812 &lt;= 'Additional Data'!$V$2, "Low", IF(K812 &lt;= 'Additional Data'!$V$3, "Medium", "High"))</f>
        <v>Low</v>
      </c>
      <c r="BL812" t="str">
        <f>IF(L812 &lt;= 'Additional Data'!$AA$2, "Low", IF(L812 &lt;= 'Additional Data'!$AA$3, "Medium", "High"))</f>
        <v>Low</v>
      </c>
      <c r="BM812">
        <v>811</v>
      </c>
    </row>
    <row r="813" spans="1:65" x14ac:dyDescent="0.25">
      <c r="A813">
        <v>48789</v>
      </c>
      <c r="B813" t="str">
        <f>IF(A813 &lt;= 'Additional Data'!$B$2,"Low", IF(A813 &lt;='Additional Data'!$B$3, "Medium", "High"))</f>
        <v>Medium</v>
      </c>
      <c r="C813">
        <v>0</v>
      </c>
      <c r="D813">
        <v>0</v>
      </c>
      <c r="E813">
        <v>94</v>
      </c>
      <c r="F813" t="str">
        <f t="shared" si="108"/>
        <v>Old</v>
      </c>
      <c r="G813">
        <v>351</v>
      </c>
      <c r="H813">
        <v>16</v>
      </c>
      <c r="I813">
        <v>156</v>
      </c>
      <c r="J813">
        <v>7</v>
      </c>
      <c r="K813">
        <v>5</v>
      </c>
      <c r="L813">
        <v>145</v>
      </c>
      <c r="M813">
        <f>INDEX('Additional Data'!$H$2:$M$2, MATCH(MAX(G813:L813), G813:L813,0))</f>
        <v>0</v>
      </c>
      <c r="N813">
        <v>1</v>
      </c>
      <c r="O813">
        <v>6</v>
      </c>
      <c r="P813">
        <v>4</v>
      </c>
      <c r="Q813">
        <v>7</v>
      </c>
      <c r="R813">
        <v>6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3</v>
      </c>
      <c r="Z813">
        <v>11</v>
      </c>
      <c r="AA813">
        <v>0</v>
      </c>
      <c r="AB813">
        <v>28</v>
      </c>
      <c r="AC813" t="str" cm="1">
        <f t="array" ref="AC813">_xlfn.IFS(AB813 &lt; 30, "&lt; 30", AB813 &lt; 40, "30-39", AB813 &lt; 50, "40-49", AB813 &gt;= 50, "50+")</f>
        <v>&lt; 30</v>
      </c>
      <c r="AD813">
        <v>2816</v>
      </c>
      <c r="AE813">
        <v>0</v>
      </c>
      <c r="AF813">
        <v>0</v>
      </c>
      <c r="AG813">
        <v>1</v>
      </c>
      <c r="AH813">
        <v>0</v>
      </c>
      <c r="AI813">
        <v>0</v>
      </c>
      <c r="AJ813" t="str" cm="1">
        <f t="array" ref="AJ81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1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13">
        <v>0</v>
      </c>
      <c r="AM813">
        <v>0</v>
      </c>
      <c r="AN813">
        <v>1</v>
      </c>
      <c r="AO813">
        <v>0</v>
      </c>
      <c r="AP813">
        <v>0</v>
      </c>
      <c r="AQ813" t="str" cm="1">
        <f t="array" ref="AQ81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13" t="str" cm="1">
        <f t="array" ref="AR81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13">
        <v>535</v>
      </c>
      <c r="AT813">
        <v>390</v>
      </c>
      <c r="AU813">
        <v>0</v>
      </c>
      <c r="AV813">
        <v>0</v>
      </c>
      <c r="AW813" t="s">
        <v>46</v>
      </c>
      <c r="AX813" t="s">
        <v>13</v>
      </c>
      <c r="AY813" t="str">
        <f t="shared" si="109"/>
        <v>Store</v>
      </c>
      <c r="AZ813">
        <v>17</v>
      </c>
      <c r="BA813" t="s">
        <v>44</v>
      </c>
      <c r="BB813">
        <f t="shared" si="110"/>
        <v>17</v>
      </c>
      <c r="BC813">
        <f t="shared" si="111"/>
        <v>680</v>
      </c>
      <c r="BD813">
        <f t="shared" si="112"/>
        <v>0.99999999999999978</v>
      </c>
      <c r="BE813">
        <f t="shared" si="113"/>
        <v>6</v>
      </c>
      <c r="BF813">
        <f t="shared" si="114"/>
        <v>6</v>
      </c>
      <c r="BG813">
        <f t="shared" si="115"/>
        <v>13</v>
      </c>
      <c r="BH813">
        <f t="shared" si="116"/>
        <v>3</v>
      </c>
      <c r="BI813" t="str">
        <f>VLOOKUP(BH813,'Additional Data'!$E$1:$F$12,2,FALSE)</f>
        <v>At Risk</v>
      </c>
      <c r="BJ813" t="str">
        <f>IF(G813 &lt;= 'Additional Data'!$Q$2, "Low", IF(G813 &lt;= 'Additional Data'!$Q$3, "Medium", "High"))</f>
        <v>Medium</v>
      </c>
      <c r="BK813" t="str">
        <f>IF(K813 &lt;= 'Additional Data'!$V$2, "Low", IF(K813 &lt;= 'Additional Data'!$V$3, "Medium", "High"))</f>
        <v>Medium</v>
      </c>
      <c r="BL813" t="str">
        <f>IF(L813 &lt;= 'Additional Data'!$AA$2, "Low", IF(L813 &lt;= 'Additional Data'!$AA$3, "Medium", "High"))</f>
        <v>High</v>
      </c>
      <c r="BM813">
        <v>812</v>
      </c>
    </row>
    <row r="814" spans="1:65" x14ac:dyDescent="0.25">
      <c r="A814">
        <v>56575</v>
      </c>
      <c r="B814" t="str">
        <f>IF(A814 &lt;= 'Additional Data'!$B$2,"Low", IF(A814 &lt;='Additional Data'!$B$3, "Medium", "High"))</f>
        <v>Medium</v>
      </c>
      <c r="C814">
        <v>0</v>
      </c>
      <c r="D814">
        <v>2</v>
      </c>
      <c r="E814">
        <v>42</v>
      </c>
      <c r="F814" t="str">
        <f t="shared" si="108"/>
        <v>Mid</v>
      </c>
      <c r="G814">
        <v>421</v>
      </c>
      <c r="H814">
        <v>5</v>
      </c>
      <c r="I814">
        <v>90</v>
      </c>
      <c r="J814">
        <v>0</v>
      </c>
      <c r="K814">
        <v>16</v>
      </c>
      <c r="L814">
        <v>10</v>
      </c>
      <c r="M814">
        <f>INDEX('Additional Data'!$H$2:$M$2, MATCH(MAX(G814:L814), G814:L814,0))</f>
        <v>0</v>
      </c>
      <c r="N814">
        <v>3</v>
      </c>
      <c r="O814">
        <v>7</v>
      </c>
      <c r="P814">
        <v>3</v>
      </c>
      <c r="Q814">
        <v>7</v>
      </c>
      <c r="R814">
        <v>5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3</v>
      </c>
      <c r="Z814">
        <v>11</v>
      </c>
      <c r="AA814">
        <v>0</v>
      </c>
      <c r="AB814">
        <v>53</v>
      </c>
      <c r="AC814" t="str" cm="1">
        <f t="array" ref="AC814">_xlfn.IFS(AB814 &lt; 30, "&lt; 30", AB814 &lt; 40, "30-39", AB814 &lt; 50, "40-49", AB814 &gt;= 50, "50+")</f>
        <v>50+</v>
      </c>
      <c r="AD814">
        <v>2579</v>
      </c>
      <c r="AE814">
        <v>0</v>
      </c>
      <c r="AF814">
        <v>0</v>
      </c>
      <c r="AG814">
        <v>0</v>
      </c>
      <c r="AH814">
        <v>1</v>
      </c>
      <c r="AI814">
        <v>0</v>
      </c>
      <c r="AJ814" t="str" cm="1">
        <f t="array" ref="AJ81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1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14">
        <v>0</v>
      </c>
      <c r="AM814">
        <v>0</v>
      </c>
      <c r="AN814">
        <v>0</v>
      </c>
      <c r="AO814">
        <v>0</v>
      </c>
      <c r="AP814">
        <v>1</v>
      </c>
      <c r="AQ814" t="str" cm="1">
        <f t="array" ref="AQ81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814" t="str" cm="1">
        <f t="array" ref="AR81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14">
        <v>532</v>
      </c>
      <c r="AT814">
        <v>522</v>
      </c>
      <c r="AU814">
        <v>0</v>
      </c>
      <c r="AV814">
        <v>2</v>
      </c>
      <c r="AW814" t="s">
        <v>46</v>
      </c>
      <c r="AX814" t="s">
        <v>11</v>
      </c>
      <c r="AY814" t="str">
        <f t="shared" si="109"/>
        <v>Web</v>
      </c>
      <c r="AZ814">
        <v>17</v>
      </c>
      <c r="BA814" t="s">
        <v>44</v>
      </c>
      <c r="BB814">
        <f t="shared" si="110"/>
        <v>17</v>
      </c>
      <c r="BC814">
        <f t="shared" si="111"/>
        <v>542</v>
      </c>
      <c r="BD814">
        <f t="shared" si="112"/>
        <v>6</v>
      </c>
      <c r="BE814">
        <f t="shared" si="113"/>
        <v>6</v>
      </c>
      <c r="BF814">
        <f t="shared" si="114"/>
        <v>5</v>
      </c>
      <c r="BG814">
        <f t="shared" si="115"/>
        <v>17</v>
      </c>
      <c r="BH814">
        <f t="shared" si="116"/>
        <v>5</v>
      </c>
      <c r="BI814" t="str">
        <f>VLOOKUP(BH814,'Additional Data'!$E$1:$F$12,2,FALSE)</f>
        <v>Loyal Customer</v>
      </c>
      <c r="BJ814" t="str">
        <f>IF(G814 &lt;= 'Additional Data'!$Q$2, "Low", IF(G814 &lt;= 'Additional Data'!$Q$3, "Medium", "High"))</f>
        <v>Medium</v>
      </c>
      <c r="BK814" t="str">
        <f>IF(K814 &lt;= 'Additional Data'!$V$2, "Low", IF(K814 &lt;= 'Additional Data'!$V$3, "Medium", "High"))</f>
        <v>Medium</v>
      </c>
      <c r="BL814" t="str">
        <f>IF(L814 &lt;= 'Additional Data'!$AA$2, "Low", IF(L814 &lt;= 'Additional Data'!$AA$3, "Medium", "High"))</f>
        <v>Medium</v>
      </c>
      <c r="BM814">
        <v>813</v>
      </c>
    </row>
    <row r="815" spans="1:65" x14ac:dyDescent="0.25">
      <c r="A815">
        <v>25130</v>
      </c>
      <c r="B815" t="str">
        <f>IF(A815 &lt;= 'Additional Data'!$B$2,"Low", IF(A815 &lt;='Additional Data'!$B$3, "Medium", "High"))</f>
        <v>Low</v>
      </c>
      <c r="C815">
        <v>1</v>
      </c>
      <c r="D815">
        <v>0</v>
      </c>
      <c r="E815">
        <v>10</v>
      </c>
      <c r="F815" t="str">
        <f t="shared" si="108"/>
        <v>Recent</v>
      </c>
      <c r="G815">
        <v>2</v>
      </c>
      <c r="H815">
        <v>5</v>
      </c>
      <c r="I815">
        <v>7</v>
      </c>
      <c r="J815">
        <v>0</v>
      </c>
      <c r="K815">
        <v>18</v>
      </c>
      <c r="L815">
        <v>18</v>
      </c>
      <c r="M815">
        <f>INDEX('Additional Data'!$H$2:$M$2, MATCH(MAX(G815:L815), G815:L815,0))</f>
        <v>0</v>
      </c>
      <c r="N815">
        <v>2</v>
      </c>
      <c r="O815">
        <v>2</v>
      </c>
      <c r="P815">
        <v>0</v>
      </c>
      <c r="Q815">
        <v>3</v>
      </c>
      <c r="R815">
        <v>7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3</v>
      </c>
      <c r="Z815">
        <v>11</v>
      </c>
      <c r="AA815">
        <v>0</v>
      </c>
      <c r="AB815">
        <v>40</v>
      </c>
      <c r="AC815" t="str" cm="1">
        <f t="array" ref="AC815">_xlfn.IFS(AB815 &lt; 30, "&lt; 30", AB815 &lt; 40, "30-39", AB815 &lt; 50, "40-49", AB815 &gt;= 50, "50+")</f>
        <v>40-49</v>
      </c>
      <c r="AD815">
        <v>2429</v>
      </c>
      <c r="AE815">
        <v>0</v>
      </c>
      <c r="AF815">
        <v>0</v>
      </c>
      <c r="AG815">
        <v>0</v>
      </c>
      <c r="AH815">
        <v>1</v>
      </c>
      <c r="AI815">
        <v>0</v>
      </c>
      <c r="AJ815" t="str" cm="1">
        <f t="array" ref="AJ81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1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15">
        <v>1</v>
      </c>
      <c r="AM815">
        <v>0</v>
      </c>
      <c r="AN815">
        <v>0</v>
      </c>
      <c r="AO815">
        <v>0</v>
      </c>
      <c r="AP815">
        <v>0</v>
      </c>
      <c r="AQ815" t="str" cm="1">
        <f t="array" ref="AQ81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815" t="str" cm="1">
        <f t="array" ref="AR81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815">
        <v>32</v>
      </c>
      <c r="AT815">
        <v>14</v>
      </c>
      <c r="AU815">
        <v>0</v>
      </c>
      <c r="AV815">
        <v>1</v>
      </c>
      <c r="AW815" t="s">
        <v>45</v>
      </c>
      <c r="AX815" t="s">
        <v>13</v>
      </c>
      <c r="AY815" t="str">
        <f t="shared" si="109"/>
        <v>Store</v>
      </c>
      <c r="AZ815">
        <v>5</v>
      </c>
      <c r="BA815" t="s">
        <v>44</v>
      </c>
      <c r="BB815">
        <f t="shared" si="110"/>
        <v>5</v>
      </c>
      <c r="BC815">
        <f t="shared" si="111"/>
        <v>50</v>
      </c>
      <c r="BD815">
        <f t="shared" si="112"/>
        <v>9</v>
      </c>
      <c r="BE815">
        <f t="shared" si="113"/>
        <v>1</v>
      </c>
      <c r="BF815">
        <f t="shared" si="114"/>
        <v>1</v>
      </c>
      <c r="BG815">
        <f t="shared" si="115"/>
        <v>11</v>
      </c>
      <c r="BH815">
        <f t="shared" si="116"/>
        <v>3</v>
      </c>
      <c r="BI815" t="str">
        <f>VLOOKUP(BH815,'Additional Data'!$E$1:$F$12,2,FALSE)</f>
        <v>At Risk</v>
      </c>
      <c r="BJ815" t="str">
        <f>IF(G815 &lt;= 'Additional Data'!$Q$2, "Low", IF(G815 &lt;= 'Additional Data'!$Q$3, "Medium", "High"))</f>
        <v>Low</v>
      </c>
      <c r="BK815" t="str">
        <f>IF(K815 &lt;= 'Additional Data'!$V$2, "Low", IF(K815 &lt;= 'Additional Data'!$V$3, "Medium", "High"))</f>
        <v>Medium</v>
      </c>
      <c r="BL815" t="str">
        <f>IF(L815 &lt;= 'Additional Data'!$AA$2, "Low", IF(L815 &lt;= 'Additional Data'!$AA$3, "Medium", "High"))</f>
        <v>Medium</v>
      </c>
      <c r="BM815">
        <v>814</v>
      </c>
    </row>
    <row r="816" spans="1:65" x14ac:dyDescent="0.25">
      <c r="A816">
        <v>35441</v>
      </c>
      <c r="B816" t="str">
        <f>IF(A816 &lt;= 'Additional Data'!$B$2,"Low", IF(A816 &lt;='Additional Data'!$B$3, "Medium", "High"))</f>
        <v>Medium</v>
      </c>
      <c r="C816">
        <v>1</v>
      </c>
      <c r="D816">
        <v>1</v>
      </c>
      <c r="E816">
        <v>94</v>
      </c>
      <c r="F816" t="str">
        <f t="shared" si="108"/>
        <v>Old</v>
      </c>
      <c r="G816">
        <v>25</v>
      </c>
      <c r="H816">
        <v>1</v>
      </c>
      <c r="I816">
        <v>9</v>
      </c>
      <c r="J816">
        <v>2</v>
      </c>
      <c r="K816">
        <v>1</v>
      </c>
      <c r="L816">
        <v>1</v>
      </c>
      <c r="M816">
        <f>INDEX('Additional Data'!$H$2:$M$2, MATCH(MAX(G816:L816), G816:L816,0))</f>
        <v>0</v>
      </c>
      <c r="N816">
        <v>2</v>
      </c>
      <c r="O816">
        <v>1</v>
      </c>
      <c r="P816">
        <v>0</v>
      </c>
      <c r="Q816">
        <v>3</v>
      </c>
      <c r="R816">
        <v>8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3</v>
      </c>
      <c r="Z816">
        <v>11</v>
      </c>
      <c r="AA816">
        <v>0</v>
      </c>
      <c r="AB816">
        <v>53</v>
      </c>
      <c r="AC816" t="str" cm="1">
        <f t="array" ref="AC816">_xlfn.IFS(AB816 &lt; 30, "&lt; 30", AB816 &lt; 40, "30-39", AB816 &lt; 50, "40-49", AB816 &gt;= 50, "50+")</f>
        <v>50+</v>
      </c>
      <c r="AD816">
        <v>2659</v>
      </c>
      <c r="AE816">
        <v>0</v>
      </c>
      <c r="AF816">
        <v>1</v>
      </c>
      <c r="AG816">
        <v>0</v>
      </c>
      <c r="AH816">
        <v>0</v>
      </c>
      <c r="AI816">
        <v>0</v>
      </c>
      <c r="AJ816" t="str" cm="1">
        <f t="array" ref="AJ81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1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16">
        <v>0</v>
      </c>
      <c r="AM816">
        <v>0</v>
      </c>
      <c r="AN816">
        <v>1</v>
      </c>
      <c r="AO816">
        <v>0</v>
      </c>
      <c r="AP816">
        <v>0</v>
      </c>
      <c r="AQ816" t="str" cm="1">
        <f t="array" ref="AQ81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16" t="str" cm="1">
        <f t="array" ref="AR81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16">
        <v>38</v>
      </c>
      <c r="AT816">
        <v>37</v>
      </c>
      <c r="AU816">
        <v>0</v>
      </c>
      <c r="AV816">
        <v>2</v>
      </c>
      <c r="AW816" t="s">
        <v>45</v>
      </c>
      <c r="AX816" t="s">
        <v>13</v>
      </c>
      <c r="AY816" t="str">
        <f t="shared" si="109"/>
        <v>Store</v>
      </c>
      <c r="AZ816">
        <v>4</v>
      </c>
      <c r="BA816" t="s">
        <v>44</v>
      </c>
      <c r="BB816">
        <f t="shared" si="110"/>
        <v>4</v>
      </c>
      <c r="BC816">
        <f t="shared" si="111"/>
        <v>39</v>
      </c>
      <c r="BD816">
        <f t="shared" si="112"/>
        <v>0.99999999999999978</v>
      </c>
      <c r="BE816">
        <f t="shared" si="113"/>
        <v>0</v>
      </c>
      <c r="BF816">
        <f t="shared" si="114"/>
        <v>1</v>
      </c>
      <c r="BG816">
        <f t="shared" si="115"/>
        <v>1.9999999999999998</v>
      </c>
      <c r="BH816">
        <f t="shared" si="116"/>
        <v>0</v>
      </c>
      <c r="BI816" t="str">
        <f>VLOOKUP(BH816,'Additional Data'!$E$1:$F$12,2,FALSE)</f>
        <v>Churned Customer</v>
      </c>
      <c r="BJ816" t="str">
        <f>IF(G816 &lt;= 'Additional Data'!$Q$2, "Low", IF(G816 &lt;= 'Additional Data'!$Q$3, "Medium", "High"))</f>
        <v>Medium</v>
      </c>
      <c r="BK816" t="str">
        <f>IF(K816 &lt;= 'Additional Data'!$V$2, "Low", IF(K816 &lt;= 'Additional Data'!$V$3, "Medium", "High"))</f>
        <v>Low</v>
      </c>
      <c r="BL816" t="str">
        <f>IF(L816 &lt;= 'Additional Data'!$AA$2, "Low", IF(L816 &lt;= 'Additional Data'!$AA$3, "Medium", "High"))</f>
        <v>Low</v>
      </c>
      <c r="BM816">
        <v>815</v>
      </c>
    </row>
    <row r="817" spans="1:65" x14ac:dyDescent="0.25">
      <c r="A817">
        <v>71391</v>
      </c>
      <c r="B817" t="str">
        <f>IF(A817 &lt;= 'Additional Data'!$B$2,"Low", IF(A817 &lt;='Additional Data'!$B$3, "Medium", "High"))</f>
        <v>High</v>
      </c>
      <c r="C817">
        <v>0</v>
      </c>
      <c r="D817">
        <v>1</v>
      </c>
      <c r="E817">
        <v>50</v>
      </c>
      <c r="F817" t="str">
        <f t="shared" si="108"/>
        <v>Mid</v>
      </c>
      <c r="G817">
        <v>336</v>
      </c>
      <c r="H817">
        <v>123</v>
      </c>
      <c r="I817">
        <v>274</v>
      </c>
      <c r="J817">
        <v>46</v>
      </c>
      <c r="K817">
        <v>123</v>
      </c>
      <c r="L817">
        <v>141</v>
      </c>
      <c r="M817">
        <f>INDEX('Additional Data'!$H$2:$M$2, MATCH(MAX(G817:L817), G817:L817,0))</f>
        <v>0</v>
      </c>
      <c r="N817">
        <v>5</v>
      </c>
      <c r="O817">
        <v>6</v>
      </c>
      <c r="P817">
        <v>5</v>
      </c>
      <c r="Q817">
        <v>12</v>
      </c>
      <c r="R817">
        <v>3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3</v>
      </c>
      <c r="Z817">
        <v>11</v>
      </c>
      <c r="AA817">
        <v>0</v>
      </c>
      <c r="AB817">
        <v>64</v>
      </c>
      <c r="AC817" t="str" cm="1">
        <f t="array" ref="AC817">_xlfn.IFS(AB817 &lt; 30, "&lt; 30", AB817 &lt; 40, "30-39", AB817 &lt; 50, "40-49", AB817 &gt;= 50, "50+")</f>
        <v>50+</v>
      </c>
      <c r="AD817">
        <v>2616</v>
      </c>
      <c r="AE817">
        <v>0</v>
      </c>
      <c r="AF817">
        <v>1</v>
      </c>
      <c r="AG817">
        <v>0</v>
      </c>
      <c r="AH817">
        <v>0</v>
      </c>
      <c r="AI817">
        <v>0</v>
      </c>
      <c r="AJ817" t="str" cm="1">
        <f t="array" ref="AJ81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1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17">
        <v>0</v>
      </c>
      <c r="AM817">
        <v>0</v>
      </c>
      <c r="AN817">
        <v>1</v>
      </c>
      <c r="AO817">
        <v>0</v>
      </c>
      <c r="AP817">
        <v>0</v>
      </c>
      <c r="AQ817" t="str" cm="1">
        <f t="array" ref="AQ81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17" t="str" cm="1">
        <f t="array" ref="AR81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17">
        <v>902</v>
      </c>
      <c r="AT817">
        <v>761</v>
      </c>
      <c r="AU817">
        <v>0</v>
      </c>
      <c r="AV817">
        <v>1</v>
      </c>
      <c r="AW817" t="s">
        <v>46</v>
      </c>
      <c r="AX817" t="s">
        <v>13</v>
      </c>
      <c r="AY817" t="str">
        <f t="shared" si="109"/>
        <v>Store</v>
      </c>
      <c r="AZ817">
        <v>23</v>
      </c>
      <c r="BA817" t="s">
        <v>44</v>
      </c>
      <c r="BB817">
        <f t="shared" si="110"/>
        <v>23</v>
      </c>
      <c r="BC817">
        <f t="shared" si="111"/>
        <v>1043</v>
      </c>
      <c r="BD817">
        <f t="shared" si="112"/>
        <v>5</v>
      </c>
      <c r="BE817">
        <f t="shared" si="113"/>
        <v>9</v>
      </c>
      <c r="BF817">
        <f t="shared" si="114"/>
        <v>7</v>
      </c>
      <c r="BG817">
        <f t="shared" si="115"/>
        <v>21</v>
      </c>
      <c r="BH817">
        <f t="shared" si="116"/>
        <v>8</v>
      </c>
      <c r="BI817" t="str">
        <f>VLOOKUP(BH817,'Additional Data'!$E$1:$F$12,2,FALSE)</f>
        <v>Top Customer</v>
      </c>
      <c r="BJ817" t="str">
        <f>IF(G817 &lt;= 'Additional Data'!$Q$2, "Low", IF(G817 &lt;= 'Additional Data'!$Q$3, "Medium", "High"))</f>
        <v>Medium</v>
      </c>
      <c r="BK817" t="str">
        <f>IF(K817 &lt;= 'Additional Data'!$V$2, "Low", IF(K817 &lt;= 'Additional Data'!$V$3, "Medium", "High"))</f>
        <v>High</v>
      </c>
      <c r="BL817" t="str">
        <f>IF(L817 &lt;= 'Additional Data'!$AA$2, "Low", IF(L817 &lt;= 'Additional Data'!$AA$3, "Medium", "High"))</f>
        <v>High</v>
      </c>
      <c r="BM817">
        <v>816</v>
      </c>
    </row>
    <row r="818" spans="1:65" x14ac:dyDescent="0.25">
      <c r="A818">
        <v>49494</v>
      </c>
      <c r="B818" t="str">
        <f>IF(A818 &lt;= 'Additional Data'!$B$2,"Low", IF(A818 &lt;='Additional Data'!$B$3, "Medium", "High"))</f>
        <v>Medium</v>
      </c>
      <c r="C818">
        <v>1</v>
      </c>
      <c r="D818">
        <v>0</v>
      </c>
      <c r="E818">
        <v>46</v>
      </c>
      <c r="F818" t="str">
        <f t="shared" si="108"/>
        <v>Mid</v>
      </c>
      <c r="G818">
        <v>191</v>
      </c>
      <c r="H818">
        <v>9</v>
      </c>
      <c r="I818">
        <v>97</v>
      </c>
      <c r="J818">
        <v>0</v>
      </c>
      <c r="K818">
        <v>6</v>
      </c>
      <c r="L818">
        <v>82</v>
      </c>
      <c r="M818">
        <f>INDEX('Additional Data'!$H$2:$M$2, MATCH(MAX(G818:L818), G818:L818,0))</f>
        <v>0</v>
      </c>
      <c r="N818">
        <v>2</v>
      </c>
      <c r="O818">
        <v>6</v>
      </c>
      <c r="P818">
        <v>1</v>
      </c>
      <c r="Q818">
        <v>5</v>
      </c>
      <c r="R818">
        <v>7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3</v>
      </c>
      <c r="Z818">
        <v>11</v>
      </c>
      <c r="AA818">
        <v>0</v>
      </c>
      <c r="AB818">
        <v>48</v>
      </c>
      <c r="AC818" t="str" cm="1">
        <f t="array" ref="AC818">_xlfn.IFS(AB818 &lt; 30, "&lt; 30", AB818 &lt; 40, "30-39", AB818 &lt; 50, "40-49", AB818 &gt;= 50, "50+")</f>
        <v>40-49</v>
      </c>
      <c r="AD818">
        <v>2589</v>
      </c>
      <c r="AE818">
        <v>0</v>
      </c>
      <c r="AF818">
        <v>0</v>
      </c>
      <c r="AG818">
        <v>1</v>
      </c>
      <c r="AH818">
        <v>0</v>
      </c>
      <c r="AI818">
        <v>0</v>
      </c>
      <c r="AJ818" t="str" cm="1">
        <f t="array" ref="AJ81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1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18">
        <v>0</v>
      </c>
      <c r="AM818">
        <v>0</v>
      </c>
      <c r="AN818">
        <v>0</v>
      </c>
      <c r="AO818">
        <v>1</v>
      </c>
      <c r="AP818">
        <v>0</v>
      </c>
      <c r="AQ818" t="str" cm="1">
        <f t="array" ref="AQ81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818" t="str" cm="1">
        <f t="array" ref="AR81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18">
        <v>303</v>
      </c>
      <c r="AT818">
        <v>221</v>
      </c>
      <c r="AU818">
        <v>0</v>
      </c>
      <c r="AV818">
        <v>1</v>
      </c>
      <c r="AW818" t="s">
        <v>47</v>
      </c>
      <c r="AX818" t="s">
        <v>11</v>
      </c>
      <c r="AY818" t="str">
        <f t="shared" si="109"/>
        <v>Web</v>
      </c>
      <c r="AZ818">
        <v>12</v>
      </c>
      <c r="BA818" t="s">
        <v>44</v>
      </c>
      <c r="BB818">
        <f t="shared" si="110"/>
        <v>12</v>
      </c>
      <c r="BC818">
        <f t="shared" si="111"/>
        <v>385</v>
      </c>
      <c r="BD818">
        <f t="shared" si="112"/>
        <v>6</v>
      </c>
      <c r="BE818">
        <f t="shared" si="113"/>
        <v>4</v>
      </c>
      <c r="BF818">
        <f t="shared" si="114"/>
        <v>4</v>
      </c>
      <c r="BG818">
        <f t="shared" si="115"/>
        <v>14</v>
      </c>
      <c r="BH818">
        <f t="shared" si="116"/>
        <v>4</v>
      </c>
      <c r="BI818" t="str">
        <f>VLOOKUP(BH818,'Additional Data'!$E$1:$F$12,2,FALSE)</f>
        <v>At Risk</v>
      </c>
      <c r="BJ818" t="str">
        <f>IF(G818 &lt;= 'Additional Data'!$Q$2, "Low", IF(G818 &lt;= 'Additional Data'!$Q$3, "Medium", "High"))</f>
        <v>Medium</v>
      </c>
      <c r="BK818" t="str">
        <f>IF(K818 &lt;= 'Additional Data'!$V$2, "Low", IF(K818 &lt;= 'Additional Data'!$V$3, "Medium", "High"))</f>
        <v>Medium</v>
      </c>
      <c r="BL818" t="str">
        <f>IF(L818 &lt;= 'Additional Data'!$AA$2, "Low", IF(L818 &lt;= 'Additional Data'!$AA$3, "Medium", "High"))</f>
        <v>High</v>
      </c>
      <c r="BM818">
        <v>817</v>
      </c>
    </row>
    <row r="819" spans="1:65" x14ac:dyDescent="0.25">
      <c r="A819">
        <v>81702</v>
      </c>
      <c r="B819" t="str">
        <f>IF(A819 &lt;= 'Additional Data'!$B$2,"Low", IF(A819 &lt;='Additional Data'!$B$3, "Medium", "High"))</f>
        <v>High</v>
      </c>
      <c r="C819">
        <v>0</v>
      </c>
      <c r="D819">
        <v>0</v>
      </c>
      <c r="E819">
        <v>98</v>
      </c>
      <c r="F819" t="str">
        <f t="shared" si="108"/>
        <v>Old</v>
      </c>
      <c r="G819">
        <v>563</v>
      </c>
      <c r="H819">
        <v>50</v>
      </c>
      <c r="I819">
        <v>774</v>
      </c>
      <c r="J819">
        <v>28</v>
      </c>
      <c r="K819">
        <v>31</v>
      </c>
      <c r="L819">
        <v>187</v>
      </c>
      <c r="M819">
        <f>INDEX('Additional Data'!$H$2:$M$2, MATCH(MAX(G819:L819), G819:L819,0))</f>
        <v>0</v>
      </c>
      <c r="N819">
        <v>1</v>
      </c>
      <c r="O819">
        <v>7</v>
      </c>
      <c r="P819">
        <v>7</v>
      </c>
      <c r="Q819">
        <v>12</v>
      </c>
      <c r="R819">
        <v>3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3</v>
      </c>
      <c r="Z819">
        <v>11</v>
      </c>
      <c r="AA819">
        <v>0</v>
      </c>
      <c r="AB819">
        <v>40</v>
      </c>
      <c r="AC819" t="str" cm="1">
        <f t="array" ref="AC819">_xlfn.IFS(AB819 &lt; 30, "&lt; 30", AB819 &lt; 40, "30-39", AB819 &lt; 50, "40-49", AB819 &gt;= 50, "50+")</f>
        <v>40-49</v>
      </c>
      <c r="AD819">
        <v>2803</v>
      </c>
      <c r="AE819">
        <v>1</v>
      </c>
      <c r="AF819">
        <v>0</v>
      </c>
      <c r="AG819">
        <v>0</v>
      </c>
      <c r="AH819">
        <v>0</v>
      </c>
      <c r="AI819">
        <v>0</v>
      </c>
      <c r="AJ819" t="str" cm="1">
        <f t="array" ref="AJ81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81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19">
        <v>0</v>
      </c>
      <c r="AM819">
        <v>0</v>
      </c>
      <c r="AN819">
        <v>1</v>
      </c>
      <c r="AO819">
        <v>0</v>
      </c>
      <c r="AP819">
        <v>0</v>
      </c>
      <c r="AQ819" t="str" cm="1">
        <f t="array" ref="AQ81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19" t="str" cm="1">
        <f t="array" ref="AR81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19">
        <v>1446</v>
      </c>
      <c r="AT819">
        <v>1259</v>
      </c>
      <c r="AU819">
        <v>0</v>
      </c>
      <c r="AV819">
        <v>0</v>
      </c>
      <c r="AW819" t="s">
        <v>43</v>
      </c>
      <c r="AX819" t="s">
        <v>13</v>
      </c>
      <c r="AY819" t="str">
        <f t="shared" si="109"/>
        <v>Store</v>
      </c>
      <c r="AZ819">
        <v>26</v>
      </c>
      <c r="BA819" t="s">
        <v>44</v>
      </c>
      <c r="BB819">
        <f t="shared" si="110"/>
        <v>26</v>
      </c>
      <c r="BC819">
        <f t="shared" si="111"/>
        <v>1633</v>
      </c>
      <c r="BD819">
        <f t="shared" si="112"/>
        <v>0.99999999999999978</v>
      </c>
      <c r="BE819">
        <f t="shared" si="113"/>
        <v>9</v>
      </c>
      <c r="BF819">
        <f t="shared" si="114"/>
        <v>9</v>
      </c>
      <c r="BG819">
        <f t="shared" si="115"/>
        <v>19</v>
      </c>
      <c r="BH819">
        <f t="shared" si="116"/>
        <v>7</v>
      </c>
      <c r="BI819" t="str">
        <f>VLOOKUP(BH819,'Additional Data'!$E$1:$F$12,2,FALSE)</f>
        <v>Loyal Customer</v>
      </c>
      <c r="BJ819" t="str">
        <f>IF(G819 &lt;= 'Additional Data'!$Q$2, "Low", IF(G819 &lt;= 'Additional Data'!$Q$3, "Medium", "High"))</f>
        <v>High</v>
      </c>
      <c r="BK819" t="str">
        <f>IF(K819 &lt;= 'Additional Data'!$V$2, "Low", IF(K819 &lt;= 'Additional Data'!$V$3, "Medium", "High"))</f>
        <v>Medium</v>
      </c>
      <c r="BL819" t="str">
        <f>IF(L819 &lt;= 'Additional Data'!$AA$2, "Low", IF(L819 &lt;= 'Additional Data'!$AA$3, "Medium", "High"))</f>
        <v>High</v>
      </c>
      <c r="BM819">
        <v>818</v>
      </c>
    </row>
    <row r="820" spans="1:65" x14ac:dyDescent="0.25">
      <c r="A820">
        <v>45889</v>
      </c>
      <c r="B820" t="str">
        <f>IF(A820 &lt;= 'Additional Data'!$B$2,"Low", IF(A820 &lt;='Additional Data'!$B$3, "Medium", "High"))</f>
        <v>Medium</v>
      </c>
      <c r="C820">
        <v>0</v>
      </c>
      <c r="D820">
        <v>1</v>
      </c>
      <c r="E820">
        <v>42</v>
      </c>
      <c r="F820" t="str">
        <f t="shared" si="108"/>
        <v>Mid</v>
      </c>
      <c r="G820">
        <v>31</v>
      </c>
      <c r="H820">
        <v>0</v>
      </c>
      <c r="I820">
        <v>6</v>
      </c>
      <c r="J820">
        <v>0</v>
      </c>
      <c r="K820">
        <v>1</v>
      </c>
      <c r="L820">
        <v>8</v>
      </c>
      <c r="M820">
        <f>INDEX('Additional Data'!$H$2:$M$2, MATCH(MAX(G820:L820), G820:L820,0))</f>
        <v>0</v>
      </c>
      <c r="N820">
        <v>1</v>
      </c>
      <c r="O820">
        <v>1</v>
      </c>
      <c r="P820">
        <v>0</v>
      </c>
      <c r="Q820">
        <v>3</v>
      </c>
      <c r="R820">
        <v>6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3</v>
      </c>
      <c r="Z820">
        <v>11</v>
      </c>
      <c r="AA820">
        <v>0</v>
      </c>
      <c r="AB820">
        <v>40</v>
      </c>
      <c r="AC820" t="str" cm="1">
        <f t="array" ref="AC820">_xlfn.IFS(AB820 &lt; 30, "&lt; 30", AB820 &lt; 40, "30-39", AB820 &lt; 50, "40-49", AB820 &gt;= 50, "50+")</f>
        <v>40-49</v>
      </c>
      <c r="AD820">
        <v>2521</v>
      </c>
      <c r="AE820">
        <v>0</v>
      </c>
      <c r="AF820">
        <v>0</v>
      </c>
      <c r="AG820">
        <v>1</v>
      </c>
      <c r="AH820">
        <v>0</v>
      </c>
      <c r="AI820">
        <v>0</v>
      </c>
      <c r="AJ820" t="str" cm="1">
        <f t="array" ref="AJ82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2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20">
        <v>1</v>
      </c>
      <c r="AM820">
        <v>0</v>
      </c>
      <c r="AN820">
        <v>0</v>
      </c>
      <c r="AO820">
        <v>0</v>
      </c>
      <c r="AP820">
        <v>0</v>
      </c>
      <c r="AQ820" t="str" cm="1">
        <f t="array" ref="AQ82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820" t="str" cm="1">
        <f t="array" ref="AR82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820">
        <v>38</v>
      </c>
      <c r="AT820">
        <v>30</v>
      </c>
      <c r="AU820">
        <v>0</v>
      </c>
      <c r="AV820">
        <v>1</v>
      </c>
      <c r="AW820" t="s">
        <v>45</v>
      </c>
      <c r="AX820" t="s">
        <v>13</v>
      </c>
      <c r="AY820" t="str">
        <f t="shared" si="109"/>
        <v>Store</v>
      </c>
      <c r="AZ820">
        <v>4</v>
      </c>
      <c r="BA820" t="s">
        <v>44</v>
      </c>
      <c r="BB820">
        <f t="shared" si="110"/>
        <v>4</v>
      </c>
      <c r="BC820">
        <f t="shared" si="111"/>
        <v>46</v>
      </c>
      <c r="BD820">
        <f t="shared" si="112"/>
        <v>6</v>
      </c>
      <c r="BE820">
        <f t="shared" si="113"/>
        <v>0</v>
      </c>
      <c r="BF820">
        <f t="shared" si="114"/>
        <v>1</v>
      </c>
      <c r="BG820">
        <f t="shared" si="115"/>
        <v>7</v>
      </c>
      <c r="BH820">
        <f t="shared" si="116"/>
        <v>1</v>
      </c>
      <c r="BI820" t="str">
        <f>VLOOKUP(BH820,'Additional Data'!$E$1:$F$12,2,FALSE)</f>
        <v>Churned Customer</v>
      </c>
      <c r="BJ820" t="str">
        <f>IF(G820 &lt;= 'Additional Data'!$Q$2, "Low", IF(G820 &lt;= 'Additional Data'!$Q$3, "Medium", "High"))</f>
        <v>Medium</v>
      </c>
      <c r="BK820" t="str">
        <f>IF(K820 &lt;= 'Additional Data'!$V$2, "Low", IF(K820 &lt;= 'Additional Data'!$V$3, "Medium", "High"))</f>
        <v>Low</v>
      </c>
      <c r="BL820" t="str">
        <f>IF(L820 &lt;= 'Additional Data'!$AA$2, "Low", IF(L820 &lt;= 'Additional Data'!$AA$3, "Medium", "High"))</f>
        <v>Low</v>
      </c>
      <c r="BM820">
        <v>819</v>
      </c>
    </row>
    <row r="821" spans="1:65" x14ac:dyDescent="0.25">
      <c r="A821">
        <v>56628</v>
      </c>
      <c r="B821" t="str">
        <f>IF(A821 &lt;= 'Additional Data'!$B$2,"Low", IF(A821 &lt;='Additional Data'!$B$3, "Medium", "High"))</f>
        <v>Medium</v>
      </c>
      <c r="C821">
        <v>0</v>
      </c>
      <c r="D821">
        <v>1</v>
      </c>
      <c r="E821">
        <v>30</v>
      </c>
      <c r="F821" t="str">
        <f t="shared" si="108"/>
        <v>Recent</v>
      </c>
      <c r="G821">
        <v>479</v>
      </c>
      <c r="H821">
        <v>5</v>
      </c>
      <c r="I821">
        <v>82</v>
      </c>
      <c r="J821">
        <v>7</v>
      </c>
      <c r="K821">
        <v>17</v>
      </c>
      <c r="L821">
        <v>171</v>
      </c>
      <c r="M821">
        <f>INDEX('Additional Data'!$H$2:$M$2, MATCH(MAX(G821:L821), G821:L821,0))</f>
        <v>0</v>
      </c>
      <c r="N821">
        <v>2</v>
      </c>
      <c r="O821">
        <v>7</v>
      </c>
      <c r="P821">
        <v>6</v>
      </c>
      <c r="Q821">
        <v>5</v>
      </c>
      <c r="R821">
        <v>5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3</v>
      </c>
      <c r="Z821">
        <v>11</v>
      </c>
      <c r="AA821">
        <v>0</v>
      </c>
      <c r="AB821">
        <v>43</v>
      </c>
      <c r="AC821" t="str" cm="1">
        <f t="array" ref="AC821">_xlfn.IFS(AB821 &lt; 30, "&lt; 30", AB821 &lt; 40, "30-39", AB821 &lt; 50, "40-49", AB821 &gt;= 50, "50+")</f>
        <v>40-49</v>
      </c>
      <c r="AD821">
        <v>2259</v>
      </c>
      <c r="AE821">
        <v>0</v>
      </c>
      <c r="AF821">
        <v>0</v>
      </c>
      <c r="AG821">
        <v>1</v>
      </c>
      <c r="AH821">
        <v>0</v>
      </c>
      <c r="AI821">
        <v>0</v>
      </c>
      <c r="AJ821" t="str" cm="1">
        <f t="array" ref="AJ82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2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21">
        <v>0</v>
      </c>
      <c r="AM821">
        <v>0</v>
      </c>
      <c r="AN821">
        <v>1</v>
      </c>
      <c r="AO821">
        <v>0</v>
      </c>
      <c r="AP821">
        <v>0</v>
      </c>
      <c r="AQ821" t="str" cm="1">
        <f t="array" ref="AQ82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21" t="str" cm="1">
        <f t="array" ref="AR82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21">
        <v>590</v>
      </c>
      <c r="AT821">
        <v>419</v>
      </c>
      <c r="AU821">
        <v>1</v>
      </c>
      <c r="AV821">
        <v>1</v>
      </c>
      <c r="AW821" t="s">
        <v>46</v>
      </c>
      <c r="AX821" t="s">
        <v>11</v>
      </c>
      <c r="AY821" t="str">
        <f t="shared" si="109"/>
        <v>Web</v>
      </c>
      <c r="AZ821">
        <v>18</v>
      </c>
      <c r="BA821" t="s">
        <v>48</v>
      </c>
      <c r="BB821">
        <f t="shared" si="110"/>
        <v>18</v>
      </c>
      <c r="BC821">
        <f t="shared" si="111"/>
        <v>761</v>
      </c>
      <c r="BD821">
        <f t="shared" si="112"/>
        <v>7</v>
      </c>
      <c r="BE821">
        <f t="shared" si="113"/>
        <v>7</v>
      </c>
      <c r="BF821">
        <f t="shared" si="114"/>
        <v>6</v>
      </c>
      <c r="BG821">
        <f t="shared" si="115"/>
        <v>20</v>
      </c>
      <c r="BH821">
        <f t="shared" si="116"/>
        <v>7</v>
      </c>
      <c r="BI821" t="str">
        <f>VLOOKUP(BH821,'Additional Data'!$E$1:$F$12,2,FALSE)</f>
        <v>Loyal Customer</v>
      </c>
      <c r="BJ821" t="str">
        <f>IF(G821 &lt;= 'Additional Data'!$Q$2, "Low", IF(G821 &lt;= 'Additional Data'!$Q$3, "Medium", "High"))</f>
        <v>Medium</v>
      </c>
      <c r="BK821" t="str">
        <f>IF(K821 &lt;= 'Additional Data'!$V$2, "Low", IF(K821 &lt;= 'Additional Data'!$V$3, "Medium", "High"))</f>
        <v>Medium</v>
      </c>
      <c r="BL821" t="str">
        <f>IF(L821 &lt;= 'Additional Data'!$AA$2, "Low", IF(L821 &lt;= 'Additional Data'!$AA$3, "Medium", "High"))</f>
        <v>High</v>
      </c>
      <c r="BM821">
        <v>820</v>
      </c>
    </row>
    <row r="822" spans="1:65" x14ac:dyDescent="0.25">
      <c r="A822">
        <v>34026</v>
      </c>
      <c r="B822" t="str">
        <f>IF(A822 &lt;= 'Additional Data'!$B$2,"Low", IF(A822 &lt;='Additional Data'!$B$3, "Medium", "High"))</f>
        <v>Low</v>
      </c>
      <c r="C822">
        <v>1</v>
      </c>
      <c r="D822">
        <v>1</v>
      </c>
      <c r="E822">
        <v>11</v>
      </c>
      <c r="F822" t="str">
        <f t="shared" si="108"/>
        <v>Recent</v>
      </c>
      <c r="G822">
        <v>18</v>
      </c>
      <c r="H822">
        <v>6</v>
      </c>
      <c r="I822">
        <v>15</v>
      </c>
      <c r="J822">
        <v>12</v>
      </c>
      <c r="K822">
        <v>8</v>
      </c>
      <c r="L822">
        <v>17</v>
      </c>
      <c r="M822">
        <f>INDEX('Additional Data'!$H$2:$M$2, MATCH(MAX(G822:L822), G822:L822,0))</f>
        <v>0</v>
      </c>
      <c r="N822">
        <v>3</v>
      </c>
      <c r="O822">
        <v>2</v>
      </c>
      <c r="P822">
        <v>1</v>
      </c>
      <c r="Q822">
        <v>3</v>
      </c>
      <c r="R822">
        <v>5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3</v>
      </c>
      <c r="Z822">
        <v>11</v>
      </c>
      <c r="AA822">
        <v>0</v>
      </c>
      <c r="AB822">
        <v>70</v>
      </c>
      <c r="AC822" t="str" cm="1">
        <f t="array" ref="AC822">_xlfn.IFS(AB822 &lt; 30, "&lt; 30", AB822 &lt; 40, "30-39", AB822 &lt; 50, "40-49", AB822 &gt;= 50, "50+")</f>
        <v>50+</v>
      </c>
      <c r="AD822">
        <v>2487</v>
      </c>
      <c r="AE822">
        <v>0</v>
      </c>
      <c r="AF822">
        <v>0</v>
      </c>
      <c r="AG822">
        <v>0</v>
      </c>
      <c r="AH822">
        <v>1</v>
      </c>
      <c r="AI822">
        <v>0</v>
      </c>
      <c r="AJ822" t="str" cm="1">
        <f t="array" ref="AJ82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2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22">
        <v>0</v>
      </c>
      <c r="AM822">
        <v>0</v>
      </c>
      <c r="AN822">
        <v>1</v>
      </c>
      <c r="AO822">
        <v>0</v>
      </c>
      <c r="AP822">
        <v>0</v>
      </c>
      <c r="AQ822" t="str" cm="1">
        <f t="array" ref="AQ82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22" t="str" cm="1">
        <f t="array" ref="AR82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22">
        <v>59</v>
      </c>
      <c r="AT822">
        <v>42</v>
      </c>
      <c r="AU822">
        <v>0</v>
      </c>
      <c r="AV822">
        <v>2</v>
      </c>
      <c r="AW822" t="s">
        <v>47</v>
      </c>
      <c r="AX822" t="s">
        <v>13</v>
      </c>
      <c r="AY822" t="str">
        <f t="shared" si="109"/>
        <v>Store</v>
      </c>
      <c r="AZ822">
        <v>6</v>
      </c>
      <c r="BA822" t="s">
        <v>44</v>
      </c>
      <c r="BB822">
        <f t="shared" si="110"/>
        <v>6</v>
      </c>
      <c r="BC822">
        <f t="shared" si="111"/>
        <v>76</v>
      </c>
      <c r="BD822">
        <f t="shared" si="112"/>
        <v>9</v>
      </c>
      <c r="BE822">
        <f t="shared" si="113"/>
        <v>2</v>
      </c>
      <c r="BF822">
        <f t="shared" si="114"/>
        <v>2</v>
      </c>
      <c r="BG822">
        <f t="shared" si="115"/>
        <v>13</v>
      </c>
      <c r="BH822">
        <f t="shared" si="116"/>
        <v>3</v>
      </c>
      <c r="BI822" t="str">
        <f>VLOOKUP(BH822,'Additional Data'!$E$1:$F$12,2,FALSE)</f>
        <v>At Risk</v>
      </c>
      <c r="BJ822" t="str">
        <f>IF(G822 &lt;= 'Additional Data'!$Q$2, "Low", IF(G822 &lt;= 'Additional Data'!$Q$3, "Medium", "High"))</f>
        <v>Low</v>
      </c>
      <c r="BK822" t="str">
        <f>IF(K822 &lt;= 'Additional Data'!$V$2, "Low", IF(K822 &lt;= 'Additional Data'!$V$3, "Medium", "High"))</f>
        <v>Medium</v>
      </c>
      <c r="BL822" t="str">
        <f>IF(L822 &lt;= 'Additional Data'!$AA$2, "Low", IF(L822 &lt;= 'Additional Data'!$AA$3, "Medium", "High"))</f>
        <v>Medium</v>
      </c>
      <c r="BM822">
        <v>821</v>
      </c>
    </row>
    <row r="823" spans="1:65" x14ac:dyDescent="0.25">
      <c r="A823">
        <v>40049</v>
      </c>
      <c r="B823" t="str">
        <f>IF(A823 &lt;= 'Additional Data'!$B$2,"Low", IF(A823 &lt;='Additional Data'!$B$3, "Medium", "High"))</f>
        <v>Medium</v>
      </c>
      <c r="C823">
        <v>0</v>
      </c>
      <c r="D823">
        <v>1</v>
      </c>
      <c r="E823">
        <v>61</v>
      </c>
      <c r="F823" t="str">
        <f t="shared" si="108"/>
        <v>Old</v>
      </c>
      <c r="G823">
        <v>91</v>
      </c>
      <c r="H823">
        <v>65</v>
      </c>
      <c r="I823">
        <v>52</v>
      </c>
      <c r="J823">
        <v>10</v>
      </c>
      <c r="K823">
        <v>44</v>
      </c>
      <c r="L823">
        <v>28</v>
      </c>
      <c r="M823">
        <f>INDEX('Additional Data'!$H$2:$M$2, MATCH(MAX(G823:L823), G823:L823,0))</f>
        <v>0</v>
      </c>
      <c r="N823">
        <v>3</v>
      </c>
      <c r="O823">
        <v>3</v>
      </c>
      <c r="P823">
        <v>2</v>
      </c>
      <c r="Q823">
        <v>6</v>
      </c>
      <c r="R823">
        <v>5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3</v>
      </c>
      <c r="Z823">
        <v>11</v>
      </c>
      <c r="AA823">
        <v>0</v>
      </c>
      <c r="AB823">
        <v>46</v>
      </c>
      <c r="AC823" t="str" cm="1">
        <f t="array" ref="AC823">_xlfn.IFS(AB823 &lt; 30, "&lt; 30", AB823 &lt; 40, "30-39", AB823 &lt; 50, "40-49", AB823 &gt;= 50, "50+")</f>
        <v>40-49</v>
      </c>
      <c r="AD823">
        <v>2736</v>
      </c>
      <c r="AE823">
        <v>0</v>
      </c>
      <c r="AF823">
        <v>1</v>
      </c>
      <c r="AG823">
        <v>0</v>
      </c>
      <c r="AH823">
        <v>0</v>
      </c>
      <c r="AI823">
        <v>0</v>
      </c>
      <c r="AJ823" t="str" cm="1">
        <f t="array" ref="AJ82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2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23">
        <v>0</v>
      </c>
      <c r="AM823">
        <v>0</v>
      </c>
      <c r="AN823">
        <v>1</v>
      </c>
      <c r="AO823">
        <v>0</v>
      </c>
      <c r="AP823">
        <v>0</v>
      </c>
      <c r="AQ823" t="str" cm="1">
        <f t="array" ref="AQ82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23" t="str" cm="1">
        <f t="array" ref="AR82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23">
        <v>262</v>
      </c>
      <c r="AT823">
        <v>234</v>
      </c>
      <c r="AU823">
        <v>0</v>
      </c>
      <c r="AV823">
        <v>1</v>
      </c>
      <c r="AW823" t="s">
        <v>47</v>
      </c>
      <c r="AX823" t="s">
        <v>13</v>
      </c>
      <c r="AY823" t="str">
        <f t="shared" si="109"/>
        <v>Store</v>
      </c>
      <c r="AZ823">
        <v>11</v>
      </c>
      <c r="BA823" t="s">
        <v>44</v>
      </c>
      <c r="BB823">
        <f t="shared" si="110"/>
        <v>11</v>
      </c>
      <c r="BC823">
        <f t="shared" si="111"/>
        <v>290</v>
      </c>
      <c r="BD823">
        <f t="shared" si="112"/>
        <v>4</v>
      </c>
      <c r="BE823">
        <f t="shared" si="113"/>
        <v>4</v>
      </c>
      <c r="BF823">
        <f t="shared" si="114"/>
        <v>4</v>
      </c>
      <c r="BG823">
        <f t="shared" si="115"/>
        <v>12</v>
      </c>
      <c r="BH823">
        <f t="shared" si="116"/>
        <v>3</v>
      </c>
      <c r="BI823" t="str">
        <f>VLOOKUP(BH823,'Additional Data'!$E$1:$F$12,2,FALSE)</f>
        <v>At Risk</v>
      </c>
      <c r="BJ823" t="str">
        <f>IF(G823 &lt;= 'Additional Data'!$Q$2, "Low", IF(G823 &lt;= 'Additional Data'!$Q$3, "Medium", "High"))</f>
        <v>Medium</v>
      </c>
      <c r="BK823" t="str">
        <f>IF(K823 &lt;= 'Additional Data'!$V$2, "Low", IF(K823 &lt;= 'Additional Data'!$V$3, "Medium", "High"))</f>
        <v>High</v>
      </c>
      <c r="BL823" t="str">
        <f>IF(L823 &lt;= 'Additional Data'!$AA$2, "Low", IF(L823 &lt;= 'Additional Data'!$AA$3, "Medium", "High"))</f>
        <v>Medium</v>
      </c>
      <c r="BM823">
        <v>822</v>
      </c>
    </row>
    <row r="824" spans="1:65" x14ac:dyDescent="0.25">
      <c r="A824">
        <v>34176</v>
      </c>
      <c r="B824" t="str">
        <f>IF(A824 &lt;= 'Additional Data'!$B$2,"Low", IF(A824 &lt;='Additional Data'!$B$3, "Medium", "High"))</f>
        <v>Low</v>
      </c>
      <c r="C824">
        <v>1</v>
      </c>
      <c r="D824">
        <v>0</v>
      </c>
      <c r="E824">
        <v>12</v>
      </c>
      <c r="F824" t="str">
        <f t="shared" si="108"/>
        <v>Recent</v>
      </c>
      <c r="G824">
        <v>5</v>
      </c>
      <c r="H824">
        <v>7</v>
      </c>
      <c r="I824">
        <v>24</v>
      </c>
      <c r="J824">
        <v>19</v>
      </c>
      <c r="K824">
        <v>14</v>
      </c>
      <c r="L824">
        <v>20</v>
      </c>
      <c r="M824">
        <f>INDEX('Additional Data'!$H$2:$M$2, MATCH(MAX(G824:L824), G824:L824,0))</f>
        <v>0</v>
      </c>
      <c r="N824">
        <v>4</v>
      </c>
      <c r="O824">
        <v>3</v>
      </c>
      <c r="P824">
        <v>0</v>
      </c>
      <c r="Q824">
        <v>4</v>
      </c>
      <c r="R824">
        <v>6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3</v>
      </c>
      <c r="Z824">
        <v>11</v>
      </c>
      <c r="AA824">
        <v>0</v>
      </c>
      <c r="AB824">
        <v>32</v>
      </c>
      <c r="AC824" t="str" cm="1">
        <f t="array" ref="AC824">_xlfn.IFS(AB824 &lt; 30, "&lt; 30", AB824 &lt; 40, "30-39", AB824 &lt; 50, "40-49", AB824 &gt;= 50, "50+")</f>
        <v>30-39</v>
      </c>
      <c r="AD824">
        <v>2207</v>
      </c>
      <c r="AE824">
        <v>0</v>
      </c>
      <c r="AF824">
        <v>0</v>
      </c>
      <c r="AG824">
        <v>1</v>
      </c>
      <c r="AH824">
        <v>0</v>
      </c>
      <c r="AI824">
        <v>0</v>
      </c>
      <c r="AJ824" t="str" cm="1">
        <f t="array" ref="AJ82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2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24">
        <v>0</v>
      </c>
      <c r="AM824">
        <v>0</v>
      </c>
      <c r="AN824">
        <v>1</v>
      </c>
      <c r="AO824">
        <v>0</v>
      </c>
      <c r="AP824">
        <v>0</v>
      </c>
      <c r="AQ824" t="str" cm="1">
        <f t="array" ref="AQ82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24" t="str" cm="1">
        <f t="array" ref="AR82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24">
        <v>69</v>
      </c>
      <c r="AT824">
        <v>49</v>
      </c>
      <c r="AU824">
        <v>0</v>
      </c>
      <c r="AV824">
        <v>1</v>
      </c>
      <c r="AW824" t="s">
        <v>47</v>
      </c>
      <c r="AX824" t="s">
        <v>13</v>
      </c>
      <c r="AY824" t="str">
        <f t="shared" si="109"/>
        <v>Store</v>
      </c>
      <c r="AZ824">
        <v>7</v>
      </c>
      <c r="BA824" t="s">
        <v>44</v>
      </c>
      <c r="BB824">
        <f t="shared" si="110"/>
        <v>7</v>
      </c>
      <c r="BC824">
        <f t="shared" si="111"/>
        <v>89</v>
      </c>
      <c r="BD824">
        <f t="shared" si="112"/>
        <v>9</v>
      </c>
      <c r="BE824">
        <f t="shared" si="113"/>
        <v>3</v>
      </c>
      <c r="BF824">
        <f t="shared" si="114"/>
        <v>2</v>
      </c>
      <c r="BG824">
        <f t="shared" si="115"/>
        <v>14</v>
      </c>
      <c r="BH824">
        <f t="shared" si="116"/>
        <v>4</v>
      </c>
      <c r="BI824" t="str">
        <f>VLOOKUP(BH824,'Additional Data'!$E$1:$F$12,2,FALSE)</f>
        <v>At Risk</v>
      </c>
      <c r="BJ824" t="str">
        <f>IF(G824 &lt;= 'Additional Data'!$Q$2, "Low", IF(G824 &lt;= 'Additional Data'!$Q$3, "Medium", "High"))</f>
        <v>Low</v>
      </c>
      <c r="BK824" t="str">
        <f>IF(K824 &lt;= 'Additional Data'!$V$2, "Low", IF(K824 &lt;= 'Additional Data'!$V$3, "Medium", "High"))</f>
        <v>Medium</v>
      </c>
      <c r="BL824" t="str">
        <f>IF(L824 &lt;= 'Additional Data'!$AA$2, "Low", IF(L824 &lt;= 'Additional Data'!$AA$3, "Medium", "High"))</f>
        <v>Medium</v>
      </c>
      <c r="BM824">
        <v>823</v>
      </c>
    </row>
    <row r="825" spans="1:65" x14ac:dyDescent="0.25">
      <c r="A825">
        <v>19419</v>
      </c>
      <c r="B825" t="str">
        <f>IF(A825 &lt;= 'Additional Data'!$B$2,"Low", IF(A825 &lt;='Additional Data'!$B$3, "Medium", "High"))</f>
        <v>Low</v>
      </c>
      <c r="C825">
        <v>1</v>
      </c>
      <c r="D825">
        <v>0</v>
      </c>
      <c r="E825">
        <v>76</v>
      </c>
      <c r="F825" t="str">
        <f t="shared" si="108"/>
        <v>Old</v>
      </c>
      <c r="G825">
        <v>2</v>
      </c>
      <c r="H825">
        <v>14</v>
      </c>
      <c r="I825">
        <v>28</v>
      </c>
      <c r="J825">
        <v>16</v>
      </c>
      <c r="K825">
        <v>3</v>
      </c>
      <c r="L825">
        <v>7</v>
      </c>
      <c r="M825">
        <f>INDEX('Additional Data'!$H$2:$M$2, MATCH(MAX(G825:L825), G825:L825,0))</f>
        <v>0</v>
      </c>
      <c r="N825">
        <v>4</v>
      </c>
      <c r="O825">
        <v>4</v>
      </c>
      <c r="P825">
        <v>0</v>
      </c>
      <c r="Q825">
        <v>3</v>
      </c>
      <c r="R825">
        <v>9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3</v>
      </c>
      <c r="Z825">
        <v>11</v>
      </c>
      <c r="AA825">
        <v>0</v>
      </c>
      <c r="AB825">
        <v>39</v>
      </c>
      <c r="AC825" t="str" cm="1">
        <f t="array" ref="AC825">_xlfn.IFS(AB825 &lt; 30, "&lt; 30", AB825 &lt; 40, "30-39", AB825 &lt; 50, "40-49", AB825 &gt;= 50, "50+")</f>
        <v>30-39</v>
      </c>
      <c r="AD825">
        <v>2755</v>
      </c>
      <c r="AE825">
        <v>0</v>
      </c>
      <c r="AF825">
        <v>1</v>
      </c>
      <c r="AG825">
        <v>0</v>
      </c>
      <c r="AH825">
        <v>0</v>
      </c>
      <c r="AI825">
        <v>0</v>
      </c>
      <c r="AJ825" t="str" cm="1">
        <f t="array" ref="AJ82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2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25">
        <v>0</v>
      </c>
      <c r="AM825">
        <v>0</v>
      </c>
      <c r="AN825">
        <v>1</v>
      </c>
      <c r="AO825">
        <v>0</v>
      </c>
      <c r="AP825">
        <v>0</v>
      </c>
      <c r="AQ825" t="str" cm="1">
        <f t="array" ref="AQ82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25" t="str" cm="1">
        <f t="array" ref="AR82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25">
        <v>63</v>
      </c>
      <c r="AT825">
        <v>56</v>
      </c>
      <c r="AU825">
        <v>0</v>
      </c>
      <c r="AV825">
        <v>1</v>
      </c>
      <c r="AW825" t="s">
        <v>47</v>
      </c>
      <c r="AX825" t="s">
        <v>11</v>
      </c>
      <c r="AY825" t="str">
        <f t="shared" si="109"/>
        <v>Web</v>
      </c>
      <c r="AZ825">
        <v>7</v>
      </c>
      <c r="BA825" t="s">
        <v>44</v>
      </c>
      <c r="BB825">
        <f t="shared" si="110"/>
        <v>7</v>
      </c>
      <c r="BC825">
        <f t="shared" si="111"/>
        <v>70</v>
      </c>
      <c r="BD825">
        <f t="shared" si="112"/>
        <v>3.0000000000000004</v>
      </c>
      <c r="BE825">
        <f t="shared" si="113"/>
        <v>3</v>
      </c>
      <c r="BF825">
        <f t="shared" si="114"/>
        <v>2</v>
      </c>
      <c r="BG825">
        <f t="shared" si="115"/>
        <v>8</v>
      </c>
      <c r="BH825">
        <f t="shared" si="116"/>
        <v>1</v>
      </c>
      <c r="BI825" t="str">
        <f>VLOOKUP(BH825,'Additional Data'!$E$1:$F$12,2,FALSE)</f>
        <v>Churned Customer</v>
      </c>
      <c r="BJ825" t="str">
        <f>IF(G825 &lt;= 'Additional Data'!$Q$2, "Low", IF(G825 &lt;= 'Additional Data'!$Q$3, "Medium", "High"))</f>
        <v>Low</v>
      </c>
      <c r="BK825" t="str">
        <f>IF(K825 &lt;= 'Additional Data'!$V$2, "Low", IF(K825 &lt;= 'Additional Data'!$V$3, "Medium", "High"))</f>
        <v>Medium</v>
      </c>
      <c r="BL825" t="str">
        <f>IF(L825 &lt;= 'Additional Data'!$AA$2, "Low", IF(L825 &lt;= 'Additional Data'!$AA$3, "Medium", "High"))</f>
        <v>Low</v>
      </c>
      <c r="BM825">
        <v>824</v>
      </c>
    </row>
    <row r="826" spans="1:65" x14ac:dyDescent="0.25">
      <c r="A826">
        <v>82504</v>
      </c>
      <c r="B826" t="str">
        <f>IF(A826 &lt;= 'Additional Data'!$B$2,"Low", IF(A826 &lt;='Additional Data'!$B$3, "Medium", "High"))</f>
        <v>High</v>
      </c>
      <c r="C826">
        <v>0</v>
      </c>
      <c r="D826">
        <v>0</v>
      </c>
      <c r="E826">
        <v>2</v>
      </c>
      <c r="F826" t="str">
        <f t="shared" si="108"/>
        <v>Very Recent</v>
      </c>
      <c r="G826">
        <v>362</v>
      </c>
      <c r="H826">
        <v>50</v>
      </c>
      <c r="I826">
        <v>431</v>
      </c>
      <c r="J826">
        <v>134</v>
      </c>
      <c r="K826">
        <v>35</v>
      </c>
      <c r="L826">
        <v>54</v>
      </c>
      <c r="M826">
        <f>INDEX('Additional Data'!$H$2:$M$2, MATCH(MAX(G826:L826), G826:L826,0))</f>
        <v>0</v>
      </c>
      <c r="N826">
        <v>1</v>
      </c>
      <c r="O826">
        <v>3</v>
      </c>
      <c r="P826">
        <v>6</v>
      </c>
      <c r="Q826">
        <v>7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3</v>
      </c>
      <c r="Z826">
        <v>11</v>
      </c>
      <c r="AA826">
        <v>0</v>
      </c>
      <c r="AB826">
        <v>60</v>
      </c>
      <c r="AC826" t="str" cm="1">
        <f t="array" ref="AC826">_xlfn.IFS(AB826 &lt; 30, "&lt; 30", AB826 &lt; 40, "30-39", AB826 &lt; 50, "40-49", AB826 &gt;= 50, "50+")</f>
        <v>50+</v>
      </c>
      <c r="AD826">
        <v>2496</v>
      </c>
      <c r="AE826">
        <v>0</v>
      </c>
      <c r="AF826">
        <v>1</v>
      </c>
      <c r="AG826">
        <v>0</v>
      </c>
      <c r="AH826">
        <v>0</v>
      </c>
      <c r="AI826">
        <v>0</v>
      </c>
      <c r="AJ826" t="str" cm="1">
        <f t="array" ref="AJ82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2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26">
        <v>1</v>
      </c>
      <c r="AM826">
        <v>0</v>
      </c>
      <c r="AN826">
        <v>0</v>
      </c>
      <c r="AO826">
        <v>0</v>
      </c>
      <c r="AP826">
        <v>0</v>
      </c>
      <c r="AQ826" t="str" cm="1">
        <f t="array" ref="AQ82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826" t="str" cm="1">
        <f t="array" ref="AR82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826">
        <v>1012</v>
      </c>
      <c r="AT826">
        <v>958</v>
      </c>
      <c r="AU826">
        <v>0</v>
      </c>
      <c r="AV826">
        <v>0</v>
      </c>
      <c r="AW826" t="s">
        <v>43</v>
      </c>
      <c r="AX826" t="s">
        <v>13</v>
      </c>
      <c r="AY826" t="str">
        <f t="shared" si="109"/>
        <v>Store</v>
      </c>
      <c r="AZ826">
        <v>16</v>
      </c>
      <c r="BA826" t="s">
        <v>44</v>
      </c>
      <c r="BB826">
        <f t="shared" si="110"/>
        <v>16</v>
      </c>
      <c r="BC826">
        <f t="shared" si="111"/>
        <v>1066</v>
      </c>
      <c r="BD826">
        <f t="shared" si="112"/>
        <v>10</v>
      </c>
      <c r="BE826">
        <f t="shared" si="113"/>
        <v>6</v>
      </c>
      <c r="BF826">
        <f t="shared" si="114"/>
        <v>7</v>
      </c>
      <c r="BG826">
        <f t="shared" si="115"/>
        <v>23</v>
      </c>
      <c r="BH826">
        <f t="shared" si="116"/>
        <v>8</v>
      </c>
      <c r="BI826" t="str">
        <f>VLOOKUP(BH826,'Additional Data'!$E$1:$F$12,2,FALSE)</f>
        <v>Top Customer</v>
      </c>
      <c r="BJ826" t="str">
        <f>IF(G826 &lt;= 'Additional Data'!$Q$2, "Low", IF(G826 &lt;= 'Additional Data'!$Q$3, "Medium", "High"))</f>
        <v>Medium</v>
      </c>
      <c r="BK826" t="str">
        <f>IF(K826 &lt;= 'Additional Data'!$V$2, "Low", IF(K826 &lt;= 'Additional Data'!$V$3, "Medium", "High"))</f>
        <v>High</v>
      </c>
      <c r="BL826" t="str">
        <f>IF(L826 &lt;= 'Additional Data'!$AA$2, "Low", IF(L826 &lt;= 'Additional Data'!$AA$3, "Medium", "High"))</f>
        <v>Medium</v>
      </c>
      <c r="BM826">
        <v>825</v>
      </c>
    </row>
    <row r="827" spans="1:65" x14ac:dyDescent="0.25">
      <c r="A827">
        <v>81205</v>
      </c>
      <c r="B827" t="str">
        <f>IF(A827 &lt;= 'Additional Data'!$B$2,"Low", IF(A827 &lt;='Additional Data'!$B$3, "Medium", "High"))</f>
        <v>High</v>
      </c>
      <c r="C827">
        <v>0</v>
      </c>
      <c r="D827">
        <v>0</v>
      </c>
      <c r="E827">
        <v>43</v>
      </c>
      <c r="F827" t="str">
        <f t="shared" si="108"/>
        <v>Mid</v>
      </c>
      <c r="G827">
        <v>724</v>
      </c>
      <c r="H827">
        <v>74</v>
      </c>
      <c r="I827">
        <v>929</v>
      </c>
      <c r="J827">
        <v>97</v>
      </c>
      <c r="K827">
        <v>55</v>
      </c>
      <c r="L827">
        <v>130</v>
      </c>
      <c r="M827">
        <f>INDEX('Additional Data'!$H$2:$M$2, MATCH(MAX(G827:L827), G827:L827,0))</f>
        <v>0</v>
      </c>
      <c r="N827">
        <v>1</v>
      </c>
      <c r="O827">
        <v>5</v>
      </c>
      <c r="P827">
        <v>6</v>
      </c>
      <c r="Q827">
        <v>7</v>
      </c>
      <c r="R827">
        <v>2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3</v>
      </c>
      <c r="Z827">
        <v>11</v>
      </c>
      <c r="AA827">
        <v>1</v>
      </c>
      <c r="AB827">
        <v>50</v>
      </c>
      <c r="AC827" t="str" cm="1">
        <f t="array" ref="AC827">_xlfn.IFS(AB827 &lt; 30, "&lt; 30", AB827 &lt; 40, "30-39", AB827 &lt; 50, "40-49", AB827 &gt;= 50, "50+")</f>
        <v>50+</v>
      </c>
      <c r="AD827">
        <v>2326</v>
      </c>
      <c r="AE827">
        <v>0</v>
      </c>
      <c r="AF827">
        <v>0</v>
      </c>
      <c r="AG827">
        <v>0</v>
      </c>
      <c r="AH827">
        <v>1</v>
      </c>
      <c r="AI827">
        <v>0</v>
      </c>
      <c r="AJ827" t="str" cm="1">
        <f t="array" ref="AJ82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2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27">
        <v>0</v>
      </c>
      <c r="AM827">
        <v>0</v>
      </c>
      <c r="AN827">
        <v>1</v>
      </c>
      <c r="AO827">
        <v>0</v>
      </c>
      <c r="AP827">
        <v>0</v>
      </c>
      <c r="AQ827" t="str" cm="1">
        <f t="array" ref="AQ82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27" t="str" cm="1">
        <f t="array" ref="AR82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27">
        <v>1879</v>
      </c>
      <c r="AT827">
        <v>1749</v>
      </c>
      <c r="AU827">
        <v>3</v>
      </c>
      <c r="AV827">
        <v>0</v>
      </c>
      <c r="AW827" t="s">
        <v>43</v>
      </c>
      <c r="AX827" t="s">
        <v>13</v>
      </c>
      <c r="AY827" t="str">
        <f t="shared" si="109"/>
        <v>Store</v>
      </c>
      <c r="AZ827">
        <v>18</v>
      </c>
      <c r="BA827" t="s">
        <v>48</v>
      </c>
      <c r="BB827">
        <f t="shared" si="110"/>
        <v>18</v>
      </c>
      <c r="BC827">
        <f t="shared" si="111"/>
        <v>2009</v>
      </c>
      <c r="BD827">
        <f t="shared" si="112"/>
        <v>6</v>
      </c>
      <c r="BE827">
        <f t="shared" si="113"/>
        <v>7</v>
      </c>
      <c r="BF827">
        <f t="shared" si="114"/>
        <v>9</v>
      </c>
      <c r="BG827">
        <f t="shared" si="115"/>
        <v>22</v>
      </c>
      <c r="BH827">
        <f t="shared" si="116"/>
        <v>8</v>
      </c>
      <c r="BI827" t="str">
        <f>VLOOKUP(BH827,'Additional Data'!$E$1:$F$12,2,FALSE)</f>
        <v>Top Customer</v>
      </c>
      <c r="BJ827" t="str">
        <f>IF(G827 &lt;= 'Additional Data'!$Q$2, "Low", IF(G827 &lt;= 'Additional Data'!$Q$3, "Medium", "High"))</f>
        <v>High</v>
      </c>
      <c r="BK827" t="str">
        <f>IF(K827 &lt;= 'Additional Data'!$V$2, "Low", IF(K827 &lt;= 'Additional Data'!$V$3, "Medium", "High"))</f>
        <v>High</v>
      </c>
      <c r="BL827" t="str">
        <f>IF(L827 &lt;= 'Additional Data'!$AA$2, "Low", IF(L827 &lt;= 'Additional Data'!$AA$3, "Medium", "High"))</f>
        <v>High</v>
      </c>
      <c r="BM827">
        <v>826</v>
      </c>
    </row>
    <row r="828" spans="1:65" x14ac:dyDescent="0.25">
      <c r="A828">
        <v>61618</v>
      </c>
      <c r="B828" t="str">
        <f>IF(A828 &lt;= 'Additional Data'!$B$2,"Low", IF(A828 &lt;='Additional Data'!$B$3, "Medium", "High"))</f>
        <v>Medium</v>
      </c>
      <c r="C828">
        <v>0</v>
      </c>
      <c r="D828">
        <v>0</v>
      </c>
      <c r="E828">
        <v>27</v>
      </c>
      <c r="F828" t="str">
        <f t="shared" si="108"/>
        <v>Recent</v>
      </c>
      <c r="G828">
        <v>605</v>
      </c>
      <c r="H828">
        <v>91</v>
      </c>
      <c r="I828">
        <v>399</v>
      </c>
      <c r="J828">
        <v>0</v>
      </c>
      <c r="K828">
        <v>45</v>
      </c>
      <c r="L828">
        <v>205</v>
      </c>
      <c r="M828">
        <f>INDEX('Additional Data'!$H$2:$M$2, MATCH(MAX(G828:L828), G828:L828,0))</f>
        <v>0</v>
      </c>
      <c r="N828">
        <v>2</v>
      </c>
      <c r="O828">
        <v>3</v>
      </c>
      <c r="P828">
        <v>6</v>
      </c>
      <c r="Q828">
        <v>8</v>
      </c>
      <c r="R828">
        <v>3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3</v>
      </c>
      <c r="Z828">
        <v>11</v>
      </c>
      <c r="AA828">
        <v>0</v>
      </c>
      <c r="AB828">
        <v>29</v>
      </c>
      <c r="AC828" t="str" cm="1">
        <f t="array" ref="AC828">_xlfn.IFS(AB828 &lt; 30, "&lt; 30", AB828 &lt; 40, "30-39", AB828 &lt; 50, "40-49", AB828 &gt;= 50, "50+")</f>
        <v>&lt; 30</v>
      </c>
      <c r="AD828">
        <v>2797</v>
      </c>
      <c r="AE828">
        <v>0</v>
      </c>
      <c r="AF828">
        <v>0</v>
      </c>
      <c r="AG828">
        <v>1</v>
      </c>
      <c r="AH828">
        <v>0</v>
      </c>
      <c r="AI828">
        <v>0</v>
      </c>
      <c r="AJ828" t="str" cm="1">
        <f t="array" ref="AJ82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2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28">
        <v>1</v>
      </c>
      <c r="AM828">
        <v>0</v>
      </c>
      <c r="AN828">
        <v>0</v>
      </c>
      <c r="AO828">
        <v>0</v>
      </c>
      <c r="AP828">
        <v>0</v>
      </c>
      <c r="AQ828" t="str" cm="1">
        <f t="array" ref="AQ82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828" t="str" cm="1">
        <f t="array" ref="AR82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828">
        <v>1140</v>
      </c>
      <c r="AT828">
        <v>935</v>
      </c>
      <c r="AU828">
        <v>0</v>
      </c>
      <c r="AV828">
        <v>0</v>
      </c>
      <c r="AW828" t="s">
        <v>43</v>
      </c>
      <c r="AX828" t="s">
        <v>13</v>
      </c>
      <c r="AY828" t="str">
        <f t="shared" si="109"/>
        <v>Store</v>
      </c>
      <c r="AZ828">
        <v>17</v>
      </c>
      <c r="BA828" t="s">
        <v>44</v>
      </c>
      <c r="BB828">
        <f t="shared" si="110"/>
        <v>17</v>
      </c>
      <c r="BC828">
        <f t="shared" si="111"/>
        <v>1345</v>
      </c>
      <c r="BD828">
        <f t="shared" si="112"/>
        <v>8</v>
      </c>
      <c r="BE828">
        <f t="shared" si="113"/>
        <v>6</v>
      </c>
      <c r="BF828">
        <f t="shared" si="114"/>
        <v>8</v>
      </c>
      <c r="BG828">
        <f t="shared" si="115"/>
        <v>22</v>
      </c>
      <c r="BH828">
        <f t="shared" si="116"/>
        <v>8</v>
      </c>
      <c r="BI828" t="str">
        <f>VLOOKUP(BH828,'Additional Data'!$E$1:$F$12,2,FALSE)</f>
        <v>Top Customer</v>
      </c>
      <c r="BJ828" t="str">
        <f>IF(G828 &lt;= 'Additional Data'!$Q$2, "Low", IF(G828 &lt;= 'Additional Data'!$Q$3, "Medium", "High"))</f>
        <v>High</v>
      </c>
      <c r="BK828" t="str">
        <f>IF(K828 &lt;= 'Additional Data'!$V$2, "Low", IF(K828 &lt;= 'Additional Data'!$V$3, "Medium", "High"))</f>
        <v>High</v>
      </c>
      <c r="BL828" t="str">
        <f>IF(L828 &lt;= 'Additional Data'!$AA$2, "Low", IF(L828 &lt;= 'Additional Data'!$AA$3, "Medium", "High"))</f>
        <v>High</v>
      </c>
      <c r="BM828">
        <v>827</v>
      </c>
    </row>
    <row r="829" spans="1:65" x14ac:dyDescent="0.25">
      <c r="A829">
        <v>55284</v>
      </c>
      <c r="B829" t="str">
        <f>IF(A829 &lt;= 'Additional Data'!$B$2,"Low", IF(A829 &lt;='Additional Data'!$B$3, "Medium", "High"))</f>
        <v>Medium</v>
      </c>
      <c r="C829">
        <v>0</v>
      </c>
      <c r="D829">
        <v>1</v>
      </c>
      <c r="E829">
        <v>60</v>
      </c>
      <c r="F829" t="str">
        <f t="shared" si="108"/>
        <v>Mid</v>
      </c>
      <c r="G829">
        <v>547</v>
      </c>
      <c r="H829">
        <v>7</v>
      </c>
      <c r="I829">
        <v>140</v>
      </c>
      <c r="J829">
        <v>0</v>
      </c>
      <c r="K829">
        <v>7</v>
      </c>
      <c r="L829">
        <v>63</v>
      </c>
      <c r="M829">
        <f>INDEX('Additional Data'!$H$2:$M$2, MATCH(MAX(G829:L829), G829:L829,0))</f>
        <v>0</v>
      </c>
      <c r="N829">
        <v>3</v>
      </c>
      <c r="O829">
        <v>7</v>
      </c>
      <c r="P829">
        <v>5</v>
      </c>
      <c r="Q829">
        <v>8</v>
      </c>
      <c r="R829">
        <v>5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3</v>
      </c>
      <c r="Z829">
        <v>11</v>
      </c>
      <c r="AA829">
        <v>0</v>
      </c>
      <c r="AB829">
        <v>64</v>
      </c>
      <c r="AC829" t="str" cm="1">
        <f t="array" ref="AC829">_xlfn.IFS(AB829 &lt; 30, "&lt; 30", AB829 &lt; 40, "30-39", AB829 &lt; 50, "40-49", AB829 &gt;= 50, "50+")</f>
        <v>50+</v>
      </c>
      <c r="AD829">
        <v>2711</v>
      </c>
      <c r="AE829">
        <v>0</v>
      </c>
      <c r="AF829">
        <v>0</v>
      </c>
      <c r="AG829">
        <v>1</v>
      </c>
      <c r="AH829">
        <v>0</v>
      </c>
      <c r="AI829">
        <v>0</v>
      </c>
      <c r="AJ829" t="str" cm="1">
        <f t="array" ref="AJ82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2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29">
        <v>0</v>
      </c>
      <c r="AM829">
        <v>0</v>
      </c>
      <c r="AN829">
        <v>0</v>
      </c>
      <c r="AO829">
        <v>1</v>
      </c>
      <c r="AP829">
        <v>0</v>
      </c>
      <c r="AQ829" t="str" cm="1">
        <f t="array" ref="AQ82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829" t="str" cm="1">
        <f t="array" ref="AR82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29">
        <v>701</v>
      </c>
      <c r="AT829">
        <v>638</v>
      </c>
      <c r="AU829">
        <v>0</v>
      </c>
      <c r="AV829">
        <v>1</v>
      </c>
      <c r="AW829" t="s">
        <v>46</v>
      </c>
      <c r="AX829" t="s">
        <v>13</v>
      </c>
      <c r="AY829" t="str">
        <f t="shared" si="109"/>
        <v>Store</v>
      </c>
      <c r="AZ829">
        <v>20</v>
      </c>
      <c r="BA829" t="s">
        <v>44</v>
      </c>
      <c r="BB829">
        <f t="shared" si="110"/>
        <v>20</v>
      </c>
      <c r="BC829">
        <f t="shared" si="111"/>
        <v>764</v>
      </c>
      <c r="BD829">
        <f t="shared" si="112"/>
        <v>4</v>
      </c>
      <c r="BE829">
        <f t="shared" si="113"/>
        <v>7</v>
      </c>
      <c r="BF829">
        <f t="shared" si="114"/>
        <v>6</v>
      </c>
      <c r="BG829">
        <f t="shared" si="115"/>
        <v>17</v>
      </c>
      <c r="BH829">
        <f t="shared" si="116"/>
        <v>5</v>
      </c>
      <c r="BI829" t="str">
        <f>VLOOKUP(BH829,'Additional Data'!$E$1:$F$12,2,FALSE)</f>
        <v>Loyal Customer</v>
      </c>
      <c r="BJ829" t="str">
        <f>IF(G829 &lt;= 'Additional Data'!$Q$2, "Low", IF(G829 &lt;= 'Additional Data'!$Q$3, "Medium", "High"))</f>
        <v>High</v>
      </c>
      <c r="BK829" t="str">
        <f>IF(K829 &lt;= 'Additional Data'!$V$2, "Low", IF(K829 &lt;= 'Additional Data'!$V$3, "Medium", "High"))</f>
        <v>Medium</v>
      </c>
      <c r="BL829" t="str">
        <f>IF(L829 &lt;= 'Additional Data'!$AA$2, "Low", IF(L829 &lt;= 'Additional Data'!$AA$3, "Medium", "High"))</f>
        <v>High</v>
      </c>
      <c r="BM829">
        <v>828</v>
      </c>
    </row>
    <row r="830" spans="1:65" x14ac:dyDescent="0.25">
      <c r="A830">
        <v>49980</v>
      </c>
      <c r="B830" t="str">
        <f>IF(A830 &lt;= 'Additional Data'!$B$2,"Low", IF(A830 &lt;='Additional Data'!$B$3, "Medium", "High"))</f>
        <v>Medium</v>
      </c>
      <c r="C830">
        <v>0</v>
      </c>
      <c r="D830">
        <v>1</v>
      </c>
      <c r="E830">
        <v>79</v>
      </c>
      <c r="F830" t="str">
        <f t="shared" si="108"/>
        <v>Old</v>
      </c>
      <c r="G830">
        <v>104</v>
      </c>
      <c r="H830">
        <v>1</v>
      </c>
      <c r="I830">
        <v>54</v>
      </c>
      <c r="J830">
        <v>13</v>
      </c>
      <c r="K830">
        <v>9</v>
      </c>
      <c r="L830">
        <v>14</v>
      </c>
      <c r="M830">
        <f>INDEX('Additional Data'!$H$2:$M$2, MATCH(MAX(G830:L830), G830:L830,0))</f>
        <v>0</v>
      </c>
      <c r="N830">
        <v>2</v>
      </c>
      <c r="O830">
        <v>3</v>
      </c>
      <c r="P830">
        <v>1</v>
      </c>
      <c r="Q830">
        <v>5</v>
      </c>
      <c r="R830">
        <v>5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3</v>
      </c>
      <c r="Z830">
        <v>11</v>
      </c>
      <c r="AA830">
        <v>0</v>
      </c>
      <c r="AB830">
        <v>57</v>
      </c>
      <c r="AC830" t="str" cm="1">
        <f t="array" ref="AC830">_xlfn.IFS(AB830 &lt; 30, "&lt; 30", AB830 &lt; 40, "30-39", AB830 &lt; 50, "40-49", AB830 &gt;= 50, "50+")</f>
        <v>50+</v>
      </c>
      <c r="AD830">
        <v>2408</v>
      </c>
      <c r="AE830">
        <v>0</v>
      </c>
      <c r="AF830">
        <v>0</v>
      </c>
      <c r="AG830">
        <v>1</v>
      </c>
      <c r="AH830">
        <v>0</v>
      </c>
      <c r="AI830">
        <v>0</v>
      </c>
      <c r="AJ830" t="str" cm="1">
        <f t="array" ref="AJ83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3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30">
        <v>0</v>
      </c>
      <c r="AM830">
        <v>0</v>
      </c>
      <c r="AN830">
        <v>1</v>
      </c>
      <c r="AO830">
        <v>0</v>
      </c>
      <c r="AP830">
        <v>0</v>
      </c>
      <c r="AQ830" t="str" cm="1">
        <f t="array" ref="AQ83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30" t="str" cm="1">
        <f t="array" ref="AR83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30">
        <v>181</v>
      </c>
      <c r="AT830">
        <v>167</v>
      </c>
      <c r="AU830">
        <v>0</v>
      </c>
      <c r="AV830">
        <v>1</v>
      </c>
      <c r="AW830" t="s">
        <v>47</v>
      </c>
      <c r="AX830" t="s">
        <v>13</v>
      </c>
      <c r="AY830" t="str">
        <f t="shared" si="109"/>
        <v>Store</v>
      </c>
      <c r="AZ830">
        <v>9</v>
      </c>
      <c r="BA830" t="s">
        <v>44</v>
      </c>
      <c r="BB830">
        <f t="shared" si="110"/>
        <v>9</v>
      </c>
      <c r="BC830">
        <f t="shared" si="111"/>
        <v>195</v>
      </c>
      <c r="BD830">
        <f t="shared" si="112"/>
        <v>3.0000000000000004</v>
      </c>
      <c r="BE830">
        <f t="shared" si="113"/>
        <v>3</v>
      </c>
      <c r="BF830">
        <f t="shared" si="114"/>
        <v>3</v>
      </c>
      <c r="BG830">
        <f t="shared" si="115"/>
        <v>9</v>
      </c>
      <c r="BH830">
        <f t="shared" si="116"/>
        <v>2</v>
      </c>
      <c r="BI830" t="str">
        <f>VLOOKUP(BH830,'Additional Data'!$E$1:$F$12,2,FALSE)</f>
        <v>Churned Customer</v>
      </c>
      <c r="BJ830" t="str">
        <f>IF(G830 &lt;= 'Additional Data'!$Q$2, "Low", IF(G830 &lt;= 'Additional Data'!$Q$3, "Medium", "High"))</f>
        <v>Medium</v>
      </c>
      <c r="BK830" t="str">
        <f>IF(K830 &lt;= 'Additional Data'!$V$2, "Low", IF(K830 &lt;= 'Additional Data'!$V$3, "Medium", "High"))</f>
        <v>Medium</v>
      </c>
      <c r="BL830" t="str">
        <f>IF(L830 &lt;= 'Additional Data'!$AA$2, "Low", IF(L830 &lt;= 'Additional Data'!$AA$3, "Medium", "High"))</f>
        <v>Medium</v>
      </c>
      <c r="BM830">
        <v>829</v>
      </c>
    </row>
    <row r="831" spans="1:65" x14ac:dyDescent="0.25">
      <c r="A831">
        <v>15072</v>
      </c>
      <c r="B831" t="str">
        <f>IF(A831 &lt;= 'Additional Data'!$B$2,"Low", IF(A831 &lt;='Additional Data'!$B$3, "Medium", "High"))</f>
        <v>Low</v>
      </c>
      <c r="C831">
        <v>2</v>
      </c>
      <c r="D831">
        <v>0</v>
      </c>
      <c r="E831">
        <v>96</v>
      </c>
      <c r="F831" t="str">
        <f t="shared" si="108"/>
        <v>Old</v>
      </c>
      <c r="G831">
        <v>8</v>
      </c>
      <c r="H831">
        <v>2</v>
      </c>
      <c r="I831">
        <v>15</v>
      </c>
      <c r="J831">
        <v>0</v>
      </c>
      <c r="K831">
        <v>10</v>
      </c>
      <c r="L831">
        <v>18</v>
      </c>
      <c r="M831">
        <f>INDEX('Additional Data'!$H$2:$M$2, MATCH(MAX(G831:L831), G831:L831,0))</f>
        <v>0</v>
      </c>
      <c r="N831">
        <v>4</v>
      </c>
      <c r="O831">
        <v>3</v>
      </c>
      <c r="P831">
        <v>1</v>
      </c>
      <c r="Q831">
        <v>3</v>
      </c>
      <c r="R831">
        <v>5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3</v>
      </c>
      <c r="Z831">
        <v>11</v>
      </c>
      <c r="AA831">
        <v>0</v>
      </c>
      <c r="AB831">
        <v>40</v>
      </c>
      <c r="AC831" t="str" cm="1">
        <f t="array" ref="AC831">_xlfn.IFS(AB831 &lt; 30, "&lt; 30", AB831 &lt; 40, "30-39", AB831 &lt; 50, "40-49", AB831 &gt;= 50, "50+")</f>
        <v>40-49</v>
      </c>
      <c r="AD831">
        <v>2574</v>
      </c>
      <c r="AE831">
        <v>0</v>
      </c>
      <c r="AF831">
        <v>1</v>
      </c>
      <c r="AG831">
        <v>0</v>
      </c>
      <c r="AH831">
        <v>0</v>
      </c>
      <c r="AI831">
        <v>0</v>
      </c>
      <c r="AJ831" t="str" cm="1">
        <f t="array" ref="AJ83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3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31">
        <v>0</v>
      </c>
      <c r="AM831">
        <v>0</v>
      </c>
      <c r="AN831">
        <v>1</v>
      </c>
      <c r="AO831">
        <v>0</v>
      </c>
      <c r="AP831">
        <v>0</v>
      </c>
      <c r="AQ831" t="str" cm="1">
        <f t="array" ref="AQ83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31" t="str" cm="1">
        <f t="array" ref="AR83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31">
        <v>35</v>
      </c>
      <c r="AT831">
        <v>17</v>
      </c>
      <c r="AU831">
        <v>0</v>
      </c>
      <c r="AV831">
        <v>2</v>
      </c>
      <c r="AW831" t="s">
        <v>45</v>
      </c>
      <c r="AX831" t="s">
        <v>11</v>
      </c>
      <c r="AY831" t="str">
        <f t="shared" si="109"/>
        <v>Web</v>
      </c>
      <c r="AZ831">
        <v>7</v>
      </c>
      <c r="BA831" t="s">
        <v>44</v>
      </c>
      <c r="BB831">
        <f t="shared" si="110"/>
        <v>7</v>
      </c>
      <c r="BC831">
        <f t="shared" si="111"/>
        <v>53</v>
      </c>
      <c r="BD831">
        <f t="shared" si="112"/>
        <v>0.99999999999999978</v>
      </c>
      <c r="BE831">
        <f t="shared" si="113"/>
        <v>3</v>
      </c>
      <c r="BF831">
        <f t="shared" si="114"/>
        <v>1</v>
      </c>
      <c r="BG831">
        <f t="shared" si="115"/>
        <v>5</v>
      </c>
      <c r="BH831">
        <f t="shared" si="116"/>
        <v>0</v>
      </c>
      <c r="BI831" t="str">
        <f>VLOOKUP(BH831,'Additional Data'!$E$1:$F$12,2,FALSE)</f>
        <v>Churned Customer</v>
      </c>
      <c r="BJ831" t="str">
        <f>IF(G831 &lt;= 'Additional Data'!$Q$2, "Low", IF(G831 &lt;= 'Additional Data'!$Q$3, "Medium", "High"))</f>
        <v>Low</v>
      </c>
      <c r="BK831" t="str">
        <f>IF(K831 &lt;= 'Additional Data'!$V$2, "Low", IF(K831 &lt;= 'Additional Data'!$V$3, "Medium", "High"))</f>
        <v>Medium</v>
      </c>
      <c r="BL831" t="str">
        <f>IF(L831 &lt;= 'Additional Data'!$AA$2, "Low", IF(L831 &lt;= 'Additional Data'!$AA$3, "Medium", "High"))</f>
        <v>Medium</v>
      </c>
      <c r="BM831">
        <v>830</v>
      </c>
    </row>
    <row r="832" spans="1:65" x14ac:dyDescent="0.25">
      <c r="A832">
        <v>49166</v>
      </c>
      <c r="B832" t="str">
        <f>IF(A832 &lt;= 'Additional Data'!$B$2,"Low", IF(A832 &lt;='Additional Data'!$B$3, "Medium", "High"))</f>
        <v>Medium</v>
      </c>
      <c r="C832">
        <v>0</v>
      </c>
      <c r="D832">
        <v>1</v>
      </c>
      <c r="E832">
        <v>17</v>
      </c>
      <c r="F832" t="str">
        <f t="shared" si="108"/>
        <v>Recent</v>
      </c>
      <c r="G832">
        <v>224</v>
      </c>
      <c r="H832">
        <v>2</v>
      </c>
      <c r="I832">
        <v>25</v>
      </c>
      <c r="J832">
        <v>7</v>
      </c>
      <c r="K832">
        <v>0</v>
      </c>
      <c r="L832">
        <v>110</v>
      </c>
      <c r="M832">
        <f>INDEX('Additional Data'!$H$2:$M$2, MATCH(MAX(G832:L832), G832:L832,0))</f>
        <v>0</v>
      </c>
      <c r="N832">
        <v>2</v>
      </c>
      <c r="O832">
        <v>5</v>
      </c>
      <c r="P832">
        <v>3</v>
      </c>
      <c r="Q832">
        <v>3</v>
      </c>
      <c r="R832">
        <v>6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3</v>
      </c>
      <c r="Z832">
        <v>11</v>
      </c>
      <c r="AA832">
        <v>0</v>
      </c>
      <c r="AB832">
        <v>46</v>
      </c>
      <c r="AC832" t="str" cm="1">
        <f t="array" ref="AC832">_xlfn.IFS(AB832 &lt; 30, "&lt; 30", AB832 &lt; 40, "30-39", AB832 &lt; 50, "40-49", AB832 &gt;= 50, "50+")</f>
        <v>40-49</v>
      </c>
      <c r="AD832">
        <v>2540</v>
      </c>
      <c r="AE832">
        <v>0</v>
      </c>
      <c r="AF832">
        <v>0</v>
      </c>
      <c r="AG832">
        <v>1</v>
      </c>
      <c r="AH832">
        <v>0</v>
      </c>
      <c r="AI832">
        <v>0</v>
      </c>
      <c r="AJ832" t="str" cm="1">
        <f t="array" ref="AJ83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3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32">
        <v>0</v>
      </c>
      <c r="AM832">
        <v>0</v>
      </c>
      <c r="AN832">
        <v>1</v>
      </c>
      <c r="AO832">
        <v>0</v>
      </c>
      <c r="AP832">
        <v>0</v>
      </c>
      <c r="AQ832" t="str" cm="1">
        <f t="array" ref="AQ83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32" t="str" cm="1">
        <f t="array" ref="AR83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32">
        <v>258</v>
      </c>
      <c r="AT832">
        <v>148</v>
      </c>
      <c r="AU832">
        <v>0</v>
      </c>
      <c r="AV832">
        <v>1</v>
      </c>
      <c r="AW832" t="s">
        <v>47</v>
      </c>
      <c r="AX832" t="s">
        <v>11</v>
      </c>
      <c r="AY832" t="str">
        <f t="shared" si="109"/>
        <v>Web</v>
      </c>
      <c r="AZ832">
        <v>11</v>
      </c>
      <c r="BA832" t="s">
        <v>44</v>
      </c>
      <c r="BB832">
        <f t="shared" si="110"/>
        <v>11</v>
      </c>
      <c r="BC832">
        <f t="shared" si="111"/>
        <v>368</v>
      </c>
      <c r="BD832">
        <f t="shared" si="112"/>
        <v>9</v>
      </c>
      <c r="BE832">
        <f t="shared" si="113"/>
        <v>4</v>
      </c>
      <c r="BF832">
        <f t="shared" si="114"/>
        <v>4</v>
      </c>
      <c r="BG832">
        <f t="shared" si="115"/>
        <v>17</v>
      </c>
      <c r="BH832">
        <f t="shared" si="116"/>
        <v>5</v>
      </c>
      <c r="BI832" t="str">
        <f>VLOOKUP(BH832,'Additional Data'!$E$1:$F$12,2,FALSE)</f>
        <v>Loyal Customer</v>
      </c>
      <c r="BJ832" t="str">
        <f>IF(G832 &lt;= 'Additional Data'!$Q$2, "Low", IF(G832 &lt;= 'Additional Data'!$Q$3, "Medium", "High"))</f>
        <v>Medium</v>
      </c>
      <c r="BK832" t="str">
        <f>IF(K832 &lt;= 'Additional Data'!$V$2, "Low", IF(K832 &lt;= 'Additional Data'!$V$3, "Medium", "High"))</f>
        <v>Low</v>
      </c>
      <c r="BL832" t="str">
        <f>IF(L832 &lt;= 'Additional Data'!$AA$2, "Low", IF(L832 &lt;= 'Additional Data'!$AA$3, "Medium", "High"))</f>
        <v>High</v>
      </c>
      <c r="BM832">
        <v>831</v>
      </c>
    </row>
    <row r="833" spans="1:65" x14ac:dyDescent="0.25">
      <c r="A833">
        <v>65324</v>
      </c>
      <c r="B833" t="str">
        <f>IF(A833 &lt;= 'Additional Data'!$B$2,"Low", IF(A833 &lt;='Additional Data'!$B$3, "Medium", "High"))</f>
        <v>Medium</v>
      </c>
      <c r="C833">
        <v>0</v>
      </c>
      <c r="D833">
        <v>1</v>
      </c>
      <c r="E833">
        <v>0</v>
      </c>
      <c r="F833" t="str">
        <f t="shared" si="108"/>
        <v>Very Recent</v>
      </c>
      <c r="G833">
        <v>384</v>
      </c>
      <c r="H833">
        <v>0</v>
      </c>
      <c r="I833">
        <v>102</v>
      </c>
      <c r="J833">
        <v>21</v>
      </c>
      <c r="K833">
        <v>32</v>
      </c>
      <c r="L833">
        <v>5</v>
      </c>
      <c r="M833">
        <f>INDEX('Additional Data'!$H$2:$M$2, MATCH(MAX(G833:L833), G833:L833,0))</f>
        <v>0</v>
      </c>
      <c r="N833">
        <v>3</v>
      </c>
      <c r="O833">
        <v>6</v>
      </c>
      <c r="P833">
        <v>2</v>
      </c>
      <c r="Q833">
        <v>9</v>
      </c>
      <c r="R833">
        <v>4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3</v>
      </c>
      <c r="Z833">
        <v>11</v>
      </c>
      <c r="AA833">
        <v>0</v>
      </c>
      <c r="AB833">
        <v>66</v>
      </c>
      <c r="AC833" t="str" cm="1">
        <f t="array" ref="AC833">_xlfn.IFS(AB833 &lt; 30, "&lt; 30", AB833 &lt; 40, "30-39", AB833 &lt; 50, "40-49", AB833 &gt;= 50, "50+")</f>
        <v>50+</v>
      </c>
      <c r="AD833">
        <v>2328</v>
      </c>
      <c r="AE833">
        <v>0</v>
      </c>
      <c r="AF833">
        <v>1</v>
      </c>
      <c r="AG833">
        <v>0</v>
      </c>
      <c r="AH833">
        <v>0</v>
      </c>
      <c r="AI833">
        <v>0</v>
      </c>
      <c r="AJ833" t="str" cm="1">
        <f t="array" ref="AJ83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3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33">
        <v>0</v>
      </c>
      <c r="AM833">
        <v>0</v>
      </c>
      <c r="AN833">
        <v>0</v>
      </c>
      <c r="AO833">
        <v>0</v>
      </c>
      <c r="AP833">
        <v>1</v>
      </c>
      <c r="AQ833" t="str" cm="1">
        <f t="array" ref="AQ83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833" t="str" cm="1">
        <f t="array" ref="AR83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33">
        <v>539</v>
      </c>
      <c r="AT833">
        <v>534</v>
      </c>
      <c r="AU833">
        <v>0</v>
      </c>
      <c r="AV833">
        <v>1</v>
      </c>
      <c r="AW833" t="s">
        <v>46</v>
      </c>
      <c r="AX833" t="s">
        <v>13</v>
      </c>
      <c r="AY833" t="str">
        <f t="shared" si="109"/>
        <v>Store</v>
      </c>
      <c r="AZ833">
        <v>17</v>
      </c>
      <c r="BA833" t="s">
        <v>44</v>
      </c>
      <c r="BB833">
        <f t="shared" si="110"/>
        <v>17</v>
      </c>
      <c r="BC833">
        <f t="shared" si="111"/>
        <v>544</v>
      </c>
      <c r="BD833">
        <f t="shared" si="112"/>
        <v>10</v>
      </c>
      <c r="BE833">
        <f t="shared" si="113"/>
        <v>6</v>
      </c>
      <c r="BF833">
        <f t="shared" si="114"/>
        <v>5</v>
      </c>
      <c r="BG833">
        <f t="shared" si="115"/>
        <v>21</v>
      </c>
      <c r="BH833">
        <f t="shared" si="116"/>
        <v>8</v>
      </c>
      <c r="BI833" t="str">
        <f>VLOOKUP(BH833,'Additional Data'!$E$1:$F$12,2,FALSE)</f>
        <v>Top Customer</v>
      </c>
      <c r="BJ833" t="str">
        <f>IF(G833 &lt;= 'Additional Data'!$Q$2, "Low", IF(G833 &lt;= 'Additional Data'!$Q$3, "Medium", "High"))</f>
        <v>Medium</v>
      </c>
      <c r="BK833" t="str">
        <f>IF(K833 &lt;= 'Additional Data'!$V$2, "Low", IF(K833 &lt;= 'Additional Data'!$V$3, "Medium", "High"))</f>
        <v>Medium</v>
      </c>
      <c r="BL833" t="str">
        <f>IF(L833 &lt;= 'Additional Data'!$AA$2, "Low", IF(L833 &lt;= 'Additional Data'!$AA$3, "Medium", "High"))</f>
        <v>Low</v>
      </c>
      <c r="BM833">
        <v>832</v>
      </c>
    </row>
    <row r="834" spans="1:65" x14ac:dyDescent="0.25">
      <c r="A834">
        <v>82347</v>
      </c>
      <c r="B834" t="str">
        <f>IF(A834 &lt;= 'Additional Data'!$B$2,"Low", IF(A834 &lt;='Additional Data'!$B$3, "Medium", "High"))</f>
        <v>High</v>
      </c>
      <c r="C834">
        <v>0</v>
      </c>
      <c r="D834">
        <v>0</v>
      </c>
      <c r="E834">
        <v>38</v>
      </c>
      <c r="F834" t="str">
        <f t="shared" ref="F834:F897" si="117">IF(E834&lt;=7,"Very Recent",IF(E834&lt;=30,"Recent",IF(E834&lt;=60,"Mid","Old")))</f>
        <v>Mid</v>
      </c>
      <c r="G834">
        <v>556</v>
      </c>
      <c r="H834">
        <v>54</v>
      </c>
      <c r="I834">
        <v>845</v>
      </c>
      <c r="J834">
        <v>202</v>
      </c>
      <c r="K834">
        <v>133</v>
      </c>
      <c r="L834">
        <v>63</v>
      </c>
      <c r="M834">
        <f>INDEX('Additional Data'!$H$2:$M$2, MATCH(MAX(G834:L834), G834:L834,0))</f>
        <v>0</v>
      </c>
      <c r="N834">
        <v>1</v>
      </c>
      <c r="O834">
        <v>7</v>
      </c>
      <c r="P834">
        <v>7</v>
      </c>
      <c r="Q834">
        <v>10</v>
      </c>
      <c r="R834">
        <v>3</v>
      </c>
      <c r="S834">
        <v>1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3</v>
      </c>
      <c r="Z834">
        <v>11</v>
      </c>
      <c r="AA834">
        <v>0</v>
      </c>
      <c r="AB834">
        <v>63</v>
      </c>
      <c r="AC834" t="str" cm="1">
        <f t="array" ref="AC834">_xlfn.IFS(AB834 &lt; 30, "&lt; 30", AB834 &lt; 40, "30-39", AB834 &lt; 50, "40-49", AB834 &gt;= 50, "50+")</f>
        <v>50+</v>
      </c>
      <c r="AD834">
        <v>2759</v>
      </c>
      <c r="AE834">
        <v>0</v>
      </c>
      <c r="AF834">
        <v>1</v>
      </c>
      <c r="AG834">
        <v>0</v>
      </c>
      <c r="AH834">
        <v>0</v>
      </c>
      <c r="AI834">
        <v>0</v>
      </c>
      <c r="AJ834" t="str" cm="1">
        <f t="array" ref="AJ83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3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34">
        <v>1</v>
      </c>
      <c r="AM834">
        <v>0</v>
      </c>
      <c r="AN834">
        <v>0</v>
      </c>
      <c r="AO834">
        <v>0</v>
      </c>
      <c r="AP834">
        <v>0</v>
      </c>
      <c r="AQ834" t="str" cm="1">
        <f t="array" ref="AQ83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834" t="str" cm="1">
        <f t="array" ref="AR83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834">
        <v>1790</v>
      </c>
      <c r="AT834">
        <v>1727</v>
      </c>
      <c r="AU834">
        <v>2</v>
      </c>
      <c r="AV834">
        <v>0</v>
      </c>
      <c r="AW834" t="s">
        <v>43</v>
      </c>
      <c r="AX834" t="s">
        <v>13</v>
      </c>
      <c r="AY834" t="str">
        <f t="shared" ref="AY834:AY897" si="118">IF(AND(O834 &gt;= P834, O834 &gt;= Q834), "Web", IF(AND(P834 &gt;= O834, P834 &gt;= Q834), "Catalog", "Store"))</f>
        <v>Store</v>
      </c>
      <c r="AZ834">
        <v>24</v>
      </c>
      <c r="BA834" t="s">
        <v>48</v>
      </c>
      <c r="BB834">
        <f t="shared" ref="BB834:BB897" si="119">SUM(O834:Q834)</f>
        <v>24</v>
      </c>
      <c r="BC834">
        <f t="shared" ref="BC834:BC897" si="120">SUM(G834:L834)</f>
        <v>1853</v>
      </c>
      <c r="BD834">
        <f t="shared" ref="BD834:BD897" si="121">(1-_xlfn.PERCENTRANK.INC($E:$E,E834,1))*10</f>
        <v>7</v>
      </c>
      <c r="BE834">
        <f t="shared" ref="BE834:BE897" si="122">_xlfn.PERCENTRANK.INC($BB:$BB,BB834,1)*10</f>
        <v>9</v>
      </c>
      <c r="BF834">
        <f t="shared" ref="BF834:BF897" si="123">_xlfn.PERCENTRANK.INC($BC:$BC,BC834,1)*10</f>
        <v>9</v>
      </c>
      <c r="BG834">
        <f t="shared" ref="BG834:BG897" si="124">SUM(BD834:BF834)</f>
        <v>25</v>
      </c>
      <c r="BH834">
        <f t="shared" ref="BH834:BH897" si="125">_xlfn.PERCENTRANK.INC($BG:$BG,BG834,1)*10</f>
        <v>9</v>
      </c>
      <c r="BI834" t="str">
        <f>VLOOKUP(BH834,'Additional Data'!$E$1:$F$12,2,FALSE)</f>
        <v>Top Customer</v>
      </c>
      <c r="BJ834" t="str">
        <f>IF(G834 &lt;= 'Additional Data'!$Q$2, "Low", IF(G834 &lt;= 'Additional Data'!$Q$3, "Medium", "High"))</f>
        <v>High</v>
      </c>
      <c r="BK834" t="str">
        <f>IF(K834 &lt;= 'Additional Data'!$V$2, "Low", IF(K834 &lt;= 'Additional Data'!$V$3, "Medium", "High"))</f>
        <v>High</v>
      </c>
      <c r="BL834" t="str">
        <f>IF(L834 &lt;= 'Additional Data'!$AA$2, "Low", IF(L834 &lt;= 'Additional Data'!$AA$3, "Medium", "High"))</f>
        <v>High</v>
      </c>
      <c r="BM834">
        <v>833</v>
      </c>
    </row>
    <row r="835" spans="1:65" x14ac:dyDescent="0.25">
      <c r="A835">
        <v>30843</v>
      </c>
      <c r="B835" t="str">
        <f>IF(A835 &lt;= 'Additional Data'!$B$2,"Low", IF(A835 &lt;='Additional Data'!$B$3, "Medium", "High"))</f>
        <v>Low</v>
      </c>
      <c r="C835">
        <v>1</v>
      </c>
      <c r="D835">
        <v>1</v>
      </c>
      <c r="E835">
        <v>43</v>
      </c>
      <c r="F835" t="str">
        <f t="shared" si="117"/>
        <v>Mid</v>
      </c>
      <c r="G835">
        <v>24</v>
      </c>
      <c r="H835">
        <v>0</v>
      </c>
      <c r="I835">
        <v>2</v>
      </c>
      <c r="J835">
        <v>0</v>
      </c>
      <c r="K835">
        <v>0</v>
      </c>
      <c r="L835">
        <v>9</v>
      </c>
      <c r="M835">
        <f>INDEX('Additional Data'!$H$2:$M$2, MATCH(MAX(G835:L835), G835:L835,0))</f>
        <v>0</v>
      </c>
      <c r="N835">
        <v>2</v>
      </c>
      <c r="O835">
        <v>1</v>
      </c>
      <c r="P835">
        <v>1</v>
      </c>
      <c r="Q835">
        <v>2</v>
      </c>
      <c r="R835">
        <v>5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3</v>
      </c>
      <c r="Z835">
        <v>11</v>
      </c>
      <c r="AA835">
        <v>0</v>
      </c>
      <c r="AB835">
        <v>54</v>
      </c>
      <c r="AC835" t="str" cm="1">
        <f t="array" ref="AC835">_xlfn.IFS(AB835 &lt; 30, "&lt; 30", AB835 &lt; 40, "30-39", AB835 &lt; 50, "40-49", AB835 &gt;= 50, "50+")</f>
        <v>50+</v>
      </c>
      <c r="AD835">
        <v>2193</v>
      </c>
      <c r="AE835">
        <v>0</v>
      </c>
      <c r="AF835">
        <v>0</v>
      </c>
      <c r="AG835">
        <v>0</v>
      </c>
      <c r="AH835">
        <v>1</v>
      </c>
      <c r="AI835">
        <v>0</v>
      </c>
      <c r="AJ835" t="str" cm="1">
        <f t="array" ref="AJ83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3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35">
        <v>0</v>
      </c>
      <c r="AM835">
        <v>0</v>
      </c>
      <c r="AN835">
        <v>0</v>
      </c>
      <c r="AO835">
        <v>0</v>
      </c>
      <c r="AP835">
        <v>1</v>
      </c>
      <c r="AQ835" t="str" cm="1">
        <f t="array" ref="AQ83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835" t="str" cm="1">
        <f t="array" ref="AR83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35">
        <v>26</v>
      </c>
      <c r="AT835">
        <v>17</v>
      </c>
      <c r="AU835">
        <v>1</v>
      </c>
      <c r="AV835">
        <v>2</v>
      </c>
      <c r="AW835" t="s">
        <v>45</v>
      </c>
      <c r="AX835" t="s">
        <v>13</v>
      </c>
      <c r="AY835" t="str">
        <f t="shared" si="118"/>
        <v>Store</v>
      </c>
      <c r="AZ835">
        <v>4</v>
      </c>
      <c r="BA835" t="s">
        <v>48</v>
      </c>
      <c r="BB835">
        <f t="shared" si="119"/>
        <v>4</v>
      </c>
      <c r="BC835">
        <f t="shared" si="120"/>
        <v>35</v>
      </c>
      <c r="BD835">
        <f t="shared" si="121"/>
        <v>6</v>
      </c>
      <c r="BE835">
        <f t="shared" si="122"/>
        <v>0</v>
      </c>
      <c r="BF835">
        <f t="shared" si="123"/>
        <v>0</v>
      </c>
      <c r="BG835">
        <f t="shared" si="124"/>
        <v>6</v>
      </c>
      <c r="BH835">
        <f t="shared" si="125"/>
        <v>0</v>
      </c>
      <c r="BI835" t="str">
        <f>VLOOKUP(BH835,'Additional Data'!$E$1:$F$12,2,FALSE)</f>
        <v>Churned Customer</v>
      </c>
      <c r="BJ835" t="str">
        <f>IF(G835 &lt;= 'Additional Data'!$Q$2, "Low", IF(G835 &lt;= 'Additional Data'!$Q$3, "Medium", "High"))</f>
        <v>Low</v>
      </c>
      <c r="BK835" t="str">
        <f>IF(K835 &lt;= 'Additional Data'!$V$2, "Low", IF(K835 &lt;= 'Additional Data'!$V$3, "Medium", "High"))</f>
        <v>Low</v>
      </c>
      <c r="BL835" t="str">
        <f>IF(L835 &lt;= 'Additional Data'!$AA$2, "Low", IF(L835 &lt;= 'Additional Data'!$AA$3, "Medium", "High"))</f>
        <v>Low</v>
      </c>
      <c r="BM835">
        <v>834</v>
      </c>
    </row>
    <row r="836" spans="1:65" x14ac:dyDescent="0.25">
      <c r="A836">
        <v>46374</v>
      </c>
      <c r="B836" t="str">
        <f>IF(A836 &lt;= 'Additional Data'!$B$2,"Low", IF(A836 &lt;='Additional Data'!$B$3, "Medium", "High"))</f>
        <v>Medium</v>
      </c>
      <c r="C836">
        <v>0</v>
      </c>
      <c r="D836">
        <v>1</v>
      </c>
      <c r="E836">
        <v>1</v>
      </c>
      <c r="F836" t="str">
        <f t="shared" si="117"/>
        <v>Very Recent</v>
      </c>
      <c r="G836">
        <v>408</v>
      </c>
      <c r="H836">
        <v>0</v>
      </c>
      <c r="I836">
        <v>21</v>
      </c>
      <c r="J836">
        <v>0</v>
      </c>
      <c r="K836">
        <v>0</v>
      </c>
      <c r="L836">
        <v>17</v>
      </c>
      <c r="M836">
        <f>INDEX('Additional Data'!$H$2:$M$2, MATCH(MAX(G836:L836), G836:L836,0))</f>
        <v>0</v>
      </c>
      <c r="N836">
        <v>3</v>
      </c>
      <c r="O836">
        <v>7</v>
      </c>
      <c r="P836">
        <v>1</v>
      </c>
      <c r="Q836">
        <v>7</v>
      </c>
      <c r="R836">
        <v>8</v>
      </c>
      <c r="S836">
        <v>0</v>
      </c>
      <c r="T836">
        <v>1</v>
      </c>
      <c r="U836">
        <v>0</v>
      </c>
      <c r="V836">
        <v>1</v>
      </c>
      <c r="W836">
        <v>0</v>
      </c>
      <c r="X836">
        <v>0</v>
      </c>
      <c r="Y836">
        <v>3</v>
      </c>
      <c r="Z836">
        <v>11</v>
      </c>
      <c r="AA836">
        <v>1</v>
      </c>
      <c r="AB836">
        <v>46</v>
      </c>
      <c r="AC836" t="str" cm="1">
        <f t="array" ref="AC836">_xlfn.IFS(AB836 &lt; 30, "&lt; 30", AB836 &lt; 40, "30-39", AB836 &lt; 50, "40-49", AB836 &gt;= 50, "50+")</f>
        <v>40-49</v>
      </c>
      <c r="AD836">
        <v>2263</v>
      </c>
      <c r="AE836">
        <v>0</v>
      </c>
      <c r="AF836">
        <v>1</v>
      </c>
      <c r="AG836">
        <v>0</v>
      </c>
      <c r="AH836">
        <v>0</v>
      </c>
      <c r="AI836">
        <v>0</v>
      </c>
      <c r="AJ836" t="str" cm="1">
        <f t="array" ref="AJ83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3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36">
        <v>0</v>
      </c>
      <c r="AM836">
        <v>0</v>
      </c>
      <c r="AN836">
        <v>0</v>
      </c>
      <c r="AO836">
        <v>0</v>
      </c>
      <c r="AP836">
        <v>1</v>
      </c>
      <c r="AQ836" t="str" cm="1">
        <f t="array" ref="AQ83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836" t="str" cm="1">
        <f t="array" ref="AR83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36">
        <v>429</v>
      </c>
      <c r="AT836">
        <v>412</v>
      </c>
      <c r="AU836">
        <v>2</v>
      </c>
      <c r="AV836">
        <v>1</v>
      </c>
      <c r="AW836" t="s">
        <v>46</v>
      </c>
      <c r="AX836" t="s">
        <v>11</v>
      </c>
      <c r="AY836" t="str">
        <f t="shared" si="118"/>
        <v>Web</v>
      </c>
      <c r="AZ836">
        <v>15</v>
      </c>
      <c r="BA836" t="s">
        <v>48</v>
      </c>
      <c r="BB836">
        <f t="shared" si="119"/>
        <v>15</v>
      </c>
      <c r="BC836">
        <f t="shared" si="120"/>
        <v>446</v>
      </c>
      <c r="BD836">
        <f t="shared" si="121"/>
        <v>10</v>
      </c>
      <c r="BE836">
        <f t="shared" si="122"/>
        <v>5</v>
      </c>
      <c r="BF836">
        <f t="shared" si="123"/>
        <v>5</v>
      </c>
      <c r="BG836">
        <f t="shared" si="124"/>
        <v>20</v>
      </c>
      <c r="BH836">
        <f t="shared" si="125"/>
        <v>7</v>
      </c>
      <c r="BI836" t="str">
        <f>VLOOKUP(BH836,'Additional Data'!$E$1:$F$12,2,FALSE)</f>
        <v>Loyal Customer</v>
      </c>
      <c r="BJ836" t="str">
        <f>IF(G836 &lt;= 'Additional Data'!$Q$2, "Low", IF(G836 &lt;= 'Additional Data'!$Q$3, "Medium", "High"))</f>
        <v>Medium</v>
      </c>
      <c r="BK836" t="str">
        <f>IF(K836 &lt;= 'Additional Data'!$V$2, "Low", IF(K836 &lt;= 'Additional Data'!$V$3, "Medium", "High"))</f>
        <v>Low</v>
      </c>
      <c r="BL836" t="str">
        <f>IF(L836 &lt;= 'Additional Data'!$AA$2, "Low", IF(L836 &lt;= 'Additional Data'!$AA$3, "Medium", "High"))</f>
        <v>Medium</v>
      </c>
      <c r="BM836">
        <v>835</v>
      </c>
    </row>
    <row r="837" spans="1:65" x14ac:dyDescent="0.25">
      <c r="A837">
        <v>60474</v>
      </c>
      <c r="B837" t="str">
        <f>IF(A837 &lt;= 'Additional Data'!$B$2,"Low", IF(A837 &lt;='Additional Data'!$B$3, "Medium", "High"))</f>
        <v>Medium</v>
      </c>
      <c r="C837">
        <v>0</v>
      </c>
      <c r="D837">
        <v>1</v>
      </c>
      <c r="E837">
        <v>25</v>
      </c>
      <c r="F837" t="str">
        <f t="shared" si="117"/>
        <v>Recent</v>
      </c>
      <c r="G837">
        <v>265</v>
      </c>
      <c r="H837">
        <v>199</v>
      </c>
      <c r="I837">
        <v>303</v>
      </c>
      <c r="J837">
        <v>234</v>
      </c>
      <c r="K837">
        <v>9</v>
      </c>
      <c r="L837">
        <v>170</v>
      </c>
      <c r="M837">
        <f>INDEX('Additional Data'!$H$2:$M$2, MATCH(MAX(G837:L837), G837:L837,0))</f>
        <v>0</v>
      </c>
      <c r="N837">
        <v>7</v>
      </c>
      <c r="O837">
        <v>10</v>
      </c>
      <c r="P837">
        <v>2</v>
      </c>
      <c r="Q837">
        <v>12</v>
      </c>
      <c r="R837">
        <v>7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3</v>
      </c>
      <c r="Z837">
        <v>11</v>
      </c>
      <c r="AA837">
        <v>0</v>
      </c>
      <c r="AB837">
        <v>41</v>
      </c>
      <c r="AC837" t="str" cm="1">
        <f t="array" ref="AC837">_xlfn.IFS(AB837 &lt; 30, "&lt; 30", AB837 &lt; 40, "30-39", AB837 &lt; 50, "40-49", AB837 &gt;= 50, "50+")</f>
        <v>40-49</v>
      </c>
      <c r="AD837">
        <v>2613</v>
      </c>
      <c r="AE837">
        <v>0</v>
      </c>
      <c r="AF837">
        <v>0</v>
      </c>
      <c r="AG837">
        <v>1</v>
      </c>
      <c r="AH837">
        <v>0</v>
      </c>
      <c r="AI837">
        <v>0</v>
      </c>
      <c r="AJ837" t="str" cm="1">
        <f t="array" ref="AJ83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3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37">
        <v>0</v>
      </c>
      <c r="AM837">
        <v>0</v>
      </c>
      <c r="AN837">
        <v>1</v>
      </c>
      <c r="AO837">
        <v>0</v>
      </c>
      <c r="AP837">
        <v>0</v>
      </c>
      <c r="AQ837" t="str" cm="1">
        <f t="array" ref="AQ83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37" t="str" cm="1">
        <f t="array" ref="AR83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37">
        <v>1010</v>
      </c>
      <c r="AT837">
        <v>840</v>
      </c>
      <c r="AU837">
        <v>0</v>
      </c>
      <c r="AV837">
        <v>1</v>
      </c>
      <c r="AW837" t="s">
        <v>43</v>
      </c>
      <c r="AX837" t="s">
        <v>13</v>
      </c>
      <c r="AY837" t="str">
        <f t="shared" si="118"/>
        <v>Store</v>
      </c>
      <c r="AZ837">
        <v>24</v>
      </c>
      <c r="BA837" t="s">
        <v>44</v>
      </c>
      <c r="BB837">
        <f t="shared" si="119"/>
        <v>24</v>
      </c>
      <c r="BC837">
        <f t="shared" si="120"/>
        <v>1180</v>
      </c>
      <c r="BD837">
        <f t="shared" si="121"/>
        <v>8</v>
      </c>
      <c r="BE837">
        <f t="shared" si="122"/>
        <v>9</v>
      </c>
      <c r="BF837">
        <f t="shared" si="123"/>
        <v>8</v>
      </c>
      <c r="BG837">
        <f t="shared" si="124"/>
        <v>25</v>
      </c>
      <c r="BH837">
        <f t="shared" si="125"/>
        <v>9</v>
      </c>
      <c r="BI837" t="str">
        <f>VLOOKUP(BH837,'Additional Data'!$E$1:$F$12,2,FALSE)</f>
        <v>Top Customer</v>
      </c>
      <c r="BJ837" t="str">
        <f>IF(G837 &lt;= 'Additional Data'!$Q$2, "Low", IF(G837 &lt;= 'Additional Data'!$Q$3, "Medium", "High"))</f>
        <v>Medium</v>
      </c>
      <c r="BK837" t="str">
        <f>IF(K837 &lt;= 'Additional Data'!$V$2, "Low", IF(K837 &lt;= 'Additional Data'!$V$3, "Medium", "High"))</f>
        <v>Medium</v>
      </c>
      <c r="BL837" t="str">
        <f>IF(L837 &lt;= 'Additional Data'!$AA$2, "Low", IF(L837 &lt;= 'Additional Data'!$AA$3, "Medium", "High"))</f>
        <v>High</v>
      </c>
      <c r="BM837">
        <v>836</v>
      </c>
    </row>
    <row r="838" spans="1:65" x14ac:dyDescent="0.25">
      <c r="A838">
        <v>38576</v>
      </c>
      <c r="B838" t="str">
        <f>IF(A838 &lt;= 'Additional Data'!$B$2,"Low", IF(A838 &lt;='Additional Data'!$B$3, "Medium", "High"))</f>
        <v>Medium</v>
      </c>
      <c r="C838">
        <v>0</v>
      </c>
      <c r="D838">
        <v>1</v>
      </c>
      <c r="E838">
        <v>2</v>
      </c>
      <c r="F838" t="str">
        <f t="shared" si="117"/>
        <v>Very Recent</v>
      </c>
      <c r="G838">
        <v>34</v>
      </c>
      <c r="H838">
        <v>0</v>
      </c>
      <c r="I838">
        <v>7</v>
      </c>
      <c r="J838">
        <v>0</v>
      </c>
      <c r="K838">
        <v>0</v>
      </c>
      <c r="L838">
        <v>0</v>
      </c>
      <c r="M838">
        <f>INDEX('Additional Data'!$H$2:$M$2, MATCH(MAX(G838:L838), G838:L838,0))</f>
        <v>0</v>
      </c>
      <c r="N838">
        <v>1</v>
      </c>
      <c r="O838">
        <v>1</v>
      </c>
      <c r="P838">
        <v>0</v>
      </c>
      <c r="Q838">
        <v>3</v>
      </c>
      <c r="R838">
        <v>7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3</v>
      </c>
      <c r="Z838">
        <v>11</v>
      </c>
      <c r="AA838">
        <v>0</v>
      </c>
      <c r="AB838">
        <v>47</v>
      </c>
      <c r="AC838" t="str" cm="1">
        <f t="array" ref="AC838">_xlfn.IFS(AB838 &lt; 30, "&lt; 30", AB838 &lt; 40, "30-39", AB838 &lt; 50, "40-49", AB838 &gt;= 50, "50+")</f>
        <v>40-49</v>
      </c>
      <c r="AD838">
        <v>2276</v>
      </c>
      <c r="AE838">
        <v>0</v>
      </c>
      <c r="AF838">
        <v>1</v>
      </c>
      <c r="AG838">
        <v>0</v>
      </c>
      <c r="AH838">
        <v>0</v>
      </c>
      <c r="AI838">
        <v>0</v>
      </c>
      <c r="AJ838" t="str" cm="1">
        <f t="array" ref="AJ83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3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38">
        <v>0</v>
      </c>
      <c r="AM838">
        <v>0</v>
      </c>
      <c r="AN838">
        <v>0</v>
      </c>
      <c r="AO838">
        <v>1</v>
      </c>
      <c r="AP838">
        <v>0</v>
      </c>
      <c r="AQ838" t="str" cm="1">
        <f t="array" ref="AQ83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838" t="str" cm="1">
        <f t="array" ref="AR83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38">
        <v>41</v>
      </c>
      <c r="AT838">
        <v>41</v>
      </c>
      <c r="AU838">
        <v>0</v>
      </c>
      <c r="AV838">
        <v>1</v>
      </c>
      <c r="AW838" t="s">
        <v>45</v>
      </c>
      <c r="AX838" t="s">
        <v>13</v>
      </c>
      <c r="AY838" t="str">
        <f t="shared" si="118"/>
        <v>Store</v>
      </c>
      <c r="AZ838">
        <v>4</v>
      </c>
      <c r="BA838" t="s">
        <v>44</v>
      </c>
      <c r="BB838">
        <f t="shared" si="119"/>
        <v>4</v>
      </c>
      <c r="BC838">
        <f t="shared" si="120"/>
        <v>41</v>
      </c>
      <c r="BD838">
        <f t="shared" si="121"/>
        <v>10</v>
      </c>
      <c r="BE838">
        <f t="shared" si="122"/>
        <v>0</v>
      </c>
      <c r="BF838">
        <f t="shared" si="123"/>
        <v>1</v>
      </c>
      <c r="BG838">
        <f t="shared" si="124"/>
        <v>11</v>
      </c>
      <c r="BH838">
        <f t="shared" si="125"/>
        <v>3</v>
      </c>
      <c r="BI838" t="str">
        <f>VLOOKUP(BH838,'Additional Data'!$E$1:$F$12,2,FALSE)</f>
        <v>At Risk</v>
      </c>
      <c r="BJ838" t="str">
        <f>IF(G838 &lt;= 'Additional Data'!$Q$2, "Low", IF(G838 &lt;= 'Additional Data'!$Q$3, "Medium", "High"))</f>
        <v>Medium</v>
      </c>
      <c r="BK838" t="str">
        <f>IF(K838 &lt;= 'Additional Data'!$V$2, "Low", IF(K838 &lt;= 'Additional Data'!$V$3, "Medium", "High"))</f>
        <v>Low</v>
      </c>
      <c r="BL838" t="str">
        <f>IF(L838 &lt;= 'Additional Data'!$AA$2, "Low", IF(L838 &lt;= 'Additional Data'!$AA$3, "Medium", "High"))</f>
        <v>Low</v>
      </c>
      <c r="BM838">
        <v>837</v>
      </c>
    </row>
    <row r="839" spans="1:65" x14ac:dyDescent="0.25">
      <c r="A839">
        <v>55357</v>
      </c>
      <c r="B839" t="str">
        <f>IF(A839 &lt;= 'Additional Data'!$B$2,"Low", IF(A839 &lt;='Additional Data'!$B$3, "Medium", "High"))</f>
        <v>Medium</v>
      </c>
      <c r="C839">
        <v>2</v>
      </c>
      <c r="D839">
        <v>0</v>
      </c>
      <c r="E839">
        <v>66</v>
      </c>
      <c r="F839" t="str">
        <f t="shared" si="117"/>
        <v>Old</v>
      </c>
      <c r="G839">
        <v>374</v>
      </c>
      <c r="H839">
        <v>64</v>
      </c>
      <c r="I839">
        <v>116</v>
      </c>
      <c r="J839">
        <v>84</v>
      </c>
      <c r="K839">
        <v>25</v>
      </c>
      <c r="L839">
        <v>64</v>
      </c>
      <c r="M839">
        <f>INDEX('Additional Data'!$H$2:$M$2, MATCH(MAX(G839:L839), G839:L839,0))</f>
        <v>0</v>
      </c>
      <c r="N839">
        <v>3</v>
      </c>
      <c r="O839">
        <v>6</v>
      </c>
      <c r="P839">
        <v>2</v>
      </c>
      <c r="Q839">
        <v>11</v>
      </c>
      <c r="R839">
        <v>5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3</v>
      </c>
      <c r="Z839">
        <v>11</v>
      </c>
      <c r="AA839">
        <v>0</v>
      </c>
      <c r="AB839">
        <v>35</v>
      </c>
      <c r="AC839" t="str" cm="1">
        <f t="array" ref="AC839">_xlfn.IFS(AB839 &lt; 30, "&lt; 30", AB839 &lt; 40, "30-39", AB839 &lt; 50, "40-49", AB839 &gt;= 50, "50+")</f>
        <v>30-39</v>
      </c>
      <c r="AD839">
        <v>2654</v>
      </c>
      <c r="AE839">
        <v>0</v>
      </c>
      <c r="AF839">
        <v>1</v>
      </c>
      <c r="AG839">
        <v>0</v>
      </c>
      <c r="AH839">
        <v>0</v>
      </c>
      <c r="AI839">
        <v>0</v>
      </c>
      <c r="AJ839" t="str" cm="1">
        <f t="array" ref="AJ83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3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39">
        <v>0</v>
      </c>
      <c r="AM839">
        <v>0</v>
      </c>
      <c r="AN839">
        <v>1</v>
      </c>
      <c r="AO839">
        <v>0</v>
      </c>
      <c r="AP839">
        <v>0</v>
      </c>
      <c r="AQ839" t="str" cm="1">
        <f t="array" ref="AQ83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39" t="str" cm="1">
        <f t="array" ref="AR83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39">
        <v>663</v>
      </c>
      <c r="AT839">
        <v>599</v>
      </c>
      <c r="AU839">
        <v>0</v>
      </c>
      <c r="AV839">
        <v>2</v>
      </c>
      <c r="AW839" t="s">
        <v>46</v>
      </c>
      <c r="AX839" t="s">
        <v>13</v>
      </c>
      <c r="AY839" t="str">
        <f t="shared" si="118"/>
        <v>Store</v>
      </c>
      <c r="AZ839">
        <v>19</v>
      </c>
      <c r="BA839" t="s">
        <v>44</v>
      </c>
      <c r="BB839">
        <f t="shared" si="119"/>
        <v>19</v>
      </c>
      <c r="BC839">
        <f t="shared" si="120"/>
        <v>727</v>
      </c>
      <c r="BD839">
        <f t="shared" si="121"/>
        <v>4</v>
      </c>
      <c r="BE839">
        <f t="shared" si="122"/>
        <v>7</v>
      </c>
      <c r="BF839">
        <f t="shared" si="123"/>
        <v>6</v>
      </c>
      <c r="BG839">
        <f t="shared" si="124"/>
        <v>17</v>
      </c>
      <c r="BH839">
        <f t="shared" si="125"/>
        <v>5</v>
      </c>
      <c r="BI839" t="str">
        <f>VLOOKUP(BH839,'Additional Data'!$E$1:$F$12,2,FALSE)</f>
        <v>Loyal Customer</v>
      </c>
      <c r="BJ839" t="str">
        <f>IF(G839 &lt;= 'Additional Data'!$Q$2, "Low", IF(G839 &lt;= 'Additional Data'!$Q$3, "Medium", "High"))</f>
        <v>Medium</v>
      </c>
      <c r="BK839" t="str">
        <f>IF(K839 &lt;= 'Additional Data'!$V$2, "Low", IF(K839 &lt;= 'Additional Data'!$V$3, "Medium", "High"))</f>
        <v>Medium</v>
      </c>
      <c r="BL839" t="str">
        <f>IF(L839 &lt;= 'Additional Data'!$AA$2, "Low", IF(L839 &lt;= 'Additional Data'!$AA$3, "Medium", "High"))</f>
        <v>High</v>
      </c>
      <c r="BM839">
        <v>838</v>
      </c>
    </row>
    <row r="840" spans="1:65" x14ac:dyDescent="0.25">
      <c r="A840">
        <v>37758</v>
      </c>
      <c r="B840" t="str">
        <f>IF(A840 &lt;= 'Additional Data'!$B$2,"Low", IF(A840 &lt;='Additional Data'!$B$3, "Medium", "High"))</f>
        <v>Medium</v>
      </c>
      <c r="C840">
        <v>1</v>
      </c>
      <c r="D840">
        <v>1</v>
      </c>
      <c r="E840">
        <v>49</v>
      </c>
      <c r="F840" t="str">
        <f t="shared" si="117"/>
        <v>Mid</v>
      </c>
      <c r="G840">
        <v>27</v>
      </c>
      <c r="H840">
        <v>2</v>
      </c>
      <c r="I840">
        <v>10</v>
      </c>
      <c r="J840">
        <v>0</v>
      </c>
      <c r="K840">
        <v>0</v>
      </c>
      <c r="L840">
        <v>1</v>
      </c>
      <c r="M840">
        <f>INDEX('Additional Data'!$H$2:$M$2, MATCH(MAX(G840:L840), G840:L840,0))</f>
        <v>0</v>
      </c>
      <c r="N840">
        <v>2</v>
      </c>
      <c r="O840">
        <v>1</v>
      </c>
      <c r="P840">
        <v>0</v>
      </c>
      <c r="Q840">
        <v>3</v>
      </c>
      <c r="R840">
        <v>8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3</v>
      </c>
      <c r="Z840">
        <v>11</v>
      </c>
      <c r="AA840">
        <v>0</v>
      </c>
      <c r="AB840">
        <v>54</v>
      </c>
      <c r="AC840" t="str" cm="1">
        <f t="array" ref="AC840">_xlfn.IFS(AB840 &lt; 30, "&lt; 30", AB840 &lt; 40, "30-39", AB840 &lt; 50, "40-49", AB840 &gt;= 50, "50+")</f>
        <v>50+</v>
      </c>
      <c r="AD840">
        <v>2792</v>
      </c>
      <c r="AE840">
        <v>0</v>
      </c>
      <c r="AF840">
        <v>0</v>
      </c>
      <c r="AG840">
        <v>0</v>
      </c>
      <c r="AH840">
        <v>1</v>
      </c>
      <c r="AI840">
        <v>0</v>
      </c>
      <c r="AJ840" t="str" cm="1">
        <f t="array" ref="AJ84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4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40">
        <v>0</v>
      </c>
      <c r="AM840">
        <v>0</v>
      </c>
      <c r="AN840">
        <v>1</v>
      </c>
      <c r="AO840">
        <v>0</v>
      </c>
      <c r="AP840">
        <v>0</v>
      </c>
      <c r="AQ840" t="str" cm="1">
        <f t="array" ref="AQ84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40" t="str" cm="1">
        <f t="array" ref="AR84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40">
        <v>39</v>
      </c>
      <c r="AT840">
        <v>38</v>
      </c>
      <c r="AU840">
        <v>0</v>
      </c>
      <c r="AV840">
        <v>2</v>
      </c>
      <c r="AW840" t="s">
        <v>45</v>
      </c>
      <c r="AX840" t="s">
        <v>13</v>
      </c>
      <c r="AY840" t="str">
        <f t="shared" si="118"/>
        <v>Store</v>
      </c>
      <c r="AZ840">
        <v>4</v>
      </c>
      <c r="BA840" t="s">
        <v>44</v>
      </c>
      <c r="BB840">
        <f t="shared" si="119"/>
        <v>4</v>
      </c>
      <c r="BC840">
        <f t="shared" si="120"/>
        <v>40</v>
      </c>
      <c r="BD840">
        <f t="shared" si="121"/>
        <v>6</v>
      </c>
      <c r="BE840">
        <f t="shared" si="122"/>
        <v>0</v>
      </c>
      <c r="BF840">
        <f t="shared" si="123"/>
        <v>1</v>
      </c>
      <c r="BG840">
        <f t="shared" si="124"/>
        <v>7</v>
      </c>
      <c r="BH840">
        <f t="shared" si="125"/>
        <v>1</v>
      </c>
      <c r="BI840" t="str">
        <f>VLOOKUP(BH840,'Additional Data'!$E$1:$F$12,2,FALSE)</f>
        <v>Churned Customer</v>
      </c>
      <c r="BJ840" t="str">
        <f>IF(G840 &lt;= 'Additional Data'!$Q$2, "Low", IF(G840 &lt;= 'Additional Data'!$Q$3, "Medium", "High"))</f>
        <v>Medium</v>
      </c>
      <c r="BK840" t="str">
        <f>IF(K840 &lt;= 'Additional Data'!$V$2, "Low", IF(K840 &lt;= 'Additional Data'!$V$3, "Medium", "High"))</f>
        <v>Low</v>
      </c>
      <c r="BL840" t="str">
        <f>IF(L840 &lt;= 'Additional Data'!$AA$2, "Low", IF(L840 &lt;= 'Additional Data'!$AA$3, "Medium", "High"))</f>
        <v>Low</v>
      </c>
      <c r="BM840">
        <v>839</v>
      </c>
    </row>
    <row r="841" spans="1:65" x14ac:dyDescent="0.25">
      <c r="A841">
        <v>85710</v>
      </c>
      <c r="B841" t="str">
        <f>IF(A841 &lt;= 'Additional Data'!$B$2,"Low", IF(A841 &lt;='Additional Data'!$B$3, "Medium", "High"))</f>
        <v>High</v>
      </c>
      <c r="C841">
        <v>0</v>
      </c>
      <c r="D841">
        <v>0</v>
      </c>
      <c r="E841">
        <v>5</v>
      </c>
      <c r="F841" t="str">
        <f t="shared" si="117"/>
        <v>Very Recent</v>
      </c>
      <c r="G841">
        <v>600</v>
      </c>
      <c r="H841">
        <v>20</v>
      </c>
      <c r="I841">
        <v>350</v>
      </c>
      <c r="J841">
        <v>29</v>
      </c>
      <c r="K841">
        <v>30</v>
      </c>
      <c r="L841">
        <v>33</v>
      </c>
      <c r="M841">
        <f>INDEX('Additional Data'!$H$2:$M$2, MATCH(MAX(G841:L841), G841:L841,0))</f>
        <v>0</v>
      </c>
      <c r="N841">
        <v>1</v>
      </c>
      <c r="O841">
        <v>6</v>
      </c>
      <c r="P841">
        <v>9</v>
      </c>
      <c r="Q841">
        <v>10</v>
      </c>
      <c r="R841">
        <v>2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3</v>
      </c>
      <c r="Z841">
        <v>11</v>
      </c>
      <c r="AA841">
        <v>0</v>
      </c>
      <c r="AB841">
        <v>31</v>
      </c>
      <c r="AC841" t="str" cm="1">
        <f t="array" ref="AC841">_xlfn.IFS(AB841 &lt; 30, "&lt; 30", AB841 &lt; 40, "30-39", AB841 &lt; 50, "40-49", AB841 &gt;= 50, "50+")</f>
        <v>30-39</v>
      </c>
      <c r="AD841">
        <v>2579</v>
      </c>
      <c r="AE841">
        <v>0</v>
      </c>
      <c r="AF841">
        <v>1</v>
      </c>
      <c r="AG841">
        <v>0</v>
      </c>
      <c r="AH841">
        <v>0</v>
      </c>
      <c r="AI841">
        <v>0</v>
      </c>
      <c r="AJ841" t="str" cm="1">
        <f t="array" ref="AJ84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4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41">
        <v>1</v>
      </c>
      <c r="AM841">
        <v>0</v>
      </c>
      <c r="AN841">
        <v>0</v>
      </c>
      <c r="AO841">
        <v>0</v>
      </c>
      <c r="AP841">
        <v>0</v>
      </c>
      <c r="AQ841" t="str" cm="1">
        <f t="array" ref="AQ84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841" t="str" cm="1">
        <f t="array" ref="AR84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841">
        <v>1029</v>
      </c>
      <c r="AT841">
        <v>996</v>
      </c>
      <c r="AU841">
        <v>1</v>
      </c>
      <c r="AV841">
        <v>0</v>
      </c>
      <c r="AW841" t="s">
        <v>43</v>
      </c>
      <c r="AX841" t="s">
        <v>13</v>
      </c>
      <c r="AY841" t="str">
        <f t="shared" si="118"/>
        <v>Store</v>
      </c>
      <c r="AZ841">
        <v>25</v>
      </c>
      <c r="BA841" t="s">
        <v>48</v>
      </c>
      <c r="BB841">
        <f t="shared" si="119"/>
        <v>25</v>
      </c>
      <c r="BC841">
        <f t="shared" si="120"/>
        <v>1062</v>
      </c>
      <c r="BD841">
        <f t="shared" si="121"/>
        <v>10</v>
      </c>
      <c r="BE841">
        <f t="shared" si="122"/>
        <v>9</v>
      </c>
      <c r="BF841">
        <f t="shared" si="123"/>
        <v>7</v>
      </c>
      <c r="BG841">
        <f t="shared" si="124"/>
        <v>26</v>
      </c>
      <c r="BH841">
        <f t="shared" si="125"/>
        <v>9</v>
      </c>
      <c r="BI841" t="str">
        <f>VLOOKUP(BH841,'Additional Data'!$E$1:$F$12,2,FALSE)</f>
        <v>Top Customer</v>
      </c>
      <c r="BJ841" t="str">
        <f>IF(G841 &lt;= 'Additional Data'!$Q$2, "Low", IF(G841 &lt;= 'Additional Data'!$Q$3, "Medium", "High"))</f>
        <v>High</v>
      </c>
      <c r="BK841" t="str">
        <f>IF(K841 &lt;= 'Additional Data'!$V$2, "Low", IF(K841 &lt;= 'Additional Data'!$V$3, "Medium", "High"))</f>
        <v>Medium</v>
      </c>
      <c r="BL841" t="str">
        <f>IF(L841 &lt;= 'Additional Data'!$AA$2, "Low", IF(L841 &lt;= 'Additional Data'!$AA$3, "Medium", "High"))</f>
        <v>Medium</v>
      </c>
      <c r="BM841">
        <v>840</v>
      </c>
    </row>
    <row r="842" spans="1:65" x14ac:dyDescent="0.25">
      <c r="A842">
        <v>23228</v>
      </c>
      <c r="B842" t="str">
        <f>IF(A842 &lt;= 'Additional Data'!$B$2,"Low", IF(A842 &lt;='Additional Data'!$B$3, "Medium", "High"))</f>
        <v>Low</v>
      </c>
      <c r="C842">
        <v>1</v>
      </c>
      <c r="D842">
        <v>0</v>
      </c>
      <c r="E842">
        <v>71</v>
      </c>
      <c r="F842" t="str">
        <f t="shared" si="117"/>
        <v>Old</v>
      </c>
      <c r="G842">
        <v>13</v>
      </c>
      <c r="H842">
        <v>2</v>
      </c>
      <c r="I842">
        <v>18</v>
      </c>
      <c r="J842">
        <v>6</v>
      </c>
      <c r="K842">
        <v>1</v>
      </c>
      <c r="L842">
        <v>0</v>
      </c>
      <c r="M842">
        <f>INDEX('Additional Data'!$H$2:$M$2, MATCH(MAX(G842:L842), G842:L842,0))</f>
        <v>0</v>
      </c>
      <c r="N842">
        <v>2</v>
      </c>
      <c r="O842">
        <v>2</v>
      </c>
      <c r="P842">
        <v>0</v>
      </c>
      <c r="Q842">
        <v>3</v>
      </c>
      <c r="R842">
        <v>8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3</v>
      </c>
      <c r="Z842">
        <v>11</v>
      </c>
      <c r="AA842">
        <v>0</v>
      </c>
      <c r="AB842">
        <v>51</v>
      </c>
      <c r="AC842" t="str" cm="1">
        <f t="array" ref="AC842">_xlfn.IFS(AB842 &lt; 30, "&lt; 30", AB842 &lt; 40, "30-39", AB842 &lt; 50, "40-49", AB842 &gt;= 50, "50+")</f>
        <v>50+</v>
      </c>
      <c r="AD842">
        <v>2313</v>
      </c>
      <c r="AE842">
        <v>0</v>
      </c>
      <c r="AF842">
        <v>0</v>
      </c>
      <c r="AG842">
        <v>0</v>
      </c>
      <c r="AH842">
        <v>1</v>
      </c>
      <c r="AI842">
        <v>0</v>
      </c>
      <c r="AJ842" t="str" cm="1">
        <f t="array" ref="AJ84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4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42">
        <v>0</v>
      </c>
      <c r="AM842">
        <v>0</v>
      </c>
      <c r="AN842">
        <v>1</v>
      </c>
      <c r="AO842">
        <v>0</v>
      </c>
      <c r="AP842">
        <v>0</v>
      </c>
      <c r="AQ842" t="str" cm="1">
        <f t="array" ref="AQ84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42" t="str" cm="1">
        <f t="array" ref="AR84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42">
        <v>40</v>
      </c>
      <c r="AT842">
        <v>40</v>
      </c>
      <c r="AU842">
        <v>0</v>
      </c>
      <c r="AV842">
        <v>1</v>
      </c>
      <c r="AW842" t="s">
        <v>45</v>
      </c>
      <c r="AX842" t="s">
        <v>13</v>
      </c>
      <c r="AY842" t="str">
        <f t="shared" si="118"/>
        <v>Store</v>
      </c>
      <c r="AZ842">
        <v>5</v>
      </c>
      <c r="BA842" t="s">
        <v>44</v>
      </c>
      <c r="BB842">
        <f t="shared" si="119"/>
        <v>5</v>
      </c>
      <c r="BC842">
        <f t="shared" si="120"/>
        <v>40</v>
      </c>
      <c r="BD842">
        <f t="shared" si="121"/>
        <v>3.0000000000000004</v>
      </c>
      <c r="BE842">
        <f t="shared" si="122"/>
        <v>1</v>
      </c>
      <c r="BF842">
        <f t="shared" si="123"/>
        <v>1</v>
      </c>
      <c r="BG842">
        <f t="shared" si="124"/>
        <v>5</v>
      </c>
      <c r="BH842">
        <f t="shared" si="125"/>
        <v>0</v>
      </c>
      <c r="BI842" t="str">
        <f>VLOOKUP(BH842,'Additional Data'!$E$1:$F$12,2,FALSE)</f>
        <v>Churned Customer</v>
      </c>
      <c r="BJ842" t="str">
        <f>IF(G842 &lt;= 'Additional Data'!$Q$2, "Low", IF(G842 &lt;= 'Additional Data'!$Q$3, "Medium", "High"))</f>
        <v>Low</v>
      </c>
      <c r="BK842" t="str">
        <f>IF(K842 &lt;= 'Additional Data'!$V$2, "Low", IF(K842 &lt;= 'Additional Data'!$V$3, "Medium", "High"))</f>
        <v>Low</v>
      </c>
      <c r="BL842" t="str">
        <f>IF(L842 &lt;= 'Additional Data'!$AA$2, "Low", IF(L842 &lt;= 'Additional Data'!$AA$3, "Medium", "High"))</f>
        <v>Low</v>
      </c>
      <c r="BM842">
        <v>841</v>
      </c>
    </row>
    <row r="843" spans="1:65" x14ac:dyDescent="0.25">
      <c r="A843">
        <v>44602</v>
      </c>
      <c r="B843" t="str">
        <f>IF(A843 &lt;= 'Additional Data'!$B$2,"Low", IF(A843 &lt;='Additional Data'!$B$3, "Medium", "High"))</f>
        <v>Medium</v>
      </c>
      <c r="C843">
        <v>1</v>
      </c>
      <c r="D843">
        <v>1</v>
      </c>
      <c r="E843">
        <v>35</v>
      </c>
      <c r="F843" t="str">
        <f t="shared" si="117"/>
        <v>Mid</v>
      </c>
      <c r="G843">
        <v>167</v>
      </c>
      <c r="H843">
        <v>2</v>
      </c>
      <c r="I843">
        <v>89</v>
      </c>
      <c r="J843">
        <v>0</v>
      </c>
      <c r="K843">
        <v>0</v>
      </c>
      <c r="L843">
        <v>34</v>
      </c>
      <c r="M843">
        <f>INDEX('Additional Data'!$H$2:$M$2, MATCH(MAX(G843:L843), G843:L843,0))</f>
        <v>0</v>
      </c>
      <c r="N843">
        <v>6</v>
      </c>
      <c r="O843">
        <v>6</v>
      </c>
      <c r="P843">
        <v>1</v>
      </c>
      <c r="Q843">
        <v>4</v>
      </c>
      <c r="R843">
        <v>8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3</v>
      </c>
      <c r="Z843">
        <v>11</v>
      </c>
      <c r="AA843">
        <v>0</v>
      </c>
      <c r="AB843">
        <v>51</v>
      </c>
      <c r="AC843" t="str" cm="1">
        <f t="array" ref="AC843">_xlfn.IFS(AB843 &lt; 30, "&lt; 30", AB843 &lt; 40, "30-39", AB843 &lt; 50, "40-49", AB843 &gt;= 50, "50+")</f>
        <v>50+</v>
      </c>
      <c r="AD843">
        <v>2293</v>
      </c>
      <c r="AE843">
        <v>0</v>
      </c>
      <c r="AF843">
        <v>0</v>
      </c>
      <c r="AG843">
        <v>0</v>
      </c>
      <c r="AH843">
        <v>1</v>
      </c>
      <c r="AI843">
        <v>0</v>
      </c>
      <c r="AJ843" t="str" cm="1">
        <f t="array" ref="AJ84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4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43">
        <v>0</v>
      </c>
      <c r="AM843">
        <v>0</v>
      </c>
      <c r="AN843">
        <v>0</v>
      </c>
      <c r="AO843">
        <v>1</v>
      </c>
      <c r="AP843">
        <v>0</v>
      </c>
      <c r="AQ843" t="str" cm="1">
        <f t="array" ref="AQ84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843" t="str" cm="1">
        <f t="array" ref="AR84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43">
        <v>258</v>
      </c>
      <c r="AT843">
        <v>224</v>
      </c>
      <c r="AU843">
        <v>0</v>
      </c>
      <c r="AV843">
        <v>2</v>
      </c>
      <c r="AW843" t="s">
        <v>47</v>
      </c>
      <c r="AX843" t="s">
        <v>11</v>
      </c>
      <c r="AY843" t="str">
        <f t="shared" si="118"/>
        <v>Web</v>
      </c>
      <c r="AZ843">
        <v>11</v>
      </c>
      <c r="BA843" t="s">
        <v>44</v>
      </c>
      <c r="BB843">
        <f t="shared" si="119"/>
        <v>11</v>
      </c>
      <c r="BC843">
        <f t="shared" si="120"/>
        <v>292</v>
      </c>
      <c r="BD843">
        <f t="shared" si="121"/>
        <v>7</v>
      </c>
      <c r="BE843">
        <f t="shared" si="122"/>
        <v>4</v>
      </c>
      <c r="BF843">
        <f t="shared" si="123"/>
        <v>4</v>
      </c>
      <c r="BG843">
        <f t="shared" si="124"/>
        <v>15</v>
      </c>
      <c r="BH843">
        <f t="shared" si="125"/>
        <v>4</v>
      </c>
      <c r="BI843" t="str">
        <f>VLOOKUP(BH843,'Additional Data'!$E$1:$F$12,2,FALSE)</f>
        <v>At Risk</v>
      </c>
      <c r="BJ843" t="str">
        <f>IF(G843 &lt;= 'Additional Data'!$Q$2, "Low", IF(G843 &lt;= 'Additional Data'!$Q$3, "Medium", "High"))</f>
        <v>Medium</v>
      </c>
      <c r="BK843" t="str">
        <f>IF(K843 &lt;= 'Additional Data'!$V$2, "Low", IF(K843 &lt;= 'Additional Data'!$V$3, "Medium", "High"))</f>
        <v>Low</v>
      </c>
      <c r="BL843" t="str">
        <f>IF(L843 &lt;= 'Additional Data'!$AA$2, "Low", IF(L843 &lt;= 'Additional Data'!$AA$3, "Medium", "High"))</f>
        <v>Medium</v>
      </c>
      <c r="BM843">
        <v>842</v>
      </c>
    </row>
    <row r="844" spans="1:65" x14ac:dyDescent="0.25">
      <c r="A844">
        <v>7500</v>
      </c>
      <c r="B844" t="str">
        <f>IF(A844 &lt;= 'Additional Data'!$B$2,"Low", IF(A844 &lt;='Additional Data'!$B$3, "Medium", "High"))</f>
        <v>Low</v>
      </c>
      <c r="C844">
        <v>0</v>
      </c>
      <c r="D844">
        <v>0</v>
      </c>
      <c r="E844">
        <v>94</v>
      </c>
      <c r="F844" t="str">
        <f t="shared" si="117"/>
        <v>Old</v>
      </c>
      <c r="G844">
        <v>0</v>
      </c>
      <c r="H844">
        <v>2</v>
      </c>
      <c r="I844">
        <v>3</v>
      </c>
      <c r="J844">
        <v>4</v>
      </c>
      <c r="K844">
        <v>1</v>
      </c>
      <c r="L844">
        <v>5</v>
      </c>
      <c r="M844">
        <f>INDEX('Additional Data'!$H$2:$M$2, MATCH(MAX(G844:L844), G844:L844,0))</f>
        <v>0</v>
      </c>
      <c r="N844">
        <v>1</v>
      </c>
      <c r="O844">
        <v>0</v>
      </c>
      <c r="P844">
        <v>0</v>
      </c>
      <c r="Q844">
        <v>3</v>
      </c>
      <c r="R844">
        <v>6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3</v>
      </c>
      <c r="Z844">
        <v>11</v>
      </c>
      <c r="AA844">
        <v>0</v>
      </c>
      <c r="AB844">
        <v>33</v>
      </c>
      <c r="AC844" t="str" cm="1">
        <f t="array" ref="AC844">_xlfn.IFS(AB844 &lt; 30, "&lt; 30", AB844 &lt; 40, "30-39", AB844 &lt; 50, "40-49", AB844 &gt;= 50, "50+")</f>
        <v>30-39</v>
      </c>
      <c r="AD844">
        <v>2695</v>
      </c>
      <c r="AE844">
        <v>0</v>
      </c>
      <c r="AF844">
        <v>1</v>
      </c>
      <c r="AG844">
        <v>0</v>
      </c>
      <c r="AH844">
        <v>0</v>
      </c>
      <c r="AI844">
        <v>0</v>
      </c>
      <c r="AJ844" t="str" cm="1">
        <f t="array" ref="AJ84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4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44">
        <v>0</v>
      </c>
      <c r="AM844">
        <v>0</v>
      </c>
      <c r="AN844">
        <v>1</v>
      </c>
      <c r="AO844">
        <v>0</v>
      </c>
      <c r="AP844">
        <v>0</v>
      </c>
      <c r="AQ844" t="str" cm="1">
        <f t="array" ref="AQ84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44" t="str" cm="1">
        <f t="array" ref="AR84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44">
        <v>10</v>
      </c>
      <c r="AT844">
        <v>5</v>
      </c>
      <c r="AU844">
        <v>0</v>
      </c>
      <c r="AV844">
        <v>0</v>
      </c>
      <c r="AW844" t="s">
        <v>45</v>
      </c>
      <c r="AX844" t="s">
        <v>13</v>
      </c>
      <c r="AY844" t="str">
        <f t="shared" si="118"/>
        <v>Store</v>
      </c>
      <c r="AZ844">
        <v>3</v>
      </c>
      <c r="BA844" t="s">
        <v>44</v>
      </c>
      <c r="BB844">
        <f t="shared" si="119"/>
        <v>3</v>
      </c>
      <c r="BC844">
        <f t="shared" si="120"/>
        <v>15</v>
      </c>
      <c r="BD844">
        <f t="shared" si="121"/>
        <v>0.99999999999999978</v>
      </c>
      <c r="BE844">
        <f t="shared" si="122"/>
        <v>0</v>
      </c>
      <c r="BF844">
        <f t="shared" si="123"/>
        <v>0</v>
      </c>
      <c r="BG844">
        <f t="shared" si="124"/>
        <v>0.99999999999999978</v>
      </c>
      <c r="BH844">
        <f t="shared" si="125"/>
        <v>0</v>
      </c>
      <c r="BI844" t="str">
        <f>VLOOKUP(BH844,'Additional Data'!$E$1:$F$12,2,FALSE)</f>
        <v>Churned Customer</v>
      </c>
      <c r="BJ844" t="str">
        <f>IF(G844 &lt;= 'Additional Data'!$Q$2, "Low", IF(G844 &lt;= 'Additional Data'!$Q$3, "Medium", "High"))</f>
        <v>Low</v>
      </c>
      <c r="BK844" t="str">
        <f>IF(K844 &lt;= 'Additional Data'!$V$2, "Low", IF(K844 &lt;= 'Additional Data'!$V$3, "Medium", "High"))</f>
        <v>Low</v>
      </c>
      <c r="BL844" t="str">
        <f>IF(L844 &lt;= 'Additional Data'!$AA$2, "Low", IF(L844 &lt;= 'Additional Data'!$AA$3, "Medium", "High"))</f>
        <v>Low</v>
      </c>
      <c r="BM844">
        <v>843</v>
      </c>
    </row>
    <row r="845" spans="1:65" x14ac:dyDescent="0.25">
      <c r="A845">
        <v>38683</v>
      </c>
      <c r="B845" t="str">
        <f>IF(A845 &lt;= 'Additional Data'!$B$2,"Low", IF(A845 &lt;='Additional Data'!$B$3, "Medium", "High"))</f>
        <v>Medium</v>
      </c>
      <c r="C845">
        <v>1</v>
      </c>
      <c r="D845">
        <v>0</v>
      </c>
      <c r="E845">
        <v>80</v>
      </c>
      <c r="F845" t="str">
        <f t="shared" si="117"/>
        <v>Old</v>
      </c>
      <c r="G845">
        <v>46</v>
      </c>
      <c r="H845">
        <v>35</v>
      </c>
      <c r="I845">
        <v>69</v>
      </c>
      <c r="J845">
        <v>84</v>
      </c>
      <c r="K845">
        <v>41</v>
      </c>
      <c r="L845">
        <v>66</v>
      </c>
      <c r="M845">
        <f>INDEX('Additional Data'!$H$2:$M$2, MATCH(MAX(G845:L845), G845:L845,0))</f>
        <v>0</v>
      </c>
      <c r="N845">
        <v>6</v>
      </c>
      <c r="O845">
        <v>4</v>
      </c>
      <c r="P845">
        <v>1</v>
      </c>
      <c r="Q845">
        <v>6</v>
      </c>
      <c r="R845">
        <v>7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3</v>
      </c>
      <c r="Z845">
        <v>11</v>
      </c>
      <c r="AA845">
        <v>0</v>
      </c>
      <c r="AB845">
        <v>31</v>
      </c>
      <c r="AC845" t="str" cm="1">
        <f t="array" ref="AC845">_xlfn.IFS(AB845 &lt; 30, "&lt; 30", AB845 &lt; 40, "30-39", AB845 &lt; 50, "40-49", AB845 &gt;= 50, "50+")</f>
        <v>30-39</v>
      </c>
      <c r="AD845">
        <v>2792</v>
      </c>
      <c r="AE845">
        <v>0</v>
      </c>
      <c r="AF845">
        <v>0</v>
      </c>
      <c r="AG845">
        <v>0</v>
      </c>
      <c r="AH845">
        <v>1</v>
      </c>
      <c r="AI845">
        <v>0</v>
      </c>
      <c r="AJ845" t="str" cm="1">
        <f t="array" ref="AJ84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4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45">
        <v>1</v>
      </c>
      <c r="AM845">
        <v>0</v>
      </c>
      <c r="AN845">
        <v>0</v>
      </c>
      <c r="AO845">
        <v>0</v>
      </c>
      <c r="AP845">
        <v>0</v>
      </c>
      <c r="AQ845" t="str" cm="1">
        <f t="array" ref="AQ84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845" t="str" cm="1">
        <f t="array" ref="AR84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845">
        <v>275</v>
      </c>
      <c r="AT845">
        <v>209</v>
      </c>
      <c r="AU845">
        <v>0</v>
      </c>
      <c r="AV845">
        <v>1</v>
      </c>
      <c r="AW845" t="s">
        <v>47</v>
      </c>
      <c r="AX845" t="s">
        <v>13</v>
      </c>
      <c r="AY845" t="str">
        <f t="shared" si="118"/>
        <v>Store</v>
      </c>
      <c r="AZ845">
        <v>11</v>
      </c>
      <c r="BA845" t="s">
        <v>44</v>
      </c>
      <c r="BB845">
        <f t="shared" si="119"/>
        <v>11</v>
      </c>
      <c r="BC845">
        <f t="shared" si="120"/>
        <v>341</v>
      </c>
      <c r="BD845">
        <f t="shared" si="121"/>
        <v>1.9999999999999996</v>
      </c>
      <c r="BE845">
        <f t="shared" si="122"/>
        <v>4</v>
      </c>
      <c r="BF845">
        <f t="shared" si="123"/>
        <v>4</v>
      </c>
      <c r="BG845">
        <f t="shared" si="124"/>
        <v>10</v>
      </c>
      <c r="BH845">
        <f t="shared" si="125"/>
        <v>2</v>
      </c>
      <c r="BI845" t="str">
        <f>VLOOKUP(BH845,'Additional Data'!$E$1:$F$12,2,FALSE)</f>
        <v>Churned Customer</v>
      </c>
      <c r="BJ845" t="str">
        <f>IF(G845 &lt;= 'Additional Data'!$Q$2, "Low", IF(G845 &lt;= 'Additional Data'!$Q$3, "Medium", "High"))</f>
        <v>Medium</v>
      </c>
      <c r="BK845" t="str">
        <f>IF(K845 &lt;= 'Additional Data'!$V$2, "Low", IF(K845 &lt;= 'Additional Data'!$V$3, "Medium", "High"))</f>
        <v>High</v>
      </c>
      <c r="BL845" t="str">
        <f>IF(L845 &lt;= 'Additional Data'!$AA$2, "Low", IF(L845 &lt;= 'Additional Data'!$AA$3, "Medium", "High"))</f>
        <v>High</v>
      </c>
      <c r="BM845">
        <v>844</v>
      </c>
    </row>
    <row r="846" spans="1:65" x14ac:dyDescent="0.25">
      <c r="A846">
        <v>49514</v>
      </c>
      <c r="B846" t="str">
        <f>IF(A846 &lt;= 'Additional Data'!$B$2,"Low", IF(A846 &lt;='Additional Data'!$B$3, "Medium", "High"))</f>
        <v>Medium</v>
      </c>
      <c r="C846">
        <v>1</v>
      </c>
      <c r="D846">
        <v>0</v>
      </c>
      <c r="E846">
        <v>61</v>
      </c>
      <c r="F846" t="str">
        <f t="shared" si="117"/>
        <v>Old</v>
      </c>
      <c r="G846">
        <v>88</v>
      </c>
      <c r="H846">
        <v>39</v>
      </c>
      <c r="I846">
        <v>78</v>
      </c>
      <c r="J846">
        <v>58</v>
      </c>
      <c r="K846">
        <v>13</v>
      </c>
      <c r="L846">
        <v>93</v>
      </c>
      <c r="M846">
        <f>INDEX('Additional Data'!$H$2:$M$2, MATCH(MAX(G846:L846), G846:L846,0))</f>
        <v>0</v>
      </c>
      <c r="N846">
        <v>2</v>
      </c>
      <c r="O846">
        <v>6</v>
      </c>
      <c r="P846">
        <v>1</v>
      </c>
      <c r="Q846">
        <v>4</v>
      </c>
      <c r="R846">
        <v>7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3</v>
      </c>
      <c r="Z846">
        <v>11</v>
      </c>
      <c r="AA846">
        <v>0</v>
      </c>
      <c r="AB846">
        <v>45</v>
      </c>
      <c r="AC846" t="str" cm="1">
        <f t="array" ref="AC846">_xlfn.IFS(AB846 &lt; 30, "&lt; 30", AB846 &lt; 40, "30-39", AB846 &lt; 50, "40-49", AB846 &gt;= 50, "50+")</f>
        <v>40-49</v>
      </c>
      <c r="AD846">
        <v>2353</v>
      </c>
      <c r="AE846">
        <v>0</v>
      </c>
      <c r="AF846">
        <v>0</v>
      </c>
      <c r="AG846">
        <v>1</v>
      </c>
      <c r="AH846">
        <v>0</v>
      </c>
      <c r="AI846">
        <v>0</v>
      </c>
      <c r="AJ846" t="str" cm="1">
        <f t="array" ref="AJ84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4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46">
        <v>1</v>
      </c>
      <c r="AM846">
        <v>0</v>
      </c>
      <c r="AN846">
        <v>0</v>
      </c>
      <c r="AO846">
        <v>0</v>
      </c>
      <c r="AP846">
        <v>0</v>
      </c>
      <c r="AQ846" t="str" cm="1">
        <f t="array" ref="AQ84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846" t="str" cm="1">
        <f t="array" ref="AR84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846">
        <v>276</v>
      </c>
      <c r="AT846">
        <v>183</v>
      </c>
      <c r="AU846">
        <v>0</v>
      </c>
      <c r="AV846">
        <v>1</v>
      </c>
      <c r="AW846" t="s">
        <v>47</v>
      </c>
      <c r="AX846" t="s">
        <v>11</v>
      </c>
      <c r="AY846" t="str">
        <f t="shared" si="118"/>
        <v>Web</v>
      </c>
      <c r="AZ846">
        <v>11</v>
      </c>
      <c r="BA846" t="s">
        <v>44</v>
      </c>
      <c r="BB846">
        <f t="shared" si="119"/>
        <v>11</v>
      </c>
      <c r="BC846">
        <f t="shared" si="120"/>
        <v>369</v>
      </c>
      <c r="BD846">
        <f t="shared" si="121"/>
        <v>4</v>
      </c>
      <c r="BE846">
        <f t="shared" si="122"/>
        <v>4</v>
      </c>
      <c r="BF846">
        <f t="shared" si="123"/>
        <v>4</v>
      </c>
      <c r="BG846">
        <f t="shared" si="124"/>
        <v>12</v>
      </c>
      <c r="BH846">
        <f t="shared" si="125"/>
        <v>3</v>
      </c>
      <c r="BI846" t="str">
        <f>VLOOKUP(BH846,'Additional Data'!$E$1:$F$12,2,FALSE)</f>
        <v>At Risk</v>
      </c>
      <c r="BJ846" t="str">
        <f>IF(G846 &lt;= 'Additional Data'!$Q$2, "Low", IF(G846 &lt;= 'Additional Data'!$Q$3, "Medium", "High"))</f>
        <v>Medium</v>
      </c>
      <c r="BK846" t="str">
        <f>IF(K846 &lt;= 'Additional Data'!$V$2, "Low", IF(K846 &lt;= 'Additional Data'!$V$3, "Medium", "High"))</f>
        <v>Medium</v>
      </c>
      <c r="BL846" t="str">
        <f>IF(L846 &lt;= 'Additional Data'!$AA$2, "Low", IF(L846 &lt;= 'Additional Data'!$AA$3, "Medium", "High"))</f>
        <v>High</v>
      </c>
      <c r="BM846">
        <v>845</v>
      </c>
    </row>
    <row r="847" spans="1:65" x14ac:dyDescent="0.25">
      <c r="A847">
        <v>57906</v>
      </c>
      <c r="B847" t="str">
        <f>IF(A847 &lt;= 'Additional Data'!$B$2,"Low", IF(A847 &lt;='Additional Data'!$B$3, "Medium", "High"))</f>
        <v>Medium</v>
      </c>
      <c r="C847">
        <v>0</v>
      </c>
      <c r="D847">
        <v>1</v>
      </c>
      <c r="E847">
        <v>29</v>
      </c>
      <c r="F847" t="str">
        <f t="shared" si="117"/>
        <v>Recent</v>
      </c>
      <c r="G847">
        <v>243</v>
      </c>
      <c r="H847">
        <v>11</v>
      </c>
      <c r="I847">
        <v>119</v>
      </c>
      <c r="J847">
        <v>10</v>
      </c>
      <c r="K847">
        <v>3</v>
      </c>
      <c r="L847">
        <v>15</v>
      </c>
      <c r="M847">
        <f>INDEX('Additional Data'!$H$2:$M$2, MATCH(MAX(G847:L847), G847:L847,0))</f>
        <v>0</v>
      </c>
      <c r="N847">
        <v>3</v>
      </c>
      <c r="O847">
        <v>4</v>
      </c>
      <c r="P847">
        <v>2</v>
      </c>
      <c r="Q847">
        <v>8</v>
      </c>
      <c r="R847">
        <v>4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3</v>
      </c>
      <c r="Z847">
        <v>11</v>
      </c>
      <c r="AA847">
        <v>0</v>
      </c>
      <c r="AB847">
        <v>47</v>
      </c>
      <c r="AC847" t="str" cm="1">
        <f t="array" ref="AC847">_xlfn.IFS(AB847 &lt; 30, "&lt; 30", AB847 &lt; 40, "30-39", AB847 &lt; 50, "40-49", AB847 &gt;= 50, "50+")</f>
        <v>40-49</v>
      </c>
      <c r="AD847">
        <v>2542</v>
      </c>
      <c r="AE847">
        <v>0</v>
      </c>
      <c r="AF847">
        <v>0</v>
      </c>
      <c r="AG847">
        <v>0</v>
      </c>
      <c r="AH847">
        <v>1</v>
      </c>
      <c r="AI847">
        <v>0</v>
      </c>
      <c r="AJ847" t="str" cm="1">
        <f t="array" ref="AJ84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4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47">
        <v>0</v>
      </c>
      <c r="AM847">
        <v>0</v>
      </c>
      <c r="AN847">
        <v>0</v>
      </c>
      <c r="AO847">
        <v>0</v>
      </c>
      <c r="AP847">
        <v>1</v>
      </c>
      <c r="AQ847" t="str" cm="1">
        <f t="array" ref="AQ84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847" t="str" cm="1">
        <f t="array" ref="AR84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47">
        <v>386</v>
      </c>
      <c r="AT847">
        <v>371</v>
      </c>
      <c r="AU847">
        <v>0</v>
      </c>
      <c r="AV847">
        <v>1</v>
      </c>
      <c r="AW847" t="s">
        <v>46</v>
      </c>
      <c r="AX847" t="s">
        <v>13</v>
      </c>
      <c r="AY847" t="str">
        <f t="shared" si="118"/>
        <v>Store</v>
      </c>
      <c r="AZ847">
        <v>14</v>
      </c>
      <c r="BA847" t="s">
        <v>44</v>
      </c>
      <c r="BB847">
        <f t="shared" si="119"/>
        <v>14</v>
      </c>
      <c r="BC847">
        <f t="shared" si="120"/>
        <v>401</v>
      </c>
      <c r="BD847">
        <f t="shared" si="121"/>
        <v>8</v>
      </c>
      <c r="BE847">
        <f t="shared" si="122"/>
        <v>5</v>
      </c>
      <c r="BF847">
        <f t="shared" si="123"/>
        <v>5</v>
      </c>
      <c r="BG847">
        <f t="shared" si="124"/>
        <v>18</v>
      </c>
      <c r="BH847">
        <f t="shared" si="125"/>
        <v>6</v>
      </c>
      <c r="BI847" t="str">
        <f>VLOOKUP(BH847,'Additional Data'!$E$1:$F$12,2,FALSE)</f>
        <v>Loyal Customer</v>
      </c>
      <c r="BJ847" t="str">
        <f>IF(G847 &lt;= 'Additional Data'!$Q$2, "Low", IF(G847 &lt;= 'Additional Data'!$Q$3, "Medium", "High"))</f>
        <v>Medium</v>
      </c>
      <c r="BK847" t="str">
        <f>IF(K847 &lt;= 'Additional Data'!$V$2, "Low", IF(K847 &lt;= 'Additional Data'!$V$3, "Medium", "High"))</f>
        <v>Medium</v>
      </c>
      <c r="BL847" t="str">
        <f>IF(L847 &lt;= 'Additional Data'!$AA$2, "Low", IF(L847 &lt;= 'Additional Data'!$AA$3, "Medium", "High"))</f>
        <v>Medium</v>
      </c>
      <c r="BM847">
        <v>846</v>
      </c>
    </row>
    <row r="848" spans="1:65" x14ac:dyDescent="0.25">
      <c r="A848">
        <v>43456</v>
      </c>
      <c r="B848" t="str">
        <f>IF(A848 &lt;= 'Additional Data'!$B$2,"Low", IF(A848 &lt;='Additional Data'!$B$3, "Medium", "High"))</f>
        <v>Medium</v>
      </c>
      <c r="C848">
        <v>0</v>
      </c>
      <c r="D848">
        <v>1</v>
      </c>
      <c r="E848">
        <v>0</v>
      </c>
      <c r="F848" t="str">
        <f t="shared" si="117"/>
        <v>Very Recent</v>
      </c>
      <c r="G848">
        <v>275</v>
      </c>
      <c r="H848">
        <v>11</v>
      </c>
      <c r="I848">
        <v>68</v>
      </c>
      <c r="J848">
        <v>25</v>
      </c>
      <c r="K848">
        <v>7</v>
      </c>
      <c r="L848">
        <v>7</v>
      </c>
      <c r="M848">
        <f>INDEX('Additional Data'!$H$2:$M$2, MATCH(MAX(G848:L848), G848:L848,0))</f>
        <v>0</v>
      </c>
      <c r="N848">
        <v>3</v>
      </c>
      <c r="O848">
        <v>5</v>
      </c>
      <c r="P848">
        <v>1</v>
      </c>
      <c r="Q848">
        <v>8</v>
      </c>
      <c r="R848">
        <v>5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3</v>
      </c>
      <c r="Z848">
        <v>11</v>
      </c>
      <c r="AA848">
        <v>0</v>
      </c>
      <c r="AB848">
        <v>54</v>
      </c>
      <c r="AC848" t="str" cm="1">
        <f t="array" ref="AC848">_xlfn.IFS(AB848 &lt; 30, "&lt; 30", AB848 &lt; 40, "30-39", AB848 &lt; 50, "40-49", AB848 &gt;= 50, "50+")</f>
        <v>50+</v>
      </c>
      <c r="AD848">
        <v>2619</v>
      </c>
      <c r="AE848">
        <v>0</v>
      </c>
      <c r="AF848">
        <v>0</v>
      </c>
      <c r="AG848">
        <v>1</v>
      </c>
      <c r="AH848">
        <v>0</v>
      </c>
      <c r="AI848">
        <v>0</v>
      </c>
      <c r="AJ848" t="str" cm="1">
        <f t="array" ref="AJ84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4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48">
        <v>0</v>
      </c>
      <c r="AM848">
        <v>0</v>
      </c>
      <c r="AN848">
        <v>0</v>
      </c>
      <c r="AO848">
        <v>1</v>
      </c>
      <c r="AP848">
        <v>0</v>
      </c>
      <c r="AQ848" t="str" cm="1">
        <f t="array" ref="AQ84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848" t="str" cm="1">
        <f t="array" ref="AR84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48">
        <v>386</v>
      </c>
      <c r="AT848">
        <v>379</v>
      </c>
      <c r="AU848">
        <v>0</v>
      </c>
      <c r="AV848">
        <v>1</v>
      </c>
      <c r="AW848" t="s">
        <v>46</v>
      </c>
      <c r="AX848" t="s">
        <v>13</v>
      </c>
      <c r="AY848" t="str">
        <f t="shared" si="118"/>
        <v>Store</v>
      </c>
      <c r="AZ848">
        <v>14</v>
      </c>
      <c r="BA848" t="s">
        <v>44</v>
      </c>
      <c r="BB848">
        <f t="shared" si="119"/>
        <v>14</v>
      </c>
      <c r="BC848">
        <f t="shared" si="120"/>
        <v>393</v>
      </c>
      <c r="BD848">
        <f t="shared" si="121"/>
        <v>10</v>
      </c>
      <c r="BE848">
        <f t="shared" si="122"/>
        <v>5</v>
      </c>
      <c r="BF848">
        <f t="shared" si="123"/>
        <v>4</v>
      </c>
      <c r="BG848">
        <f t="shared" si="124"/>
        <v>19</v>
      </c>
      <c r="BH848">
        <f t="shared" si="125"/>
        <v>7</v>
      </c>
      <c r="BI848" t="str">
        <f>VLOOKUP(BH848,'Additional Data'!$E$1:$F$12,2,FALSE)</f>
        <v>Loyal Customer</v>
      </c>
      <c r="BJ848" t="str">
        <f>IF(G848 &lt;= 'Additional Data'!$Q$2, "Low", IF(G848 &lt;= 'Additional Data'!$Q$3, "Medium", "High"))</f>
        <v>Medium</v>
      </c>
      <c r="BK848" t="str">
        <f>IF(K848 &lt;= 'Additional Data'!$V$2, "Low", IF(K848 &lt;= 'Additional Data'!$V$3, "Medium", "High"))</f>
        <v>Medium</v>
      </c>
      <c r="BL848" t="str">
        <f>IF(L848 &lt;= 'Additional Data'!$AA$2, "Low", IF(L848 &lt;= 'Additional Data'!$AA$3, "Medium", "High"))</f>
        <v>Low</v>
      </c>
      <c r="BM848">
        <v>847</v>
      </c>
    </row>
    <row r="849" spans="1:65" x14ac:dyDescent="0.25">
      <c r="A849">
        <v>19485</v>
      </c>
      <c r="B849" t="str">
        <f>IF(A849 &lt;= 'Additional Data'!$B$2,"Low", IF(A849 &lt;='Additional Data'!$B$3, "Medium", "High"))</f>
        <v>Low</v>
      </c>
      <c r="C849">
        <v>2</v>
      </c>
      <c r="D849">
        <v>0</v>
      </c>
      <c r="E849">
        <v>80</v>
      </c>
      <c r="F849" t="str">
        <f t="shared" si="117"/>
        <v>Old</v>
      </c>
      <c r="G849">
        <v>6</v>
      </c>
      <c r="H849">
        <v>0</v>
      </c>
      <c r="I849">
        <v>4</v>
      </c>
      <c r="J849">
        <v>0</v>
      </c>
      <c r="K849">
        <v>0</v>
      </c>
      <c r="L849">
        <v>0</v>
      </c>
      <c r="M849">
        <f>INDEX('Additional Data'!$H$2:$M$2, MATCH(MAX(G849:L849), G849:L849,0))</f>
        <v>0</v>
      </c>
      <c r="N849">
        <v>1</v>
      </c>
      <c r="O849">
        <v>1</v>
      </c>
      <c r="P849">
        <v>0</v>
      </c>
      <c r="Q849">
        <v>2</v>
      </c>
      <c r="R849">
        <v>7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3</v>
      </c>
      <c r="Z849">
        <v>11</v>
      </c>
      <c r="AA849">
        <v>0</v>
      </c>
      <c r="AB849">
        <v>34</v>
      </c>
      <c r="AC849" t="str" cm="1">
        <f t="array" ref="AC849">_xlfn.IFS(AB849 &lt; 30, "&lt; 30", AB849 &lt; 40, "30-39", AB849 &lt; 50, "40-49", AB849 &gt;= 50, "50+")</f>
        <v>30-39</v>
      </c>
      <c r="AD849">
        <v>2437</v>
      </c>
      <c r="AE849">
        <v>0</v>
      </c>
      <c r="AF849">
        <v>0</v>
      </c>
      <c r="AG849">
        <v>1</v>
      </c>
      <c r="AH849">
        <v>0</v>
      </c>
      <c r="AI849">
        <v>0</v>
      </c>
      <c r="AJ849" t="str" cm="1">
        <f t="array" ref="AJ84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4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49">
        <v>0</v>
      </c>
      <c r="AM849">
        <v>0</v>
      </c>
      <c r="AN849">
        <v>0</v>
      </c>
      <c r="AO849">
        <v>1</v>
      </c>
      <c r="AP849">
        <v>0</v>
      </c>
      <c r="AQ849" t="str" cm="1">
        <f t="array" ref="AQ84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849" t="str" cm="1">
        <f t="array" ref="AR84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49">
        <v>10</v>
      </c>
      <c r="AT849">
        <v>10</v>
      </c>
      <c r="AU849">
        <v>0</v>
      </c>
      <c r="AV849">
        <v>2</v>
      </c>
      <c r="AW849" t="s">
        <v>45</v>
      </c>
      <c r="AX849" t="s">
        <v>13</v>
      </c>
      <c r="AY849" t="str">
        <f t="shared" si="118"/>
        <v>Store</v>
      </c>
      <c r="AZ849">
        <v>3</v>
      </c>
      <c r="BA849" t="s">
        <v>44</v>
      </c>
      <c r="BB849">
        <f t="shared" si="119"/>
        <v>3</v>
      </c>
      <c r="BC849">
        <f t="shared" si="120"/>
        <v>10</v>
      </c>
      <c r="BD849">
        <f t="shared" si="121"/>
        <v>1.9999999999999996</v>
      </c>
      <c r="BE849">
        <f t="shared" si="122"/>
        <v>0</v>
      </c>
      <c r="BF849">
        <f t="shared" si="123"/>
        <v>0</v>
      </c>
      <c r="BG849">
        <f t="shared" si="124"/>
        <v>1.9999999999999996</v>
      </c>
      <c r="BH849">
        <f t="shared" si="125"/>
        <v>0</v>
      </c>
      <c r="BI849" t="str">
        <f>VLOOKUP(BH849,'Additional Data'!$E$1:$F$12,2,FALSE)</f>
        <v>Churned Customer</v>
      </c>
      <c r="BJ849" t="str">
        <f>IF(G849 &lt;= 'Additional Data'!$Q$2, "Low", IF(G849 &lt;= 'Additional Data'!$Q$3, "Medium", "High"))</f>
        <v>Low</v>
      </c>
      <c r="BK849" t="str">
        <f>IF(K849 &lt;= 'Additional Data'!$V$2, "Low", IF(K849 &lt;= 'Additional Data'!$V$3, "Medium", "High"))</f>
        <v>Low</v>
      </c>
      <c r="BL849" t="str">
        <f>IF(L849 &lt;= 'Additional Data'!$AA$2, "Low", IF(L849 &lt;= 'Additional Data'!$AA$3, "Medium", "High"))</f>
        <v>Low</v>
      </c>
      <c r="BM849">
        <v>848</v>
      </c>
    </row>
    <row r="850" spans="1:65" x14ac:dyDescent="0.25">
      <c r="A850">
        <v>53172</v>
      </c>
      <c r="B850" t="str">
        <f>IF(A850 &lt;= 'Additional Data'!$B$2,"Low", IF(A850 &lt;='Additional Data'!$B$3, "Medium", "High"))</f>
        <v>Medium</v>
      </c>
      <c r="C850">
        <v>0</v>
      </c>
      <c r="D850">
        <v>1</v>
      </c>
      <c r="E850">
        <v>54</v>
      </c>
      <c r="F850" t="str">
        <f t="shared" si="117"/>
        <v>Mid</v>
      </c>
      <c r="G850">
        <v>121</v>
      </c>
      <c r="H850">
        <v>62</v>
      </c>
      <c r="I850">
        <v>90</v>
      </c>
      <c r="J850">
        <v>68</v>
      </c>
      <c r="K850">
        <v>20</v>
      </c>
      <c r="L850">
        <v>125</v>
      </c>
      <c r="M850">
        <f>INDEX('Additional Data'!$H$2:$M$2, MATCH(MAX(G850:L850), G850:L850,0))</f>
        <v>0</v>
      </c>
      <c r="N850">
        <v>3</v>
      </c>
      <c r="O850">
        <v>2</v>
      </c>
      <c r="P850">
        <v>3</v>
      </c>
      <c r="Q850">
        <v>8</v>
      </c>
      <c r="R850">
        <v>3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3</v>
      </c>
      <c r="Z850">
        <v>11</v>
      </c>
      <c r="AA850">
        <v>0</v>
      </c>
      <c r="AB850">
        <v>42</v>
      </c>
      <c r="AC850" t="str" cm="1">
        <f t="array" ref="AC850">_xlfn.IFS(AB850 &lt; 30, "&lt; 30", AB850 &lt; 40, "30-39", AB850 &lt; 50, "40-49", AB850 &gt;= 50, "50+")</f>
        <v>40-49</v>
      </c>
      <c r="AD850">
        <v>2578</v>
      </c>
      <c r="AE850">
        <v>0</v>
      </c>
      <c r="AF850">
        <v>0</v>
      </c>
      <c r="AG850">
        <v>0</v>
      </c>
      <c r="AH850">
        <v>1</v>
      </c>
      <c r="AI850">
        <v>0</v>
      </c>
      <c r="AJ850" t="str" cm="1">
        <f t="array" ref="AJ85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5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50">
        <v>0</v>
      </c>
      <c r="AM850">
        <v>0</v>
      </c>
      <c r="AN850">
        <v>1</v>
      </c>
      <c r="AO850">
        <v>0</v>
      </c>
      <c r="AP850">
        <v>0</v>
      </c>
      <c r="AQ850" t="str" cm="1">
        <f t="array" ref="AQ85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50" t="str" cm="1">
        <f t="array" ref="AR85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50">
        <v>361</v>
      </c>
      <c r="AT850">
        <v>236</v>
      </c>
      <c r="AU850">
        <v>0</v>
      </c>
      <c r="AV850">
        <v>1</v>
      </c>
      <c r="AW850" t="s">
        <v>46</v>
      </c>
      <c r="AX850" t="s">
        <v>13</v>
      </c>
      <c r="AY850" t="str">
        <f t="shared" si="118"/>
        <v>Store</v>
      </c>
      <c r="AZ850">
        <v>13</v>
      </c>
      <c r="BA850" t="s">
        <v>44</v>
      </c>
      <c r="BB850">
        <f t="shared" si="119"/>
        <v>13</v>
      </c>
      <c r="BC850">
        <f t="shared" si="120"/>
        <v>486</v>
      </c>
      <c r="BD850">
        <f t="shared" si="121"/>
        <v>5</v>
      </c>
      <c r="BE850">
        <f t="shared" si="122"/>
        <v>5</v>
      </c>
      <c r="BF850">
        <f t="shared" si="123"/>
        <v>5</v>
      </c>
      <c r="BG850">
        <f t="shared" si="124"/>
        <v>15</v>
      </c>
      <c r="BH850">
        <f t="shared" si="125"/>
        <v>4</v>
      </c>
      <c r="BI850" t="str">
        <f>VLOOKUP(BH850,'Additional Data'!$E$1:$F$12,2,FALSE)</f>
        <v>At Risk</v>
      </c>
      <c r="BJ850" t="str">
        <f>IF(G850 &lt;= 'Additional Data'!$Q$2, "Low", IF(G850 &lt;= 'Additional Data'!$Q$3, "Medium", "High"))</f>
        <v>Medium</v>
      </c>
      <c r="BK850" t="str">
        <f>IF(K850 &lt;= 'Additional Data'!$V$2, "Low", IF(K850 &lt;= 'Additional Data'!$V$3, "Medium", "High"))</f>
        <v>Medium</v>
      </c>
      <c r="BL850" t="str">
        <f>IF(L850 &lt;= 'Additional Data'!$AA$2, "Low", IF(L850 &lt;= 'Additional Data'!$AA$3, "Medium", "High"))</f>
        <v>High</v>
      </c>
      <c r="BM850">
        <v>849</v>
      </c>
    </row>
    <row r="851" spans="1:65" x14ac:dyDescent="0.25">
      <c r="A851">
        <v>30545</v>
      </c>
      <c r="B851" t="str">
        <f>IF(A851 &lt;= 'Additional Data'!$B$2,"Low", IF(A851 &lt;='Additional Data'!$B$3, "Medium", "High"))</f>
        <v>Low</v>
      </c>
      <c r="C851">
        <v>1</v>
      </c>
      <c r="D851">
        <v>0</v>
      </c>
      <c r="E851">
        <v>71</v>
      </c>
      <c r="F851" t="str">
        <f t="shared" si="117"/>
        <v>Old</v>
      </c>
      <c r="G851">
        <v>4</v>
      </c>
      <c r="H851">
        <v>12</v>
      </c>
      <c r="I851">
        <v>15</v>
      </c>
      <c r="J851">
        <v>19</v>
      </c>
      <c r="K851">
        <v>7</v>
      </c>
      <c r="L851">
        <v>12</v>
      </c>
      <c r="M851">
        <f>INDEX('Additional Data'!$H$2:$M$2, MATCH(MAX(G851:L851), G851:L851,0))</f>
        <v>0</v>
      </c>
      <c r="N851">
        <v>2</v>
      </c>
      <c r="O851">
        <v>2</v>
      </c>
      <c r="P851">
        <v>0</v>
      </c>
      <c r="Q851">
        <v>3</v>
      </c>
      <c r="R851">
        <v>7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3</v>
      </c>
      <c r="Z851">
        <v>11</v>
      </c>
      <c r="AA851">
        <v>0</v>
      </c>
      <c r="AB851">
        <v>41</v>
      </c>
      <c r="AC851" t="str" cm="1">
        <f t="array" ref="AC851">_xlfn.IFS(AB851 &lt; 30, "&lt; 30", AB851 &lt; 40, "30-39", AB851 &lt; 50, "40-49", AB851 &gt;= 50, "50+")</f>
        <v>40-49</v>
      </c>
      <c r="AD851">
        <v>2779</v>
      </c>
      <c r="AE851">
        <v>0</v>
      </c>
      <c r="AF851">
        <v>0</v>
      </c>
      <c r="AG851">
        <v>0</v>
      </c>
      <c r="AH851">
        <v>1</v>
      </c>
      <c r="AI851">
        <v>0</v>
      </c>
      <c r="AJ851" t="str" cm="1">
        <f t="array" ref="AJ85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5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51">
        <v>0</v>
      </c>
      <c r="AM851">
        <v>0</v>
      </c>
      <c r="AN851">
        <v>1</v>
      </c>
      <c r="AO851">
        <v>0</v>
      </c>
      <c r="AP851">
        <v>0</v>
      </c>
      <c r="AQ851" t="str" cm="1">
        <f t="array" ref="AQ85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51" t="str" cm="1">
        <f t="array" ref="AR85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51">
        <v>57</v>
      </c>
      <c r="AT851">
        <v>45</v>
      </c>
      <c r="AU851">
        <v>0</v>
      </c>
      <c r="AV851">
        <v>1</v>
      </c>
      <c r="AW851" t="s">
        <v>47</v>
      </c>
      <c r="AX851" t="s">
        <v>13</v>
      </c>
      <c r="AY851" t="str">
        <f t="shared" si="118"/>
        <v>Store</v>
      </c>
      <c r="AZ851">
        <v>5</v>
      </c>
      <c r="BA851" t="s">
        <v>44</v>
      </c>
      <c r="BB851">
        <f t="shared" si="119"/>
        <v>5</v>
      </c>
      <c r="BC851">
        <f t="shared" si="120"/>
        <v>69</v>
      </c>
      <c r="BD851">
        <f t="shared" si="121"/>
        <v>3.0000000000000004</v>
      </c>
      <c r="BE851">
        <f t="shared" si="122"/>
        <v>1</v>
      </c>
      <c r="BF851">
        <f t="shared" si="123"/>
        <v>2</v>
      </c>
      <c r="BG851">
        <f t="shared" si="124"/>
        <v>6</v>
      </c>
      <c r="BH851">
        <f t="shared" si="125"/>
        <v>0</v>
      </c>
      <c r="BI851" t="str">
        <f>VLOOKUP(BH851,'Additional Data'!$E$1:$F$12,2,FALSE)</f>
        <v>Churned Customer</v>
      </c>
      <c r="BJ851" t="str">
        <f>IF(G851 &lt;= 'Additional Data'!$Q$2, "Low", IF(G851 &lt;= 'Additional Data'!$Q$3, "Medium", "High"))</f>
        <v>Low</v>
      </c>
      <c r="BK851" t="str">
        <f>IF(K851 &lt;= 'Additional Data'!$V$2, "Low", IF(K851 &lt;= 'Additional Data'!$V$3, "Medium", "High"))</f>
        <v>Medium</v>
      </c>
      <c r="BL851" t="str">
        <f>IF(L851 &lt;= 'Additional Data'!$AA$2, "Low", IF(L851 &lt;= 'Additional Data'!$AA$3, "Medium", "High"))</f>
        <v>Medium</v>
      </c>
      <c r="BM851">
        <v>850</v>
      </c>
    </row>
    <row r="852" spans="1:65" x14ac:dyDescent="0.25">
      <c r="A852">
        <v>70123</v>
      </c>
      <c r="B852" t="str">
        <f>IF(A852 &lt;= 'Additional Data'!$B$2,"Low", IF(A852 &lt;='Additional Data'!$B$3, "Medium", "High"))</f>
        <v>High</v>
      </c>
      <c r="C852">
        <v>0</v>
      </c>
      <c r="D852">
        <v>0</v>
      </c>
      <c r="E852">
        <v>27</v>
      </c>
      <c r="F852" t="str">
        <f t="shared" si="117"/>
        <v>Recent</v>
      </c>
      <c r="G852">
        <v>1308</v>
      </c>
      <c r="H852">
        <v>0</v>
      </c>
      <c r="I852">
        <v>396</v>
      </c>
      <c r="J852">
        <v>23</v>
      </c>
      <c r="K852">
        <v>0</v>
      </c>
      <c r="L852">
        <v>0</v>
      </c>
      <c r="M852">
        <f>INDEX('Additional Data'!$H$2:$M$2, MATCH(MAX(G852:L852), G852:L852,0))</f>
        <v>0</v>
      </c>
      <c r="N852">
        <v>1</v>
      </c>
      <c r="O852">
        <v>5</v>
      </c>
      <c r="P852">
        <v>7</v>
      </c>
      <c r="Q852">
        <v>4</v>
      </c>
      <c r="R852">
        <v>3</v>
      </c>
      <c r="S852">
        <v>0</v>
      </c>
      <c r="T852">
        <v>1</v>
      </c>
      <c r="U852">
        <v>0</v>
      </c>
      <c r="V852">
        <v>0</v>
      </c>
      <c r="W852">
        <v>1</v>
      </c>
      <c r="X852">
        <v>0</v>
      </c>
      <c r="Y852">
        <v>3</v>
      </c>
      <c r="Z852">
        <v>11</v>
      </c>
      <c r="AA852">
        <v>0</v>
      </c>
      <c r="AB852">
        <v>37</v>
      </c>
      <c r="AC852" t="str" cm="1">
        <f t="array" ref="AC852">_xlfn.IFS(AB852 &lt; 30, "&lt; 30", AB852 &lt; 40, "30-39", AB852 &lt; 50, "40-49", AB852 &gt;= 50, "50+")</f>
        <v>30-39</v>
      </c>
      <c r="AD852">
        <v>2433</v>
      </c>
      <c r="AE852">
        <v>0</v>
      </c>
      <c r="AF852">
        <v>0</v>
      </c>
      <c r="AG852">
        <v>0</v>
      </c>
      <c r="AH852">
        <v>1</v>
      </c>
      <c r="AI852">
        <v>0</v>
      </c>
      <c r="AJ852" t="str" cm="1">
        <f t="array" ref="AJ85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5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52">
        <v>0</v>
      </c>
      <c r="AM852">
        <v>0</v>
      </c>
      <c r="AN852">
        <v>0</v>
      </c>
      <c r="AO852">
        <v>0</v>
      </c>
      <c r="AP852">
        <v>1</v>
      </c>
      <c r="AQ852" t="str" cm="1">
        <f t="array" ref="AQ85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852" t="str" cm="1">
        <f t="array" ref="AR85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52">
        <v>1727</v>
      </c>
      <c r="AT852">
        <v>1727</v>
      </c>
      <c r="AU852">
        <v>2</v>
      </c>
      <c r="AV852">
        <v>0</v>
      </c>
      <c r="AW852" t="s">
        <v>43</v>
      </c>
      <c r="AX852" t="s">
        <v>12</v>
      </c>
      <c r="AY852" t="str">
        <f t="shared" si="118"/>
        <v>Catalog</v>
      </c>
      <c r="AZ852">
        <v>16</v>
      </c>
      <c r="BA852" t="s">
        <v>48</v>
      </c>
      <c r="BB852">
        <f t="shared" si="119"/>
        <v>16</v>
      </c>
      <c r="BC852">
        <f t="shared" si="120"/>
        <v>1727</v>
      </c>
      <c r="BD852">
        <f t="shared" si="121"/>
        <v>8</v>
      </c>
      <c r="BE852">
        <f t="shared" si="122"/>
        <v>6</v>
      </c>
      <c r="BF852">
        <f t="shared" si="123"/>
        <v>9</v>
      </c>
      <c r="BG852">
        <f t="shared" si="124"/>
        <v>23</v>
      </c>
      <c r="BH852">
        <f t="shared" si="125"/>
        <v>8</v>
      </c>
      <c r="BI852" t="str">
        <f>VLOOKUP(BH852,'Additional Data'!$E$1:$F$12,2,FALSE)</f>
        <v>Top Customer</v>
      </c>
      <c r="BJ852" t="str">
        <f>IF(G852 &lt;= 'Additional Data'!$Q$2, "Low", IF(G852 &lt;= 'Additional Data'!$Q$3, "Medium", "High"))</f>
        <v>High</v>
      </c>
      <c r="BK852" t="str">
        <f>IF(K852 &lt;= 'Additional Data'!$V$2, "Low", IF(K852 &lt;= 'Additional Data'!$V$3, "Medium", "High"))</f>
        <v>Low</v>
      </c>
      <c r="BL852" t="str">
        <f>IF(L852 &lt;= 'Additional Data'!$AA$2, "Low", IF(L852 &lt;= 'Additional Data'!$AA$3, "Medium", "High"))</f>
        <v>Low</v>
      </c>
      <c r="BM852">
        <v>851</v>
      </c>
    </row>
    <row r="853" spans="1:65" x14ac:dyDescent="0.25">
      <c r="A853">
        <v>62450</v>
      </c>
      <c r="B853" t="str">
        <f>IF(A853 &lt;= 'Additional Data'!$B$2,"Low", IF(A853 &lt;='Additional Data'!$B$3, "Medium", "High"))</f>
        <v>Medium</v>
      </c>
      <c r="C853">
        <v>0</v>
      </c>
      <c r="D853">
        <v>1</v>
      </c>
      <c r="E853">
        <v>61</v>
      </c>
      <c r="F853" t="str">
        <f t="shared" si="117"/>
        <v>Old</v>
      </c>
      <c r="G853">
        <v>515</v>
      </c>
      <c r="H853">
        <v>47</v>
      </c>
      <c r="I853">
        <v>267</v>
      </c>
      <c r="J853">
        <v>62</v>
      </c>
      <c r="K853">
        <v>66</v>
      </c>
      <c r="L853">
        <v>38</v>
      </c>
      <c r="M853">
        <f>INDEX('Additional Data'!$H$2:$M$2, MATCH(MAX(G853:L853), G853:L853,0))</f>
        <v>0</v>
      </c>
      <c r="N853">
        <v>2</v>
      </c>
      <c r="O853">
        <v>5</v>
      </c>
      <c r="P853">
        <v>5</v>
      </c>
      <c r="Q853">
        <v>4</v>
      </c>
      <c r="R853">
        <v>3</v>
      </c>
      <c r="S853">
        <v>0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3</v>
      </c>
      <c r="Z853">
        <v>11</v>
      </c>
      <c r="AA853">
        <v>0</v>
      </c>
      <c r="AB853">
        <v>61</v>
      </c>
      <c r="AC853" t="str" cm="1">
        <f t="array" ref="AC853">_xlfn.IFS(AB853 &lt; 30, "&lt; 30", AB853 &lt; 40, "30-39", AB853 &lt; 50, "40-49", AB853 &gt;= 50, "50+")</f>
        <v>50+</v>
      </c>
      <c r="AD853">
        <v>2333</v>
      </c>
      <c r="AE853">
        <v>0</v>
      </c>
      <c r="AF853">
        <v>0</v>
      </c>
      <c r="AG853">
        <v>1</v>
      </c>
      <c r="AH853">
        <v>0</v>
      </c>
      <c r="AI853">
        <v>0</v>
      </c>
      <c r="AJ853" t="str" cm="1">
        <f t="array" ref="AJ85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5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53">
        <v>0</v>
      </c>
      <c r="AM853">
        <v>0</v>
      </c>
      <c r="AN853">
        <v>1</v>
      </c>
      <c r="AO853">
        <v>0</v>
      </c>
      <c r="AP853">
        <v>0</v>
      </c>
      <c r="AQ853" t="str" cm="1">
        <f t="array" ref="AQ85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53" t="str" cm="1">
        <f t="array" ref="AR85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53">
        <v>957</v>
      </c>
      <c r="AT853">
        <v>919</v>
      </c>
      <c r="AU853">
        <v>1</v>
      </c>
      <c r="AV853">
        <v>1</v>
      </c>
      <c r="AW853" t="s">
        <v>46</v>
      </c>
      <c r="AX853" t="s">
        <v>11</v>
      </c>
      <c r="AY853" t="str">
        <f t="shared" si="118"/>
        <v>Web</v>
      </c>
      <c r="AZ853">
        <v>14</v>
      </c>
      <c r="BA853" t="s">
        <v>48</v>
      </c>
      <c r="BB853">
        <f t="shared" si="119"/>
        <v>14</v>
      </c>
      <c r="BC853">
        <f t="shared" si="120"/>
        <v>995</v>
      </c>
      <c r="BD853">
        <f t="shared" si="121"/>
        <v>4</v>
      </c>
      <c r="BE853">
        <f t="shared" si="122"/>
        <v>5</v>
      </c>
      <c r="BF853">
        <f t="shared" si="123"/>
        <v>7</v>
      </c>
      <c r="BG853">
        <f t="shared" si="124"/>
        <v>16</v>
      </c>
      <c r="BH853">
        <f t="shared" si="125"/>
        <v>5</v>
      </c>
      <c r="BI853" t="str">
        <f>VLOOKUP(BH853,'Additional Data'!$E$1:$F$12,2,FALSE)</f>
        <v>Loyal Customer</v>
      </c>
      <c r="BJ853" t="str">
        <f>IF(G853 &lt;= 'Additional Data'!$Q$2, "Low", IF(G853 &lt;= 'Additional Data'!$Q$3, "Medium", "High"))</f>
        <v>High</v>
      </c>
      <c r="BK853" t="str">
        <f>IF(K853 &lt;= 'Additional Data'!$V$2, "Low", IF(K853 &lt;= 'Additional Data'!$V$3, "Medium", "High"))</f>
        <v>High</v>
      </c>
      <c r="BL853" t="str">
        <f>IF(L853 &lt;= 'Additional Data'!$AA$2, "Low", IF(L853 &lt;= 'Additional Data'!$AA$3, "Medium", "High"))</f>
        <v>Medium</v>
      </c>
      <c r="BM853">
        <v>852</v>
      </c>
    </row>
    <row r="854" spans="1:65" x14ac:dyDescent="0.25">
      <c r="A854">
        <v>21675</v>
      </c>
      <c r="B854" t="str">
        <f>IF(A854 &lt;= 'Additional Data'!$B$2,"Low", IF(A854 &lt;='Additional Data'!$B$3, "Medium", "High"))</f>
        <v>Low</v>
      </c>
      <c r="C854">
        <v>1</v>
      </c>
      <c r="D854">
        <v>0</v>
      </c>
      <c r="E854">
        <v>55</v>
      </c>
      <c r="F854" t="str">
        <f t="shared" si="117"/>
        <v>Mid</v>
      </c>
      <c r="G854">
        <v>4</v>
      </c>
      <c r="H854">
        <v>0</v>
      </c>
      <c r="I854">
        <v>16</v>
      </c>
      <c r="J854">
        <v>17</v>
      </c>
      <c r="K854">
        <v>4</v>
      </c>
      <c r="L854">
        <v>4</v>
      </c>
      <c r="M854">
        <f>INDEX('Additional Data'!$H$2:$M$2, MATCH(MAX(G854:L854), G854:L854,0))</f>
        <v>0</v>
      </c>
      <c r="N854">
        <v>3</v>
      </c>
      <c r="O854">
        <v>4</v>
      </c>
      <c r="P854">
        <v>0</v>
      </c>
      <c r="Q854">
        <v>3</v>
      </c>
      <c r="R854">
        <v>7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3</v>
      </c>
      <c r="Z854">
        <v>11</v>
      </c>
      <c r="AA854">
        <v>0</v>
      </c>
      <c r="AB854">
        <v>44</v>
      </c>
      <c r="AC854" t="str" cm="1">
        <f t="array" ref="AC854">_xlfn.IFS(AB854 &lt; 30, "&lt; 30", AB854 &lt; 40, "30-39", AB854 &lt; 50, "40-49", AB854 &gt;= 50, "50+")</f>
        <v>40-49</v>
      </c>
      <c r="AD854">
        <v>2177</v>
      </c>
      <c r="AE854">
        <v>0</v>
      </c>
      <c r="AF854">
        <v>0</v>
      </c>
      <c r="AG854">
        <v>0</v>
      </c>
      <c r="AH854">
        <v>1</v>
      </c>
      <c r="AI854">
        <v>0</v>
      </c>
      <c r="AJ854" t="str" cm="1">
        <f t="array" ref="AJ85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5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54">
        <v>0</v>
      </c>
      <c r="AM854">
        <v>0</v>
      </c>
      <c r="AN854">
        <v>1</v>
      </c>
      <c r="AO854">
        <v>0</v>
      </c>
      <c r="AP854">
        <v>0</v>
      </c>
      <c r="AQ854" t="str" cm="1">
        <f t="array" ref="AQ85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54" t="str" cm="1">
        <f t="array" ref="AR85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54">
        <v>41</v>
      </c>
      <c r="AT854">
        <v>37</v>
      </c>
      <c r="AU854">
        <v>0</v>
      </c>
      <c r="AV854">
        <v>1</v>
      </c>
      <c r="AW854" t="s">
        <v>45</v>
      </c>
      <c r="AX854" t="s">
        <v>11</v>
      </c>
      <c r="AY854" t="str">
        <f t="shared" si="118"/>
        <v>Web</v>
      </c>
      <c r="AZ854">
        <v>7</v>
      </c>
      <c r="BA854" t="s">
        <v>44</v>
      </c>
      <c r="BB854">
        <f t="shared" si="119"/>
        <v>7</v>
      </c>
      <c r="BC854">
        <f t="shared" si="120"/>
        <v>45</v>
      </c>
      <c r="BD854">
        <f t="shared" si="121"/>
        <v>5</v>
      </c>
      <c r="BE854">
        <f t="shared" si="122"/>
        <v>3</v>
      </c>
      <c r="BF854">
        <f t="shared" si="123"/>
        <v>1</v>
      </c>
      <c r="BG854">
        <f t="shared" si="124"/>
        <v>9</v>
      </c>
      <c r="BH854">
        <f t="shared" si="125"/>
        <v>2</v>
      </c>
      <c r="BI854" t="str">
        <f>VLOOKUP(BH854,'Additional Data'!$E$1:$F$12,2,FALSE)</f>
        <v>Churned Customer</v>
      </c>
      <c r="BJ854" t="str">
        <f>IF(G854 &lt;= 'Additional Data'!$Q$2, "Low", IF(G854 &lt;= 'Additional Data'!$Q$3, "Medium", "High"))</f>
        <v>Low</v>
      </c>
      <c r="BK854" t="str">
        <f>IF(K854 &lt;= 'Additional Data'!$V$2, "Low", IF(K854 &lt;= 'Additional Data'!$V$3, "Medium", "High"))</f>
        <v>Medium</v>
      </c>
      <c r="BL854" t="str">
        <f>IF(L854 &lt;= 'Additional Data'!$AA$2, "Low", IF(L854 &lt;= 'Additional Data'!$AA$3, "Medium", "High"))</f>
        <v>Low</v>
      </c>
      <c r="BM854">
        <v>853</v>
      </c>
    </row>
    <row r="855" spans="1:65" x14ac:dyDescent="0.25">
      <c r="A855">
        <v>42395</v>
      </c>
      <c r="B855" t="str">
        <f>IF(A855 &lt;= 'Additional Data'!$B$2,"Low", IF(A855 &lt;='Additional Data'!$B$3, "Medium", "High"))</f>
        <v>Medium</v>
      </c>
      <c r="C855">
        <v>1</v>
      </c>
      <c r="D855">
        <v>1</v>
      </c>
      <c r="E855">
        <v>35</v>
      </c>
      <c r="F855" t="str">
        <f t="shared" si="117"/>
        <v>Mid</v>
      </c>
      <c r="G855">
        <v>48</v>
      </c>
      <c r="H855">
        <v>13</v>
      </c>
      <c r="I855">
        <v>57</v>
      </c>
      <c r="J855">
        <v>24</v>
      </c>
      <c r="K855">
        <v>15</v>
      </c>
      <c r="L855">
        <v>25</v>
      </c>
      <c r="M855">
        <f>INDEX('Additional Data'!$H$2:$M$2, MATCH(MAX(G855:L855), G855:L855,0))</f>
        <v>0</v>
      </c>
      <c r="N855">
        <v>4</v>
      </c>
      <c r="O855">
        <v>3</v>
      </c>
      <c r="P855">
        <v>1</v>
      </c>
      <c r="Q855">
        <v>4</v>
      </c>
      <c r="R855">
        <v>7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3</v>
      </c>
      <c r="Z855">
        <v>11</v>
      </c>
      <c r="AA855">
        <v>0</v>
      </c>
      <c r="AB855">
        <v>39</v>
      </c>
      <c r="AC855" t="str" cm="1">
        <f t="array" ref="AC855">_xlfn.IFS(AB855 &lt; 30, "&lt; 30", AB855 &lt; 40, "30-39", AB855 &lt; 50, "40-49", AB855 &gt;= 50, "50+")</f>
        <v>30-39</v>
      </c>
      <c r="AD855">
        <v>2245</v>
      </c>
      <c r="AE855">
        <v>0</v>
      </c>
      <c r="AF855">
        <v>0</v>
      </c>
      <c r="AG855">
        <v>1</v>
      </c>
      <c r="AH855">
        <v>0</v>
      </c>
      <c r="AI855">
        <v>0</v>
      </c>
      <c r="AJ855" t="str" cm="1">
        <f t="array" ref="AJ85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5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55">
        <v>1</v>
      </c>
      <c r="AM855">
        <v>0</v>
      </c>
      <c r="AN855">
        <v>0</v>
      </c>
      <c r="AO855">
        <v>0</v>
      </c>
      <c r="AP855">
        <v>0</v>
      </c>
      <c r="AQ855" t="str" cm="1">
        <f t="array" ref="AQ85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855" t="str" cm="1">
        <f t="array" ref="AR85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855">
        <v>157</v>
      </c>
      <c r="AT855">
        <v>132</v>
      </c>
      <c r="AU855">
        <v>0</v>
      </c>
      <c r="AV855">
        <v>2</v>
      </c>
      <c r="AW855" t="s">
        <v>47</v>
      </c>
      <c r="AX855" t="s">
        <v>13</v>
      </c>
      <c r="AY855" t="str">
        <f t="shared" si="118"/>
        <v>Store</v>
      </c>
      <c r="AZ855">
        <v>8</v>
      </c>
      <c r="BA855" t="s">
        <v>44</v>
      </c>
      <c r="BB855">
        <f t="shared" si="119"/>
        <v>8</v>
      </c>
      <c r="BC855">
        <f t="shared" si="120"/>
        <v>182</v>
      </c>
      <c r="BD855">
        <f t="shared" si="121"/>
        <v>7</v>
      </c>
      <c r="BE855">
        <f t="shared" si="122"/>
        <v>3</v>
      </c>
      <c r="BF855">
        <f t="shared" si="123"/>
        <v>3</v>
      </c>
      <c r="BG855">
        <f t="shared" si="124"/>
        <v>13</v>
      </c>
      <c r="BH855">
        <f t="shared" si="125"/>
        <v>3</v>
      </c>
      <c r="BI855" t="str">
        <f>VLOOKUP(BH855,'Additional Data'!$E$1:$F$12,2,FALSE)</f>
        <v>At Risk</v>
      </c>
      <c r="BJ855" t="str">
        <f>IF(G855 &lt;= 'Additional Data'!$Q$2, "Low", IF(G855 &lt;= 'Additional Data'!$Q$3, "Medium", "High"))</f>
        <v>Medium</v>
      </c>
      <c r="BK855" t="str">
        <f>IF(K855 &lt;= 'Additional Data'!$V$2, "Low", IF(K855 &lt;= 'Additional Data'!$V$3, "Medium", "High"))</f>
        <v>Medium</v>
      </c>
      <c r="BL855" t="str">
        <f>IF(L855 &lt;= 'Additional Data'!$AA$2, "Low", IF(L855 &lt;= 'Additional Data'!$AA$3, "Medium", "High"))</f>
        <v>Medium</v>
      </c>
      <c r="BM855">
        <v>854</v>
      </c>
    </row>
    <row r="856" spans="1:65" x14ac:dyDescent="0.25">
      <c r="A856">
        <v>61346</v>
      </c>
      <c r="B856" t="str">
        <f>IF(A856 &lt;= 'Additional Data'!$B$2,"Low", IF(A856 &lt;='Additional Data'!$B$3, "Medium", "High"))</f>
        <v>Medium</v>
      </c>
      <c r="C856">
        <v>1</v>
      </c>
      <c r="D856">
        <v>0</v>
      </c>
      <c r="E856">
        <v>34</v>
      </c>
      <c r="F856" t="str">
        <f t="shared" si="117"/>
        <v>Mid</v>
      </c>
      <c r="G856">
        <v>562</v>
      </c>
      <c r="H856">
        <v>58</v>
      </c>
      <c r="I856">
        <v>168</v>
      </c>
      <c r="J856">
        <v>43</v>
      </c>
      <c r="K856">
        <v>16</v>
      </c>
      <c r="L856">
        <v>142</v>
      </c>
      <c r="M856">
        <f>INDEX('Additional Data'!$H$2:$M$2, MATCH(MAX(G856:L856), G856:L856,0))</f>
        <v>0</v>
      </c>
      <c r="N856">
        <v>1</v>
      </c>
      <c r="O856">
        <v>5</v>
      </c>
      <c r="P856">
        <v>7</v>
      </c>
      <c r="Q856">
        <v>10</v>
      </c>
      <c r="R856">
        <v>3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3</v>
      </c>
      <c r="Z856">
        <v>11</v>
      </c>
      <c r="AA856">
        <v>0</v>
      </c>
      <c r="AB856">
        <v>42</v>
      </c>
      <c r="AC856" t="str" cm="1">
        <f t="array" ref="AC856">_xlfn.IFS(AB856 &lt; 30, "&lt; 30", AB856 &lt; 40, "30-39", AB856 &lt; 50, "40-49", AB856 &gt;= 50, "50+")</f>
        <v>40-49</v>
      </c>
      <c r="AD856">
        <v>2425</v>
      </c>
      <c r="AE856">
        <v>0</v>
      </c>
      <c r="AF856">
        <v>0</v>
      </c>
      <c r="AG856">
        <v>0</v>
      </c>
      <c r="AH856">
        <v>1</v>
      </c>
      <c r="AI856">
        <v>0</v>
      </c>
      <c r="AJ856" t="str" cm="1">
        <f t="array" ref="AJ85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5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56">
        <v>0</v>
      </c>
      <c r="AM856">
        <v>0</v>
      </c>
      <c r="AN856">
        <v>0</v>
      </c>
      <c r="AO856">
        <v>1</v>
      </c>
      <c r="AP856">
        <v>0</v>
      </c>
      <c r="AQ856" t="str" cm="1">
        <f t="array" ref="AQ85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856" t="str" cm="1">
        <f t="array" ref="AR85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56">
        <v>847</v>
      </c>
      <c r="AT856">
        <v>705</v>
      </c>
      <c r="AU856">
        <v>0</v>
      </c>
      <c r="AV856">
        <v>1</v>
      </c>
      <c r="AW856" t="s">
        <v>46</v>
      </c>
      <c r="AX856" t="s">
        <v>13</v>
      </c>
      <c r="AY856" t="str">
        <f t="shared" si="118"/>
        <v>Store</v>
      </c>
      <c r="AZ856">
        <v>22</v>
      </c>
      <c r="BA856" t="s">
        <v>44</v>
      </c>
      <c r="BB856">
        <f t="shared" si="119"/>
        <v>22</v>
      </c>
      <c r="BC856">
        <f t="shared" si="120"/>
        <v>989</v>
      </c>
      <c r="BD856">
        <f t="shared" si="121"/>
        <v>7</v>
      </c>
      <c r="BE856">
        <f t="shared" si="122"/>
        <v>8</v>
      </c>
      <c r="BF856">
        <f t="shared" si="123"/>
        <v>7</v>
      </c>
      <c r="BG856">
        <f t="shared" si="124"/>
        <v>22</v>
      </c>
      <c r="BH856">
        <f t="shared" si="125"/>
        <v>8</v>
      </c>
      <c r="BI856" t="str">
        <f>VLOOKUP(BH856,'Additional Data'!$E$1:$F$12,2,FALSE)</f>
        <v>Top Customer</v>
      </c>
      <c r="BJ856" t="str">
        <f>IF(G856 &lt;= 'Additional Data'!$Q$2, "Low", IF(G856 &lt;= 'Additional Data'!$Q$3, "Medium", "High"))</f>
        <v>High</v>
      </c>
      <c r="BK856" t="str">
        <f>IF(K856 &lt;= 'Additional Data'!$V$2, "Low", IF(K856 &lt;= 'Additional Data'!$V$3, "Medium", "High"))</f>
        <v>Medium</v>
      </c>
      <c r="BL856" t="str">
        <f>IF(L856 &lt;= 'Additional Data'!$AA$2, "Low", IF(L856 &lt;= 'Additional Data'!$AA$3, "Medium", "High"))</f>
        <v>High</v>
      </c>
      <c r="BM856">
        <v>855</v>
      </c>
    </row>
    <row r="857" spans="1:65" x14ac:dyDescent="0.25">
      <c r="A857">
        <v>80812</v>
      </c>
      <c r="B857" t="str">
        <f>IF(A857 &lt;= 'Additional Data'!$B$2,"Low", IF(A857 &lt;='Additional Data'!$B$3, "Medium", "High"))</f>
        <v>High</v>
      </c>
      <c r="C857">
        <v>0</v>
      </c>
      <c r="D857">
        <v>0</v>
      </c>
      <c r="E857">
        <v>95</v>
      </c>
      <c r="F857" t="str">
        <f t="shared" si="117"/>
        <v>Old</v>
      </c>
      <c r="G857">
        <v>769</v>
      </c>
      <c r="H857">
        <v>22</v>
      </c>
      <c r="I857">
        <v>500</v>
      </c>
      <c r="J857">
        <v>210</v>
      </c>
      <c r="K857">
        <v>143</v>
      </c>
      <c r="L857">
        <v>33</v>
      </c>
      <c r="M857">
        <f>INDEX('Additional Data'!$H$2:$M$2, MATCH(MAX(G857:L857), G857:L857,0))</f>
        <v>0</v>
      </c>
      <c r="N857">
        <v>1</v>
      </c>
      <c r="O857">
        <v>4</v>
      </c>
      <c r="P857">
        <v>8</v>
      </c>
      <c r="Q857">
        <v>5</v>
      </c>
      <c r="R857">
        <v>2</v>
      </c>
      <c r="S857">
        <v>1</v>
      </c>
      <c r="T857">
        <v>0</v>
      </c>
      <c r="U857">
        <v>1</v>
      </c>
      <c r="V857">
        <v>1</v>
      </c>
      <c r="W857">
        <v>0</v>
      </c>
      <c r="X857">
        <v>0</v>
      </c>
      <c r="Y857">
        <v>3</v>
      </c>
      <c r="Z857">
        <v>11</v>
      </c>
      <c r="AA857">
        <v>0</v>
      </c>
      <c r="AB857">
        <v>67</v>
      </c>
      <c r="AC857" t="str" cm="1">
        <f t="array" ref="AC857">_xlfn.IFS(AB857 &lt; 30, "&lt; 30", AB857 &lt; 40, "30-39", AB857 &lt; 50, "40-49", AB857 &gt;= 50, "50+")</f>
        <v>50+</v>
      </c>
      <c r="AD857">
        <v>2444</v>
      </c>
      <c r="AE857">
        <v>0</v>
      </c>
      <c r="AF857">
        <v>0</v>
      </c>
      <c r="AG857">
        <v>0</v>
      </c>
      <c r="AH857">
        <v>1</v>
      </c>
      <c r="AI857">
        <v>0</v>
      </c>
      <c r="AJ857" t="str" cm="1">
        <f t="array" ref="AJ85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5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57">
        <v>0</v>
      </c>
      <c r="AM857">
        <v>0</v>
      </c>
      <c r="AN857">
        <v>1</v>
      </c>
      <c r="AO857">
        <v>0</v>
      </c>
      <c r="AP857">
        <v>0</v>
      </c>
      <c r="AQ857" t="str" cm="1">
        <f t="array" ref="AQ85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57" t="str" cm="1">
        <f t="array" ref="AR85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57">
        <v>1644</v>
      </c>
      <c r="AT857">
        <v>1611</v>
      </c>
      <c r="AU857">
        <v>3</v>
      </c>
      <c r="AV857">
        <v>0</v>
      </c>
      <c r="AW857" t="s">
        <v>43</v>
      </c>
      <c r="AX857" t="s">
        <v>12</v>
      </c>
      <c r="AY857" t="str">
        <f t="shared" si="118"/>
        <v>Catalog</v>
      </c>
      <c r="AZ857">
        <v>17</v>
      </c>
      <c r="BA857" t="s">
        <v>48</v>
      </c>
      <c r="BB857">
        <f t="shared" si="119"/>
        <v>17</v>
      </c>
      <c r="BC857">
        <f t="shared" si="120"/>
        <v>1677</v>
      </c>
      <c r="BD857">
        <f t="shared" si="121"/>
        <v>0.99999999999999978</v>
      </c>
      <c r="BE857">
        <f t="shared" si="122"/>
        <v>6</v>
      </c>
      <c r="BF857">
        <f t="shared" si="123"/>
        <v>9</v>
      </c>
      <c r="BG857">
        <f t="shared" si="124"/>
        <v>16</v>
      </c>
      <c r="BH857">
        <f t="shared" si="125"/>
        <v>5</v>
      </c>
      <c r="BI857" t="str">
        <f>VLOOKUP(BH857,'Additional Data'!$E$1:$F$12,2,FALSE)</f>
        <v>Loyal Customer</v>
      </c>
      <c r="BJ857" t="str">
        <f>IF(G857 &lt;= 'Additional Data'!$Q$2, "Low", IF(G857 &lt;= 'Additional Data'!$Q$3, "Medium", "High"))</f>
        <v>High</v>
      </c>
      <c r="BK857" t="str">
        <f>IF(K857 &lt;= 'Additional Data'!$V$2, "Low", IF(K857 &lt;= 'Additional Data'!$V$3, "Medium", "High"))</f>
        <v>High</v>
      </c>
      <c r="BL857" t="str">
        <f>IF(L857 &lt;= 'Additional Data'!$AA$2, "Low", IF(L857 &lt;= 'Additional Data'!$AA$3, "Medium", "High"))</f>
        <v>Medium</v>
      </c>
      <c r="BM857">
        <v>856</v>
      </c>
    </row>
    <row r="858" spans="1:65" x14ac:dyDescent="0.25">
      <c r="A858">
        <v>42835</v>
      </c>
      <c r="B858" t="str">
        <f>IF(A858 &lt;= 'Additional Data'!$B$2,"Low", IF(A858 &lt;='Additional Data'!$B$3, "Medium", "High"))</f>
        <v>Medium</v>
      </c>
      <c r="C858">
        <v>1</v>
      </c>
      <c r="D858">
        <v>1</v>
      </c>
      <c r="E858">
        <v>64</v>
      </c>
      <c r="F858" t="str">
        <f t="shared" si="117"/>
        <v>Old</v>
      </c>
      <c r="G858">
        <v>379</v>
      </c>
      <c r="H858">
        <v>4</v>
      </c>
      <c r="I858">
        <v>93</v>
      </c>
      <c r="J858">
        <v>12</v>
      </c>
      <c r="K858">
        <v>9</v>
      </c>
      <c r="L858">
        <v>98</v>
      </c>
      <c r="M858">
        <f>INDEX('Additional Data'!$H$2:$M$2, MATCH(MAX(G858:L858), G858:L858,0))</f>
        <v>0</v>
      </c>
      <c r="N858">
        <v>7</v>
      </c>
      <c r="O858">
        <v>6</v>
      </c>
      <c r="P858">
        <v>6</v>
      </c>
      <c r="Q858">
        <v>4</v>
      </c>
      <c r="R858">
        <v>6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3</v>
      </c>
      <c r="Z858">
        <v>11</v>
      </c>
      <c r="AA858">
        <v>0</v>
      </c>
      <c r="AB858">
        <v>49</v>
      </c>
      <c r="AC858" t="str" cm="1">
        <f t="array" ref="AC858">_xlfn.IFS(AB858 &lt; 30, "&lt; 30", AB858 &lt; 40, "30-39", AB858 &lt; 50, "40-49", AB858 &gt;= 50, "50+")</f>
        <v>40-49</v>
      </c>
      <c r="AD858">
        <v>2523</v>
      </c>
      <c r="AE858">
        <v>1</v>
      </c>
      <c r="AF858">
        <v>0</v>
      </c>
      <c r="AG858">
        <v>0</v>
      </c>
      <c r="AH858">
        <v>0</v>
      </c>
      <c r="AI858">
        <v>0</v>
      </c>
      <c r="AJ858" t="str" cm="1">
        <f t="array" ref="AJ85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85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58">
        <v>0</v>
      </c>
      <c r="AM858">
        <v>0</v>
      </c>
      <c r="AN858">
        <v>0</v>
      </c>
      <c r="AO858">
        <v>1</v>
      </c>
      <c r="AP858">
        <v>0</v>
      </c>
      <c r="AQ858" t="str" cm="1">
        <f t="array" ref="AQ85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858" t="str" cm="1">
        <f t="array" ref="AR85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58">
        <v>497</v>
      </c>
      <c r="AT858">
        <v>399</v>
      </c>
      <c r="AU858">
        <v>0</v>
      </c>
      <c r="AV858">
        <v>2</v>
      </c>
      <c r="AW858" t="s">
        <v>46</v>
      </c>
      <c r="AX858" t="s">
        <v>11</v>
      </c>
      <c r="AY858" t="str">
        <f t="shared" si="118"/>
        <v>Web</v>
      </c>
      <c r="AZ858">
        <v>16</v>
      </c>
      <c r="BA858" t="s">
        <v>44</v>
      </c>
      <c r="BB858">
        <f t="shared" si="119"/>
        <v>16</v>
      </c>
      <c r="BC858">
        <f t="shared" si="120"/>
        <v>595</v>
      </c>
      <c r="BD858">
        <f t="shared" si="121"/>
        <v>4</v>
      </c>
      <c r="BE858">
        <f t="shared" si="122"/>
        <v>6</v>
      </c>
      <c r="BF858">
        <f t="shared" si="123"/>
        <v>5</v>
      </c>
      <c r="BG858">
        <f t="shared" si="124"/>
        <v>15</v>
      </c>
      <c r="BH858">
        <f t="shared" si="125"/>
        <v>4</v>
      </c>
      <c r="BI858" t="str">
        <f>VLOOKUP(BH858,'Additional Data'!$E$1:$F$12,2,FALSE)</f>
        <v>At Risk</v>
      </c>
      <c r="BJ858" t="str">
        <f>IF(G858 &lt;= 'Additional Data'!$Q$2, "Low", IF(G858 &lt;= 'Additional Data'!$Q$3, "Medium", "High"))</f>
        <v>Medium</v>
      </c>
      <c r="BK858" t="str">
        <f>IF(K858 &lt;= 'Additional Data'!$V$2, "Low", IF(K858 &lt;= 'Additional Data'!$V$3, "Medium", "High"))</f>
        <v>Medium</v>
      </c>
      <c r="BL858" t="str">
        <f>IF(L858 &lt;= 'Additional Data'!$AA$2, "Low", IF(L858 &lt;= 'Additional Data'!$AA$3, "Medium", "High"))</f>
        <v>High</v>
      </c>
      <c r="BM858">
        <v>857</v>
      </c>
    </row>
    <row r="859" spans="1:65" x14ac:dyDescent="0.25">
      <c r="A859">
        <v>39922</v>
      </c>
      <c r="B859" t="str">
        <f>IF(A859 &lt;= 'Additional Data'!$B$2,"Low", IF(A859 &lt;='Additional Data'!$B$3, "Medium", "High"))</f>
        <v>Medium</v>
      </c>
      <c r="C859">
        <v>1</v>
      </c>
      <c r="D859">
        <v>0</v>
      </c>
      <c r="E859">
        <v>30</v>
      </c>
      <c r="F859" t="str">
        <f t="shared" si="117"/>
        <v>Recent</v>
      </c>
      <c r="G859">
        <v>29</v>
      </c>
      <c r="H859">
        <v>12</v>
      </c>
      <c r="I859">
        <v>59</v>
      </c>
      <c r="J859">
        <v>19</v>
      </c>
      <c r="K859">
        <v>1</v>
      </c>
      <c r="L859">
        <v>36</v>
      </c>
      <c r="M859">
        <f>INDEX('Additional Data'!$H$2:$M$2, MATCH(MAX(G859:L859), G859:L859,0))</f>
        <v>0</v>
      </c>
      <c r="N859">
        <v>2</v>
      </c>
      <c r="O859">
        <v>3</v>
      </c>
      <c r="P859">
        <v>0</v>
      </c>
      <c r="Q859">
        <v>4</v>
      </c>
      <c r="R859">
        <v>8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3</v>
      </c>
      <c r="Z859">
        <v>11</v>
      </c>
      <c r="AA859">
        <v>0</v>
      </c>
      <c r="AB859">
        <v>37</v>
      </c>
      <c r="AC859" t="str" cm="1">
        <f t="array" ref="AC859">_xlfn.IFS(AB859 &lt; 30, "&lt; 30", AB859 &lt; 40, "30-39", AB859 &lt; 50, "40-49", AB859 &gt;= 50, "50+")</f>
        <v>30-39</v>
      </c>
      <c r="AD859">
        <v>2659</v>
      </c>
      <c r="AE859">
        <v>0</v>
      </c>
      <c r="AF859">
        <v>1</v>
      </c>
      <c r="AG859">
        <v>0</v>
      </c>
      <c r="AH859">
        <v>0</v>
      </c>
      <c r="AI859">
        <v>0</v>
      </c>
      <c r="AJ859" t="str" cm="1">
        <f t="array" ref="AJ85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5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59">
        <v>0</v>
      </c>
      <c r="AM859">
        <v>0</v>
      </c>
      <c r="AN859">
        <v>1</v>
      </c>
      <c r="AO859">
        <v>0</v>
      </c>
      <c r="AP859">
        <v>0</v>
      </c>
      <c r="AQ859" t="str" cm="1">
        <f t="array" ref="AQ85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59" t="str" cm="1">
        <f t="array" ref="AR85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59">
        <v>120</v>
      </c>
      <c r="AT859">
        <v>84</v>
      </c>
      <c r="AU859">
        <v>0</v>
      </c>
      <c r="AV859">
        <v>1</v>
      </c>
      <c r="AW859" t="s">
        <v>47</v>
      </c>
      <c r="AX859" t="s">
        <v>13</v>
      </c>
      <c r="AY859" t="str">
        <f t="shared" si="118"/>
        <v>Store</v>
      </c>
      <c r="AZ859">
        <v>7</v>
      </c>
      <c r="BA859" t="s">
        <v>44</v>
      </c>
      <c r="BB859">
        <f t="shared" si="119"/>
        <v>7</v>
      </c>
      <c r="BC859">
        <f t="shared" si="120"/>
        <v>156</v>
      </c>
      <c r="BD859">
        <f t="shared" si="121"/>
        <v>7</v>
      </c>
      <c r="BE859">
        <f t="shared" si="122"/>
        <v>3</v>
      </c>
      <c r="BF859">
        <f t="shared" si="123"/>
        <v>3</v>
      </c>
      <c r="BG859">
        <f t="shared" si="124"/>
        <v>13</v>
      </c>
      <c r="BH859">
        <f t="shared" si="125"/>
        <v>3</v>
      </c>
      <c r="BI859" t="str">
        <f>VLOOKUP(BH859,'Additional Data'!$E$1:$F$12,2,FALSE)</f>
        <v>At Risk</v>
      </c>
      <c r="BJ859" t="str">
        <f>IF(G859 &lt;= 'Additional Data'!$Q$2, "Low", IF(G859 &lt;= 'Additional Data'!$Q$3, "Medium", "High"))</f>
        <v>Medium</v>
      </c>
      <c r="BK859" t="str">
        <f>IF(K859 &lt;= 'Additional Data'!$V$2, "Low", IF(K859 &lt;= 'Additional Data'!$V$3, "Medium", "High"))</f>
        <v>Low</v>
      </c>
      <c r="BL859" t="str">
        <f>IF(L859 &lt;= 'Additional Data'!$AA$2, "Low", IF(L859 &lt;= 'Additional Data'!$AA$3, "Medium", "High"))</f>
        <v>Medium</v>
      </c>
      <c r="BM859">
        <v>858</v>
      </c>
    </row>
    <row r="860" spans="1:65" x14ac:dyDescent="0.25">
      <c r="A860">
        <v>86424</v>
      </c>
      <c r="B860" t="str">
        <f>IF(A860 &lt;= 'Additional Data'!$B$2,"Low", IF(A860 &lt;='Additional Data'!$B$3, "Medium", "High"))</f>
        <v>High</v>
      </c>
      <c r="C860">
        <v>0</v>
      </c>
      <c r="D860">
        <v>0</v>
      </c>
      <c r="E860">
        <v>12</v>
      </c>
      <c r="F860" t="str">
        <f t="shared" si="117"/>
        <v>Recent</v>
      </c>
      <c r="G860">
        <v>387</v>
      </c>
      <c r="H860">
        <v>68</v>
      </c>
      <c r="I860">
        <v>569</v>
      </c>
      <c r="J860">
        <v>89</v>
      </c>
      <c r="K860">
        <v>45</v>
      </c>
      <c r="L860">
        <v>68</v>
      </c>
      <c r="M860">
        <f>INDEX('Additional Data'!$H$2:$M$2, MATCH(MAX(G860:L860), G860:L860,0))</f>
        <v>0</v>
      </c>
      <c r="N860">
        <v>1</v>
      </c>
      <c r="O860">
        <v>6</v>
      </c>
      <c r="P860">
        <v>9</v>
      </c>
      <c r="Q860">
        <v>12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3</v>
      </c>
      <c r="Z860">
        <v>11</v>
      </c>
      <c r="AA860">
        <v>0</v>
      </c>
      <c r="AB860">
        <v>64</v>
      </c>
      <c r="AC860" t="str" cm="1">
        <f t="array" ref="AC860">_xlfn.IFS(AB860 &lt; 30, "&lt; 30", AB860 &lt; 40, "30-39", AB860 &lt; 50, "40-49", AB860 &gt;= 50, "50+")</f>
        <v>50+</v>
      </c>
      <c r="AD860">
        <v>2244</v>
      </c>
      <c r="AE860">
        <v>0</v>
      </c>
      <c r="AF860">
        <v>0</v>
      </c>
      <c r="AG860">
        <v>1</v>
      </c>
      <c r="AH860">
        <v>0</v>
      </c>
      <c r="AI860">
        <v>0</v>
      </c>
      <c r="AJ860" t="str" cm="1">
        <f t="array" ref="AJ86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6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60">
        <v>0</v>
      </c>
      <c r="AM860">
        <v>0</v>
      </c>
      <c r="AN860">
        <v>0</v>
      </c>
      <c r="AO860">
        <v>1</v>
      </c>
      <c r="AP860">
        <v>0</v>
      </c>
      <c r="AQ860" t="str" cm="1">
        <f t="array" ref="AQ86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860" t="str" cm="1">
        <f t="array" ref="AR86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60">
        <v>1158</v>
      </c>
      <c r="AT860">
        <v>1090</v>
      </c>
      <c r="AU860">
        <v>0</v>
      </c>
      <c r="AV860">
        <v>0</v>
      </c>
      <c r="AW860" t="s">
        <v>43</v>
      </c>
      <c r="AX860" t="s">
        <v>13</v>
      </c>
      <c r="AY860" t="str">
        <f t="shared" si="118"/>
        <v>Store</v>
      </c>
      <c r="AZ860">
        <v>27</v>
      </c>
      <c r="BA860" t="s">
        <v>44</v>
      </c>
      <c r="BB860">
        <f t="shared" si="119"/>
        <v>27</v>
      </c>
      <c r="BC860">
        <f t="shared" si="120"/>
        <v>1226</v>
      </c>
      <c r="BD860">
        <f t="shared" si="121"/>
        <v>9</v>
      </c>
      <c r="BE860">
        <f t="shared" si="122"/>
        <v>9</v>
      </c>
      <c r="BF860">
        <f t="shared" si="123"/>
        <v>8</v>
      </c>
      <c r="BG860">
        <f t="shared" si="124"/>
        <v>26</v>
      </c>
      <c r="BH860">
        <f t="shared" si="125"/>
        <v>9</v>
      </c>
      <c r="BI860" t="str">
        <f>VLOOKUP(BH860,'Additional Data'!$E$1:$F$12,2,FALSE)</f>
        <v>Top Customer</v>
      </c>
      <c r="BJ860" t="str">
        <f>IF(G860 &lt;= 'Additional Data'!$Q$2, "Low", IF(G860 &lt;= 'Additional Data'!$Q$3, "Medium", "High"))</f>
        <v>Medium</v>
      </c>
      <c r="BK860" t="str">
        <f>IF(K860 &lt;= 'Additional Data'!$V$2, "Low", IF(K860 &lt;= 'Additional Data'!$V$3, "Medium", "High"))</f>
        <v>High</v>
      </c>
      <c r="BL860" t="str">
        <f>IF(L860 &lt;= 'Additional Data'!$AA$2, "Low", IF(L860 &lt;= 'Additional Data'!$AA$3, "Medium", "High"))</f>
        <v>High</v>
      </c>
      <c r="BM860">
        <v>859</v>
      </c>
    </row>
    <row r="861" spans="1:65" x14ac:dyDescent="0.25">
      <c r="A861">
        <v>17117</v>
      </c>
      <c r="B861" t="str">
        <f>IF(A861 &lt;= 'Additional Data'!$B$2,"Low", IF(A861 &lt;='Additional Data'!$B$3, "Medium", "High"))</f>
        <v>Low</v>
      </c>
      <c r="C861">
        <v>1</v>
      </c>
      <c r="D861">
        <v>0</v>
      </c>
      <c r="E861">
        <v>96</v>
      </c>
      <c r="F861" t="str">
        <f t="shared" si="117"/>
        <v>Old</v>
      </c>
      <c r="G861">
        <v>12</v>
      </c>
      <c r="H861">
        <v>23</v>
      </c>
      <c r="I861">
        <v>38</v>
      </c>
      <c r="J861">
        <v>30</v>
      </c>
      <c r="K861">
        <v>18</v>
      </c>
      <c r="L861">
        <v>7</v>
      </c>
      <c r="M861">
        <f>INDEX('Additional Data'!$H$2:$M$2, MATCH(MAX(G861:L861), G861:L861,0))</f>
        <v>0</v>
      </c>
      <c r="N861">
        <v>4</v>
      </c>
      <c r="O861">
        <v>3</v>
      </c>
      <c r="P861">
        <v>1</v>
      </c>
      <c r="Q861">
        <v>3</v>
      </c>
      <c r="R861">
        <v>9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3</v>
      </c>
      <c r="Z861">
        <v>11</v>
      </c>
      <c r="AA861">
        <v>0</v>
      </c>
      <c r="AB861">
        <v>42</v>
      </c>
      <c r="AC861" t="str" cm="1">
        <f t="array" ref="AC861">_xlfn.IFS(AB861 &lt; 30, "&lt; 30", AB861 &lt; 40, "30-39", AB861 &lt; 50, "40-49", AB861 &gt;= 50, "50+")</f>
        <v>40-49</v>
      </c>
      <c r="AD861">
        <v>2687</v>
      </c>
      <c r="AE861">
        <v>0</v>
      </c>
      <c r="AF861">
        <v>0</v>
      </c>
      <c r="AG861">
        <v>0</v>
      </c>
      <c r="AH861">
        <v>1</v>
      </c>
      <c r="AI861">
        <v>0</v>
      </c>
      <c r="AJ861" t="str" cm="1">
        <f t="array" ref="AJ86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6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61">
        <v>1</v>
      </c>
      <c r="AM861">
        <v>0</v>
      </c>
      <c r="AN861">
        <v>0</v>
      </c>
      <c r="AO861">
        <v>0</v>
      </c>
      <c r="AP861">
        <v>0</v>
      </c>
      <c r="AQ861" t="str" cm="1">
        <f t="array" ref="AQ86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861" t="str" cm="1">
        <f t="array" ref="AR86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861">
        <v>121</v>
      </c>
      <c r="AT861">
        <v>114</v>
      </c>
      <c r="AU861">
        <v>0</v>
      </c>
      <c r="AV861">
        <v>1</v>
      </c>
      <c r="AW861" t="s">
        <v>47</v>
      </c>
      <c r="AX861" t="s">
        <v>11</v>
      </c>
      <c r="AY861" t="str">
        <f t="shared" si="118"/>
        <v>Web</v>
      </c>
      <c r="AZ861">
        <v>7</v>
      </c>
      <c r="BA861" t="s">
        <v>44</v>
      </c>
      <c r="BB861">
        <f t="shared" si="119"/>
        <v>7</v>
      </c>
      <c r="BC861">
        <f t="shared" si="120"/>
        <v>128</v>
      </c>
      <c r="BD861">
        <f t="shared" si="121"/>
        <v>0.99999999999999978</v>
      </c>
      <c r="BE861">
        <f t="shared" si="122"/>
        <v>3</v>
      </c>
      <c r="BF861">
        <f t="shared" si="123"/>
        <v>3</v>
      </c>
      <c r="BG861">
        <f t="shared" si="124"/>
        <v>7</v>
      </c>
      <c r="BH861">
        <f t="shared" si="125"/>
        <v>1</v>
      </c>
      <c r="BI861" t="str">
        <f>VLOOKUP(BH861,'Additional Data'!$E$1:$F$12,2,FALSE)</f>
        <v>Churned Customer</v>
      </c>
      <c r="BJ861" t="str">
        <f>IF(G861 &lt;= 'Additional Data'!$Q$2, "Low", IF(G861 &lt;= 'Additional Data'!$Q$3, "Medium", "High"))</f>
        <v>Low</v>
      </c>
      <c r="BK861" t="str">
        <f>IF(K861 &lt;= 'Additional Data'!$V$2, "Low", IF(K861 &lt;= 'Additional Data'!$V$3, "Medium", "High"))</f>
        <v>Medium</v>
      </c>
      <c r="BL861" t="str">
        <f>IF(L861 &lt;= 'Additional Data'!$AA$2, "Low", IF(L861 &lt;= 'Additional Data'!$AA$3, "Medium", "High"))</f>
        <v>Low</v>
      </c>
      <c r="BM861">
        <v>860</v>
      </c>
    </row>
    <row r="862" spans="1:65" x14ac:dyDescent="0.25">
      <c r="A862">
        <v>24762</v>
      </c>
      <c r="B862" t="str">
        <f>IF(A862 &lt;= 'Additional Data'!$B$2,"Low", IF(A862 &lt;='Additional Data'!$B$3, "Medium", "High"))</f>
        <v>Low</v>
      </c>
      <c r="C862">
        <v>1</v>
      </c>
      <c r="D862">
        <v>0</v>
      </c>
      <c r="E862">
        <v>16</v>
      </c>
      <c r="F862" t="str">
        <f t="shared" si="117"/>
        <v>Recent</v>
      </c>
      <c r="G862">
        <v>6</v>
      </c>
      <c r="H862">
        <v>10</v>
      </c>
      <c r="I862">
        <v>12</v>
      </c>
      <c r="J862">
        <v>3</v>
      </c>
      <c r="K862">
        <v>15</v>
      </c>
      <c r="L862">
        <v>40</v>
      </c>
      <c r="M862">
        <f>INDEX('Additional Data'!$H$2:$M$2, MATCH(MAX(G862:L862), G862:L862,0))</f>
        <v>0</v>
      </c>
      <c r="N862">
        <v>3</v>
      </c>
      <c r="O862">
        <v>3</v>
      </c>
      <c r="P862">
        <v>1</v>
      </c>
      <c r="Q862">
        <v>2</v>
      </c>
      <c r="R862">
        <v>8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3</v>
      </c>
      <c r="Z862">
        <v>11</v>
      </c>
      <c r="AA862">
        <v>1</v>
      </c>
      <c r="AB862">
        <v>48</v>
      </c>
      <c r="AC862" t="str" cm="1">
        <f t="array" ref="AC862">_xlfn.IFS(AB862 &lt; 30, "&lt; 30", AB862 &lt; 40, "30-39", AB862 &lt; 50, "40-49", AB862 &gt;= 50, "50+")</f>
        <v>40-49</v>
      </c>
      <c r="AD862">
        <v>2298</v>
      </c>
      <c r="AE862">
        <v>0</v>
      </c>
      <c r="AF862">
        <v>0</v>
      </c>
      <c r="AG862">
        <v>1</v>
      </c>
      <c r="AH862">
        <v>0</v>
      </c>
      <c r="AI862">
        <v>0</v>
      </c>
      <c r="AJ862" t="str" cm="1">
        <f t="array" ref="AJ86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6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62">
        <v>0</v>
      </c>
      <c r="AM862">
        <v>0</v>
      </c>
      <c r="AN862">
        <v>1</v>
      </c>
      <c r="AO862">
        <v>0</v>
      </c>
      <c r="AP862">
        <v>0</v>
      </c>
      <c r="AQ862" t="str" cm="1">
        <f t="array" ref="AQ86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62" t="str" cm="1">
        <f t="array" ref="AR86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62">
        <v>46</v>
      </c>
      <c r="AT862">
        <v>6</v>
      </c>
      <c r="AU862">
        <v>1</v>
      </c>
      <c r="AV862">
        <v>1</v>
      </c>
      <c r="AW862" t="s">
        <v>45</v>
      </c>
      <c r="AX862" t="s">
        <v>11</v>
      </c>
      <c r="AY862" t="str">
        <f t="shared" si="118"/>
        <v>Web</v>
      </c>
      <c r="AZ862">
        <v>6</v>
      </c>
      <c r="BA862" t="s">
        <v>48</v>
      </c>
      <c r="BB862">
        <f t="shared" si="119"/>
        <v>6</v>
      </c>
      <c r="BC862">
        <f t="shared" si="120"/>
        <v>86</v>
      </c>
      <c r="BD862">
        <f t="shared" si="121"/>
        <v>9</v>
      </c>
      <c r="BE862">
        <f t="shared" si="122"/>
        <v>2</v>
      </c>
      <c r="BF862">
        <f t="shared" si="123"/>
        <v>2</v>
      </c>
      <c r="BG862">
        <f t="shared" si="124"/>
        <v>13</v>
      </c>
      <c r="BH862">
        <f t="shared" si="125"/>
        <v>3</v>
      </c>
      <c r="BI862" t="str">
        <f>VLOOKUP(BH862,'Additional Data'!$E$1:$F$12,2,FALSE)</f>
        <v>At Risk</v>
      </c>
      <c r="BJ862" t="str">
        <f>IF(G862 &lt;= 'Additional Data'!$Q$2, "Low", IF(G862 &lt;= 'Additional Data'!$Q$3, "Medium", "High"))</f>
        <v>Low</v>
      </c>
      <c r="BK862" t="str">
        <f>IF(K862 &lt;= 'Additional Data'!$V$2, "Low", IF(K862 &lt;= 'Additional Data'!$V$3, "Medium", "High"))</f>
        <v>Medium</v>
      </c>
      <c r="BL862" t="str">
        <f>IF(L862 &lt;= 'Additional Data'!$AA$2, "Low", IF(L862 &lt;= 'Additional Data'!$AA$3, "Medium", "High"))</f>
        <v>Medium</v>
      </c>
      <c r="BM862">
        <v>861</v>
      </c>
    </row>
    <row r="863" spans="1:65" x14ac:dyDescent="0.25">
      <c r="A863">
        <v>35797</v>
      </c>
      <c r="B863" t="str">
        <f>IF(A863 &lt;= 'Additional Data'!$B$2,"Low", IF(A863 &lt;='Additional Data'!$B$3, "Medium", "High"))</f>
        <v>Medium</v>
      </c>
      <c r="C863">
        <v>0</v>
      </c>
      <c r="D863">
        <v>1</v>
      </c>
      <c r="E863">
        <v>16</v>
      </c>
      <c r="F863" t="str">
        <f t="shared" si="117"/>
        <v>Recent</v>
      </c>
      <c r="G863">
        <v>27</v>
      </c>
      <c r="H863">
        <v>1</v>
      </c>
      <c r="I863">
        <v>14</v>
      </c>
      <c r="J863">
        <v>4</v>
      </c>
      <c r="K863">
        <v>1</v>
      </c>
      <c r="L863">
        <v>21</v>
      </c>
      <c r="M863">
        <f>INDEX('Additional Data'!$H$2:$M$2, MATCH(MAX(G863:L863), G863:L863,0))</f>
        <v>0</v>
      </c>
      <c r="N863">
        <v>2</v>
      </c>
      <c r="O863">
        <v>2</v>
      </c>
      <c r="P863">
        <v>0</v>
      </c>
      <c r="Q863">
        <v>3</v>
      </c>
      <c r="R863">
        <v>8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3</v>
      </c>
      <c r="Z863">
        <v>11</v>
      </c>
      <c r="AA863">
        <v>0</v>
      </c>
      <c r="AB863">
        <v>45</v>
      </c>
      <c r="AC863" t="str" cm="1">
        <f t="array" ref="AC863">_xlfn.IFS(AB863 &lt; 30, "&lt; 30", AB863 &lt; 40, "30-39", AB863 &lt; 50, "40-49", AB863 &gt;= 50, "50+")</f>
        <v>40-49</v>
      </c>
      <c r="AD863">
        <v>2780</v>
      </c>
      <c r="AE863">
        <v>0</v>
      </c>
      <c r="AF863">
        <v>1</v>
      </c>
      <c r="AG863">
        <v>0</v>
      </c>
      <c r="AH863">
        <v>0</v>
      </c>
      <c r="AI863">
        <v>0</v>
      </c>
      <c r="AJ863" t="str" cm="1">
        <f t="array" ref="AJ86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6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63">
        <v>0</v>
      </c>
      <c r="AM863">
        <v>0</v>
      </c>
      <c r="AN863">
        <v>1</v>
      </c>
      <c r="AO863">
        <v>0</v>
      </c>
      <c r="AP863">
        <v>0</v>
      </c>
      <c r="AQ863" t="str" cm="1">
        <f t="array" ref="AQ86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63" t="str" cm="1">
        <f t="array" ref="AR86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63">
        <v>47</v>
      </c>
      <c r="AT863">
        <v>26</v>
      </c>
      <c r="AU863">
        <v>0</v>
      </c>
      <c r="AV863">
        <v>1</v>
      </c>
      <c r="AW863" t="s">
        <v>45</v>
      </c>
      <c r="AX863" t="s">
        <v>13</v>
      </c>
      <c r="AY863" t="str">
        <f t="shared" si="118"/>
        <v>Store</v>
      </c>
      <c r="AZ863">
        <v>5</v>
      </c>
      <c r="BA863" t="s">
        <v>44</v>
      </c>
      <c r="BB863">
        <f t="shared" si="119"/>
        <v>5</v>
      </c>
      <c r="BC863">
        <f t="shared" si="120"/>
        <v>68</v>
      </c>
      <c r="BD863">
        <f t="shared" si="121"/>
        <v>9</v>
      </c>
      <c r="BE863">
        <f t="shared" si="122"/>
        <v>1</v>
      </c>
      <c r="BF863">
        <f t="shared" si="123"/>
        <v>2</v>
      </c>
      <c r="BG863">
        <f t="shared" si="124"/>
        <v>12</v>
      </c>
      <c r="BH863">
        <f t="shared" si="125"/>
        <v>3</v>
      </c>
      <c r="BI863" t="str">
        <f>VLOOKUP(BH863,'Additional Data'!$E$1:$F$12,2,FALSE)</f>
        <v>At Risk</v>
      </c>
      <c r="BJ863" t="str">
        <f>IF(G863 &lt;= 'Additional Data'!$Q$2, "Low", IF(G863 &lt;= 'Additional Data'!$Q$3, "Medium", "High"))</f>
        <v>Medium</v>
      </c>
      <c r="BK863" t="str">
        <f>IF(K863 &lt;= 'Additional Data'!$V$2, "Low", IF(K863 &lt;= 'Additional Data'!$V$3, "Medium", "High"))</f>
        <v>Low</v>
      </c>
      <c r="BL863" t="str">
        <f>IF(L863 &lt;= 'Additional Data'!$AA$2, "Low", IF(L863 &lt;= 'Additional Data'!$AA$3, "Medium", "High"))</f>
        <v>Medium</v>
      </c>
      <c r="BM863">
        <v>862</v>
      </c>
    </row>
    <row r="864" spans="1:65" x14ac:dyDescent="0.25">
      <c r="A864">
        <v>36627</v>
      </c>
      <c r="B864" t="str">
        <f>IF(A864 &lt;= 'Additional Data'!$B$2,"Low", IF(A864 &lt;='Additional Data'!$B$3, "Medium", "High"))</f>
        <v>Medium</v>
      </c>
      <c r="C864">
        <v>2</v>
      </c>
      <c r="D864">
        <v>0</v>
      </c>
      <c r="E864">
        <v>78</v>
      </c>
      <c r="F864" t="str">
        <f t="shared" si="117"/>
        <v>Old</v>
      </c>
      <c r="G864">
        <v>9</v>
      </c>
      <c r="H864">
        <v>1</v>
      </c>
      <c r="I864">
        <v>5</v>
      </c>
      <c r="J864">
        <v>0</v>
      </c>
      <c r="K864">
        <v>0</v>
      </c>
      <c r="L864">
        <v>1</v>
      </c>
      <c r="M864">
        <f>INDEX('Additional Data'!$H$2:$M$2, MATCH(MAX(G864:L864), G864:L864,0))</f>
        <v>0</v>
      </c>
      <c r="N864">
        <v>1</v>
      </c>
      <c r="O864">
        <v>0</v>
      </c>
      <c r="P864">
        <v>0</v>
      </c>
      <c r="Q864">
        <v>3</v>
      </c>
      <c r="R864">
        <v>5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3</v>
      </c>
      <c r="Z864">
        <v>11</v>
      </c>
      <c r="AA864">
        <v>0</v>
      </c>
      <c r="AB864">
        <v>45</v>
      </c>
      <c r="AC864" t="str" cm="1">
        <f t="array" ref="AC864">_xlfn.IFS(AB864 &lt; 30, "&lt; 30", AB864 &lt; 40, "30-39", AB864 &lt; 50, "40-49", AB864 &gt;= 50, "50+")</f>
        <v>40-49</v>
      </c>
      <c r="AD864">
        <v>2500</v>
      </c>
      <c r="AE864">
        <v>1</v>
      </c>
      <c r="AF864">
        <v>0</v>
      </c>
      <c r="AG864">
        <v>0</v>
      </c>
      <c r="AH864">
        <v>0</v>
      </c>
      <c r="AI864">
        <v>0</v>
      </c>
      <c r="AJ864" t="str" cm="1">
        <f t="array" ref="AJ86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86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64">
        <v>0</v>
      </c>
      <c r="AM864">
        <v>0</v>
      </c>
      <c r="AN864">
        <v>1</v>
      </c>
      <c r="AO864">
        <v>0</v>
      </c>
      <c r="AP864">
        <v>0</v>
      </c>
      <c r="AQ864" t="str" cm="1">
        <f t="array" ref="AQ86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64" t="str" cm="1">
        <f t="array" ref="AR86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64">
        <v>15</v>
      </c>
      <c r="AT864">
        <v>14</v>
      </c>
      <c r="AU864">
        <v>0</v>
      </c>
      <c r="AV864">
        <v>2</v>
      </c>
      <c r="AW864" t="s">
        <v>45</v>
      </c>
      <c r="AX864" t="s">
        <v>13</v>
      </c>
      <c r="AY864" t="str">
        <f t="shared" si="118"/>
        <v>Store</v>
      </c>
      <c r="AZ864">
        <v>3</v>
      </c>
      <c r="BA864" t="s">
        <v>44</v>
      </c>
      <c r="BB864">
        <f t="shared" si="119"/>
        <v>3</v>
      </c>
      <c r="BC864">
        <f t="shared" si="120"/>
        <v>16</v>
      </c>
      <c r="BD864">
        <f t="shared" si="121"/>
        <v>3.0000000000000004</v>
      </c>
      <c r="BE864">
        <f t="shared" si="122"/>
        <v>0</v>
      </c>
      <c r="BF864">
        <f t="shared" si="123"/>
        <v>0</v>
      </c>
      <c r="BG864">
        <f t="shared" si="124"/>
        <v>3.0000000000000004</v>
      </c>
      <c r="BH864">
        <f t="shared" si="125"/>
        <v>0</v>
      </c>
      <c r="BI864" t="str">
        <f>VLOOKUP(BH864,'Additional Data'!$E$1:$F$12,2,FALSE)</f>
        <v>Churned Customer</v>
      </c>
      <c r="BJ864" t="str">
        <f>IF(G864 &lt;= 'Additional Data'!$Q$2, "Low", IF(G864 &lt;= 'Additional Data'!$Q$3, "Medium", "High"))</f>
        <v>Low</v>
      </c>
      <c r="BK864" t="str">
        <f>IF(K864 &lt;= 'Additional Data'!$V$2, "Low", IF(K864 &lt;= 'Additional Data'!$V$3, "Medium", "High"))</f>
        <v>Low</v>
      </c>
      <c r="BL864" t="str">
        <f>IF(L864 &lt;= 'Additional Data'!$AA$2, "Low", IF(L864 &lt;= 'Additional Data'!$AA$3, "Medium", "High"))</f>
        <v>Low</v>
      </c>
      <c r="BM864">
        <v>863</v>
      </c>
    </row>
    <row r="865" spans="1:65" x14ac:dyDescent="0.25">
      <c r="A865">
        <v>51111</v>
      </c>
      <c r="B865" t="str">
        <f>IF(A865 &lt;= 'Additional Data'!$B$2,"Low", IF(A865 &lt;='Additional Data'!$B$3, "Medium", "High"))</f>
        <v>Medium</v>
      </c>
      <c r="C865">
        <v>1</v>
      </c>
      <c r="D865">
        <v>1</v>
      </c>
      <c r="E865">
        <v>83</v>
      </c>
      <c r="F865" t="str">
        <f t="shared" si="117"/>
        <v>Old</v>
      </c>
      <c r="G865">
        <v>22</v>
      </c>
      <c r="H865">
        <v>0</v>
      </c>
      <c r="I865">
        <v>19</v>
      </c>
      <c r="J865">
        <v>6</v>
      </c>
      <c r="K865">
        <v>5</v>
      </c>
      <c r="L865">
        <v>3</v>
      </c>
      <c r="M865">
        <f>INDEX('Additional Data'!$H$2:$M$2, MATCH(MAX(G865:L865), G865:L865,0))</f>
        <v>0</v>
      </c>
      <c r="N865">
        <v>2</v>
      </c>
      <c r="O865">
        <v>2</v>
      </c>
      <c r="P865">
        <v>0</v>
      </c>
      <c r="Q865">
        <v>3</v>
      </c>
      <c r="R865">
        <v>6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3</v>
      </c>
      <c r="Z865">
        <v>11</v>
      </c>
      <c r="AA865">
        <v>0</v>
      </c>
      <c r="AB865">
        <v>39</v>
      </c>
      <c r="AC865" t="str" cm="1">
        <f t="array" ref="AC865">_xlfn.IFS(AB865 &lt; 30, "&lt; 30", AB865 &lt; 40, "30-39", AB865 &lt; 50, "40-49", AB865 &gt;= 50, "50+")</f>
        <v>30-39</v>
      </c>
      <c r="AD865">
        <v>2169</v>
      </c>
      <c r="AE865">
        <v>0</v>
      </c>
      <c r="AF865">
        <v>1</v>
      </c>
      <c r="AG865">
        <v>0</v>
      </c>
      <c r="AH865">
        <v>0</v>
      </c>
      <c r="AI865">
        <v>0</v>
      </c>
      <c r="AJ865" t="str" cm="1">
        <f t="array" ref="AJ86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6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65">
        <v>1</v>
      </c>
      <c r="AM865">
        <v>0</v>
      </c>
      <c r="AN865">
        <v>0</v>
      </c>
      <c r="AO865">
        <v>0</v>
      </c>
      <c r="AP865">
        <v>0</v>
      </c>
      <c r="AQ865" t="str" cm="1">
        <f t="array" ref="AQ86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865" t="str" cm="1">
        <f t="array" ref="AR86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865">
        <v>52</v>
      </c>
      <c r="AT865">
        <v>49</v>
      </c>
      <c r="AU865">
        <v>0</v>
      </c>
      <c r="AV865">
        <v>2</v>
      </c>
      <c r="AW865" t="s">
        <v>45</v>
      </c>
      <c r="AX865" t="s">
        <v>13</v>
      </c>
      <c r="AY865" t="str">
        <f t="shared" si="118"/>
        <v>Store</v>
      </c>
      <c r="AZ865">
        <v>5</v>
      </c>
      <c r="BA865" t="s">
        <v>44</v>
      </c>
      <c r="BB865">
        <f t="shared" si="119"/>
        <v>5</v>
      </c>
      <c r="BC865">
        <f t="shared" si="120"/>
        <v>55</v>
      </c>
      <c r="BD865">
        <f t="shared" si="121"/>
        <v>1.9999999999999996</v>
      </c>
      <c r="BE865">
        <f t="shared" si="122"/>
        <v>1</v>
      </c>
      <c r="BF865">
        <f t="shared" si="123"/>
        <v>1</v>
      </c>
      <c r="BG865">
        <f t="shared" si="124"/>
        <v>3.9999999999999996</v>
      </c>
      <c r="BH865">
        <f t="shared" si="125"/>
        <v>0</v>
      </c>
      <c r="BI865" t="str">
        <f>VLOOKUP(BH865,'Additional Data'!$E$1:$F$12,2,FALSE)</f>
        <v>Churned Customer</v>
      </c>
      <c r="BJ865" t="str">
        <f>IF(G865 &lt;= 'Additional Data'!$Q$2, "Low", IF(G865 &lt;= 'Additional Data'!$Q$3, "Medium", "High"))</f>
        <v>Low</v>
      </c>
      <c r="BK865" t="str">
        <f>IF(K865 &lt;= 'Additional Data'!$V$2, "Low", IF(K865 &lt;= 'Additional Data'!$V$3, "Medium", "High"))</f>
        <v>Medium</v>
      </c>
      <c r="BL865" t="str">
        <f>IF(L865 &lt;= 'Additional Data'!$AA$2, "Low", IF(L865 &lt;= 'Additional Data'!$AA$3, "Medium", "High"))</f>
        <v>Low</v>
      </c>
      <c r="BM865">
        <v>864</v>
      </c>
    </row>
    <row r="866" spans="1:65" x14ac:dyDescent="0.25">
      <c r="A866">
        <v>86857</v>
      </c>
      <c r="B866" t="str">
        <f>IF(A866 &lt;= 'Additional Data'!$B$2,"Low", IF(A866 &lt;='Additional Data'!$B$3, "Medium", "High"))</f>
        <v>High</v>
      </c>
      <c r="C866">
        <v>0</v>
      </c>
      <c r="D866">
        <v>0</v>
      </c>
      <c r="E866">
        <v>96</v>
      </c>
      <c r="F866" t="str">
        <f t="shared" si="117"/>
        <v>Old</v>
      </c>
      <c r="G866">
        <v>899</v>
      </c>
      <c r="H866">
        <v>102</v>
      </c>
      <c r="I866">
        <v>838</v>
      </c>
      <c r="J866">
        <v>133</v>
      </c>
      <c r="K866">
        <v>102</v>
      </c>
      <c r="L866">
        <v>40</v>
      </c>
      <c r="M866">
        <f>INDEX('Additional Data'!$H$2:$M$2, MATCH(MAX(G866:L866), G866:L866,0))</f>
        <v>0</v>
      </c>
      <c r="N866">
        <v>1</v>
      </c>
      <c r="O866">
        <v>5</v>
      </c>
      <c r="P866">
        <v>6</v>
      </c>
      <c r="Q866">
        <v>10</v>
      </c>
      <c r="R866">
        <v>2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3</v>
      </c>
      <c r="Z866">
        <v>11</v>
      </c>
      <c r="AA866">
        <v>1</v>
      </c>
      <c r="AB866">
        <v>48</v>
      </c>
      <c r="AC866" t="str" cm="1">
        <f t="array" ref="AC866">_xlfn.IFS(AB866 &lt; 30, "&lt; 30", AB866 &lt; 40, "30-39", AB866 &lt; 50, "40-49", AB866 &gt;= 50, "50+")</f>
        <v>40-49</v>
      </c>
      <c r="AD866">
        <v>2814</v>
      </c>
      <c r="AE866">
        <v>0</v>
      </c>
      <c r="AF866">
        <v>0</v>
      </c>
      <c r="AG866">
        <v>1</v>
      </c>
      <c r="AH866">
        <v>0</v>
      </c>
      <c r="AI866">
        <v>0</v>
      </c>
      <c r="AJ866" t="str" cm="1">
        <f t="array" ref="AJ86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6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66">
        <v>0</v>
      </c>
      <c r="AM866">
        <v>0</v>
      </c>
      <c r="AN866">
        <v>0</v>
      </c>
      <c r="AO866">
        <v>0</v>
      </c>
      <c r="AP866">
        <v>1</v>
      </c>
      <c r="AQ866" t="str" cm="1">
        <f t="array" ref="AQ86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866" t="str" cm="1">
        <f t="array" ref="AR86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66">
        <v>2074</v>
      </c>
      <c r="AT866">
        <v>2034</v>
      </c>
      <c r="AU866">
        <v>0</v>
      </c>
      <c r="AV866">
        <v>0</v>
      </c>
      <c r="AW866" t="s">
        <v>43</v>
      </c>
      <c r="AX866" t="s">
        <v>13</v>
      </c>
      <c r="AY866" t="str">
        <f t="shared" si="118"/>
        <v>Store</v>
      </c>
      <c r="AZ866">
        <v>21</v>
      </c>
      <c r="BA866" t="s">
        <v>44</v>
      </c>
      <c r="BB866">
        <f t="shared" si="119"/>
        <v>21</v>
      </c>
      <c r="BC866">
        <f t="shared" si="120"/>
        <v>2114</v>
      </c>
      <c r="BD866">
        <f t="shared" si="121"/>
        <v>0.99999999999999978</v>
      </c>
      <c r="BE866">
        <f t="shared" si="122"/>
        <v>8</v>
      </c>
      <c r="BF866">
        <f t="shared" si="123"/>
        <v>9</v>
      </c>
      <c r="BG866">
        <f t="shared" si="124"/>
        <v>18</v>
      </c>
      <c r="BH866">
        <f t="shared" si="125"/>
        <v>6</v>
      </c>
      <c r="BI866" t="str">
        <f>VLOOKUP(BH866,'Additional Data'!$E$1:$F$12,2,FALSE)</f>
        <v>Loyal Customer</v>
      </c>
      <c r="BJ866" t="str">
        <f>IF(G866 &lt;= 'Additional Data'!$Q$2, "Low", IF(G866 &lt;= 'Additional Data'!$Q$3, "Medium", "High"))</f>
        <v>High</v>
      </c>
      <c r="BK866" t="str">
        <f>IF(K866 &lt;= 'Additional Data'!$V$2, "Low", IF(K866 &lt;= 'Additional Data'!$V$3, "Medium", "High"))</f>
        <v>High</v>
      </c>
      <c r="BL866" t="str">
        <f>IF(L866 &lt;= 'Additional Data'!$AA$2, "Low", IF(L866 &lt;= 'Additional Data'!$AA$3, "Medium", "High"))</f>
        <v>Medium</v>
      </c>
      <c r="BM866">
        <v>865</v>
      </c>
    </row>
    <row r="867" spans="1:65" x14ac:dyDescent="0.25">
      <c r="A867">
        <v>82072</v>
      </c>
      <c r="B867" t="str">
        <f>IF(A867 &lt;= 'Additional Data'!$B$2,"Low", IF(A867 &lt;='Additional Data'!$B$3, "Medium", "High"))</f>
        <v>High</v>
      </c>
      <c r="C867">
        <v>0</v>
      </c>
      <c r="D867">
        <v>0</v>
      </c>
      <c r="E867">
        <v>67</v>
      </c>
      <c r="F867" t="str">
        <f t="shared" si="117"/>
        <v>Old</v>
      </c>
      <c r="G867">
        <v>889</v>
      </c>
      <c r="H867">
        <v>55</v>
      </c>
      <c r="I867">
        <v>685</v>
      </c>
      <c r="J867">
        <v>168</v>
      </c>
      <c r="K867">
        <v>92</v>
      </c>
      <c r="L867">
        <v>129</v>
      </c>
      <c r="M867">
        <f>INDEX('Additional Data'!$H$2:$M$2, MATCH(MAX(G867:L867), G867:L867,0))</f>
        <v>0</v>
      </c>
      <c r="N867">
        <v>1</v>
      </c>
      <c r="O867">
        <v>3</v>
      </c>
      <c r="P867">
        <v>2</v>
      </c>
      <c r="Q867">
        <v>13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3</v>
      </c>
      <c r="Z867">
        <v>11</v>
      </c>
      <c r="AA867">
        <v>0</v>
      </c>
      <c r="AB867">
        <v>50</v>
      </c>
      <c r="AC867" t="str" cm="1">
        <f t="array" ref="AC867">_xlfn.IFS(AB867 &lt; 30, "&lt; 30", AB867 &lt; 40, "30-39", AB867 &lt; 50, "40-49", AB867 &gt;= 50, "50+")</f>
        <v>50+</v>
      </c>
      <c r="AD867">
        <v>2521</v>
      </c>
      <c r="AE867">
        <v>0</v>
      </c>
      <c r="AF867">
        <v>0</v>
      </c>
      <c r="AG867">
        <v>0</v>
      </c>
      <c r="AH867">
        <v>1</v>
      </c>
      <c r="AI867">
        <v>0</v>
      </c>
      <c r="AJ867" t="str" cm="1">
        <f t="array" ref="AJ86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6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67">
        <v>0</v>
      </c>
      <c r="AM867">
        <v>0</v>
      </c>
      <c r="AN867">
        <v>0</v>
      </c>
      <c r="AO867">
        <v>0</v>
      </c>
      <c r="AP867">
        <v>1</v>
      </c>
      <c r="AQ867" t="str" cm="1">
        <f t="array" ref="AQ86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867" t="str" cm="1">
        <f t="array" ref="AR86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67">
        <v>1889</v>
      </c>
      <c r="AT867">
        <v>1760</v>
      </c>
      <c r="AU867">
        <v>0</v>
      </c>
      <c r="AV867">
        <v>0</v>
      </c>
      <c r="AW867" t="s">
        <v>43</v>
      </c>
      <c r="AX867" t="s">
        <v>13</v>
      </c>
      <c r="AY867" t="str">
        <f t="shared" si="118"/>
        <v>Store</v>
      </c>
      <c r="AZ867">
        <v>18</v>
      </c>
      <c r="BA867" t="s">
        <v>44</v>
      </c>
      <c r="BB867">
        <f t="shared" si="119"/>
        <v>18</v>
      </c>
      <c r="BC867">
        <f t="shared" si="120"/>
        <v>2018</v>
      </c>
      <c r="BD867">
        <f t="shared" si="121"/>
        <v>4</v>
      </c>
      <c r="BE867">
        <f t="shared" si="122"/>
        <v>7</v>
      </c>
      <c r="BF867">
        <f t="shared" si="123"/>
        <v>9</v>
      </c>
      <c r="BG867">
        <f t="shared" si="124"/>
        <v>20</v>
      </c>
      <c r="BH867">
        <f t="shared" si="125"/>
        <v>7</v>
      </c>
      <c r="BI867" t="str">
        <f>VLOOKUP(BH867,'Additional Data'!$E$1:$F$12,2,FALSE)</f>
        <v>Loyal Customer</v>
      </c>
      <c r="BJ867" t="str">
        <f>IF(G867 &lt;= 'Additional Data'!$Q$2, "Low", IF(G867 &lt;= 'Additional Data'!$Q$3, "Medium", "High"))</f>
        <v>High</v>
      </c>
      <c r="BK867" t="str">
        <f>IF(K867 &lt;= 'Additional Data'!$V$2, "Low", IF(K867 &lt;= 'Additional Data'!$V$3, "Medium", "High"))</f>
        <v>High</v>
      </c>
      <c r="BL867" t="str">
        <f>IF(L867 &lt;= 'Additional Data'!$AA$2, "Low", IF(L867 &lt;= 'Additional Data'!$AA$3, "Medium", "High"))</f>
        <v>High</v>
      </c>
      <c r="BM867">
        <v>866</v>
      </c>
    </row>
    <row r="868" spans="1:65" x14ac:dyDescent="0.25">
      <c r="A868">
        <v>46231</v>
      </c>
      <c r="B868" t="str">
        <f>IF(A868 &lt;= 'Additional Data'!$B$2,"Low", IF(A868 &lt;='Additional Data'!$B$3, "Medium", "High"))</f>
        <v>Medium</v>
      </c>
      <c r="C868">
        <v>2</v>
      </c>
      <c r="D868">
        <v>1</v>
      </c>
      <c r="E868">
        <v>87</v>
      </c>
      <c r="F868" t="str">
        <f t="shared" si="117"/>
        <v>Old</v>
      </c>
      <c r="G868">
        <v>189</v>
      </c>
      <c r="H868">
        <v>2</v>
      </c>
      <c r="I868">
        <v>55</v>
      </c>
      <c r="J868">
        <v>0</v>
      </c>
      <c r="K868">
        <v>5</v>
      </c>
      <c r="L868">
        <v>12</v>
      </c>
      <c r="M868">
        <f>INDEX('Additional Data'!$H$2:$M$2, MATCH(MAX(G868:L868), G868:L868,0))</f>
        <v>0</v>
      </c>
      <c r="N868">
        <v>4</v>
      </c>
      <c r="O868">
        <v>6</v>
      </c>
      <c r="P868">
        <v>1</v>
      </c>
      <c r="Q868">
        <v>4</v>
      </c>
      <c r="R868">
        <v>9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3</v>
      </c>
      <c r="Z868">
        <v>11</v>
      </c>
      <c r="AA868">
        <v>0</v>
      </c>
      <c r="AB868">
        <v>67</v>
      </c>
      <c r="AC868" t="str" cm="1">
        <f t="array" ref="AC868">_xlfn.IFS(AB868 &lt; 30, "&lt; 30", AB868 &lt; 40, "30-39", AB868 &lt; 50, "40-49", AB868 &gt;= 50, "50+")</f>
        <v>50+</v>
      </c>
      <c r="AD868">
        <v>2739</v>
      </c>
      <c r="AE868">
        <v>0</v>
      </c>
      <c r="AF868">
        <v>0</v>
      </c>
      <c r="AG868">
        <v>1</v>
      </c>
      <c r="AH868">
        <v>0</v>
      </c>
      <c r="AI868">
        <v>0</v>
      </c>
      <c r="AJ868" t="str" cm="1">
        <f t="array" ref="AJ86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6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68">
        <v>0</v>
      </c>
      <c r="AM868">
        <v>0</v>
      </c>
      <c r="AN868">
        <v>0</v>
      </c>
      <c r="AO868">
        <v>0</v>
      </c>
      <c r="AP868">
        <v>1</v>
      </c>
      <c r="AQ868" t="str" cm="1">
        <f t="array" ref="AQ86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868" t="str" cm="1">
        <f t="array" ref="AR86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68">
        <v>251</v>
      </c>
      <c r="AT868">
        <v>239</v>
      </c>
      <c r="AU868">
        <v>0</v>
      </c>
      <c r="AV868">
        <v>3</v>
      </c>
      <c r="AW868" t="s">
        <v>47</v>
      </c>
      <c r="AX868" t="s">
        <v>11</v>
      </c>
      <c r="AY868" t="str">
        <f t="shared" si="118"/>
        <v>Web</v>
      </c>
      <c r="AZ868">
        <v>11</v>
      </c>
      <c r="BA868" t="s">
        <v>44</v>
      </c>
      <c r="BB868">
        <f t="shared" si="119"/>
        <v>11</v>
      </c>
      <c r="BC868">
        <f t="shared" si="120"/>
        <v>263</v>
      </c>
      <c r="BD868">
        <f t="shared" si="121"/>
        <v>1.9999999999999996</v>
      </c>
      <c r="BE868">
        <f t="shared" si="122"/>
        <v>4</v>
      </c>
      <c r="BF868">
        <f t="shared" si="123"/>
        <v>4</v>
      </c>
      <c r="BG868">
        <f t="shared" si="124"/>
        <v>10</v>
      </c>
      <c r="BH868">
        <f t="shared" si="125"/>
        <v>2</v>
      </c>
      <c r="BI868" t="str">
        <f>VLOOKUP(BH868,'Additional Data'!$E$1:$F$12,2,FALSE)</f>
        <v>Churned Customer</v>
      </c>
      <c r="BJ868" t="str">
        <f>IF(G868 &lt;= 'Additional Data'!$Q$2, "Low", IF(G868 &lt;= 'Additional Data'!$Q$3, "Medium", "High"))</f>
        <v>Medium</v>
      </c>
      <c r="BK868" t="str">
        <f>IF(K868 &lt;= 'Additional Data'!$V$2, "Low", IF(K868 &lt;= 'Additional Data'!$V$3, "Medium", "High"))</f>
        <v>Medium</v>
      </c>
      <c r="BL868" t="str">
        <f>IF(L868 &lt;= 'Additional Data'!$AA$2, "Low", IF(L868 &lt;= 'Additional Data'!$AA$3, "Medium", "High"))</f>
        <v>Medium</v>
      </c>
      <c r="BM868">
        <v>867</v>
      </c>
    </row>
    <row r="869" spans="1:65" x14ac:dyDescent="0.25">
      <c r="A869">
        <v>42243</v>
      </c>
      <c r="B869" t="str">
        <f>IF(A869 &lt;= 'Additional Data'!$B$2,"Low", IF(A869 &lt;='Additional Data'!$B$3, "Medium", "High"))</f>
        <v>Medium</v>
      </c>
      <c r="C869">
        <v>1</v>
      </c>
      <c r="D869">
        <v>1</v>
      </c>
      <c r="E869">
        <v>34</v>
      </c>
      <c r="F869" t="str">
        <f t="shared" si="117"/>
        <v>Mid</v>
      </c>
      <c r="G869">
        <v>48</v>
      </c>
      <c r="H869">
        <v>0</v>
      </c>
      <c r="I869">
        <v>2</v>
      </c>
      <c r="J869">
        <v>0</v>
      </c>
      <c r="K869">
        <v>0</v>
      </c>
      <c r="L869">
        <v>5</v>
      </c>
      <c r="M869">
        <f>INDEX('Additional Data'!$H$2:$M$2, MATCH(MAX(G869:L869), G869:L869,0))</f>
        <v>0</v>
      </c>
      <c r="N869">
        <v>2</v>
      </c>
      <c r="O869">
        <v>2</v>
      </c>
      <c r="P869">
        <v>0</v>
      </c>
      <c r="Q869">
        <v>3</v>
      </c>
      <c r="R869">
        <v>7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3</v>
      </c>
      <c r="Z869">
        <v>11</v>
      </c>
      <c r="AA869">
        <v>0</v>
      </c>
      <c r="AB869">
        <v>61</v>
      </c>
      <c r="AC869" t="str" cm="1">
        <f t="array" ref="AC869">_xlfn.IFS(AB869 &lt; 30, "&lt; 30", AB869 &lt; 40, "30-39", AB869 &lt; 50, "40-49", AB869 &gt;= 50, "50+")</f>
        <v>50+</v>
      </c>
      <c r="AD869">
        <v>2359</v>
      </c>
      <c r="AE869">
        <v>0</v>
      </c>
      <c r="AF869">
        <v>1</v>
      </c>
      <c r="AG869">
        <v>0</v>
      </c>
      <c r="AH869">
        <v>0</v>
      </c>
      <c r="AI869">
        <v>0</v>
      </c>
      <c r="AJ869" t="str" cm="1">
        <f t="array" ref="AJ86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6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69">
        <v>0</v>
      </c>
      <c r="AM869">
        <v>0</v>
      </c>
      <c r="AN869">
        <v>1</v>
      </c>
      <c r="AO869">
        <v>0</v>
      </c>
      <c r="AP869">
        <v>0</v>
      </c>
      <c r="AQ869" t="str" cm="1">
        <f t="array" ref="AQ86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69" t="str" cm="1">
        <f t="array" ref="AR86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69">
        <v>50</v>
      </c>
      <c r="AT869">
        <v>45</v>
      </c>
      <c r="AU869">
        <v>0</v>
      </c>
      <c r="AV869">
        <v>2</v>
      </c>
      <c r="AW869" t="s">
        <v>45</v>
      </c>
      <c r="AX869" t="s">
        <v>13</v>
      </c>
      <c r="AY869" t="str">
        <f t="shared" si="118"/>
        <v>Store</v>
      </c>
      <c r="AZ869">
        <v>5</v>
      </c>
      <c r="BA869" t="s">
        <v>44</v>
      </c>
      <c r="BB869">
        <f t="shared" si="119"/>
        <v>5</v>
      </c>
      <c r="BC869">
        <f t="shared" si="120"/>
        <v>55</v>
      </c>
      <c r="BD869">
        <f t="shared" si="121"/>
        <v>7</v>
      </c>
      <c r="BE869">
        <f t="shared" si="122"/>
        <v>1</v>
      </c>
      <c r="BF869">
        <f t="shared" si="123"/>
        <v>1</v>
      </c>
      <c r="BG869">
        <f t="shared" si="124"/>
        <v>9</v>
      </c>
      <c r="BH869">
        <f t="shared" si="125"/>
        <v>2</v>
      </c>
      <c r="BI869" t="str">
        <f>VLOOKUP(BH869,'Additional Data'!$E$1:$F$12,2,FALSE)</f>
        <v>Churned Customer</v>
      </c>
      <c r="BJ869" t="str">
        <f>IF(G869 &lt;= 'Additional Data'!$Q$2, "Low", IF(G869 &lt;= 'Additional Data'!$Q$3, "Medium", "High"))</f>
        <v>Medium</v>
      </c>
      <c r="BK869" t="str">
        <f>IF(K869 &lt;= 'Additional Data'!$V$2, "Low", IF(K869 &lt;= 'Additional Data'!$V$3, "Medium", "High"))</f>
        <v>Low</v>
      </c>
      <c r="BL869" t="str">
        <f>IF(L869 &lt;= 'Additional Data'!$AA$2, "Low", IF(L869 &lt;= 'Additional Data'!$AA$3, "Medium", "High"))</f>
        <v>Low</v>
      </c>
      <c r="BM869">
        <v>868</v>
      </c>
    </row>
    <row r="870" spans="1:65" x14ac:dyDescent="0.25">
      <c r="A870">
        <v>51195</v>
      </c>
      <c r="B870" t="str">
        <f>IF(A870 &lt;= 'Additional Data'!$B$2,"Low", IF(A870 &lt;='Additional Data'!$B$3, "Medium", "High"))</f>
        <v>Medium</v>
      </c>
      <c r="C870">
        <v>1</v>
      </c>
      <c r="D870">
        <v>1</v>
      </c>
      <c r="E870">
        <v>46</v>
      </c>
      <c r="F870" t="str">
        <f t="shared" si="117"/>
        <v>Mid</v>
      </c>
      <c r="G870">
        <v>230</v>
      </c>
      <c r="H870">
        <v>14</v>
      </c>
      <c r="I870">
        <v>156</v>
      </c>
      <c r="J870">
        <v>82</v>
      </c>
      <c r="K870">
        <v>24</v>
      </c>
      <c r="L870">
        <v>58</v>
      </c>
      <c r="M870">
        <f>INDEX('Additional Data'!$H$2:$M$2, MATCH(MAX(G870:L870), G870:L870,0))</f>
        <v>0</v>
      </c>
      <c r="N870">
        <v>8</v>
      </c>
      <c r="O870">
        <v>9</v>
      </c>
      <c r="P870">
        <v>2</v>
      </c>
      <c r="Q870">
        <v>5</v>
      </c>
      <c r="R870">
        <v>8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3</v>
      </c>
      <c r="Z870">
        <v>11</v>
      </c>
      <c r="AA870">
        <v>0</v>
      </c>
      <c r="AB870">
        <v>58</v>
      </c>
      <c r="AC870" t="str" cm="1">
        <f t="array" ref="AC870">_xlfn.IFS(AB870 &lt; 30, "&lt; 30", AB870 &lt; 40, "30-39", AB870 &lt; 50, "40-49", AB870 &gt;= 50, "50+")</f>
        <v>50+</v>
      </c>
      <c r="AD870">
        <v>2613</v>
      </c>
      <c r="AE870">
        <v>0</v>
      </c>
      <c r="AF870">
        <v>0</v>
      </c>
      <c r="AG870">
        <v>0</v>
      </c>
      <c r="AH870">
        <v>1</v>
      </c>
      <c r="AI870">
        <v>0</v>
      </c>
      <c r="AJ870" t="str" cm="1">
        <f t="array" ref="AJ87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7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70">
        <v>0</v>
      </c>
      <c r="AM870">
        <v>0</v>
      </c>
      <c r="AN870">
        <v>1</v>
      </c>
      <c r="AO870">
        <v>0</v>
      </c>
      <c r="AP870">
        <v>0</v>
      </c>
      <c r="AQ870" t="str" cm="1">
        <f t="array" ref="AQ87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70" t="str" cm="1">
        <f t="array" ref="AR87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70">
        <v>506</v>
      </c>
      <c r="AT870">
        <v>448</v>
      </c>
      <c r="AU870">
        <v>0</v>
      </c>
      <c r="AV870">
        <v>2</v>
      </c>
      <c r="AW870" t="s">
        <v>46</v>
      </c>
      <c r="AX870" t="s">
        <v>11</v>
      </c>
      <c r="AY870" t="str">
        <f t="shared" si="118"/>
        <v>Web</v>
      </c>
      <c r="AZ870">
        <v>16</v>
      </c>
      <c r="BA870" t="s">
        <v>44</v>
      </c>
      <c r="BB870">
        <f t="shared" si="119"/>
        <v>16</v>
      </c>
      <c r="BC870">
        <f t="shared" si="120"/>
        <v>564</v>
      </c>
      <c r="BD870">
        <f t="shared" si="121"/>
        <v>6</v>
      </c>
      <c r="BE870">
        <f t="shared" si="122"/>
        <v>6</v>
      </c>
      <c r="BF870">
        <f t="shared" si="123"/>
        <v>5</v>
      </c>
      <c r="BG870">
        <f t="shared" si="124"/>
        <v>17</v>
      </c>
      <c r="BH870">
        <f t="shared" si="125"/>
        <v>5</v>
      </c>
      <c r="BI870" t="str">
        <f>VLOOKUP(BH870,'Additional Data'!$E$1:$F$12,2,FALSE)</f>
        <v>Loyal Customer</v>
      </c>
      <c r="BJ870" t="str">
        <f>IF(G870 &lt;= 'Additional Data'!$Q$2, "Low", IF(G870 &lt;= 'Additional Data'!$Q$3, "Medium", "High"))</f>
        <v>Medium</v>
      </c>
      <c r="BK870" t="str">
        <f>IF(K870 &lt;= 'Additional Data'!$V$2, "Low", IF(K870 &lt;= 'Additional Data'!$V$3, "Medium", "High"))</f>
        <v>Medium</v>
      </c>
      <c r="BL870" t="str">
        <f>IF(L870 &lt;= 'Additional Data'!$AA$2, "Low", IF(L870 &lt;= 'Additional Data'!$AA$3, "Medium", "High"))</f>
        <v>High</v>
      </c>
      <c r="BM870">
        <v>869</v>
      </c>
    </row>
    <row r="871" spans="1:65" x14ac:dyDescent="0.25">
      <c r="A871">
        <v>68092</v>
      </c>
      <c r="B871" t="str">
        <f>IF(A871 &lt;= 'Additional Data'!$B$2,"Low", IF(A871 &lt;='Additional Data'!$B$3, "Medium", "High"))</f>
        <v>Medium</v>
      </c>
      <c r="C871">
        <v>0</v>
      </c>
      <c r="D871">
        <v>0</v>
      </c>
      <c r="E871">
        <v>7</v>
      </c>
      <c r="F871" t="str">
        <f t="shared" si="117"/>
        <v>Very Recent</v>
      </c>
      <c r="G871">
        <v>852</v>
      </c>
      <c r="H871">
        <v>60</v>
      </c>
      <c r="I871">
        <v>207</v>
      </c>
      <c r="J871">
        <v>78</v>
      </c>
      <c r="K871">
        <v>36</v>
      </c>
      <c r="L871">
        <v>48</v>
      </c>
      <c r="M871">
        <f>INDEX('Additional Data'!$H$2:$M$2, MATCH(MAX(G871:L871), G871:L871,0))</f>
        <v>0</v>
      </c>
      <c r="N871">
        <v>2</v>
      </c>
      <c r="O871">
        <v>2</v>
      </c>
      <c r="P871">
        <v>6</v>
      </c>
      <c r="Q871">
        <v>10</v>
      </c>
      <c r="R871">
        <v>5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3</v>
      </c>
      <c r="Z871">
        <v>11</v>
      </c>
      <c r="AA871">
        <v>0</v>
      </c>
      <c r="AB871">
        <v>42</v>
      </c>
      <c r="AC871" t="str" cm="1">
        <f t="array" ref="AC871">_xlfn.IFS(AB871 &lt; 30, "&lt; 30", AB871 &lt; 40, "30-39", AB871 &lt; 50, "40-49", AB871 &gt;= 50, "50+")</f>
        <v>40-49</v>
      </c>
      <c r="AD871">
        <v>2354</v>
      </c>
      <c r="AE871">
        <v>0</v>
      </c>
      <c r="AF871">
        <v>0</v>
      </c>
      <c r="AG871">
        <v>1</v>
      </c>
      <c r="AH871">
        <v>0</v>
      </c>
      <c r="AI871">
        <v>0</v>
      </c>
      <c r="AJ871" t="str" cm="1">
        <f t="array" ref="AJ87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7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71">
        <v>0</v>
      </c>
      <c r="AM871">
        <v>0</v>
      </c>
      <c r="AN871">
        <v>0</v>
      </c>
      <c r="AO871">
        <v>1</v>
      </c>
      <c r="AP871">
        <v>0</v>
      </c>
      <c r="AQ871" t="str" cm="1">
        <f t="array" ref="AQ87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871" t="str" cm="1">
        <f t="array" ref="AR87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71">
        <v>1233</v>
      </c>
      <c r="AT871">
        <v>1185</v>
      </c>
      <c r="AU871">
        <v>0</v>
      </c>
      <c r="AV871">
        <v>0</v>
      </c>
      <c r="AW871" t="s">
        <v>43</v>
      </c>
      <c r="AX871" t="s">
        <v>13</v>
      </c>
      <c r="AY871" t="str">
        <f t="shared" si="118"/>
        <v>Store</v>
      </c>
      <c r="AZ871">
        <v>18</v>
      </c>
      <c r="BA871" t="s">
        <v>44</v>
      </c>
      <c r="BB871">
        <f t="shared" si="119"/>
        <v>18</v>
      </c>
      <c r="BC871">
        <f t="shared" si="120"/>
        <v>1281</v>
      </c>
      <c r="BD871">
        <f t="shared" si="121"/>
        <v>10</v>
      </c>
      <c r="BE871">
        <f t="shared" si="122"/>
        <v>7</v>
      </c>
      <c r="BF871">
        <f t="shared" si="123"/>
        <v>8</v>
      </c>
      <c r="BG871">
        <f t="shared" si="124"/>
        <v>25</v>
      </c>
      <c r="BH871">
        <f t="shared" si="125"/>
        <v>9</v>
      </c>
      <c r="BI871" t="str">
        <f>VLOOKUP(BH871,'Additional Data'!$E$1:$F$12,2,FALSE)</f>
        <v>Top Customer</v>
      </c>
      <c r="BJ871" t="str">
        <f>IF(G871 &lt;= 'Additional Data'!$Q$2, "Low", IF(G871 &lt;= 'Additional Data'!$Q$3, "Medium", "High"))</f>
        <v>High</v>
      </c>
      <c r="BK871" t="str">
        <f>IF(K871 &lt;= 'Additional Data'!$V$2, "Low", IF(K871 &lt;= 'Additional Data'!$V$3, "Medium", "High"))</f>
        <v>High</v>
      </c>
      <c r="BL871" t="str">
        <f>IF(L871 &lt;= 'Additional Data'!$AA$2, "Low", IF(L871 &lt;= 'Additional Data'!$AA$3, "Medium", "High"))</f>
        <v>Medium</v>
      </c>
      <c r="BM871">
        <v>870</v>
      </c>
    </row>
    <row r="872" spans="1:65" x14ac:dyDescent="0.25">
      <c r="A872">
        <v>31814</v>
      </c>
      <c r="B872" t="str">
        <f>IF(A872 &lt;= 'Additional Data'!$B$2,"Low", IF(A872 &lt;='Additional Data'!$B$3, "Medium", "High"))</f>
        <v>Low</v>
      </c>
      <c r="C872">
        <v>1</v>
      </c>
      <c r="D872">
        <v>0</v>
      </c>
      <c r="E872">
        <v>73</v>
      </c>
      <c r="F872" t="str">
        <f t="shared" si="117"/>
        <v>Old</v>
      </c>
      <c r="G872">
        <v>35</v>
      </c>
      <c r="H872">
        <v>3</v>
      </c>
      <c r="I872">
        <v>20</v>
      </c>
      <c r="J872">
        <v>4</v>
      </c>
      <c r="K872">
        <v>1</v>
      </c>
      <c r="L872">
        <v>20</v>
      </c>
      <c r="M872">
        <f>INDEX('Additional Data'!$H$2:$M$2, MATCH(MAX(G872:L872), G872:L872,0))</f>
        <v>0</v>
      </c>
      <c r="N872">
        <v>2</v>
      </c>
      <c r="O872">
        <v>2</v>
      </c>
      <c r="P872">
        <v>0</v>
      </c>
      <c r="Q872">
        <v>3</v>
      </c>
      <c r="R872">
        <v>9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3</v>
      </c>
      <c r="Z872">
        <v>11</v>
      </c>
      <c r="AA872">
        <v>0</v>
      </c>
      <c r="AB872">
        <v>47</v>
      </c>
      <c r="AC872" t="str" cm="1">
        <f t="array" ref="AC872">_xlfn.IFS(AB872 &lt; 30, "&lt; 30", AB872 &lt; 40, "30-39", AB872 &lt; 50, "40-49", AB872 &gt;= 50, "50+")</f>
        <v>40-49</v>
      </c>
      <c r="AD872">
        <v>2664</v>
      </c>
      <c r="AE872">
        <v>0</v>
      </c>
      <c r="AF872">
        <v>1</v>
      </c>
      <c r="AG872">
        <v>0</v>
      </c>
      <c r="AH872">
        <v>0</v>
      </c>
      <c r="AI872">
        <v>0</v>
      </c>
      <c r="AJ872" t="str" cm="1">
        <f t="array" ref="AJ87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7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72">
        <v>0</v>
      </c>
      <c r="AM872">
        <v>0</v>
      </c>
      <c r="AN872">
        <v>1</v>
      </c>
      <c r="AO872">
        <v>0</v>
      </c>
      <c r="AP872">
        <v>0</v>
      </c>
      <c r="AQ872" t="str" cm="1">
        <f t="array" ref="AQ87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72" t="str" cm="1">
        <f t="array" ref="AR87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72">
        <v>63</v>
      </c>
      <c r="AT872">
        <v>43</v>
      </c>
      <c r="AU872">
        <v>1</v>
      </c>
      <c r="AV872">
        <v>1</v>
      </c>
      <c r="AW872" t="s">
        <v>47</v>
      </c>
      <c r="AX872" t="s">
        <v>13</v>
      </c>
      <c r="AY872" t="str">
        <f t="shared" si="118"/>
        <v>Store</v>
      </c>
      <c r="AZ872">
        <v>5</v>
      </c>
      <c r="BA872" t="s">
        <v>48</v>
      </c>
      <c r="BB872">
        <f t="shared" si="119"/>
        <v>5</v>
      </c>
      <c r="BC872">
        <f t="shared" si="120"/>
        <v>83</v>
      </c>
      <c r="BD872">
        <f t="shared" si="121"/>
        <v>3.0000000000000004</v>
      </c>
      <c r="BE872">
        <f t="shared" si="122"/>
        <v>1</v>
      </c>
      <c r="BF872">
        <f t="shared" si="123"/>
        <v>2</v>
      </c>
      <c r="BG872">
        <f t="shared" si="124"/>
        <v>6</v>
      </c>
      <c r="BH872">
        <f t="shared" si="125"/>
        <v>0</v>
      </c>
      <c r="BI872" t="str">
        <f>VLOOKUP(BH872,'Additional Data'!$E$1:$F$12,2,FALSE)</f>
        <v>Churned Customer</v>
      </c>
      <c r="BJ872" t="str">
        <f>IF(G872 &lt;= 'Additional Data'!$Q$2, "Low", IF(G872 &lt;= 'Additional Data'!$Q$3, "Medium", "High"))</f>
        <v>Medium</v>
      </c>
      <c r="BK872" t="str">
        <f>IF(K872 &lt;= 'Additional Data'!$V$2, "Low", IF(K872 &lt;= 'Additional Data'!$V$3, "Medium", "High"))</f>
        <v>Low</v>
      </c>
      <c r="BL872" t="str">
        <f>IF(L872 &lt;= 'Additional Data'!$AA$2, "Low", IF(L872 &lt;= 'Additional Data'!$AA$3, "Medium", "High"))</f>
        <v>Medium</v>
      </c>
      <c r="BM872">
        <v>871</v>
      </c>
    </row>
    <row r="873" spans="1:65" x14ac:dyDescent="0.25">
      <c r="A873">
        <v>51390</v>
      </c>
      <c r="B873" t="str">
        <f>IF(A873 &lt;= 'Additional Data'!$B$2,"Low", IF(A873 &lt;='Additional Data'!$B$3, "Medium", "High"))</f>
        <v>Medium</v>
      </c>
      <c r="C873">
        <v>1</v>
      </c>
      <c r="D873">
        <v>1</v>
      </c>
      <c r="E873">
        <v>54</v>
      </c>
      <c r="F873" t="str">
        <f t="shared" si="117"/>
        <v>Mid</v>
      </c>
      <c r="G873">
        <v>205</v>
      </c>
      <c r="H873">
        <v>20</v>
      </c>
      <c r="I873">
        <v>47</v>
      </c>
      <c r="J873">
        <v>23</v>
      </c>
      <c r="K873">
        <v>2</v>
      </c>
      <c r="L873">
        <v>56</v>
      </c>
      <c r="M873">
        <f>INDEX('Additional Data'!$H$2:$M$2, MATCH(MAX(G873:L873), G873:L873,0))</f>
        <v>0</v>
      </c>
      <c r="N873">
        <v>6</v>
      </c>
      <c r="O873">
        <v>5</v>
      </c>
      <c r="P873">
        <v>2</v>
      </c>
      <c r="Q873">
        <v>5</v>
      </c>
      <c r="R873">
        <v>5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3</v>
      </c>
      <c r="Z873">
        <v>11</v>
      </c>
      <c r="AA873">
        <v>0</v>
      </c>
      <c r="AB873">
        <v>55</v>
      </c>
      <c r="AC873" t="str" cm="1">
        <f t="array" ref="AC873">_xlfn.IFS(AB873 &lt; 30, "&lt; 30", AB873 &lt; 40, "30-39", AB873 &lt; 50, "40-49", AB873 &gt;= 50, "50+")</f>
        <v>50+</v>
      </c>
      <c r="AD873">
        <v>2818</v>
      </c>
      <c r="AE873">
        <v>0</v>
      </c>
      <c r="AF873">
        <v>0</v>
      </c>
      <c r="AG873">
        <v>0</v>
      </c>
      <c r="AH873">
        <v>0</v>
      </c>
      <c r="AI873">
        <v>1</v>
      </c>
      <c r="AJ873" t="str" cm="1">
        <f t="array" ref="AJ87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87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73">
        <v>0</v>
      </c>
      <c r="AM873">
        <v>0</v>
      </c>
      <c r="AN873">
        <v>0</v>
      </c>
      <c r="AO873">
        <v>1</v>
      </c>
      <c r="AP873">
        <v>0</v>
      </c>
      <c r="AQ873" t="str" cm="1">
        <f t="array" ref="AQ87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873" t="str" cm="1">
        <f t="array" ref="AR87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73">
        <v>297</v>
      </c>
      <c r="AT873">
        <v>241</v>
      </c>
      <c r="AU873">
        <v>0</v>
      </c>
      <c r="AV873">
        <v>2</v>
      </c>
      <c r="AW873" t="s">
        <v>47</v>
      </c>
      <c r="AX873" t="s">
        <v>11</v>
      </c>
      <c r="AY873" t="str">
        <f t="shared" si="118"/>
        <v>Web</v>
      </c>
      <c r="AZ873">
        <v>12</v>
      </c>
      <c r="BA873" t="s">
        <v>44</v>
      </c>
      <c r="BB873">
        <f t="shared" si="119"/>
        <v>12</v>
      </c>
      <c r="BC873">
        <f t="shared" si="120"/>
        <v>353</v>
      </c>
      <c r="BD873">
        <f t="shared" si="121"/>
        <v>5</v>
      </c>
      <c r="BE873">
        <f t="shared" si="122"/>
        <v>4</v>
      </c>
      <c r="BF873">
        <f t="shared" si="123"/>
        <v>4</v>
      </c>
      <c r="BG873">
        <f t="shared" si="124"/>
        <v>13</v>
      </c>
      <c r="BH873">
        <f t="shared" si="125"/>
        <v>3</v>
      </c>
      <c r="BI873" t="str">
        <f>VLOOKUP(BH873,'Additional Data'!$E$1:$F$12,2,FALSE)</f>
        <v>At Risk</v>
      </c>
      <c r="BJ873" t="str">
        <f>IF(G873 &lt;= 'Additional Data'!$Q$2, "Low", IF(G873 &lt;= 'Additional Data'!$Q$3, "Medium", "High"))</f>
        <v>Medium</v>
      </c>
      <c r="BK873" t="str">
        <f>IF(K873 &lt;= 'Additional Data'!$V$2, "Low", IF(K873 &lt;= 'Additional Data'!$V$3, "Medium", "High"))</f>
        <v>Medium</v>
      </c>
      <c r="BL873" t="str">
        <f>IF(L873 &lt;= 'Additional Data'!$AA$2, "Low", IF(L873 &lt;= 'Additional Data'!$AA$3, "Medium", "High"))</f>
        <v>Medium</v>
      </c>
      <c r="BM873">
        <v>872</v>
      </c>
    </row>
    <row r="874" spans="1:65" x14ac:dyDescent="0.25">
      <c r="A874">
        <v>76630</v>
      </c>
      <c r="B874" t="str">
        <f>IF(A874 &lt;= 'Additional Data'!$B$2,"Low", IF(A874 &lt;='Additional Data'!$B$3, "Medium", "High"))</f>
        <v>High</v>
      </c>
      <c r="C874">
        <v>0</v>
      </c>
      <c r="D874">
        <v>0</v>
      </c>
      <c r="E874">
        <v>93</v>
      </c>
      <c r="F874" t="str">
        <f t="shared" si="117"/>
        <v>Old</v>
      </c>
      <c r="G874">
        <v>255</v>
      </c>
      <c r="H874">
        <v>31</v>
      </c>
      <c r="I874">
        <v>446</v>
      </c>
      <c r="J874">
        <v>40</v>
      </c>
      <c r="K874">
        <v>56</v>
      </c>
      <c r="L874">
        <v>175</v>
      </c>
      <c r="M874">
        <f>INDEX('Additional Data'!$H$2:$M$2, MATCH(MAX(G874:L874), G874:L874,0))</f>
        <v>0</v>
      </c>
      <c r="N874">
        <v>1</v>
      </c>
      <c r="O874">
        <v>3</v>
      </c>
      <c r="P874">
        <v>10</v>
      </c>
      <c r="Q874">
        <v>11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3</v>
      </c>
      <c r="Z874">
        <v>11</v>
      </c>
      <c r="AA874">
        <v>0</v>
      </c>
      <c r="AB874">
        <v>37</v>
      </c>
      <c r="AC874" t="str" cm="1">
        <f t="array" ref="AC874">_xlfn.IFS(AB874 &lt; 30, "&lt; 30", AB874 &lt; 40, "30-39", AB874 &lt; 50, "40-49", AB874 &gt;= 50, "50+")</f>
        <v>30-39</v>
      </c>
      <c r="AD874">
        <v>2325</v>
      </c>
      <c r="AE874">
        <v>0</v>
      </c>
      <c r="AF874">
        <v>1</v>
      </c>
      <c r="AG874">
        <v>0</v>
      </c>
      <c r="AH874">
        <v>0</v>
      </c>
      <c r="AI874">
        <v>0</v>
      </c>
      <c r="AJ874" t="str" cm="1">
        <f t="array" ref="AJ87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7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74">
        <v>0</v>
      </c>
      <c r="AM874">
        <v>0</v>
      </c>
      <c r="AN874">
        <v>1</v>
      </c>
      <c r="AO874">
        <v>0</v>
      </c>
      <c r="AP874">
        <v>0</v>
      </c>
      <c r="AQ874" t="str" cm="1">
        <f t="array" ref="AQ87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74" t="str" cm="1">
        <f t="array" ref="AR87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74">
        <v>828</v>
      </c>
      <c r="AT874">
        <v>653</v>
      </c>
      <c r="AU874">
        <v>0</v>
      </c>
      <c r="AV874">
        <v>0</v>
      </c>
      <c r="AW874" t="s">
        <v>46</v>
      </c>
      <c r="AX874" t="s">
        <v>13</v>
      </c>
      <c r="AY874" t="str">
        <f t="shared" si="118"/>
        <v>Store</v>
      </c>
      <c r="AZ874">
        <v>24</v>
      </c>
      <c r="BA874" t="s">
        <v>44</v>
      </c>
      <c r="BB874">
        <f t="shared" si="119"/>
        <v>24</v>
      </c>
      <c r="BC874">
        <f t="shared" si="120"/>
        <v>1003</v>
      </c>
      <c r="BD874">
        <f t="shared" si="121"/>
        <v>0.99999999999999978</v>
      </c>
      <c r="BE874">
        <f t="shared" si="122"/>
        <v>9</v>
      </c>
      <c r="BF874">
        <f t="shared" si="123"/>
        <v>7</v>
      </c>
      <c r="BG874">
        <f t="shared" si="124"/>
        <v>17</v>
      </c>
      <c r="BH874">
        <f t="shared" si="125"/>
        <v>5</v>
      </c>
      <c r="BI874" t="str">
        <f>VLOOKUP(BH874,'Additional Data'!$E$1:$F$12,2,FALSE)</f>
        <v>Loyal Customer</v>
      </c>
      <c r="BJ874" t="str">
        <f>IF(G874 &lt;= 'Additional Data'!$Q$2, "Low", IF(G874 &lt;= 'Additional Data'!$Q$3, "Medium", "High"))</f>
        <v>Medium</v>
      </c>
      <c r="BK874" t="str">
        <f>IF(K874 &lt;= 'Additional Data'!$V$2, "Low", IF(K874 &lt;= 'Additional Data'!$V$3, "Medium", "High"))</f>
        <v>High</v>
      </c>
      <c r="BL874" t="str">
        <f>IF(L874 &lt;= 'Additional Data'!$AA$2, "Low", IF(L874 &lt;= 'Additional Data'!$AA$3, "Medium", "High"))</f>
        <v>High</v>
      </c>
      <c r="BM874">
        <v>873</v>
      </c>
    </row>
    <row r="875" spans="1:65" x14ac:dyDescent="0.25">
      <c r="A875">
        <v>26868</v>
      </c>
      <c r="B875" t="str">
        <f>IF(A875 &lt;= 'Additional Data'!$B$2,"Low", IF(A875 &lt;='Additional Data'!$B$3, "Medium", "High"))</f>
        <v>Low</v>
      </c>
      <c r="C875">
        <v>1</v>
      </c>
      <c r="D875">
        <v>0</v>
      </c>
      <c r="E875">
        <v>52</v>
      </c>
      <c r="F875" t="str">
        <f t="shared" si="117"/>
        <v>Mid</v>
      </c>
      <c r="G875">
        <v>0</v>
      </c>
      <c r="H875">
        <v>0</v>
      </c>
      <c r="I875">
        <v>1</v>
      </c>
      <c r="J875">
        <v>8</v>
      </c>
      <c r="K875">
        <v>3</v>
      </c>
      <c r="L875">
        <v>2</v>
      </c>
      <c r="M875">
        <f>INDEX('Additional Data'!$H$2:$M$2, MATCH(MAX(G875:L875), G875:L875,0))</f>
        <v>0</v>
      </c>
      <c r="N875">
        <v>1</v>
      </c>
      <c r="O875">
        <v>1</v>
      </c>
      <c r="P875">
        <v>0</v>
      </c>
      <c r="Q875">
        <v>2</v>
      </c>
      <c r="R875">
        <v>7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3</v>
      </c>
      <c r="Z875">
        <v>11</v>
      </c>
      <c r="AA875">
        <v>0</v>
      </c>
      <c r="AB875">
        <v>29</v>
      </c>
      <c r="AC875" t="str" cm="1">
        <f t="array" ref="AC875">_xlfn.IFS(AB875 &lt; 30, "&lt; 30", AB875 &lt; 40, "30-39", AB875 &lt; 50, "40-49", AB875 &gt;= 50, "50+")</f>
        <v>&lt; 30</v>
      </c>
      <c r="AD875">
        <v>2219</v>
      </c>
      <c r="AE875">
        <v>0</v>
      </c>
      <c r="AF875">
        <v>0</v>
      </c>
      <c r="AG875">
        <v>1</v>
      </c>
      <c r="AH875">
        <v>0</v>
      </c>
      <c r="AI875">
        <v>0</v>
      </c>
      <c r="AJ875" t="str" cm="1">
        <f t="array" ref="AJ87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7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75">
        <v>0</v>
      </c>
      <c r="AM875">
        <v>1</v>
      </c>
      <c r="AN875">
        <v>0</v>
      </c>
      <c r="AO875">
        <v>0</v>
      </c>
      <c r="AP875">
        <v>0</v>
      </c>
      <c r="AQ875" t="str" cm="1">
        <f t="array" ref="AQ87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875" t="str" cm="1">
        <f t="array" ref="AR87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875">
        <v>12</v>
      </c>
      <c r="AT875">
        <v>10</v>
      </c>
      <c r="AU875">
        <v>0</v>
      </c>
      <c r="AV875">
        <v>1</v>
      </c>
      <c r="AW875" t="s">
        <v>45</v>
      </c>
      <c r="AX875" t="s">
        <v>13</v>
      </c>
      <c r="AY875" t="str">
        <f t="shared" si="118"/>
        <v>Store</v>
      </c>
      <c r="AZ875">
        <v>3</v>
      </c>
      <c r="BA875" t="s">
        <v>44</v>
      </c>
      <c r="BB875">
        <f t="shared" si="119"/>
        <v>3</v>
      </c>
      <c r="BC875">
        <f t="shared" si="120"/>
        <v>14</v>
      </c>
      <c r="BD875">
        <f t="shared" si="121"/>
        <v>5</v>
      </c>
      <c r="BE875">
        <f t="shared" si="122"/>
        <v>0</v>
      </c>
      <c r="BF875">
        <f t="shared" si="123"/>
        <v>0</v>
      </c>
      <c r="BG875">
        <f t="shared" si="124"/>
        <v>5</v>
      </c>
      <c r="BH875">
        <f t="shared" si="125"/>
        <v>0</v>
      </c>
      <c r="BI875" t="str">
        <f>VLOOKUP(BH875,'Additional Data'!$E$1:$F$12,2,FALSE)</f>
        <v>Churned Customer</v>
      </c>
      <c r="BJ875" t="str">
        <f>IF(G875 &lt;= 'Additional Data'!$Q$2, "Low", IF(G875 &lt;= 'Additional Data'!$Q$3, "Medium", "High"))</f>
        <v>Low</v>
      </c>
      <c r="BK875" t="str">
        <f>IF(K875 &lt;= 'Additional Data'!$V$2, "Low", IF(K875 &lt;= 'Additional Data'!$V$3, "Medium", "High"))</f>
        <v>Medium</v>
      </c>
      <c r="BL875" t="str">
        <f>IF(L875 &lt;= 'Additional Data'!$AA$2, "Low", IF(L875 &lt;= 'Additional Data'!$AA$3, "Medium", "High"))</f>
        <v>Low</v>
      </c>
      <c r="BM875">
        <v>874</v>
      </c>
    </row>
    <row r="876" spans="1:65" x14ac:dyDescent="0.25">
      <c r="A876">
        <v>48948</v>
      </c>
      <c r="B876" t="str">
        <f>IF(A876 &lt;= 'Additional Data'!$B$2,"Low", IF(A876 &lt;='Additional Data'!$B$3, "Medium", "High"))</f>
        <v>Medium</v>
      </c>
      <c r="C876">
        <v>0</v>
      </c>
      <c r="D876">
        <v>0</v>
      </c>
      <c r="E876">
        <v>53</v>
      </c>
      <c r="F876" t="str">
        <f t="shared" si="117"/>
        <v>Mid</v>
      </c>
      <c r="G876">
        <v>437</v>
      </c>
      <c r="H876">
        <v>8</v>
      </c>
      <c r="I876">
        <v>206</v>
      </c>
      <c r="J876">
        <v>160</v>
      </c>
      <c r="K876">
        <v>49</v>
      </c>
      <c r="L876">
        <v>42</v>
      </c>
      <c r="M876">
        <f>INDEX('Additional Data'!$H$2:$M$2, MATCH(MAX(G876:L876), G876:L876,0))</f>
        <v>0</v>
      </c>
      <c r="N876">
        <v>2</v>
      </c>
      <c r="O876">
        <v>7</v>
      </c>
      <c r="P876">
        <v>10</v>
      </c>
      <c r="Q876">
        <v>5</v>
      </c>
      <c r="R876">
        <v>6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3</v>
      </c>
      <c r="Z876">
        <v>11</v>
      </c>
      <c r="AA876">
        <v>1</v>
      </c>
      <c r="AB876">
        <v>77</v>
      </c>
      <c r="AC876" t="str" cm="1">
        <f t="array" ref="AC876">_xlfn.IFS(AB876 &lt; 30, "&lt; 30", AB876 &lt; 40, "30-39", AB876 &lt; 50, "40-49", AB876 &gt;= 50, "50+")</f>
        <v>50+</v>
      </c>
      <c r="AD876">
        <v>2672</v>
      </c>
      <c r="AE876">
        <v>1</v>
      </c>
      <c r="AF876">
        <v>0</v>
      </c>
      <c r="AG876">
        <v>0</v>
      </c>
      <c r="AH876">
        <v>0</v>
      </c>
      <c r="AI876">
        <v>0</v>
      </c>
      <c r="AJ876" t="str" cm="1">
        <f t="array" ref="AJ87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87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76">
        <v>0</v>
      </c>
      <c r="AM876">
        <v>0</v>
      </c>
      <c r="AN876">
        <v>0</v>
      </c>
      <c r="AO876">
        <v>0</v>
      </c>
      <c r="AP876">
        <v>1</v>
      </c>
      <c r="AQ876" t="str" cm="1">
        <f t="array" ref="AQ87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876" t="str" cm="1">
        <f t="array" ref="AR87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76">
        <v>860</v>
      </c>
      <c r="AT876">
        <v>818</v>
      </c>
      <c r="AU876">
        <v>1</v>
      </c>
      <c r="AV876">
        <v>0</v>
      </c>
      <c r="AW876" t="s">
        <v>46</v>
      </c>
      <c r="AX876" t="s">
        <v>12</v>
      </c>
      <c r="AY876" t="str">
        <f t="shared" si="118"/>
        <v>Catalog</v>
      </c>
      <c r="AZ876">
        <v>22</v>
      </c>
      <c r="BA876" t="s">
        <v>48</v>
      </c>
      <c r="BB876">
        <f t="shared" si="119"/>
        <v>22</v>
      </c>
      <c r="BC876">
        <f t="shared" si="120"/>
        <v>902</v>
      </c>
      <c r="BD876">
        <f t="shared" si="121"/>
        <v>5</v>
      </c>
      <c r="BE876">
        <f t="shared" si="122"/>
        <v>8</v>
      </c>
      <c r="BF876">
        <f t="shared" si="123"/>
        <v>6</v>
      </c>
      <c r="BG876">
        <f t="shared" si="124"/>
        <v>19</v>
      </c>
      <c r="BH876">
        <f t="shared" si="125"/>
        <v>7</v>
      </c>
      <c r="BI876" t="str">
        <f>VLOOKUP(BH876,'Additional Data'!$E$1:$F$12,2,FALSE)</f>
        <v>Loyal Customer</v>
      </c>
      <c r="BJ876" t="str">
        <f>IF(G876 &lt;= 'Additional Data'!$Q$2, "Low", IF(G876 &lt;= 'Additional Data'!$Q$3, "Medium", "High"))</f>
        <v>Medium</v>
      </c>
      <c r="BK876" t="str">
        <f>IF(K876 &lt;= 'Additional Data'!$V$2, "Low", IF(K876 &lt;= 'Additional Data'!$V$3, "Medium", "High"))</f>
        <v>High</v>
      </c>
      <c r="BL876" t="str">
        <f>IF(L876 &lt;= 'Additional Data'!$AA$2, "Low", IF(L876 &lt;= 'Additional Data'!$AA$3, "Medium", "High"))</f>
        <v>Medium</v>
      </c>
      <c r="BM876">
        <v>875</v>
      </c>
    </row>
    <row r="877" spans="1:65" x14ac:dyDescent="0.25">
      <c r="A877">
        <v>55260</v>
      </c>
      <c r="B877" t="str">
        <f>IF(A877 &lt;= 'Additional Data'!$B$2,"Low", IF(A877 &lt;='Additional Data'!$B$3, "Medium", "High"))</f>
        <v>Medium</v>
      </c>
      <c r="C877">
        <v>0</v>
      </c>
      <c r="D877">
        <v>1</v>
      </c>
      <c r="E877">
        <v>81</v>
      </c>
      <c r="F877" t="str">
        <f t="shared" si="117"/>
        <v>Old</v>
      </c>
      <c r="G877">
        <v>825</v>
      </c>
      <c r="H877">
        <v>8</v>
      </c>
      <c r="I877">
        <v>53</v>
      </c>
      <c r="J877">
        <v>11</v>
      </c>
      <c r="K877">
        <v>0</v>
      </c>
      <c r="L877">
        <v>242</v>
      </c>
      <c r="M877">
        <f>INDEX('Additional Data'!$H$2:$M$2, MATCH(MAX(G877:L877), G877:L877,0))</f>
        <v>0</v>
      </c>
      <c r="N877">
        <v>2</v>
      </c>
      <c r="O877">
        <v>8</v>
      </c>
      <c r="P877">
        <v>10</v>
      </c>
      <c r="Q877">
        <v>5</v>
      </c>
      <c r="R877">
        <v>6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3</v>
      </c>
      <c r="Z877">
        <v>11</v>
      </c>
      <c r="AA877">
        <v>0</v>
      </c>
      <c r="AB877">
        <v>48</v>
      </c>
      <c r="AC877" t="str" cm="1">
        <f t="array" ref="AC877">_xlfn.IFS(AB877 &lt; 30, "&lt; 30", AB877 &lt; 40, "30-39", AB877 &lt; 50, "40-49", AB877 &gt;= 50, "50+")</f>
        <v>40-49</v>
      </c>
      <c r="AD877">
        <v>2723</v>
      </c>
      <c r="AE877">
        <v>0</v>
      </c>
      <c r="AF877">
        <v>0</v>
      </c>
      <c r="AG877">
        <v>1</v>
      </c>
      <c r="AH877">
        <v>0</v>
      </c>
      <c r="AI877">
        <v>0</v>
      </c>
      <c r="AJ877" t="str" cm="1">
        <f t="array" ref="AJ87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7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77">
        <v>0</v>
      </c>
      <c r="AM877">
        <v>0</v>
      </c>
      <c r="AN877">
        <v>0</v>
      </c>
      <c r="AO877">
        <v>0</v>
      </c>
      <c r="AP877">
        <v>1</v>
      </c>
      <c r="AQ877" t="str" cm="1">
        <f t="array" ref="AQ87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877" t="str" cm="1">
        <f t="array" ref="AR87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77">
        <v>897</v>
      </c>
      <c r="AT877">
        <v>655</v>
      </c>
      <c r="AU877">
        <v>0</v>
      </c>
      <c r="AV877">
        <v>1</v>
      </c>
      <c r="AW877" t="s">
        <v>46</v>
      </c>
      <c r="AX877" t="s">
        <v>12</v>
      </c>
      <c r="AY877" t="str">
        <f t="shared" si="118"/>
        <v>Catalog</v>
      </c>
      <c r="AZ877">
        <v>23</v>
      </c>
      <c r="BA877" t="s">
        <v>44</v>
      </c>
      <c r="BB877">
        <f t="shared" si="119"/>
        <v>23</v>
      </c>
      <c r="BC877">
        <f t="shared" si="120"/>
        <v>1139</v>
      </c>
      <c r="BD877">
        <f t="shared" si="121"/>
        <v>1.9999999999999996</v>
      </c>
      <c r="BE877">
        <f t="shared" si="122"/>
        <v>9</v>
      </c>
      <c r="BF877">
        <f t="shared" si="123"/>
        <v>7</v>
      </c>
      <c r="BG877">
        <f t="shared" si="124"/>
        <v>18</v>
      </c>
      <c r="BH877">
        <f t="shared" si="125"/>
        <v>6</v>
      </c>
      <c r="BI877" t="str">
        <f>VLOOKUP(BH877,'Additional Data'!$E$1:$F$12,2,FALSE)</f>
        <v>Loyal Customer</v>
      </c>
      <c r="BJ877" t="str">
        <f>IF(G877 &lt;= 'Additional Data'!$Q$2, "Low", IF(G877 &lt;= 'Additional Data'!$Q$3, "Medium", "High"))</f>
        <v>High</v>
      </c>
      <c r="BK877" t="str">
        <f>IF(K877 &lt;= 'Additional Data'!$V$2, "Low", IF(K877 &lt;= 'Additional Data'!$V$3, "Medium", "High"))</f>
        <v>Low</v>
      </c>
      <c r="BL877" t="str">
        <f>IF(L877 &lt;= 'Additional Data'!$AA$2, "Low", IF(L877 &lt;= 'Additional Data'!$AA$3, "Medium", "High"))</f>
        <v>High</v>
      </c>
      <c r="BM877">
        <v>876</v>
      </c>
    </row>
    <row r="878" spans="1:65" x14ac:dyDescent="0.25">
      <c r="A878">
        <v>64090</v>
      </c>
      <c r="B878" t="str">
        <f>IF(A878 &lt;= 'Additional Data'!$B$2,"Low", IF(A878 &lt;='Additional Data'!$B$3, "Medium", "High"))</f>
        <v>Medium</v>
      </c>
      <c r="C878">
        <v>0</v>
      </c>
      <c r="D878">
        <v>1</v>
      </c>
      <c r="E878">
        <v>8</v>
      </c>
      <c r="F878" t="str">
        <f t="shared" si="117"/>
        <v>Recent</v>
      </c>
      <c r="G878">
        <v>316</v>
      </c>
      <c r="H878">
        <v>58</v>
      </c>
      <c r="I878">
        <v>161</v>
      </c>
      <c r="J878">
        <v>76</v>
      </c>
      <c r="K878">
        <v>51</v>
      </c>
      <c r="L878">
        <v>135</v>
      </c>
      <c r="M878">
        <f>INDEX('Additional Data'!$H$2:$M$2, MATCH(MAX(G878:L878), G878:L878,0))</f>
        <v>0</v>
      </c>
      <c r="N878">
        <v>1</v>
      </c>
      <c r="O878">
        <v>6</v>
      </c>
      <c r="P878">
        <v>9</v>
      </c>
      <c r="Q878">
        <v>4</v>
      </c>
      <c r="R878">
        <v>5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3</v>
      </c>
      <c r="Z878">
        <v>11</v>
      </c>
      <c r="AA878">
        <v>1</v>
      </c>
      <c r="AB878">
        <v>64</v>
      </c>
      <c r="AC878" t="str" cm="1">
        <f t="array" ref="AC878">_xlfn.IFS(AB878 &lt; 30, "&lt; 30", AB878 &lt; 40, "30-39", AB878 &lt; 50, "40-49", AB878 &gt;= 50, "50+")</f>
        <v>50+</v>
      </c>
      <c r="AD878">
        <v>2485</v>
      </c>
      <c r="AE878">
        <v>0</v>
      </c>
      <c r="AF878">
        <v>0</v>
      </c>
      <c r="AG878">
        <v>0</v>
      </c>
      <c r="AH878">
        <v>1</v>
      </c>
      <c r="AI878">
        <v>0</v>
      </c>
      <c r="AJ878" t="str" cm="1">
        <f t="array" ref="AJ87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7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78">
        <v>0</v>
      </c>
      <c r="AM878">
        <v>0</v>
      </c>
      <c r="AN878">
        <v>1</v>
      </c>
      <c r="AO878">
        <v>0</v>
      </c>
      <c r="AP878">
        <v>0</v>
      </c>
      <c r="AQ878" t="str" cm="1">
        <f t="array" ref="AQ87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78" t="str" cm="1">
        <f t="array" ref="AR87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78">
        <v>662</v>
      </c>
      <c r="AT878">
        <v>527</v>
      </c>
      <c r="AU878">
        <v>0</v>
      </c>
      <c r="AV878">
        <v>1</v>
      </c>
      <c r="AW878" t="s">
        <v>46</v>
      </c>
      <c r="AX878" t="s">
        <v>12</v>
      </c>
      <c r="AY878" t="str">
        <f t="shared" si="118"/>
        <v>Catalog</v>
      </c>
      <c r="AZ878">
        <v>19</v>
      </c>
      <c r="BA878" t="s">
        <v>44</v>
      </c>
      <c r="BB878">
        <f t="shared" si="119"/>
        <v>19</v>
      </c>
      <c r="BC878">
        <f t="shared" si="120"/>
        <v>797</v>
      </c>
      <c r="BD878">
        <f t="shared" si="121"/>
        <v>10</v>
      </c>
      <c r="BE878">
        <f t="shared" si="122"/>
        <v>7</v>
      </c>
      <c r="BF878">
        <f t="shared" si="123"/>
        <v>6</v>
      </c>
      <c r="BG878">
        <f t="shared" si="124"/>
        <v>23</v>
      </c>
      <c r="BH878">
        <f t="shared" si="125"/>
        <v>8</v>
      </c>
      <c r="BI878" t="str">
        <f>VLOOKUP(BH878,'Additional Data'!$E$1:$F$12,2,FALSE)</f>
        <v>Top Customer</v>
      </c>
      <c r="BJ878" t="str">
        <f>IF(G878 &lt;= 'Additional Data'!$Q$2, "Low", IF(G878 &lt;= 'Additional Data'!$Q$3, "Medium", "High"))</f>
        <v>Medium</v>
      </c>
      <c r="BK878" t="str">
        <f>IF(K878 &lt;= 'Additional Data'!$V$2, "Low", IF(K878 &lt;= 'Additional Data'!$V$3, "Medium", "High"))</f>
        <v>High</v>
      </c>
      <c r="BL878" t="str">
        <f>IF(L878 &lt;= 'Additional Data'!$AA$2, "Low", IF(L878 &lt;= 'Additional Data'!$AA$3, "Medium", "High"))</f>
        <v>High</v>
      </c>
      <c r="BM878">
        <v>877</v>
      </c>
    </row>
    <row r="879" spans="1:65" x14ac:dyDescent="0.25">
      <c r="A879">
        <v>78331</v>
      </c>
      <c r="B879" t="str">
        <f>IF(A879 &lt;= 'Additional Data'!$B$2,"Low", IF(A879 &lt;='Additional Data'!$B$3, "Medium", "High"))</f>
        <v>High</v>
      </c>
      <c r="C879">
        <v>0</v>
      </c>
      <c r="D879">
        <v>1</v>
      </c>
      <c r="E879">
        <v>97</v>
      </c>
      <c r="F879" t="str">
        <f t="shared" si="117"/>
        <v>Old</v>
      </c>
      <c r="G879">
        <v>756</v>
      </c>
      <c r="H879">
        <v>138</v>
      </c>
      <c r="I879">
        <v>354</v>
      </c>
      <c r="J879">
        <v>160</v>
      </c>
      <c r="K879">
        <v>169</v>
      </c>
      <c r="L879">
        <v>61</v>
      </c>
      <c r="M879">
        <f>INDEX('Additional Data'!$H$2:$M$2, MATCH(MAX(G879:L879), G879:L879,0))</f>
        <v>0</v>
      </c>
      <c r="N879">
        <v>2</v>
      </c>
      <c r="O879">
        <v>10</v>
      </c>
      <c r="P879">
        <v>6</v>
      </c>
      <c r="Q879">
        <v>7</v>
      </c>
      <c r="R879">
        <v>4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3</v>
      </c>
      <c r="Z879">
        <v>11</v>
      </c>
      <c r="AA879">
        <v>0</v>
      </c>
      <c r="AB879">
        <v>62</v>
      </c>
      <c r="AC879" t="str" cm="1">
        <f t="array" ref="AC879">_xlfn.IFS(AB879 &lt; 30, "&lt; 30", AB879 &lt; 40, "30-39", AB879 &lt; 50, "40-49", AB879 &gt;= 50, "50+")</f>
        <v>50+</v>
      </c>
      <c r="AD879">
        <v>2316</v>
      </c>
      <c r="AE879">
        <v>1</v>
      </c>
      <c r="AF879">
        <v>0</v>
      </c>
      <c r="AG879">
        <v>0</v>
      </c>
      <c r="AH879">
        <v>0</v>
      </c>
      <c r="AI879">
        <v>0</v>
      </c>
      <c r="AJ879" t="str" cm="1">
        <f t="array" ref="AJ87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87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79">
        <v>0</v>
      </c>
      <c r="AM879">
        <v>0</v>
      </c>
      <c r="AN879">
        <v>1</v>
      </c>
      <c r="AO879">
        <v>0</v>
      </c>
      <c r="AP879">
        <v>0</v>
      </c>
      <c r="AQ879" t="str" cm="1">
        <f t="array" ref="AQ87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79" t="str" cm="1">
        <f t="array" ref="AR87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79">
        <v>1577</v>
      </c>
      <c r="AT879">
        <v>1516</v>
      </c>
      <c r="AU879">
        <v>0</v>
      </c>
      <c r="AV879">
        <v>1</v>
      </c>
      <c r="AW879" t="s">
        <v>43</v>
      </c>
      <c r="AX879" t="s">
        <v>11</v>
      </c>
      <c r="AY879" t="str">
        <f t="shared" si="118"/>
        <v>Web</v>
      </c>
      <c r="AZ879">
        <v>23</v>
      </c>
      <c r="BA879" t="s">
        <v>44</v>
      </c>
      <c r="BB879">
        <f t="shared" si="119"/>
        <v>23</v>
      </c>
      <c r="BC879">
        <f t="shared" si="120"/>
        <v>1638</v>
      </c>
      <c r="BD879">
        <f t="shared" si="121"/>
        <v>0.99999999999999978</v>
      </c>
      <c r="BE879">
        <f t="shared" si="122"/>
        <v>9</v>
      </c>
      <c r="BF879">
        <f t="shared" si="123"/>
        <v>9</v>
      </c>
      <c r="BG879">
        <f t="shared" si="124"/>
        <v>19</v>
      </c>
      <c r="BH879">
        <f t="shared" si="125"/>
        <v>7</v>
      </c>
      <c r="BI879" t="str">
        <f>VLOOKUP(BH879,'Additional Data'!$E$1:$F$12,2,FALSE)</f>
        <v>Loyal Customer</v>
      </c>
      <c r="BJ879" t="str">
        <f>IF(G879 &lt;= 'Additional Data'!$Q$2, "Low", IF(G879 &lt;= 'Additional Data'!$Q$3, "Medium", "High"))</f>
        <v>High</v>
      </c>
      <c r="BK879" t="str">
        <f>IF(K879 &lt;= 'Additional Data'!$V$2, "Low", IF(K879 &lt;= 'Additional Data'!$V$3, "Medium", "High"))</f>
        <v>High</v>
      </c>
      <c r="BL879" t="str">
        <f>IF(L879 &lt;= 'Additional Data'!$AA$2, "Low", IF(L879 &lt;= 'Additional Data'!$AA$3, "Medium", "High"))</f>
        <v>High</v>
      </c>
      <c r="BM879">
        <v>878</v>
      </c>
    </row>
    <row r="880" spans="1:65" x14ac:dyDescent="0.25">
      <c r="A880">
        <v>37087</v>
      </c>
      <c r="B880" t="str">
        <f>IF(A880 &lt;= 'Additional Data'!$B$2,"Low", IF(A880 &lt;='Additional Data'!$B$3, "Medium", "High"))</f>
        <v>Medium</v>
      </c>
      <c r="C880">
        <v>1</v>
      </c>
      <c r="D880">
        <v>0</v>
      </c>
      <c r="E880">
        <v>50</v>
      </c>
      <c r="F880" t="str">
        <f t="shared" si="117"/>
        <v>Mid</v>
      </c>
      <c r="G880">
        <v>194</v>
      </c>
      <c r="H880">
        <v>55</v>
      </c>
      <c r="I880">
        <v>134</v>
      </c>
      <c r="J880">
        <v>15</v>
      </c>
      <c r="K880">
        <v>0</v>
      </c>
      <c r="L880">
        <v>3</v>
      </c>
      <c r="M880">
        <f>INDEX('Additional Data'!$H$2:$M$2, MATCH(MAX(G880:L880), G880:L880,0))</f>
        <v>0</v>
      </c>
      <c r="N880">
        <v>3</v>
      </c>
      <c r="O880">
        <v>4</v>
      </c>
      <c r="P880">
        <v>2</v>
      </c>
      <c r="Q880">
        <v>8</v>
      </c>
      <c r="R880">
        <v>6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3</v>
      </c>
      <c r="Z880">
        <v>11</v>
      </c>
      <c r="AA880">
        <v>0</v>
      </c>
      <c r="AB880">
        <v>46</v>
      </c>
      <c r="AC880" t="str" cm="1">
        <f t="array" ref="AC880">_xlfn.IFS(AB880 &lt; 30, "&lt; 30", AB880 &lt; 40, "30-39", AB880 &lt; 50, "40-49", AB880 &gt;= 50, "50+")</f>
        <v>40-49</v>
      </c>
      <c r="AD880">
        <v>2481</v>
      </c>
      <c r="AE880">
        <v>0</v>
      </c>
      <c r="AF880">
        <v>1</v>
      </c>
      <c r="AG880">
        <v>0</v>
      </c>
      <c r="AH880">
        <v>0</v>
      </c>
      <c r="AI880">
        <v>0</v>
      </c>
      <c r="AJ880" t="str" cm="1">
        <f t="array" ref="AJ88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8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80">
        <v>0</v>
      </c>
      <c r="AM880">
        <v>0</v>
      </c>
      <c r="AN880">
        <v>0</v>
      </c>
      <c r="AO880">
        <v>0</v>
      </c>
      <c r="AP880">
        <v>1</v>
      </c>
      <c r="AQ880" t="str" cm="1">
        <f t="array" ref="AQ88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880" t="str" cm="1">
        <f t="array" ref="AR88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80">
        <v>398</v>
      </c>
      <c r="AT880">
        <v>395</v>
      </c>
      <c r="AU880">
        <v>0</v>
      </c>
      <c r="AV880">
        <v>1</v>
      </c>
      <c r="AW880" t="s">
        <v>46</v>
      </c>
      <c r="AX880" t="s">
        <v>13</v>
      </c>
      <c r="AY880" t="str">
        <f t="shared" si="118"/>
        <v>Store</v>
      </c>
      <c r="AZ880">
        <v>14</v>
      </c>
      <c r="BA880" t="s">
        <v>44</v>
      </c>
      <c r="BB880">
        <f t="shared" si="119"/>
        <v>14</v>
      </c>
      <c r="BC880">
        <f t="shared" si="120"/>
        <v>401</v>
      </c>
      <c r="BD880">
        <f t="shared" si="121"/>
        <v>5</v>
      </c>
      <c r="BE880">
        <f t="shared" si="122"/>
        <v>5</v>
      </c>
      <c r="BF880">
        <f t="shared" si="123"/>
        <v>5</v>
      </c>
      <c r="BG880">
        <f t="shared" si="124"/>
        <v>15</v>
      </c>
      <c r="BH880">
        <f t="shared" si="125"/>
        <v>4</v>
      </c>
      <c r="BI880" t="str">
        <f>VLOOKUP(BH880,'Additional Data'!$E$1:$F$12,2,FALSE)</f>
        <v>At Risk</v>
      </c>
      <c r="BJ880" t="str">
        <f>IF(G880 &lt;= 'Additional Data'!$Q$2, "Low", IF(G880 &lt;= 'Additional Data'!$Q$3, "Medium", "High"))</f>
        <v>Medium</v>
      </c>
      <c r="BK880" t="str">
        <f>IF(K880 &lt;= 'Additional Data'!$V$2, "Low", IF(K880 &lt;= 'Additional Data'!$V$3, "Medium", "High"))</f>
        <v>Low</v>
      </c>
      <c r="BL880" t="str">
        <f>IF(L880 &lt;= 'Additional Data'!$AA$2, "Low", IF(L880 &lt;= 'Additional Data'!$AA$3, "Medium", "High"))</f>
        <v>Low</v>
      </c>
      <c r="BM880">
        <v>879</v>
      </c>
    </row>
    <row r="881" spans="1:65" x14ac:dyDescent="0.25">
      <c r="A881">
        <v>21846</v>
      </c>
      <c r="B881" t="str">
        <f>IF(A881 &lt;= 'Additional Data'!$B$2,"Low", IF(A881 &lt;='Additional Data'!$B$3, "Medium", "High"))</f>
        <v>Low</v>
      </c>
      <c r="C881">
        <v>1</v>
      </c>
      <c r="D881">
        <v>0</v>
      </c>
      <c r="E881">
        <v>38</v>
      </c>
      <c r="F881" t="str">
        <f t="shared" si="117"/>
        <v>Mid</v>
      </c>
      <c r="G881">
        <v>7</v>
      </c>
      <c r="H881">
        <v>17</v>
      </c>
      <c r="I881">
        <v>18</v>
      </c>
      <c r="J881">
        <v>6</v>
      </c>
      <c r="K881">
        <v>10</v>
      </c>
      <c r="L881">
        <v>26</v>
      </c>
      <c r="M881">
        <f>INDEX('Additional Data'!$H$2:$M$2, MATCH(MAX(G881:L881), G881:L881,0))</f>
        <v>0</v>
      </c>
      <c r="N881">
        <v>4</v>
      </c>
      <c r="O881">
        <v>4</v>
      </c>
      <c r="P881">
        <v>0</v>
      </c>
      <c r="Q881">
        <v>3</v>
      </c>
      <c r="R881">
        <v>8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3</v>
      </c>
      <c r="Z881">
        <v>11</v>
      </c>
      <c r="AA881">
        <v>0</v>
      </c>
      <c r="AB881">
        <v>34</v>
      </c>
      <c r="AC881" t="str" cm="1">
        <f t="array" ref="AC881">_xlfn.IFS(AB881 &lt; 30, "&lt; 30", AB881 &lt; 40, "30-39", AB881 &lt; 50, "40-49", AB881 &gt;= 50, "50+")</f>
        <v>30-39</v>
      </c>
      <c r="AD881">
        <v>2409</v>
      </c>
      <c r="AE881">
        <v>1</v>
      </c>
      <c r="AF881">
        <v>0</v>
      </c>
      <c r="AG881">
        <v>0</v>
      </c>
      <c r="AH881">
        <v>0</v>
      </c>
      <c r="AI881">
        <v>0</v>
      </c>
      <c r="AJ881" t="str" cm="1">
        <f t="array" ref="AJ88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88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81">
        <v>0</v>
      </c>
      <c r="AM881">
        <v>0</v>
      </c>
      <c r="AN881">
        <v>1</v>
      </c>
      <c r="AO881">
        <v>0</v>
      </c>
      <c r="AP881">
        <v>0</v>
      </c>
      <c r="AQ881" t="str" cm="1">
        <f t="array" ref="AQ88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81" t="str" cm="1">
        <f t="array" ref="AR88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81">
        <v>58</v>
      </c>
      <c r="AT881">
        <v>32</v>
      </c>
      <c r="AU881">
        <v>0</v>
      </c>
      <c r="AV881">
        <v>1</v>
      </c>
      <c r="AW881" t="s">
        <v>47</v>
      </c>
      <c r="AX881" t="s">
        <v>11</v>
      </c>
      <c r="AY881" t="str">
        <f t="shared" si="118"/>
        <v>Web</v>
      </c>
      <c r="AZ881">
        <v>7</v>
      </c>
      <c r="BA881" t="s">
        <v>44</v>
      </c>
      <c r="BB881">
        <f t="shared" si="119"/>
        <v>7</v>
      </c>
      <c r="BC881">
        <f t="shared" si="120"/>
        <v>84</v>
      </c>
      <c r="BD881">
        <f t="shared" si="121"/>
        <v>7</v>
      </c>
      <c r="BE881">
        <f t="shared" si="122"/>
        <v>3</v>
      </c>
      <c r="BF881">
        <f t="shared" si="123"/>
        <v>2</v>
      </c>
      <c r="BG881">
        <f t="shared" si="124"/>
        <v>12</v>
      </c>
      <c r="BH881">
        <f t="shared" si="125"/>
        <v>3</v>
      </c>
      <c r="BI881" t="str">
        <f>VLOOKUP(BH881,'Additional Data'!$E$1:$F$12,2,FALSE)</f>
        <v>At Risk</v>
      </c>
      <c r="BJ881" t="str">
        <f>IF(G881 &lt;= 'Additional Data'!$Q$2, "Low", IF(G881 &lt;= 'Additional Data'!$Q$3, "Medium", "High"))</f>
        <v>Low</v>
      </c>
      <c r="BK881" t="str">
        <f>IF(K881 &lt;= 'Additional Data'!$V$2, "Low", IF(K881 &lt;= 'Additional Data'!$V$3, "Medium", "High"))</f>
        <v>Medium</v>
      </c>
      <c r="BL881" t="str">
        <f>IF(L881 &lt;= 'Additional Data'!$AA$2, "Low", IF(L881 &lt;= 'Additional Data'!$AA$3, "Medium", "High"))</f>
        <v>Medium</v>
      </c>
      <c r="BM881">
        <v>880</v>
      </c>
    </row>
    <row r="882" spans="1:65" x14ac:dyDescent="0.25">
      <c r="A882">
        <v>81320</v>
      </c>
      <c r="B882" t="str">
        <f>IF(A882 &lt;= 'Additional Data'!$B$2,"Low", IF(A882 &lt;='Additional Data'!$B$3, "Medium", "High"))</f>
        <v>High</v>
      </c>
      <c r="C882">
        <v>0</v>
      </c>
      <c r="D882">
        <v>0</v>
      </c>
      <c r="E882">
        <v>61</v>
      </c>
      <c r="F882" t="str">
        <f t="shared" si="117"/>
        <v>Old</v>
      </c>
      <c r="G882">
        <v>183</v>
      </c>
      <c r="H882">
        <v>33</v>
      </c>
      <c r="I882">
        <v>493</v>
      </c>
      <c r="J882">
        <v>59</v>
      </c>
      <c r="K882">
        <v>103</v>
      </c>
      <c r="L882">
        <v>57</v>
      </c>
      <c r="M882">
        <f>INDEX('Additional Data'!$H$2:$M$2, MATCH(MAX(G882:L882), G882:L882,0))</f>
        <v>0</v>
      </c>
      <c r="N882">
        <v>1</v>
      </c>
      <c r="O882">
        <v>4</v>
      </c>
      <c r="P882">
        <v>3</v>
      </c>
      <c r="Q882">
        <v>10</v>
      </c>
      <c r="R882">
        <v>2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3</v>
      </c>
      <c r="Z882">
        <v>11</v>
      </c>
      <c r="AA882">
        <v>0</v>
      </c>
      <c r="AB882">
        <v>62</v>
      </c>
      <c r="AC882" t="str" cm="1">
        <f t="array" ref="AC882">_xlfn.IFS(AB882 &lt; 30, "&lt; 30", AB882 &lt; 40, "30-39", AB882 &lt; 50, "40-49", AB882 &gt;= 50, "50+")</f>
        <v>50+</v>
      </c>
      <c r="AD882">
        <v>2667</v>
      </c>
      <c r="AE882">
        <v>0</v>
      </c>
      <c r="AF882">
        <v>1</v>
      </c>
      <c r="AG882">
        <v>0</v>
      </c>
      <c r="AH882">
        <v>0</v>
      </c>
      <c r="AI882">
        <v>0</v>
      </c>
      <c r="AJ882" t="str" cm="1">
        <f t="array" ref="AJ88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8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82">
        <v>0</v>
      </c>
      <c r="AM882">
        <v>0</v>
      </c>
      <c r="AN882">
        <v>1</v>
      </c>
      <c r="AO882">
        <v>0</v>
      </c>
      <c r="AP882">
        <v>0</v>
      </c>
      <c r="AQ882" t="str" cm="1">
        <f t="array" ref="AQ88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82" t="str" cm="1">
        <f t="array" ref="AR88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82">
        <v>871</v>
      </c>
      <c r="AT882">
        <v>814</v>
      </c>
      <c r="AU882">
        <v>0</v>
      </c>
      <c r="AV882">
        <v>0</v>
      </c>
      <c r="AW882" t="s">
        <v>46</v>
      </c>
      <c r="AX882" t="s">
        <v>13</v>
      </c>
      <c r="AY882" t="str">
        <f t="shared" si="118"/>
        <v>Store</v>
      </c>
      <c r="AZ882">
        <v>17</v>
      </c>
      <c r="BA882" t="s">
        <v>44</v>
      </c>
      <c r="BB882">
        <f t="shared" si="119"/>
        <v>17</v>
      </c>
      <c r="BC882">
        <f t="shared" si="120"/>
        <v>928</v>
      </c>
      <c r="BD882">
        <f t="shared" si="121"/>
        <v>4</v>
      </c>
      <c r="BE882">
        <f t="shared" si="122"/>
        <v>6</v>
      </c>
      <c r="BF882">
        <f t="shared" si="123"/>
        <v>7</v>
      </c>
      <c r="BG882">
        <f t="shared" si="124"/>
        <v>17</v>
      </c>
      <c r="BH882">
        <f t="shared" si="125"/>
        <v>5</v>
      </c>
      <c r="BI882" t="str">
        <f>VLOOKUP(BH882,'Additional Data'!$E$1:$F$12,2,FALSE)</f>
        <v>Loyal Customer</v>
      </c>
      <c r="BJ882" t="str">
        <f>IF(G882 &lt;= 'Additional Data'!$Q$2, "Low", IF(G882 &lt;= 'Additional Data'!$Q$3, "Medium", "High"))</f>
        <v>Medium</v>
      </c>
      <c r="BK882" t="str">
        <f>IF(K882 &lt;= 'Additional Data'!$V$2, "Low", IF(K882 &lt;= 'Additional Data'!$V$3, "Medium", "High"))</f>
        <v>High</v>
      </c>
      <c r="BL882" t="str">
        <f>IF(L882 &lt;= 'Additional Data'!$AA$2, "Low", IF(L882 &lt;= 'Additional Data'!$AA$3, "Medium", "High"))</f>
        <v>High</v>
      </c>
      <c r="BM882">
        <v>881</v>
      </c>
    </row>
    <row r="883" spans="1:65" x14ac:dyDescent="0.25">
      <c r="A883">
        <v>54137</v>
      </c>
      <c r="B883" t="str">
        <f>IF(A883 &lt;= 'Additional Data'!$B$2,"Low", IF(A883 &lt;='Additional Data'!$B$3, "Medium", "High"))</f>
        <v>Medium</v>
      </c>
      <c r="C883">
        <v>0</v>
      </c>
      <c r="D883">
        <v>1</v>
      </c>
      <c r="E883">
        <v>46</v>
      </c>
      <c r="F883" t="str">
        <f t="shared" si="117"/>
        <v>Mid</v>
      </c>
      <c r="G883">
        <v>171</v>
      </c>
      <c r="H883">
        <v>0</v>
      </c>
      <c r="I883">
        <v>11</v>
      </c>
      <c r="J883">
        <v>0</v>
      </c>
      <c r="K883">
        <v>1</v>
      </c>
      <c r="L883">
        <v>20</v>
      </c>
      <c r="M883">
        <f>INDEX('Additional Data'!$H$2:$M$2, MATCH(MAX(G883:L883), G883:L883,0))</f>
        <v>0</v>
      </c>
      <c r="N883">
        <v>2</v>
      </c>
      <c r="O883">
        <v>4</v>
      </c>
      <c r="P883">
        <v>1</v>
      </c>
      <c r="Q883">
        <v>4</v>
      </c>
      <c r="R883">
        <v>6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3</v>
      </c>
      <c r="Z883">
        <v>11</v>
      </c>
      <c r="AA883">
        <v>0</v>
      </c>
      <c r="AB883">
        <v>50</v>
      </c>
      <c r="AC883" t="str" cm="1">
        <f t="array" ref="AC883">_xlfn.IFS(AB883 &lt; 30, "&lt; 30", AB883 &lt; 40, "30-39", AB883 &lt; 50, "40-49", AB883 &gt;= 50, "50+")</f>
        <v>50+</v>
      </c>
      <c r="AD883">
        <v>2476</v>
      </c>
      <c r="AE883">
        <v>1</v>
      </c>
      <c r="AF883">
        <v>0</v>
      </c>
      <c r="AG883">
        <v>0</v>
      </c>
      <c r="AH883">
        <v>0</v>
      </c>
      <c r="AI883">
        <v>0</v>
      </c>
      <c r="AJ883" t="str" cm="1">
        <f t="array" ref="AJ88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88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83">
        <v>0</v>
      </c>
      <c r="AM883">
        <v>0</v>
      </c>
      <c r="AN883">
        <v>1</v>
      </c>
      <c r="AO883">
        <v>0</v>
      </c>
      <c r="AP883">
        <v>0</v>
      </c>
      <c r="AQ883" t="str" cm="1">
        <f t="array" ref="AQ88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83" t="str" cm="1">
        <f t="array" ref="AR88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83">
        <v>183</v>
      </c>
      <c r="AT883">
        <v>163</v>
      </c>
      <c r="AU883">
        <v>0</v>
      </c>
      <c r="AV883">
        <v>1</v>
      </c>
      <c r="AW883" t="s">
        <v>47</v>
      </c>
      <c r="AX883" t="s">
        <v>11</v>
      </c>
      <c r="AY883" t="str">
        <f t="shared" si="118"/>
        <v>Web</v>
      </c>
      <c r="AZ883">
        <v>9</v>
      </c>
      <c r="BA883" t="s">
        <v>44</v>
      </c>
      <c r="BB883">
        <f t="shared" si="119"/>
        <v>9</v>
      </c>
      <c r="BC883">
        <f t="shared" si="120"/>
        <v>203</v>
      </c>
      <c r="BD883">
        <f t="shared" si="121"/>
        <v>6</v>
      </c>
      <c r="BE883">
        <f t="shared" si="122"/>
        <v>3</v>
      </c>
      <c r="BF883">
        <f t="shared" si="123"/>
        <v>4</v>
      </c>
      <c r="BG883">
        <f t="shared" si="124"/>
        <v>13</v>
      </c>
      <c r="BH883">
        <f t="shared" si="125"/>
        <v>3</v>
      </c>
      <c r="BI883" t="str">
        <f>VLOOKUP(BH883,'Additional Data'!$E$1:$F$12,2,FALSE)</f>
        <v>At Risk</v>
      </c>
      <c r="BJ883" t="str">
        <f>IF(G883 &lt;= 'Additional Data'!$Q$2, "Low", IF(G883 &lt;= 'Additional Data'!$Q$3, "Medium", "High"))</f>
        <v>Medium</v>
      </c>
      <c r="BK883" t="str">
        <f>IF(K883 &lt;= 'Additional Data'!$V$2, "Low", IF(K883 &lt;= 'Additional Data'!$V$3, "Medium", "High"))</f>
        <v>Low</v>
      </c>
      <c r="BL883" t="str">
        <f>IF(L883 &lt;= 'Additional Data'!$AA$2, "Low", IF(L883 &lt;= 'Additional Data'!$AA$3, "Medium", "High"))</f>
        <v>Medium</v>
      </c>
      <c r="BM883">
        <v>882</v>
      </c>
    </row>
    <row r="884" spans="1:65" x14ac:dyDescent="0.25">
      <c r="A884">
        <v>66825</v>
      </c>
      <c r="B884" t="str">
        <f>IF(A884 &lt;= 'Additional Data'!$B$2,"Low", IF(A884 &lt;='Additional Data'!$B$3, "Medium", "High"))</f>
        <v>Medium</v>
      </c>
      <c r="C884">
        <v>0</v>
      </c>
      <c r="D884">
        <v>0</v>
      </c>
      <c r="E884">
        <v>73</v>
      </c>
      <c r="F884" t="str">
        <f t="shared" si="117"/>
        <v>Old</v>
      </c>
      <c r="G884">
        <v>243</v>
      </c>
      <c r="H884">
        <v>101</v>
      </c>
      <c r="I884">
        <v>405</v>
      </c>
      <c r="J884">
        <v>29</v>
      </c>
      <c r="K884">
        <v>40</v>
      </c>
      <c r="L884">
        <v>40</v>
      </c>
      <c r="M884">
        <f>INDEX('Additional Data'!$H$2:$M$2, MATCH(MAX(G884:L884), G884:L884,0))</f>
        <v>0</v>
      </c>
      <c r="N884">
        <v>1</v>
      </c>
      <c r="O884">
        <v>4</v>
      </c>
      <c r="P884">
        <v>5</v>
      </c>
      <c r="Q884">
        <v>6</v>
      </c>
      <c r="R884">
        <v>2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3</v>
      </c>
      <c r="Z884">
        <v>11</v>
      </c>
      <c r="AA884">
        <v>0</v>
      </c>
      <c r="AB884">
        <v>53</v>
      </c>
      <c r="AC884" t="str" cm="1">
        <f t="array" ref="AC884">_xlfn.IFS(AB884 &lt; 30, "&lt; 30", AB884 &lt; 40, "30-39", AB884 &lt; 50, "40-49", AB884 &gt;= 50, "50+")</f>
        <v>50+</v>
      </c>
      <c r="AD884">
        <v>2509</v>
      </c>
      <c r="AE884">
        <v>0</v>
      </c>
      <c r="AF884">
        <v>0</v>
      </c>
      <c r="AG884">
        <v>0</v>
      </c>
      <c r="AH884">
        <v>1</v>
      </c>
      <c r="AI884">
        <v>0</v>
      </c>
      <c r="AJ884" t="str" cm="1">
        <f t="array" ref="AJ88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8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84">
        <v>0</v>
      </c>
      <c r="AM884">
        <v>0</v>
      </c>
      <c r="AN884">
        <v>1</v>
      </c>
      <c r="AO884">
        <v>0</v>
      </c>
      <c r="AP884">
        <v>0</v>
      </c>
      <c r="AQ884" t="str" cm="1">
        <f t="array" ref="AQ88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84" t="str" cm="1">
        <f t="array" ref="AR88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84">
        <v>818</v>
      </c>
      <c r="AT884">
        <v>778</v>
      </c>
      <c r="AU884">
        <v>0</v>
      </c>
      <c r="AV884">
        <v>0</v>
      </c>
      <c r="AW884" t="s">
        <v>46</v>
      </c>
      <c r="AX884" t="s">
        <v>13</v>
      </c>
      <c r="AY884" t="str">
        <f t="shared" si="118"/>
        <v>Store</v>
      </c>
      <c r="AZ884">
        <v>15</v>
      </c>
      <c r="BA884" t="s">
        <v>44</v>
      </c>
      <c r="BB884">
        <f t="shared" si="119"/>
        <v>15</v>
      </c>
      <c r="BC884">
        <f t="shared" si="120"/>
        <v>858</v>
      </c>
      <c r="BD884">
        <f t="shared" si="121"/>
        <v>3.0000000000000004</v>
      </c>
      <c r="BE884">
        <f t="shared" si="122"/>
        <v>5</v>
      </c>
      <c r="BF884">
        <f t="shared" si="123"/>
        <v>6</v>
      </c>
      <c r="BG884">
        <f t="shared" si="124"/>
        <v>14</v>
      </c>
      <c r="BH884">
        <f t="shared" si="125"/>
        <v>4</v>
      </c>
      <c r="BI884" t="str">
        <f>VLOOKUP(BH884,'Additional Data'!$E$1:$F$12,2,FALSE)</f>
        <v>At Risk</v>
      </c>
      <c r="BJ884" t="str">
        <f>IF(G884 &lt;= 'Additional Data'!$Q$2, "Low", IF(G884 &lt;= 'Additional Data'!$Q$3, "Medium", "High"))</f>
        <v>Medium</v>
      </c>
      <c r="BK884" t="str">
        <f>IF(K884 &lt;= 'Additional Data'!$V$2, "Low", IF(K884 &lt;= 'Additional Data'!$V$3, "Medium", "High"))</f>
        <v>High</v>
      </c>
      <c r="BL884" t="str">
        <f>IF(L884 &lt;= 'Additional Data'!$AA$2, "Low", IF(L884 &lt;= 'Additional Data'!$AA$3, "Medium", "High"))</f>
        <v>Medium</v>
      </c>
      <c r="BM884">
        <v>883</v>
      </c>
    </row>
    <row r="885" spans="1:65" x14ac:dyDescent="0.25">
      <c r="A885">
        <v>57100</v>
      </c>
      <c r="B885" t="str">
        <f>IF(A885 &lt;= 'Additional Data'!$B$2,"Low", IF(A885 &lt;='Additional Data'!$B$3, "Medium", "High"))</f>
        <v>Medium</v>
      </c>
      <c r="C885">
        <v>0</v>
      </c>
      <c r="D885">
        <v>0</v>
      </c>
      <c r="E885">
        <v>19</v>
      </c>
      <c r="F885" t="str">
        <f t="shared" si="117"/>
        <v>Recent</v>
      </c>
      <c r="G885">
        <v>181</v>
      </c>
      <c r="H885">
        <v>21</v>
      </c>
      <c r="I885">
        <v>69</v>
      </c>
      <c r="J885">
        <v>39</v>
      </c>
      <c r="K885">
        <v>3</v>
      </c>
      <c r="L885">
        <v>96</v>
      </c>
      <c r="M885">
        <f>INDEX('Additional Data'!$H$2:$M$2, MATCH(MAX(G885:L885), G885:L885,0))</f>
        <v>0</v>
      </c>
      <c r="N885">
        <v>1</v>
      </c>
      <c r="O885">
        <v>3</v>
      </c>
      <c r="P885">
        <v>3</v>
      </c>
      <c r="Q885">
        <v>6</v>
      </c>
      <c r="R885">
        <v>3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3</v>
      </c>
      <c r="Z885">
        <v>11</v>
      </c>
      <c r="AA885">
        <v>0</v>
      </c>
      <c r="AB885">
        <v>47</v>
      </c>
      <c r="AC885" t="str" cm="1">
        <f t="array" ref="AC885">_xlfn.IFS(AB885 &lt; 30, "&lt; 30", AB885 &lt; 40, "30-39", AB885 &lt; 50, "40-49", AB885 &gt;= 50, "50+")</f>
        <v>40-49</v>
      </c>
      <c r="AD885">
        <v>2366</v>
      </c>
      <c r="AE885">
        <v>0</v>
      </c>
      <c r="AF885">
        <v>0</v>
      </c>
      <c r="AG885">
        <v>0</v>
      </c>
      <c r="AH885">
        <v>1</v>
      </c>
      <c r="AI885">
        <v>0</v>
      </c>
      <c r="AJ885" t="str" cm="1">
        <f t="array" ref="AJ88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8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85">
        <v>0</v>
      </c>
      <c r="AM885">
        <v>0</v>
      </c>
      <c r="AN885">
        <v>1</v>
      </c>
      <c r="AO885">
        <v>0</v>
      </c>
      <c r="AP885">
        <v>0</v>
      </c>
      <c r="AQ885" t="str" cm="1">
        <f t="array" ref="AQ88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85" t="str" cm="1">
        <f t="array" ref="AR88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85">
        <v>313</v>
      </c>
      <c r="AT885">
        <v>217</v>
      </c>
      <c r="AU885">
        <v>0</v>
      </c>
      <c r="AV885">
        <v>0</v>
      </c>
      <c r="AW885" t="s">
        <v>47</v>
      </c>
      <c r="AX885" t="s">
        <v>13</v>
      </c>
      <c r="AY885" t="str">
        <f t="shared" si="118"/>
        <v>Store</v>
      </c>
      <c r="AZ885">
        <v>12</v>
      </c>
      <c r="BA885" t="s">
        <v>44</v>
      </c>
      <c r="BB885">
        <f t="shared" si="119"/>
        <v>12</v>
      </c>
      <c r="BC885">
        <f t="shared" si="120"/>
        <v>409</v>
      </c>
      <c r="BD885">
        <f t="shared" si="121"/>
        <v>9</v>
      </c>
      <c r="BE885">
        <f t="shared" si="122"/>
        <v>4</v>
      </c>
      <c r="BF885">
        <f t="shared" si="123"/>
        <v>5</v>
      </c>
      <c r="BG885">
        <f t="shared" si="124"/>
        <v>18</v>
      </c>
      <c r="BH885">
        <f t="shared" si="125"/>
        <v>6</v>
      </c>
      <c r="BI885" t="str">
        <f>VLOOKUP(BH885,'Additional Data'!$E$1:$F$12,2,FALSE)</f>
        <v>Loyal Customer</v>
      </c>
      <c r="BJ885" t="str">
        <f>IF(G885 &lt;= 'Additional Data'!$Q$2, "Low", IF(G885 &lt;= 'Additional Data'!$Q$3, "Medium", "High"))</f>
        <v>Medium</v>
      </c>
      <c r="BK885" t="str">
        <f>IF(K885 &lt;= 'Additional Data'!$V$2, "Low", IF(K885 &lt;= 'Additional Data'!$V$3, "Medium", "High"))</f>
        <v>Medium</v>
      </c>
      <c r="BL885" t="str">
        <f>IF(L885 &lt;= 'Additional Data'!$AA$2, "Low", IF(L885 &lt;= 'Additional Data'!$AA$3, "Medium", "High"))</f>
        <v>High</v>
      </c>
      <c r="BM885">
        <v>884</v>
      </c>
    </row>
    <row r="886" spans="1:65" x14ac:dyDescent="0.25">
      <c r="A886">
        <v>58917</v>
      </c>
      <c r="B886" t="str">
        <f>IF(A886 &lt;= 'Additional Data'!$B$2,"Low", IF(A886 &lt;='Additional Data'!$B$3, "Medium", "High"))</f>
        <v>Medium</v>
      </c>
      <c r="C886">
        <v>1</v>
      </c>
      <c r="D886">
        <v>2</v>
      </c>
      <c r="E886">
        <v>10</v>
      </c>
      <c r="F886" t="str">
        <f t="shared" si="117"/>
        <v>Recent</v>
      </c>
      <c r="G886">
        <v>151</v>
      </c>
      <c r="H886">
        <v>7</v>
      </c>
      <c r="I886">
        <v>89</v>
      </c>
      <c r="J886">
        <v>0</v>
      </c>
      <c r="K886">
        <v>7</v>
      </c>
      <c r="L886">
        <v>28</v>
      </c>
      <c r="M886">
        <f>INDEX('Additional Data'!$H$2:$M$2, MATCH(MAX(G886:L886), G886:L886,0))</f>
        <v>0</v>
      </c>
      <c r="N886">
        <v>5</v>
      </c>
      <c r="O886">
        <v>4</v>
      </c>
      <c r="P886">
        <v>1</v>
      </c>
      <c r="Q886">
        <v>6</v>
      </c>
      <c r="R886">
        <v>5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3</v>
      </c>
      <c r="Z886">
        <v>11</v>
      </c>
      <c r="AA886">
        <v>0</v>
      </c>
      <c r="AB886">
        <v>51</v>
      </c>
      <c r="AC886" t="str" cm="1">
        <f t="array" ref="AC886">_xlfn.IFS(AB886 &lt; 30, "&lt; 30", AB886 &lt; 40, "30-39", AB886 &lt; 50, "40-49", AB886 &gt;= 50, "50+")</f>
        <v>50+</v>
      </c>
      <c r="AD886">
        <v>2621</v>
      </c>
      <c r="AE886">
        <v>0</v>
      </c>
      <c r="AF886">
        <v>0</v>
      </c>
      <c r="AG886">
        <v>0</v>
      </c>
      <c r="AH886">
        <v>1</v>
      </c>
      <c r="AI886">
        <v>0</v>
      </c>
      <c r="AJ886" t="str" cm="1">
        <f t="array" ref="AJ88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8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86">
        <v>0</v>
      </c>
      <c r="AM886">
        <v>0</v>
      </c>
      <c r="AN886">
        <v>1</v>
      </c>
      <c r="AO886">
        <v>0</v>
      </c>
      <c r="AP886">
        <v>0</v>
      </c>
      <c r="AQ886" t="str" cm="1">
        <f t="array" ref="AQ88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86" t="str" cm="1">
        <f t="array" ref="AR88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86">
        <v>254</v>
      </c>
      <c r="AT886">
        <v>226</v>
      </c>
      <c r="AU886">
        <v>0</v>
      </c>
      <c r="AV886">
        <v>3</v>
      </c>
      <c r="AW886" t="s">
        <v>47</v>
      </c>
      <c r="AX886" t="s">
        <v>13</v>
      </c>
      <c r="AY886" t="str">
        <f t="shared" si="118"/>
        <v>Store</v>
      </c>
      <c r="AZ886">
        <v>11</v>
      </c>
      <c r="BA886" t="s">
        <v>44</v>
      </c>
      <c r="BB886">
        <f t="shared" si="119"/>
        <v>11</v>
      </c>
      <c r="BC886">
        <f t="shared" si="120"/>
        <v>282</v>
      </c>
      <c r="BD886">
        <f t="shared" si="121"/>
        <v>9</v>
      </c>
      <c r="BE886">
        <f t="shared" si="122"/>
        <v>4</v>
      </c>
      <c r="BF886">
        <f t="shared" si="123"/>
        <v>4</v>
      </c>
      <c r="BG886">
        <f t="shared" si="124"/>
        <v>17</v>
      </c>
      <c r="BH886">
        <f t="shared" si="125"/>
        <v>5</v>
      </c>
      <c r="BI886" t="str">
        <f>VLOOKUP(BH886,'Additional Data'!$E$1:$F$12,2,FALSE)</f>
        <v>Loyal Customer</v>
      </c>
      <c r="BJ886" t="str">
        <f>IF(G886 &lt;= 'Additional Data'!$Q$2, "Low", IF(G886 &lt;= 'Additional Data'!$Q$3, "Medium", "High"))</f>
        <v>Medium</v>
      </c>
      <c r="BK886" t="str">
        <f>IF(K886 &lt;= 'Additional Data'!$V$2, "Low", IF(K886 &lt;= 'Additional Data'!$V$3, "Medium", "High"))</f>
        <v>Medium</v>
      </c>
      <c r="BL886" t="str">
        <f>IF(L886 &lt;= 'Additional Data'!$AA$2, "Low", IF(L886 &lt;= 'Additional Data'!$AA$3, "Medium", "High"))</f>
        <v>Medium</v>
      </c>
      <c r="BM886">
        <v>885</v>
      </c>
    </row>
    <row r="887" spans="1:65" x14ac:dyDescent="0.25">
      <c r="A887">
        <v>85072</v>
      </c>
      <c r="B887" t="str">
        <f>IF(A887 &lt;= 'Additional Data'!$B$2,"Low", IF(A887 &lt;='Additional Data'!$B$3, "Medium", "High"))</f>
        <v>High</v>
      </c>
      <c r="C887">
        <v>0</v>
      </c>
      <c r="D887">
        <v>0</v>
      </c>
      <c r="E887">
        <v>94</v>
      </c>
      <c r="F887" t="str">
        <f t="shared" si="117"/>
        <v>Old</v>
      </c>
      <c r="G887">
        <v>494</v>
      </c>
      <c r="H887">
        <v>92</v>
      </c>
      <c r="I887">
        <v>391</v>
      </c>
      <c r="J887">
        <v>194</v>
      </c>
      <c r="K887">
        <v>11</v>
      </c>
      <c r="L887">
        <v>241</v>
      </c>
      <c r="M887">
        <f>INDEX('Additional Data'!$H$2:$M$2, MATCH(MAX(G887:L887), G887:L887,0))</f>
        <v>0</v>
      </c>
      <c r="N887">
        <v>1</v>
      </c>
      <c r="O887">
        <v>3</v>
      </c>
      <c r="P887">
        <v>4</v>
      </c>
      <c r="Q887">
        <v>10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3</v>
      </c>
      <c r="Z887">
        <v>11</v>
      </c>
      <c r="AA887">
        <v>0</v>
      </c>
      <c r="AB887">
        <v>43</v>
      </c>
      <c r="AC887" t="str" cm="1">
        <f t="array" ref="AC887">_xlfn.IFS(AB887 &lt; 30, "&lt; 30", AB887 &lt; 40, "30-39", AB887 &lt; 50, "40-49", AB887 &gt;= 50, "50+")</f>
        <v>40-49</v>
      </c>
      <c r="AD887">
        <v>2240</v>
      </c>
      <c r="AE887">
        <v>0</v>
      </c>
      <c r="AF887">
        <v>0</v>
      </c>
      <c r="AG887">
        <v>1</v>
      </c>
      <c r="AH887">
        <v>0</v>
      </c>
      <c r="AI887">
        <v>0</v>
      </c>
      <c r="AJ887" t="str" cm="1">
        <f t="array" ref="AJ88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8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87">
        <v>0</v>
      </c>
      <c r="AM887">
        <v>0</v>
      </c>
      <c r="AN887">
        <v>1</v>
      </c>
      <c r="AO887">
        <v>0</v>
      </c>
      <c r="AP887">
        <v>0</v>
      </c>
      <c r="AQ887" t="str" cm="1">
        <f t="array" ref="AQ88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87" t="str" cm="1">
        <f t="array" ref="AR88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87">
        <v>1182</v>
      </c>
      <c r="AT887">
        <v>941</v>
      </c>
      <c r="AU887">
        <v>0</v>
      </c>
      <c r="AV887">
        <v>0</v>
      </c>
      <c r="AW887" t="s">
        <v>43</v>
      </c>
      <c r="AX887" t="s">
        <v>13</v>
      </c>
      <c r="AY887" t="str">
        <f t="shared" si="118"/>
        <v>Store</v>
      </c>
      <c r="AZ887">
        <v>17</v>
      </c>
      <c r="BA887" t="s">
        <v>44</v>
      </c>
      <c r="BB887">
        <f t="shared" si="119"/>
        <v>17</v>
      </c>
      <c r="BC887">
        <f t="shared" si="120"/>
        <v>1423</v>
      </c>
      <c r="BD887">
        <f t="shared" si="121"/>
        <v>0.99999999999999978</v>
      </c>
      <c r="BE887">
        <f t="shared" si="122"/>
        <v>6</v>
      </c>
      <c r="BF887">
        <f t="shared" si="123"/>
        <v>8</v>
      </c>
      <c r="BG887">
        <f t="shared" si="124"/>
        <v>15</v>
      </c>
      <c r="BH887">
        <f t="shared" si="125"/>
        <v>4</v>
      </c>
      <c r="BI887" t="str">
        <f>VLOOKUP(BH887,'Additional Data'!$E$1:$F$12,2,FALSE)</f>
        <v>At Risk</v>
      </c>
      <c r="BJ887" t="str">
        <f>IF(G887 &lt;= 'Additional Data'!$Q$2, "Low", IF(G887 &lt;= 'Additional Data'!$Q$3, "Medium", "High"))</f>
        <v>Medium</v>
      </c>
      <c r="BK887" t="str">
        <f>IF(K887 &lt;= 'Additional Data'!$V$2, "Low", IF(K887 &lt;= 'Additional Data'!$V$3, "Medium", "High"))</f>
        <v>Medium</v>
      </c>
      <c r="BL887" t="str">
        <f>IF(L887 &lt;= 'Additional Data'!$AA$2, "Low", IF(L887 &lt;= 'Additional Data'!$AA$3, "Medium", "High"))</f>
        <v>High</v>
      </c>
      <c r="BM887">
        <v>886</v>
      </c>
    </row>
    <row r="888" spans="1:65" x14ac:dyDescent="0.25">
      <c r="A888">
        <v>86429</v>
      </c>
      <c r="B888" t="str">
        <f>IF(A888 &lt;= 'Additional Data'!$B$2,"Low", IF(A888 &lt;='Additional Data'!$B$3, "Medium", "High"))</f>
        <v>High</v>
      </c>
      <c r="C888">
        <v>0</v>
      </c>
      <c r="D888">
        <v>0</v>
      </c>
      <c r="E888">
        <v>10</v>
      </c>
      <c r="F888" t="str">
        <f t="shared" si="117"/>
        <v>Recent</v>
      </c>
      <c r="G888">
        <v>464</v>
      </c>
      <c r="H888">
        <v>28</v>
      </c>
      <c r="I888">
        <v>873</v>
      </c>
      <c r="J888">
        <v>29</v>
      </c>
      <c r="K888">
        <v>18</v>
      </c>
      <c r="L888">
        <v>37</v>
      </c>
      <c r="M888">
        <f>INDEX('Additional Data'!$H$2:$M$2, MATCH(MAX(G888:L888), G888:L888,0))</f>
        <v>0</v>
      </c>
      <c r="N888">
        <v>0</v>
      </c>
      <c r="O888">
        <v>7</v>
      </c>
      <c r="P888">
        <v>4</v>
      </c>
      <c r="Q888">
        <v>7</v>
      </c>
      <c r="R888">
        <v>2</v>
      </c>
      <c r="S888">
        <v>0</v>
      </c>
      <c r="T888">
        <v>0</v>
      </c>
      <c r="U888">
        <v>0</v>
      </c>
      <c r="V888">
        <v>1</v>
      </c>
      <c r="W888">
        <v>0</v>
      </c>
      <c r="X888">
        <v>0</v>
      </c>
      <c r="Y888">
        <v>3</v>
      </c>
      <c r="Z888">
        <v>11</v>
      </c>
      <c r="AA888">
        <v>1</v>
      </c>
      <c r="AB888">
        <v>59</v>
      </c>
      <c r="AC888" t="str" cm="1">
        <f t="array" ref="AC888">_xlfn.IFS(AB888 &lt; 30, "&lt; 30", AB888 &lt; 40, "30-39", AB888 &lt; 50, "40-49", AB888 &gt;= 50, "50+")</f>
        <v>50+</v>
      </c>
      <c r="AD888">
        <v>2379</v>
      </c>
      <c r="AE888">
        <v>0</v>
      </c>
      <c r="AF888">
        <v>0</v>
      </c>
      <c r="AG888">
        <v>1</v>
      </c>
      <c r="AH888">
        <v>0</v>
      </c>
      <c r="AI888">
        <v>0</v>
      </c>
      <c r="AJ888" t="str" cm="1">
        <f t="array" ref="AJ88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8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88">
        <v>0</v>
      </c>
      <c r="AM888">
        <v>0</v>
      </c>
      <c r="AN888">
        <v>1</v>
      </c>
      <c r="AO888">
        <v>0</v>
      </c>
      <c r="AP888">
        <v>0</v>
      </c>
      <c r="AQ888" t="str" cm="1">
        <f t="array" ref="AQ88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88" t="str" cm="1">
        <f t="array" ref="AR88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88">
        <v>1412</v>
      </c>
      <c r="AT888">
        <v>1375</v>
      </c>
      <c r="AU888">
        <v>1</v>
      </c>
      <c r="AV888">
        <v>0</v>
      </c>
      <c r="AW888" t="s">
        <v>43</v>
      </c>
      <c r="AX888" t="s">
        <v>11</v>
      </c>
      <c r="AY888" t="str">
        <f t="shared" si="118"/>
        <v>Web</v>
      </c>
      <c r="AZ888">
        <v>18</v>
      </c>
      <c r="BA888" t="s">
        <v>48</v>
      </c>
      <c r="BB888">
        <f t="shared" si="119"/>
        <v>18</v>
      </c>
      <c r="BC888">
        <f t="shared" si="120"/>
        <v>1449</v>
      </c>
      <c r="BD888">
        <f t="shared" si="121"/>
        <v>9</v>
      </c>
      <c r="BE888">
        <f t="shared" si="122"/>
        <v>7</v>
      </c>
      <c r="BF888">
        <f t="shared" si="123"/>
        <v>8</v>
      </c>
      <c r="BG888">
        <f t="shared" si="124"/>
        <v>24</v>
      </c>
      <c r="BH888">
        <f t="shared" si="125"/>
        <v>9</v>
      </c>
      <c r="BI888" t="str">
        <f>VLOOKUP(BH888,'Additional Data'!$E$1:$F$12,2,FALSE)</f>
        <v>Top Customer</v>
      </c>
      <c r="BJ888" t="str">
        <f>IF(G888 &lt;= 'Additional Data'!$Q$2, "Low", IF(G888 &lt;= 'Additional Data'!$Q$3, "Medium", "High"))</f>
        <v>Medium</v>
      </c>
      <c r="BK888" t="str">
        <f>IF(K888 &lt;= 'Additional Data'!$V$2, "Low", IF(K888 &lt;= 'Additional Data'!$V$3, "Medium", "High"))</f>
        <v>Medium</v>
      </c>
      <c r="BL888" t="str">
        <f>IF(L888 &lt;= 'Additional Data'!$AA$2, "Low", IF(L888 &lt;= 'Additional Data'!$AA$3, "Medium", "High"))</f>
        <v>Medium</v>
      </c>
      <c r="BM888">
        <v>887</v>
      </c>
    </row>
    <row r="889" spans="1:65" x14ac:dyDescent="0.25">
      <c r="A889">
        <v>45684</v>
      </c>
      <c r="B889" t="str">
        <f>IF(A889 &lt;= 'Additional Data'!$B$2,"Low", IF(A889 &lt;='Additional Data'!$B$3, "Medium", "High"))</f>
        <v>Medium</v>
      </c>
      <c r="C889">
        <v>1</v>
      </c>
      <c r="D889">
        <v>0</v>
      </c>
      <c r="E889">
        <v>37</v>
      </c>
      <c r="F889" t="str">
        <f t="shared" si="117"/>
        <v>Mid</v>
      </c>
      <c r="G889">
        <v>5</v>
      </c>
      <c r="H889">
        <v>1</v>
      </c>
      <c r="I889">
        <v>5</v>
      </c>
      <c r="J889">
        <v>10</v>
      </c>
      <c r="K889">
        <v>0</v>
      </c>
      <c r="L889">
        <v>7</v>
      </c>
      <c r="M889">
        <f>INDEX('Additional Data'!$H$2:$M$2, MATCH(MAX(G889:L889), G889:L889,0))</f>
        <v>0</v>
      </c>
      <c r="N889">
        <v>1</v>
      </c>
      <c r="O889">
        <v>1</v>
      </c>
      <c r="P889">
        <v>0</v>
      </c>
      <c r="Q889">
        <v>2</v>
      </c>
      <c r="R889">
        <v>7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3</v>
      </c>
      <c r="Z889">
        <v>11</v>
      </c>
      <c r="AA889">
        <v>0</v>
      </c>
      <c r="AB889">
        <v>49</v>
      </c>
      <c r="AC889" t="str" cm="1">
        <f t="array" ref="AC889">_xlfn.IFS(AB889 &lt; 30, "&lt; 30", AB889 &lt; 40, "30-39", AB889 &lt; 50, "40-49", AB889 &gt;= 50, "50+")</f>
        <v>40-49</v>
      </c>
      <c r="AD889">
        <v>2368</v>
      </c>
      <c r="AE889">
        <v>0</v>
      </c>
      <c r="AF889">
        <v>0</v>
      </c>
      <c r="AG889">
        <v>0</v>
      </c>
      <c r="AH889">
        <v>0</v>
      </c>
      <c r="AI889">
        <v>1</v>
      </c>
      <c r="AJ889" t="str" cm="1">
        <f t="array" ref="AJ88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88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89">
        <v>0</v>
      </c>
      <c r="AM889">
        <v>0</v>
      </c>
      <c r="AN889">
        <v>1</v>
      </c>
      <c r="AO889">
        <v>0</v>
      </c>
      <c r="AP889">
        <v>0</v>
      </c>
      <c r="AQ889" t="str" cm="1">
        <f t="array" ref="AQ88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89" t="str" cm="1">
        <f t="array" ref="AR88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89">
        <v>21</v>
      </c>
      <c r="AT889">
        <v>14</v>
      </c>
      <c r="AU889">
        <v>0</v>
      </c>
      <c r="AV889">
        <v>1</v>
      </c>
      <c r="AW889" t="s">
        <v>45</v>
      </c>
      <c r="AX889" t="s">
        <v>13</v>
      </c>
      <c r="AY889" t="str">
        <f t="shared" si="118"/>
        <v>Store</v>
      </c>
      <c r="AZ889">
        <v>3</v>
      </c>
      <c r="BA889" t="s">
        <v>44</v>
      </c>
      <c r="BB889">
        <f t="shared" si="119"/>
        <v>3</v>
      </c>
      <c r="BC889">
        <f t="shared" si="120"/>
        <v>28</v>
      </c>
      <c r="BD889">
        <f t="shared" si="121"/>
        <v>7</v>
      </c>
      <c r="BE889">
        <f t="shared" si="122"/>
        <v>0</v>
      </c>
      <c r="BF889">
        <f t="shared" si="123"/>
        <v>0</v>
      </c>
      <c r="BG889">
        <f t="shared" si="124"/>
        <v>7</v>
      </c>
      <c r="BH889">
        <f t="shared" si="125"/>
        <v>1</v>
      </c>
      <c r="BI889" t="str">
        <f>VLOOKUP(BH889,'Additional Data'!$E$1:$F$12,2,FALSE)</f>
        <v>Churned Customer</v>
      </c>
      <c r="BJ889" t="str">
        <f>IF(G889 &lt;= 'Additional Data'!$Q$2, "Low", IF(G889 &lt;= 'Additional Data'!$Q$3, "Medium", "High"))</f>
        <v>Low</v>
      </c>
      <c r="BK889" t="str">
        <f>IF(K889 &lt;= 'Additional Data'!$V$2, "Low", IF(K889 &lt;= 'Additional Data'!$V$3, "Medium", "High"))</f>
        <v>Low</v>
      </c>
      <c r="BL889" t="str">
        <f>IF(L889 &lt;= 'Additional Data'!$AA$2, "Low", IF(L889 &lt;= 'Additional Data'!$AA$3, "Medium", "High"))</f>
        <v>Low</v>
      </c>
      <c r="BM889">
        <v>888</v>
      </c>
    </row>
    <row r="890" spans="1:65" x14ac:dyDescent="0.25">
      <c r="A890">
        <v>47889</v>
      </c>
      <c r="B890" t="str">
        <f>IF(A890 &lt;= 'Additional Data'!$B$2,"Low", IF(A890 &lt;='Additional Data'!$B$3, "Medium", "High"))</f>
        <v>Medium</v>
      </c>
      <c r="C890">
        <v>1</v>
      </c>
      <c r="D890">
        <v>0</v>
      </c>
      <c r="E890">
        <v>94</v>
      </c>
      <c r="F890" t="str">
        <f t="shared" si="117"/>
        <v>Old</v>
      </c>
      <c r="G890">
        <v>29</v>
      </c>
      <c r="H890">
        <v>0</v>
      </c>
      <c r="I890">
        <v>29</v>
      </c>
      <c r="J890">
        <v>0</v>
      </c>
      <c r="K890">
        <v>5</v>
      </c>
      <c r="L890">
        <v>4</v>
      </c>
      <c r="M890">
        <f>INDEX('Additional Data'!$H$2:$M$2, MATCH(MAX(G890:L890), G890:L890,0))</f>
        <v>0</v>
      </c>
      <c r="N890">
        <v>1</v>
      </c>
      <c r="O890">
        <v>2</v>
      </c>
      <c r="P890">
        <v>0</v>
      </c>
      <c r="Q890">
        <v>3</v>
      </c>
      <c r="R890">
        <v>5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3</v>
      </c>
      <c r="Z890">
        <v>11</v>
      </c>
      <c r="AA890">
        <v>0</v>
      </c>
      <c r="AB890">
        <v>46</v>
      </c>
      <c r="AC890" t="str" cm="1">
        <f t="array" ref="AC890">_xlfn.IFS(AB890 &lt; 30, "&lt; 30", AB890 &lt; 40, "30-39", AB890 &lt; 50, "40-49", AB890 &gt;= 50, "50+")</f>
        <v>40-49</v>
      </c>
      <c r="AD890">
        <v>2335</v>
      </c>
      <c r="AE890">
        <v>0</v>
      </c>
      <c r="AF890">
        <v>0</v>
      </c>
      <c r="AG890">
        <v>0</v>
      </c>
      <c r="AH890">
        <v>1</v>
      </c>
      <c r="AI890">
        <v>0</v>
      </c>
      <c r="AJ890" t="str" cm="1">
        <f t="array" ref="AJ89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9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90">
        <v>0</v>
      </c>
      <c r="AM890">
        <v>0</v>
      </c>
      <c r="AN890">
        <v>1</v>
      </c>
      <c r="AO890">
        <v>0</v>
      </c>
      <c r="AP890">
        <v>0</v>
      </c>
      <c r="AQ890" t="str" cm="1">
        <f t="array" ref="AQ89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90" t="str" cm="1">
        <f t="array" ref="AR89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90">
        <v>63</v>
      </c>
      <c r="AT890">
        <v>59</v>
      </c>
      <c r="AU890">
        <v>0</v>
      </c>
      <c r="AV890">
        <v>1</v>
      </c>
      <c r="AW890" t="s">
        <v>47</v>
      </c>
      <c r="AX890" t="s">
        <v>13</v>
      </c>
      <c r="AY890" t="str">
        <f t="shared" si="118"/>
        <v>Store</v>
      </c>
      <c r="AZ890">
        <v>5</v>
      </c>
      <c r="BA890" t="s">
        <v>44</v>
      </c>
      <c r="BB890">
        <f t="shared" si="119"/>
        <v>5</v>
      </c>
      <c r="BC890">
        <f t="shared" si="120"/>
        <v>67</v>
      </c>
      <c r="BD890">
        <f t="shared" si="121"/>
        <v>0.99999999999999978</v>
      </c>
      <c r="BE890">
        <f t="shared" si="122"/>
        <v>1</v>
      </c>
      <c r="BF890">
        <f t="shared" si="123"/>
        <v>2</v>
      </c>
      <c r="BG890">
        <f t="shared" si="124"/>
        <v>4</v>
      </c>
      <c r="BH890">
        <f t="shared" si="125"/>
        <v>0</v>
      </c>
      <c r="BI890" t="str">
        <f>VLOOKUP(BH890,'Additional Data'!$E$1:$F$12,2,FALSE)</f>
        <v>Churned Customer</v>
      </c>
      <c r="BJ890" t="str">
        <f>IF(G890 &lt;= 'Additional Data'!$Q$2, "Low", IF(G890 &lt;= 'Additional Data'!$Q$3, "Medium", "High"))</f>
        <v>Medium</v>
      </c>
      <c r="BK890" t="str">
        <f>IF(K890 &lt;= 'Additional Data'!$V$2, "Low", IF(K890 &lt;= 'Additional Data'!$V$3, "Medium", "High"))</f>
        <v>Medium</v>
      </c>
      <c r="BL890" t="str">
        <f>IF(L890 &lt;= 'Additional Data'!$AA$2, "Low", IF(L890 &lt;= 'Additional Data'!$AA$3, "Medium", "High"))</f>
        <v>Low</v>
      </c>
      <c r="BM890">
        <v>889</v>
      </c>
    </row>
    <row r="891" spans="1:65" x14ac:dyDescent="0.25">
      <c r="A891">
        <v>45921</v>
      </c>
      <c r="B891" t="str">
        <f>IF(A891 &lt;= 'Additional Data'!$B$2,"Low", IF(A891 &lt;='Additional Data'!$B$3, "Medium", "High"))</f>
        <v>Medium</v>
      </c>
      <c r="C891">
        <v>0</v>
      </c>
      <c r="D891">
        <v>0</v>
      </c>
      <c r="E891">
        <v>23</v>
      </c>
      <c r="F891" t="str">
        <f t="shared" si="117"/>
        <v>Recent</v>
      </c>
      <c r="G891">
        <v>102</v>
      </c>
      <c r="H891">
        <v>9</v>
      </c>
      <c r="I891">
        <v>49</v>
      </c>
      <c r="J891">
        <v>24</v>
      </c>
      <c r="K891">
        <v>3</v>
      </c>
      <c r="L891">
        <v>12</v>
      </c>
      <c r="M891">
        <f>INDEX('Additional Data'!$H$2:$M$2, MATCH(MAX(G891:L891), G891:L891,0))</f>
        <v>0</v>
      </c>
      <c r="N891">
        <v>1</v>
      </c>
      <c r="O891">
        <v>2</v>
      </c>
      <c r="P891">
        <v>1</v>
      </c>
      <c r="Q891">
        <v>6</v>
      </c>
      <c r="R891">
        <v>4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3</v>
      </c>
      <c r="Z891">
        <v>11</v>
      </c>
      <c r="AA891">
        <v>0</v>
      </c>
      <c r="AB891">
        <v>34</v>
      </c>
      <c r="AC891" t="str" cm="1">
        <f t="array" ref="AC891">_xlfn.IFS(AB891 &lt; 30, "&lt; 30", AB891 &lt; 40, "30-39", AB891 &lt; 50, "40-49", AB891 &gt;= 50, "50+")</f>
        <v>30-39</v>
      </c>
      <c r="AD891">
        <v>2270</v>
      </c>
      <c r="AE891">
        <v>0</v>
      </c>
      <c r="AF891">
        <v>1</v>
      </c>
      <c r="AG891">
        <v>0</v>
      </c>
      <c r="AH891">
        <v>0</v>
      </c>
      <c r="AI891">
        <v>0</v>
      </c>
      <c r="AJ891" t="str" cm="1">
        <f t="array" ref="AJ89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9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91">
        <v>0</v>
      </c>
      <c r="AM891">
        <v>0</v>
      </c>
      <c r="AN891">
        <v>0</v>
      </c>
      <c r="AO891">
        <v>0</v>
      </c>
      <c r="AP891">
        <v>1</v>
      </c>
      <c r="AQ891" t="str" cm="1">
        <f t="array" ref="AQ89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891" t="str" cm="1">
        <f t="array" ref="AR89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91">
        <v>187</v>
      </c>
      <c r="AT891">
        <v>175</v>
      </c>
      <c r="AU891">
        <v>0</v>
      </c>
      <c r="AV891">
        <v>0</v>
      </c>
      <c r="AW891" t="s">
        <v>47</v>
      </c>
      <c r="AX891" t="s">
        <v>13</v>
      </c>
      <c r="AY891" t="str">
        <f t="shared" si="118"/>
        <v>Store</v>
      </c>
      <c r="AZ891">
        <v>9</v>
      </c>
      <c r="BA891" t="s">
        <v>44</v>
      </c>
      <c r="BB891">
        <f t="shared" si="119"/>
        <v>9</v>
      </c>
      <c r="BC891">
        <f t="shared" si="120"/>
        <v>199</v>
      </c>
      <c r="BD891">
        <f t="shared" si="121"/>
        <v>8</v>
      </c>
      <c r="BE891">
        <f t="shared" si="122"/>
        <v>3</v>
      </c>
      <c r="BF891">
        <f t="shared" si="123"/>
        <v>4</v>
      </c>
      <c r="BG891">
        <f t="shared" si="124"/>
        <v>15</v>
      </c>
      <c r="BH891">
        <f t="shared" si="125"/>
        <v>4</v>
      </c>
      <c r="BI891" t="str">
        <f>VLOOKUP(BH891,'Additional Data'!$E$1:$F$12,2,FALSE)</f>
        <v>At Risk</v>
      </c>
      <c r="BJ891" t="str">
        <f>IF(G891 &lt;= 'Additional Data'!$Q$2, "Low", IF(G891 &lt;= 'Additional Data'!$Q$3, "Medium", "High"))</f>
        <v>Medium</v>
      </c>
      <c r="BK891" t="str">
        <f>IF(K891 &lt;= 'Additional Data'!$V$2, "Low", IF(K891 &lt;= 'Additional Data'!$V$3, "Medium", "High"))</f>
        <v>Medium</v>
      </c>
      <c r="BL891" t="str">
        <f>IF(L891 &lt;= 'Additional Data'!$AA$2, "Low", IF(L891 &lt;= 'Additional Data'!$AA$3, "Medium", "High"))</f>
        <v>Medium</v>
      </c>
      <c r="BM891">
        <v>890</v>
      </c>
    </row>
    <row r="892" spans="1:65" x14ac:dyDescent="0.25">
      <c r="A892">
        <v>78420</v>
      </c>
      <c r="B892" t="str">
        <f>IF(A892 &lt;= 'Additional Data'!$B$2,"Low", IF(A892 &lt;='Additional Data'!$B$3, "Medium", "High"))</f>
        <v>High</v>
      </c>
      <c r="C892">
        <v>0</v>
      </c>
      <c r="D892">
        <v>0</v>
      </c>
      <c r="E892">
        <v>75</v>
      </c>
      <c r="F892" t="str">
        <f t="shared" si="117"/>
        <v>Old</v>
      </c>
      <c r="G892">
        <v>604</v>
      </c>
      <c r="H892">
        <v>28</v>
      </c>
      <c r="I892">
        <v>674</v>
      </c>
      <c r="J892">
        <v>91</v>
      </c>
      <c r="K892">
        <v>28</v>
      </c>
      <c r="L892">
        <v>28</v>
      </c>
      <c r="M892">
        <f>INDEX('Additional Data'!$H$2:$M$2, MATCH(MAX(G892:L892), G892:L892,0))</f>
        <v>0</v>
      </c>
      <c r="N892">
        <v>1</v>
      </c>
      <c r="O892">
        <v>3</v>
      </c>
      <c r="P892">
        <v>10</v>
      </c>
      <c r="Q892">
        <v>8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3</v>
      </c>
      <c r="Z892">
        <v>11</v>
      </c>
      <c r="AA892">
        <v>0</v>
      </c>
      <c r="AB892">
        <v>54</v>
      </c>
      <c r="AC892" t="str" cm="1">
        <f t="array" ref="AC892">_xlfn.IFS(AB892 &lt; 30, "&lt; 30", AB892 &lt; 40, "30-39", AB892 &lt; 50, "40-49", AB892 &gt;= 50, "50+")</f>
        <v>50+</v>
      </c>
      <c r="AD892">
        <v>2524</v>
      </c>
      <c r="AE892">
        <v>0</v>
      </c>
      <c r="AF892">
        <v>0</v>
      </c>
      <c r="AG892">
        <v>1</v>
      </c>
      <c r="AH892">
        <v>0</v>
      </c>
      <c r="AI892">
        <v>0</v>
      </c>
      <c r="AJ892" t="str" cm="1">
        <f t="array" ref="AJ89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9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92">
        <v>0</v>
      </c>
      <c r="AM892">
        <v>0</v>
      </c>
      <c r="AN892">
        <v>0</v>
      </c>
      <c r="AO892">
        <v>0</v>
      </c>
      <c r="AP892">
        <v>1</v>
      </c>
      <c r="AQ892" t="str" cm="1">
        <f t="array" ref="AQ89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892" t="str" cm="1">
        <f t="array" ref="AR89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92">
        <v>1425</v>
      </c>
      <c r="AT892">
        <v>1397</v>
      </c>
      <c r="AU892">
        <v>0</v>
      </c>
      <c r="AV892">
        <v>0</v>
      </c>
      <c r="AW892" t="s">
        <v>43</v>
      </c>
      <c r="AX892" t="s">
        <v>12</v>
      </c>
      <c r="AY892" t="str">
        <f t="shared" si="118"/>
        <v>Catalog</v>
      </c>
      <c r="AZ892">
        <v>21</v>
      </c>
      <c r="BA892" t="s">
        <v>44</v>
      </c>
      <c r="BB892">
        <f t="shared" si="119"/>
        <v>21</v>
      </c>
      <c r="BC892">
        <f t="shared" si="120"/>
        <v>1453</v>
      </c>
      <c r="BD892">
        <f t="shared" si="121"/>
        <v>3.0000000000000004</v>
      </c>
      <c r="BE892">
        <f t="shared" si="122"/>
        <v>8</v>
      </c>
      <c r="BF892">
        <f t="shared" si="123"/>
        <v>8</v>
      </c>
      <c r="BG892">
        <f t="shared" si="124"/>
        <v>19</v>
      </c>
      <c r="BH892">
        <f t="shared" si="125"/>
        <v>7</v>
      </c>
      <c r="BI892" t="str">
        <f>VLOOKUP(BH892,'Additional Data'!$E$1:$F$12,2,FALSE)</f>
        <v>Loyal Customer</v>
      </c>
      <c r="BJ892" t="str">
        <f>IF(G892 &lt;= 'Additional Data'!$Q$2, "Low", IF(G892 &lt;= 'Additional Data'!$Q$3, "Medium", "High"))</f>
        <v>High</v>
      </c>
      <c r="BK892" t="str">
        <f>IF(K892 &lt;= 'Additional Data'!$V$2, "Low", IF(K892 &lt;= 'Additional Data'!$V$3, "Medium", "High"))</f>
        <v>Medium</v>
      </c>
      <c r="BL892" t="str">
        <f>IF(L892 &lt;= 'Additional Data'!$AA$2, "Low", IF(L892 &lt;= 'Additional Data'!$AA$3, "Medium", "High"))</f>
        <v>Medium</v>
      </c>
      <c r="BM892">
        <v>891</v>
      </c>
    </row>
    <row r="893" spans="1:65" x14ac:dyDescent="0.25">
      <c r="A893">
        <v>75114</v>
      </c>
      <c r="B893" t="str">
        <f>IF(A893 &lt;= 'Additional Data'!$B$2,"Low", IF(A893 &lt;='Additional Data'!$B$3, "Medium", "High"))</f>
        <v>High</v>
      </c>
      <c r="C893">
        <v>0</v>
      </c>
      <c r="D893">
        <v>0</v>
      </c>
      <c r="E893">
        <v>40</v>
      </c>
      <c r="F893" t="str">
        <f t="shared" si="117"/>
        <v>Mid</v>
      </c>
      <c r="G893">
        <v>571</v>
      </c>
      <c r="H893">
        <v>12</v>
      </c>
      <c r="I893">
        <v>523</v>
      </c>
      <c r="J893">
        <v>63</v>
      </c>
      <c r="K893">
        <v>60</v>
      </c>
      <c r="L893">
        <v>24</v>
      </c>
      <c r="M893">
        <f>INDEX('Additional Data'!$H$2:$M$2, MATCH(MAX(G893:L893), G893:L893,0))</f>
        <v>0</v>
      </c>
      <c r="N893">
        <v>1</v>
      </c>
      <c r="O893">
        <v>3</v>
      </c>
      <c r="P893">
        <v>10</v>
      </c>
      <c r="Q893">
        <v>5</v>
      </c>
      <c r="R893">
        <v>2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3</v>
      </c>
      <c r="Z893">
        <v>11</v>
      </c>
      <c r="AA893">
        <v>0</v>
      </c>
      <c r="AB893">
        <v>28</v>
      </c>
      <c r="AC893" t="str" cm="1">
        <f t="array" ref="AC893">_xlfn.IFS(AB893 &lt; 30, "&lt; 30", AB893 &lt; 40, "30-39", AB893 &lt; 50, "40-49", AB893 &gt;= 50, "50+")</f>
        <v>&lt; 30</v>
      </c>
      <c r="AD893">
        <v>2393</v>
      </c>
      <c r="AE893">
        <v>0</v>
      </c>
      <c r="AF893">
        <v>0</v>
      </c>
      <c r="AG893">
        <v>0</v>
      </c>
      <c r="AH893">
        <v>1</v>
      </c>
      <c r="AI893">
        <v>0</v>
      </c>
      <c r="AJ893" t="str" cm="1">
        <f t="array" ref="AJ89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9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93">
        <v>0</v>
      </c>
      <c r="AM893">
        <v>0</v>
      </c>
      <c r="AN893">
        <v>1</v>
      </c>
      <c r="AO893">
        <v>0</v>
      </c>
      <c r="AP893">
        <v>0</v>
      </c>
      <c r="AQ893" t="str" cm="1">
        <f t="array" ref="AQ89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93" t="str" cm="1">
        <f t="array" ref="AR89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93">
        <v>1229</v>
      </c>
      <c r="AT893">
        <v>1205</v>
      </c>
      <c r="AU893">
        <v>0</v>
      </c>
      <c r="AV893">
        <v>0</v>
      </c>
      <c r="AW893" t="s">
        <v>43</v>
      </c>
      <c r="AX893" t="s">
        <v>12</v>
      </c>
      <c r="AY893" t="str">
        <f t="shared" si="118"/>
        <v>Catalog</v>
      </c>
      <c r="AZ893">
        <v>18</v>
      </c>
      <c r="BA893" t="s">
        <v>44</v>
      </c>
      <c r="BB893">
        <f t="shared" si="119"/>
        <v>18</v>
      </c>
      <c r="BC893">
        <f t="shared" si="120"/>
        <v>1253</v>
      </c>
      <c r="BD893">
        <f t="shared" si="121"/>
        <v>6</v>
      </c>
      <c r="BE893">
        <f t="shared" si="122"/>
        <v>7</v>
      </c>
      <c r="BF893">
        <f t="shared" si="123"/>
        <v>8</v>
      </c>
      <c r="BG893">
        <f t="shared" si="124"/>
        <v>21</v>
      </c>
      <c r="BH893">
        <f t="shared" si="125"/>
        <v>8</v>
      </c>
      <c r="BI893" t="str">
        <f>VLOOKUP(BH893,'Additional Data'!$E$1:$F$12,2,FALSE)</f>
        <v>Top Customer</v>
      </c>
      <c r="BJ893" t="str">
        <f>IF(G893 &lt;= 'Additional Data'!$Q$2, "Low", IF(G893 &lt;= 'Additional Data'!$Q$3, "Medium", "High"))</f>
        <v>High</v>
      </c>
      <c r="BK893" t="str">
        <f>IF(K893 &lt;= 'Additional Data'!$V$2, "Low", IF(K893 &lt;= 'Additional Data'!$V$3, "Medium", "High"))</f>
        <v>High</v>
      </c>
      <c r="BL893" t="str">
        <f>IF(L893 &lt;= 'Additional Data'!$AA$2, "Low", IF(L893 &lt;= 'Additional Data'!$AA$3, "Medium", "High"))</f>
        <v>Medium</v>
      </c>
      <c r="BM893">
        <v>892</v>
      </c>
    </row>
    <row r="894" spans="1:65" x14ac:dyDescent="0.25">
      <c r="A894">
        <v>52278</v>
      </c>
      <c r="B894" t="str">
        <f>IF(A894 &lt;= 'Additional Data'!$B$2,"Low", IF(A894 &lt;='Additional Data'!$B$3, "Medium", "High"))</f>
        <v>Medium</v>
      </c>
      <c r="C894">
        <v>0</v>
      </c>
      <c r="D894">
        <v>1</v>
      </c>
      <c r="E894">
        <v>24</v>
      </c>
      <c r="F894" t="str">
        <f t="shared" si="117"/>
        <v>Recent</v>
      </c>
      <c r="G894">
        <v>953</v>
      </c>
      <c r="H894">
        <v>0</v>
      </c>
      <c r="I894">
        <v>71</v>
      </c>
      <c r="J894">
        <v>0</v>
      </c>
      <c r="K894">
        <v>0</v>
      </c>
      <c r="L894">
        <v>174</v>
      </c>
      <c r="M894">
        <f>INDEX('Additional Data'!$H$2:$M$2, MATCH(MAX(G894:L894), G894:L894,0))</f>
        <v>0</v>
      </c>
      <c r="N894">
        <v>6</v>
      </c>
      <c r="O894">
        <v>10</v>
      </c>
      <c r="P894">
        <v>5</v>
      </c>
      <c r="Q894">
        <v>10</v>
      </c>
      <c r="R894">
        <v>8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3</v>
      </c>
      <c r="Z894">
        <v>11</v>
      </c>
      <c r="AA894">
        <v>1</v>
      </c>
      <c r="AB894">
        <v>57</v>
      </c>
      <c r="AC894" t="str" cm="1">
        <f t="array" ref="AC894">_xlfn.IFS(AB894 &lt; 30, "&lt; 30", AB894 &lt; 40, "30-39", AB894 &lt; 50, "40-49", AB894 &gt;= 50, "50+")</f>
        <v>50+</v>
      </c>
      <c r="AD894">
        <v>2679</v>
      </c>
      <c r="AE894">
        <v>0</v>
      </c>
      <c r="AF894">
        <v>0</v>
      </c>
      <c r="AG894">
        <v>0</v>
      </c>
      <c r="AH894">
        <v>0</v>
      </c>
      <c r="AI894">
        <v>1</v>
      </c>
      <c r="AJ894" t="str" cm="1">
        <f t="array" ref="AJ89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89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94">
        <v>0</v>
      </c>
      <c r="AM894">
        <v>0</v>
      </c>
      <c r="AN894">
        <v>0</v>
      </c>
      <c r="AO894">
        <v>0</v>
      </c>
      <c r="AP894">
        <v>1</v>
      </c>
      <c r="AQ894" t="str" cm="1">
        <f t="array" ref="AQ89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894" t="str" cm="1">
        <f t="array" ref="AR89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94">
        <v>1024</v>
      </c>
      <c r="AT894">
        <v>850</v>
      </c>
      <c r="AU894">
        <v>0</v>
      </c>
      <c r="AV894">
        <v>1</v>
      </c>
      <c r="AW894" t="s">
        <v>43</v>
      </c>
      <c r="AX894" t="s">
        <v>11</v>
      </c>
      <c r="AY894" t="str">
        <f t="shared" si="118"/>
        <v>Web</v>
      </c>
      <c r="AZ894">
        <v>25</v>
      </c>
      <c r="BA894" t="s">
        <v>44</v>
      </c>
      <c r="BB894">
        <f t="shared" si="119"/>
        <v>25</v>
      </c>
      <c r="BC894">
        <f t="shared" si="120"/>
        <v>1198</v>
      </c>
      <c r="BD894">
        <f t="shared" si="121"/>
        <v>8</v>
      </c>
      <c r="BE894">
        <f t="shared" si="122"/>
        <v>9</v>
      </c>
      <c r="BF894">
        <f t="shared" si="123"/>
        <v>8</v>
      </c>
      <c r="BG894">
        <f t="shared" si="124"/>
        <v>25</v>
      </c>
      <c r="BH894">
        <f t="shared" si="125"/>
        <v>9</v>
      </c>
      <c r="BI894" t="str">
        <f>VLOOKUP(BH894,'Additional Data'!$E$1:$F$12,2,FALSE)</f>
        <v>Top Customer</v>
      </c>
      <c r="BJ894" t="str">
        <f>IF(G894 &lt;= 'Additional Data'!$Q$2, "Low", IF(G894 &lt;= 'Additional Data'!$Q$3, "Medium", "High"))</f>
        <v>High</v>
      </c>
      <c r="BK894" t="str">
        <f>IF(K894 &lt;= 'Additional Data'!$V$2, "Low", IF(K894 &lt;= 'Additional Data'!$V$3, "Medium", "High"))</f>
        <v>Low</v>
      </c>
      <c r="BL894" t="str">
        <f>IF(L894 &lt;= 'Additional Data'!$AA$2, "Low", IF(L894 &lt;= 'Additional Data'!$AA$3, "Medium", "High"))</f>
        <v>High</v>
      </c>
      <c r="BM894">
        <v>893</v>
      </c>
    </row>
    <row r="895" spans="1:65" x14ac:dyDescent="0.25">
      <c r="A895">
        <v>35641</v>
      </c>
      <c r="B895" t="str">
        <f>IF(A895 &lt;= 'Additional Data'!$B$2,"Low", IF(A895 &lt;='Additional Data'!$B$3, "Medium", "High"))</f>
        <v>Medium</v>
      </c>
      <c r="C895">
        <v>1</v>
      </c>
      <c r="D895">
        <v>0</v>
      </c>
      <c r="E895">
        <v>11</v>
      </c>
      <c r="F895" t="str">
        <f t="shared" si="117"/>
        <v>Recent</v>
      </c>
      <c r="G895">
        <v>63</v>
      </c>
      <c r="H895">
        <v>3</v>
      </c>
      <c r="I895">
        <v>67</v>
      </c>
      <c r="J895">
        <v>8</v>
      </c>
      <c r="K895">
        <v>9</v>
      </c>
      <c r="L895">
        <v>28</v>
      </c>
      <c r="M895">
        <f>INDEX('Additional Data'!$H$2:$M$2, MATCH(MAX(G895:L895), G895:L895,0))</f>
        <v>0</v>
      </c>
      <c r="N895">
        <v>2</v>
      </c>
      <c r="O895">
        <v>3</v>
      </c>
      <c r="P895">
        <v>1</v>
      </c>
      <c r="Q895">
        <v>4</v>
      </c>
      <c r="R895">
        <v>7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3</v>
      </c>
      <c r="Z895">
        <v>11</v>
      </c>
      <c r="AA895">
        <v>1</v>
      </c>
      <c r="AB895">
        <v>48</v>
      </c>
      <c r="AC895" t="str" cm="1">
        <f t="array" ref="AC895">_xlfn.IFS(AB895 &lt; 30, "&lt; 30", AB895 &lt; 40, "30-39", AB895 &lt; 50, "40-49", AB895 &gt;= 50, "50+")</f>
        <v>40-49</v>
      </c>
      <c r="AD895">
        <v>2509</v>
      </c>
      <c r="AE895">
        <v>0</v>
      </c>
      <c r="AF895">
        <v>1</v>
      </c>
      <c r="AG895">
        <v>0</v>
      </c>
      <c r="AH895">
        <v>0</v>
      </c>
      <c r="AI895">
        <v>0</v>
      </c>
      <c r="AJ895" t="str" cm="1">
        <f t="array" ref="AJ89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9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95">
        <v>0</v>
      </c>
      <c r="AM895">
        <v>0</v>
      </c>
      <c r="AN895">
        <v>0</v>
      </c>
      <c r="AO895">
        <v>1</v>
      </c>
      <c r="AP895">
        <v>0</v>
      </c>
      <c r="AQ895" t="str" cm="1">
        <f t="array" ref="AQ89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895" t="str" cm="1">
        <f t="array" ref="AR89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95">
        <v>150</v>
      </c>
      <c r="AT895">
        <v>122</v>
      </c>
      <c r="AU895">
        <v>0</v>
      </c>
      <c r="AV895">
        <v>1</v>
      </c>
      <c r="AW895" t="s">
        <v>47</v>
      </c>
      <c r="AX895" t="s">
        <v>13</v>
      </c>
      <c r="AY895" t="str">
        <f t="shared" si="118"/>
        <v>Store</v>
      </c>
      <c r="AZ895">
        <v>8</v>
      </c>
      <c r="BA895" t="s">
        <v>44</v>
      </c>
      <c r="BB895">
        <f t="shared" si="119"/>
        <v>8</v>
      </c>
      <c r="BC895">
        <f t="shared" si="120"/>
        <v>178</v>
      </c>
      <c r="BD895">
        <f t="shared" si="121"/>
        <v>9</v>
      </c>
      <c r="BE895">
        <f t="shared" si="122"/>
        <v>3</v>
      </c>
      <c r="BF895">
        <f t="shared" si="123"/>
        <v>3</v>
      </c>
      <c r="BG895">
        <f t="shared" si="124"/>
        <v>15</v>
      </c>
      <c r="BH895">
        <f t="shared" si="125"/>
        <v>4</v>
      </c>
      <c r="BI895" t="str">
        <f>VLOOKUP(BH895,'Additional Data'!$E$1:$F$12,2,FALSE)</f>
        <v>At Risk</v>
      </c>
      <c r="BJ895" t="str">
        <f>IF(G895 &lt;= 'Additional Data'!$Q$2, "Low", IF(G895 &lt;= 'Additional Data'!$Q$3, "Medium", "High"))</f>
        <v>Medium</v>
      </c>
      <c r="BK895" t="str">
        <f>IF(K895 &lt;= 'Additional Data'!$V$2, "Low", IF(K895 &lt;= 'Additional Data'!$V$3, "Medium", "High"))</f>
        <v>Medium</v>
      </c>
      <c r="BL895" t="str">
        <f>IF(L895 &lt;= 'Additional Data'!$AA$2, "Low", IF(L895 &lt;= 'Additional Data'!$AA$3, "Medium", "High"))</f>
        <v>Medium</v>
      </c>
      <c r="BM895">
        <v>894</v>
      </c>
    </row>
    <row r="896" spans="1:65" x14ac:dyDescent="0.25">
      <c r="A896">
        <v>95529</v>
      </c>
      <c r="B896" t="str">
        <f>IF(A896 &lt;= 'Additional Data'!$B$2,"Low", IF(A896 &lt;='Additional Data'!$B$3, "Medium", "High"))</f>
        <v>High</v>
      </c>
      <c r="C896">
        <v>0</v>
      </c>
      <c r="D896">
        <v>0</v>
      </c>
      <c r="E896">
        <v>29</v>
      </c>
      <c r="F896" t="str">
        <f t="shared" si="117"/>
        <v>Recent</v>
      </c>
      <c r="G896">
        <v>770</v>
      </c>
      <c r="H896">
        <v>29</v>
      </c>
      <c r="I896">
        <v>890</v>
      </c>
      <c r="J896">
        <v>250</v>
      </c>
      <c r="K896">
        <v>27</v>
      </c>
      <c r="L896">
        <v>24</v>
      </c>
      <c r="M896">
        <f>INDEX('Additional Data'!$H$2:$M$2, MATCH(MAX(G896:L896), G896:L896,0))</f>
        <v>0</v>
      </c>
      <c r="N896">
        <v>1</v>
      </c>
      <c r="O896">
        <v>7</v>
      </c>
      <c r="P896">
        <v>3</v>
      </c>
      <c r="Q896">
        <v>7</v>
      </c>
      <c r="R896">
        <v>3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3</v>
      </c>
      <c r="Z896">
        <v>11</v>
      </c>
      <c r="AA896">
        <v>1</v>
      </c>
      <c r="AB896">
        <v>26</v>
      </c>
      <c r="AC896" t="str" cm="1">
        <f t="array" ref="AC896">_xlfn.IFS(AB896 &lt; 30, "&lt; 30", AB896 &lt; 40, "30-39", AB896 &lt; 50, "40-49", AB896 &gt;= 50, "50+")</f>
        <v>&lt; 30</v>
      </c>
      <c r="AD896">
        <v>2732</v>
      </c>
      <c r="AE896">
        <v>0</v>
      </c>
      <c r="AF896">
        <v>0</v>
      </c>
      <c r="AG896">
        <v>1</v>
      </c>
      <c r="AH896">
        <v>0</v>
      </c>
      <c r="AI896">
        <v>0</v>
      </c>
      <c r="AJ896" t="str" cm="1">
        <f t="array" ref="AJ89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89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896">
        <v>0</v>
      </c>
      <c r="AM896">
        <v>0</v>
      </c>
      <c r="AN896">
        <v>1</v>
      </c>
      <c r="AO896">
        <v>0</v>
      </c>
      <c r="AP896">
        <v>0</v>
      </c>
      <c r="AQ896" t="str" cm="1">
        <f t="array" ref="AQ89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96" t="str" cm="1">
        <f t="array" ref="AR89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96">
        <v>1966</v>
      </c>
      <c r="AT896">
        <v>1942</v>
      </c>
      <c r="AU896">
        <v>1</v>
      </c>
      <c r="AV896">
        <v>0</v>
      </c>
      <c r="AW896" t="s">
        <v>43</v>
      </c>
      <c r="AX896" t="s">
        <v>11</v>
      </c>
      <c r="AY896" t="str">
        <f t="shared" si="118"/>
        <v>Web</v>
      </c>
      <c r="AZ896">
        <v>17</v>
      </c>
      <c r="BA896" t="s">
        <v>48</v>
      </c>
      <c r="BB896">
        <f t="shared" si="119"/>
        <v>17</v>
      </c>
      <c r="BC896">
        <f t="shared" si="120"/>
        <v>1990</v>
      </c>
      <c r="BD896">
        <f t="shared" si="121"/>
        <v>8</v>
      </c>
      <c r="BE896">
        <f t="shared" si="122"/>
        <v>6</v>
      </c>
      <c r="BF896">
        <f t="shared" si="123"/>
        <v>9</v>
      </c>
      <c r="BG896">
        <f t="shared" si="124"/>
        <v>23</v>
      </c>
      <c r="BH896">
        <f t="shared" si="125"/>
        <v>8</v>
      </c>
      <c r="BI896" t="str">
        <f>VLOOKUP(BH896,'Additional Data'!$E$1:$F$12,2,FALSE)</f>
        <v>Top Customer</v>
      </c>
      <c r="BJ896" t="str">
        <f>IF(G896 &lt;= 'Additional Data'!$Q$2, "Low", IF(G896 &lt;= 'Additional Data'!$Q$3, "Medium", "High"))</f>
        <v>High</v>
      </c>
      <c r="BK896" t="str">
        <f>IF(K896 &lt;= 'Additional Data'!$V$2, "Low", IF(K896 &lt;= 'Additional Data'!$V$3, "Medium", "High"))</f>
        <v>Medium</v>
      </c>
      <c r="BL896" t="str">
        <f>IF(L896 &lt;= 'Additional Data'!$AA$2, "Low", IF(L896 &lt;= 'Additional Data'!$AA$3, "Medium", "High"))</f>
        <v>Medium</v>
      </c>
      <c r="BM896">
        <v>895</v>
      </c>
    </row>
    <row r="897" spans="1:65" x14ac:dyDescent="0.25">
      <c r="A897">
        <v>62820</v>
      </c>
      <c r="B897" t="str">
        <f>IF(A897 &lt;= 'Additional Data'!$B$2,"Low", IF(A897 &lt;='Additional Data'!$B$3, "Medium", "High"))</f>
        <v>Medium</v>
      </c>
      <c r="C897">
        <v>0</v>
      </c>
      <c r="D897">
        <v>0</v>
      </c>
      <c r="E897">
        <v>51</v>
      </c>
      <c r="F897" t="str">
        <f t="shared" si="117"/>
        <v>Mid</v>
      </c>
      <c r="G897">
        <v>398</v>
      </c>
      <c r="H897">
        <v>61</v>
      </c>
      <c r="I897">
        <v>265</v>
      </c>
      <c r="J897">
        <v>138</v>
      </c>
      <c r="K897">
        <v>61</v>
      </c>
      <c r="L897">
        <v>53</v>
      </c>
      <c r="M897">
        <f>INDEX('Additional Data'!$H$2:$M$2, MATCH(MAX(G897:L897), G897:L897,0))</f>
        <v>0</v>
      </c>
      <c r="N897">
        <v>1</v>
      </c>
      <c r="O897">
        <v>3</v>
      </c>
      <c r="P897">
        <v>4</v>
      </c>
      <c r="Q897">
        <v>6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3</v>
      </c>
      <c r="Z897">
        <v>11</v>
      </c>
      <c r="AA897">
        <v>0</v>
      </c>
      <c r="AB897">
        <v>66</v>
      </c>
      <c r="AC897" t="str" cm="1">
        <f t="array" ref="AC897">_xlfn.IFS(AB897 &lt; 30, "&lt; 30", AB897 &lt; 40, "30-39", AB897 &lt; 50, "40-49", AB897 &gt;= 50, "50+")</f>
        <v>50+</v>
      </c>
      <c r="AD897">
        <v>2573</v>
      </c>
      <c r="AE897">
        <v>0</v>
      </c>
      <c r="AF897">
        <v>1</v>
      </c>
      <c r="AG897">
        <v>0</v>
      </c>
      <c r="AH897">
        <v>0</v>
      </c>
      <c r="AI897">
        <v>0</v>
      </c>
      <c r="AJ897" t="str" cm="1">
        <f t="array" ref="AJ89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9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97">
        <v>0</v>
      </c>
      <c r="AM897">
        <v>0</v>
      </c>
      <c r="AN897">
        <v>1</v>
      </c>
      <c r="AO897">
        <v>0</v>
      </c>
      <c r="AP897">
        <v>0</v>
      </c>
      <c r="AQ897" t="str" cm="1">
        <f t="array" ref="AQ89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897" t="str" cm="1">
        <f t="array" ref="AR89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897">
        <v>923</v>
      </c>
      <c r="AT897">
        <v>870</v>
      </c>
      <c r="AU897">
        <v>0</v>
      </c>
      <c r="AV897">
        <v>0</v>
      </c>
      <c r="AW897" t="s">
        <v>46</v>
      </c>
      <c r="AX897" t="s">
        <v>13</v>
      </c>
      <c r="AY897" t="str">
        <f t="shared" si="118"/>
        <v>Store</v>
      </c>
      <c r="AZ897">
        <v>13</v>
      </c>
      <c r="BA897" t="s">
        <v>44</v>
      </c>
      <c r="BB897">
        <f t="shared" si="119"/>
        <v>13</v>
      </c>
      <c r="BC897">
        <f t="shared" si="120"/>
        <v>976</v>
      </c>
      <c r="BD897">
        <f t="shared" si="121"/>
        <v>5</v>
      </c>
      <c r="BE897">
        <f t="shared" si="122"/>
        <v>5</v>
      </c>
      <c r="BF897">
        <f t="shared" si="123"/>
        <v>7</v>
      </c>
      <c r="BG897">
        <f t="shared" si="124"/>
        <v>17</v>
      </c>
      <c r="BH897">
        <f t="shared" si="125"/>
        <v>5</v>
      </c>
      <c r="BI897" t="str">
        <f>VLOOKUP(BH897,'Additional Data'!$E$1:$F$12,2,FALSE)</f>
        <v>Loyal Customer</v>
      </c>
      <c r="BJ897" t="str">
        <f>IF(G897 &lt;= 'Additional Data'!$Q$2, "Low", IF(G897 &lt;= 'Additional Data'!$Q$3, "Medium", "High"))</f>
        <v>Medium</v>
      </c>
      <c r="BK897" t="str">
        <f>IF(K897 &lt;= 'Additional Data'!$V$2, "Low", IF(K897 &lt;= 'Additional Data'!$V$3, "Medium", "High"))</f>
        <v>High</v>
      </c>
      <c r="BL897" t="str">
        <f>IF(L897 &lt;= 'Additional Data'!$AA$2, "Low", IF(L897 &lt;= 'Additional Data'!$AA$3, "Medium", "High"))</f>
        <v>Medium</v>
      </c>
      <c r="BM897">
        <v>896</v>
      </c>
    </row>
    <row r="898" spans="1:65" x14ac:dyDescent="0.25">
      <c r="A898">
        <v>73113</v>
      </c>
      <c r="B898" t="str">
        <f>IF(A898 &lt;= 'Additional Data'!$B$2,"Low", IF(A898 &lt;='Additional Data'!$B$3, "Medium", "High"))</f>
        <v>High</v>
      </c>
      <c r="C898">
        <v>0</v>
      </c>
      <c r="D898">
        <v>0</v>
      </c>
      <c r="E898">
        <v>86</v>
      </c>
      <c r="F898" t="str">
        <f t="shared" ref="F898:F961" si="126">IF(E898&lt;=7,"Very Recent",IF(E898&lt;=30,"Recent",IF(E898&lt;=60,"Mid","Old")))</f>
        <v>Old</v>
      </c>
      <c r="G898">
        <v>741</v>
      </c>
      <c r="H898">
        <v>19</v>
      </c>
      <c r="I898">
        <v>154</v>
      </c>
      <c r="J898">
        <v>50</v>
      </c>
      <c r="K898">
        <v>9</v>
      </c>
      <c r="L898">
        <v>28</v>
      </c>
      <c r="M898">
        <f>INDEX('Additional Data'!$H$2:$M$2, MATCH(MAX(G898:L898), G898:L898,0))</f>
        <v>0</v>
      </c>
      <c r="N898">
        <v>1</v>
      </c>
      <c r="O898">
        <v>3</v>
      </c>
      <c r="P898">
        <v>4</v>
      </c>
      <c r="Q898">
        <v>7</v>
      </c>
      <c r="R898">
        <v>2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3</v>
      </c>
      <c r="Z898">
        <v>11</v>
      </c>
      <c r="AA898">
        <v>0</v>
      </c>
      <c r="AB898">
        <v>60</v>
      </c>
      <c r="AC898" t="str" cm="1">
        <f t="array" ref="AC898">_xlfn.IFS(AB898 &lt; 30, "&lt; 30", AB898 &lt; 40, "30-39", AB898 &lt; 50, "40-49", AB898 &gt;= 50, "50+")</f>
        <v>50+</v>
      </c>
      <c r="AD898">
        <v>2344</v>
      </c>
      <c r="AE898">
        <v>0</v>
      </c>
      <c r="AF898">
        <v>0</v>
      </c>
      <c r="AG898">
        <v>0</v>
      </c>
      <c r="AH898">
        <v>1</v>
      </c>
      <c r="AI898">
        <v>0</v>
      </c>
      <c r="AJ898" t="str" cm="1">
        <f t="array" ref="AJ89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89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98">
        <v>0</v>
      </c>
      <c r="AM898">
        <v>0</v>
      </c>
      <c r="AN898">
        <v>0</v>
      </c>
      <c r="AO898">
        <v>1</v>
      </c>
      <c r="AP898">
        <v>0</v>
      </c>
      <c r="AQ898" t="str" cm="1">
        <f t="array" ref="AQ89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898" t="str" cm="1">
        <f t="array" ref="AR89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98">
        <v>973</v>
      </c>
      <c r="AT898">
        <v>945</v>
      </c>
      <c r="AU898">
        <v>0</v>
      </c>
      <c r="AV898">
        <v>0</v>
      </c>
      <c r="AW898" t="s">
        <v>43</v>
      </c>
      <c r="AX898" t="s">
        <v>13</v>
      </c>
      <c r="AY898" t="str">
        <f t="shared" ref="AY898:AY961" si="127">IF(AND(O898 &gt;= P898, O898 &gt;= Q898), "Web", IF(AND(P898 &gt;= O898, P898 &gt;= Q898), "Catalog", "Store"))</f>
        <v>Store</v>
      </c>
      <c r="AZ898">
        <v>14</v>
      </c>
      <c r="BA898" t="s">
        <v>44</v>
      </c>
      <c r="BB898">
        <f t="shared" ref="BB898:BB961" si="128">SUM(O898:Q898)</f>
        <v>14</v>
      </c>
      <c r="BC898">
        <f t="shared" ref="BC898:BC961" si="129">SUM(G898:L898)</f>
        <v>1001</v>
      </c>
      <c r="BD898">
        <f t="shared" ref="BD898:BD961" si="130">(1-_xlfn.PERCENTRANK.INC($E:$E,E898,1))*10</f>
        <v>1.9999999999999996</v>
      </c>
      <c r="BE898">
        <f t="shared" ref="BE898:BE961" si="131">_xlfn.PERCENTRANK.INC($BB:$BB,BB898,1)*10</f>
        <v>5</v>
      </c>
      <c r="BF898">
        <f t="shared" ref="BF898:BF961" si="132">_xlfn.PERCENTRANK.INC($BC:$BC,BC898,1)*10</f>
        <v>7</v>
      </c>
      <c r="BG898">
        <f t="shared" ref="BG898:BG961" si="133">SUM(BD898:BF898)</f>
        <v>14</v>
      </c>
      <c r="BH898">
        <f t="shared" ref="BH898:BH961" si="134">_xlfn.PERCENTRANK.INC($BG:$BG,BG898,1)*10</f>
        <v>4</v>
      </c>
      <c r="BI898" t="str">
        <f>VLOOKUP(BH898,'Additional Data'!$E$1:$F$12,2,FALSE)</f>
        <v>At Risk</v>
      </c>
      <c r="BJ898" t="str">
        <f>IF(G898 &lt;= 'Additional Data'!$Q$2, "Low", IF(G898 &lt;= 'Additional Data'!$Q$3, "Medium", "High"))</f>
        <v>High</v>
      </c>
      <c r="BK898" t="str">
        <f>IF(K898 &lt;= 'Additional Data'!$V$2, "Low", IF(K898 &lt;= 'Additional Data'!$V$3, "Medium", "High"))</f>
        <v>Medium</v>
      </c>
      <c r="BL898" t="str">
        <f>IF(L898 &lt;= 'Additional Data'!$AA$2, "Low", IF(L898 &lt;= 'Additional Data'!$AA$3, "Medium", "High"))</f>
        <v>Medium</v>
      </c>
      <c r="BM898">
        <v>897</v>
      </c>
    </row>
    <row r="899" spans="1:65" x14ac:dyDescent="0.25">
      <c r="A899">
        <v>84169</v>
      </c>
      <c r="B899" t="str">
        <f>IF(A899 &lt;= 'Additional Data'!$B$2,"Low", IF(A899 &lt;='Additional Data'!$B$3, "Medium", "High"))</f>
        <v>High</v>
      </c>
      <c r="C899">
        <v>0</v>
      </c>
      <c r="D899">
        <v>0</v>
      </c>
      <c r="E899">
        <v>9</v>
      </c>
      <c r="F899" t="str">
        <f t="shared" si="126"/>
        <v>Recent</v>
      </c>
      <c r="G899">
        <v>1478</v>
      </c>
      <c r="H899">
        <v>19</v>
      </c>
      <c r="I899">
        <v>403</v>
      </c>
      <c r="J899">
        <v>0</v>
      </c>
      <c r="K899">
        <v>19</v>
      </c>
      <c r="L899">
        <v>0</v>
      </c>
      <c r="M899">
        <f>INDEX('Additional Data'!$H$2:$M$2, MATCH(MAX(G899:L899), G899:L899,0))</f>
        <v>0</v>
      </c>
      <c r="N899">
        <v>1</v>
      </c>
      <c r="O899">
        <v>7</v>
      </c>
      <c r="P899">
        <v>6</v>
      </c>
      <c r="Q899">
        <v>6</v>
      </c>
      <c r="R899">
        <v>3</v>
      </c>
      <c r="S899">
        <v>0</v>
      </c>
      <c r="T899">
        <v>1</v>
      </c>
      <c r="U899">
        <v>1</v>
      </c>
      <c r="V899">
        <v>0</v>
      </c>
      <c r="W899">
        <v>0</v>
      </c>
      <c r="X899">
        <v>0</v>
      </c>
      <c r="Y899">
        <v>3</v>
      </c>
      <c r="Z899">
        <v>11</v>
      </c>
      <c r="AA899">
        <v>1</v>
      </c>
      <c r="AB899">
        <v>38</v>
      </c>
      <c r="AC899" t="str" cm="1">
        <f t="array" ref="AC899">_xlfn.IFS(AB899 &lt; 30, "&lt; 30", AB899 &lt; 40, "30-39", AB899 &lt; 50, "40-49", AB899 &gt;= 50, "50+")</f>
        <v>30-39</v>
      </c>
      <c r="AD899">
        <v>2485</v>
      </c>
      <c r="AE899">
        <v>0</v>
      </c>
      <c r="AF899">
        <v>1</v>
      </c>
      <c r="AG899">
        <v>0</v>
      </c>
      <c r="AH899">
        <v>0</v>
      </c>
      <c r="AI899">
        <v>0</v>
      </c>
      <c r="AJ899" t="str" cm="1">
        <f t="array" ref="AJ89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89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899">
        <v>0</v>
      </c>
      <c r="AM899">
        <v>0</v>
      </c>
      <c r="AN899">
        <v>0</v>
      </c>
      <c r="AO899">
        <v>0</v>
      </c>
      <c r="AP899">
        <v>1</v>
      </c>
      <c r="AQ899" t="str" cm="1">
        <f t="array" ref="AQ89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899" t="str" cm="1">
        <f t="array" ref="AR89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899">
        <v>1919</v>
      </c>
      <c r="AT899">
        <v>1919</v>
      </c>
      <c r="AU899">
        <v>2</v>
      </c>
      <c r="AV899">
        <v>0</v>
      </c>
      <c r="AW899" t="s">
        <v>43</v>
      </c>
      <c r="AX899" t="s">
        <v>11</v>
      </c>
      <c r="AY899" t="str">
        <f t="shared" si="127"/>
        <v>Web</v>
      </c>
      <c r="AZ899">
        <v>19</v>
      </c>
      <c r="BA899" t="s">
        <v>48</v>
      </c>
      <c r="BB899">
        <f t="shared" si="128"/>
        <v>19</v>
      </c>
      <c r="BC899">
        <f t="shared" si="129"/>
        <v>1919</v>
      </c>
      <c r="BD899">
        <f t="shared" si="130"/>
        <v>10</v>
      </c>
      <c r="BE899">
        <f t="shared" si="131"/>
        <v>7</v>
      </c>
      <c r="BF899">
        <f t="shared" si="132"/>
        <v>9</v>
      </c>
      <c r="BG899">
        <f t="shared" si="133"/>
        <v>26</v>
      </c>
      <c r="BH899">
        <f t="shared" si="134"/>
        <v>9</v>
      </c>
      <c r="BI899" t="str">
        <f>VLOOKUP(BH899,'Additional Data'!$E$1:$F$12,2,FALSE)</f>
        <v>Top Customer</v>
      </c>
      <c r="BJ899" t="str">
        <f>IF(G899 &lt;= 'Additional Data'!$Q$2, "Low", IF(G899 &lt;= 'Additional Data'!$Q$3, "Medium", "High"))</f>
        <v>High</v>
      </c>
      <c r="BK899" t="str">
        <f>IF(K899 &lt;= 'Additional Data'!$V$2, "Low", IF(K899 &lt;= 'Additional Data'!$V$3, "Medium", "High"))</f>
        <v>Medium</v>
      </c>
      <c r="BL899" t="str">
        <f>IF(L899 &lt;= 'Additional Data'!$AA$2, "Low", IF(L899 &lt;= 'Additional Data'!$AA$3, "Medium", "High"))</f>
        <v>Low</v>
      </c>
      <c r="BM899">
        <v>898</v>
      </c>
    </row>
    <row r="900" spans="1:65" x14ac:dyDescent="0.25">
      <c r="A900">
        <v>42607</v>
      </c>
      <c r="B900" t="str">
        <f>IF(A900 &lt;= 'Additional Data'!$B$2,"Low", IF(A900 &lt;='Additional Data'!$B$3, "Medium", "High"))</f>
        <v>Medium</v>
      </c>
      <c r="C900">
        <v>0</v>
      </c>
      <c r="D900">
        <v>1</v>
      </c>
      <c r="E900">
        <v>30</v>
      </c>
      <c r="F900" t="str">
        <f t="shared" si="126"/>
        <v>Recent</v>
      </c>
      <c r="G900">
        <v>156</v>
      </c>
      <c r="H900">
        <v>29</v>
      </c>
      <c r="I900">
        <v>56</v>
      </c>
      <c r="J900">
        <v>30</v>
      </c>
      <c r="K900">
        <v>32</v>
      </c>
      <c r="L900">
        <v>47</v>
      </c>
      <c r="M900">
        <f>INDEX('Additional Data'!$H$2:$M$2, MATCH(MAX(G900:L900), G900:L900,0))</f>
        <v>0</v>
      </c>
      <c r="N900">
        <v>2</v>
      </c>
      <c r="O900">
        <v>3</v>
      </c>
      <c r="P900">
        <v>2</v>
      </c>
      <c r="Q900">
        <v>7</v>
      </c>
      <c r="R900">
        <v>3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3</v>
      </c>
      <c r="Z900">
        <v>11</v>
      </c>
      <c r="AA900">
        <v>0</v>
      </c>
      <c r="AB900">
        <v>66</v>
      </c>
      <c r="AC900" t="str" cm="1">
        <f t="array" ref="AC900">_xlfn.IFS(AB900 &lt; 30, "&lt; 30", AB900 &lt; 40, "30-39", AB900 &lt; 50, "40-49", AB900 &gt;= 50, "50+")</f>
        <v>50+</v>
      </c>
      <c r="AD900">
        <v>2383</v>
      </c>
      <c r="AE900">
        <v>0</v>
      </c>
      <c r="AF900">
        <v>0</v>
      </c>
      <c r="AG900">
        <v>1</v>
      </c>
      <c r="AH900">
        <v>0</v>
      </c>
      <c r="AI900">
        <v>0</v>
      </c>
      <c r="AJ900" t="str" cm="1">
        <f t="array" ref="AJ90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90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00">
        <v>1</v>
      </c>
      <c r="AM900">
        <v>0</v>
      </c>
      <c r="AN900">
        <v>0</v>
      </c>
      <c r="AO900">
        <v>0</v>
      </c>
      <c r="AP900">
        <v>0</v>
      </c>
      <c r="AQ900" t="str" cm="1">
        <f t="array" ref="AQ90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900" t="str" cm="1">
        <f t="array" ref="AR90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900">
        <v>303</v>
      </c>
      <c r="AT900">
        <v>256</v>
      </c>
      <c r="AU900">
        <v>0</v>
      </c>
      <c r="AV900">
        <v>1</v>
      </c>
      <c r="AW900" t="s">
        <v>47</v>
      </c>
      <c r="AX900" t="s">
        <v>13</v>
      </c>
      <c r="AY900" t="str">
        <f t="shared" si="127"/>
        <v>Store</v>
      </c>
      <c r="AZ900">
        <v>12</v>
      </c>
      <c r="BA900" t="s">
        <v>44</v>
      </c>
      <c r="BB900">
        <f t="shared" si="128"/>
        <v>12</v>
      </c>
      <c r="BC900">
        <f t="shared" si="129"/>
        <v>350</v>
      </c>
      <c r="BD900">
        <f t="shared" si="130"/>
        <v>7</v>
      </c>
      <c r="BE900">
        <f t="shared" si="131"/>
        <v>4</v>
      </c>
      <c r="BF900">
        <f t="shared" si="132"/>
        <v>4</v>
      </c>
      <c r="BG900">
        <f t="shared" si="133"/>
        <v>15</v>
      </c>
      <c r="BH900">
        <f t="shared" si="134"/>
        <v>4</v>
      </c>
      <c r="BI900" t="str">
        <f>VLOOKUP(BH900,'Additional Data'!$E$1:$F$12,2,FALSE)</f>
        <v>At Risk</v>
      </c>
      <c r="BJ900" t="str">
        <f>IF(G900 &lt;= 'Additional Data'!$Q$2, "Low", IF(G900 &lt;= 'Additional Data'!$Q$3, "Medium", "High"))</f>
        <v>Medium</v>
      </c>
      <c r="BK900" t="str">
        <f>IF(K900 &lt;= 'Additional Data'!$V$2, "Low", IF(K900 &lt;= 'Additional Data'!$V$3, "Medium", "High"))</f>
        <v>Medium</v>
      </c>
      <c r="BL900" t="str">
        <f>IF(L900 &lt;= 'Additional Data'!$AA$2, "Low", IF(L900 &lt;= 'Additional Data'!$AA$3, "Medium", "High"))</f>
        <v>Medium</v>
      </c>
      <c r="BM900">
        <v>899</v>
      </c>
    </row>
    <row r="901" spans="1:65" x14ac:dyDescent="0.25">
      <c r="A901">
        <v>74637</v>
      </c>
      <c r="B901" t="str">
        <f>IF(A901 &lt;= 'Additional Data'!$B$2,"Low", IF(A901 &lt;='Additional Data'!$B$3, "Medium", "High"))</f>
        <v>High</v>
      </c>
      <c r="C901">
        <v>0</v>
      </c>
      <c r="D901">
        <v>0</v>
      </c>
      <c r="E901">
        <v>73</v>
      </c>
      <c r="F901" t="str">
        <f t="shared" si="126"/>
        <v>Old</v>
      </c>
      <c r="G901">
        <v>960</v>
      </c>
      <c r="H901">
        <v>64</v>
      </c>
      <c r="I901">
        <v>464</v>
      </c>
      <c r="J901">
        <v>146</v>
      </c>
      <c r="K901">
        <v>0</v>
      </c>
      <c r="L901">
        <v>16</v>
      </c>
      <c r="M901">
        <f>INDEX('Additional Data'!$H$2:$M$2, MATCH(MAX(G901:L901), G901:L901,0))</f>
        <v>0</v>
      </c>
      <c r="N901">
        <v>1</v>
      </c>
      <c r="O901">
        <v>6</v>
      </c>
      <c r="P901">
        <v>9</v>
      </c>
      <c r="Q901">
        <v>9</v>
      </c>
      <c r="R901">
        <v>3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0</v>
      </c>
      <c r="Y901">
        <v>3</v>
      </c>
      <c r="Z901">
        <v>11</v>
      </c>
      <c r="AA901">
        <v>0</v>
      </c>
      <c r="AB901">
        <v>66</v>
      </c>
      <c r="AC901" t="str" cm="1">
        <f t="array" ref="AC901">_xlfn.IFS(AB901 &lt; 30, "&lt; 30", AB901 &lt; 40, "30-39", AB901 &lt; 50, "40-49", AB901 &gt;= 50, "50+")</f>
        <v>50+</v>
      </c>
      <c r="AD901">
        <v>2566</v>
      </c>
      <c r="AE901">
        <v>0</v>
      </c>
      <c r="AF901">
        <v>0</v>
      </c>
      <c r="AG901">
        <v>1</v>
      </c>
      <c r="AH901">
        <v>0</v>
      </c>
      <c r="AI901">
        <v>0</v>
      </c>
      <c r="AJ901" t="str" cm="1">
        <f t="array" ref="AJ90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90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01">
        <v>0</v>
      </c>
      <c r="AM901">
        <v>0</v>
      </c>
      <c r="AN901">
        <v>0</v>
      </c>
      <c r="AO901">
        <v>0</v>
      </c>
      <c r="AP901">
        <v>1</v>
      </c>
      <c r="AQ901" t="str" cm="1">
        <f t="array" ref="AQ90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01" t="str" cm="1">
        <f t="array" ref="AR90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01">
        <v>1634</v>
      </c>
      <c r="AT901">
        <v>1618</v>
      </c>
      <c r="AU901">
        <v>1</v>
      </c>
      <c r="AV901">
        <v>0</v>
      </c>
      <c r="AW901" t="s">
        <v>43</v>
      </c>
      <c r="AX901" t="s">
        <v>12</v>
      </c>
      <c r="AY901" t="str">
        <f t="shared" si="127"/>
        <v>Catalog</v>
      </c>
      <c r="AZ901">
        <v>24</v>
      </c>
      <c r="BA901" t="s">
        <v>48</v>
      </c>
      <c r="BB901">
        <f t="shared" si="128"/>
        <v>24</v>
      </c>
      <c r="BC901">
        <f t="shared" si="129"/>
        <v>1650</v>
      </c>
      <c r="BD901">
        <f t="shared" si="130"/>
        <v>3.0000000000000004</v>
      </c>
      <c r="BE901">
        <f t="shared" si="131"/>
        <v>9</v>
      </c>
      <c r="BF901">
        <f t="shared" si="132"/>
        <v>9</v>
      </c>
      <c r="BG901">
        <f t="shared" si="133"/>
        <v>21</v>
      </c>
      <c r="BH901">
        <f t="shared" si="134"/>
        <v>8</v>
      </c>
      <c r="BI901" t="str">
        <f>VLOOKUP(BH901,'Additional Data'!$E$1:$F$12,2,FALSE)</f>
        <v>Top Customer</v>
      </c>
      <c r="BJ901" t="str">
        <f>IF(G901 &lt;= 'Additional Data'!$Q$2, "Low", IF(G901 &lt;= 'Additional Data'!$Q$3, "Medium", "High"))</f>
        <v>High</v>
      </c>
      <c r="BK901" t="str">
        <f>IF(K901 &lt;= 'Additional Data'!$V$2, "Low", IF(K901 &lt;= 'Additional Data'!$V$3, "Medium", "High"))</f>
        <v>Low</v>
      </c>
      <c r="BL901" t="str">
        <f>IF(L901 &lt;= 'Additional Data'!$AA$2, "Low", IF(L901 &lt;= 'Additional Data'!$AA$3, "Medium", "High"))</f>
        <v>Medium</v>
      </c>
      <c r="BM901">
        <v>900</v>
      </c>
    </row>
    <row r="902" spans="1:65" x14ac:dyDescent="0.25">
      <c r="A902">
        <v>46015</v>
      </c>
      <c r="B902" t="str">
        <f>IF(A902 &lt;= 'Additional Data'!$B$2,"Low", IF(A902 &lt;='Additional Data'!$B$3, "Medium", "High"))</f>
        <v>Medium</v>
      </c>
      <c r="C902">
        <v>1</v>
      </c>
      <c r="D902">
        <v>1</v>
      </c>
      <c r="E902">
        <v>25</v>
      </c>
      <c r="F902" t="str">
        <f t="shared" si="126"/>
        <v>Recent</v>
      </c>
      <c r="G902">
        <v>38</v>
      </c>
      <c r="H902">
        <v>0</v>
      </c>
      <c r="I902">
        <v>2</v>
      </c>
      <c r="J902">
        <v>0</v>
      </c>
      <c r="K902">
        <v>0</v>
      </c>
      <c r="L902">
        <v>6</v>
      </c>
      <c r="M902">
        <f>INDEX('Additional Data'!$H$2:$M$2, MATCH(MAX(G902:L902), G902:L902,0))</f>
        <v>0</v>
      </c>
      <c r="N902">
        <v>1</v>
      </c>
      <c r="O902">
        <v>1</v>
      </c>
      <c r="P902">
        <v>0</v>
      </c>
      <c r="Q902">
        <v>3</v>
      </c>
      <c r="R902">
        <v>7</v>
      </c>
      <c r="S902">
        <v>1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3</v>
      </c>
      <c r="Z902">
        <v>11</v>
      </c>
      <c r="AA902">
        <v>0</v>
      </c>
      <c r="AB902">
        <v>65</v>
      </c>
      <c r="AC902" t="str" cm="1">
        <f t="array" ref="AC902">_xlfn.IFS(AB902 &lt; 30, "&lt; 30", AB902 &lt; 40, "30-39", AB902 &lt; 50, "40-49", AB902 &gt;= 50, "50+")</f>
        <v>50+</v>
      </c>
      <c r="AD902">
        <v>2236</v>
      </c>
      <c r="AE902">
        <v>0</v>
      </c>
      <c r="AF902">
        <v>0</v>
      </c>
      <c r="AG902">
        <v>0</v>
      </c>
      <c r="AH902">
        <v>1</v>
      </c>
      <c r="AI902">
        <v>0</v>
      </c>
      <c r="AJ902" t="str" cm="1">
        <f t="array" ref="AJ90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0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02">
        <v>0</v>
      </c>
      <c r="AM902">
        <v>0</v>
      </c>
      <c r="AN902">
        <v>0</v>
      </c>
      <c r="AO902">
        <v>0</v>
      </c>
      <c r="AP902">
        <v>1</v>
      </c>
      <c r="AQ902" t="str" cm="1">
        <f t="array" ref="AQ90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02" t="str" cm="1">
        <f t="array" ref="AR90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02">
        <v>40</v>
      </c>
      <c r="AT902">
        <v>34</v>
      </c>
      <c r="AU902">
        <v>2</v>
      </c>
      <c r="AV902">
        <v>2</v>
      </c>
      <c r="AW902" t="s">
        <v>45</v>
      </c>
      <c r="AX902" t="s">
        <v>13</v>
      </c>
      <c r="AY902" t="str">
        <f t="shared" si="127"/>
        <v>Store</v>
      </c>
      <c r="AZ902">
        <v>4</v>
      </c>
      <c r="BA902" t="s">
        <v>48</v>
      </c>
      <c r="BB902">
        <f t="shared" si="128"/>
        <v>4</v>
      </c>
      <c r="BC902">
        <f t="shared" si="129"/>
        <v>46</v>
      </c>
      <c r="BD902">
        <f t="shared" si="130"/>
        <v>8</v>
      </c>
      <c r="BE902">
        <f t="shared" si="131"/>
        <v>0</v>
      </c>
      <c r="BF902">
        <f t="shared" si="132"/>
        <v>1</v>
      </c>
      <c r="BG902">
        <f t="shared" si="133"/>
        <v>9</v>
      </c>
      <c r="BH902">
        <f t="shared" si="134"/>
        <v>2</v>
      </c>
      <c r="BI902" t="str">
        <f>VLOOKUP(BH902,'Additional Data'!$E$1:$F$12,2,FALSE)</f>
        <v>Churned Customer</v>
      </c>
      <c r="BJ902" t="str">
        <f>IF(G902 &lt;= 'Additional Data'!$Q$2, "Low", IF(G902 &lt;= 'Additional Data'!$Q$3, "Medium", "High"))</f>
        <v>Medium</v>
      </c>
      <c r="BK902" t="str">
        <f>IF(K902 &lt;= 'Additional Data'!$V$2, "Low", IF(K902 &lt;= 'Additional Data'!$V$3, "Medium", "High"))</f>
        <v>Low</v>
      </c>
      <c r="BL902" t="str">
        <f>IF(L902 &lt;= 'Additional Data'!$AA$2, "Low", IF(L902 &lt;= 'Additional Data'!$AA$3, "Medium", "High"))</f>
        <v>Low</v>
      </c>
      <c r="BM902">
        <v>901</v>
      </c>
    </row>
    <row r="903" spans="1:65" x14ac:dyDescent="0.25">
      <c r="A903">
        <v>72354</v>
      </c>
      <c r="B903" t="str">
        <f>IF(A903 &lt;= 'Additional Data'!$B$2,"Low", IF(A903 &lt;='Additional Data'!$B$3, "Medium", "High"))</f>
        <v>High</v>
      </c>
      <c r="C903">
        <v>0</v>
      </c>
      <c r="D903">
        <v>0</v>
      </c>
      <c r="E903">
        <v>67</v>
      </c>
      <c r="F903" t="str">
        <f t="shared" si="126"/>
        <v>Old</v>
      </c>
      <c r="G903">
        <v>315</v>
      </c>
      <c r="H903">
        <v>26</v>
      </c>
      <c r="I903">
        <v>473</v>
      </c>
      <c r="J903">
        <v>220</v>
      </c>
      <c r="K903">
        <v>12</v>
      </c>
      <c r="L903">
        <v>182</v>
      </c>
      <c r="M903">
        <f>INDEX('Additional Data'!$H$2:$M$2, MATCH(MAX(G903:L903), G903:L903,0))</f>
        <v>0</v>
      </c>
      <c r="N903">
        <v>1</v>
      </c>
      <c r="O903">
        <v>2</v>
      </c>
      <c r="P903">
        <v>10</v>
      </c>
      <c r="Q903">
        <v>6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3</v>
      </c>
      <c r="Z903">
        <v>11</v>
      </c>
      <c r="AA903">
        <v>0</v>
      </c>
      <c r="AB903">
        <v>27</v>
      </c>
      <c r="AC903" t="str" cm="1">
        <f t="array" ref="AC903">_xlfn.IFS(AB903 &lt; 30, "&lt; 30", AB903 &lt; 40, "30-39", AB903 &lt; 50, "40-49", AB903 &gt;= 50, "50+")</f>
        <v>&lt; 30</v>
      </c>
      <c r="AD903">
        <v>2597</v>
      </c>
      <c r="AE903">
        <v>0</v>
      </c>
      <c r="AF903">
        <v>0</v>
      </c>
      <c r="AG903">
        <v>1</v>
      </c>
      <c r="AH903">
        <v>0</v>
      </c>
      <c r="AI903">
        <v>0</v>
      </c>
      <c r="AJ903" t="str" cm="1">
        <f t="array" ref="AJ90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90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03">
        <v>0</v>
      </c>
      <c r="AM903">
        <v>0</v>
      </c>
      <c r="AN903">
        <v>1</v>
      </c>
      <c r="AO903">
        <v>0</v>
      </c>
      <c r="AP903">
        <v>0</v>
      </c>
      <c r="AQ903" t="str" cm="1">
        <f t="array" ref="AQ90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03" t="str" cm="1">
        <f t="array" ref="AR90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03">
        <v>1046</v>
      </c>
      <c r="AT903">
        <v>864</v>
      </c>
      <c r="AU903">
        <v>0</v>
      </c>
      <c r="AV903">
        <v>0</v>
      </c>
      <c r="AW903" t="s">
        <v>43</v>
      </c>
      <c r="AX903" t="s">
        <v>12</v>
      </c>
      <c r="AY903" t="str">
        <f t="shared" si="127"/>
        <v>Catalog</v>
      </c>
      <c r="AZ903">
        <v>18</v>
      </c>
      <c r="BA903" t="s">
        <v>44</v>
      </c>
      <c r="BB903">
        <f t="shared" si="128"/>
        <v>18</v>
      </c>
      <c r="BC903">
        <f t="shared" si="129"/>
        <v>1228</v>
      </c>
      <c r="BD903">
        <f t="shared" si="130"/>
        <v>4</v>
      </c>
      <c r="BE903">
        <f t="shared" si="131"/>
        <v>7</v>
      </c>
      <c r="BF903">
        <f t="shared" si="132"/>
        <v>8</v>
      </c>
      <c r="BG903">
        <f t="shared" si="133"/>
        <v>19</v>
      </c>
      <c r="BH903">
        <f t="shared" si="134"/>
        <v>7</v>
      </c>
      <c r="BI903" t="str">
        <f>VLOOKUP(BH903,'Additional Data'!$E$1:$F$12,2,FALSE)</f>
        <v>Loyal Customer</v>
      </c>
      <c r="BJ903" t="str">
        <f>IF(G903 &lt;= 'Additional Data'!$Q$2, "Low", IF(G903 &lt;= 'Additional Data'!$Q$3, "Medium", "High"))</f>
        <v>Medium</v>
      </c>
      <c r="BK903" t="str">
        <f>IF(K903 &lt;= 'Additional Data'!$V$2, "Low", IF(K903 &lt;= 'Additional Data'!$V$3, "Medium", "High"))</f>
        <v>Medium</v>
      </c>
      <c r="BL903" t="str">
        <f>IF(L903 &lt;= 'Additional Data'!$AA$2, "Low", IF(L903 &lt;= 'Additional Data'!$AA$3, "Medium", "High"))</f>
        <v>High</v>
      </c>
      <c r="BM903">
        <v>902</v>
      </c>
    </row>
    <row r="904" spans="1:65" x14ac:dyDescent="0.25">
      <c r="A904">
        <v>39858</v>
      </c>
      <c r="B904" t="str">
        <f>IF(A904 &lt;= 'Additional Data'!$B$2,"Low", IF(A904 &lt;='Additional Data'!$B$3, "Medium", "High"))</f>
        <v>Medium</v>
      </c>
      <c r="C904">
        <v>1</v>
      </c>
      <c r="D904">
        <v>0</v>
      </c>
      <c r="E904">
        <v>67</v>
      </c>
      <c r="F904" t="str">
        <f t="shared" si="126"/>
        <v>Old</v>
      </c>
      <c r="G904">
        <v>15</v>
      </c>
      <c r="H904">
        <v>20</v>
      </c>
      <c r="I904">
        <v>25</v>
      </c>
      <c r="J904">
        <v>2</v>
      </c>
      <c r="K904">
        <v>7</v>
      </c>
      <c r="L904">
        <v>26</v>
      </c>
      <c r="M904">
        <f>INDEX('Additional Data'!$H$2:$M$2, MATCH(MAX(G904:L904), G904:L904,0))</f>
        <v>0</v>
      </c>
      <c r="N904">
        <v>1</v>
      </c>
      <c r="O904">
        <v>2</v>
      </c>
      <c r="P904">
        <v>0</v>
      </c>
      <c r="Q904">
        <v>4</v>
      </c>
      <c r="R904">
        <v>6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3</v>
      </c>
      <c r="Z904">
        <v>11</v>
      </c>
      <c r="AA904">
        <v>1</v>
      </c>
      <c r="AB904">
        <v>51</v>
      </c>
      <c r="AC904" t="str" cm="1">
        <f t="array" ref="AC904">_xlfn.IFS(AB904 &lt; 30, "&lt; 30", AB904 &lt; 40, "30-39", AB904 &lt; 50, "40-49", AB904 &gt;= 50, "50+")</f>
        <v>50+</v>
      </c>
      <c r="AD904">
        <v>2680</v>
      </c>
      <c r="AE904">
        <v>0</v>
      </c>
      <c r="AF904">
        <v>0</v>
      </c>
      <c r="AG904">
        <v>1</v>
      </c>
      <c r="AH904">
        <v>0</v>
      </c>
      <c r="AI904">
        <v>0</v>
      </c>
      <c r="AJ904" t="str" cm="1">
        <f t="array" ref="AJ90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90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04">
        <v>0</v>
      </c>
      <c r="AM904">
        <v>0</v>
      </c>
      <c r="AN904">
        <v>0</v>
      </c>
      <c r="AO904">
        <v>1</v>
      </c>
      <c r="AP904">
        <v>0</v>
      </c>
      <c r="AQ904" t="str" cm="1">
        <f t="array" ref="AQ90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904" t="str" cm="1">
        <f t="array" ref="AR90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04">
        <v>69</v>
      </c>
      <c r="AT904">
        <v>43</v>
      </c>
      <c r="AU904">
        <v>0</v>
      </c>
      <c r="AV904">
        <v>1</v>
      </c>
      <c r="AW904" t="s">
        <v>47</v>
      </c>
      <c r="AX904" t="s">
        <v>13</v>
      </c>
      <c r="AY904" t="str">
        <f t="shared" si="127"/>
        <v>Store</v>
      </c>
      <c r="AZ904">
        <v>6</v>
      </c>
      <c r="BA904" t="s">
        <v>44</v>
      </c>
      <c r="BB904">
        <f t="shared" si="128"/>
        <v>6</v>
      </c>
      <c r="BC904">
        <f t="shared" si="129"/>
        <v>95</v>
      </c>
      <c r="BD904">
        <f t="shared" si="130"/>
        <v>4</v>
      </c>
      <c r="BE904">
        <f t="shared" si="131"/>
        <v>2</v>
      </c>
      <c r="BF904">
        <f t="shared" si="132"/>
        <v>3</v>
      </c>
      <c r="BG904">
        <f t="shared" si="133"/>
        <v>9</v>
      </c>
      <c r="BH904">
        <f t="shared" si="134"/>
        <v>2</v>
      </c>
      <c r="BI904" t="str">
        <f>VLOOKUP(BH904,'Additional Data'!$E$1:$F$12,2,FALSE)</f>
        <v>Churned Customer</v>
      </c>
      <c r="BJ904" t="str">
        <f>IF(G904 &lt;= 'Additional Data'!$Q$2, "Low", IF(G904 &lt;= 'Additional Data'!$Q$3, "Medium", "High"))</f>
        <v>Low</v>
      </c>
      <c r="BK904" t="str">
        <f>IF(K904 &lt;= 'Additional Data'!$V$2, "Low", IF(K904 &lt;= 'Additional Data'!$V$3, "Medium", "High"))</f>
        <v>Medium</v>
      </c>
      <c r="BL904" t="str">
        <f>IF(L904 &lt;= 'Additional Data'!$AA$2, "Low", IF(L904 &lt;= 'Additional Data'!$AA$3, "Medium", "High"))</f>
        <v>Medium</v>
      </c>
      <c r="BM904">
        <v>903</v>
      </c>
    </row>
    <row r="905" spans="1:65" x14ac:dyDescent="0.25">
      <c r="A905">
        <v>34469</v>
      </c>
      <c r="B905" t="str">
        <f>IF(A905 &lt;= 'Additional Data'!$B$2,"Low", IF(A905 &lt;='Additional Data'!$B$3, "Medium", "High"))</f>
        <v>Low</v>
      </c>
      <c r="C905">
        <v>1</v>
      </c>
      <c r="D905">
        <v>1</v>
      </c>
      <c r="E905">
        <v>58</v>
      </c>
      <c r="F905" t="str">
        <f t="shared" si="126"/>
        <v>Mid</v>
      </c>
      <c r="G905">
        <v>19</v>
      </c>
      <c r="H905">
        <v>6</v>
      </c>
      <c r="I905">
        <v>20</v>
      </c>
      <c r="J905">
        <v>0</v>
      </c>
      <c r="K905">
        <v>5</v>
      </c>
      <c r="L905">
        <v>12</v>
      </c>
      <c r="M905">
        <f>INDEX('Additional Data'!$H$2:$M$2, MATCH(MAX(G905:L905), G905:L905,0))</f>
        <v>0</v>
      </c>
      <c r="N905">
        <v>3</v>
      </c>
      <c r="O905">
        <v>1</v>
      </c>
      <c r="P905">
        <v>1</v>
      </c>
      <c r="Q905">
        <v>4</v>
      </c>
      <c r="R905">
        <v>4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3</v>
      </c>
      <c r="Z905">
        <v>11</v>
      </c>
      <c r="AA905">
        <v>0</v>
      </c>
      <c r="AB905">
        <v>72</v>
      </c>
      <c r="AC905" t="str" cm="1">
        <f t="array" ref="AC905">_xlfn.IFS(AB905 &lt; 30, "&lt; 30", AB905 &lt; 40, "30-39", AB905 &lt; 50, "40-49", AB905 &gt;= 50, "50+")</f>
        <v>50+</v>
      </c>
      <c r="AD905">
        <v>2215</v>
      </c>
      <c r="AE905">
        <v>0</v>
      </c>
      <c r="AF905">
        <v>1</v>
      </c>
      <c r="AG905">
        <v>0</v>
      </c>
      <c r="AH905">
        <v>0</v>
      </c>
      <c r="AI905">
        <v>0</v>
      </c>
      <c r="AJ905" t="str" cm="1">
        <f t="array" ref="AJ90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0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05">
        <v>0</v>
      </c>
      <c r="AM905">
        <v>0</v>
      </c>
      <c r="AN905">
        <v>0</v>
      </c>
      <c r="AO905">
        <v>0</v>
      </c>
      <c r="AP905">
        <v>1</v>
      </c>
      <c r="AQ905" t="str" cm="1">
        <f t="array" ref="AQ90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05" t="str" cm="1">
        <f t="array" ref="AR90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05">
        <v>50</v>
      </c>
      <c r="AT905">
        <v>38</v>
      </c>
      <c r="AU905">
        <v>0</v>
      </c>
      <c r="AV905">
        <v>2</v>
      </c>
      <c r="AW905" t="s">
        <v>45</v>
      </c>
      <c r="AX905" t="s">
        <v>13</v>
      </c>
      <c r="AY905" t="str">
        <f t="shared" si="127"/>
        <v>Store</v>
      </c>
      <c r="AZ905">
        <v>6</v>
      </c>
      <c r="BA905" t="s">
        <v>44</v>
      </c>
      <c r="BB905">
        <f t="shared" si="128"/>
        <v>6</v>
      </c>
      <c r="BC905">
        <f t="shared" si="129"/>
        <v>62</v>
      </c>
      <c r="BD905">
        <f t="shared" si="130"/>
        <v>5</v>
      </c>
      <c r="BE905">
        <f t="shared" si="131"/>
        <v>2</v>
      </c>
      <c r="BF905">
        <f t="shared" si="132"/>
        <v>2</v>
      </c>
      <c r="BG905">
        <f t="shared" si="133"/>
        <v>9</v>
      </c>
      <c r="BH905">
        <f t="shared" si="134"/>
        <v>2</v>
      </c>
      <c r="BI905" t="str">
        <f>VLOOKUP(BH905,'Additional Data'!$E$1:$F$12,2,FALSE)</f>
        <v>Churned Customer</v>
      </c>
      <c r="BJ905" t="str">
        <f>IF(G905 &lt;= 'Additional Data'!$Q$2, "Low", IF(G905 &lt;= 'Additional Data'!$Q$3, "Medium", "High"))</f>
        <v>Low</v>
      </c>
      <c r="BK905" t="str">
        <f>IF(K905 &lt;= 'Additional Data'!$V$2, "Low", IF(K905 &lt;= 'Additional Data'!$V$3, "Medium", "High"))</f>
        <v>Medium</v>
      </c>
      <c r="BL905" t="str">
        <f>IF(L905 &lt;= 'Additional Data'!$AA$2, "Low", IF(L905 &lt;= 'Additional Data'!$AA$3, "Medium", "High"))</f>
        <v>Medium</v>
      </c>
      <c r="BM905">
        <v>904</v>
      </c>
    </row>
    <row r="906" spans="1:65" x14ac:dyDescent="0.25">
      <c r="A906">
        <v>83033</v>
      </c>
      <c r="B906" t="str">
        <f>IF(A906 &lt;= 'Additional Data'!$B$2,"Low", IF(A906 &lt;='Additional Data'!$B$3, "Medium", "High"))</f>
        <v>High</v>
      </c>
      <c r="C906">
        <v>1</v>
      </c>
      <c r="D906">
        <v>0</v>
      </c>
      <c r="E906">
        <v>82</v>
      </c>
      <c r="F906" t="str">
        <f t="shared" si="126"/>
        <v>Old</v>
      </c>
      <c r="G906">
        <v>812</v>
      </c>
      <c r="H906">
        <v>99</v>
      </c>
      <c r="I906">
        <v>431</v>
      </c>
      <c r="J906">
        <v>237</v>
      </c>
      <c r="K906">
        <v>149</v>
      </c>
      <c r="L906">
        <v>33</v>
      </c>
      <c r="M906">
        <f>INDEX('Additional Data'!$H$2:$M$2, MATCH(MAX(G906:L906), G906:L906,0))</f>
        <v>0</v>
      </c>
      <c r="N906">
        <v>1</v>
      </c>
      <c r="O906">
        <v>11</v>
      </c>
      <c r="P906">
        <v>4</v>
      </c>
      <c r="Q906">
        <v>10</v>
      </c>
      <c r="R906">
        <v>5</v>
      </c>
      <c r="S906">
        <v>0</v>
      </c>
      <c r="T906">
        <v>0</v>
      </c>
      <c r="U906">
        <v>0</v>
      </c>
      <c r="V906">
        <v>1</v>
      </c>
      <c r="W906">
        <v>0</v>
      </c>
      <c r="X906">
        <v>0</v>
      </c>
      <c r="Y906">
        <v>3</v>
      </c>
      <c r="Z906">
        <v>11</v>
      </c>
      <c r="AA906">
        <v>0</v>
      </c>
      <c r="AB906">
        <v>34</v>
      </c>
      <c r="AC906" t="str" cm="1">
        <f t="array" ref="AC906">_xlfn.IFS(AB906 &lt; 30, "&lt; 30", AB906 &lt; 40, "30-39", AB906 &lt; 50, "40-49", AB906 &gt;= 50, "50+")</f>
        <v>30-39</v>
      </c>
      <c r="AD906">
        <v>2201</v>
      </c>
      <c r="AE906">
        <v>0</v>
      </c>
      <c r="AF906">
        <v>0</v>
      </c>
      <c r="AG906">
        <v>0</v>
      </c>
      <c r="AH906">
        <v>1</v>
      </c>
      <c r="AI906">
        <v>0</v>
      </c>
      <c r="AJ906" t="str" cm="1">
        <f t="array" ref="AJ90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0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06">
        <v>0</v>
      </c>
      <c r="AM906">
        <v>0</v>
      </c>
      <c r="AN906">
        <v>1</v>
      </c>
      <c r="AO906">
        <v>0</v>
      </c>
      <c r="AP906">
        <v>0</v>
      </c>
      <c r="AQ906" t="str" cm="1">
        <f t="array" ref="AQ90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06" t="str" cm="1">
        <f t="array" ref="AR90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06">
        <v>1728</v>
      </c>
      <c r="AT906">
        <v>1695</v>
      </c>
      <c r="AU906">
        <v>1</v>
      </c>
      <c r="AV906">
        <v>1</v>
      </c>
      <c r="AW906" t="s">
        <v>43</v>
      </c>
      <c r="AX906" t="s">
        <v>11</v>
      </c>
      <c r="AY906" t="str">
        <f t="shared" si="127"/>
        <v>Web</v>
      </c>
      <c r="AZ906">
        <v>25</v>
      </c>
      <c r="BA906" t="s">
        <v>48</v>
      </c>
      <c r="BB906">
        <f t="shared" si="128"/>
        <v>25</v>
      </c>
      <c r="BC906">
        <f t="shared" si="129"/>
        <v>1761</v>
      </c>
      <c r="BD906">
        <f t="shared" si="130"/>
        <v>1.9999999999999996</v>
      </c>
      <c r="BE906">
        <f t="shared" si="131"/>
        <v>9</v>
      </c>
      <c r="BF906">
        <f t="shared" si="132"/>
        <v>9</v>
      </c>
      <c r="BG906">
        <f t="shared" si="133"/>
        <v>20</v>
      </c>
      <c r="BH906">
        <f t="shared" si="134"/>
        <v>7</v>
      </c>
      <c r="BI906" t="str">
        <f>VLOOKUP(BH906,'Additional Data'!$E$1:$F$12,2,FALSE)</f>
        <v>Loyal Customer</v>
      </c>
      <c r="BJ906" t="str">
        <f>IF(G906 &lt;= 'Additional Data'!$Q$2, "Low", IF(G906 &lt;= 'Additional Data'!$Q$3, "Medium", "High"))</f>
        <v>High</v>
      </c>
      <c r="BK906" t="str">
        <f>IF(K906 &lt;= 'Additional Data'!$V$2, "Low", IF(K906 &lt;= 'Additional Data'!$V$3, "Medium", "High"))</f>
        <v>High</v>
      </c>
      <c r="BL906" t="str">
        <f>IF(L906 &lt;= 'Additional Data'!$AA$2, "Low", IF(L906 &lt;= 'Additional Data'!$AA$3, "Medium", "High"))</f>
        <v>Medium</v>
      </c>
      <c r="BM906">
        <v>905</v>
      </c>
    </row>
    <row r="907" spans="1:65" x14ac:dyDescent="0.25">
      <c r="A907">
        <v>24401</v>
      </c>
      <c r="B907" t="str">
        <f>IF(A907 &lt;= 'Additional Data'!$B$2,"Low", IF(A907 &lt;='Additional Data'!$B$3, "Medium", "High"))</f>
        <v>Low</v>
      </c>
      <c r="C907">
        <v>0</v>
      </c>
      <c r="D907">
        <v>0</v>
      </c>
      <c r="E907">
        <v>98</v>
      </c>
      <c r="F907" t="str">
        <f t="shared" si="126"/>
        <v>Old</v>
      </c>
      <c r="G907">
        <v>73</v>
      </c>
      <c r="H907">
        <v>28</v>
      </c>
      <c r="I907">
        <v>217</v>
      </c>
      <c r="J907">
        <v>10</v>
      </c>
      <c r="K907">
        <v>24</v>
      </c>
      <c r="L907">
        <v>115</v>
      </c>
      <c r="M907">
        <f>INDEX('Additional Data'!$H$2:$M$2, MATCH(MAX(G907:L907), G907:L907,0))</f>
        <v>0</v>
      </c>
      <c r="N907">
        <v>3</v>
      </c>
      <c r="O907">
        <v>6</v>
      </c>
      <c r="P907">
        <v>1</v>
      </c>
      <c r="Q907">
        <v>6</v>
      </c>
      <c r="R907">
        <v>8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3</v>
      </c>
      <c r="Z907">
        <v>11</v>
      </c>
      <c r="AA907">
        <v>0</v>
      </c>
      <c r="AB907">
        <v>41</v>
      </c>
      <c r="AC907" t="str" cm="1">
        <f t="array" ref="AC907">_xlfn.IFS(AB907 &lt; 30, "&lt; 30", AB907 &lt; 40, "30-39", AB907 &lt; 50, "40-49", AB907 &gt;= 50, "50+")</f>
        <v>40-49</v>
      </c>
      <c r="AD907">
        <v>2826</v>
      </c>
      <c r="AE907">
        <v>0</v>
      </c>
      <c r="AF907">
        <v>0</v>
      </c>
      <c r="AG907">
        <v>0</v>
      </c>
      <c r="AH907">
        <v>1</v>
      </c>
      <c r="AI907">
        <v>0</v>
      </c>
      <c r="AJ907" t="str" cm="1">
        <f t="array" ref="AJ90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0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07">
        <v>0</v>
      </c>
      <c r="AM907">
        <v>0</v>
      </c>
      <c r="AN907">
        <v>0</v>
      </c>
      <c r="AO907">
        <v>1</v>
      </c>
      <c r="AP907">
        <v>0</v>
      </c>
      <c r="AQ907" t="str" cm="1">
        <f t="array" ref="AQ90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907" t="str" cm="1">
        <f t="array" ref="AR90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07">
        <v>352</v>
      </c>
      <c r="AT907">
        <v>237</v>
      </c>
      <c r="AU907">
        <v>0</v>
      </c>
      <c r="AV907">
        <v>0</v>
      </c>
      <c r="AW907" t="s">
        <v>46</v>
      </c>
      <c r="AX907" t="s">
        <v>11</v>
      </c>
      <c r="AY907" t="str">
        <f t="shared" si="127"/>
        <v>Web</v>
      </c>
      <c r="AZ907">
        <v>13</v>
      </c>
      <c r="BA907" t="s">
        <v>44</v>
      </c>
      <c r="BB907">
        <f t="shared" si="128"/>
        <v>13</v>
      </c>
      <c r="BC907">
        <f t="shared" si="129"/>
        <v>467</v>
      </c>
      <c r="BD907">
        <f t="shared" si="130"/>
        <v>0.99999999999999978</v>
      </c>
      <c r="BE907">
        <f t="shared" si="131"/>
        <v>5</v>
      </c>
      <c r="BF907">
        <f t="shared" si="132"/>
        <v>5</v>
      </c>
      <c r="BG907">
        <f t="shared" si="133"/>
        <v>11</v>
      </c>
      <c r="BH907">
        <f t="shared" si="134"/>
        <v>3</v>
      </c>
      <c r="BI907" t="str">
        <f>VLOOKUP(BH907,'Additional Data'!$E$1:$F$12,2,FALSE)</f>
        <v>At Risk</v>
      </c>
      <c r="BJ907" t="str">
        <f>IF(G907 &lt;= 'Additional Data'!$Q$2, "Low", IF(G907 &lt;= 'Additional Data'!$Q$3, "Medium", "High"))</f>
        <v>Medium</v>
      </c>
      <c r="BK907" t="str">
        <f>IF(K907 &lt;= 'Additional Data'!$V$2, "Low", IF(K907 &lt;= 'Additional Data'!$V$3, "Medium", "High"))</f>
        <v>Medium</v>
      </c>
      <c r="BL907" t="str">
        <f>IF(L907 &lt;= 'Additional Data'!$AA$2, "Low", IF(L907 &lt;= 'Additional Data'!$AA$3, "Medium", "High"))</f>
        <v>High</v>
      </c>
      <c r="BM907">
        <v>906</v>
      </c>
    </row>
    <row r="908" spans="1:65" x14ac:dyDescent="0.25">
      <c r="A908">
        <v>77583</v>
      </c>
      <c r="B908" t="str">
        <f>IF(A908 &lt;= 'Additional Data'!$B$2,"Low", IF(A908 &lt;='Additional Data'!$B$3, "Medium", "High"))</f>
        <v>High</v>
      </c>
      <c r="C908">
        <v>0</v>
      </c>
      <c r="D908">
        <v>0</v>
      </c>
      <c r="E908">
        <v>93</v>
      </c>
      <c r="F908" t="str">
        <f t="shared" si="126"/>
        <v>Old</v>
      </c>
      <c r="G908">
        <v>372</v>
      </c>
      <c r="H908">
        <v>23</v>
      </c>
      <c r="I908">
        <v>384</v>
      </c>
      <c r="J908">
        <v>250</v>
      </c>
      <c r="K908">
        <v>12</v>
      </c>
      <c r="L908">
        <v>108</v>
      </c>
      <c r="M908">
        <f>INDEX('Additional Data'!$H$2:$M$2, MATCH(MAX(G908:L908), G908:L908,0))</f>
        <v>0</v>
      </c>
      <c r="N908">
        <v>1</v>
      </c>
      <c r="O908">
        <v>4</v>
      </c>
      <c r="P908">
        <v>5</v>
      </c>
      <c r="Q908">
        <v>9</v>
      </c>
      <c r="R908">
        <v>2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3</v>
      </c>
      <c r="Z908">
        <v>11</v>
      </c>
      <c r="AA908">
        <v>0</v>
      </c>
      <c r="AB908">
        <v>42</v>
      </c>
      <c r="AC908" t="str" cm="1">
        <f t="array" ref="AC908">_xlfn.IFS(AB908 &lt; 30, "&lt; 30", AB908 &lt; 40, "30-39", AB908 &lt; 50, "40-49", AB908 &gt;= 50, "50+")</f>
        <v>40-49</v>
      </c>
      <c r="AD908">
        <v>2298</v>
      </c>
      <c r="AE908">
        <v>0</v>
      </c>
      <c r="AF908">
        <v>1</v>
      </c>
      <c r="AG908">
        <v>0</v>
      </c>
      <c r="AH908">
        <v>0</v>
      </c>
      <c r="AI908">
        <v>0</v>
      </c>
      <c r="AJ908" t="str" cm="1">
        <f t="array" ref="AJ90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0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08">
        <v>0</v>
      </c>
      <c r="AM908">
        <v>0</v>
      </c>
      <c r="AN908">
        <v>1</v>
      </c>
      <c r="AO908">
        <v>0</v>
      </c>
      <c r="AP908">
        <v>0</v>
      </c>
      <c r="AQ908" t="str" cm="1">
        <f t="array" ref="AQ90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08" t="str" cm="1">
        <f t="array" ref="AR90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08">
        <v>1041</v>
      </c>
      <c r="AT908">
        <v>933</v>
      </c>
      <c r="AU908">
        <v>1</v>
      </c>
      <c r="AV908">
        <v>0</v>
      </c>
      <c r="AW908" t="s">
        <v>43</v>
      </c>
      <c r="AX908" t="s">
        <v>13</v>
      </c>
      <c r="AY908" t="str">
        <f t="shared" si="127"/>
        <v>Store</v>
      </c>
      <c r="AZ908">
        <v>18</v>
      </c>
      <c r="BA908" t="s">
        <v>48</v>
      </c>
      <c r="BB908">
        <f t="shared" si="128"/>
        <v>18</v>
      </c>
      <c r="BC908">
        <f t="shared" si="129"/>
        <v>1149</v>
      </c>
      <c r="BD908">
        <f t="shared" si="130"/>
        <v>0.99999999999999978</v>
      </c>
      <c r="BE908">
        <f t="shared" si="131"/>
        <v>7</v>
      </c>
      <c r="BF908">
        <f t="shared" si="132"/>
        <v>7</v>
      </c>
      <c r="BG908">
        <f t="shared" si="133"/>
        <v>15</v>
      </c>
      <c r="BH908">
        <f t="shared" si="134"/>
        <v>4</v>
      </c>
      <c r="BI908" t="str">
        <f>VLOOKUP(BH908,'Additional Data'!$E$1:$F$12,2,FALSE)</f>
        <v>At Risk</v>
      </c>
      <c r="BJ908" t="str">
        <f>IF(G908 &lt;= 'Additional Data'!$Q$2, "Low", IF(G908 &lt;= 'Additional Data'!$Q$3, "Medium", "High"))</f>
        <v>Medium</v>
      </c>
      <c r="BK908" t="str">
        <f>IF(K908 &lt;= 'Additional Data'!$V$2, "Low", IF(K908 &lt;= 'Additional Data'!$V$3, "Medium", "High"))</f>
        <v>Medium</v>
      </c>
      <c r="BL908" t="str">
        <f>IF(L908 &lt;= 'Additional Data'!$AA$2, "Low", IF(L908 &lt;= 'Additional Data'!$AA$3, "Medium", "High"))</f>
        <v>High</v>
      </c>
      <c r="BM908">
        <v>907</v>
      </c>
    </row>
    <row r="909" spans="1:65" x14ac:dyDescent="0.25">
      <c r="A909">
        <v>74116</v>
      </c>
      <c r="B909" t="str">
        <f>IF(A909 &lt;= 'Additional Data'!$B$2,"Low", IF(A909 &lt;='Additional Data'!$B$3, "Medium", "High"))</f>
        <v>High</v>
      </c>
      <c r="C909">
        <v>0</v>
      </c>
      <c r="D909">
        <v>0</v>
      </c>
      <c r="E909">
        <v>53</v>
      </c>
      <c r="F909" t="str">
        <f t="shared" si="126"/>
        <v>Mid</v>
      </c>
      <c r="G909">
        <v>871</v>
      </c>
      <c r="H909">
        <v>111</v>
      </c>
      <c r="I909">
        <v>704</v>
      </c>
      <c r="J909">
        <v>145</v>
      </c>
      <c r="K909">
        <v>55</v>
      </c>
      <c r="L909">
        <v>166</v>
      </c>
      <c r="M909">
        <f>INDEX('Additional Data'!$H$2:$M$2, MATCH(MAX(G909:L909), G909:L909,0))</f>
        <v>0</v>
      </c>
      <c r="N909">
        <v>1</v>
      </c>
      <c r="O909">
        <v>4</v>
      </c>
      <c r="P909">
        <v>4</v>
      </c>
      <c r="Q909">
        <v>10</v>
      </c>
      <c r="R909">
        <v>2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3</v>
      </c>
      <c r="Z909">
        <v>11</v>
      </c>
      <c r="AA909">
        <v>0</v>
      </c>
      <c r="AB909">
        <v>38</v>
      </c>
      <c r="AC909" t="str" cm="1">
        <f t="array" ref="AC909">_xlfn.IFS(AB909 &lt; 30, "&lt; 30", AB909 &lt; 40, "30-39", AB909 &lt; 50, "40-49", AB909 &gt;= 50, "50+")</f>
        <v>30-39</v>
      </c>
      <c r="AD909">
        <v>2340</v>
      </c>
      <c r="AE909">
        <v>0</v>
      </c>
      <c r="AF909">
        <v>0</v>
      </c>
      <c r="AG909">
        <v>1</v>
      </c>
      <c r="AH909">
        <v>0</v>
      </c>
      <c r="AI909">
        <v>0</v>
      </c>
      <c r="AJ909" t="str" cm="1">
        <f t="array" ref="AJ90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90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09">
        <v>1</v>
      </c>
      <c r="AM909">
        <v>0</v>
      </c>
      <c r="AN909">
        <v>0</v>
      </c>
      <c r="AO909">
        <v>0</v>
      </c>
      <c r="AP909">
        <v>0</v>
      </c>
      <c r="AQ909" t="str" cm="1">
        <f t="array" ref="AQ90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909" t="str" cm="1">
        <f t="array" ref="AR90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909">
        <v>1886</v>
      </c>
      <c r="AT909">
        <v>1720</v>
      </c>
      <c r="AU909">
        <v>1</v>
      </c>
      <c r="AV909">
        <v>0</v>
      </c>
      <c r="AW909" t="s">
        <v>43</v>
      </c>
      <c r="AX909" t="s">
        <v>13</v>
      </c>
      <c r="AY909" t="str">
        <f t="shared" si="127"/>
        <v>Store</v>
      </c>
      <c r="AZ909">
        <v>18</v>
      </c>
      <c r="BA909" t="s">
        <v>48</v>
      </c>
      <c r="BB909">
        <f t="shared" si="128"/>
        <v>18</v>
      </c>
      <c r="BC909">
        <f t="shared" si="129"/>
        <v>2052</v>
      </c>
      <c r="BD909">
        <f t="shared" si="130"/>
        <v>5</v>
      </c>
      <c r="BE909">
        <f t="shared" si="131"/>
        <v>7</v>
      </c>
      <c r="BF909">
        <f t="shared" si="132"/>
        <v>9</v>
      </c>
      <c r="BG909">
        <f t="shared" si="133"/>
        <v>21</v>
      </c>
      <c r="BH909">
        <f t="shared" si="134"/>
        <v>8</v>
      </c>
      <c r="BI909" t="str">
        <f>VLOOKUP(BH909,'Additional Data'!$E$1:$F$12,2,FALSE)</f>
        <v>Top Customer</v>
      </c>
      <c r="BJ909" t="str">
        <f>IF(G909 &lt;= 'Additional Data'!$Q$2, "Low", IF(G909 &lt;= 'Additional Data'!$Q$3, "Medium", "High"))</f>
        <v>High</v>
      </c>
      <c r="BK909" t="str">
        <f>IF(K909 &lt;= 'Additional Data'!$V$2, "Low", IF(K909 &lt;= 'Additional Data'!$V$3, "Medium", "High"))</f>
        <v>High</v>
      </c>
      <c r="BL909" t="str">
        <f>IF(L909 &lt;= 'Additional Data'!$AA$2, "Low", IF(L909 &lt;= 'Additional Data'!$AA$3, "Medium", "High"))</f>
        <v>High</v>
      </c>
      <c r="BM909">
        <v>908</v>
      </c>
    </row>
    <row r="910" spans="1:65" x14ac:dyDescent="0.25">
      <c r="A910">
        <v>74293</v>
      </c>
      <c r="B910" t="str">
        <f>IF(A910 &lt;= 'Additional Data'!$B$2,"Low", IF(A910 &lt;='Additional Data'!$B$3, "Medium", "High"))</f>
        <v>High</v>
      </c>
      <c r="C910">
        <v>0</v>
      </c>
      <c r="D910">
        <v>0</v>
      </c>
      <c r="E910">
        <v>66</v>
      </c>
      <c r="F910" t="str">
        <f t="shared" si="126"/>
        <v>Old</v>
      </c>
      <c r="G910">
        <v>375</v>
      </c>
      <c r="H910">
        <v>152</v>
      </c>
      <c r="I910">
        <v>335</v>
      </c>
      <c r="J910">
        <v>93</v>
      </c>
      <c r="K910">
        <v>91</v>
      </c>
      <c r="L910">
        <v>81</v>
      </c>
      <c r="M910">
        <f>INDEX('Additional Data'!$H$2:$M$2, MATCH(MAX(G910:L910), G910:L910,0))</f>
        <v>0</v>
      </c>
      <c r="N910">
        <v>1</v>
      </c>
      <c r="O910">
        <v>5</v>
      </c>
      <c r="P910">
        <v>4</v>
      </c>
      <c r="Q910">
        <v>6</v>
      </c>
      <c r="R910">
        <v>2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3</v>
      </c>
      <c r="Z910">
        <v>11</v>
      </c>
      <c r="AA910">
        <v>0</v>
      </c>
      <c r="AB910">
        <v>27</v>
      </c>
      <c r="AC910" t="str" cm="1">
        <f t="array" ref="AC910">_xlfn.IFS(AB910 &lt; 30, "&lt; 30", AB910 &lt; 40, "30-39", AB910 &lt; 50, "40-49", AB910 &gt;= 50, "50+")</f>
        <v>&lt; 30</v>
      </c>
      <c r="AD910">
        <v>2215</v>
      </c>
      <c r="AE910">
        <v>0</v>
      </c>
      <c r="AF910">
        <v>0</v>
      </c>
      <c r="AG910">
        <v>1</v>
      </c>
      <c r="AH910">
        <v>0</v>
      </c>
      <c r="AI910">
        <v>0</v>
      </c>
      <c r="AJ910" t="str" cm="1">
        <f t="array" ref="AJ91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91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10">
        <v>0</v>
      </c>
      <c r="AM910">
        <v>0</v>
      </c>
      <c r="AN910">
        <v>1</v>
      </c>
      <c r="AO910">
        <v>0</v>
      </c>
      <c r="AP910">
        <v>0</v>
      </c>
      <c r="AQ910" t="str" cm="1">
        <f t="array" ref="AQ91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10" t="str" cm="1">
        <f t="array" ref="AR91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10">
        <v>1046</v>
      </c>
      <c r="AT910">
        <v>965</v>
      </c>
      <c r="AU910">
        <v>0</v>
      </c>
      <c r="AV910">
        <v>0</v>
      </c>
      <c r="AW910" t="s">
        <v>43</v>
      </c>
      <c r="AX910" t="s">
        <v>13</v>
      </c>
      <c r="AY910" t="str">
        <f t="shared" si="127"/>
        <v>Store</v>
      </c>
      <c r="AZ910">
        <v>15</v>
      </c>
      <c r="BA910" t="s">
        <v>44</v>
      </c>
      <c r="BB910">
        <f t="shared" si="128"/>
        <v>15</v>
      </c>
      <c r="BC910">
        <f t="shared" si="129"/>
        <v>1127</v>
      </c>
      <c r="BD910">
        <f t="shared" si="130"/>
        <v>4</v>
      </c>
      <c r="BE910">
        <f t="shared" si="131"/>
        <v>5</v>
      </c>
      <c r="BF910">
        <f t="shared" si="132"/>
        <v>7</v>
      </c>
      <c r="BG910">
        <f t="shared" si="133"/>
        <v>16</v>
      </c>
      <c r="BH910">
        <f t="shared" si="134"/>
        <v>5</v>
      </c>
      <c r="BI910" t="str">
        <f>VLOOKUP(BH910,'Additional Data'!$E$1:$F$12,2,FALSE)</f>
        <v>Loyal Customer</v>
      </c>
      <c r="BJ910" t="str">
        <f>IF(G910 &lt;= 'Additional Data'!$Q$2, "Low", IF(G910 &lt;= 'Additional Data'!$Q$3, "Medium", "High"))</f>
        <v>Medium</v>
      </c>
      <c r="BK910" t="str">
        <f>IF(K910 &lt;= 'Additional Data'!$V$2, "Low", IF(K910 &lt;= 'Additional Data'!$V$3, "Medium", "High"))</f>
        <v>High</v>
      </c>
      <c r="BL910" t="str">
        <f>IF(L910 &lt;= 'Additional Data'!$AA$2, "Low", IF(L910 &lt;= 'Additional Data'!$AA$3, "Medium", "High"))</f>
        <v>High</v>
      </c>
      <c r="BM910">
        <v>909</v>
      </c>
    </row>
    <row r="911" spans="1:65" x14ac:dyDescent="0.25">
      <c r="A911">
        <v>68397</v>
      </c>
      <c r="B911" t="str">
        <f>IF(A911 &lt;= 'Additional Data'!$B$2,"Low", IF(A911 &lt;='Additional Data'!$B$3, "Medium", "High"))</f>
        <v>High</v>
      </c>
      <c r="C911">
        <v>0</v>
      </c>
      <c r="D911">
        <v>1</v>
      </c>
      <c r="E911">
        <v>6</v>
      </c>
      <c r="F911" t="str">
        <f t="shared" si="126"/>
        <v>Very Recent</v>
      </c>
      <c r="G911">
        <v>760</v>
      </c>
      <c r="H911">
        <v>80</v>
      </c>
      <c r="I911">
        <v>466</v>
      </c>
      <c r="J911">
        <v>17</v>
      </c>
      <c r="K911">
        <v>13</v>
      </c>
      <c r="L911">
        <v>80</v>
      </c>
      <c r="M911">
        <f>INDEX('Additional Data'!$H$2:$M$2, MATCH(MAX(G911:L911), G911:L911,0))</f>
        <v>0</v>
      </c>
      <c r="N911">
        <v>1</v>
      </c>
      <c r="O911">
        <v>6</v>
      </c>
      <c r="P911">
        <v>9</v>
      </c>
      <c r="Q911">
        <v>5</v>
      </c>
      <c r="R911">
        <v>3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3</v>
      </c>
      <c r="Z911">
        <v>11</v>
      </c>
      <c r="AA911">
        <v>0</v>
      </c>
      <c r="AB911">
        <v>44</v>
      </c>
      <c r="AC911" t="str" cm="1">
        <f t="array" ref="AC911">_xlfn.IFS(AB911 &lt; 30, "&lt; 30", AB911 &lt; 40, "30-39", AB911 &lt; 50, "40-49", AB911 &gt;= 50, "50+")</f>
        <v>40-49</v>
      </c>
      <c r="AD911">
        <v>2383</v>
      </c>
      <c r="AE911">
        <v>0</v>
      </c>
      <c r="AF911">
        <v>1</v>
      </c>
      <c r="AG911">
        <v>0</v>
      </c>
      <c r="AH911">
        <v>0</v>
      </c>
      <c r="AI911">
        <v>0</v>
      </c>
      <c r="AJ911" t="str" cm="1">
        <f t="array" ref="AJ91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1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11">
        <v>0</v>
      </c>
      <c r="AM911">
        <v>0</v>
      </c>
      <c r="AN911">
        <v>0</v>
      </c>
      <c r="AO911">
        <v>0</v>
      </c>
      <c r="AP911">
        <v>1</v>
      </c>
      <c r="AQ911" t="str" cm="1">
        <f t="array" ref="AQ91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11" t="str" cm="1">
        <f t="array" ref="AR91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11">
        <v>1336</v>
      </c>
      <c r="AT911">
        <v>1256</v>
      </c>
      <c r="AU911">
        <v>0</v>
      </c>
      <c r="AV911">
        <v>1</v>
      </c>
      <c r="AW911" t="s">
        <v>43</v>
      </c>
      <c r="AX911" t="s">
        <v>12</v>
      </c>
      <c r="AY911" t="str">
        <f t="shared" si="127"/>
        <v>Catalog</v>
      </c>
      <c r="AZ911">
        <v>20</v>
      </c>
      <c r="BA911" t="s">
        <v>44</v>
      </c>
      <c r="BB911">
        <f t="shared" si="128"/>
        <v>20</v>
      </c>
      <c r="BC911">
        <f t="shared" si="129"/>
        <v>1416</v>
      </c>
      <c r="BD911">
        <f t="shared" si="130"/>
        <v>10</v>
      </c>
      <c r="BE911">
        <f t="shared" si="131"/>
        <v>7</v>
      </c>
      <c r="BF911">
        <f t="shared" si="132"/>
        <v>8</v>
      </c>
      <c r="BG911">
        <f t="shared" si="133"/>
        <v>25</v>
      </c>
      <c r="BH911">
        <f t="shared" si="134"/>
        <v>9</v>
      </c>
      <c r="BI911" t="str">
        <f>VLOOKUP(BH911,'Additional Data'!$E$1:$F$12,2,FALSE)</f>
        <v>Top Customer</v>
      </c>
      <c r="BJ911" t="str">
        <f>IF(G911 &lt;= 'Additional Data'!$Q$2, "Low", IF(G911 &lt;= 'Additional Data'!$Q$3, "Medium", "High"))</f>
        <v>High</v>
      </c>
      <c r="BK911" t="str">
        <f>IF(K911 &lt;= 'Additional Data'!$V$2, "Low", IF(K911 &lt;= 'Additional Data'!$V$3, "Medium", "High"))</f>
        <v>Medium</v>
      </c>
      <c r="BL911" t="str">
        <f>IF(L911 &lt;= 'Additional Data'!$AA$2, "Low", IF(L911 &lt;= 'Additional Data'!$AA$3, "Medium", "High"))</f>
        <v>High</v>
      </c>
      <c r="BM911">
        <v>910</v>
      </c>
    </row>
    <row r="912" spans="1:65" x14ac:dyDescent="0.25">
      <c r="A912">
        <v>79632</v>
      </c>
      <c r="B912" t="str">
        <f>IF(A912 &lt;= 'Additional Data'!$B$2,"Low", IF(A912 &lt;='Additional Data'!$B$3, "Medium", "High"))</f>
        <v>High</v>
      </c>
      <c r="C912">
        <v>0</v>
      </c>
      <c r="D912">
        <v>0</v>
      </c>
      <c r="E912">
        <v>42</v>
      </c>
      <c r="F912" t="str">
        <f t="shared" si="126"/>
        <v>Mid</v>
      </c>
      <c r="G912">
        <v>471</v>
      </c>
      <c r="H912">
        <v>0</v>
      </c>
      <c r="I912">
        <v>510</v>
      </c>
      <c r="J912">
        <v>99</v>
      </c>
      <c r="K912">
        <v>21</v>
      </c>
      <c r="L912">
        <v>12</v>
      </c>
      <c r="M912">
        <f>INDEX('Additional Data'!$H$2:$M$2, MATCH(MAX(G912:L912), G912:L912,0))</f>
        <v>0</v>
      </c>
      <c r="N912">
        <v>1</v>
      </c>
      <c r="O912">
        <v>6</v>
      </c>
      <c r="P912">
        <v>4</v>
      </c>
      <c r="Q912">
        <v>9</v>
      </c>
      <c r="R912">
        <v>2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3</v>
      </c>
      <c r="Z912">
        <v>11</v>
      </c>
      <c r="AA912">
        <v>0</v>
      </c>
      <c r="AB912">
        <v>46</v>
      </c>
      <c r="AC912" t="str" cm="1">
        <f t="array" ref="AC912">_xlfn.IFS(AB912 &lt; 30, "&lt; 30", AB912 &lt; 40, "30-39", AB912 &lt; 50, "40-49", AB912 &gt;= 50, "50+")</f>
        <v>40-49</v>
      </c>
      <c r="AD912">
        <v>2241</v>
      </c>
      <c r="AE912">
        <v>0</v>
      </c>
      <c r="AF912">
        <v>0</v>
      </c>
      <c r="AG912">
        <v>0</v>
      </c>
      <c r="AH912">
        <v>1</v>
      </c>
      <c r="AI912">
        <v>0</v>
      </c>
      <c r="AJ912" t="str" cm="1">
        <f t="array" ref="AJ91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1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12">
        <v>0</v>
      </c>
      <c r="AM912">
        <v>0</v>
      </c>
      <c r="AN912">
        <v>0</v>
      </c>
      <c r="AO912">
        <v>0</v>
      </c>
      <c r="AP912">
        <v>1</v>
      </c>
      <c r="AQ912" t="str" cm="1">
        <f t="array" ref="AQ91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12" t="str" cm="1">
        <f t="array" ref="AR91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12">
        <v>1101</v>
      </c>
      <c r="AT912">
        <v>1089</v>
      </c>
      <c r="AU912">
        <v>0</v>
      </c>
      <c r="AV912">
        <v>0</v>
      </c>
      <c r="AW912" t="s">
        <v>43</v>
      </c>
      <c r="AX912" t="s">
        <v>13</v>
      </c>
      <c r="AY912" t="str">
        <f t="shared" si="127"/>
        <v>Store</v>
      </c>
      <c r="AZ912">
        <v>19</v>
      </c>
      <c r="BA912" t="s">
        <v>44</v>
      </c>
      <c r="BB912">
        <f t="shared" si="128"/>
        <v>19</v>
      </c>
      <c r="BC912">
        <f t="shared" si="129"/>
        <v>1113</v>
      </c>
      <c r="BD912">
        <f t="shared" si="130"/>
        <v>6</v>
      </c>
      <c r="BE912">
        <f t="shared" si="131"/>
        <v>7</v>
      </c>
      <c r="BF912">
        <f t="shared" si="132"/>
        <v>7</v>
      </c>
      <c r="BG912">
        <f t="shared" si="133"/>
        <v>20</v>
      </c>
      <c r="BH912">
        <f t="shared" si="134"/>
        <v>7</v>
      </c>
      <c r="BI912" t="str">
        <f>VLOOKUP(BH912,'Additional Data'!$E$1:$F$12,2,FALSE)</f>
        <v>Loyal Customer</v>
      </c>
      <c r="BJ912" t="str">
        <f>IF(G912 &lt;= 'Additional Data'!$Q$2, "Low", IF(G912 &lt;= 'Additional Data'!$Q$3, "Medium", "High"))</f>
        <v>Medium</v>
      </c>
      <c r="BK912" t="str">
        <f>IF(K912 &lt;= 'Additional Data'!$V$2, "Low", IF(K912 &lt;= 'Additional Data'!$V$3, "Medium", "High"))</f>
        <v>Medium</v>
      </c>
      <c r="BL912" t="str">
        <f>IF(L912 &lt;= 'Additional Data'!$AA$2, "Low", IF(L912 &lt;= 'Additional Data'!$AA$3, "Medium", "High"))</f>
        <v>Medium</v>
      </c>
      <c r="BM912">
        <v>911</v>
      </c>
    </row>
    <row r="913" spans="1:65" x14ac:dyDescent="0.25">
      <c r="A913">
        <v>46107</v>
      </c>
      <c r="B913" t="str">
        <f>IF(A913 &lt;= 'Additional Data'!$B$2,"Low", IF(A913 &lt;='Additional Data'!$B$3, "Medium", "High"))</f>
        <v>Medium</v>
      </c>
      <c r="C913">
        <v>1</v>
      </c>
      <c r="D913">
        <v>0</v>
      </c>
      <c r="E913">
        <v>78</v>
      </c>
      <c r="F913" t="str">
        <f t="shared" si="126"/>
        <v>Old</v>
      </c>
      <c r="G913">
        <v>31</v>
      </c>
      <c r="H913">
        <v>9</v>
      </c>
      <c r="I913">
        <v>27</v>
      </c>
      <c r="J913">
        <v>16</v>
      </c>
      <c r="K913">
        <v>9</v>
      </c>
      <c r="L913">
        <v>33</v>
      </c>
      <c r="M913">
        <f>INDEX('Additional Data'!$H$2:$M$2, MATCH(MAX(G913:L913), G913:L913,0))</f>
        <v>0</v>
      </c>
      <c r="N913">
        <v>1</v>
      </c>
      <c r="O913">
        <v>1</v>
      </c>
      <c r="P913">
        <v>1</v>
      </c>
      <c r="Q913">
        <v>4</v>
      </c>
      <c r="R913">
        <v>3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3</v>
      </c>
      <c r="Z913">
        <v>11</v>
      </c>
      <c r="AA913">
        <v>0</v>
      </c>
      <c r="AB913">
        <v>31</v>
      </c>
      <c r="AC913" t="str" cm="1">
        <f t="array" ref="AC913">_xlfn.IFS(AB913 &lt; 30, "&lt; 30", AB913 &lt; 40, "30-39", AB913 &lt; 50, "40-49", AB913 &gt;= 50, "50+")</f>
        <v>30-39</v>
      </c>
      <c r="AD913">
        <v>2298</v>
      </c>
      <c r="AE913">
        <v>0</v>
      </c>
      <c r="AF913">
        <v>0</v>
      </c>
      <c r="AG913">
        <v>1</v>
      </c>
      <c r="AH913">
        <v>0</v>
      </c>
      <c r="AI913">
        <v>0</v>
      </c>
      <c r="AJ913" t="str" cm="1">
        <f t="array" ref="AJ91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91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13">
        <v>0</v>
      </c>
      <c r="AM913">
        <v>0</v>
      </c>
      <c r="AN913">
        <v>1</v>
      </c>
      <c r="AO913">
        <v>0</v>
      </c>
      <c r="AP913">
        <v>0</v>
      </c>
      <c r="AQ913" t="str" cm="1">
        <f t="array" ref="AQ91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13" t="str" cm="1">
        <f t="array" ref="AR91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13">
        <v>92</v>
      </c>
      <c r="AT913">
        <v>59</v>
      </c>
      <c r="AU913">
        <v>0</v>
      </c>
      <c r="AV913">
        <v>1</v>
      </c>
      <c r="AW913" t="s">
        <v>47</v>
      </c>
      <c r="AX913" t="s">
        <v>13</v>
      </c>
      <c r="AY913" t="str">
        <f t="shared" si="127"/>
        <v>Store</v>
      </c>
      <c r="AZ913">
        <v>6</v>
      </c>
      <c r="BA913" t="s">
        <v>44</v>
      </c>
      <c r="BB913">
        <f t="shared" si="128"/>
        <v>6</v>
      </c>
      <c r="BC913">
        <f t="shared" si="129"/>
        <v>125</v>
      </c>
      <c r="BD913">
        <f t="shared" si="130"/>
        <v>3.0000000000000004</v>
      </c>
      <c r="BE913">
        <f t="shared" si="131"/>
        <v>2</v>
      </c>
      <c r="BF913">
        <f t="shared" si="132"/>
        <v>3</v>
      </c>
      <c r="BG913">
        <f t="shared" si="133"/>
        <v>8</v>
      </c>
      <c r="BH913">
        <f t="shared" si="134"/>
        <v>1</v>
      </c>
      <c r="BI913" t="str">
        <f>VLOOKUP(BH913,'Additional Data'!$E$1:$F$12,2,FALSE)</f>
        <v>Churned Customer</v>
      </c>
      <c r="BJ913" t="str">
        <f>IF(G913 &lt;= 'Additional Data'!$Q$2, "Low", IF(G913 &lt;= 'Additional Data'!$Q$3, "Medium", "High"))</f>
        <v>Medium</v>
      </c>
      <c r="BK913" t="str">
        <f>IF(K913 &lt;= 'Additional Data'!$V$2, "Low", IF(K913 &lt;= 'Additional Data'!$V$3, "Medium", "High"))</f>
        <v>Medium</v>
      </c>
      <c r="BL913" t="str">
        <f>IF(L913 &lt;= 'Additional Data'!$AA$2, "Low", IF(L913 &lt;= 'Additional Data'!$AA$3, "Medium", "High"))</f>
        <v>Medium</v>
      </c>
      <c r="BM913">
        <v>912</v>
      </c>
    </row>
    <row r="914" spans="1:65" x14ac:dyDescent="0.25">
      <c r="A914">
        <v>64950</v>
      </c>
      <c r="B914" t="str">
        <f>IF(A914 &lt;= 'Additional Data'!$B$2,"Low", IF(A914 &lt;='Additional Data'!$B$3, "Medium", "High"))</f>
        <v>Medium</v>
      </c>
      <c r="C914">
        <v>0</v>
      </c>
      <c r="D914">
        <v>1</v>
      </c>
      <c r="E914">
        <v>29</v>
      </c>
      <c r="F914" t="str">
        <f t="shared" si="126"/>
        <v>Recent</v>
      </c>
      <c r="G914">
        <v>819</v>
      </c>
      <c r="H914">
        <v>0</v>
      </c>
      <c r="I914">
        <v>72</v>
      </c>
      <c r="J914">
        <v>12</v>
      </c>
      <c r="K914">
        <v>0</v>
      </c>
      <c r="L914">
        <v>63</v>
      </c>
      <c r="M914">
        <f>INDEX('Additional Data'!$H$2:$M$2, MATCH(MAX(G914:L914), G914:L914,0))</f>
        <v>0</v>
      </c>
      <c r="N914">
        <v>2</v>
      </c>
      <c r="O914">
        <v>11</v>
      </c>
      <c r="P914">
        <v>2</v>
      </c>
      <c r="Q914">
        <v>10</v>
      </c>
      <c r="R914">
        <v>7</v>
      </c>
      <c r="S914">
        <v>0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3</v>
      </c>
      <c r="Z914">
        <v>11</v>
      </c>
      <c r="AA914">
        <v>0</v>
      </c>
      <c r="AB914">
        <v>69</v>
      </c>
      <c r="AC914" t="str" cm="1">
        <f t="array" ref="AC914">_xlfn.IFS(AB914 &lt; 30, "&lt; 30", AB914 &lt; 40, "30-39", AB914 &lt; 50, "40-49", AB914 &gt;= 50, "50+")</f>
        <v>50+</v>
      </c>
      <c r="AD914">
        <v>2845</v>
      </c>
      <c r="AE914">
        <v>0</v>
      </c>
      <c r="AF914">
        <v>0</v>
      </c>
      <c r="AG914">
        <v>1</v>
      </c>
      <c r="AH914">
        <v>0</v>
      </c>
      <c r="AI914">
        <v>0</v>
      </c>
      <c r="AJ914" t="str" cm="1">
        <f t="array" ref="AJ91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91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14">
        <v>0</v>
      </c>
      <c r="AM914">
        <v>0</v>
      </c>
      <c r="AN914">
        <v>0</v>
      </c>
      <c r="AO914">
        <v>0</v>
      </c>
      <c r="AP914">
        <v>1</v>
      </c>
      <c r="AQ914" t="str" cm="1">
        <f t="array" ref="AQ91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14" t="str" cm="1">
        <f t="array" ref="AR91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14">
        <v>903</v>
      </c>
      <c r="AT914">
        <v>840</v>
      </c>
      <c r="AU914">
        <v>1</v>
      </c>
      <c r="AV914">
        <v>1</v>
      </c>
      <c r="AW914" t="s">
        <v>46</v>
      </c>
      <c r="AX914" t="s">
        <v>11</v>
      </c>
      <c r="AY914" t="str">
        <f t="shared" si="127"/>
        <v>Web</v>
      </c>
      <c r="AZ914">
        <v>23</v>
      </c>
      <c r="BA914" t="s">
        <v>48</v>
      </c>
      <c r="BB914">
        <f t="shared" si="128"/>
        <v>23</v>
      </c>
      <c r="BC914">
        <f t="shared" si="129"/>
        <v>966</v>
      </c>
      <c r="BD914">
        <f t="shared" si="130"/>
        <v>8</v>
      </c>
      <c r="BE914">
        <f t="shared" si="131"/>
        <v>9</v>
      </c>
      <c r="BF914">
        <f t="shared" si="132"/>
        <v>7</v>
      </c>
      <c r="BG914">
        <f t="shared" si="133"/>
        <v>24</v>
      </c>
      <c r="BH914">
        <f t="shared" si="134"/>
        <v>9</v>
      </c>
      <c r="BI914" t="str">
        <f>VLOOKUP(BH914,'Additional Data'!$E$1:$F$12,2,FALSE)</f>
        <v>Top Customer</v>
      </c>
      <c r="BJ914" t="str">
        <f>IF(G914 &lt;= 'Additional Data'!$Q$2, "Low", IF(G914 &lt;= 'Additional Data'!$Q$3, "Medium", "High"))</f>
        <v>High</v>
      </c>
      <c r="BK914" t="str">
        <f>IF(K914 &lt;= 'Additional Data'!$V$2, "Low", IF(K914 &lt;= 'Additional Data'!$V$3, "Medium", "High"))</f>
        <v>Low</v>
      </c>
      <c r="BL914" t="str">
        <f>IF(L914 &lt;= 'Additional Data'!$AA$2, "Low", IF(L914 &lt;= 'Additional Data'!$AA$3, "Medium", "High"))</f>
        <v>High</v>
      </c>
      <c r="BM914">
        <v>913</v>
      </c>
    </row>
    <row r="915" spans="1:65" x14ac:dyDescent="0.25">
      <c r="A915">
        <v>25443</v>
      </c>
      <c r="B915" t="str">
        <f>IF(A915 &lt;= 'Additional Data'!$B$2,"Low", IF(A915 &lt;='Additional Data'!$B$3, "Medium", "High"))</f>
        <v>Low</v>
      </c>
      <c r="C915">
        <v>1</v>
      </c>
      <c r="D915">
        <v>0</v>
      </c>
      <c r="E915">
        <v>82</v>
      </c>
      <c r="F915" t="str">
        <f t="shared" si="126"/>
        <v>Old</v>
      </c>
      <c r="G915">
        <v>1</v>
      </c>
      <c r="H915">
        <v>4</v>
      </c>
      <c r="I915">
        <v>3</v>
      </c>
      <c r="J915">
        <v>8</v>
      </c>
      <c r="K915">
        <v>9</v>
      </c>
      <c r="L915">
        <v>7</v>
      </c>
      <c r="M915">
        <f>INDEX('Additional Data'!$H$2:$M$2, MATCH(MAX(G915:L915), G915:L915,0))</f>
        <v>0</v>
      </c>
      <c r="N915">
        <v>1</v>
      </c>
      <c r="O915">
        <v>1</v>
      </c>
      <c r="P915">
        <v>0</v>
      </c>
      <c r="Q915">
        <v>3</v>
      </c>
      <c r="R915">
        <v>8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3</v>
      </c>
      <c r="Z915">
        <v>11</v>
      </c>
      <c r="AA915">
        <v>0</v>
      </c>
      <c r="AB915">
        <v>31</v>
      </c>
      <c r="AC915" t="str" cm="1">
        <f t="array" ref="AC915">_xlfn.IFS(AB915 &lt; 30, "&lt; 30", AB915 &lt; 40, "30-39", AB915 &lt; 50, "40-49", AB915 &gt;= 50, "50+")</f>
        <v>30-39</v>
      </c>
      <c r="AD915">
        <v>2713</v>
      </c>
      <c r="AE915">
        <v>0</v>
      </c>
      <c r="AF915">
        <v>1</v>
      </c>
      <c r="AG915">
        <v>0</v>
      </c>
      <c r="AH915">
        <v>0</v>
      </c>
      <c r="AI915">
        <v>0</v>
      </c>
      <c r="AJ915" t="str" cm="1">
        <f t="array" ref="AJ91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1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15">
        <v>0</v>
      </c>
      <c r="AM915">
        <v>1</v>
      </c>
      <c r="AN915">
        <v>0</v>
      </c>
      <c r="AO915">
        <v>0</v>
      </c>
      <c r="AP915">
        <v>0</v>
      </c>
      <c r="AQ915" t="str" cm="1">
        <f t="array" ref="AQ91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915" t="str" cm="1">
        <f t="array" ref="AR91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915">
        <v>25</v>
      </c>
      <c r="AT915">
        <v>18</v>
      </c>
      <c r="AU915">
        <v>0</v>
      </c>
      <c r="AV915">
        <v>1</v>
      </c>
      <c r="AW915" t="s">
        <v>45</v>
      </c>
      <c r="AX915" t="s">
        <v>13</v>
      </c>
      <c r="AY915" t="str">
        <f t="shared" si="127"/>
        <v>Store</v>
      </c>
      <c r="AZ915">
        <v>4</v>
      </c>
      <c r="BA915" t="s">
        <v>44</v>
      </c>
      <c r="BB915">
        <f t="shared" si="128"/>
        <v>4</v>
      </c>
      <c r="BC915">
        <f t="shared" si="129"/>
        <v>32</v>
      </c>
      <c r="BD915">
        <f t="shared" si="130"/>
        <v>1.9999999999999996</v>
      </c>
      <c r="BE915">
        <f t="shared" si="131"/>
        <v>0</v>
      </c>
      <c r="BF915">
        <f t="shared" si="132"/>
        <v>0</v>
      </c>
      <c r="BG915">
        <f t="shared" si="133"/>
        <v>1.9999999999999996</v>
      </c>
      <c r="BH915">
        <f t="shared" si="134"/>
        <v>0</v>
      </c>
      <c r="BI915" t="str">
        <f>VLOOKUP(BH915,'Additional Data'!$E$1:$F$12,2,FALSE)</f>
        <v>Churned Customer</v>
      </c>
      <c r="BJ915" t="str">
        <f>IF(G915 &lt;= 'Additional Data'!$Q$2, "Low", IF(G915 &lt;= 'Additional Data'!$Q$3, "Medium", "High"))</f>
        <v>Low</v>
      </c>
      <c r="BK915" t="str">
        <f>IF(K915 &lt;= 'Additional Data'!$V$2, "Low", IF(K915 &lt;= 'Additional Data'!$V$3, "Medium", "High"))</f>
        <v>Medium</v>
      </c>
      <c r="BL915" t="str">
        <f>IF(L915 &lt;= 'Additional Data'!$AA$2, "Low", IF(L915 &lt;= 'Additional Data'!$AA$3, "Medium", "High"))</f>
        <v>Low</v>
      </c>
      <c r="BM915">
        <v>914</v>
      </c>
    </row>
    <row r="916" spans="1:65" x14ac:dyDescent="0.25">
      <c r="A916">
        <v>75127</v>
      </c>
      <c r="B916" t="str">
        <f>IF(A916 &lt;= 'Additional Data'!$B$2,"Low", IF(A916 &lt;='Additional Data'!$B$3, "Medium", "High"))</f>
        <v>High</v>
      </c>
      <c r="C916">
        <v>0</v>
      </c>
      <c r="D916">
        <v>0</v>
      </c>
      <c r="E916">
        <v>92</v>
      </c>
      <c r="F916" t="str">
        <f t="shared" si="126"/>
        <v>Old</v>
      </c>
      <c r="G916">
        <v>203</v>
      </c>
      <c r="H916">
        <v>35</v>
      </c>
      <c r="I916">
        <v>305</v>
      </c>
      <c r="J916">
        <v>46</v>
      </c>
      <c r="K916">
        <v>17</v>
      </c>
      <c r="L916">
        <v>227</v>
      </c>
      <c r="M916">
        <f>INDEX('Additional Data'!$H$2:$M$2, MATCH(MAX(G916:L916), G916:L916,0))</f>
        <v>0</v>
      </c>
      <c r="N916">
        <v>1</v>
      </c>
      <c r="O916">
        <v>2</v>
      </c>
      <c r="P916">
        <v>11</v>
      </c>
      <c r="Q916">
        <v>5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3</v>
      </c>
      <c r="Z916">
        <v>11</v>
      </c>
      <c r="AA916">
        <v>0</v>
      </c>
      <c r="AB916">
        <v>68</v>
      </c>
      <c r="AC916" t="str" cm="1">
        <f t="array" ref="AC916">_xlfn.IFS(AB916 &lt; 30, "&lt; 30", AB916 &lt; 40, "30-39", AB916 &lt; 50, "40-49", AB916 &gt;= 50, "50+")</f>
        <v>50+</v>
      </c>
      <c r="AD916">
        <v>2197</v>
      </c>
      <c r="AE916">
        <v>0</v>
      </c>
      <c r="AF916">
        <v>0</v>
      </c>
      <c r="AG916">
        <v>1</v>
      </c>
      <c r="AH916">
        <v>0</v>
      </c>
      <c r="AI916">
        <v>0</v>
      </c>
      <c r="AJ916" t="str" cm="1">
        <f t="array" ref="AJ91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91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16">
        <v>0</v>
      </c>
      <c r="AM916">
        <v>0</v>
      </c>
      <c r="AN916">
        <v>1</v>
      </c>
      <c r="AO916">
        <v>0</v>
      </c>
      <c r="AP916">
        <v>0</v>
      </c>
      <c r="AQ916" t="str" cm="1">
        <f t="array" ref="AQ91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16" t="str" cm="1">
        <f t="array" ref="AR91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16">
        <v>606</v>
      </c>
      <c r="AT916">
        <v>379</v>
      </c>
      <c r="AU916">
        <v>0</v>
      </c>
      <c r="AV916">
        <v>0</v>
      </c>
      <c r="AW916" t="s">
        <v>46</v>
      </c>
      <c r="AX916" t="s">
        <v>12</v>
      </c>
      <c r="AY916" t="str">
        <f t="shared" si="127"/>
        <v>Catalog</v>
      </c>
      <c r="AZ916">
        <v>18</v>
      </c>
      <c r="BA916" t="s">
        <v>44</v>
      </c>
      <c r="BB916">
        <f t="shared" si="128"/>
        <v>18</v>
      </c>
      <c r="BC916">
        <f t="shared" si="129"/>
        <v>833</v>
      </c>
      <c r="BD916">
        <f t="shared" si="130"/>
        <v>0.99999999999999978</v>
      </c>
      <c r="BE916">
        <f t="shared" si="131"/>
        <v>7</v>
      </c>
      <c r="BF916">
        <f t="shared" si="132"/>
        <v>6</v>
      </c>
      <c r="BG916">
        <f t="shared" si="133"/>
        <v>14</v>
      </c>
      <c r="BH916">
        <f t="shared" si="134"/>
        <v>4</v>
      </c>
      <c r="BI916" t="str">
        <f>VLOOKUP(BH916,'Additional Data'!$E$1:$F$12,2,FALSE)</f>
        <v>At Risk</v>
      </c>
      <c r="BJ916" t="str">
        <f>IF(G916 &lt;= 'Additional Data'!$Q$2, "Low", IF(G916 &lt;= 'Additional Data'!$Q$3, "Medium", "High"))</f>
        <v>Medium</v>
      </c>
      <c r="BK916" t="str">
        <f>IF(K916 &lt;= 'Additional Data'!$V$2, "Low", IF(K916 &lt;= 'Additional Data'!$V$3, "Medium", "High"))</f>
        <v>Medium</v>
      </c>
      <c r="BL916" t="str">
        <f>IF(L916 &lt;= 'Additional Data'!$AA$2, "Low", IF(L916 &lt;= 'Additional Data'!$AA$3, "Medium", "High"))</f>
        <v>High</v>
      </c>
      <c r="BM916">
        <v>915</v>
      </c>
    </row>
    <row r="917" spans="1:65" x14ac:dyDescent="0.25">
      <c r="A917">
        <v>32892</v>
      </c>
      <c r="B917" t="str">
        <f>IF(A917 &lt;= 'Additional Data'!$B$2,"Low", IF(A917 &lt;='Additional Data'!$B$3, "Medium", "High"))</f>
        <v>Low</v>
      </c>
      <c r="C917">
        <v>1</v>
      </c>
      <c r="D917">
        <v>0</v>
      </c>
      <c r="E917">
        <v>78</v>
      </c>
      <c r="F917" t="str">
        <f t="shared" si="126"/>
        <v>Old</v>
      </c>
      <c r="G917">
        <v>26</v>
      </c>
      <c r="H917">
        <v>0</v>
      </c>
      <c r="I917">
        <v>15</v>
      </c>
      <c r="J917">
        <v>2</v>
      </c>
      <c r="K917">
        <v>1</v>
      </c>
      <c r="L917">
        <v>2</v>
      </c>
      <c r="M917">
        <f>INDEX('Additional Data'!$H$2:$M$2, MATCH(MAX(G917:L917), G917:L917,0))</f>
        <v>0</v>
      </c>
      <c r="N917">
        <v>2</v>
      </c>
      <c r="O917">
        <v>3</v>
      </c>
      <c r="P917">
        <v>0</v>
      </c>
      <c r="Q917">
        <v>3</v>
      </c>
      <c r="R917">
        <v>8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3</v>
      </c>
      <c r="Z917">
        <v>11</v>
      </c>
      <c r="AA917">
        <v>0</v>
      </c>
      <c r="AB917">
        <v>49</v>
      </c>
      <c r="AC917" t="str" cm="1">
        <f t="array" ref="AC917">_xlfn.IFS(AB917 &lt; 30, "&lt; 30", AB917 &lt; 40, "30-39", AB917 &lt; 50, "40-49", AB917 &gt;= 50, "50+")</f>
        <v>40-49</v>
      </c>
      <c r="AD917">
        <v>2194</v>
      </c>
      <c r="AE917">
        <v>0</v>
      </c>
      <c r="AF917">
        <v>0</v>
      </c>
      <c r="AG917">
        <v>0</v>
      </c>
      <c r="AH917">
        <v>1</v>
      </c>
      <c r="AI917">
        <v>0</v>
      </c>
      <c r="AJ917" t="str" cm="1">
        <f t="array" ref="AJ91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1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17">
        <v>0</v>
      </c>
      <c r="AM917">
        <v>0</v>
      </c>
      <c r="AN917">
        <v>0</v>
      </c>
      <c r="AO917">
        <v>0</v>
      </c>
      <c r="AP917">
        <v>1</v>
      </c>
      <c r="AQ917" t="str" cm="1">
        <f t="array" ref="AQ91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17" t="str" cm="1">
        <f t="array" ref="AR91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17">
        <v>44</v>
      </c>
      <c r="AT917">
        <v>42</v>
      </c>
      <c r="AU917">
        <v>0</v>
      </c>
      <c r="AV917">
        <v>1</v>
      </c>
      <c r="AW917" t="s">
        <v>45</v>
      </c>
      <c r="AX917" t="s">
        <v>11</v>
      </c>
      <c r="AY917" t="str">
        <f t="shared" si="127"/>
        <v>Web</v>
      </c>
      <c r="AZ917">
        <v>6</v>
      </c>
      <c r="BA917" t="s">
        <v>44</v>
      </c>
      <c r="BB917">
        <f t="shared" si="128"/>
        <v>6</v>
      </c>
      <c r="BC917">
        <f t="shared" si="129"/>
        <v>46</v>
      </c>
      <c r="BD917">
        <f t="shared" si="130"/>
        <v>3.0000000000000004</v>
      </c>
      <c r="BE917">
        <f t="shared" si="131"/>
        <v>2</v>
      </c>
      <c r="BF917">
        <f t="shared" si="132"/>
        <v>1</v>
      </c>
      <c r="BG917">
        <f t="shared" si="133"/>
        <v>6</v>
      </c>
      <c r="BH917">
        <f t="shared" si="134"/>
        <v>0</v>
      </c>
      <c r="BI917" t="str">
        <f>VLOOKUP(BH917,'Additional Data'!$E$1:$F$12,2,FALSE)</f>
        <v>Churned Customer</v>
      </c>
      <c r="BJ917" t="str">
        <f>IF(G917 &lt;= 'Additional Data'!$Q$2, "Low", IF(G917 &lt;= 'Additional Data'!$Q$3, "Medium", "High"))</f>
        <v>Medium</v>
      </c>
      <c r="BK917" t="str">
        <f>IF(K917 &lt;= 'Additional Data'!$V$2, "Low", IF(K917 &lt;= 'Additional Data'!$V$3, "Medium", "High"))</f>
        <v>Low</v>
      </c>
      <c r="BL917" t="str">
        <f>IF(L917 &lt;= 'Additional Data'!$AA$2, "Low", IF(L917 &lt;= 'Additional Data'!$AA$3, "Medium", "High"))</f>
        <v>Low</v>
      </c>
      <c r="BM917">
        <v>916</v>
      </c>
    </row>
    <row r="918" spans="1:65" x14ac:dyDescent="0.25">
      <c r="A918">
        <v>71796</v>
      </c>
      <c r="B918" t="str">
        <f>IF(A918 &lt;= 'Additional Data'!$B$2,"Low", IF(A918 &lt;='Additional Data'!$B$3, "Medium", "High"))</f>
        <v>High</v>
      </c>
      <c r="C918">
        <v>0</v>
      </c>
      <c r="D918">
        <v>0</v>
      </c>
      <c r="E918">
        <v>54</v>
      </c>
      <c r="F918" t="str">
        <f t="shared" si="126"/>
        <v>Mid</v>
      </c>
      <c r="G918">
        <v>354</v>
      </c>
      <c r="H918">
        <v>21</v>
      </c>
      <c r="I918">
        <v>311</v>
      </c>
      <c r="J918">
        <v>167</v>
      </c>
      <c r="K918">
        <v>75</v>
      </c>
      <c r="L918">
        <v>32</v>
      </c>
      <c r="M918">
        <f>INDEX('Additional Data'!$H$2:$M$2, MATCH(MAX(G918:L918), G918:L918,0))</f>
        <v>0</v>
      </c>
      <c r="N918">
        <v>1</v>
      </c>
      <c r="O918">
        <v>9</v>
      </c>
      <c r="P918">
        <v>3</v>
      </c>
      <c r="Q918">
        <v>4</v>
      </c>
      <c r="R918">
        <v>4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3</v>
      </c>
      <c r="Z918">
        <v>11</v>
      </c>
      <c r="AA918">
        <v>0</v>
      </c>
      <c r="AB918">
        <v>49</v>
      </c>
      <c r="AC918" t="str" cm="1">
        <f t="array" ref="AC918">_xlfn.IFS(AB918 &lt; 30, "&lt; 30", AB918 &lt; 40, "30-39", AB918 &lt; 50, "40-49", AB918 &gt;= 50, "50+")</f>
        <v>40-49</v>
      </c>
      <c r="AD918">
        <v>2407</v>
      </c>
      <c r="AE918">
        <v>0</v>
      </c>
      <c r="AF918">
        <v>0</v>
      </c>
      <c r="AG918">
        <v>0</v>
      </c>
      <c r="AH918">
        <v>1</v>
      </c>
      <c r="AI918">
        <v>0</v>
      </c>
      <c r="AJ918" t="str" cm="1">
        <f t="array" ref="AJ91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1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18">
        <v>0</v>
      </c>
      <c r="AM918">
        <v>0</v>
      </c>
      <c r="AN918">
        <v>1</v>
      </c>
      <c r="AO918">
        <v>0</v>
      </c>
      <c r="AP918">
        <v>0</v>
      </c>
      <c r="AQ918" t="str" cm="1">
        <f t="array" ref="AQ91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18" t="str" cm="1">
        <f t="array" ref="AR91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18">
        <v>928</v>
      </c>
      <c r="AT918">
        <v>896</v>
      </c>
      <c r="AU918">
        <v>0</v>
      </c>
      <c r="AV918">
        <v>0</v>
      </c>
      <c r="AW918" t="s">
        <v>46</v>
      </c>
      <c r="AX918" t="s">
        <v>11</v>
      </c>
      <c r="AY918" t="str">
        <f t="shared" si="127"/>
        <v>Web</v>
      </c>
      <c r="AZ918">
        <v>16</v>
      </c>
      <c r="BA918" t="s">
        <v>44</v>
      </c>
      <c r="BB918">
        <f t="shared" si="128"/>
        <v>16</v>
      </c>
      <c r="BC918">
        <f t="shared" si="129"/>
        <v>960</v>
      </c>
      <c r="BD918">
        <f t="shared" si="130"/>
        <v>5</v>
      </c>
      <c r="BE918">
        <f t="shared" si="131"/>
        <v>6</v>
      </c>
      <c r="BF918">
        <f t="shared" si="132"/>
        <v>7</v>
      </c>
      <c r="BG918">
        <f t="shared" si="133"/>
        <v>18</v>
      </c>
      <c r="BH918">
        <f t="shared" si="134"/>
        <v>6</v>
      </c>
      <c r="BI918" t="str">
        <f>VLOOKUP(BH918,'Additional Data'!$E$1:$F$12,2,FALSE)</f>
        <v>Loyal Customer</v>
      </c>
      <c r="BJ918" t="str">
        <f>IF(G918 &lt;= 'Additional Data'!$Q$2, "Low", IF(G918 &lt;= 'Additional Data'!$Q$3, "Medium", "High"))</f>
        <v>Medium</v>
      </c>
      <c r="BK918" t="str">
        <f>IF(K918 &lt;= 'Additional Data'!$V$2, "Low", IF(K918 &lt;= 'Additional Data'!$V$3, "Medium", "High"))</f>
        <v>High</v>
      </c>
      <c r="BL918" t="str">
        <f>IF(L918 &lt;= 'Additional Data'!$AA$2, "Low", IF(L918 &lt;= 'Additional Data'!$AA$3, "Medium", "High"))</f>
        <v>Medium</v>
      </c>
      <c r="BM918">
        <v>917</v>
      </c>
    </row>
    <row r="919" spans="1:65" x14ac:dyDescent="0.25">
      <c r="A919">
        <v>67536</v>
      </c>
      <c r="B919" t="str">
        <f>IF(A919 &lt;= 'Additional Data'!$B$2,"Low", IF(A919 &lt;='Additional Data'!$B$3, "Medium", "High"))</f>
        <v>Medium</v>
      </c>
      <c r="C919">
        <v>0</v>
      </c>
      <c r="D919">
        <v>1</v>
      </c>
      <c r="E919">
        <v>45</v>
      </c>
      <c r="F919" t="str">
        <f t="shared" si="126"/>
        <v>Mid</v>
      </c>
      <c r="G919">
        <v>1253</v>
      </c>
      <c r="H919">
        <v>0</v>
      </c>
      <c r="I919">
        <v>447</v>
      </c>
      <c r="J919">
        <v>23</v>
      </c>
      <c r="K919">
        <v>71</v>
      </c>
      <c r="L919">
        <v>35</v>
      </c>
      <c r="M919">
        <f>INDEX('Additional Data'!$H$2:$M$2, MATCH(MAX(G919:L919), G919:L919,0))</f>
        <v>0</v>
      </c>
      <c r="N919">
        <v>3</v>
      </c>
      <c r="O919">
        <v>11</v>
      </c>
      <c r="P919">
        <v>5</v>
      </c>
      <c r="Q919">
        <v>11</v>
      </c>
      <c r="R919">
        <v>8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3</v>
      </c>
      <c r="Z919">
        <v>11</v>
      </c>
      <c r="AA919">
        <v>0</v>
      </c>
      <c r="AB919">
        <v>50</v>
      </c>
      <c r="AC919" t="str" cm="1">
        <f t="array" ref="AC919">_xlfn.IFS(AB919 &lt; 30, "&lt; 30", AB919 &lt; 40, "30-39", AB919 &lt; 50, "40-49", AB919 &gt;= 50, "50+")</f>
        <v>50+</v>
      </c>
      <c r="AD919">
        <v>2562</v>
      </c>
      <c r="AE919">
        <v>0</v>
      </c>
      <c r="AF919">
        <v>1</v>
      </c>
      <c r="AG919">
        <v>0</v>
      </c>
      <c r="AH919">
        <v>0</v>
      </c>
      <c r="AI919">
        <v>0</v>
      </c>
      <c r="AJ919" t="str" cm="1">
        <f t="array" ref="AJ91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1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19">
        <v>0</v>
      </c>
      <c r="AM919">
        <v>0</v>
      </c>
      <c r="AN919">
        <v>0</v>
      </c>
      <c r="AO919">
        <v>0</v>
      </c>
      <c r="AP919">
        <v>1</v>
      </c>
      <c r="AQ919" t="str" cm="1">
        <f t="array" ref="AQ91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19" t="str" cm="1">
        <f t="array" ref="AR91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19">
        <v>1794</v>
      </c>
      <c r="AT919">
        <v>1759</v>
      </c>
      <c r="AU919">
        <v>1</v>
      </c>
      <c r="AV919">
        <v>1</v>
      </c>
      <c r="AW919" t="s">
        <v>43</v>
      </c>
      <c r="AX919" t="s">
        <v>11</v>
      </c>
      <c r="AY919" t="str">
        <f t="shared" si="127"/>
        <v>Web</v>
      </c>
      <c r="AZ919">
        <v>27</v>
      </c>
      <c r="BA919" t="s">
        <v>48</v>
      </c>
      <c r="BB919">
        <f t="shared" si="128"/>
        <v>27</v>
      </c>
      <c r="BC919">
        <f t="shared" si="129"/>
        <v>1829</v>
      </c>
      <c r="BD919">
        <f t="shared" si="130"/>
        <v>6</v>
      </c>
      <c r="BE919">
        <f t="shared" si="131"/>
        <v>9</v>
      </c>
      <c r="BF919">
        <f t="shared" si="132"/>
        <v>9</v>
      </c>
      <c r="BG919">
        <f t="shared" si="133"/>
        <v>24</v>
      </c>
      <c r="BH919">
        <f t="shared" si="134"/>
        <v>9</v>
      </c>
      <c r="BI919" t="str">
        <f>VLOOKUP(BH919,'Additional Data'!$E$1:$F$12,2,FALSE)</f>
        <v>Top Customer</v>
      </c>
      <c r="BJ919" t="str">
        <f>IF(G919 &lt;= 'Additional Data'!$Q$2, "Low", IF(G919 &lt;= 'Additional Data'!$Q$3, "Medium", "High"))</f>
        <v>High</v>
      </c>
      <c r="BK919" t="str">
        <f>IF(K919 &lt;= 'Additional Data'!$V$2, "Low", IF(K919 &lt;= 'Additional Data'!$V$3, "Medium", "High"))</f>
        <v>High</v>
      </c>
      <c r="BL919" t="str">
        <f>IF(L919 &lt;= 'Additional Data'!$AA$2, "Low", IF(L919 &lt;= 'Additional Data'!$AA$3, "Medium", "High"))</f>
        <v>Medium</v>
      </c>
      <c r="BM919">
        <v>918</v>
      </c>
    </row>
    <row r="920" spans="1:65" x14ac:dyDescent="0.25">
      <c r="A920">
        <v>55239</v>
      </c>
      <c r="B920" t="str">
        <f>IF(A920 &lt;= 'Additional Data'!$B$2,"Low", IF(A920 &lt;='Additional Data'!$B$3, "Medium", "High"))</f>
        <v>Medium</v>
      </c>
      <c r="C920">
        <v>0</v>
      </c>
      <c r="D920">
        <v>1</v>
      </c>
      <c r="E920">
        <v>59</v>
      </c>
      <c r="F920" t="str">
        <f t="shared" si="126"/>
        <v>Mid</v>
      </c>
      <c r="G920">
        <v>371</v>
      </c>
      <c r="H920">
        <v>17</v>
      </c>
      <c r="I920">
        <v>238</v>
      </c>
      <c r="J920">
        <v>23</v>
      </c>
      <c r="K920">
        <v>24</v>
      </c>
      <c r="L920">
        <v>106</v>
      </c>
      <c r="M920">
        <f>INDEX('Additional Data'!$H$2:$M$2, MATCH(MAX(G920:L920), G920:L920,0))</f>
        <v>0</v>
      </c>
      <c r="N920">
        <v>3</v>
      </c>
      <c r="O920">
        <v>7</v>
      </c>
      <c r="P920">
        <v>5</v>
      </c>
      <c r="Q920">
        <v>11</v>
      </c>
      <c r="R920">
        <v>5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3</v>
      </c>
      <c r="Z920">
        <v>11</v>
      </c>
      <c r="AA920">
        <v>0</v>
      </c>
      <c r="AB920">
        <v>49</v>
      </c>
      <c r="AC920" t="str" cm="1">
        <f t="array" ref="AC920">_xlfn.IFS(AB920 &lt; 30, "&lt; 30", AB920 &lt; 40, "30-39", AB920 &lt; 50, "40-49", AB920 &gt;= 50, "50+")</f>
        <v>40-49</v>
      </c>
      <c r="AD920">
        <v>2509</v>
      </c>
      <c r="AE920">
        <v>0</v>
      </c>
      <c r="AF920">
        <v>0</v>
      </c>
      <c r="AG920">
        <v>1</v>
      </c>
      <c r="AH920">
        <v>0</v>
      </c>
      <c r="AI920">
        <v>0</v>
      </c>
      <c r="AJ920" t="str" cm="1">
        <f t="array" ref="AJ92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92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20">
        <v>0</v>
      </c>
      <c r="AM920">
        <v>0</v>
      </c>
      <c r="AN920">
        <v>1</v>
      </c>
      <c r="AO920">
        <v>0</v>
      </c>
      <c r="AP920">
        <v>0</v>
      </c>
      <c r="AQ920" t="str" cm="1">
        <f t="array" ref="AQ92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20" t="str" cm="1">
        <f t="array" ref="AR92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20">
        <v>673</v>
      </c>
      <c r="AT920">
        <v>567</v>
      </c>
      <c r="AU920">
        <v>0</v>
      </c>
      <c r="AV920">
        <v>1</v>
      </c>
      <c r="AW920" t="s">
        <v>46</v>
      </c>
      <c r="AX920" t="s">
        <v>13</v>
      </c>
      <c r="AY920" t="str">
        <f t="shared" si="127"/>
        <v>Store</v>
      </c>
      <c r="AZ920">
        <v>23</v>
      </c>
      <c r="BA920" t="s">
        <v>44</v>
      </c>
      <c r="BB920">
        <f t="shared" si="128"/>
        <v>23</v>
      </c>
      <c r="BC920">
        <f t="shared" si="129"/>
        <v>779</v>
      </c>
      <c r="BD920">
        <f t="shared" si="130"/>
        <v>4</v>
      </c>
      <c r="BE920">
        <f t="shared" si="131"/>
        <v>9</v>
      </c>
      <c r="BF920">
        <f t="shared" si="132"/>
        <v>6</v>
      </c>
      <c r="BG920">
        <f t="shared" si="133"/>
        <v>19</v>
      </c>
      <c r="BH920">
        <f t="shared" si="134"/>
        <v>7</v>
      </c>
      <c r="BI920" t="str">
        <f>VLOOKUP(BH920,'Additional Data'!$E$1:$F$12,2,FALSE)</f>
        <v>Loyal Customer</v>
      </c>
      <c r="BJ920" t="str">
        <f>IF(G920 &lt;= 'Additional Data'!$Q$2, "Low", IF(G920 &lt;= 'Additional Data'!$Q$3, "Medium", "High"))</f>
        <v>Medium</v>
      </c>
      <c r="BK920" t="str">
        <f>IF(K920 &lt;= 'Additional Data'!$V$2, "Low", IF(K920 &lt;= 'Additional Data'!$V$3, "Medium", "High"))</f>
        <v>Medium</v>
      </c>
      <c r="BL920" t="str">
        <f>IF(L920 &lt;= 'Additional Data'!$AA$2, "Low", IF(L920 &lt;= 'Additional Data'!$AA$3, "Medium", "High"))</f>
        <v>High</v>
      </c>
      <c r="BM920">
        <v>919</v>
      </c>
    </row>
    <row r="921" spans="1:65" x14ac:dyDescent="0.25">
      <c r="A921">
        <v>60554</v>
      </c>
      <c r="B921" t="str">
        <f>IF(A921 &lt;= 'Additional Data'!$B$2,"Low", IF(A921 &lt;='Additional Data'!$B$3, "Medium", "High"))</f>
        <v>Medium</v>
      </c>
      <c r="C921">
        <v>1</v>
      </c>
      <c r="D921">
        <v>0</v>
      </c>
      <c r="E921">
        <v>8</v>
      </c>
      <c r="F921" t="str">
        <f t="shared" si="126"/>
        <v>Recent</v>
      </c>
      <c r="G921">
        <v>588</v>
      </c>
      <c r="H921">
        <v>7</v>
      </c>
      <c r="I921">
        <v>76</v>
      </c>
      <c r="J921">
        <v>110</v>
      </c>
      <c r="K921">
        <v>15</v>
      </c>
      <c r="L921">
        <v>15</v>
      </c>
      <c r="M921">
        <f>INDEX('Additional Data'!$H$2:$M$2, MATCH(MAX(G921:L921), G921:L921,0))</f>
        <v>0</v>
      </c>
      <c r="N921">
        <v>2</v>
      </c>
      <c r="O921">
        <v>8</v>
      </c>
      <c r="P921">
        <v>4</v>
      </c>
      <c r="Q921">
        <v>9</v>
      </c>
      <c r="R921">
        <v>6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3</v>
      </c>
      <c r="Z921">
        <v>11</v>
      </c>
      <c r="AA921">
        <v>0</v>
      </c>
      <c r="AB921">
        <v>45</v>
      </c>
      <c r="AC921" t="str" cm="1">
        <f t="array" ref="AC921">_xlfn.IFS(AB921 &lt; 30, "&lt; 30", AB921 &lt; 40, "30-39", AB921 &lt; 50, "40-49", AB921 &gt;= 50, "50+")</f>
        <v>40-49</v>
      </c>
      <c r="AD921">
        <v>2483</v>
      </c>
      <c r="AE921">
        <v>1</v>
      </c>
      <c r="AF921">
        <v>0</v>
      </c>
      <c r="AG921">
        <v>0</v>
      </c>
      <c r="AH921">
        <v>0</v>
      </c>
      <c r="AI921">
        <v>0</v>
      </c>
      <c r="AJ921" t="str" cm="1">
        <f t="array" ref="AJ92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92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21">
        <v>0</v>
      </c>
      <c r="AM921">
        <v>0</v>
      </c>
      <c r="AN921">
        <v>0</v>
      </c>
      <c r="AO921">
        <v>0</v>
      </c>
      <c r="AP921">
        <v>1</v>
      </c>
      <c r="AQ921" t="str" cm="1">
        <f t="array" ref="AQ92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21" t="str" cm="1">
        <f t="array" ref="AR92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21">
        <v>796</v>
      </c>
      <c r="AT921">
        <v>781</v>
      </c>
      <c r="AU921">
        <v>0</v>
      </c>
      <c r="AV921">
        <v>1</v>
      </c>
      <c r="AW921" t="s">
        <v>46</v>
      </c>
      <c r="AX921" t="s">
        <v>13</v>
      </c>
      <c r="AY921" t="str">
        <f t="shared" si="127"/>
        <v>Store</v>
      </c>
      <c r="AZ921">
        <v>21</v>
      </c>
      <c r="BA921" t="s">
        <v>44</v>
      </c>
      <c r="BB921">
        <f t="shared" si="128"/>
        <v>21</v>
      </c>
      <c r="BC921">
        <f t="shared" si="129"/>
        <v>811</v>
      </c>
      <c r="BD921">
        <f t="shared" si="130"/>
        <v>10</v>
      </c>
      <c r="BE921">
        <f t="shared" si="131"/>
        <v>8</v>
      </c>
      <c r="BF921">
        <f t="shared" si="132"/>
        <v>6</v>
      </c>
      <c r="BG921">
        <f t="shared" si="133"/>
        <v>24</v>
      </c>
      <c r="BH921">
        <f t="shared" si="134"/>
        <v>9</v>
      </c>
      <c r="BI921" t="str">
        <f>VLOOKUP(BH921,'Additional Data'!$E$1:$F$12,2,FALSE)</f>
        <v>Top Customer</v>
      </c>
      <c r="BJ921" t="str">
        <f>IF(G921 &lt;= 'Additional Data'!$Q$2, "Low", IF(G921 &lt;= 'Additional Data'!$Q$3, "Medium", "High"))</f>
        <v>High</v>
      </c>
      <c r="BK921" t="str">
        <f>IF(K921 &lt;= 'Additional Data'!$V$2, "Low", IF(K921 &lt;= 'Additional Data'!$V$3, "Medium", "High"))</f>
        <v>Medium</v>
      </c>
      <c r="BL921" t="str">
        <f>IF(L921 &lt;= 'Additional Data'!$AA$2, "Low", IF(L921 &lt;= 'Additional Data'!$AA$3, "Medium", "High"))</f>
        <v>Medium</v>
      </c>
      <c r="BM921">
        <v>920</v>
      </c>
    </row>
    <row r="922" spans="1:65" x14ac:dyDescent="0.25">
      <c r="A922">
        <v>64831</v>
      </c>
      <c r="B922" t="str">
        <f>IF(A922 &lt;= 'Additional Data'!$B$2,"Low", IF(A922 &lt;='Additional Data'!$B$3, "Medium", "High"))</f>
        <v>Medium</v>
      </c>
      <c r="C922">
        <v>1</v>
      </c>
      <c r="D922">
        <v>1</v>
      </c>
      <c r="E922">
        <v>51</v>
      </c>
      <c r="F922" t="str">
        <f t="shared" si="126"/>
        <v>Mid</v>
      </c>
      <c r="G922">
        <v>480</v>
      </c>
      <c r="H922">
        <v>86</v>
      </c>
      <c r="I922">
        <v>249</v>
      </c>
      <c r="J922">
        <v>75</v>
      </c>
      <c r="K922">
        <v>86</v>
      </c>
      <c r="L922">
        <v>144</v>
      </c>
      <c r="M922">
        <f>INDEX('Additional Data'!$H$2:$M$2, MATCH(MAX(G922:L922), G922:L922,0))</f>
        <v>0</v>
      </c>
      <c r="N922">
        <v>8</v>
      </c>
      <c r="O922">
        <v>6</v>
      </c>
      <c r="P922">
        <v>3</v>
      </c>
      <c r="Q922">
        <v>5</v>
      </c>
      <c r="R922">
        <v>6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3</v>
      </c>
      <c r="Z922">
        <v>11</v>
      </c>
      <c r="AA922">
        <v>0</v>
      </c>
      <c r="AB922">
        <v>68</v>
      </c>
      <c r="AC922" t="str" cm="1">
        <f t="array" ref="AC922">_xlfn.IFS(AB922 &lt; 30, "&lt; 30", AB922 &lt; 40, "30-39", AB922 &lt; 50, "40-49", AB922 &gt;= 50, "50+")</f>
        <v>50+</v>
      </c>
      <c r="AD922">
        <v>2543</v>
      </c>
      <c r="AE922">
        <v>0</v>
      </c>
      <c r="AF922">
        <v>0</v>
      </c>
      <c r="AG922">
        <v>1</v>
      </c>
      <c r="AH922">
        <v>0</v>
      </c>
      <c r="AI922">
        <v>0</v>
      </c>
      <c r="AJ922" t="str" cm="1">
        <f t="array" ref="AJ92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92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22">
        <v>1</v>
      </c>
      <c r="AM922">
        <v>0</v>
      </c>
      <c r="AN922">
        <v>0</v>
      </c>
      <c r="AO922">
        <v>0</v>
      </c>
      <c r="AP922">
        <v>0</v>
      </c>
      <c r="AQ922" t="str" cm="1">
        <f t="array" ref="AQ92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922" t="str" cm="1">
        <f t="array" ref="AR92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922">
        <v>976</v>
      </c>
      <c r="AT922">
        <v>832</v>
      </c>
      <c r="AU922">
        <v>0</v>
      </c>
      <c r="AV922">
        <v>2</v>
      </c>
      <c r="AW922" t="s">
        <v>43</v>
      </c>
      <c r="AX922" t="s">
        <v>11</v>
      </c>
      <c r="AY922" t="str">
        <f t="shared" si="127"/>
        <v>Web</v>
      </c>
      <c r="AZ922">
        <v>14</v>
      </c>
      <c r="BA922" t="s">
        <v>44</v>
      </c>
      <c r="BB922">
        <f t="shared" si="128"/>
        <v>14</v>
      </c>
      <c r="BC922">
        <f t="shared" si="129"/>
        <v>1120</v>
      </c>
      <c r="BD922">
        <f t="shared" si="130"/>
        <v>5</v>
      </c>
      <c r="BE922">
        <f t="shared" si="131"/>
        <v>5</v>
      </c>
      <c r="BF922">
        <f t="shared" si="132"/>
        <v>7</v>
      </c>
      <c r="BG922">
        <f t="shared" si="133"/>
        <v>17</v>
      </c>
      <c r="BH922">
        <f t="shared" si="134"/>
        <v>5</v>
      </c>
      <c r="BI922" t="str">
        <f>VLOOKUP(BH922,'Additional Data'!$E$1:$F$12,2,FALSE)</f>
        <v>Loyal Customer</v>
      </c>
      <c r="BJ922" t="str">
        <f>IF(G922 &lt;= 'Additional Data'!$Q$2, "Low", IF(G922 &lt;= 'Additional Data'!$Q$3, "Medium", "High"))</f>
        <v>Medium</v>
      </c>
      <c r="BK922" t="str">
        <f>IF(K922 &lt;= 'Additional Data'!$V$2, "Low", IF(K922 &lt;= 'Additional Data'!$V$3, "Medium", "High"))</f>
        <v>High</v>
      </c>
      <c r="BL922" t="str">
        <f>IF(L922 &lt;= 'Additional Data'!$AA$2, "Low", IF(L922 &lt;= 'Additional Data'!$AA$3, "Medium", "High"))</f>
        <v>High</v>
      </c>
      <c r="BM922">
        <v>921</v>
      </c>
    </row>
    <row r="923" spans="1:65" x14ac:dyDescent="0.25">
      <c r="A923">
        <v>56067</v>
      </c>
      <c r="B923" t="str">
        <f>IF(A923 &lt;= 'Additional Data'!$B$2,"Low", IF(A923 &lt;='Additional Data'!$B$3, "Medium", "High"))</f>
        <v>Medium</v>
      </c>
      <c r="C923">
        <v>0</v>
      </c>
      <c r="D923">
        <v>1</v>
      </c>
      <c r="E923">
        <v>51</v>
      </c>
      <c r="F923" t="str">
        <f t="shared" si="126"/>
        <v>Mid</v>
      </c>
      <c r="G923">
        <v>517</v>
      </c>
      <c r="H923">
        <v>12</v>
      </c>
      <c r="I923">
        <v>54</v>
      </c>
      <c r="J923">
        <v>16</v>
      </c>
      <c r="K923">
        <v>6</v>
      </c>
      <c r="L923">
        <v>120</v>
      </c>
      <c r="M923">
        <f>INDEX('Additional Data'!$H$2:$M$2, MATCH(MAX(G923:L923), G923:L923,0))</f>
        <v>0</v>
      </c>
      <c r="N923">
        <v>2</v>
      </c>
      <c r="O923">
        <v>7</v>
      </c>
      <c r="P923">
        <v>4</v>
      </c>
      <c r="Q923">
        <v>7</v>
      </c>
      <c r="R923">
        <v>5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3</v>
      </c>
      <c r="Z923">
        <v>11</v>
      </c>
      <c r="AA923">
        <v>0</v>
      </c>
      <c r="AB923">
        <v>58</v>
      </c>
      <c r="AC923" t="str" cm="1">
        <f t="array" ref="AC923">_xlfn.IFS(AB923 &lt; 30, "&lt; 30", AB923 &lt; 40, "30-39", AB923 &lt; 50, "40-49", AB923 &gt;= 50, "50+")</f>
        <v>50+</v>
      </c>
      <c r="AD923">
        <v>2503</v>
      </c>
      <c r="AE923">
        <v>0</v>
      </c>
      <c r="AF923">
        <v>0</v>
      </c>
      <c r="AG923">
        <v>0</v>
      </c>
      <c r="AH923">
        <v>1</v>
      </c>
      <c r="AI923">
        <v>0</v>
      </c>
      <c r="AJ923" t="str" cm="1">
        <f t="array" ref="AJ92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2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23">
        <v>0</v>
      </c>
      <c r="AM923">
        <v>0</v>
      </c>
      <c r="AN923">
        <v>0</v>
      </c>
      <c r="AO923">
        <v>0</v>
      </c>
      <c r="AP923">
        <v>1</v>
      </c>
      <c r="AQ923" t="str" cm="1">
        <f t="array" ref="AQ92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23" t="str" cm="1">
        <f t="array" ref="AR92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23">
        <v>605</v>
      </c>
      <c r="AT923">
        <v>485</v>
      </c>
      <c r="AU923">
        <v>0</v>
      </c>
      <c r="AV923">
        <v>1</v>
      </c>
      <c r="AW923" t="s">
        <v>46</v>
      </c>
      <c r="AX923" t="s">
        <v>11</v>
      </c>
      <c r="AY923" t="str">
        <f t="shared" si="127"/>
        <v>Web</v>
      </c>
      <c r="AZ923">
        <v>18</v>
      </c>
      <c r="BA923" t="s">
        <v>44</v>
      </c>
      <c r="BB923">
        <f t="shared" si="128"/>
        <v>18</v>
      </c>
      <c r="BC923">
        <f t="shared" si="129"/>
        <v>725</v>
      </c>
      <c r="BD923">
        <f t="shared" si="130"/>
        <v>5</v>
      </c>
      <c r="BE923">
        <f t="shared" si="131"/>
        <v>7</v>
      </c>
      <c r="BF923">
        <f t="shared" si="132"/>
        <v>6</v>
      </c>
      <c r="BG923">
        <f t="shared" si="133"/>
        <v>18</v>
      </c>
      <c r="BH923">
        <f t="shared" si="134"/>
        <v>6</v>
      </c>
      <c r="BI923" t="str">
        <f>VLOOKUP(BH923,'Additional Data'!$E$1:$F$12,2,FALSE)</f>
        <v>Loyal Customer</v>
      </c>
      <c r="BJ923" t="str">
        <f>IF(G923 &lt;= 'Additional Data'!$Q$2, "Low", IF(G923 &lt;= 'Additional Data'!$Q$3, "Medium", "High"))</f>
        <v>High</v>
      </c>
      <c r="BK923" t="str">
        <f>IF(K923 &lt;= 'Additional Data'!$V$2, "Low", IF(K923 &lt;= 'Additional Data'!$V$3, "Medium", "High"))</f>
        <v>Medium</v>
      </c>
      <c r="BL923" t="str">
        <f>IF(L923 &lt;= 'Additional Data'!$AA$2, "Low", IF(L923 &lt;= 'Additional Data'!$AA$3, "Medium", "High"))</f>
        <v>High</v>
      </c>
      <c r="BM923">
        <v>922</v>
      </c>
    </row>
    <row r="924" spans="1:65" x14ac:dyDescent="0.25">
      <c r="A924">
        <v>82025</v>
      </c>
      <c r="B924" t="str">
        <f>IF(A924 &lt;= 'Additional Data'!$B$2,"Low", IF(A924 &lt;='Additional Data'!$B$3, "Medium", "High"))</f>
        <v>High</v>
      </c>
      <c r="C924">
        <v>0</v>
      </c>
      <c r="D924">
        <v>0</v>
      </c>
      <c r="E924">
        <v>76</v>
      </c>
      <c r="F924" t="str">
        <f t="shared" si="126"/>
        <v>Old</v>
      </c>
      <c r="G924">
        <v>267</v>
      </c>
      <c r="H924">
        <v>98</v>
      </c>
      <c r="I924">
        <v>606</v>
      </c>
      <c r="J924">
        <v>48</v>
      </c>
      <c r="K924">
        <v>70</v>
      </c>
      <c r="L924">
        <v>98</v>
      </c>
      <c r="M924">
        <f>INDEX('Additional Data'!$H$2:$M$2, MATCH(MAX(G924:L924), G924:L924,0))</f>
        <v>0</v>
      </c>
      <c r="N924">
        <v>1</v>
      </c>
      <c r="O924">
        <v>3</v>
      </c>
      <c r="P924">
        <v>2</v>
      </c>
      <c r="Q924">
        <v>6</v>
      </c>
      <c r="R924">
        <v>1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3</v>
      </c>
      <c r="Z924">
        <v>11</v>
      </c>
      <c r="AA924">
        <v>1</v>
      </c>
      <c r="AB924">
        <v>37</v>
      </c>
      <c r="AC924" t="str" cm="1">
        <f t="array" ref="AC924">_xlfn.IFS(AB924 &lt; 30, "&lt; 30", AB924 &lt; 40, "30-39", AB924 &lt; 50, "40-49", AB924 &gt;= 50, "50+")</f>
        <v>30-39</v>
      </c>
      <c r="AD924">
        <v>2556</v>
      </c>
      <c r="AE924">
        <v>1</v>
      </c>
      <c r="AF924">
        <v>0</v>
      </c>
      <c r="AG924">
        <v>0</v>
      </c>
      <c r="AH924">
        <v>0</v>
      </c>
      <c r="AI924">
        <v>0</v>
      </c>
      <c r="AJ924" t="str" cm="1">
        <f t="array" ref="AJ92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92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24">
        <v>0</v>
      </c>
      <c r="AM924">
        <v>0</v>
      </c>
      <c r="AN924">
        <v>1</v>
      </c>
      <c r="AO924">
        <v>0</v>
      </c>
      <c r="AP924">
        <v>0</v>
      </c>
      <c r="AQ924" t="str" cm="1">
        <f t="array" ref="AQ92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24" t="str" cm="1">
        <f t="array" ref="AR92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24">
        <v>1089</v>
      </c>
      <c r="AT924">
        <v>991</v>
      </c>
      <c r="AU924">
        <v>1</v>
      </c>
      <c r="AV924">
        <v>0</v>
      </c>
      <c r="AW924" t="s">
        <v>43</v>
      </c>
      <c r="AX924" t="s">
        <v>13</v>
      </c>
      <c r="AY924" t="str">
        <f t="shared" si="127"/>
        <v>Store</v>
      </c>
      <c r="AZ924">
        <v>11</v>
      </c>
      <c r="BA924" t="s">
        <v>48</v>
      </c>
      <c r="BB924">
        <f t="shared" si="128"/>
        <v>11</v>
      </c>
      <c r="BC924">
        <f t="shared" si="129"/>
        <v>1187</v>
      </c>
      <c r="BD924">
        <f t="shared" si="130"/>
        <v>3.0000000000000004</v>
      </c>
      <c r="BE924">
        <f t="shared" si="131"/>
        <v>4</v>
      </c>
      <c r="BF924">
        <f t="shared" si="132"/>
        <v>8</v>
      </c>
      <c r="BG924">
        <f t="shared" si="133"/>
        <v>15</v>
      </c>
      <c r="BH924">
        <f t="shared" si="134"/>
        <v>4</v>
      </c>
      <c r="BI924" t="str">
        <f>VLOOKUP(BH924,'Additional Data'!$E$1:$F$12,2,FALSE)</f>
        <v>At Risk</v>
      </c>
      <c r="BJ924" t="str">
        <f>IF(G924 &lt;= 'Additional Data'!$Q$2, "Low", IF(G924 &lt;= 'Additional Data'!$Q$3, "Medium", "High"))</f>
        <v>Medium</v>
      </c>
      <c r="BK924" t="str">
        <f>IF(K924 &lt;= 'Additional Data'!$V$2, "Low", IF(K924 &lt;= 'Additional Data'!$V$3, "Medium", "High"))</f>
        <v>High</v>
      </c>
      <c r="BL924" t="str">
        <f>IF(L924 &lt;= 'Additional Data'!$AA$2, "Low", IF(L924 &lt;= 'Additional Data'!$AA$3, "Medium", "High"))</f>
        <v>High</v>
      </c>
      <c r="BM924">
        <v>923</v>
      </c>
    </row>
    <row r="925" spans="1:65" x14ac:dyDescent="0.25">
      <c r="A925">
        <v>94384</v>
      </c>
      <c r="B925" t="str">
        <f>IF(A925 &lt;= 'Additional Data'!$B$2,"Low", IF(A925 &lt;='Additional Data'!$B$3, "Medium", "High"))</f>
        <v>High</v>
      </c>
      <c r="C925">
        <v>0</v>
      </c>
      <c r="D925">
        <v>0</v>
      </c>
      <c r="E925">
        <v>62</v>
      </c>
      <c r="F925" t="str">
        <f t="shared" si="126"/>
        <v>Old</v>
      </c>
      <c r="G925">
        <v>1111</v>
      </c>
      <c r="H925">
        <v>24</v>
      </c>
      <c r="I925">
        <v>790</v>
      </c>
      <c r="J925">
        <v>160</v>
      </c>
      <c r="K925">
        <v>45</v>
      </c>
      <c r="L925">
        <v>172</v>
      </c>
      <c r="M925">
        <f>INDEX('Additional Data'!$H$2:$M$2, MATCH(MAX(G925:L925), G925:L925,0))</f>
        <v>0</v>
      </c>
      <c r="N925">
        <v>0</v>
      </c>
      <c r="O925">
        <v>5</v>
      </c>
      <c r="P925">
        <v>8</v>
      </c>
      <c r="Q925">
        <v>5</v>
      </c>
      <c r="R925">
        <v>2</v>
      </c>
      <c r="S925">
        <v>0</v>
      </c>
      <c r="T925">
        <v>1</v>
      </c>
      <c r="U925">
        <v>1</v>
      </c>
      <c r="V925">
        <v>1</v>
      </c>
      <c r="W925">
        <v>0</v>
      </c>
      <c r="X925">
        <v>0</v>
      </c>
      <c r="Y925">
        <v>3</v>
      </c>
      <c r="Z925">
        <v>11</v>
      </c>
      <c r="AA925">
        <v>1</v>
      </c>
      <c r="AB925">
        <v>67</v>
      </c>
      <c r="AC925" t="str" cm="1">
        <f t="array" ref="AC925">_xlfn.IFS(AB925 &lt; 30, "&lt; 30", AB925 &lt; 40, "30-39", AB925 &lt; 50, "40-49", AB925 &gt;= 50, "50+")</f>
        <v>50+</v>
      </c>
      <c r="AD925">
        <v>2641</v>
      </c>
      <c r="AE925">
        <v>0</v>
      </c>
      <c r="AF925">
        <v>0</v>
      </c>
      <c r="AG925">
        <v>0</v>
      </c>
      <c r="AH925">
        <v>1</v>
      </c>
      <c r="AI925">
        <v>0</v>
      </c>
      <c r="AJ925" t="str" cm="1">
        <f t="array" ref="AJ92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2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25">
        <v>0</v>
      </c>
      <c r="AM925">
        <v>0</v>
      </c>
      <c r="AN925">
        <v>1</v>
      </c>
      <c r="AO925">
        <v>0</v>
      </c>
      <c r="AP925">
        <v>0</v>
      </c>
      <c r="AQ925" t="str" cm="1">
        <f t="array" ref="AQ92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25" t="str" cm="1">
        <f t="array" ref="AR92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25">
        <v>2130</v>
      </c>
      <c r="AT925">
        <v>1958</v>
      </c>
      <c r="AU925">
        <v>3</v>
      </c>
      <c r="AV925">
        <v>0</v>
      </c>
      <c r="AW925" t="s">
        <v>43</v>
      </c>
      <c r="AX925" t="s">
        <v>12</v>
      </c>
      <c r="AY925" t="str">
        <f t="shared" si="127"/>
        <v>Catalog</v>
      </c>
      <c r="AZ925">
        <v>18</v>
      </c>
      <c r="BA925" t="s">
        <v>48</v>
      </c>
      <c r="BB925">
        <f t="shared" si="128"/>
        <v>18</v>
      </c>
      <c r="BC925">
        <f t="shared" si="129"/>
        <v>2302</v>
      </c>
      <c r="BD925">
        <f t="shared" si="130"/>
        <v>4</v>
      </c>
      <c r="BE925">
        <f t="shared" si="131"/>
        <v>7</v>
      </c>
      <c r="BF925">
        <f t="shared" si="132"/>
        <v>9</v>
      </c>
      <c r="BG925">
        <f t="shared" si="133"/>
        <v>20</v>
      </c>
      <c r="BH925">
        <f t="shared" si="134"/>
        <v>7</v>
      </c>
      <c r="BI925" t="str">
        <f>VLOOKUP(BH925,'Additional Data'!$E$1:$F$12,2,FALSE)</f>
        <v>Loyal Customer</v>
      </c>
      <c r="BJ925" t="str">
        <f>IF(G925 &lt;= 'Additional Data'!$Q$2, "Low", IF(G925 &lt;= 'Additional Data'!$Q$3, "Medium", "High"))</f>
        <v>High</v>
      </c>
      <c r="BK925" t="str">
        <f>IF(K925 &lt;= 'Additional Data'!$V$2, "Low", IF(K925 &lt;= 'Additional Data'!$V$3, "Medium", "High"))</f>
        <v>High</v>
      </c>
      <c r="BL925" t="str">
        <f>IF(L925 &lt;= 'Additional Data'!$AA$2, "Low", IF(L925 &lt;= 'Additional Data'!$AA$3, "Medium", "High"))</f>
        <v>High</v>
      </c>
      <c r="BM925">
        <v>924</v>
      </c>
    </row>
    <row r="926" spans="1:65" x14ac:dyDescent="0.25">
      <c r="A926">
        <v>14906</v>
      </c>
      <c r="B926" t="str">
        <f>IF(A926 &lt;= 'Additional Data'!$B$2,"Low", IF(A926 &lt;='Additional Data'!$B$3, "Medium", "High"))</f>
        <v>Low</v>
      </c>
      <c r="C926">
        <v>0</v>
      </c>
      <c r="D926">
        <v>0</v>
      </c>
      <c r="E926">
        <v>86</v>
      </c>
      <c r="F926" t="str">
        <f t="shared" si="126"/>
        <v>Old</v>
      </c>
      <c r="G926">
        <v>7</v>
      </c>
      <c r="H926">
        <v>7</v>
      </c>
      <c r="I926">
        <v>14</v>
      </c>
      <c r="J926">
        <v>7</v>
      </c>
      <c r="K926">
        <v>16</v>
      </c>
      <c r="L926">
        <v>15</v>
      </c>
      <c r="M926">
        <f>INDEX('Additional Data'!$H$2:$M$2, MATCH(MAX(G926:L926), G926:L926,0))</f>
        <v>0</v>
      </c>
      <c r="N926">
        <v>3</v>
      </c>
      <c r="O926">
        <v>2</v>
      </c>
      <c r="P926">
        <v>1</v>
      </c>
      <c r="Q926">
        <v>3</v>
      </c>
      <c r="R926">
        <v>7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3</v>
      </c>
      <c r="Z926">
        <v>11</v>
      </c>
      <c r="AA926">
        <v>0</v>
      </c>
      <c r="AB926">
        <v>34</v>
      </c>
      <c r="AC926" t="str" cm="1">
        <f t="array" ref="AC926">_xlfn.IFS(AB926 &lt; 30, "&lt; 30", AB926 &lt; 40, "30-39", AB926 &lt; 50, "40-49", AB926 &gt;= 50, "50+")</f>
        <v>30-39</v>
      </c>
      <c r="AD926">
        <v>2713</v>
      </c>
      <c r="AE926">
        <v>0</v>
      </c>
      <c r="AF926">
        <v>0</v>
      </c>
      <c r="AG926">
        <v>1</v>
      </c>
      <c r="AH926">
        <v>0</v>
      </c>
      <c r="AI926">
        <v>0</v>
      </c>
      <c r="AJ926" t="str" cm="1">
        <f t="array" ref="AJ92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92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26">
        <v>0</v>
      </c>
      <c r="AM926">
        <v>1</v>
      </c>
      <c r="AN926">
        <v>0</v>
      </c>
      <c r="AO926">
        <v>0</v>
      </c>
      <c r="AP926">
        <v>0</v>
      </c>
      <c r="AQ926" t="str" cm="1">
        <f t="array" ref="AQ92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926" t="str" cm="1">
        <f t="array" ref="AR92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926">
        <v>51</v>
      </c>
      <c r="AT926">
        <v>36</v>
      </c>
      <c r="AU926">
        <v>0</v>
      </c>
      <c r="AV926">
        <v>0</v>
      </c>
      <c r="AW926" t="s">
        <v>45</v>
      </c>
      <c r="AX926" t="s">
        <v>13</v>
      </c>
      <c r="AY926" t="str">
        <f t="shared" si="127"/>
        <v>Store</v>
      </c>
      <c r="AZ926">
        <v>6</v>
      </c>
      <c r="BA926" t="s">
        <v>44</v>
      </c>
      <c r="BB926">
        <f t="shared" si="128"/>
        <v>6</v>
      </c>
      <c r="BC926">
        <f t="shared" si="129"/>
        <v>66</v>
      </c>
      <c r="BD926">
        <f t="shared" si="130"/>
        <v>1.9999999999999996</v>
      </c>
      <c r="BE926">
        <f t="shared" si="131"/>
        <v>2</v>
      </c>
      <c r="BF926">
        <f t="shared" si="132"/>
        <v>2</v>
      </c>
      <c r="BG926">
        <f t="shared" si="133"/>
        <v>6</v>
      </c>
      <c r="BH926">
        <f t="shared" si="134"/>
        <v>0</v>
      </c>
      <c r="BI926" t="str">
        <f>VLOOKUP(BH926,'Additional Data'!$E$1:$F$12,2,FALSE)</f>
        <v>Churned Customer</v>
      </c>
      <c r="BJ926" t="str">
        <f>IF(G926 &lt;= 'Additional Data'!$Q$2, "Low", IF(G926 &lt;= 'Additional Data'!$Q$3, "Medium", "High"))</f>
        <v>Low</v>
      </c>
      <c r="BK926" t="str">
        <f>IF(K926 &lt;= 'Additional Data'!$V$2, "Low", IF(K926 &lt;= 'Additional Data'!$V$3, "Medium", "High"))</f>
        <v>Medium</v>
      </c>
      <c r="BL926" t="str">
        <f>IF(L926 &lt;= 'Additional Data'!$AA$2, "Low", IF(L926 &lt;= 'Additional Data'!$AA$3, "Medium", "High"))</f>
        <v>Medium</v>
      </c>
      <c r="BM926">
        <v>925</v>
      </c>
    </row>
    <row r="927" spans="1:65" x14ac:dyDescent="0.25">
      <c r="A927">
        <v>51563</v>
      </c>
      <c r="B927" t="str">
        <f>IF(A927 &lt;= 'Additional Data'!$B$2,"Low", IF(A927 &lt;='Additional Data'!$B$3, "Medium", "High"))</f>
        <v>Medium</v>
      </c>
      <c r="C927">
        <v>0</v>
      </c>
      <c r="D927">
        <v>0</v>
      </c>
      <c r="E927">
        <v>60</v>
      </c>
      <c r="F927" t="str">
        <f t="shared" si="126"/>
        <v>Mid</v>
      </c>
      <c r="G927">
        <v>1166</v>
      </c>
      <c r="H927">
        <v>0</v>
      </c>
      <c r="I927">
        <v>48</v>
      </c>
      <c r="J927">
        <v>0</v>
      </c>
      <c r="K927">
        <v>0</v>
      </c>
      <c r="L927">
        <v>36</v>
      </c>
      <c r="M927">
        <f>INDEX('Additional Data'!$H$2:$M$2, MATCH(MAX(G927:L927), G927:L927,0))</f>
        <v>0</v>
      </c>
      <c r="N927">
        <v>1</v>
      </c>
      <c r="O927">
        <v>4</v>
      </c>
      <c r="P927">
        <v>4</v>
      </c>
      <c r="Q927">
        <v>10</v>
      </c>
      <c r="R927">
        <v>8</v>
      </c>
      <c r="S927">
        <v>0</v>
      </c>
      <c r="T927">
        <v>1</v>
      </c>
      <c r="U927">
        <v>1</v>
      </c>
      <c r="V927">
        <v>0</v>
      </c>
      <c r="W927">
        <v>0</v>
      </c>
      <c r="X927">
        <v>0</v>
      </c>
      <c r="Y927">
        <v>3</v>
      </c>
      <c r="Z927">
        <v>11</v>
      </c>
      <c r="AA927">
        <v>0</v>
      </c>
      <c r="AB927">
        <v>33</v>
      </c>
      <c r="AC927" t="str" cm="1">
        <f t="array" ref="AC927">_xlfn.IFS(AB927 &lt; 30, "&lt; 30", AB927 &lt; 40, "30-39", AB927 &lt; 50, "40-49", AB927 &gt;= 50, "50+")</f>
        <v>30-39</v>
      </c>
      <c r="AD927">
        <v>2795</v>
      </c>
      <c r="AE927">
        <v>0</v>
      </c>
      <c r="AF927">
        <v>1</v>
      </c>
      <c r="AG927">
        <v>0</v>
      </c>
      <c r="AH927">
        <v>0</v>
      </c>
      <c r="AI927">
        <v>0</v>
      </c>
      <c r="AJ927" t="str" cm="1">
        <f t="array" ref="AJ92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2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27">
        <v>0</v>
      </c>
      <c r="AM927">
        <v>0</v>
      </c>
      <c r="AN927">
        <v>0</v>
      </c>
      <c r="AO927">
        <v>0</v>
      </c>
      <c r="AP927">
        <v>1</v>
      </c>
      <c r="AQ927" t="str" cm="1">
        <f t="array" ref="AQ92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27" t="str" cm="1">
        <f t="array" ref="AR92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27">
        <v>1214</v>
      </c>
      <c r="AT927">
        <v>1178</v>
      </c>
      <c r="AU927">
        <v>2</v>
      </c>
      <c r="AV927">
        <v>0</v>
      </c>
      <c r="AW927" t="s">
        <v>43</v>
      </c>
      <c r="AX927" t="s">
        <v>13</v>
      </c>
      <c r="AY927" t="str">
        <f t="shared" si="127"/>
        <v>Store</v>
      </c>
      <c r="AZ927">
        <v>18</v>
      </c>
      <c r="BA927" t="s">
        <v>48</v>
      </c>
      <c r="BB927">
        <f t="shared" si="128"/>
        <v>18</v>
      </c>
      <c r="BC927">
        <f t="shared" si="129"/>
        <v>1250</v>
      </c>
      <c r="BD927">
        <f t="shared" si="130"/>
        <v>4</v>
      </c>
      <c r="BE927">
        <f t="shared" si="131"/>
        <v>7</v>
      </c>
      <c r="BF927">
        <f t="shared" si="132"/>
        <v>8</v>
      </c>
      <c r="BG927">
        <f t="shared" si="133"/>
        <v>19</v>
      </c>
      <c r="BH927">
        <f t="shared" si="134"/>
        <v>7</v>
      </c>
      <c r="BI927" t="str">
        <f>VLOOKUP(BH927,'Additional Data'!$E$1:$F$12,2,FALSE)</f>
        <v>Loyal Customer</v>
      </c>
      <c r="BJ927" t="str">
        <f>IF(G927 &lt;= 'Additional Data'!$Q$2, "Low", IF(G927 &lt;= 'Additional Data'!$Q$3, "Medium", "High"))</f>
        <v>High</v>
      </c>
      <c r="BK927" t="str">
        <f>IF(K927 &lt;= 'Additional Data'!$V$2, "Low", IF(K927 &lt;= 'Additional Data'!$V$3, "Medium", "High"))</f>
        <v>Low</v>
      </c>
      <c r="BL927" t="str">
        <f>IF(L927 &lt;= 'Additional Data'!$AA$2, "Low", IF(L927 &lt;= 'Additional Data'!$AA$3, "Medium", "High"))</f>
        <v>Medium</v>
      </c>
      <c r="BM927">
        <v>926</v>
      </c>
    </row>
    <row r="928" spans="1:65" x14ac:dyDescent="0.25">
      <c r="A928">
        <v>57937</v>
      </c>
      <c r="B928" t="str">
        <f>IF(A928 &lt;= 'Additional Data'!$B$2,"Low", IF(A928 &lt;='Additional Data'!$B$3, "Medium", "High"))</f>
        <v>Medium</v>
      </c>
      <c r="C928">
        <v>0</v>
      </c>
      <c r="D928">
        <v>1</v>
      </c>
      <c r="E928">
        <v>56</v>
      </c>
      <c r="F928" t="str">
        <f t="shared" si="126"/>
        <v>Mid</v>
      </c>
      <c r="G928">
        <v>261</v>
      </c>
      <c r="H928">
        <v>42</v>
      </c>
      <c r="I928">
        <v>144</v>
      </c>
      <c r="J928">
        <v>55</v>
      </c>
      <c r="K928">
        <v>48</v>
      </c>
      <c r="L928">
        <v>133</v>
      </c>
      <c r="M928">
        <f>INDEX('Additional Data'!$H$2:$M$2, MATCH(MAX(G928:L928), G928:L928,0))</f>
        <v>0</v>
      </c>
      <c r="N928">
        <v>3</v>
      </c>
      <c r="O928">
        <v>4</v>
      </c>
      <c r="P928">
        <v>4</v>
      </c>
      <c r="Q928">
        <v>9</v>
      </c>
      <c r="R928">
        <v>3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3</v>
      </c>
      <c r="Z928">
        <v>11</v>
      </c>
      <c r="AA928">
        <v>0</v>
      </c>
      <c r="AB928">
        <v>38</v>
      </c>
      <c r="AC928" t="str" cm="1">
        <f t="array" ref="AC928">_xlfn.IFS(AB928 &lt; 30, "&lt; 30", AB928 &lt; 40, "30-39", AB928 &lt; 50, "40-49", AB928 &gt;= 50, "50+")</f>
        <v>30-39</v>
      </c>
      <c r="AD928">
        <v>2292</v>
      </c>
      <c r="AE928">
        <v>0</v>
      </c>
      <c r="AF928">
        <v>1</v>
      </c>
      <c r="AG928">
        <v>0</v>
      </c>
      <c r="AH928">
        <v>0</v>
      </c>
      <c r="AI928">
        <v>0</v>
      </c>
      <c r="AJ928" t="str" cm="1">
        <f t="array" ref="AJ92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2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28">
        <v>1</v>
      </c>
      <c r="AM928">
        <v>0</v>
      </c>
      <c r="AN928">
        <v>0</v>
      </c>
      <c r="AO928">
        <v>0</v>
      </c>
      <c r="AP928">
        <v>0</v>
      </c>
      <c r="AQ928" t="str" cm="1">
        <f t="array" ref="AQ92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928" t="str" cm="1">
        <f t="array" ref="AR92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928">
        <v>550</v>
      </c>
      <c r="AT928">
        <v>417</v>
      </c>
      <c r="AU928">
        <v>0</v>
      </c>
      <c r="AV928">
        <v>1</v>
      </c>
      <c r="AW928" t="s">
        <v>46</v>
      </c>
      <c r="AX928" t="s">
        <v>13</v>
      </c>
      <c r="AY928" t="str">
        <f t="shared" si="127"/>
        <v>Store</v>
      </c>
      <c r="AZ928">
        <v>17</v>
      </c>
      <c r="BA928" t="s">
        <v>44</v>
      </c>
      <c r="BB928">
        <f t="shared" si="128"/>
        <v>17</v>
      </c>
      <c r="BC928">
        <f t="shared" si="129"/>
        <v>683</v>
      </c>
      <c r="BD928">
        <f t="shared" si="130"/>
        <v>5</v>
      </c>
      <c r="BE928">
        <f t="shared" si="131"/>
        <v>6</v>
      </c>
      <c r="BF928">
        <f t="shared" si="132"/>
        <v>6</v>
      </c>
      <c r="BG928">
        <f t="shared" si="133"/>
        <v>17</v>
      </c>
      <c r="BH928">
        <f t="shared" si="134"/>
        <v>5</v>
      </c>
      <c r="BI928" t="str">
        <f>VLOOKUP(BH928,'Additional Data'!$E$1:$F$12,2,FALSE)</f>
        <v>Loyal Customer</v>
      </c>
      <c r="BJ928" t="str">
        <f>IF(G928 &lt;= 'Additional Data'!$Q$2, "Low", IF(G928 &lt;= 'Additional Data'!$Q$3, "Medium", "High"))</f>
        <v>Medium</v>
      </c>
      <c r="BK928" t="str">
        <f>IF(K928 &lt;= 'Additional Data'!$V$2, "Low", IF(K928 &lt;= 'Additional Data'!$V$3, "Medium", "High"))</f>
        <v>High</v>
      </c>
      <c r="BL928" t="str">
        <f>IF(L928 &lt;= 'Additional Data'!$AA$2, "Low", IF(L928 &lt;= 'Additional Data'!$AA$3, "Medium", "High"))</f>
        <v>High</v>
      </c>
      <c r="BM928">
        <v>927</v>
      </c>
    </row>
    <row r="929" spans="1:65" x14ac:dyDescent="0.25">
      <c r="A929">
        <v>68274</v>
      </c>
      <c r="B929" t="str">
        <f>IF(A929 &lt;= 'Additional Data'!$B$2,"Low", IF(A929 &lt;='Additional Data'!$B$3, "Medium", "High"))</f>
        <v>Medium</v>
      </c>
      <c r="C929">
        <v>1</v>
      </c>
      <c r="D929">
        <v>1</v>
      </c>
      <c r="E929">
        <v>83</v>
      </c>
      <c r="F929" t="str">
        <f t="shared" si="126"/>
        <v>Old</v>
      </c>
      <c r="G929">
        <v>135</v>
      </c>
      <c r="H929">
        <v>25</v>
      </c>
      <c r="I929">
        <v>51</v>
      </c>
      <c r="J929">
        <v>23</v>
      </c>
      <c r="K929">
        <v>25</v>
      </c>
      <c r="L929">
        <v>46</v>
      </c>
      <c r="M929">
        <f>INDEX('Additional Data'!$H$2:$M$2, MATCH(MAX(G929:L929), G929:L929,0))</f>
        <v>0</v>
      </c>
      <c r="N929">
        <v>2</v>
      </c>
      <c r="O929">
        <v>4</v>
      </c>
      <c r="P929">
        <v>2</v>
      </c>
      <c r="Q929">
        <v>5</v>
      </c>
      <c r="R929">
        <v>3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3</v>
      </c>
      <c r="Z929">
        <v>11</v>
      </c>
      <c r="AA929">
        <v>0</v>
      </c>
      <c r="AB929">
        <v>41</v>
      </c>
      <c r="AC929" t="str" cm="1">
        <f t="array" ref="AC929">_xlfn.IFS(AB929 &lt; 30, "&lt; 30", AB929 &lt; 40, "30-39", AB929 &lt; 50, "40-49", AB929 &gt;= 50, "50+")</f>
        <v>40-49</v>
      </c>
      <c r="AD929">
        <v>2431</v>
      </c>
      <c r="AE929">
        <v>1</v>
      </c>
      <c r="AF929">
        <v>0</v>
      </c>
      <c r="AG929">
        <v>0</v>
      </c>
      <c r="AH929">
        <v>0</v>
      </c>
      <c r="AI929">
        <v>0</v>
      </c>
      <c r="AJ929" t="str" cm="1">
        <f t="array" ref="AJ92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92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29">
        <v>0</v>
      </c>
      <c r="AM929">
        <v>0</v>
      </c>
      <c r="AN929">
        <v>1</v>
      </c>
      <c r="AO929">
        <v>0</v>
      </c>
      <c r="AP929">
        <v>0</v>
      </c>
      <c r="AQ929" t="str" cm="1">
        <f t="array" ref="AQ92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29" t="str" cm="1">
        <f t="array" ref="AR92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29">
        <v>259</v>
      </c>
      <c r="AT929">
        <v>213</v>
      </c>
      <c r="AU929">
        <v>0</v>
      </c>
      <c r="AV929">
        <v>2</v>
      </c>
      <c r="AW929" t="s">
        <v>47</v>
      </c>
      <c r="AX929" t="s">
        <v>13</v>
      </c>
      <c r="AY929" t="str">
        <f t="shared" si="127"/>
        <v>Store</v>
      </c>
      <c r="AZ929">
        <v>11</v>
      </c>
      <c r="BA929" t="s">
        <v>44</v>
      </c>
      <c r="BB929">
        <f t="shared" si="128"/>
        <v>11</v>
      </c>
      <c r="BC929">
        <f t="shared" si="129"/>
        <v>305</v>
      </c>
      <c r="BD929">
        <f t="shared" si="130"/>
        <v>1.9999999999999996</v>
      </c>
      <c r="BE929">
        <f t="shared" si="131"/>
        <v>4</v>
      </c>
      <c r="BF929">
        <f t="shared" si="132"/>
        <v>4</v>
      </c>
      <c r="BG929">
        <f t="shared" si="133"/>
        <v>10</v>
      </c>
      <c r="BH929">
        <f t="shared" si="134"/>
        <v>2</v>
      </c>
      <c r="BI929" t="str">
        <f>VLOOKUP(BH929,'Additional Data'!$E$1:$F$12,2,FALSE)</f>
        <v>Churned Customer</v>
      </c>
      <c r="BJ929" t="str">
        <f>IF(G929 &lt;= 'Additional Data'!$Q$2, "Low", IF(G929 &lt;= 'Additional Data'!$Q$3, "Medium", "High"))</f>
        <v>Medium</v>
      </c>
      <c r="BK929" t="str">
        <f>IF(K929 &lt;= 'Additional Data'!$V$2, "Low", IF(K929 &lt;= 'Additional Data'!$V$3, "Medium", "High"))</f>
        <v>Medium</v>
      </c>
      <c r="BL929" t="str">
        <f>IF(L929 &lt;= 'Additional Data'!$AA$2, "Low", IF(L929 &lt;= 'Additional Data'!$AA$3, "Medium", "High"))</f>
        <v>Medium</v>
      </c>
      <c r="BM929">
        <v>928</v>
      </c>
    </row>
    <row r="930" spans="1:65" x14ac:dyDescent="0.25">
      <c r="A930">
        <v>39771</v>
      </c>
      <c r="B930" t="str">
        <f>IF(A930 &lt;= 'Additional Data'!$B$2,"Low", IF(A930 &lt;='Additional Data'!$B$3, "Medium", "High"))</f>
        <v>Medium</v>
      </c>
      <c r="C930">
        <v>1</v>
      </c>
      <c r="D930">
        <v>0</v>
      </c>
      <c r="E930">
        <v>92</v>
      </c>
      <c r="F930" t="str">
        <f t="shared" si="126"/>
        <v>Old</v>
      </c>
      <c r="G930">
        <v>6</v>
      </c>
      <c r="H930">
        <v>2</v>
      </c>
      <c r="I930">
        <v>18</v>
      </c>
      <c r="J930">
        <v>2</v>
      </c>
      <c r="K930">
        <v>8</v>
      </c>
      <c r="L930">
        <v>14</v>
      </c>
      <c r="M930">
        <f>INDEX('Additional Data'!$H$2:$M$2, MATCH(MAX(G930:L930), G930:L930,0))</f>
        <v>0</v>
      </c>
      <c r="N930">
        <v>1</v>
      </c>
      <c r="O930">
        <v>2</v>
      </c>
      <c r="P930">
        <v>0</v>
      </c>
      <c r="Q930">
        <v>3</v>
      </c>
      <c r="R930">
        <v>4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3</v>
      </c>
      <c r="Z930">
        <v>11</v>
      </c>
      <c r="AA930">
        <v>0</v>
      </c>
      <c r="AB930">
        <v>43</v>
      </c>
      <c r="AC930" t="str" cm="1">
        <f t="array" ref="AC930">_xlfn.IFS(AB930 &lt; 30, "&lt; 30", AB930 &lt; 40, "30-39", AB930 &lt; 50, "40-49", AB930 &gt;= 50, "50+")</f>
        <v>40-49</v>
      </c>
      <c r="AD930">
        <v>2364</v>
      </c>
      <c r="AE930">
        <v>0</v>
      </c>
      <c r="AF930">
        <v>0</v>
      </c>
      <c r="AG930">
        <v>0</v>
      </c>
      <c r="AH930">
        <v>1</v>
      </c>
      <c r="AI930">
        <v>0</v>
      </c>
      <c r="AJ930" t="str" cm="1">
        <f t="array" ref="AJ93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3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30">
        <v>0</v>
      </c>
      <c r="AM930">
        <v>0</v>
      </c>
      <c r="AN930">
        <v>1</v>
      </c>
      <c r="AO930">
        <v>0</v>
      </c>
      <c r="AP930">
        <v>0</v>
      </c>
      <c r="AQ930" t="str" cm="1">
        <f t="array" ref="AQ93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30" t="str" cm="1">
        <f t="array" ref="AR93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30">
        <v>36</v>
      </c>
      <c r="AT930">
        <v>22</v>
      </c>
      <c r="AU930">
        <v>0</v>
      </c>
      <c r="AV930">
        <v>1</v>
      </c>
      <c r="AW930" t="s">
        <v>45</v>
      </c>
      <c r="AX930" t="s">
        <v>13</v>
      </c>
      <c r="AY930" t="str">
        <f t="shared" si="127"/>
        <v>Store</v>
      </c>
      <c r="AZ930">
        <v>5</v>
      </c>
      <c r="BA930" t="s">
        <v>44</v>
      </c>
      <c r="BB930">
        <f t="shared" si="128"/>
        <v>5</v>
      </c>
      <c r="BC930">
        <f t="shared" si="129"/>
        <v>50</v>
      </c>
      <c r="BD930">
        <f t="shared" si="130"/>
        <v>0.99999999999999978</v>
      </c>
      <c r="BE930">
        <f t="shared" si="131"/>
        <v>1</v>
      </c>
      <c r="BF930">
        <f t="shared" si="132"/>
        <v>1</v>
      </c>
      <c r="BG930">
        <f t="shared" si="133"/>
        <v>3</v>
      </c>
      <c r="BH930">
        <f t="shared" si="134"/>
        <v>0</v>
      </c>
      <c r="BI930" t="str">
        <f>VLOOKUP(BH930,'Additional Data'!$E$1:$F$12,2,FALSE)</f>
        <v>Churned Customer</v>
      </c>
      <c r="BJ930" t="str">
        <f>IF(G930 &lt;= 'Additional Data'!$Q$2, "Low", IF(G930 &lt;= 'Additional Data'!$Q$3, "Medium", "High"))</f>
        <v>Low</v>
      </c>
      <c r="BK930" t="str">
        <f>IF(K930 &lt;= 'Additional Data'!$V$2, "Low", IF(K930 &lt;= 'Additional Data'!$V$3, "Medium", "High"))</f>
        <v>Medium</v>
      </c>
      <c r="BL930" t="str">
        <f>IF(L930 &lt;= 'Additional Data'!$AA$2, "Low", IF(L930 &lt;= 'Additional Data'!$AA$3, "Medium", "High"))</f>
        <v>Medium</v>
      </c>
      <c r="BM930">
        <v>929</v>
      </c>
    </row>
    <row r="931" spans="1:65" x14ac:dyDescent="0.25">
      <c r="A931">
        <v>67893</v>
      </c>
      <c r="B931" t="str">
        <f>IF(A931 &lt;= 'Additional Data'!$B$2,"Low", IF(A931 &lt;='Additional Data'!$B$3, "Medium", "High"))</f>
        <v>Medium</v>
      </c>
      <c r="C931">
        <v>0</v>
      </c>
      <c r="D931">
        <v>1</v>
      </c>
      <c r="E931">
        <v>31</v>
      </c>
      <c r="F931" t="str">
        <f t="shared" si="126"/>
        <v>Mid</v>
      </c>
      <c r="G931">
        <v>711</v>
      </c>
      <c r="H931">
        <v>28</v>
      </c>
      <c r="I931">
        <v>142</v>
      </c>
      <c r="J931">
        <v>49</v>
      </c>
      <c r="K931">
        <v>18</v>
      </c>
      <c r="L931">
        <v>47</v>
      </c>
      <c r="M931">
        <f>INDEX('Additional Data'!$H$2:$M$2, MATCH(MAX(G931:L931), G931:L931,0))</f>
        <v>0</v>
      </c>
      <c r="N931">
        <v>2</v>
      </c>
      <c r="O931">
        <v>3</v>
      </c>
      <c r="P931">
        <v>2</v>
      </c>
      <c r="Q931">
        <v>9</v>
      </c>
      <c r="R931">
        <v>8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3</v>
      </c>
      <c r="Z931">
        <v>11</v>
      </c>
      <c r="AA931">
        <v>0</v>
      </c>
      <c r="AB931">
        <v>45</v>
      </c>
      <c r="AC931" t="str" cm="1">
        <f t="array" ref="AC931">_xlfn.IFS(AB931 &lt; 30, "&lt; 30", AB931 &lt; 40, "30-39", AB931 &lt; 50, "40-49", AB931 &gt;= 50, "50+")</f>
        <v>40-49</v>
      </c>
      <c r="AD931">
        <v>2795</v>
      </c>
      <c r="AE931">
        <v>1</v>
      </c>
      <c r="AF931">
        <v>0</v>
      </c>
      <c r="AG931">
        <v>0</v>
      </c>
      <c r="AH931">
        <v>0</v>
      </c>
      <c r="AI931">
        <v>0</v>
      </c>
      <c r="AJ931" t="str" cm="1">
        <f t="array" ref="AJ93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93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31">
        <v>1</v>
      </c>
      <c r="AM931">
        <v>0</v>
      </c>
      <c r="AN931">
        <v>0</v>
      </c>
      <c r="AO931">
        <v>0</v>
      </c>
      <c r="AP931">
        <v>0</v>
      </c>
      <c r="AQ931" t="str" cm="1">
        <f t="array" ref="AQ93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931" t="str" cm="1">
        <f t="array" ref="AR93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931">
        <v>948</v>
      </c>
      <c r="AT931">
        <v>901</v>
      </c>
      <c r="AU931">
        <v>0</v>
      </c>
      <c r="AV931">
        <v>1</v>
      </c>
      <c r="AW931" t="s">
        <v>46</v>
      </c>
      <c r="AX931" t="s">
        <v>13</v>
      </c>
      <c r="AY931" t="str">
        <f t="shared" si="127"/>
        <v>Store</v>
      </c>
      <c r="AZ931">
        <v>14</v>
      </c>
      <c r="BA931" t="s">
        <v>44</v>
      </c>
      <c r="BB931">
        <f t="shared" si="128"/>
        <v>14</v>
      </c>
      <c r="BC931">
        <f t="shared" si="129"/>
        <v>995</v>
      </c>
      <c r="BD931">
        <f t="shared" si="130"/>
        <v>7</v>
      </c>
      <c r="BE931">
        <f t="shared" si="131"/>
        <v>5</v>
      </c>
      <c r="BF931">
        <f t="shared" si="132"/>
        <v>7</v>
      </c>
      <c r="BG931">
        <f t="shared" si="133"/>
        <v>19</v>
      </c>
      <c r="BH931">
        <f t="shared" si="134"/>
        <v>7</v>
      </c>
      <c r="BI931" t="str">
        <f>VLOOKUP(BH931,'Additional Data'!$E$1:$F$12,2,FALSE)</f>
        <v>Loyal Customer</v>
      </c>
      <c r="BJ931" t="str">
        <f>IF(G931 &lt;= 'Additional Data'!$Q$2, "Low", IF(G931 &lt;= 'Additional Data'!$Q$3, "Medium", "High"))</f>
        <v>High</v>
      </c>
      <c r="BK931" t="str">
        <f>IF(K931 &lt;= 'Additional Data'!$V$2, "Low", IF(K931 &lt;= 'Additional Data'!$V$3, "Medium", "High"))</f>
        <v>Medium</v>
      </c>
      <c r="BL931" t="str">
        <f>IF(L931 &lt;= 'Additional Data'!$AA$2, "Low", IF(L931 &lt;= 'Additional Data'!$AA$3, "Medium", "High"))</f>
        <v>Medium</v>
      </c>
      <c r="BM931">
        <v>930</v>
      </c>
    </row>
    <row r="932" spans="1:65" x14ac:dyDescent="0.25">
      <c r="A932">
        <v>27922</v>
      </c>
      <c r="B932" t="str">
        <f>IF(A932 &lt;= 'Additional Data'!$B$2,"Low", IF(A932 &lt;='Additional Data'!$B$3, "Medium", "High"))</f>
        <v>Low</v>
      </c>
      <c r="C932">
        <v>1</v>
      </c>
      <c r="D932">
        <v>0</v>
      </c>
      <c r="E932">
        <v>80</v>
      </c>
      <c r="F932" t="str">
        <f t="shared" si="126"/>
        <v>Old</v>
      </c>
      <c r="G932">
        <v>11</v>
      </c>
      <c r="H932">
        <v>0</v>
      </c>
      <c r="I932">
        <v>13</v>
      </c>
      <c r="J932">
        <v>2</v>
      </c>
      <c r="K932">
        <v>4</v>
      </c>
      <c r="L932">
        <v>11</v>
      </c>
      <c r="M932">
        <f>INDEX('Additional Data'!$H$2:$M$2, MATCH(MAX(G932:L932), G932:L932,0))</f>
        <v>0</v>
      </c>
      <c r="N932">
        <v>1</v>
      </c>
      <c r="O932">
        <v>2</v>
      </c>
      <c r="P932">
        <v>0</v>
      </c>
      <c r="Q932">
        <v>3</v>
      </c>
      <c r="R932">
        <v>4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3</v>
      </c>
      <c r="Z932">
        <v>11</v>
      </c>
      <c r="AA932">
        <v>0</v>
      </c>
      <c r="AB932">
        <v>41</v>
      </c>
      <c r="AC932" t="str" cm="1">
        <f t="array" ref="AC932">_xlfn.IFS(AB932 &lt; 30, "&lt; 30", AB932 &lt; 40, "30-39", AB932 &lt; 50, "40-49", AB932 &gt;= 50, "50+")</f>
        <v>40-49</v>
      </c>
      <c r="AD932">
        <v>2209</v>
      </c>
      <c r="AE932">
        <v>0</v>
      </c>
      <c r="AF932">
        <v>0</v>
      </c>
      <c r="AG932">
        <v>0</v>
      </c>
      <c r="AH932">
        <v>1</v>
      </c>
      <c r="AI932">
        <v>0</v>
      </c>
      <c r="AJ932" t="str" cm="1">
        <f t="array" ref="AJ93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3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32">
        <v>0</v>
      </c>
      <c r="AM932">
        <v>0</v>
      </c>
      <c r="AN932">
        <v>0</v>
      </c>
      <c r="AO932">
        <v>0</v>
      </c>
      <c r="AP932">
        <v>1</v>
      </c>
      <c r="AQ932" t="str" cm="1">
        <f t="array" ref="AQ93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32" t="str" cm="1">
        <f t="array" ref="AR93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32">
        <v>30</v>
      </c>
      <c r="AT932">
        <v>19</v>
      </c>
      <c r="AU932">
        <v>0</v>
      </c>
      <c r="AV932">
        <v>1</v>
      </c>
      <c r="AW932" t="s">
        <v>45</v>
      </c>
      <c r="AX932" t="s">
        <v>13</v>
      </c>
      <c r="AY932" t="str">
        <f t="shared" si="127"/>
        <v>Store</v>
      </c>
      <c r="AZ932">
        <v>5</v>
      </c>
      <c r="BA932" t="s">
        <v>44</v>
      </c>
      <c r="BB932">
        <f t="shared" si="128"/>
        <v>5</v>
      </c>
      <c r="BC932">
        <f t="shared" si="129"/>
        <v>41</v>
      </c>
      <c r="BD932">
        <f t="shared" si="130"/>
        <v>1.9999999999999996</v>
      </c>
      <c r="BE932">
        <f t="shared" si="131"/>
        <v>1</v>
      </c>
      <c r="BF932">
        <f t="shared" si="132"/>
        <v>1</v>
      </c>
      <c r="BG932">
        <f t="shared" si="133"/>
        <v>3.9999999999999996</v>
      </c>
      <c r="BH932">
        <f t="shared" si="134"/>
        <v>0</v>
      </c>
      <c r="BI932" t="str">
        <f>VLOOKUP(BH932,'Additional Data'!$E$1:$F$12,2,FALSE)</f>
        <v>Churned Customer</v>
      </c>
      <c r="BJ932" t="str">
        <f>IF(G932 &lt;= 'Additional Data'!$Q$2, "Low", IF(G932 &lt;= 'Additional Data'!$Q$3, "Medium", "High"))</f>
        <v>Low</v>
      </c>
      <c r="BK932" t="str">
        <f>IF(K932 &lt;= 'Additional Data'!$V$2, "Low", IF(K932 &lt;= 'Additional Data'!$V$3, "Medium", "High"))</f>
        <v>Medium</v>
      </c>
      <c r="BL932" t="str">
        <f>IF(L932 &lt;= 'Additional Data'!$AA$2, "Low", IF(L932 &lt;= 'Additional Data'!$AA$3, "Medium", "High"))</f>
        <v>Medium</v>
      </c>
      <c r="BM932">
        <v>931</v>
      </c>
    </row>
    <row r="933" spans="1:65" x14ac:dyDescent="0.25">
      <c r="A933">
        <v>52190</v>
      </c>
      <c r="B933" t="str">
        <f>IF(A933 &lt;= 'Additional Data'!$B$2,"Low", IF(A933 &lt;='Additional Data'!$B$3, "Medium", "High"))</f>
        <v>Medium</v>
      </c>
      <c r="C933">
        <v>1</v>
      </c>
      <c r="D933">
        <v>1</v>
      </c>
      <c r="E933">
        <v>39</v>
      </c>
      <c r="F933" t="str">
        <f t="shared" si="126"/>
        <v>Mid</v>
      </c>
      <c r="G933">
        <v>42</v>
      </c>
      <c r="H933">
        <v>0</v>
      </c>
      <c r="I933">
        <v>17</v>
      </c>
      <c r="J933">
        <v>0</v>
      </c>
      <c r="K933">
        <v>0</v>
      </c>
      <c r="L933">
        <v>18</v>
      </c>
      <c r="M933">
        <f>INDEX('Additional Data'!$H$2:$M$2, MATCH(MAX(G933:L933), G933:L933,0))</f>
        <v>0</v>
      </c>
      <c r="N933">
        <v>3</v>
      </c>
      <c r="O933">
        <v>2</v>
      </c>
      <c r="P933">
        <v>1</v>
      </c>
      <c r="Q933">
        <v>3</v>
      </c>
      <c r="R933">
        <v>5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3</v>
      </c>
      <c r="Z933">
        <v>11</v>
      </c>
      <c r="AA933">
        <v>0</v>
      </c>
      <c r="AB933">
        <v>44</v>
      </c>
      <c r="AC933" t="str" cm="1">
        <f t="array" ref="AC933">_xlfn.IFS(AB933 &lt; 30, "&lt; 30", AB933 &lt; 40, "30-39", AB933 &lt; 50, "40-49", AB933 &gt;= 50, "50+")</f>
        <v>40-49</v>
      </c>
      <c r="AD933">
        <v>2211</v>
      </c>
      <c r="AE933">
        <v>0</v>
      </c>
      <c r="AF933">
        <v>0</v>
      </c>
      <c r="AG933">
        <v>0</v>
      </c>
      <c r="AH933">
        <v>1</v>
      </c>
      <c r="AI933">
        <v>0</v>
      </c>
      <c r="AJ933" t="str" cm="1">
        <f t="array" ref="AJ93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3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33">
        <v>0</v>
      </c>
      <c r="AM933">
        <v>0</v>
      </c>
      <c r="AN933">
        <v>0</v>
      </c>
      <c r="AO933">
        <v>0</v>
      </c>
      <c r="AP933">
        <v>1</v>
      </c>
      <c r="AQ933" t="str" cm="1">
        <f t="array" ref="AQ93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33" t="str" cm="1">
        <f t="array" ref="AR93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33">
        <v>59</v>
      </c>
      <c r="AT933">
        <v>41</v>
      </c>
      <c r="AU933">
        <v>1</v>
      </c>
      <c r="AV933">
        <v>2</v>
      </c>
      <c r="AW933" t="s">
        <v>47</v>
      </c>
      <c r="AX933" t="s">
        <v>13</v>
      </c>
      <c r="AY933" t="str">
        <f t="shared" si="127"/>
        <v>Store</v>
      </c>
      <c r="AZ933">
        <v>6</v>
      </c>
      <c r="BA933" t="s">
        <v>48</v>
      </c>
      <c r="BB933">
        <f t="shared" si="128"/>
        <v>6</v>
      </c>
      <c r="BC933">
        <f t="shared" si="129"/>
        <v>77</v>
      </c>
      <c r="BD933">
        <f t="shared" si="130"/>
        <v>7</v>
      </c>
      <c r="BE933">
        <f t="shared" si="131"/>
        <v>2</v>
      </c>
      <c r="BF933">
        <f t="shared" si="132"/>
        <v>2</v>
      </c>
      <c r="BG933">
        <f t="shared" si="133"/>
        <v>11</v>
      </c>
      <c r="BH933">
        <f t="shared" si="134"/>
        <v>3</v>
      </c>
      <c r="BI933" t="str">
        <f>VLOOKUP(BH933,'Additional Data'!$E$1:$F$12,2,FALSE)</f>
        <v>At Risk</v>
      </c>
      <c r="BJ933" t="str">
        <f>IF(G933 &lt;= 'Additional Data'!$Q$2, "Low", IF(G933 &lt;= 'Additional Data'!$Q$3, "Medium", "High"))</f>
        <v>Medium</v>
      </c>
      <c r="BK933" t="str">
        <f>IF(K933 &lt;= 'Additional Data'!$V$2, "Low", IF(K933 &lt;= 'Additional Data'!$V$3, "Medium", "High"))</f>
        <v>Low</v>
      </c>
      <c r="BL933" t="str">
        <f>IF(L933 &lt;= 'Additional Data'!$AA$2, "Low", IF(L933 &lt;= 'Additional Data'!$AA$3, "Medium", "High"))</f>
        <v>Medium</v>
      </c>
      <c r="BM933">
        <v>932</v>
      </c>
    </row>
    <row r="934" spans="1:65" x14ac:dyDescent="0.25">
      <c r="A934">
        <v>44051</v>
      </c>
      <c r="B934" t="str">
        <f>IF(A934 &lt;= 'Additional Data'!$B$2,"Low", IF(A934 &lt;='Additional Data'!$B$3, "Medium", "High"))</f>
        <v>Medium</v>
      </c>
      <c r="C934">
        <v>1</v>
      </c>
      <c r="D934">
        <v>1</v>
      </c>
      <c r="E934">
        <v>20</v>
      </c>
      <c r="F934" t="str">
        <f t="shared" si="126"/>
        <v>Recent</v>
      </c>
      <c r="G934">
        <v>79</v>
      </c>
      <c r="H934">
        <v>7</v>
      </c>
      <c r="I934">
        <v>58</v>
      </c>
      <c r="J934">
        <v>6</v>
      </c>
      <c r="K934">
        <v>3</v>
      </c>
      <c r="L934">
        <v>18</v>
      </c>
      <c r="M934">
        <f>INDEX('Additional Data'!$H$2:$M$2, MATCH(MAX(G934:L934), G934:L934,0))</f>
        <v>0</v>
      </c>
      <c r="N934">
        <v>4</v>
      </c>
      <c r="O934">
        <v>3</v>
      </c>
      <c r="P934">
        <v>1</v>
      </c>
      <c r="Q934">
        <v>4</v>
      </c>
      <c r="R934">
        <v>6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3</v>
      </c>
      <c r="Z934">
        <v>11</v>
      </c>
      <c r="AA934">
        <v>1</v>
      </c>
      <c r="AB934">
        <v>47</v>
      </c>
      <c r="AC934" t="str" cm="1">
        <f t="array" ref="AC934">_xlfn.IFS(AB934 &lt; 30, "&lt; 30", AB934 &lt; 40, "30-39", AB934 &lt; 50, "40-49", AB934 &gt;= 50, "50+")</f>
        <v>40-49</v>
      </c>
      <c r="AD934">
        <v>2675</v>
      </c>
      <c r="AE934">
        <v>1</v>
      </c>
      <c r="AF934">
        <v>0</v>
      </c>
      <c r="AG934">
        <v>0</v>
      </c>
      <c r="AH934">
        <v>0</v>
      </c>
      <c r="AI934">
        <v>0</v>
      </c>
      <c r="AJ934" t="str" cm="1">
        <f t="array" ref="AJ93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93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34">
        <v>0</v>
      </c>
      <c r="AM934">
        <v>0</v>
      </c>
      <c r="AN934">
        <v>0</v>
      </c>
      <c r="AO934">
        <v>1</v>
      </c>
      <c r="AP934">
        <v>0</v>
      </c>
      <c r="AQ934" t="str" cm="1">
        <f t="array" ref="AQ93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934" t="str" cm="1">
        <f t="array" ref="AR93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34">
        <v>153</v>
      </c>
      <c r="AT934">
        <v>135</v>
      </c>
      <c r="AU934">
        <v>0</v>
      </c>
      <c r="AV934">
        <v>2</v>
      </c>
      <c r="AW934" t="s">
        <v>47</v>
      </c>
      <c r="AX934" t="s">
        <v>13</v>
      </c>
      <c r="AY934" t="str">
        <f t="shared" si="127"/>
        <v>Store</v>
      </c>
      <c r="AZ934">
        <v>8</v>
      </c>
      <c r="BA934" t="s">
        <v>44</v>
      </c>
      <c r="BB934">
        <f t="shared" si="128"/>
        <v>8</v>
      </c>
      <c r="BC934">
        <f t="shared" si="129"/>
        <v>171</v>
      </c>
      <c r="BD934">
        <f t="shared" si="130"/>
        <v>8</v>
      </c>
      <c r="BE934">
        <f t="shared" si="131"/>
        <v>3</v>
      </c>
      <c r="BF934">
        <f t="shared" si="132"/>
        <v>3</v>
      </c>
      <c r="BG934">
        <f t="shared" si="133"/>
        <v>14</v>
      </c>
      <c r="BH934">
        <f t="shared" si="134"/>
        <v>4</v>
      </c>
      <c r="BI934" t="str">
        <f>VLOOKUP(BH934,'Additional Data'!$E$1:$F$12,2,FALSE)</f>
        <v>At Risk</v>
      </c>
      <c r="BJ934" t="str">
        <f>IF(G934 &lt;= 'Additional Data'!$Q$2, "Low", IF(G934 &lt;= 'Additional Data'!$Q$3, "Medium", "High"))</f>
        <v>Medium</v>
      </c>
      <c r="BK934" t="str">
        <f>IF(K934 &lt;= 'Additional Data'!$V$2, "Low", IF(K934 &lt;= 'Additional Data'!$V$3, "Medium", "High"))</f>
        <v>Medium</v>
      </c>
      <c r="BL934" t="str">
        <f>IF(L934 &lt;= 'Additional Data'!$AA$2, "Low", IF(L934 &lt;= 'Additional Data'!$AA$3, "Medium", "High"))</f>
        <v>Medium</v>
      </c>
      <c r="BM934">
        <v>933</v>
      </c>
    </row>
    <row r="935" spans="1:65" x14ac:dyDescent="0.25">
      <c r="A935">
        <v>42767</v>
      </c>
      <c r="B935" t="str">
        <f>IF(A935 &lt;= 'Additional Data'!$B$2,"Low", IF(A935 &lt;='Additional Data'!$B$3, "Medium", "High"))</f>
        <v>Medium</v>
      </c>
      <c r="C935">
        <v>2</v>
      </c>
      <c r="D935">
        <v>0</v>
      </c>
      <c r="E935">
        <v>53</v>
      </c>
      <c r="F935" t="str">
        <f t="shared" si="126"/>
        <v>Mid</v>
      </c>
      <c r="G935">
        <v>20</v>
      </c>
      <c r="H935">
        <v>6</v>
      </c>
      <c r="I935">
        <v>43</v>
      </c>
      <c r="J935">
        <v>19</v>
      </c>
      <c r="K935">
        <v>5</v>
      </c>
      <c r="L935">
        <v>38</v>
      </c>
      <c r="M935">
        <f>INDEX('Additional Data'!$H$2:$M$2, MATCH(MAX(G935:L935), G935:L935,0))</f>
        <v>0</v>
      </c>
      <c r="N935">
        <v>1</v>
      </c>
      <c r="O935">
        <v>3</v>
      </c>
      <c r="P935">
        <v>1</v>
      </c>
      <c r="Q935">
        <v>2</v>
      </c>
      <c r="R935">
        <v>8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3</v>
      </c>
      <c r="Z935">
        <v>11</v>
      </c>
      <c r="AA935">
        <v>0</v>
      </c>
      <c r="AB935">
        <v>49</v>
      </c>
      <c r="AC935" t="str" cm="1">
        <f t="array" ref="AC935">_xlfn.IFS(AB935 &lt; 30, "&lt; 30", AB935 &lt; 40, "30-39", AB935 &lt; 50, "40-49", AB935 &gt;= 50, "50+")</f>
        <v>40-49</v>
      </c>
      <c r="AD935">
        <v>2573</v>
      </c>
      <c r="AE935">
        <v>0</v>
      </c>
      <c r="AF935">
        <v>0</v>
      </c>
      <c r="AG935">
        <v>1</v>
      </c>
      <c r="AH935">
        <v>0</v>
      </c>
      <c r="AI935">
        <v>0</v>
      </c>
      <c r="AJ935" t="str" cm="1">
        <f t="array" ref="AJ93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93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35">
        <v>0</v>
      </c>
      <c r="AM935">
        <v>0</v>
      </c>
      <c r="AN935">
        <v>0</v>
      </c>
      <c r="AO935">
        <v>0</v>
      </c>
      <c r="AP935">
        <v>1</v>
      </c>
      <c r="AQ935" t="str" cm="1">
        <f t="array" ref="AQ93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35" t="str" cm="1">
        <f t="array" ref="AR93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35">
        <v>93</v>
      </c>
      <c r="AT935">
        <v>55</v>
      </c>
      <c r="AU935">
        <v>0</v>
      </c>
      <c r="AV935">
        <v>2</v>
      </c>
      <c r="AW935" t="s">
        <v>47</v>
      </c>
      <c r="AX935" t="s">
        <v>11</v>
      </c>
      <c r="AY935" t="str">
        <f t="shared" si="127"/>
        <v>Web</v>
      </c>
      <c r="AZ935">
        <v>6</v>
      </c>
      <c r="BA935" t="s">
        <v>44</v>
      </c>
      <c r="BB935">
        <f t="shared" si="128"/>
        <v>6</v>
      </c>
      <c r="BC935">
        <f t="shared" si="129"/>
        <v>131</v>
      </c>
      <c r="BD935">
        <f t="shared" si="130"/>
        <v>5</v>
      </c>
      <c r="BE935">
        <f t="shared" si="131"/>
        <v>2</v>
      </c>
      <c r="BF935">
        <f t="shared" si="132"/>
        <v>3</v>
      </c>
      <c r="BG935">
        <f t="shared" si="133"/>
        <v>10</v>
      </c>
      <c r="BH935">
        <f t="shared" si="134"/>
        <v>2</v>
      </c>
      <c r="BI935" t="str">
        <f>VLOOKUP(BH935,'Additional Data'!$E$1:$F$12,2,FALSE)</f>
        <v>Churned Customer</v>
      </c>
      <c r="BJ935" t="str">
        <f>IF(G935 &lt;= 'Additional Data'!$Q$2, "Low", IF(G935 &lt;= 'Additional Data'!$Q$3, "Medium", "High"))</f>
        <v>Low</v>
      </c>
      <c r="BK935" t="str">
        <f>IF(K935 &lt;= 'Additional Data'!$V$2, "Low", IF(K935 &lt;= 'Additional Data'!$V$3, "Medium", "High"))</f>
        <v>Medium</v>
      </c>
      <c r="BL935" t="str">
        <f>IF(L935 &lt;= 'Additional Data'!$AA$2, "Low", IF(L935 &lt;= 'Additional Data'!$AA$3, "Medium", "High"))</f>
        <v>Medium</v>
      </c>
      <c r="BM935">
        <v>934</v>
      </c>
    </row>
    <row r="936" spans="1:65" x14ac:dyDescent="0.25">
      <c r="A936">
        <v>46106</v>
      </c>
      <c r="B936" t="str">
        <f>IF(A936 &lt;= 'Additional Data'!$B$2,"Low", IF(A936 &lt;='Additional Data'!$B$3, "Medium", "High"))</f>
        <v>Medium</v>
      </c>
      <c r="C936">
        <v>1</v>
      </c>
      <c r="D936">
        <v>1</v>
      </c>
      <c r="E936">
        <v>84</v>
      </c>
      <c r="F936" t="str">
        <f t="shared" si="126"/>
        <v>Old</v>
      </c>
      <c r="G936">
        <v>30</v>
      </c>
      <c r="H936">
        <v>0</v>
      </c>
      <c r="I936">
        <v>8</v>
      </c>
      <c r="J936">
        <v>2</v>
      </c>
      <c r="K936">
        <v>0</v>
      </c>
      <c r="L936">
        <v>14</v>
      </c>
      <c r="M936">
        <f>INDEX('Additional Data'!$H$2:$M$2, MATCH(MAX(G936:L936), G936:L936,0))</f>
        <v>0</v>
      </c>
      <c r="N936">
        <v>1</v>
      </c>
      <c r="O936">
        <v>1</v>
      </c>
      <c r="P936">
        <v>1</v>
      </c>
      <c r="Q936">
        <v>2</v>
      </c>
      <c r="R936">
        <v>6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3</v>
      </c>
      <c r="Z936">
        <v>11</v>
      </c>
      <c r="AA936">
        <v>0</v>
      </c>
      <c r="AB936">
        <v>44</v>
      </c>
      <c r="AC936" t="str" cm="1">
        <f t="array" ref="AC936">_xlfn.IFS(AB936 &lt; 30, "&lt; 30", AB936 &lt; 40, "30-39", AB936 &lt; 50, "40-49", AB936 &gt;= 50, "50+")</f>
        <v>40-49</v>
      </c>
      <c r="AD936">
        <v>2208</v>
      </c>
      <c r="AE936">
        <v>0</v>
      </c>
      <c r="AF936">
        <v>0</v>
      </c>
      <c r="AG936">
        <v>0</v>
      </c>
      <c r="AH936">
        <v>1</v>
      </c>
      <c r="AI936">
        <v>0</v>
      </c>
      <c r="AJ936" t="str" cm="1">
        <f t="array" ref="AJ93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3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36">
        <v>0</v>
      </c>
      <c r="AM936">
        <v>0</v>
      </c>
      <c r="AN936">
        <v>0</v>
      </c>
      <c r="AO936">
        <v>1</v>
      </c>
      <c r="AP936">
        <v>0</v>
      </c>
      <c r="AQ936" t="str" cm="1">
        <f t="array" ref="AQ93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936" t="str" cm="1">
        <f t="array" ref="AR93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36">
        <v>40</v>
      </c>
      <c r="AT936">
        <v>26</v>
      </c>
      <c r="AU936">
        <v>0</v>
      </c>
      <c r="AV936">
        <v>2</v>
      </c>
      <c r="AW936" t="s">
        <v>45</v>
      </c>
      <c r="AX936" t="s">
        <v>13</v>
      </c>
      <c r="AY936" t="str">
        <f t="shared" si="127"/>
        <v>Store</v>
      </c>
      <c r="AZ936">
        <v>4</v>
      </c>
      <c r="BA936" t="s">
        <v>44</v>
      </c>
      <c r="BB936">
        <f t="shared" si="128"/>
        <v>4</v>
      </c>
      <c r="BC936">
        <f t="shared" si="129"/>
        <v>54</v>
      </c>
      <c r="BD936">
        <f t="shared" si="130"/>
        <v>1.9999999999999996</v>
      </c>
      <c r="BE936">
        <f t="shared" si="131"/>
        <v>0</v>
      </c>
      <c r="BF936">
        <f t="shared" si="132"/>
        <v>1</v>
      </c>
      <c r="BG936">
        <f t="shared" si="133"/>
        <v>2.9999999999999996</v>
      </c>
      <c r="BH936">
        <f t="shared" si="134"/>
        <v>0</v>
      </c>
      <c r="BI936" t="str">
        <f>VLOOKUP(BH936,'Additional Data'!$E$1:$F$12,2,FALSE)</f>
        <v>Churned Customer</v>
      </c>
      <c r="BJ936" t="str">
        <f>IF(G936 &lt;= 'Additional Data'!$Q$2, "Low", IF(G936 &lt;= 'Additional Data'!$Q$3, "Medium", "High"))</f>
        <v>Medium</v>
      </c>
      <c r="BK936" t="str">
        <f>IF(K936 &lt;= 'Additional Data'!$V$2, "Low", IF(K936 &lt;= 'Additional Data'!$V$3, "Medium", "High"))</f>
        <v>Low</v>
      </c>
      <c r="BL936" t="str">
        <f>IF(L936 &lt;= 'Additional Data'!$AA$2, "Low", IF(L936 &lt;= 'Additional Data'!$AA$3, "Medium", "High"))</f>
        <v>Medium</v>
      </c>
      <c r="BM936">
        <v>935</v>
      </c>
    </row>
    <row r="937" spans="1:65" x14ac:dyDescent="0.25">
      <c r="A937">
        <v>16927</v>
      </c>
      <c r="B937" t="str">
        <f>IF(A937 &lt;= 'Additional Data'!$B$2,"Low", IF(A937 &lt;='Additional Data'!$B$3, "Medium", "High"))</f>
        <v>Low</v>
      </c>
      <c r="C937">
        <v>1</v>
      </c>
      <c r="D937">
        <v>1</v>
      </c>
      <c r="E937">
        <v>50</v>
      </c>
      <c r="F937" t="str">
        <f t="shared" si="126"/>
        <v>Mid</v>
      </c>
      <c r="G937">
        <v>20</v>
      </c>
      <c r="H937">
        <v>2</v>
      </c>
      <c r="I937">
        <v>23</v>
      </c>
      <c r="J937">
        <v>3</v>
      </c>
      <c r="K937">
        <v>1</v>
      </c>
      <c r="L937">
        <v>4</v>
      </c>
      <c r="M937">
        <f>INDEX('Additional Data'!$H$2:$M$2, MATCH(MAX(G937:L937), G937:L937,0))</f>
        <v>0</v>
      </c>
      <c r="N937">
        <v>5</v>
      </c>
      <c r="O937">
        <v>3</v>
      </c>
      <c r="P937">
        <v>0</v>
      </c>
      <c r="Q937">
        <v>4</v>
      </c>
      <c r="R937">
        <v>8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3</v>
      </c>
      <c r="Z937">
        <v>11</v>
      </c>
      <c r="AA937">
        <v>0</v>
      </c>
      <c r="AB937">
        <v>44</v>
      </c>
      <c r="AC937" t="str" cm="1">
        <f t="array" ref="AC937">_xlfn.IFS(AB937 &lt; 30, "&lt; 30", AB937 &lt; 40, "30-39", AB937 &lt; 50, "40-49", AB937 &gt;= 50, "50+")</f>
        <v>40-49</v>
      </c>
      <c r="AD937">
        <v>2663</v>
      </c>
      <c r="AE937">
        <v>0</v>
      </c>
      <c r="AF937">
        <v>1</v>
      </c>
      <c r="AG937">
        <v>0</v>
      </c>
      <c r="AH937">
        <v>0</v>
      </c>
      <c r="AI937">
        <v>0</v>
      </c>
      <c r="AJ937" t="str" cm="1">
        <f t="array" ref="AJ93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3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37">
        <v>0</v>
      </c>
      <c r="AM937">
        <v>0</v>
      </c>
      <c r="AN937">
        <v>0</v>
      </c>
      <c r="AO937">
        <v>0</v>
      </c>
      <c r="AP937">
        <v>1</v>
      </c>
      <c r="AQ937" t="str" cm="1">
        <f t="array" ref="AQ93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37" t="str" cm="1">
        <f t="array" ref="AR93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37">
        <v>49</v>
      </c>
      <c r="AT937">
        <v>45</v>
      </c>
      <c r="AU937">
        <v>0</v>
      </c>
      <c r="AV937">
        <v>2</v>
      </c>
      <c r="AW937" t="s">
        <v>45</v>
      </c>
      <c r="AX937" t="s">
        <v>13</v>
      </c>
      <c r="AY937" t="str">
        <f t="shared" si="127"/>
        <v>Store</v>
      </c>
      <c r="AZ937">
        <v>7</v>
      </c>
      <c r="BA937" t="s">
        <v>44</v>
      </c>
      <c r="BB937">
        <f t="shared" si="128"/>
        <v>7</v>
      </c>
      <c r="BC937">
        <f t="shared" si="129"/>
        <v>53</v>
      </c>
      <c r="BD937">
        <f t="shared" si="130"/>
        <v>5</v>
      </c>
      <c r="BE937">
        <f t="shared" si="131"/>
        <v>3</v>
      </c>
      <c r="BF937">
        <f t="shared" si="132"/>
        <v>1</v>
      </c>
      <c r="BG937">
        <f t="shared" si="133"/>
        <v>9</v>
      </c>
      <c r="BH937">
        <f t="shared" si="134"/>
        <v>2</v>
      </c>
      <c r="BI937" t="str">
        <f>VLOOKUP(BH937,'Additional Data'!$E$1:$F$12,2,FALSE)</f>
        <v>Churned Customer</v>
      </c>
      <c r="BJ937" t="str">
        <f>IF(G937 &lt;= 'Additional Data'!$Q$2, "Low", IF(G937 &lt;= 'Additional Data'!$Q$3, "Medium", "High"))</f>
        <v>Low</v>
      </c>
      <c r="BK937" t="str">
        <f>IF(K937 &lt;= 'Additional Data'!$V$2, "Low", IF(K937 &lt;= 'Additional Data'!$V$3, "Medium", "High"))</f>
        <v>Low</v>
      </c>
      <c r="BL937" t="str">
        <f>IF(L937 &lt;= 'Additional Data'!$AA$2, "Low", IF(L937 &lt;= 'Additional Data'!$AA$3, "Medium", "High"))</f>
        <v>Low</v>
      </c>
      <c r="BM937">
        <v>936</v>
      </c>
    </row>
    <row r="938" spans="1:65" x14ac:dyDescent="0.25">
      <c r="A938">
        <v>59754</v>
      </c>
      <c r="B938" t="str">
        <f>IF(A938 &lt;= 'Additional Data'!$B$2,"Low", IF(A938 &lt;='Additional Data'!$B$3, "Medium", "High"))</f>
        <v>Medium</v>
      </c>
      <c r="C938">
        <v>0</v>
      </c>
      <c r="D938">
        <v>1</v>
      </c>
      <c r="E938">
        <v>96</v>
      </c>
      <c r="F938" t="str">
        <f t="shared" si="126"/>
        <v>Old</v>
      </c>
      <c r="G938">
        <v>115</v>
      </c>
      <c r="H938">
        <v>27</v>
      </c>
      <c r="I938">
        <v>44</v>
      </c>
      <c r="J938">
        <v>4</v>
      </c>
      <c r="K938">
        <v>146</v>
      </c>
      <c r="L938">
        <v>139</v>
      </c>
      <c r="M938">
        <f>INDEX('Additional Data'!$H$2:$M$2, MATCH(MAX(G938:L938), G938:L938,0))</f>
        <v>0</v>
      </c>
      <c r="N938">
        <v>3</v>
      </c>
      <c r="O938">
        <v>5</v>
      </c>
      <c r="P938">
        <v>2</v>
      </c>
      <c r="Q938">
        <v>6</v>
      </c>
      <c r="R938">
        <v>5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3</v>
      </c>
      <c r="Z938">
        <v>11</v>
      </c>
      <c r="AA938">
        <v>1</v>
      </c>
      <c r="AB938">
        <v>55</v>
      </c>
      <c r="AC938" t="str" cm="1">
        <f t="array" ref="AC938">_xlfn.IFS(AB938 &lt; 30, "&lt; 30", AB938 &lt; 40, "30-39", AB938 &lt; 50, "40-49", AB938 &gt;= 50, "50+")</f>
        <v>50+</v>
      </c>
      <c r="AD938">
        <v>2734</v>
      </c>
      <c r="AE938">
        <v>0</v>
      </c>
      <c r="AF938">
        <v>1</v>
      </c>
      <c r="AG938">
        <v>0</v>
      </c>
      <c r="AH938">
        <v>0</v>
      </c>
      <c r="AI938">
        <v>0</v>
      </c>
      <c r="AJ938" t="str" cm="1">
        <f t="array" ref="AJ93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3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38">
        <v>0</v>
      </c>
      <c r="AM938">
        <v>0</v>
      </c>
      <c r="AN938">
        <v>1</v>
      </c>
      <c r="AO938">
        <v>0</v>
      </c>
      <c r="AP938">
        <v>0</v>
      </c>
      <c r="AQ938" t="str" cm="1">
        <f t="array" ref="AQ93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38" t="str" cm="1">
        <f t="array" ref="AR93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38">
        <v>336</v>
      </c>
      <c r="AT938">
        <v>197</v>
      </c>
      <c r="AU938">
        <v>0</v>
      </c>
      <c r="AV938">
        <v>1</v>
      </c>
      <c r="AW938" t="s">
        <v>47</v>
      </c>
      <c r="AX938" t="s">
        <v>13</v>
      </c>
      <c r="AY938" t="str">
        <f t="shared" si="127"/>
        <v>Store</v>
      </c>
      <c r="AZ938">
        <v>13</v>
      </c>
      <c r="BA938" t="s">
        <v>44</v>
      </c>
      <c r="BB938">
        <f t="shared" si="128"/>
        <v>13</v>
      </c>
      <c r="BC938">
        <f t="shared" si="129"/>
        <v>475</v>
      </c>
      <c r="BD938">
        <f t="shared" si="130"/>
        <v>0.99999999999999978</v>
      </c>
      <c r="BE938">
        <f t="shared" si="131"/>
        <v>5</v>
      </c>
      <c r="BF938">
        <f t="shared" si="132"/>
        <v>5</v>
      </c>
      <c r="BG938">
        <f t="shared" si="133"/>
        <v>11</v>
      </c>
      <c r="BH938">
        <f t="shared" si="134"/>
        <v>3</v>
      </c>
      <c r="BI938" t="str">
        <f>VLOOKUP(BH938,'Additional Data'!$E$1:$F$12,2,FALSE)</f>
        <v>At Risk</v>
      </c>
      <c r="BJ938" t="str">
        <f>IF(G938 &lt;= 'Additional Data'!$Q$2, "Low", IF(G938 &lt;= 'Additional Data'!$Q$3, "Medium", "High"))</f>
        <v>Medium</v>
      </c>
      <c r="BK938" t="str">
        <f>IF(K938 &lt;= 'Additional Data'!$V$2, "Low", IF(K938 &lt;= 'Additional Data'!$V$3, "Medium", "High"))</f>
        <v>High</v>
      </c>
      <c r="BL938" t="str">
        <f>IF(L938 &lt;= 'Additional Data'!$AA$2, "Low", IF(L938 &lt;= 'Additional Data'!$AA$3, "Medium", "High"))</f>
        <v>High</v>
      </c>
      <c r="BM938">
        <v>937</v>
      </c>
    </row>
    <row r="939" spans="1:65" x14ac:dyDescent="0.25">
      <c r="A939">
        <v>53700</v>
      </c>
      <c r="B939" t="str">
        <f>IF(A939 &lt;= 'Additional Data'!$B$2,"Low", IF(A939 &lt;='Additional Data'!$B$3, "Medium", "High"))</f>
        <v>Medium</v>
      </c>
      <c r="C939">
        <v>0</v>
      </c>
      <c r="D939">
        <v>1</v>
      </c>
      <c r="E939">
        <v>94</v>
      </c>
      <c r="F939" t="str">
        <f t="shared" si="126"/>
        <v>Old</v>
      </c>
      <c r="G939">
        <v>263</v>
      </c>
      <c r="H939">
        <v>5</v>
      </c>
      <c r="I939">
        <v>233</v>
      </c>
      <c r="J939">
        <v>69</v>
      </c>
      <c r="K939">
        <v>41</v>
      </c>
      <c r="L939">
        <v>83</v>
      </c>
      <c r="M939">
        <f>INDEX('Additional Data'!$H$2:$M$2, MATCH(MAX(G939:L939), G939:L939,0))</f>
        <v>0</v>
      </c>
      <c r="N939">
        <v>4</v>
      </c>
      <c r="O939">
        <v>5</v>
      </c>
      <c r="P939">
        <v>5</v>
      </c>
      <c r="Q939">
        <v>8</v>
      </c>
      <c r="R939">
        <v>5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3</v>
      </c>
      <c r="Z939">
        <v>11</v>
      </c>
      <c r="AA939">
        <v>0</v>
      </c>
      <c r="AB939">
        <v>68</v>
      </c>
      <c r="AC939" t="str" cm="1">
        <f t="array" ref="AC939">_xlfn.IFS(AB939 &lt; 30, "&lt; 30", AB939 &lt; 40, "30-39", AB939 &lt; 50, "40-49", AB939 &gt;= 50, "50+")</f>
        <v>50+</v>
      </c>
      <c r="AD939">
        <v>2840</v>
      </c>
      <c r="AE939">
        <v>0</v>
      </c>
      <c r="AF939">
        <v>0</v>
      </c>
      <c r="AG939">
        <v>1</v>
      </c>
      <c r="AH939">
        <v>0</v>
      </c>
      <c r="AI939">
        <v>0</v>
      </c>
      <c r="AJ939" t="str" cm="1">
        <f t="array" ref="AJ93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93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39">
        <v>0</v>
      </c>
      <c r="AM939">
        <v>0</v>
      </c>
      <c r="AN939">
        <v>1</v>
      </c>
      <c r="AO939">
        <v>0</v>
      </c>
      <c r="AP939">
        <v>0</v>
      </c>
      <c r="AQ939" t="str" cm="1">
        <f t="array" ref="AQ93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39" t="str" cm="1">
        <f t="array" ref="AR93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39">
        <v>611</v>
      </c>
      <c r="AT939">
        <v>528</v>
      </c>
      <c r="AU939">
        <v>0</v>
      </c>
      <c r="AV939">
        <v>1</v>
      </c>
      <c r="AW939" t="s">
        <v>46</v>
      </c>
      <c r="AX939" t="s">
        <v>13</v>
      </c>
      <c r="AY939" t="str">
        <f t="shared" si="127"/>
        <v>Store</v>
      </c>
      <c r="AZ939">
        <v>18</v>
      </c>
      <c r="BA939" t="s">
        <v>44</v>
      </c>
      <c r="BB939">
        <f t="shared" si="128"/>
        <v>18</v>
      </c>
      <c r="BC939">
        <f t="shared" si="129"/>
        <v>694</v>
      </c>
      <c r="BD939">
        <f t="shared" si="130"/>
        <v>0.99999999999999978</v>
      </c>
      <c r="BE939">
        <f t="shared" si="131"/>
        <v>7</v>
      </c>
      <c r="BF939">
        <f t="shared" si="132"/>
        <v>6</v>
      </c>
      <c r="BG939">
        <f t="shared" si="133"/>
        <v>14</v>
      </c>
      <c r="BH939">
        <f t="shared" si="134"/>
        <v>4</v>
      </c>
      <c r="BI939" t="str">
        <f>VLOOKUP(BH939,'Additional Data'!$E$1:$F$12,2,FALSE)</f>
        <v>At Risk</v>
      </c>
      <c r="BJ939" t="str">
        <f>IF(G939 &lt;= 'Additional Data'!$Q$2, "Low", IF(G939 &lt;= 'Additional Data'!$Q$3, "Medium", "High"))</f>
        <v>Medium</v>
      </c>
      <c r="BK939" t="str">
        <f>IF(K939 &lt;= 'Additional Data'!$V$2, "Low", IF(K939 &lt;= 'Additional Data'!$V$3, "Medium", "High"))</f>
        <v>High</v>
      </c>
      <c r="BL939" t="str">
        <f>IF(L939 &lt;= 'Additional Data'!$AA$2, "Low", IF(L939 &lt;= 'Additional Data'!$AA$3, "Medium", "High"))</f>
        <v>High</v>
      </c>
      <c r="BM939">
        <v>938</v>
      </c>
    </row>
    <row r="940" spans="1:65" x14ac:dyDescent="0.25">
      <c r="A940">
        <v>59041</v>
      </c>
      <c r="B940" t="str">
        <f>IF(A940 &lt;= 'Additional Data'!$B$2,"Low", IF(A940 &lt;='Additional Data'!$B$3, "Medium", "High"))</f>
        <v>Medium</v>
      </c>
      <c r="C940">
        <v>1</v>
      </c>
      <c r="D940">
        <v>1</v>
      </c>
      <c r="E940">
        <v>25</v>
      </c>
      <c r="F940" t="str">
        <f t="shared" si="126"/>
        <v>Recent</v>
      </c>
      <c r="G940">
        <v>69</v>
      </c>
      <c r="H940">
        <v>2</v>
      </c>
      <c r="I940">
        <v>15</v>
      </c>
      <c r="J940">
        <v>2</v>
      </c>
      <c r="K940">
        <v>2</v>
      </c>
      <c r="L940">
        <v>6</v>
      </c>
      <c r="M940">
        <f>INDEX('Additional Data'!$H$2:$M$2, MATCH(MAX(G940:L940), G940:L940,0))</f>
        <v>0</v>
      </c>
      <c r="N940">
        <v>2</v>
      </c>
      <c r="O940">
        <v>2</v>
      </c>
      <c r="P940">
        <v>0</v>
      </c>
      <c r="Q940">
        <v>4</v>
      </c>
      <c r="R940">
        <v>5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3</v>
      </c>
      <c r="Z940">
        <v>11</v>
      </c>
      <c r="AA940">
        <v>0</v>
      </c>
      <c r="AB940">
        <v>47</v>
      </c>
      <c r="AC940" t="str" cm="1">
        <f t="array" ref="AC940">_xlfn.IFS(AB940 &lt; 30, "&lt; 30", AB940 &lt; 40, "30-39", AB940 &lt; 50, "40-49", AB940 &gt;= 50, "50+")</f>
        <v>40-49</v>
      </c>
      <c r="AD940">
        <v>2212</v>
      </c>
      <c r="AE940">
        <v>0</v>
      </c>
      <c r="AF940">
        <v>1</v>
      </c>
      <c r="AG940">
        <v>0</v>
      </c>
      <c r="AH940">
        <v>0</v>
      </c>
      <c r="AI940">
        <v>0</v>
      </c>
      <c r="AJ940" t="str" cm="1">
        <f t="array" ref="AJ94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4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40">
        <v>0</v>
      </c>
      <c r="AM940">
        <v>0</v>
      </c>
      <c r="AN940">
        <v>1</v>
      </c>
      <c r="AO940">
        <v>0</v>
      </c>
      <c r="AP940">
        <v>0</v>
      </c>
      <c r="AQ940" t="str" cm="1">
        <f t="array" ref="AQ94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40" t="str" cm="1">
        <f t="array" ref="AR94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40">
        <v>90</v>
      </c>
      <c r="AT940">
        <v>84</v>
      </c>
      <c r="AU940">
        <v>0</v>
      </c>
      <c r="AV940">
        <v>2</v>
      </c>
      <c r="AW940" t="s">
        <v>47</v>
      </c>
      <c r="AX940" t="s">
        <v>13</v>
      </c>
      <c r="AY940" t="str">
        <f t="shared" si="127"/>
        <v>Store</v>
      </c>
      <c r="AZ940">
        <v>6</v>
      </c>
      <c r="BA940" t="s">
        <v>44</v>
      </c>
      <c r="BB940">
        <f t="shared" si="128"/>
        <v>6</v>
      </c>
      <c r="BC940">
        <f t="shared" si="129"/>
        <v>96</v>
      </c>
      <c r="BD940">
        <f t="shared" si="130"/>
        <v>8</v>
      </c>
      <c r="BE940">
        <f t="shared" si="131"/>
        <v>2</v>
      </c>
      <c r="BF940">
        <f t="shared" si="132"/>
        <v>3</v>
      </c>
      <c r="BG940">
        <f t="shared" si="133"/>
        <v>13</v>
      </c>
      <c r="BH940">
        <f t="shared" si="134"/>
        <v>3</v>
      </c>
      <c r="BI940" t="str">
        <f>VLOOKUP(BH940,'Additional Data'!$E$1:$F$12,2,FALSE)</f>
        <v>At Risk</v>
      </c>
      <c r="BJ940" t="str">
        <f>IF(G940 &lt;= 'Additional Data'!$Q$2, "Low", IF(G940 &lt;= 'Additional Data'!$Q$3, "Medium", "High"))</f>
        <v>Medium</v>
      </c>
      <c r="BK940" t="str">
        <f>IF(K940 &lt;= 'Additional Data'!$V$2, "Low", IF(K940 &lt;= 'Additional Data'!$V$3, "Medium", "High"))</f>
        <v>Medium</v>
      </c>
      <c r="BL940" t="str">
        <f>IF(L940 &lt;= 'Additional Data'!$AA$2, "Low", IF(L940 &lt;= 'Additional Data'!$AA$3, "Medium", "High"))</f>
        <v>Low</v>
      </c>
      <c r="BM940">
        <v>939</v>
      </c>
    </row>
    <row r="941" spans="1:65" x14ac:dyDescent="0.25">
      <c r="A941">
        <v>54237</v>
      </c>
      <c r="B941" t="str">
        <f>IF(A941 &lt;= 'Additional Data'!$B$2,"Low", IF(A941 &lt;='Additional Data'!$B$3, "Medium", "High"))</f>
        <v>Medium</v>
      </c>
      <c r="C941">
        <v>0</v>
      </c>
      <c r="D941">
        <v>1</v>
      </c>
      <c r="E941">
        <v>48</v>
      </c>
      <c r="F941" t="str">
        <f t="shared" si="126"/>
        <v>Mid</v>
      </c>
      <c r="G941">
        <v>267</v>
      </c>
      <c r="H941">
        <v>3</v>
      </c>
      <c r="I941">
        <v>30</v>
      </c>
      <c r="J941">
        <v>4</v>
      </c>
      <c r="K941">
        <v>0</v>
      </c>
      <c r="L941">
        <v>57</v>
      </c>
      <c r="M941">
        <f>INDEX('Additional Data'!$H$2:$M$2, MATCH(MAX(G941:L941), G941:L941,0))</f>
        <v>0</v>
      </c>
      <c r="N941">
        <v>4</v>
      </c>
      <c r="O941">
        <v>5</v>
      </c>
      <c r="P941">
        <v>2</v>
      </c>
      <c r="Q941">
        <v>5</v>
      </c>
      <c r="R941">
        <v>6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3</v>
      </c>
      <c r="Z941">
        <v>11</v>
      </c>
      <c r="AA941">
        <v>0</v>
      </c>
      <c r="AB941">
        <v>63</v>
      </c>
      <c r="AC941" t="str" cm="1">
        <f t="array" ref="AC941">_xlfn.IFS(AB941 &lt; 30, "&lt; 30", AB941 &lt; 40, "30-39", AB941 &lt; 50, "40-49", AB941 &gt;= 50, "50+")</f>
        <v>50+</v>
      </c>
      <c r="AD941">
        <v>2587</v>
      </c>
      <c r="AE941">
        <v>1</v>
      </c>
      <c r="AF941">
        <v>0</v>
      </c>
      <c r="AG941">
        <v>0</v>
      </c>
      <c r="AH941">
        <v>0</v>
      </c>
      <c r="AI941">
        <v>0</v>
      </c>
      <c r="AJ941" t="str" cm="1">
        <f t="array" ref="AJ94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94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41">
        <v>0</v>
      </c>
      <c r="AM941">
        <v>0</v>
      </c>
      <c r="AN941">
        <v>0</v>
      </c>
      <c r="AO941">
        <v>0</v>
      </c>
      <c r="AP941">
        <v>1</v>
      </c>
      <c r="AQ941" t="str" cm="1">
        <f t="array" ref="AQ94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41" t="str" cm="1">
        <f t="array" ref="AR94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41">
        <v>304</v>
      </c>
      <c r="AT941">
        <v>247</v>
      </c>
      <c r="AU941">
        <v>0</v>
      </c>
      <c r="AV941">
        <v>1</v>
      </c>
      <c r="AW941" t="s">
        <v>47</v>
      </c>
      <c r="AX941" t="s">
        <v>11</v>
      </c>
      <c r="AY941" t="str">
        <f t="shared" si="127"/>
        <v>Web</v>
      </c>
      <c r="AZ941">
        <v>12</v>
      </c>
      <c r="BA941" t="s">
        <v>44</v>
      </c>
      <c r="BB941">
        <f t="shared" si="128"/>
        <v>12</v>
      </c>
      <c r="BC941">
        <f t="shared" si="129"/>
        <v>361</v>
      </c>
      <c r="BD941">
        <f t="shared" si="130"/>
        <v>6</v>
      </c>
      <c r="BE941">
        <f t="shared" si="131"/>
        <v>4</v>
      </c>
      <c r="BF941">
        <f t="shared" si="132"/>
        <v>4</v>
      </c>
      <c r="BG941">
        <f t="shared" si="133"/>
        <v>14</v>
      </c>
      <c r="BH941">
        <f t="shared" si="134"/>
        <v>4</v>
      </c>
      <c r="BI941" t="str">
        <f>VLOOKUP(BH941,'Additional Data'!$E$1:$F$12,2,FALSE)</f>
        <v>At Risk</v>
      </c>
      <c r="BJ941" t="str">
        <f>IF(G941 &lt;= 'Additional Data'!$Q$2, "Low", IF(G941 &lt;= 'Additional Data'!$Q$3, "Medium", "High"))</f>
        <v>Medium</v>
      </c>
      <c r="BK941" t="str">
        <f>IF(K941 &lt;= 'Additional Data'!$V$2, "Low", IF(K941 &lt;= 'Additional Data'!$V$3, "Medium", "High"))</f>
        <v>Low</v>
      </c>
      <c r="BL941" t="str">
        <f>IF(L941 &lt;= 'Additional Data'!$AA$2, "Low", IF(L941 &lt;= 'Additional Data'!$AA$3, "Medium", "High"))</f>
        <v>High</v>
      </c>
      <c r="BM941">
        <v>940</v>
      </c>
    </row>
    <row r="942" spans="1:65" x14ac:dyDescent="0.25">
      <c r="A942">
        <v>70647</v>
      </c>
      <c r="B942" t="str">
        <f>IF(A942 &lt;= 'Additional Data'!$B$2,"Low", IF(A942 &lt;='Additional Data'!$B$3, "Medium", "High"))</f>
        <v>High</v>
      </c>
      <c r="C942">
        <v>0</v>
      </c>
      <c r="D942">
        <v>1</v>
      </c>
      <c r="E942">
        <v>65</v>
      </c>
      <c r="F942" t="str">
        <f t="shared" si="126"/>
        <v>Old</v>
      </c>
      <c r="G942">
        <v>561</v>
      </c>
      <c r="H942">
        <v>85</v>
      </c>
      <c r="I942">
        <v>171</v>
      </c>
      <c r="J942">
        <v>25</v>
      </c>
      <c r="K942">
        <v>123</v>
      </c>
      <c r="L942">
        <v>114</v>
      </c>
      <c r="M942">
        <f>INDEX('Additional Data'!$H$2:$M$2, MATCH(MAX(G942:L942), G942:L942,0))</f>
        <v>0</v>
      </c>
      <c r="N942">
        <v>2</v>
      </c>
      <c r="O942">
        <v>4</v>
      </c>
      <c r="P942">
        <v>7</v>
      </c>
      <c r="Q942">
        <v>13</v>
      </c>
      <c r="R942">
        <v>2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3</v>
      </c>
      <c r="Z942">
        <v>11</v>
      </c>
      <c r="AA942">
        <v>0</v>
      </c>
      <c r="AB942">
        <v>53</v>
      </c>
      <c r="AC942" t="str" cm="1">
        <f t="array" ref="AC942">_xlfn.IFS(AB942 &lt; 30, "&lt; 30", AB942 &lt; 40, "30-39", AB942 &lt; 50, "40-49", AB942 &gt;= 50, "50+")</f>
        <v>50+</v>
      </c>
      <c r="AD942">
        <v>2805</v>
      </c>
      <c r="AE942">
        <v>1</v>
      </c>
      <c r="AF942">
        <v>0</v>
      </c>
      <c r="AG942">
        <v>0</v>
      </c>
      <c r="AH942">
        <v>0</v>
      </c>
      <c r="AI942">
        <v>0</v>
      </c>
      <c r="AJ942" t="str" cm="1">
        <f t="array" ref="AJ94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94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42">
        <v>0</v>
      </c>
      <c r="AM942">
        <v>0</v>
      </c>
      <c r="AN942">
        <v>1</v>
      </c>
      <c r="AO942">
        <v>0</v>
      </c>
      <c r="AP942">
        <v>0</v>
      </c>
      <c r="AQ942" t="str" cm="1">
        <f t="array" ref="AQ94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42" t="str" cm="1">
        <f t="array" ref="AR94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42">
        <v>965</v>
      </c>
      <c r="AT942">
        <v>851</v>
      </c>
      <c r="AU942">
        <v>0</v>
      </c>
      <c r="AV942">
        <v>1</v>
      </c>
      <c r="AW942" t="s">
        <v>43</v>
      </c>
      <c r="AX942" t="s">
        <v>13</v>
      </c>
      <c r="AY942" t="str">
        <f t="shared" si="127"/>
        <v>Store</v>
      </c>
      <c r="AZ942">
        <v>24</v>
      </c>
      <c r="BA942" t="s">
        <v>44</v>
      </c>
      <c r="BB942">
        <f t="shared" si="128"/>
        <v>24</v>
      </c>
      <c r="BC942">
        <f t="shared" si="129"/>
        <v>1079</v>
      </c>
      <c r="BD942">
        <f t="shared" si="130"/>
        <v>4</v>
      </c>
      <c r="BE942">
        <f t="shared" si="131"/>
        <v>9</v>
      </c>
      <c r="BF942">
        <f t="shared" si="132"/>
        <v>7</v>
      </c>
      <c r="BG942">
        <f t="shared" si="133"/>
        <v>20</v>
      </c>
      <c r="BH942">
        <f t="shared" si="134"/>
        <v>7</v>
      </c>
      <c r="BI942" t="str">
        <f>VLOOKUP(BH942,'Additional Data'!$E$1:$F$12,2,FALSE)</f>
        <v>Loyal Customer</v>
      </c>
      <c r="BJ942" t="str">
        <f>IF(G942 &lt;= 'Additional Data'!$Q$2, "Low", IF(G942 &lt;= 'Additional Data'!$Q$3, "Medium", "High"))</f>
        <v>High</v>
      </c>
      <c r="BK942" t="str">
        <f>IF(K942 &lt;= 'Additional Data'!$V$2, "Low", IF(K942 &lt;= 'Additional Data'!$V$3, "Medium", "High"))</f>
        <v>High</v>
      </c>
      <c r="BL942" t="str">
        <f>IF(L942 &lt;= 'Additional Data'!$AA$2, "Low", IF(L942 &lt;= 'Additional Data'!$AA$3, "Medium", "High"))</f>
        <v>High</v>
      </c>
      <c r="BM942">
        <v>941</v>
      </c>
    </row>
    <row r="943" spans="1:65" x14ac:dyDescent="0.25">
      <c r="A943">
        <v>52597</v>
      </c>
      <c r="B943" t="str">
        <f>IF(A943 &lt;= 'Additional Data'!$B$2,"Low", IF(A943 &lt;='Additional Data'!$B$3, "Medium", "High"))</f>
        <v>Medium</v>
      </c>
      <c r="C943">
        <v>0</v>
      </c>
      <c r="D943">
        <v>1</v>
      </c>
      <c r="E943">
        <v>69</v>
      </c>
      <c r="F943" t="str">
        <f t="shared" si="126"/>
        <v>Old</v>
      </c>
      <c r="G943">
        <v>492</v>
      </c>
      <c r="H943">
        <v>0</v>
      </c>
      <c r="I943">
        <v>37</v>
      </c>
      <c r="J943">
        <v>7</v>
      </c>
      <c r="K943">
        <v>0</v>
      </c>
      <c r="L943">
        <v>42</v>
      </c>
      <c r="M943">
        <f>INDEX('Additional Data'!$H$2:$M$2, MATCH(MAX(G943:L943), G943:L943,0))</f>
        <v>0</v>
      </c>
      <c r="N943">
        <v>3</v>
      </c>
      <c r="O943">
        <v>6</v>
      </c>
      <c r="P943">
        <v>3</v>
      </c>
      <c r="Q943">
        <v>8</v>
      </c>
      <c r="R943">
        <v>5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3</v>
      </c>
      <c r="Z943">
        <v>11</v>
      </c>
      <c r="AA943">
        <v>0</v>
      </c>
      <c r="AB943">
        <v>58</v>
      </c>
      <c r="AC943" t="str" cm="1">
        <f t="array" ref="AC943">_xlfn.IFS(AB943 &lt; 30, "&lt; 30", AB943 &lt; 40, "30-39", AB943 &lt; 50, "40-49", AB943 &gt;= 50, "50+")</f>
        <v>50+</v>
      </c>
      <c r="AD943">
        <v>2212</v>
      </c>
      <c r="AE943">
        <v>0</v>
      </c>
      <c r="AF943">
        <v>0</v>
      </c>
      <c r="AG943">
        <v>1</v>
      </c>
      <c r="AH943">
        <v>0</v>
      </c>
      <c r="AI943">
        <v>0</v>
      </c>
      <c r="AJ943" t="str" cm="1">
        <f t="array" ref="AJ94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94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43">
        <v>0</v>
      </c>
      <c r="AM943">
        <v>0</v>
      </c>
      <c r="AN943">
        <v>0</v>
      </c>
      <c r="AO943">
        <v>0</v>
      </c>
      <c r="AP943">
        <v>1</v>
      </c>
      <c r="AQ943" t="str" cm="1">
        <f t="array" ref="AQ94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43" t="str" cm="1">
        <f t="array" ref="AR94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43">
        <v>536</v>
      </c>
      <c r="AT943">
        <v>494</v>
      </c>
      <c r="AU943">
        <v>0</v>
      </c>
      <c r="AV943">
        <v>1</v>
      </c>
      <c r="AW943" t="s">
        <v>46</v>
      </c>
      <c r="AX943" t="s">
        <v>13</v>
      </c>
      <c r="AY943" t="str">
        <f t="shared" si="127"/>
        <v>Store</v>
      </c>
      <c r="AZ943">
        <v>17</v>
      </c>
      <c r="BA943" t="s">
        <v>44</v>
      </c>
      <c r="BB943">
        <f t="shared" si="128"/>
        <v>17</v>
      </c>
      <c r="BC943">
        <f t="shared" si="129"/>
        <v>578</v>
      </c>
      <c r="BD943">
        <f t="shared" si="130"/>
        <v>4</v>
      </c>
      <c r="BE943">
        <f t="shared" si="131"/>
        <v>6</v>
      </c>
      <c r="BF943">
        <f t="shared" si="132"/>
        <v>5</v>
      </c>
      <c r="BG943">
        <f t="shared" si="133"/>
        <v>15</v>
      </c>
      <c r="BH943">
        <f t="shared" si="134"/>
        <v>4</v>
      </c>
      <c r="BI943" t="str">
        <f>VLOOKUP(BH943,'Additional Data'!$E$1:$F$12,2,FALSE)</f>
        <v>At Risk</v>
      </c>
      <c r="BJ943" t="str">
        <f>IF(G943 &lt;= 'Additional Data'!$Q$2, "Low", IF(G943 &lt;= 'Additional Data'!$Q$3, "Medium", "High"))</f>
        <v>Medium</v>
      </c>
      <c r="BK943" t="str">
        <f>IF(K943 &lt;= 'Additional Data'!$V$2, "Low", IF(K943 &lt;= 'Additional Data'!$V$3, "Medium", "High"))</f>
        <v>Low</v>
      </c>
      <c r="BL943" t="str">
        <f>IF(L943 &lt;= 'Additional Data'!$AA$2, "Low", IF(L943 &lt;= 'Additional Data'!$AA$3, "Medium", "High"))</f>
        <v>Medium</v>
      </c>
      <c r="BM943">
        <v>942</v>
      </c>
    </row>
    <row r="944" spans="1:65" x14ac:dyDescent="0.25">
      <c r="A944">
        <v>41021</v>
      </c>
      <c r="B944" t="str">
        <f>IF(A944 &lt;= 'Additional Data'!$B$2,"Low", IF(A944 &lt;='Additional Data'!$B$3, "Medium", "High"))</f>
        <v>Medium</v>
      </c>
      <c r="C944">
        <v>1</v>
      </c>
      <c r="D944">
        <v>0</v>
      </c>
      <c r="E944">
        <v>12</v>
      </c>
      <c r="F944" t="str">
        <f t="shared" si="126"/>
        <v>Recent</v>
      </c>
      <c r="G944">
        <v>14</v>
      </c>
      <c r="H944">
        <v>7</v>
      </c>
      <c r="I944">
        <v>9</v>
      </c>
      <c r="J944">
        <v>6</v>
      </c>
      <c r="K944">
        <v>16</v>
      </c>
      <c r="L944">
        <v>12</v>
      </c>
      <c r="M944">
        <f>INDEX('Additional Data'!$H$2:$M$2, MATCH(MAX(G944:L944), G944:L944,0))</f>
        <v>0</v>
      </c>
      <c r="N944">
        <v>2</v>
      </c>
      <c r="O944">
        <v>2</v>
      </c>
      <c r="P944">
        <v>0</v>
      </c>
      <c r="Q944">
        <v>3</v>
      </c>
      <c r="R944">
        <v>6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3</v>
      </c>
      <c r="Z944">
        <v>11</v>
      </c>
      <c r="AA944">
        <v>1</v>
      </c>
      <c r="AB944">
        <v>51</v>
      </c>
      <c r="AC944" t="str" cm="1">
        <f t="array" ref="AC944">_xlfn.IFS(AB944 &lt; 30, "&lt; 30", AB944 &lt; 40, "30-39", AB944 &lt; 50, "40-49", AB944 &gt;= 50, "50+")</f>
        <v>50+</v>
      </c>
      <c r="AD944">
        <v>2705</v>
      </c>
      <c r="AE944">
        <v>0</v>
      </c>
      <c r="AF944">
        <v>0</v>
      </c>
      <c r="AG944">
        <v>0</v>
      </c>
      <c r="AH944">
        <v>1</v>
      </c>
      <c r="AI944">
        <v>0</v>
      </c>
      <c r="AJ944" t="str" cm="1">
        <f t="array" ref="AJ94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4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44">
        <v>0</v>
      </c>
      <c r="AM944">
        <v>0</v>
      </c>
      <c r="AN944">
        <v>0</v>
      </c>
      <c r="AO944">
        <v>1</v>
      </c>
      <c r="AP944">
        <v>0</v>
      </c>
      <c r="AQ944" t="str" cm="1">
        <f t="array" ref="AQ94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944" t="str" cm="1">
        <f t="array" ref="AR94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44">
        <v>52</v>
      </c>
      <c r="AT944">
        <v>40</v>
      </c>
      <c r="AU944">
        <v>0</v>
      </c>
      <c r="AV944">
        <v>1</v>
      </c>
      <c r="AW944" t="s">
        <v>45</v>
      </c>
      <c r="AX944" t="s">
        <v>13</v>
      </c>
      <c r="AY944" t="str">
        <f t="shared" si="127"/>
        <v>Store</v>
      </c>
      <c r="AZ944">
        <v>5</v>
      </c>
      <c r="BA944" t="s">
        <v>44</v>
      </c>
      <c r="BB944">
        <f t="shared" si="128"/>
        <v>5</v>
      </c>
      <c r="BC944">
        <f t="shared" si="129"/>
        <v>64</v>
      </c>
      <c r="BD944">
        <f t="shared" si="130"/>
        <v>9</v>
      </c>
      <c r="BE944">
        <f t="shared" si="131"/>
        <v>1</v>
      </c>
      <c r="BF944">
        <f t="shared" si="132"/>
        <v>2</v>
      </c>
      <c r="BG944">
        <f t="shared" si="133"/>
        <v>12</v>
      </c>
      <c r="BH944">
        <f t="shared" si="134"/>
        <v>3</v>
      </c>
      <c r="BI944" t="str">
        <f>VLOOKUP(BH944,'Additional Data'!$E$1:$F$12,2,FALSE)</f>
        <v>At Risk</v>
      </c>
      <c r="BJ944" t="str">
        <f>IF(G944 &lt;= 'Additional Data'!$Q$2, "Low", IF(G944 &lt;= 'Additional Data'!$Q$3, "Medium", "High"))</f>
        <v>Low</v>
      </c>
      <c r="BK944" t="str">
        <f>IF(K944 &lt;= 'Additional Data'!$V$2, "Low", IF(K944 &lt;= 'Additional Data'!$V$3, "Medium", "High"))</f>
        <v>Medium</v>
      </c>
      <c r="BL944" t="str">
        <f>IF(L944 &lt;= 'Additional Data'!$AA$2, "Low", IF(L944 &lt;= 'Additional Data'!$AA$3, "Medium", "High"))</f>
        <v>Medium</v>
      </c>
      <c r="BM944">
        <v>943</v>
      </c>
    </row>
    <row r="945" spans="1:65" x14ac:dyDescent="0.25">
      <c r="A945">
        <v>40233</v>
      </c>
      <c r="B945" t="str">
        <f>IF(A945 &lt;= 'Additional Data'!$B$2,"Low", IF(A945 &lt;='Additional Data'!$B$3, "Medium", "High"))</f>
        <v>Medium</v>
      </c>
      <c r="C945">
        <v>0</v>
      </c>
      <c r="D945">
        <v>1</v>
      </c>
      <c r="E945">
        <v>84</v>
      </c>
      <c r="F945" t="str">
        <f t="shared" si="126"/>
        <v>Old</v>
      </c>
      <c r="G945">
        <v>80</v>
      </c>
      <c r="H945">
        <v>4</v>
      </c>
      <c r="I945">
        <v>46</v>
      </c>
      <c r="J945">
        <v>0</v>
      </c>
      <c r="K945">
        <v>17</v>
      </c>
      <c r="L945">
        <v>2</v>
      </c>
      <c r="M945">
        <f>INDEX('Additional Data'!$H$2:$M$2, MATCH(MAX(G945:L945), G945:L945,0))</f>
        <v>0</v>
      </c>
      <c r="N945">
        <v>5</v>
      </c>
      <c r="O945">
        <v>2</v>
      </c>
      <c r="P945">
        <v>1</v>
      </c>
      <c r="Q945">
        <v>5</v>
      </c>
      <c r="R945">
        <v>6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3</v>
      </c>
      <c r="Z945">
        <v>11</v>
      </c>
      <c r="AA945">
        <v>0</v>
      </c>
      <c r="AB945">
        <v>45</v>
      </c>
      <c r="AC945" t="str" cm="1">
        <f t="array" ref="AC945">_xlfn.IFS(AB945 &lt; 30, "&lt; 30", AB945 &lt; 40, "30-39", AB945 &lt; 50, "40-49", AB945 &gt;= 50, "50+")</f>
        <v>40-49</v>
      </c>
      <c r="AD945">
        <v>2417</v>
      </c>
      <c r="AE945">
        <v>0</v>
      </c>
      <c r="AF945">
        <v>1</v>
      </c>
      <c r="AG945">
        <v>0</v>
      </c>
      <c r="AH945">
        <v>0</v>
      </c>
      <c r="AI945">
        <v>0</v>
      </c>
      <c r="AJ945" t="str" cm="1">
        <f t="array" ref="AJ94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4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45">
        <v>0</v>
      </c>
      <c r="AM945">
        <v>0</v>
      </c>
      <c r="AN945">
        <v>0</v>
      </c>
      <c r="AO945">
        <v>0</v>
      </c>
      <c r="AP945">
        <v>1</v>
      </c>
      <c r="AQ945" t="str" cm="1">
        <f t="array" ref="AQ94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45" t="str" cm="1">
        <f t="array" ref="AR94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45">
        <v>147</v>
      </c>
      <c r="AT945">
        <v>145</v>
      </c>
      <c r="AU945">
        <v>0</v>
      </c>
      <c r="AV945">
        <v>1</v>
      </c>
      <c r="AW945" t="s">
        <v>47</v>
      </c>
      <c r="AX945" t="s">
        <v>13</v>
      </c>
      <c r="AY945" t="str">
        <f t="shared" si="127"/>
        <v>Store</v>
      </c>
      <c r="AZ945">
        <v>8</v>
      </c>
      <c r="BA945" t="s">
        <v>44</v>
      </c>
      <c r="BB945">
        <f t="shared" si="128"/>
        <v>8</v>
      </c>
      <c r="BC945">
        <f t="shared" si="129"/>
        <v>149</v>
      </c>
      <c r="BD945">
        <f t="shared" si="130"/>
        <v>1.9999999999999996</v>
      </c>
      <c r="BE945">
        <f t="shared" si="131"/>
        <v>3</v>
      </c>
      <c r="BF945">
        <f t="shared" si="132"/>
        <v>3</v>
      </c>
      <c r="BG945">
        <f t="shared" si="133"/>
        <v>8</v>
      </c>
      <c r="BH945">
        <f t="shared" si="134"/>
        <v>1</v>
      </c>
      <c r="BI945" t="str">
        <f>VLOOKUP(BH945,'Additional Data'!$E$1:$F$12,2,FALSE)</f>
        <v>Churned Customer</v>
      </c>
      <c r="BJ945" t="str">
        <f>IF(G945 &lt;= 'Additional Data'!$Q$2, "Low", IF(G945 &lt;= 'Additional Data'!$Q$3, "Medium", "High"))</f>
        <v>Medium</v>
      </c>
      <c r="BK945" t="str">
        <f>IF(K945 &lt;= 'Additional Data'!$V$2, "Low", IF(K945 &lt;= 'Additional Data'!$V$3, "Medium", "High"))</f>
        <v>Medium</v>
      </c>
      <c r="BL945" t="str">
        <f>IF(L945 &lt;= 'Additional Data'!$AA$2, "Low", IF(L945 &lt;= 'Additional Data'!$AA$3, "Medium", "High"))</f>
        <v>Low</v>
      </c>
      <c r="BM945">
        <v>944</v>
      </c>
    </row>
    <row r="946" spans="1:65" x14ac:dyDescent="0.25">
      <c r="A946">
        <v>50183</v>
      </c>
      <c r="B946" t="str">
        <f>IF(A946 &lt;= 'Additional Data'!$B$2,"Low", IF(A946 &lt;='Additional Data'!$B$3, "Medium", "High"))</f>
        <v>Medium</v>
      </c>
      <c r="C946">
        <v>1</v>
      </c>
      <c r="D946">
        <v>1</v>
      </c>
      <c r="E946">
        <v>47</v>
      </c>
      <c r="F946" t="str">
        <f t="shared" si="126"/>
        <v>Mid</v>
      </c>
      <c r="G946">
        <v>97</v>
      </c>
      <c r="H946">
        <v>12</v>
      </c>
      <c r="I946">
        <v>84</v>
      </c>
      <c r="J946">
        <v>13</v>
      </c>
      <c r="K946">
        <v>10</v>
      </c>
      <c r="L946">
        <v>15</v>
      </c>
      <c r="M946">
        <f>INDEX('Additional Data'!$H$2:$M$2, MATCH(MAX(G946:L946), G946:L946,0))</f>
        <v>0</v>
      </c>
      <c r="N946">
        <v>7</v>
      </c>
      <c r="O946">
        <v>3</v>
      </c>
      <c r="P946">
        <v>1</v>
      </c>
      <c r="Q946">
        <v>6</v>
      </c>
      <c r="R946">
        <v>5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3</v>
      </c>
      <c r="Z946">
        <v>11</v>
      </c>
      <c r="AA946">
        <v>0</v>
      </c>
      <c r="AB946">
        <v>40</v>
      </c>
      <c r="AC946" t="str" cm="1">
        <f t="array" ref="AC946">_xlfn.IFS(AB946 &lt; 30, "&lt; 30", AB946 &lt; 40, "30-39", AB946 &lt; 50, "40-49", AB946 &gt;= 50, "50+")</f>
        <v>40-49</v>
      </c>
      <c r="AD946">
        <v>2163</v>
      </c>
      <c r="AE946">
        <v>0</v>
      </c>
      <c r="AF946">
        <v>1</v>
      </c>
      <c r="AG946">
        <v>0</v>
      </c>
      <c r="AH946">
        <v>0</v>
      </c>
      <c r="AI946">
        <v>0</v>
      </c>
      <c r="AJ946" t="str" cm="1">
        <f t="array" ref="AJ94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4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46">
        <v>0</v>
      </c>
      <c r="AM946">
        <v>0</v>
      </c>
      <c r="AN946">
        <v>1</v>
      </c>
      <c r="AO946">
        <v>0</v>
      </c>
      <c r="AP946">
        <v>0</v>
      </c>
      <c r="AQ946" t="str" cm="1">
        <f t="array" ref="AQ94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46" t="str" cm="1">
        <f t="array" ref="AR94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46">
        <v>216</v>
      </c>
      <c r="AT946">
        <v>201</v>
      </c>
      <c r="AU946">
        <v>0</v>
      </c>
      <c r="AV946">
        <v>2</v>
      </c>
      <c r="AW946" t="s">
        <v>47</v>
      </c>
      <c r="AX946" t="s">
        <v>13</v>
      </c>
      <c r="AY946" t="str">
        <f t="shared" si="127"/>
        <v>Store</v>
      </c>
      <c r="AZ946">
        <v>10</v>
      </c>
      <c r="BA946" t="s">
        <v>44</v>
      </c>
      <c r="BB946">
        <f t="shared" si="128"/>
        <v>10</v>
      </c>
      <c r="BC946">
        <f t="shared" si="129"/>
        <v>231</v>
      </c>
      <c r="BD946">
        <f t="shared" si="130"/>
        <v>6</v>
      </c>
      <c r="BE946">
        <f t="shared" si="131"/>
        <v>4</v>
      </c>
      <c r="BF946">
        <f t="shared" si="132"/>
        <v>4</v>
      </c>
      <c r="BG946">
        <f t="shared" si="133"/>
        <v>14</v>
      </c>
      <c r="BH946">
        <f t="shared" si="134"/>
        <v>4</v>
      </c>
      <c r="BI946" t="str">
        <f>VLOOKUP(BH946,'Additional Data'!$E$1:$F$12,2,FALSE)</f>
        <v>At Risk</v>
      </c>
      <c r="BJ946" t="str">
        <f>IF(G946 &lt;= 'Additional Data'!$Q$2, "Low", IF(G946 &lt;= 'Additional Data'!$Q$3, "Medium", "High"))</f>
        <v>Medium</v>
      </c>
      <c r="BK946" t="str">
        <f>IF(K946 &lt;= 'Additional Data'!$V$2, "Low", IF(K946 &lt;= 'Additional Data'!$V$3, "Medium", "High"))</f>
        <v>Medium</v>
      </c>
      <c r="BL946" t="str">
        <f>IF(L946 &lt;= 'Additional Data'!$AA$2, "Low", IF(L946 &lt;= 'Additional Data'!$AA$3, "Medium", "High"))</f>
        <v>Medium</v>
      </c>
      <c r="BM946">
        <v>945</v>
      </c>
    </row>
    <row r="947" spans="1:65" x14ac:dyDescent="0.25">
      <c r="A947">
        <v>54753</v>
      </c>
      <c r="B947" t="str">
        <f>IF(A947 &lt;= 'Additional Data'!$B$2,"Low", IF(A947 &lt;='Additional Data'!$B$3, "Medium", "High"))</f>
        <v>Medium</v>
      </c>
      <c r="C947">
        <v>0</v>
      </c>
      <c r="D947">
        <v>1</v>
      </c>
      <c r="E947">
        <v>87</v>
      </c>
      <c r="F947" t="str">
        <f t="shared" si="126"/>
        <v>Old</v>
      </c>
      <c r="G947">
        <v>197</v>
      </c>
      <c r="H947">
        <v>107</v>
      </c>
      <c r="I947">
        <v>227</v>
      </c>
      <c r="J947">
        <v>7</v>
      </c>
      <c r="K947">
        <v>59</v>
      </c>
      <c r="L947">
        <v>131</v>
      </c>
      <c r="M947">
        <f>INDEX('Additional Data'!$H$2:$M$2, MATCH(MAX(G947:L947), G947:L947,0))</f>
        <v>0</v>
      </c>
      <c r="N947">
        <v>3</v>
      </c>
      <c r="O947">
        <v>5</v>
      </c>
      <c r="P947">
        <v>2</v>
      </c>
      <c r="Q947">
        <v>11</v>
      </c>
      <c r="R947">
        <v>4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3</v>
      </c>
      <c r="Z947">
        <v>11</v>
      </c>
      <c r="AA947">
        <v>0</v>
      </c>
      <c r="AB947">
        <v>61</v>
      </c>
      <c r="AC947" t="str" cm="1">
        <f t="array" ref="AC947">_xlfn.IFS(AB947 &lt; 30, "&lt; 30", AB947 &lt; 40, "30-39", AB947 &lt; 50, "40-49", AB947 &gt;= 50, "50+")</f>
        <v>50+</v>
      </c>
      <c r="AD947">
        <v>2449</v>
      </c>
      <c r="AE947">
        <v>0</v>
      </c>
      <c r="AF947">
        <v>0</v>
      </c>
      <c r="AG947">
        <v>0</v>
      </c>
      <c r="AH947">
        <v>1</v>
      </c>
      <c r="AI947">
        <v>0</v>
      </c>
      <c r="AJ947" t="str" cm="1">
        <f t="array" ref="AJ94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4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47">
        <v>0</v>
      </c>
      <c r="AM947">
        <v>0</v>
      </c>
      <c r="AN947">
        <v>1</v>
      </c>
      <c r="AO947">
        <v>0</v>
      </c>
      <c r="AP947">
        <v>0</v>
      </c>
      <c r="AQ947" t="str" cm="1">
        <f t="array" ref="AQ94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47" t="str" cm="1">
        <f t="array" ref="AR94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47">
        <v>597</v>
      </c>
      <c r="AT947">
        <v>466</v>
      </c>
      <c r="AU947">
        <v>0</v>
      </c>
      <c r="AV947">
        <v>1</v>
      </c>
      <c r="AW947" t="s">
        <v>46</v>
      </c>
      <c r="AX947" t="s">
        <v>13</v>
      </c>
      <c r="AY947" t="str">
        <f t="shared" si="127"/>
        <v>Store</v>
      </c>
      <c r="AZ947">
        <v>18</v>
      </c>
      <c r="BA947" t="s">
        <v>44</v>
      </c>
      <c r="BB947">
        <f t="shared" si="128"/>
        <v>18</v>
      </c>
      <c r="BC947">
        <f t="shared" si="129"/>
        <v>728</v>
      </c>
      <c r="BD947">
        <f t="shared" si="130"/>
        <v>1.9999999999999996</v>
      </c>
      <c r="BE947">
        <f t="shared" si="131"/>
        <v>7</v>
      </c>
      <c r="BF947">
        <f t="shared" si="132"/>
        <v>6</v>
      </c>
      <c r="BG947">
        <f t="shared" si="133"/>
        <v>15</v>
      </c>
      <c r="BH947">
        <f t="shared" si="134"/>
        <v>4</v>
      </c>
      <c r="BI947" t="str">
        <f>VLOOKUP(BH947,'Additional Data'!$E$1:$F$12,2,FALSE)</f>
        <v>At Risk</v>
      </c>
      <c r="BJ947" t="str">
        <f>IF(G947 &lt;= 'Additional Data'!$Q$2, "Low", IF(G947 &lt;= 'Additional Data'!$Q$3, "Medium", "High"))</f>
        <v>Medium</v>
      </c>
      <c r="BK947" t="str">
        <f>IF(K947 &lt;= 'Additional Data'!$V$2, "Low", IF(K947 &lt;= 'Additional Data'!$V$3, "Medium", "High"))</f>
        <v>High</v>
      </c>
      <c r="BL947" t="str">
        <f>IF(L947 &lt;= 'Additional Data'!$AA$2, "Low", IF(L947 &lt;= 'Additional Data'!$AA$3, "Medium", "High"))</f>
        <v>High</v>
      </c>
      <c r="BM947">
        <v>946</v>
      </c>
    </row>
    <row r="948" spans="1:65" x14ac:dyDescent="0.25">
      <c r="A948">
        <v>92955</v>
      </c>
      <c r="B948" t="str">
        <f>IF(A948 &lt;= 'Additional Data'!$B$2,"Low", IF(A948 &lt;='Additional Data'!$B$3, "Medium", "High"))</f>
        <v>High</v>
      </c>
      <c r="C948">
        <v>0</v>
      </c>
      <c r="D948">
        <v>0</v>
      </c>
      <c r="E948">
        <v>35</v>
      </c>
      <c r="F948" t="str">
        <f t="shared" si="126"/>
        <v>Mid</v>
      </c>
      <c r="G948">
        <v>693</v>
      </c>
      <c r="H948">
        <v>21</v>
      </c>
      <c r="I948">
        <v>925</v>
      </c>
      <c r="J948">
        <v>31</v>
      </c>
      <c r="K948">
        <v>24</v>
      </c>
      <c r="L948">
        <v>84</v>
      </c>
      <c r="M948">
        <f>INDEX('Additional Data'!$H$2:$M$2, MATCH(MAX(G948:L948), G948:L948,0))</f>
        <v>0</v>
      </c>
      <c r="N948">
        <v>1</v>
      </c>
      <c r="O948">
        <v>6</v>
      </c>
      <c r="P948">
        <v>7</v>
      </c>
      <c r="Q948">
        <v>9</v>
      </c>
      <c r="R948">
        <v>2</v>
      </c>
      <c r="S948">
        <v>0</v>
      </c>
      <c r="T948">
        <v>0</v>
      </c>
      <c r="U948">
        <v>1</v>
      </c>
      <c r="V948">
        <v>1</v>
      </c>
      <c r="W948">
        <v>0</v>
      </c>
      <c r="X948">
        <v>0</v>
      </c>
      <c r="Y948">
        <v>3</v>
      </c>
      <c r="Z948">
        <v>11</v>
      </c>
      <c r="AA948">
        <v>1</v>
      </c>
      <c r="AB948">
        <v>47</v>
      </c>
      <c r="AC948" t="str" cm="1">
        <f t="array" ref="AC948">_xlfn.IFS(AB948 &lt; 30, "&lt; 30", AB948 &lt; 40, "30-39", AB948 &lt; 50, "40-49", AB948 &gt;= 50, "50+")</f>
        <v>40-49</v>
      </c>
      <c r="AD948">
        <v>2473</v>
      </c>
      <c r="AE948">
        <v>0</v>
      </c>
      <c r="AF948">
        <v>1</v>
      </c>
      <c r="AG948">
        <v>0</v>
      </c>
      <c r="AH948">
        <v>0</v>
      </c>
      <c r="AI948">
        <v>0</v>
      </c>
      <c r="AJ948" t="str" cm="1">
        <f t="array" ref="AJ94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4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48">
        <v>0</v>
      </c>
      <c r="AM948">
        <v>0</v>
      </c>
      <c r="AN948">
        <v>1</v>
      </c>
      <c r="AO948">
        <v>0</v>
      </c>
      <c r="AP948">
        <v>0</v>
      </c>
      <c r="AQ948" t="str" cm="1">
        <f t="array" ref="AQ94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48" t="str" cm="1">
        <f t="array" ref="AR94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48">
        <v>1694</v>
      </c>
      <c r="AT948">
        <v>1610</v>
      </c>
      <c r="AU948">
        <v>2</v>
      </c>
      <c r="AV948">
        <v>0</v>
      </c>
      <c r="AW948" t="s">
        <v>43</v>
      </c>
      <c r="AX948" t="s">
        <v>13</v>
      </c>
      <c r="AY948" t="str">
        <f t="shared" si="127"/>
        <v>Store</v>
      </c>
      <c r="AZ948">
        <v>22</v>
      </c>
      <c r="BA948" t="s">
        <v>48</v>
      </c>
      <c r="BB948">
        <f t="shared" si="128"/>
        <v>22</v>
      </c>
      <c r="BC948">
        <f t="shared" si="129"/>
        <v>1778</v>
      </c>
      <c r="BD948">
        <f t="shared" si="130"/>
        <v>7</v>
      </c>
      <c r="BE948">
        <f t="shared" si="131"/>
        <v>8</v>
      </c>
      <c r="BF948">
        <f t="shared" si="132"/>
        <v>9</v>
      </c>
      <c r="BG948">
        <f t="shared" si="133"/>
        <v>24</v>
      </c>
      <c r="BH948">
        <f t="shared" si="134"/>
        <v>9</v>
      </c>
      <c r="BI948" t="str">
        <f>VLOOKUP(BH948,'Additional Data'!$E$1:$F$12,2,FALSE)</f>
        <v>Top Customer</v>
      </c>
      <c r="BJ948" t="str">
        <f>IF(G948 &lt;= 'Additional Data'!$Q$2, "Low", IF(G948 &lt;= 'Additional Data'!$Q$3, "Medium", "High"))</f>
        <v>High</v>
      </c>
      <c r="BK948" t="str">
        <f>IF(K948 &lt;= 'Additional Data'!$V$2, "Low", IF(K948 &lt;= 'Additional Data'!$V$3, "Medium", "High"))</f>
        <v>Medium</v>
      </c>
      <c r="BL948" t="str">
        <f>IF(L948 &lt;= 'Additional Data'!$AA$2, "Low", IF(L948 &lt;= 'Additional Data'!$AA$3, "Medium", "High"))</f>
        <v>High</v>
      </c>
      <c r="BM948">
        <v>947</v>
      </c>
    </row>
    <row r="949" spans="1:65" x14ac:dyDescent="0.25">
      <c r="A949">
        <v>33471</v>
      </c>
      <c r="B949" t="str">
        <f>IF(A949 &lt;= 'Additional Data'!$B$2,"Low", IF(A949 &lt;='Additional Data'!$B$3, "Medium", "High"))</f>
        <v>Low</v>
      </c>
      <c r="C949">
        <v>1</v>
      </c>
      <c r="D949">
        <v>0</v>
      </c>
      <c r="E949">
        <v>47</v>
      </c>
      <c r="F949" t="str">
        <f t="shared" si="126"/>
        <v>Mid</v>
      </c>
      <c r="G949">
        <v>43</v>
      </c>
      <c r="H949">
        <v>2</v>
      </c>
      <c r="I949">
        <v>27</v>
      </c>
      <c r="J949">
        <v>0</v>
      </c>
      <c r="K949">
        <v>9</v>
      </c>
      <c r="L949">
        <v>12</v>
      </c>
      <c r="M949">
        <f>INDEX('Additional Data'!$H$2:$M$2, MATCH(MAX(G949:L949), G949:L949,0))</f>
        <v>0</v>
      </c>
      <c r="N949">
        <v>3</v>
      </c>
      <c r="O949">
        <v>3</v>
      </c>
      <c r="P949">
        <v>0</v>
      </c>
      <c r="Q949">
        <v>4</v>
      </c>
      <c r="R949">
        <v>7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3</v>
      </c>
      <c r="Z949">
        <v>11</v>
      </c>
      <c r="AA949">
        <v>0</v>
      </c>
      <c r="AB949">
        <v>47</v>
      </c>
      <c r="AC949" t="str" cm="1">
        <f t="array" ref="AC949">_xlfn.IFS(AB949 &lt; 30, "&lt; 30", AB949 &lt; 40, "30-39", AB949 &lt; 50, "40-49", AB949 &gt;= 50, "50+")</f>
        <v>40-49</v>
      </c>
      <c r="AD949">
        <v>2784</v>
      </c>
      <c r="AE949">
        <v>0</v>
      </c>
      <c r="AF949">
        <v>1</v>
      </c>
      <c r="AG949">
        <v>0</v>
      </c>
      <c r="AH949">
        <v>0</v>
      </c>
      <c r="AI949">
        <v>0</v>
      </c>
      <c r="AJ949" t="str" cm="1">
        <f t="array" ref="AJ94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4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49">
        <v>0</v>
      </c>
      <c r="AM949">
        <v>0</v>
      </c>
      <c r="AN949">
        <v>1</v>
      </c>
      <c r="AO949">
        <v>0</v>
      </c>
      <c r="AP949">
        <v>0</v>
      </c>
      <c r="AQ949" t="str" cm="1">
        <f t="array" ref="AQ94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49" t="str" cm="1">
        <f t="array" ref="AR94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49">
        <v>81</v>
      </c>
      <c r="AT949">
        <v>69</v>
      </c>
      <c r="AU949">
        <v>0</v>
      </c>
      <c r="AV949">
        <v>1</v>
      </c>
      <c r="AW949" t="s">
        <v>47</v>
      </c>
      <c r="AX949" t="s">
        <v>13</v>
      </c>
      <c r="AY949" t="str">
        <f t="shared" si="127"/>
        <v>Store</v>
      </c>
      <c r="AZ949">
        <v>7</v>
      </c>
      <c r="BA949" t="s">
        <v>44</v>
      </c>
      <c r="BB949">
        <f t="shared" si="128"/>
        <v>7</v>
      </c>
      <c r="BC949">
        <f t="shared" si="129"/>
        <v>93</v>
      </c>
      <c r="BD949">
        <f t="shared" si="130"/>
        <v>6</v>
      </c>
      <c r="BE949">
        <f t="shared" si="131"/>
        <v>3</v>
      </c>
      <c r="BF949">
        <f t="shared" si="132"/>
        <v>3</v>
      </c>
      <c r="BG949">
        <f t="shared" si="133"/>
        <v>12</v>
      </c>
      <c r="BH949">
        <f t="shared" si="134"/>
        <v>3</v>
      </c>
      <c r="BI949" t="str">
        <f>VLOOKUP(BH949,'Additional Data'!$E$1:$F$12,2,FALSE)</f>
        <v>At Risk</v>
      </c>
      <c r="BJ949" t="str">
        <f>IF(G949 &lt;= 'Additional Data'!$Q$2, "Low", IF(G949 &lt;= 'Additional Data'!$Q$3, "Medium", "High"))</f>
        <v>Medium</v>
      </c>
      <c r="BK949" t="str">
        <f>IF(K949 &lt;= 'Additional Data'!$V$2, "Low", IF(K949 &lt;= 'Additional Data'!$V$3, "Medium", "High"))</f>
        <v>Medium</v>
      </c>
      <c r="BL949" t="str">
        <f>IF(L949 &lt;= 'Additional Data'!$AA$2, "Low", IF(L949 &lt;= 'Additional Data'!$AA$3, "Medium", "High"))</f>
        <v>Medium</v>
      </c>
      <c r="BM949">
        <v>948</v>
      </c>
    </row>
    <row r="950" spans="1:65" x14ac:dyDescent="0.25">
      <c r="A950">
        <v>34596</v>
      </c>
      <c r="B950" t="str">
        <f>IF(A950 &lt;= 'Additional Data'!$B$2,"Low", IF(A950 &lt;='Additional Data'!$B$3, "Medium", "High"))</f>
        <v>Low</v>
      </c>
      <c r="C950">
        <v>1</v>
      </c>
      <c r="D950">
        <v>0</v>
      </c>
      <c r="E950">
        <v>48</v>
      </c>
      <c r="F950" t="str">
        <f t="shared" si="126"/>
        <v>Mid</v>
      </c>
      <c r="G950">
        <v>14</v>
      </c>
      <c r="H950">
        <v>0</v>
      </c>
      <c r="I950">
        <v>2</v>
      </c>
      <c r="J950">
        <v>0</v>
      </c>
      <c r="K950">
        <v>0</v>
      </c>
      <c r="L950">
        <v>7</v>
      </c>
      <c r="M950">
        <f>INDEX('Additional Data'!$H$2:$M$2, MATCH(MAX(G950:L950), G950:L950,0))</f>
        <v>0</v>
      </c>
      <c r="N950">
        <v>1</v>
      </c>
      <c r="O950">
        <v>1</v>
      </c>
      <c r="P950">
        <v>0</v>
      </c>
      <c r="Q950">
        <v>2</v>
      </c>
      <c r="R950">
        <v>8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3</v>
      </c>
      <c r="Z950">
        <v>11</v>
      </c>
      <c r="AA950">
        <v>1</v>
      </c>
      <c r="AB950">
        <v>46</v>
      </c>
      <c r="AC950" t="str" cm="1">
        <f t="array" ref="AC950">_xlfn.IFS(AB950 &lt; 30, "&lt; 30", AB950 &lt; 40, "30-39", AB950 &lt; 50, "40-49", AB950 &gt;= 50, "50+")</f>
        <v>40-49</v>
      </c>
      <c r="AD950">
        <v>2601</v>
      </c>
      <c r="AE950">
        <v>0</v>
      </c>
      <c r="AF950">
        <v>1</v>
      </c>
      <c r="AG950">
        <v>0</v>
      </c>
      <c r="AH950">
        <v>0</v>
      </c>
      <c r="AI950">
        <v>0</v>
      </c>
      <c r="AJ950" t="str" cm="1">
        <f t="array" ref="AJ95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5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50">
        <v>0</v>
      </c>
      <c r="AM950">
        <v>0</v>
      </c>
      <c r="AN950">
        <v>0</v>
      </c>
      <c r="AO950">
        <v>0</v>
      </c>
      <c r="AP950">
        <v>1</v>
      </c>
      <c r="AQ950" t="str" cm="1">
        <f t="array" ref="AQ95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50" t="str" cm="1">
        <f t="array" ref="AR95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50">
        <v>16</v>
      </c>
      <c r="AT950">
        <v>9</v>
      </c>
      <c r="AU950">
        <v>0</v>
      </c>
      <c r="AV950">
        <v>1</v>
      </c>
      <c r="AW950" t="s">
        <v>45</v>
      </c>
      <c r="AX950" t="s">
        <v>13</v>
      </c>
      <c r="AY950" t="str">
        <f t="shared" si="127"/>
        <v>Store</v>
      </c>
      <c r="AZ950">
        <v>3</v>
      </c>
      <c r="BA950" t="s">
        <v>44</v>
      </c>
      <c r="BB950">
        <f t="shared" si="128"/>
        <v>3</v>
      </c>
      <c r="BC950">
        <f t="shared" si="129"/>
        <v>23</v>
      </c>
      <c r="BD950">
        <f t="shared" si="130"/>
        <v>6</v>
      </c>
      <c r="BE950">
        <f t="shared" si="131"/>
        <v>0</v>
      </c>
      <c r="BF950">
        <f t="shared" si="132"/>
        <v>0</v>
      </c>
      <c r="BG950">
        <f t="shared" si="133"/>
        <v>6</v>
      </c>
      <c r="BH950">
        <f t="shared" si="134"/>
        <v>0</v>
      </c>
      <c r="BI950" t="str">
        <f>VLOOKUP(BH950,'Additional Data'!$E$1:$F$12,2,FALSE)</f>
        <v>Churned Customer</v>
      </c>
      <c r="BJ950" t="str">
        <f>IF(G950 &lt;= 'Additional Data'!$Q$2, "Low", IF(G950 &lt;= 'Additional Data'!$Q$3, "Medium", "High"))</f>
        <v>Low</v>
      </c>
      <c r="BK950" t="str">
        <f>IF(K950 &lt;= 'Additional Data'!$V$2, "Low", IF(K950 &lt;= 'Additional Data'!$V$3, "Medium", "High"))</f>
        <v>Low</v>
      </c>
      <c r="BL950" t="str">
        <f>IF(L950 &lt;= 'Additional Data'!$AA$2, "Low", IF(L950 &lt;= 'Additional Data'!$AA$3, "Medium", "High"))</f>
        <v>Low</v>
      </c>
      <c r="BM950">
        <v>949</v>
      </c>
    </row>
    <row r="951" spans="1:65" x14ac:dyDescent="0.25">
      <c r="A951">
        <v>44010</v>
      </c>
      <c r="B951" t="str">
        <f>IF(A951 &lt;= 'Additional Data'!$B$2,"Low", IF(A951 &lt;='Additional Data'!$B$3, "Medium", "High"))</f>
        <v>Medium</v>
      </c>
      <c r="C951">
        <v>1</v>
      </c>
      <c r="D951">
        <v>0</v>
      </c>
      <c r="E951">
        <v>46</v>
      </c>
      <c r="F951" t="str">
        <f t="shared" si="126"/>
        <v>Mid</v>
      </c>
      <c r="G951">
        <v>186</v>
      </c>
      <c r="H951">
        <v>36</v>
      </c>
      <c r="I951">
        <v>234</v>
      </c>
      <c r="J951">
        <v>86</v>
      </c>
      <c r="K951">
        <v>72</v>
      </c>
      <c r="L951">
        <v>48</v>
      </c>
      <c r="M951">
        <f>INDEX('Additional Data'!$H$2:$M$2, MATCH(MAX(G951:L951), G951:L951,0))</f>
        <v>0</v>
      </c>
      <c r="N951">
        <v>6</v>
      </c>
      <c r="O951">
        <v>10</v>
      </c>
      <c r="P951">
        <v>2</v>
      </c>
      <c r="Q951">
        <v>6</v>
      </c>
      <c r="R951">
        <v>9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3</v>
      </c>
      <c r="Z951">
        <v>11</v>
      </c>
      <c r="AA951">
        <v>0</v>
      </c>
      <c r="AB951">
        <v>40</v>
      </c>
      <c r="AC951" t="str" cm="1">
        <f t="array" ref="AC951">_xlfn.IFS(AB951 &lt; 30, "&lt; 30", AB951 &lt; 40, "30-39", AB951 &lt; 50, "40-49", AB951 &gt;= 50, "50+")</f>
        <v>40-49</v>
      </c>
      <c r="AD951">
        <v>2783</v>
      </c>
      <c r="AE951">
        <v>0</v>
      </c>
      <c r="AF951">
        <v>0</v>
      </c>
      <c r="AG951">
        <v>0</v>
      </c>
      <c r="AH951">
        <v>1</v>
      </c>
      <c r="AI951">
        <v>0</v>
      </c>
      <c r="AJ951" t="str" cm="1">
        <f t="array" ref="AJ95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5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51">
        <v>0</v>
      </c>
      <c r="AM951">
        <v>0</v>
      </c>
      <c r="AN951">
        <v>1</v>
      </c>
      <c r="AO951">
        <v>0</v>
      </c>
      <c r="AP951">
        <v>0</v>
      </c>
      <c r="AQ951" t="str" cm="1">
        <f t="array" ref="AQ95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51" t="str" cm="1">
        <f t="array" ref="AR95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51">
        <v>614</v>
      </c>
      <c r="AT951">
        <v>566</v>
      </c>
      <c r="AU951">
        <v>0</v>
      </c>
      <c r="AV951">
        <v>1</v>
      </c>
      <c r="AW951" t="s">
        <v>46</v>
      </c>
      <c r="AX951" t="s">
        <v>11</v>
      </c>
      <c r="AY951" t="str">
        <f t="shared" si="127"/>
        <v>Web</v>
      </c>
      <c r="AZ951">
        <v>18</v>
      </c>
      <c r="BA951" t="s">
        <v>44</v>
      </c>
      <c r="BB951">
        <f t="shared" si="128"/>
        <v>18</v>
      </c>
      <c r="BC951">
        <f t="shared" si="129"/>
        <v>662</v>
      </c>
      <c r="BD951">
        <f t="shared" si="130"/>
        <v>6</v>
      </c>
      <c r="BE951">
        <f t="shared" si="131"/>
        <v>7</v>
      </c>
      <c r="BF951">
        <f t="shared" si="132"/>
        <v>6</v>
      </c>
      <c r="BG951">
        <f t="shared" si="133"/>
        <v>19</v>
      </c>
      <c r="BH951">
        <f t="shared" si="134"/>
        <v>7</v>
      </c>
      <c r="BI951" t="str">
        <f>VLOOKUP(BH951,'Additional Data'!$E$1:$F$12,2,FALSE)</f>
        <v>Loyal Customer</v>
      </c>
      <c r="BJ951" t="str">
        <f>IF(G951 &lt;= 'Additional Data'!$Q$2, "Low", IF(G951 &lt;= 'Additional Data'!$Q$3, "Medium", "High"))</f>
        <v>Medium</v>
      </c>
      <c r="BK951" t="str">
        <f>IF(K951 &lt;= 'Additional Data'!$V$2, "Low", IF(K951 &lt;= 'Additional Data'!$V$3, "Medium", "High"))</f>
        <v>High</v>
      </c>
      <c r="BL951" t="str">
        <f>IF(L951 &lt;= 'Additional Data'!$AA$2, "Low", IF(L951 &lt;= 'Additional Data'!$AA$3, "Medium", "High"))</f>
        <v>Medium</v>
      </c>
      <c r="BM951">
        <v>950</v>
      </c>
    </row>
    <row r="952" spans="1:65" x14ac:dyDescent="0.25">
      <c r="A952">
        <v>84219</v>
      </c>
      <c r="B952" t="str">
        <f>IF(A952 &lt;= 'Additional Data'!$B$2,"Low", IF(A952 &lt;='Additional Data'!$B$3, "Medium", "High"))</f>
        <v>High</v>
      </c>
      <c r="C952">
        <v>0</v>
      </c>
      <c r="D952">
        <v>0</v>
      </c>
      <c r="E952">
        <v>27</v>
      </c>
      <c r="F952" t="str">
        <f t="shared" si="126"/>
        <v>Recent</v>
      </c>
      <c r="G952">
        <v>434</v>
      </c>
      <c r="H952">
        <v>137</v>
      </c>
      <c r="I952">
        <v>400</v>
      </c>
      <c r="J952">
        <v>45</v>
      </c>
      <c r="K952">
        <v>137</v>
      </c>
      <c r="L952">
        <v>45</v>
      </c>
      <c r="M952">
        <f>INDEX('Additional Data'!$H$2:$M$2, MATCH(MAX(G952:L952), G952:L952,0))</f>
        <v>0</v>
      </c>
      <c r="N952">
        <v>1</v>
      </c>
      <c r="O952">
        <v>3</v>
      </c>
      <c r="P952">
        <v>4</v>
      </c>
      <c r="Q952">
        <v>10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3</v>
      </c>
      <c r="Z952">
        <v>11</v>
      </c>
      <c r="AA952">
        <v>0</v>
      </c>
      <c r="AB952">
        <v>32</v>
      </c>
      <c r="AC952" t="str" cm="1">
        <f t="array" ref="AC952">_xlfn.IFS(AB952 &lt; 30, "&lt; 30", AB952 &lt; 40, "30-39", AB952 &lt; 50, "40-49", AB952 &gt;= 50, "50+")</f>
        <v>30-39</v>
      </c>
      <c r="AD952">
        <v>2306</v>
      </c>
      <c r="AE952">
        <v>0</v>
      </c>
      <c r="AF952">
        <v>1</v>
      </c>
      <c r="AG952">
        <v>0</v>
      </c>
      <c r="AH952">
        <v>0</v>
      </c>
      <c r="AI952">
        <v>0</v>
      </c>
      <c r="AJ952" t="str" cm="1">
        <f t="array" ref="AJ95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5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52">
        <v>0</v>
      </c>
      <c r="AM952">
        <v>0</v>
      </c>
      <c r="AN952">
        <v>1</v>
      </c>
      <c r="AO952">
        <v>0</v>
      </c>
      <c r="AP952">
        <v>0</v>
      </c>
      <c r="AQ952" t="str" cm="1">
        <f t="array" ref="AQ95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52" t="str" cm="1">
        <f t="array" ref="AR95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52">
        <v>1153</v>
      </c>
      <c r="AT952">
        <v>1108</v>
      </c>
      <c r="AU952">
        <v>0</v>
      </c>
      <c r="AV952">
        <v>0</v>
      </c>
      <c r="AW952" t="s">
        <v>43</v>
      </c>
      <c r="AX952" t="s">
        <v>13</v>
      </c>
      <c r="AY952" t="str">
        <f t="shared" si="127"/>
        <v>Store</v>
      </c>
      <c r="AZ952">
        <v>17</v>
      </c>
      <c r="BA952" t="s">
        <v>44</v>
      </c>
      <c r="BB952">
        <f t="shared" si="128"/>
        <v>17</v>
      </c>
      <c r="BC952">
        <f t="shared" si="129"/>
        <v>1198</v>
      </c>
      <c r="BD952">
        <f t="shared" si="130"/>
        <v>8</v>
      </c>
      <c r="BE952">
        <f t="shared" si="131"/>
        <v>6</v>
      </c>
      <c r="BF952">
        <f t="shared" si="132"/>
        <v>8</v>
      </c>
      <c r="BG952">
        <f t="shared" si="133"/>
        <v>22</v>
      </c>
      <c r="BH952">
        <f t="shared" si="134"/>
        <v>8</v>
      </c>
      <c r="BI952" t="str">
        <f>VLOOKUP(BH952,'Additional Data'!$E$1:$F$12,2,FALSE)</f>
        <v>Top Customer</v>
      </c>
      <c r="BJ952" t="str">
        <f>IF(G952 &lt;= 'Additional Data'!$Q$2, "Low", IF(G952 &lt;= 'Additional Data'!$Q$3, "Medium", "High"))</f>
        <v>Medium</v>
      </c>
      <c r="BK952" t="str">
        <f>IF(K952 &lt;= 'Additional Data'!$V$2, "Low", IF(K952 &lt;= 'Additional Data'!$V$3, "Medium", "High"))</f>
        <v>High</v>
      </c>
      <c r="BL952" t="str">
        <f>IF(L952 &lt;= 'Additional Data'!$AA$2, "Low", IF(L952 &lt;= 'Additional Data'!$AA$3, "Medium", "High"))</f>
        <v>Medium</v>
      </c>
      <c r="BM952">
        <v>951</v>
      </c>
    </row>
    <row r="953" spans="1:65" x14ac:dyDescent="0.25">
      <c r="A953">
        <v>40706</v>
      </c>
      <c r="B953" t="str">
        <f>IF(A953 &lt;= 'Additional Data'!$B$2,"Low", IF(A953 &lt;='Additional Data'!$B$3, "Medium", "High"))</f>
        <v>Medium</v>
      </c>
      <c r="C953">
        <v>2</v>
      </c>
      <c r="D953">
        <v>1</v>
      </c>
      <c r="E953">
        <v>37</v>
      </c>
      <c r="F953" t="str">
        <f t="shared" si="126"/>
        <v>Mid</v>
      </c>
      <c r="G953">
        <v>59</v>
      </c>
      <c r="H953">
        <v>0</v>
      </c>
      <c r="I953">
        <v>11</v>
      </c>
      <c r="J953">
        <v>4</v>
      </c>
      <c r="K953">
        <v>2</v>
      </c>
      <c r="L953">
        <v>5</v>
      </c>
      <c r="M953">
        <f>INDEX('Additional Data'!$H$2:$M$2, MATCH(MAX(G953:L953), G953:L953,0))</f>
        <v>0</v>
      </c>
      <c r="N953">
        <v>4</v>
      </c>
      <c r="O953">
        <v>3</v>
      </c>
      <c r="P953">
        <v>0</v>
      </c>
      <c r="Q953">
        <v>4</v>
      </c>
      <c r="R953">
        <v>7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3</v>
      </c>
      <c r="Z953">
        <v>11</v>
      </c>
      <c r="AA953">
        <v>0</v>
      </c>
      <c r="AB953">
        <v>52</v>
      </c>
      <c r="AC953" t="str" cm="1">
        <f t="array" ref="AC953">_xlfn.IFS(AB953 &lt; 30, "&lt; 30", AB953 &lt; 40, "30-39", AB953 &lt; 50, "40-49", AB953 &gt;= 50, "50+")</f>
        <v>50+</v>
      </c>
      <c r="AD953">
        <v>2687</v>
      </c>
      <c r="AE953">
        <v>0</v>
      </c>
      <c r="AF953">
        <v>0</v>
      </c>
      <c r="AG953">
        <v>0</v>
      </c>
      <c r="AH953">
        <v>1</v>
      </c>
      <c r="AI953">
        <v>0</v>
      </c>
      <c r="AJ953" t="str" cm="1">
        <f t="array" ref="AJ95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5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53">
        <v>0</v>
      </c>
      <c r="AM953">
        <v>0</v>
      </c>
      <c r="AN953">
        <v>0</v>
      </c>
      <c r="AO953">
        <v>0</v>
      </c>
      <c r="AP953">
        <v>1</v>
      </c>
      <c r="AQ953" t="str" cm="1">
        <f t="array" ref="AQ95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53" t="str" cm="1">
        <f t="array" ref="AR95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53">
        <v>76</v>
      </c>
      <c r="AT953">
        <v>71</v>
      </c>
      <c r="AU953">
        <v>0</v>
      </c>
      <c r="AV953">
        <v>3</v>
      </c>
      <c r="AW953" t="s">
        <v>47</v>
      </c>
      <c r="AX953" t="s">
        <v>13</v>
      </c>
      <c r="AY953" t="str">
        <f t="shared" si="127"/>
        <v>Store</v>
      </c>
      <c r="AZ953">
        <v>7</v>
      </c>
      <c r="BA953" t="s">
        <v>44</v>
      </c>
      <c r="BB953">
        <f t="shared" si="128"/>
        <v>7</v>
      </c>
      <c r="BC953">
        <f t="shared" si="129"/>
        <v>81</v>
      </c>
      <c r="BD953">
        <f t="shared" si="130"/>
        <v>7</v>
      </c>
      <c r="BE953">
        <f t="shared" si="131"/>
        <v>3</v>
      </c>
      <c r="BF953">
        <f t="shared" si="132"/>
        <v>2</v>
      </c>
      <c r="BG953">
        <f t="shared" si="133"/>
        <v>12</v>
      </c>
      <c r="BH953">
        <f t="shared" si="134"/>
        <v>3</v>
      </c>
      <c r="BI953" t="str">
        <f>VLOOKUP(BH953,'Additional Data'!$E$1:$F$12,2,FALSE)</f>
        <v>At Risk</v>
      </c>
      <c r="BJ953" t="str">
        <f>IF(G953 &lt;= 'Additional Data'!$Q$2, "Low", IF(G953 &lt;= 'Additional Data'!$Q$3, "Medium", "High"))</f>
        <v>Medium</v>
      </c>
      <c r="BK953" t="str">
        <f>IF(K953 &lt;= 'Additional Data'!$V$2, "Low", IF(K953 &lt;= 'Additional Data'!$V$3, "Medium", "High"))</f>
        <v>Medium</v>
      </c>
      <c r="BL953" t="str">
        <f>IF(L953 &lt;= 'Additional Data'!$AA$2, "Low", IF(L953 &lt;= 'Additional Data'!$AA$3, "Medium", "High"))</f>
        <v>Low</v>
      </c>
      <c r="BM953">
        <v>952</v>
      </c>
    </row>
    <row r="954" spans="1:65" x14ac:dyDescent="0.25">
      <c r="A954">
        <v>15716</v>
      </c>
      <c r="B954" t="str">
        <f>IF(A954 &lt;= 'Additional Data'!$B$2,"Low", IF(A954 &lt;='Additional Data'!$B$3, "Medium", "High"))</f>
        <v>Low</v>
      </c>
      <c r="C954">
        <v>1</v>
      </c>
      <c r="D954">
        <v>0</v>
      </c>
      <c r="E954">
        <v>8</v>
      </c>
      <c r="F954" t="str">
        <f t="shared" si="126"/>
        <v>Recent</v>
      </c>
      <c r="G954">
        <v>16</v>
      </c>
      <c r="H954">
        <v>5</v>
      </c>
      <c r="I954">
        <v>30</v>
      </c>
      <c r="J954">
        <v>8</v>
      </c>
      <c r="K954">
        <v>7</v>
      </c>
      <c r="L954">
        <v>26</v>
      </c>
      <c r="M954">
        <f>INDEX('Additional Data'!$H$2:$M$2, MATCH(MAX(G954:L954), G954:L954,0))</f>
        <v>0</v>
      </c>
      <c r="N954">
        <v>3</v>
      </c>
      <c r="O954">
        <v>3</v>
      </c>
      <c r="P954">
        <v>0</v>
      </c>
      <c r="Q954">
        <v>4</v>
      </c>
      <c r="R954">
        <v>8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3</v>
      </c>
      <c r="Z954">
        <v>11</v>
      </c>
      <c r="AA954">
        <v>0</v>
      </c>
      <c r="AB954">
        <v>32</v>
      </c>
      <c r="AC954" t="str" cm="1">
        <f t="array" ref="AC954">_xlfn.IFS(AB954 &lt; 30, "&lt; 30", AB954 &lt; 40, "30-39", AB954 &lt; 50, "40-49", AB954 &gt;= 50, "50+")</f>
        <v>30-39</v>
      </c>
      <c r="AD954">
        <v>2753</v>
      </c>
      <c r="AE954">
        <v>0</v>
      </c>
      <c r="AF954">
        <v>1</v>
      </c>
      <c r="AG954">
        <v>0</v>
      </c>
      <c r="AH954">
        <v>0</v>
      </c>
      <c r="AI954">
        <v>0</v>
      </c>
      <c r="AJ954" t="str" cm="1">
        <f t="array" ref="AJ95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5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54">
        <v>1</v>
      </c>
      <c r="AM954">
        <v>0</v>
      </c>
      <c r="AN954">
        <v>0</v>
      </c>
      <c r="AO954">
        <v>0</v>
      </c>
      <c r="AP954">
        <v>0</v>
      </c>
      <c r="AQ954" t="str" cm="1">
        <f t="array" ref="AQ95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954" t="str" cm="1">
        <f t="array" ref="AR95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954">
        <v>66</v>
      </c>
      <c r="AT954">
        <v>40</v>
      </c>
      <c r="AU954">
        <v>0</v>
      </c>
      <c r="AV954">
        <v>1</v>
      </c>
      <c r="AW954" t="s">
        <v>47</v>
      </c>
      <c r="AX954" t="s">
        <v>13</v>
      </c>
      <c r="AY954" t="str">
        <f t="shared" si="127"/>
        <v>Store</v>
      </c>
      <c r="AZ954">
        <v>7</v>
      </c>
      <c r="BA954" t="s">
        <v>44</v>
      </c>
      <c r="BB954">
        <f t="shared" si="128"/>
        <v>7</v>
      </c>
      <c r="BC954">
        <f t="shared" si="129"/>
        <v>92</v>
      </c>
      <c r="BD954">
        <f t="shared" si="130"/>
        <v>10</v>
      </c>
      <c r="BE954">
        <f t="shared" si="131"/>
        <v>3</v>
      </c>
      <c r="BF954">
        <f t="shared" si="132"/>
        <v>3</v>
      </c>
      <c r="BG954">
        <f t="shared" si="133"/>
        <v>16</v>
      </c>
      <c r="BH954">
        <f t="shared" si="134"/>
        <v>5</v>
      </c>
      <c r="BI954" t="str">
        <f>VLOOKUP(BH954,'Additional Data'!$E$1:$F$12,2,FALSE)</f>
        <v>Loyal Customer</v>
      </c>
      <c r="BJ954" t="str">
        <f>IF(G954 &lt;= 'Additional Data'!$Q$2, "Low", IF(G954 &lt;= 'Additional Data'!$Q$3, "Medium", "High"))</f>
        <v>Low</v>
      </c>
      <c r="BK954" t="str">
        <f>IF(K954 &lt;= 'Additional Data'!$V$2, "Low", IF(K954 &lt;= 'Additional Data'!$V$3, "Medium", "High"))</f>
        <v>Medium</v>
      </c>
      <c r="BL954" t="str">
        <f>IF(L954 &lt;= 'Additional Data'!$AA$2, "Low", IF(L954 &lt;= 'Additional Data'!$AA$3, "Medium", "High"))</f>
        <v>Medium</v>
      </c>
      <c r="BM954">
        <v>953</v>
      </c>
    </row>
    <row r="955" spans="1:65" x14ac:dyDescent="0.25">
      <c r="A955">
        <v>59052</v>
      </c>
      <c r="B955" t="str">
        <f>IF(A955 &lt;= 'Additional Data'!$B$2,"Low", IF(A955 &lt;='Additional Data'!$B$3, "Medium", "High"))</f>
        <v>Medium</v>
      </c>
      <c r="C955">
        <v>0</v>
      </c>
      <c r="D955">
        <v>1</v>
      </c>
      <c r="E955">
        <v>29</v>
      </c>
      <c r="F955" t="str">
        <f t="shared" si="126"/>
        <v>Recent</v>
      </c>
      <c r="G955">
        <v>230</v>
      </c>
      <c r="H955">
        <v>35</v>
      </c>
      <c r="I955">
        <v>75</v>
      </c>
      <c r="J955">
        <v>63</v>
      </c>
      <c r="K955">
        <v>57</v>
      </c>
      <c r="L955">
        <v>31</v>
      </c>
      <c r="M955">
        <f>INDEX('Additional Data'!$H$2:$M$2, MATCH(MAX(G955:L955), G955:L955,0))</f>
        <v>0</v>
      </c>
      <c r="N955">
        <v>3</v>
      </c>
      <c r="O955">
        <v>7</v>
      </c>
      <c r="P955">
        <v>1</v>
      </c>
      <c r="Q955">
        <v>7</v>
      </c>
      <c r="R955">
        <v>5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3</v>
      </c>
      <c r="Z955">
        <v>11</v>
      </c>
      <c r="AA955">
        <v>0</v>
      </c>
      <c r="AB955">
        <v>61</v>
      </c>
      <c r="AC955" t="str" cm="1">
        <f t="array" ref="AC955">_xlfn.IFS(AB955 &lt; 30, "&lt; 30", AB955 &lt; 40, "30-39", AB955 &lt; 50, "40-49", AB955 &gt;= 50, "50+")</f>
        <v>50+</v>
      </c>
      <c r="AD955">
        <v>2383</v>
      </c>
      <c r="AE955">
        <v>1</v>
      </c>
      <c r="AF955">
        <v>0</v>
      </c>
      <c r="AG955">
        <v>0</v>
      </c>
      <c r="AH955">
        <v>0</v>
      </c>
      <c r="AI955">
        <v>0</v>
      </c>
      <c r="AJ955" t="str" cm="1">
        <f t="array" ref="AJ95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95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55">
        <v>1</v>
      </c>
      <c r="AM955">
        <v>0</v>
      </c>
      <c r="AN955">
        <v>0</v>
      </c>
      <c r="AO955">
        <v>0</v>
      </c>
      <c r="AP955">
        <v>0</v>
      </c>
      <c r="AQ955" t="str" cm="1">
        <f t="array" ref="AQ95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955" t="str" cm="1">
        <f t="array" ref="AR95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955">
        <v>460</v>
      </c>
      <c r="AT955">
        <v>429</v>
      </c>
      <c r="AU955">
        <v>0</v>
      </c>
      <c r="AV955">
        <v>1</v>
      </c>
      <c r="AW955" t="s">
        <v>46</v>
      </c>
      <c r="AX955" t="s">
        <v>11</v>
      </c>
      <c r="AY955" t="str">
        <f t="shared" si="127"/>
        <v>Web</v>
      </c>
      <c r="AZ955">
        <v>15</v>
      </c>
      <c r="BA955" t="s">
        <v>44</v>
      </c>
      <c r="BB955">
        <f t="shared" si="128"/>
        <v>15</v>
      </c>
      <c r="BC955">
        <f t="shared" si="129"/>
        <v>491</v>
      </c>
      <c r="BD955">
        <f t="shared" si="130"/>
        <v>8</v>
      </c>
      <c r="BE955">
        <f t="shared" si="131"/>
        <v>5</v>
      </c>
      <c r="BF955">
        <f t="shared" si="132"/>
        <v>5</v>
      </c>
      <c r="BG955">
        <f t="shared" si="133"/>
        <v>18</v>
      </c>
      <c r="BH955">
        <f t="shared" si="134"/>
        <v>6</v>
      </c>
      <c r="BI955" t="str">
        <f>VLOOKUP(BH955,'Additional Data'!$E$1:$F$12,2,FALSE)</f>
        <v>Loyal Customer</v>
      </c>
      <c r="BJ955" t="str">
        <f>IF(G955 &lt;= 'Additional Data'!$Q$2, "Low", IF(G955 &lt;= 'Additional Data'!$Q$3, "Medium", "High"))</f>
        <v>Medium</v>
      </c>
      <c r="BK955" t="str">
        <f>IF(K955 &lt;= 'Additional Data'!$V$2, "Low", IF(K955 &lt;= 'Additional Data'!$V$3, "Medium", "High"))</f>
        <v>High</v>
      </c>
      <c r="BL955" t="str">
        <f>IF(L955 &lt;= 'Additional Data'!$AA$2, "Low", IF(L955 &lt;= 'Additional Data'!$AA$3, "Medium", "High"))</f>
        <v>Medium</v>
      </c>
      <c r="BM955">
        <v>954</v>
      </c>
    </row>
    <row r="956" spans="1:65" x14ac:dyDescent="0.25">
      <c r="A956">
        <v>80573</v>
      </c>
      <c r="B956" t="str">
        <f>IF(A956 &lt;= 'Additional Data'!$B$2,"Low", IF(A956 &lt;='Additional Data'!$B$3, "Medium", "High"))</f>
        <v>High</v>
      </c>
      <c r="C956">
        <v>0</v>
      </c>
      <c r="D956">
        <v>0</v>
      </c>
      <c r="E956">
        <v>85</v>
      </c>
      <c r="F956" t="str">
        <f t="shared" si="126"/>
        <v>Old</v>
      </c>
      <c r="G956">
        <v>829</v>
      </c>
      <c r="H956">
        <v>138</v>
      </c>
      <c r="I956">
        <v>430</v>
      </c>
      <c r="J956">
        <v>60</v>
      </c>
      <c r="K956">
        <v>92</v>
      </c>
      <c r="L956">
        <v>15</v>
      </c>
      <c r="M956">
        <f>INDEX('Additional Data'!$H$2:$M$2, MATCH(MAX(G956:L956), G956:L956,0))</f>
        <v>0</v>
      </c>
      <c r="N956">
        <v>1</v>
      </c>
      <c r="O956">
        <v>4</v>
      </c>
      <c r="P956">
        <v>6</v>
      </c>
      <c r="Q956">
        <v>13</v>
      </c>
      <c r="R956">
        <v>2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3</v>
      </c>
      <c r="Z956">
        <v>11</v>
      </c>
      <c r="AA956">
        <v>0</v>
      </c>
      <c r="AB956">
        <v>49</v>
      </c>
      <c r="AC956" t="str" cm="1">
        <f t="array" ref="AC956">_xlfn.IFS(AB956 &lt; 30, "&lt; 30", AB956 &lt; 40, "30-39", AB956 &lt; 50, "40-49", AB956 &gt;= 50, "50+")</f>
        <v>40-49</v>
      </c>
      <c r="AD956">
        <v>2782</v>
      </c>
      <c r="AE956">
        <v>0</v>
      </c>
      <c r="AF956">
        <v>0</v>
      </c>
      <c r="AG956">
        <v>0</v>
      </c>
      <c r="AH956">
        <v>1</v>
      </c>
      <c r="AI956">
        <v>0</v>
      </c>
      <c r="AJ956" t="str" cm="1">
        <f t="array" ref="AJ95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5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56">
        <v>0</v>
      </c>
      <c r="AM956">
        <v>0</v>
      </c>
      <c r="AN956">
        <v>0</v>
      </c>
      <c r="AO956">
        <v>1</v>
      </c>
      <c r="AP956">
        <v>0</v>
      </c>
      <c r="AQ956" t="str" cm="1">
        <f t="array" ref="AQ95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956" t="str" cm="1">
        <f t="array" ref="AR95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56">
        <v>1549</v>
      </c>
      <c r="AT956">
        <v>1534</v>
      </c>
      <c r="AU956">
        <v>0</v>
      </c>
      <c r="AV956">
        <v>0</v>
      </c>
      <c r="AW956" t="s">
        <v>43</v>
      </c>
      <c r="AX956" t="s">
        <v>13</v>
      </c>
      <c r="AY956" t="str">
        <f t="shared" si="127"/>
        <v>Store</v>
      </c>
      <c r="AZ956">
        <v>23</v>
      </c>
      <c r="BA956" t="s">
        <v>44</v>
      </c>
      <c r="BB956">
        <f t="shared" si="128"/>
        <v>23</v>
      </c>
      <c r="BC956">
        <f t="shared" si="129"/>
        <v>1564</v>
      </c>
      <c r="BD956">
        <f t="shared" si="130"/>
        <v>1.9999999999999996</v>
      </c>
      <c r="BE956">
        <f t="shared" si="131"/>
        <v>9</v>
      </c>
      <c r="BF956">
        <f t="shared" si="132"/>
        <v>9</v>
      </c>
      <c r="BG956">
        <f t="shared" si="133"/>
        <v>20</v>
      </c>
      <c r="BH956">
        <f t="shared" si="134"/>
        <v>7</v>
      </c>
      <c r="BI956" t="str">
        <f>VLOOKUP(BH956,'Additional Data'!$E$1:$F$12,2,FALSE)</f>
        <v>Loyal Customer</v>
      </c>
      <c r="BJ956" t="str">
        <f>IF(G956 &lt;= 'Additional Data'!$Q$2, "Low", IF(G956 &lt;= 'Additional Data'!$Q$3, "Medium", "High"))</f>
        <v>High</v>
      </c>
      <c r="BK956" t="str">
        <f>IF(K956 &lt;= 'Additional Data'!$V$2, "Low", IF(K956 &lt;= 'Additional Data'!$V$3, "Medium", "High"))</f>
        <v>High</v>
      </c>
      <c r="BL956" t="str">
        <f>IF(L956 &lt;= 'Additional Data'!$AA$2, "Low", IF(L956 &lt;= 'Additional Data'!$AA$3, "Medium", "High"))</f>
        <v>Medium</v>
      </c>
      <c r="BM956">
        <v>955</v>
      </c>
    </row>
    <row r="957" spans="1:65" x14ac:dyDescent="0.25">
      <c r="A957">
        <v>83715</v>
      </c>
      <c r="B957" t="str">
        <f>IF(A957 &lt;= 'Additional Data'!$B$2,"Low", IF(A957 &lt;='Additional Data'!$B$3, "Medium", "High"))</f>
        <v>High</v>
      </c>
      <c r="C957">
        <v>0</v>
      </c>
      <c r="D957">
        <v>0</v>
      </c>
      <c r="E957">
        <v>2</v>
      </c>
      <c r="F957" t="str">
        <f t="shared" si="126"/>
        <v>Very Recent</v>
      </c>
      <c r="G957">
        <v>318</v>
      </c>
      <c r="H957">
        <v>8</v>
      </c>
      <c r="I957">
        <v>407</v>
      </c>
      <c r="J957">
        <v>150</v>
      </c>
      <c r="K957">
        <v>35</v>
      </c>
      <c r="L957">
        <v>8</v>
      </c>
      <c r="M957">
        <f>INDEX('Additional Data'!$H$2:$M$2, MATCH(MAX(G957:L957), G957:L957,0))</f>
        <v>0</v>
      </c>
      <c r="N957">
        <v>1</v>
      </c>
      <c r="O957">
        <v>2</v>
      </c>
      <c r="P957">
        <v>8</v>
      </c>
      <c r="Q957">
        <v>13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3</v>
      </c>
      <c r="Z957">
        <v>11</v>
      </c>
      <c r="AA957">
        <v>0</v>
      </c>
      <c r="AB957">
        <v>58</v>
      </c>
      <c r="AC957" t="str" cm="1">
        <f t="array" ref="AC957">_xlfn.IFS(AB957 &lt; 30, "&lt; 30", AB957 &lt; 40, "30-39", AB957 &lt; 50, "40-49", AB957 &gt;= 50, "50+")</f>
        <v>50+</v>
      </c>
      <c r="AD957">
        <v>2305</v>
      </c>
      <c r="AE957">
        <v>0</v>
      </c>
      <c r="AF957">
        <v>1</v>
      </c>
      <c r="AG957">
        <v>0</v>
      </c>
      <c r="AH957">
        <v>0</v>
      </c>
      <c r="AI957">
        <v>0</v>
      </c>
      <c r="AJ957" t="str" cm="1">
        <f t="array" ref="AJ95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5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57">
        <v>0</v>
      </c>
      <c r="AM957">
        <v>0</v>
      </c>
      <c r="AN957">
        <v>1</v>
      </c>
      <c r="AO957">
        <v>0</v>
      </c>
      <c r="AP957">
        <v>0</v>
      </c>
      <c r="AQ957" t="str" cm="1">
        <f t="array" ref="AQ95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57" t="str" cm="1">
        <f t="array" ref="AR95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57">
        <v>918</v>
      </c>
      <c r="AT957">
        <v>910</v>
      </c>
      <c r="AU957">
        <v>0</v>
      </c>
      <c r="AV957">
        <v>0</v>
      </c>
      <c r="AW957" t="s">
        <v>46</v>
      </c>
      <c r="AX957" t="s">
        <v>13</v>
      </c>
      <c r="AY957" t="str">
        <f t="shared" si="127"/>
        <v>Store</v>
      </c>
      <c r="AZ957">
        <v>23</v>
      </c>
      <c r="BA957" t="s">
        <v>44</v>
      </c>
      <c r="BB957">
        <f t="shared" si="128"/>
        <v>23</v>
      </c>
      <c r="BC957">
        <f t="shared" si="129"/>
        <v>926</v>
      </c>
      <c r="BD957">
        <f t="shared" si="130"/>
        <v>10</v>
      </c>
      <c r="BE957">
        <f t="shared" si="131"/>
        <v>9</v>
      </c>
      <c r="BF957">
        <f t="shared" si="132"/>
        <v>6</v>
      </c>
      <c r="BG957">
        <f t="shared" si="133"/>
        <v>25</v>
      </c>
      <c r="BH957">
        <f t="shared" si="134"/>
        <v>9</v>
      </c>
      <c r="BI957" t="str">
        <f>VLOOKUP(BH957,'Additional Data'!$E$1:$F$12,2,FALSE)</f>
        <v>Top Customer</v>
      </c>
      <c r="BJ957" t="str">
        <f>IF(G957 &lt;= 'Additional Data'!$Q$2, "Low", IF(G957 &lt;= 'Additional Data'!$Q$3, "Medium", "High"))</f>
        <v>Medium</v>
      </c>
      <c r="BK957" t="str">
        <f>IF(K957 &lt;= 'Additional Data'!$V$2, "Low", IF(K957 &lt;= 'Additional Data'!$V$3, "Medium", "High"))</f>
        <v>High</v>
      </c>
      <c r="BL957" t="str">
        <f>IF(L957 &lt;= 'Additional Data'!$AA$2, "Low", IF(L957 &lt;= 'Additional Data'!$AA$3, "Medium", "High"))</f>
        <v>Low</v>
      </c>
      <c r="BM957">
        <v>956</v>
      </c>
    </row>
    <row r="958" spans="1:65" x14ac:dyDescent="0.25">
      <c r="A958">
        <v>82576</v>
      </c>
      <c r="B958" t="str">
        <f>IF(A958 &lt;= 'Additional Data'!$B$2,"Low", IF(A958 &lt;='Additional Data'!$B$3, "Medium", "High"))</f>
        <v>High</v>
      </c>
      <c r="C958">
        <v>0</v>
      </c>
      <c r="D958">
        <v>0</v>
      </c>
      <c r="E958">
        <v>66</v>
      </c>
      <c r="F958" t="str">
        <f t="shared" si="126"/>
        <v>Old</v>
      </c>
      <c r="G958">
        <v>1206</v>
      </c>
      <c r="H958">
        <v>55</v>
      </c>
      <c r="I958">
        <v>445</v>
      </c>
      <c r="J958">
        <v>168</v>
      </c>
      <c r="K958">
        <v>18</v>
      </c>
      <c r="L958">
        <v>18</v>
      </c>
      <c r="M958">
        <f>INDEX('Additional Data'!$H$2:$M$2, MATCH(MAX(G958:L958), G958:L958,0))</f>
        <v>0</v>
      </c>
      <c r="N958">
        <v>1</v>
      </c>
      <c r="O958">
        <v>2</v>
      </c>
      <c r="P958">
        <v>4</v>
      </c>
      <c r="Q958">
        <v>12</v>
      </c>
      <c r="R958">
        <v>1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3</v>
      </c>
      <c r="Z958">
        <v>11</v>
      </c>
      <c r="AA958">
        <v>0</v>
      </c>
      <c r="AB958">
        <v>61</v>
      </c>
      <c r="AC958" t="str" cm="1">
        <f t="array" ref="AC958">_xlfn.IFS(AB958 &lt; 30, "&lt; 30", AB958 &lt; 40, "30-39", AB958 &lt; 50, "40-49", AB958 &gt;= 50, "50+")</f>
        <v>50+</v>
      </c>
      <c r="AD958">
        <v>2856</v>
      </c>
      <c r="AE958">
        <v>0</v>
      </c>
      <c r="AF958">
        <v>0</v>
      </c>
      <c r="AG958">
        <v>0</v>
      </c>
      <c r="AH958">
        <v>1</v>
      </c>
      <c r="AI958">
        <v>0</v>
      </c>
      <c r="AJ958" t="str" cm="1">
        <f t="array" ref="AJ95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5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58">
        <v>0</v>
      </c>
      <c r="AM958">
        <v>0</v>
      </c>
      <c r="AN958">
        <v>0</v>
      </c>
      <c r="AO958">
        <v>1</v>
      </c>
      <c r="AP958">
        <v>0</v>
      </c>
      <c r="AQ958" t="str" cm="1">
        <f t="array" ref="AQ95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958" t="str" cm="1">
        <f t="array" ref="AR95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58">
        <v>1892</v>
      </c>
      <c r="AT958">
        <v>1874</v>
      </c>
      <c r="AU958">
        <v>1</v>
      </c>
      <c r="AV958">
        <v>0</v>
      </c>
      <c r="AW958" t="s">
        <v>43</v>
      </c>
      <c r="AX958" t="s">
        <v>13</v>
      </c>
      <c r="AY958" t="str">
        <f t="shared" si="127"/>
        <v>Store</v>
      </c>
      <c r="AZ958">
        <v>18</v>
      </c>
      <c r="BA958" t="s">
        <v>48</v>
      </c>
      <c r="BB958">
        <f t="shared" si="128"/>
        <v>18</v>
      </c>
      <c r="BC958">
        <f t="shared" si="129"/>
        <v>1910</v>
      </c>
      <c r="BD958">
        <f t="shared" si="130"/>
        <v>4</v>
      </c>
      <c r="BE958">
        <f t="shared" si="131"/>
        <v>7</v>
      </c>
      <c r="BF958">
        <f t="shared" si="132"/>
        <v>9</v>
      </c>
      <c r="BG958">
        <f t="shared" si="133"/>
        <v>20</v>
      </c>
      <c r="BH958">
        <f t="shared" si="134"/>
        <v>7</v>
      </c>
      <c r="BI958" t="str">
        <f>VLOOKUP(BH958,'Additional Data'!$E$1:$F$12,2,FALSE)</f>
        <v>Loyal Customer</v>
      </c>
      <c r="BJ958" t="str">
        <f>IF(G958 &lt;= 'Additional Data'!$Q$2, "Low", IF(G958 &lt;= 'Additional Data'!$Q$3, "Medium", "High"))</f>
        <v>High</v>
      </c>
      <c r="BK958" t="str">
        <f>IF(K958 &lt;= 'Additional Data'!$V$2, "Low", IF(K958 &lt;= 'Additional Data'!$V$3, "Medium", "High"))</f>
        <v>Medium</v>
      </c>
      <c r="BL958" t="str">
        <f>IF(L958 &lt;= 'Additional Data'!$AA$2, "Low", IF(L958 &lt;= 'Additional Data'!$AA$3, "Medium", "High"))</f>
        <v>Medium</v>
      </c>
      <c r="BM958">
        <v>957</v>
      </c>
    </row>
    <row r="959" spans="1:65" x14ac:dyDescent="0.25">
      <c r="A959">
        <v>56962</v>
      </c>
      <c r="B959" t="str">
        <f>IF(A959 &lt;= 'Additional Data'!$B$2,"Low", IF(A959 &lt;='Additional Data'!$B$3, "Medium", "High"))</f>
        <v>Medium</v>
      </c>
      <c r="C959">
        <v>2</v>
      </c>
      <c r="D959">
        <v>1</v>
      </c>
      <c r="E959">
        <v>60</v>
      </c>
      <c r="F959" t="str">
        <f t="shared" si="126"/>
        <v>Mid</v>
      </c>
      <c r="G959">
        <v>292</v>
      </c>
      <c r="H959">
        <v>3</v>
      </c>
      <c r="I959">
        <v>77</v>
      </c>
      <c r="J959">
        <v>10</v>
      </c>
      <c r="K959">
        <v>3</v>
      </c>
      <c r="L959">
        <v>26</v>
      </c>
      <c r="M959">
        <f>INDEX('Additional Data'!$H$2:$M$2, MATCH(MAX(G959:L959), G959:L959,0))</f>
        <v>0</v>
      </c>
      <c r="N959">
        <v>7</v>
      </c>
      <c r="O959">
        <v>6</v>
      </c>
      <c r="P959">
        <v>3</v>
      </c>
      <c r="Q959">
        <v>5</v>
      </c>
      <c r="R959">
        <v>7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3</v>
      </c>
      <c r="Z959">
        <v>11</v>
      </c>
      <c r="AA959">
        <v>0</v>
      </c>
      <c r="AB959">
        <v>55</v>
      </c>
      <c r="AC959" t="str" cm="1">
        <f t="array" ref="AC959">_xlfn.IFS(AB959 &lt; 30, "&lt; 30", AB959 &lt; 40, "30-39", AB959 &lt; 50, "40-49", AB959 &gt;= 50, "50+")</f>
        <v>50+</v>
      </c>
      <c r="AD959">
        <v>2420</v>
      </c>
      <c r="AE959">
        <v>0</v>
      </c>
      <c r="AF959">
        <v>1</v>
      </c>
      <c r="AG959">
        <v>0</v>
      </c>
      <c r="AH959">
        <v>0</v>
      </c>
      <c r="AI959">
        <v>0</v>
      </c>
      <c r="AJ959" t="str" cm="1">
        <f t="array" ref="AJ95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5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59">
        <v>0</v>
      </c>
      <c r="AM959">
        <v>0</v>
      </c>
      <c r="AN959">
        <v>0</v>
      </c>
      <c r="AO959">
        <v>1</v>
      </c>
      <c r="AP959">
        <v>0</v>
      </c>
      <c r="AQ959" t="str" cm="1">
        <f t="array" ref="AQ95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959" t="str" cm="1">
        <f t="array" ref="AR95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59">
        <v>385</v>
      </c>
      <c r="AT959">
        <v>359</v>
      </c>
      <c r="AU959">
        <v>0</v>
      </c>
      <c r="AV959">
        <v>3</v>
      </c>
      <c r="AW959" t="s">
        <v>46</v>
      </c>
      <c r="AX959" t="s">
        <v>11</v>
      </c>
      <c r="AY959" t="str">
        <f t="shared" si="127"/>
        <v>Web</v>
      </c>
      <c r="AZ959">
        <v>14</v>
      </c>
      <c r="BA959" t="s">
        <v>44</v>
      </c>
      <c r="BB959">
        <f t="shared" si="128"/>
        <v>14</v>
      </c>
      <c r="BC959">
        <f t="shared" si="129"/>
        <v>411</v>
      </c>
      <c r="BD959">
        <f t="shared" si="130"/>
        <v>4</v>
      </c>
      <c r="BE959">
        <f t="shared" si="131"/>
        <v>5</v>
      </c>
      <c r="BF959">
        <f t="shared" si="132"/>
        <v>5</v>
      </c>
      <c r="BG959">
        <f t="shared" si="133"/>
        <v>14</v>
      </c>
      <c r="BH959">
        <f t="shared" si="134"/>
        <v>4</v>
      </c>
      <c r="BI959" t="str">
        <f>VLOOKUP(BH959,'Additional Data'!$E$1:$F$12,2,FALSE)</f>
        <v>At Risk</v>
      </c>
      <c r="BJ959" t="str">
        <f>IF(G959 &lt;= 'Additional Data'!$Q$2, "Low", IF(G959 &lt;= 'Additional Data'!$Q$3, "Medium", "High"))</f>
        <v>Medium</v>
      </c>
      <c r="BK959" t="str">
        <f>IF(K959 &lt;= 'Additional Data'!$V$2, "Low", IF(K959 &lt;= 'Additional Data'!$V$3, "Medium", "High"))</f>
        <v>Medium</v>
      </c>
      <c r="BL959" t="str">
        <f>IF(L959 &lt;= 'Additional Data'!$AA$2, "Low", IF(L959 &lt;= 'Additional Data'!$AA$3, "Medium", "High"))</f>
        <v>Medium</v>
      </c>
      <c r="BM959">
        <v>958</v>
      </c>
    </row>
    <row r="960" spans="1:65" x14ac:dyDescent="0.25">
      <c r="A960">
        <v>35704</v>
      </c>
      <c r="B960" t="str">
        <f>IF(A960 &lt;= 'Additional Data'!$B$2,"Low", IF(A960 &lt;='Additional Data'!$B$3, "Medium", "High"))</f>
        <v>Medium</v>
      </c>
      <c r="C960">
        <v>1</v>
      </c>
      <c r="D960">
        <v>1</v>
      </c>
      <c r="E960">
        <v>54</v>
      </c>
      <c r="F960" t="str">
        <f t="shared" si="126"/>
        <v>Mid</v>
      </c>
      <c r="G960">
        <v>30</v>
      </c>
      <c r="H960">
        <v>9</v>
      </c>
      <c r="I960">
        <v>12</v>
      </c>
      <c r="J960">
        <v>2</v>
      </c>
      <c r="K960">
        <v>11</v>
      </c>
      <c r="L960">
        <v>30</v>
      </c>
      <c r="M960">
        <f>INDEX('Additional Data'!$H$2:$M$2, MATCH(MAX(G960:L960), G960:L960,0))</f>
        <v>0</v>
      </c>
      <c r="N960">
        <v>3</v>
      </c>
      <c r="O960">
        <v>2</v>
      </c>
      <c r="P960">
        <v>0</v>
      </c>
      <c r="Q960">
        <v>4</v>
      </c>
      <c r="R960">
        <v>4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3</v>
      </c>
      <c r="Z960">
        <v>11</v>
      </c>
      <c r="AA960">
        <v>0</v>
      </c>
      <c r="AB960">
        <v>68</v>
      </c>
      <c r="AC960" t="str" cm="1">
        <f t="array" ref="AC960">_xlfn.IFS(AB960 &lt; 30, "&lt; 30", AB960 &lt; 40, "30-39", AB960 &lt; 50, "40-49", AB960 &gt;= 50, "50+")</f>
        <v>50+</v>
      </c>
      <c r="AD960">
        <v>2336</v>
      </c>
      <c r="AE960">
        <v>0</v>
      </c>
      <c r="AF960">
        <v>1</v>
      </c>
      <c r="AG960">
        <v>0</v>
      </c>
      <c r="AH960">
        <v>0</v>
      </c>
      <c r="AI960">
        <v>0</v>
      </c>
      <c r="AJ960" t="str" cm="1">
        <f t="array" ref="AJ96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6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60">
        <v>0</v>
      </c>
      <c r="AM960">
        <v>0</v>
      </c>
      <c r="AN960">
        <v>1</v>
      </c>
      <c r="AO960">
        <v>0</v>
      </c>
      <c r="AP960">
        <v>0</v>
      </c>
      <c r="AQ960" t="str" cm="1">
        <f t="array" ref="AQ96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60" t="str" cm="1">
        <f t="array" ref="AR96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60">
        <v>64</v>
      </c>
      <c r="AT960">
        <v>34</v>
      </c>
      <c r="AU960">
        <v>0</v>
      </c>
      <c r="AV960">
        <v>2</v>
      </c>
      <c r="AW960" t="s">
        <v>47</v>
      </c>
      <c r="AX960" t="s">
        <v>13</v>
      </c>
      <c r="AY960" t="str">
        <f t="shared" si="127"/>
        <v>Store</v>
      </c>
      <c r="AZ960">
        <v>6</v>
      </c>
      <c r="BA960" t="s">
        <v>44</v>
      </c>
      <c r="BB960">
        <f t="shared" si="128"/>
        <v>6</v>
      </c>
      <c r="BC960">
        <f t="shared" si="129"/>
        <v>94</v>
      </c>
      <c r="BD960">
        <f t="shared" si="130"/>
        <v>5</v>
      </c>
      <c r="BE960">
        <f t="shared" si="131"/>
        <v>2</v>
      </c>
      <c r="BF960">
        <f t="shared" si="132"/>
        <v>3</v>
      </c>
      <c r="BG960">
        <f t="shared" si="133"/>
        <v>10</v>
      </c>
      <c r="BH960">
        <f t="shared" si="134"/>
        <v>2</v>
      </c>
      <c r="BI960" t="str">
        <f>VLOOKUP(BH960,'Additional Data'!$E$1:$F$12,2,FALSE)</f>
        <v>Churned Customer</v>
      </c>
      <c r="BJ960" t="str">
        <f>IF(G960 &lt;= 'Additional Data'!$Q$2, "Low", IF(G960 &lt;= 'Additional Data'!$Q$3, "Medium", "High"))</f>
        <v>Medium</v>
      </c>
      <c r="BK960" t="str">
        <f>IF(K960 &lt;= 'Additional Data'!$V$2, "Low", IF(K960 &lt;= 'Additional Data'!$V$3, "Medium", "High"))</f>
        <v>Medium</v>
      </c>
      <c r="BL960" t="str">
        <f>IF(L960 &lt;= 'Additional Data'!$AA$2, "Low", IF(L960 &lt;= 'Additional Data'!$AA$3, "Medium", "High"))</f>
        <v>Medium</v>
      </c>
      <c r="BM960">
        <v>959</v>
      </c>
    </row>
    <row r="961" spans="1:65" x14ac:dyDescent="0.25">
      <c r="A961">
        <v>53103</v>
      </c>
      <c r="B961" t="str">
        <f>IF(A961 &lt;= 'Additional Data'!$B$2,"Low", IF(A961 &lt;='Additional Data'!$B$3, "Medium", "High"))</f>
        <v>Medium</v>
      </c>
      <c r="C961">
        <v>0</v>
      </c>
      <c r="D961">
        <v>1</v>
      </c>
      <c r="E961">
        <v>70</v>
      </c>
      <c r="F961" t="str">
        <f t="shared" si="126"/>
        <v>Old</v>
      </c>
      <c r="G961">
        <v>729</v>
      </c>
      <c r="H961">
        <v>17</v>
      </c>
      <c r="I961">
        <v>133</v>
      </c>
      <c r="J961">
        <v>11</v>
      </c>
      <c r="K961">
        <v>0</v>
      </c>
      <c r="L961">
        <v>195</v>
      </c>
      <c r="M961">
        <f>INDEX('Additional Data'!$H$2:$M$2, MATCH(MAX(G961:L961), G961:L961,0))</f>
        <v>0</v>
      </c>
      <c r="N961">
        <v>5</v>
      </c>
      <c r="O961">
        <v>10</v>
      </c>
      <c r="P961">
        <v>6</v>
      </c>
      <c r="Q961">
        <v>7</v>
      </c>
      <c r="R961">
        <v>7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3</v>
      </c>
      <c r="Z961">
        <v>11</v>
      </c>
      <c r="AA961">
        <v>0</v>
      </c>
      <c r="AB961">
        <v>66</v>
      </c>
      <c r="AC961" t="str" cm="1">
        <f t="array" ref="AC961">_xlfn.IFS(AB961 &lt; 30, "&lt; 30", AB961 &lt; 40, "30-39", AB961 &lt; 50, "40-49", AB961 &gt;= 50, "50+")</f>
        <v>50+</v>
      </c>
      <c r="AD961">
        <v>2449</v>
      </c>
      <c r="AE961">
        <v>0</v>
      </c>
      <c r="AF961">
        <v>0</v>
      </c>
      <c r="AG961">
        <v>0</v>
      </c>
      <c r="AH961">
        <v>1</v>
      </c>
      <c r="AI961">
        <v>0</v>
      </c>
      <c r="AJ961" t="str" cm="1">
        <f t="array" ref="AJ96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6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61">
        <v>0</v>
      </c>
      <c r="AM961">
        <v>0</v>
      </c>
      <c r="AN961">
        <v>1</v>
      </c>
      <c r="AO961">
        <v>0</v>
      </c>
      <c r="AP961">
        <v>0</v>
      </c>
      <c r="AQ961" t="str" cm="1">
        <f t="array" ref="AQ96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61" t="str" cm="1">
        <f t="array" ref="AR96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61">
        <v>890</v>
      </c>
      <c r="AT961">
        <v>695</v>
      </c>
      <c r="AU961">
        <v>1</v>
      </c>
      <c r="AV961">
        <v>1</v>
      </c>
      <c r="AW961" t="s">
        <v>46</v>
      </c>
      <c r="AX961" t="s">
        <v>11</v>
      </c>
      <c r="AY961" t="str">
        <f t="shared" si="127"/>
        <v>Web</v>
      </c>
      <c r="AZ961">
        <v>23</v>
      </c>
      <c r="BA961" t="s">
        <v>48</v>
      </c>
      <c r="BB961">
        <f t="shared" si="128"/>
        <v>23</v>
      </c>
      <c r="BC961">
        <f t="shared" si="129"/>
        <v>1085</v>
      </c>
      <c r="BD961">
        <f t="shared" si="130"/>
        <v>3.0000000000000004</v>
      </c>
      <c r="BE961">
        <f t="shared" si="131"/>
        <v>9</v>
      </c>
      <c r="BF961">
        <f t="shared" si="132"/>
        <v>7</v>
      </c>
      <c r="BG961">
        <f t="shared" si="133"/>
        <v>19</v>
      </c>
      <c r="BH961">
        <f t="shared" si="134"/>
        <v>7</v>
      </c>
      <c r="BI961" t="str">
        <f>VLOOKUP(BH961,'Additional Data'!$E$1:$F$12,2,FALSE)</f>
        <v>Loyal Customer</v>
      </c>
      <c r="BJ961" t="str">
        <f>IF(G961 &lt;= 'Additional Data'!$Q$2, "Low", IF(G961 &lt;= 'Additional Data'!$Q$3, "Medium", "High"))</f>
        <v>High</v>
      </c>
      <c r="BK961" t="str">
        <f>IF(K961 &lt;= 'Additional Data'!$V$2, "Low", IF(K961 &lt;= 'Additional Data'!$V$3, "Medium", "High"))</f>
        <v>Low</v>
      </c>
      <c r="BL961" t="str">
        <f>IF(L961 &lt;= 'Additional Data'!$AA$2, "Low", IF(L961 &lt;= 'Additional Data'!$AA$3, "Medium", "High"))</f>
        <v>High</v>
      </c>
      <c r="BM961">
        <v>960</v>
      </c>
    </row>
    <row r="962" spans="1:65" x14ac:dyDescent="0.25">
      <c r="A962">
        <v>46779</v>
      </c>
      <c r="B962" t="str">
        <f>IF(A962 &lt;= 'Additional Data'!$B$2,"Low", IF(A962 &lt;='Additional Data'!$B$3, "Medium", "High"))</f>
        <v>Medium</v>
      </c>
      <c r="C962">
        <v>1</v>
      </c>
      <c r="D962">
        <v>1</v>
      </c>
      <c r="E962">
        <v>55</v>
      </c>
      <c r="F962" t="str">
        <f t="shared" ref="F962:F1025" si="135">IF(E962&lt;=7,"Very Recent",IF(E962&lt;=30,"Recent",IF(E962&lt;=60,"Mid","Old")))</f>
        <v>Mid</v>
      </c>
      <c r="G962">
        <v>12</v>
      </c>
      <c r="H962">
        <v>1</v>
      </c>
      <c r="I962">
        <v>3</v>
      </c>
      <c r="J962">
        <v>0</v>
      </c>
      <c r="K962">
        <v>0</v>
      </c>
      <c r="L962">
        <v>7</v>
      </c>
      <c r="M962">
        <f>INDEX('Additional Data'!$H$2:$M$2, MATCH(MAX(G962:L962), G962:L962,0))</f>
        <v>0</v>
      </c>
      <c r="N962">
        <v>1</v>
      </c>
      <c r="O962">
        <v>0</v>
      </c>
      <c r="P962">
        <v>1</v>
      </c>
      <c r="Q962">
        <v>2</v>
      </c>
      <c r="R962">
        <v>4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3</v>
      </c>
      <c r="Z962">
        <v>11</v>
      </c>
      <c r="AA962">
        <v>0</v>
      </c>
      <c r="AB962">
        <v>60</v>
      </c>
      <c r="AC962" t="str" cm="1">
        <f t="array" ref="AC962">_xlfn.IFS(AB962 &lt; 30, "&lt; 30", AB962 &lt; 40, "30-39", AB962 &lt; 50, "40-49", AB962 &gt;= 50, "50+")</f>
        <v>50+</v>
      </c>
      <c r="AD962">
        <v>2511</v>
      </c>
      <c r="AE962">
        <v>0</v>
      </c>
      <c r="AF962">
        <v>0</v>
      </c>
      <c r="AG962">
        <v>0</v>
      </c>
      <c r="AH962">
        <v>0</v>
      </c>
      <c r="AI962">
        <v>1</v>
      </c>
      <c r="AJ962" t="str" cm="1">
        <f t="array" ref="AJ96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96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62">
        <v>1</v>
      </c>
      <c r="AM962">
        <v>0</v>
      </c>
      <c r="AN962">
        <v>0</v>
      </c>
      <c r="AO962">
        <v>0</v>
      </c>
      <c r="AP962">
        <v>0</v>
      </c>
      <c r="AQ962" t="str" cm="1">
        <f t="array" ref="AQ96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962" t="str" cm="1">
        <f t="array" ref="AR96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962">
        <v>16</v>
      </c>
      <c r="AT962">
        <v>9</v>
      </c>
      <c r="AU962">
        <v>0</v>
      </c>
      <c r="AV962">
        <v>2</v>
      </c>
      <c r="AW962" t="s">
        <v>45</v>
      </c>
      <c r="AX962" t="s">
        <v>13</v>
      </c>
      <c r="AY962" t="str">
        <f t="shared" ref="AY962:AY1025" si="136">IF(AND(O962 &gt;= P962, O962 &gt;= Q962), "Web", IF(AND(P962 &gt;= O962, P962 &gt;= Q962), "Catalog", "Store"))</f>
        <v>Store</v>
      </c>
      <c r="AZ962">
        <v>3</v>
      </c>
      <c r="BA962" t="s">
        <v>44</v>
      </c>
      <c r="BB962">
        <f t="shared" ref="BB962:BB1025" si="137">SUM(O962:Q962)</f>
        <v>3</v>
      </c>
      <c r="BC962">
        <f t="shared" ref="BC962:BC1025" si="138">SUM(G962:L962)</f>
        <v>23</v>
      </c>
      <c r="BD962">
        <f t="shared" ref="BD962:BD1025" si="139">(1-_xlfn.PERCENTRANK.INC($E:$E,E962,1))*10</f>
        <v>5</v>
      </c>
      <c r="BE962">
        <f t="shared" ref="BE962:BE1025" si="140">_xlfn.PERCENTRANK.INC($BB:$BB,BB962,1)*10</f>
        <v>0</v>
      </c>
      <c r="BF962">
        <f t="shared" ref="BF962:BF1025" si="141">_xlfn.PERCENTRANK.INC($BC:$BC,BC962,1)*10</f>
        <v>0</v>
      </c>
      <c r="BG962">
        <f t="shared" ref="BG962:BG1025" si="142">SUM(BD962:BF962)</f>
        <v>5</v>
      </c>
      <c r="BH962">
        <f t="shared" ref="BH962:BH1025" si="143">_xlfn.PERCENTRANK.INC($BG:$BG,BG962,1)*10</f>
        <v>0</v>
      </c>
      <c r="BI962" t="str">
        <f>VLOOKUP(BH962,'Additional Data'!$E$1:$F$12,2,FALSE)</f>
        <v>Churned Customer</v>
      </c>
      <c r="BJ962" t="str">
        <f>IF(G962 &lt;= 'Additional Data'!$Q$2, "Low", IF(G962 &lt;= 'Additional Data'!$Q$3, "Medium", "High"))</f>
        <v>Low</v>
      </c>
      <c r="BK962" t="str">
        <f>IF(K962 &lt;= 'Additional Data'!$V$2, "Low", IF(K962 &lt;= 'Additional Data'!$V$3, "Medium", "High"))</f>
        <v>Low</v>
      </c>
      <c r="BL962" t="str">
        <f>IF(L962 &lt;= 'Additional Data'!$AA$2, "Low", IF(L962 &lt;= 'Additional Data'!$AA$3, "Medium", "High"))</f>
        <v>Low</v>
      </c>
      <c r="BM962">
        <v>961</v>
      </c>
    </row>
    <row r="963" spans="1:65" x14ac:dyDescent="0.25">
      <c r="A963">
        <v>4861</v>
      </c>
      <c r="B963" t="str">
        <f>IF(A963 &lt;= 'Additional Data'!$B$2,"Low", IF(A963 &lt;='Additional Data'!$B$3, "Medium", "High"))</f>
        <v>Low</v>
      </c>
      <c r="C963">
        <v>0</v>
      </c>
      <c r="D963">
        <v>0</v>
      </c>
      <c r="E963">
        <v>20</v>
      </c>
      <c r="F963" t="str">
        <f t="shared" si="135"/>
        <v>Recent</v>
      </c>
      <c r="G963">
        <v>2</v>
      </c>
      <c r="H963">
        <v>1</v>
      </c>
      <c r="I963">
        <v>1</v>
      </c>
      <c r="J963">
        <v>1</v>
      </c>
      <c r="K963">
        <v>0</v>
      </c>
      <c r="L963">
        <v>1</v>
      </c>
      <c r="M963">
        <f>INDEX('Additional Data'!$H$2:$M$2, MATCH(MAX(G963:L963), G963:L963,0))</f>
        <v>0</v>
      </c>
      <c r="N963">
        <v>0</v>
      </c>
      <c r="O963">
        <v>0</v>
      </c>
      <c r="P963">
        <v>0</v>
      </c>
      <c r="Q963">
        <v>0</v>
      </c>
      <c r="R963">
        <v>14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3</v>
      </c>
      <c r="Z963">
        <v>11</v>
      </c>
      <c r="AA963">
        <v>0</v>
      </c>
      <c r="AB963">
        <v>55</v>
      </c>
      <c r="AC963" t="str" cm="1">
        <f t="array" ref="AC963">_xlfn.IFS(AB963 &lt; 30, "&lt; 30", AB963 &lt; 40, "30-39", AB963 &lt; 50, "40-49", AB963 &gt;= 50, "50+")</f>
        <v>50+</v>
      </c>
      <c r="AD963">
        <v>2166</v>
      </c>
      <c r="AE963">
        <v>1</v>
      </c>
      <c r="AF963">
        <v>0</v>
      </c>
      <c r="AG963">
        <v>0</v>
      </c>
      <c r="AH963">
        <v>0</v>
      </c>
      <c r="AI963">
        <v>0</v>
      </c>
      <c r="AJ963" t="str" cm="1">
        <f t="array" ref="AJ96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96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63">
        <v>0</v>
      </c>
      <c r="AM963">
        <v>0</v>
      </c>
      <c r="AN963">
        <v>1</v>
      </c>
      <c r="AO963">
        <v>0</v>
      </c>
      <c r="AP963">
        <v>0</v>
      </c>
      <c r="AQ963" t="str" cm="1">
        <f t="array" ref="AQ96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63" t="str" cm="1">
        <f t="array" ref="AR96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63">
        <v>5</v>
      </c>
      <c r="AT963">
        <v>4</v>
      </c>
      <c r="AU963">
        <v>0</v>
      </c>
      <c r="AV963">
        <v>0</v>
      </c>
      <c r="AW963" t="s">
        <v>45</v>
      </c>
      <c r="AX963" t="s">
        <v>11</v>
      </c>
      <c r="AY963" t="str">
        <f t="shared" si="136"/>
        <v>Web</v>
      </c>
      <c r="AZ963">
        <v>0</v>
      </c>
      <c r="BA963" t="s">
        <v>44</v>
      </c>
      <c r="BB963">
        <f t="shared" si="137"/>
        <v>0</v>
      </c>
      <c r="BC963">
        <f t="shared" si="138"/>
        <v>6</v>
      </c>
      <c r="BD963">
        <f t="shared" si="139"/>
        <v>8</v>
      </c>
      <c r="BE963">
        <f t="shared" si="140"/>
        <v>0</v>
      </c>
      <c r="BF963">
        <f t="shared" si="141"/>
        <v>0</v>
      </c>
      <c r="BG963">
        <f t="shared" si="142"/>
        <v>8</v>
      </c>
      <c r="BH963">
        <f t="shared" si="143"/>
        <v>1</v>
      </c>
      <c r="BI963" t="str">
        <f>VLOOKUP(BH963,'Additional Data'!$E$1:$F$12,2,FALSE)</f>
        <v>Churned Customer</v>
      </c>
      <c r="BJ963" t="str">
        <f>IF(G963 &lt;= 'Additional Data'!$Q$2, "Low", IF(G963 &lt;= 'Additional Data'!$Q$3, "Medium", "High"))</f>
        <v>Low</v>
      </c>
      <c r="BK963" t="str">
        <f>IF(K963 &lt;= 'Additional Data'!$V$2, "Low", IF(K963 &lt;= 'Additional Data'!$V$3, "Medium", "High"))</f>
        <v>Low</v>
      </c>
      <c r="BL963" t="str">
        <f>IF(L963 &lt;= 'Additional Data'!$AA$2, "Low", IF(L963 &lt;= 'Additional Data'!$AA$3, "Medium", "High"))</f>
        <v>Low</v>
      </c>
      <c r="BM963">
        <v>962</v>
      </c>
    </row>
    <row r="964" spans="1:65" x14ac:dyDescent="0.25">
      <c r="A964">
        <v>33462</v>
      </c>
      <c r="B964" t="str">
        <f>IF(A964 &lt;= 'Additional Data'!$B$2,"Low", IF(A964 &lt;='Additional Data'!$B$3, "Medium", "High"))</f>
        <v>Low</v>
      </c>
      <c r="C964">
        <v>1</v>
      </c>
      <c r="D964">
        <v>0</v>
      </c>
      <c r="E964">
        <v>78</v>
      </c>
      <c r="F964" t="str">
        <f t="shared" si="135"/>
        <v>Old</v>
      </c>
      <c r="G964">
        <v>22</v>
      </c>
      <c r="H964">
        <v>3</v>
      </c>
      <c r="I964">
        <v>18</v>
      </c>
      <c r="J964">
        <v>0</v>
      </c>
      <c r="K964">
        <v>0</v>
      </c>
      <c r="L964">
        <v>11</v>
      </c>
      <c r="M964">
        <f>INDEX('Additional Data'!$H$2:$M$2, MATCH(MAX(G964:L964), G964:L964,0))</f>
        <v>0</v>
      </c>
      <c r="N964">
        <v>1</v>
      </c>
      <c r="O964">
        <v>2</v>
      </c>
      <c r="P964">
        <v>0</v>
      </c>
      <c r="Q964">
        <v>3</v>
      </c>
      <c r="R964">
        <v>7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3</v>
      </c>
      <c r="Z964">
        <v>11</v>
      </c>
      <c r="AA964">
        <v>0</v>
      </c>
      <c r="AB964">
        <v>41</v>
      </c>
      <c r="AC964" t="str" cm="1">
        <f t="array" ref="AC964">_xlfn.IFS(AB964 &lt; 30, "&lt; 30", AB964 &lt; 40, "30-39", AB964 &lt; 50, "40-49", AB964 &gt;= 50, "50+")</f>
        <v>40-49</v>
      </c>
      <c r="AD964">
        <v>2485</v>
      </c>
      <c r="AE964">
        <v>1</v>
      </c>
      <c r="AF964">
        <v>0</v>
      </c>
      <c r="AG964">
        <v>0</v>
      </c>
      <c r="AH964">
        <v>0</v>
      </c>
      <c r="AI964">
        <v>0</v>
      </c>
      <c r="AJ964" t="str" cm="1">
        <f t="array" ref="AJ96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96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64">
        <v>0</v>
      </c>
      <c r="AM964">
        <v>0</v>
      </c>
      <c r="AN964">
        <v>0</v>
      </c>
      <c r="AO964">
        <v>1</v>
      </c>
      <c r="AP964">
        <v>0</v>
      </c>
      <c r="AQ964" t="str" cm="1">
        <f t="array" ref="AQ96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964" t="str" cm="1">
        <f t="array" ref="AR96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64">
        <v>43</v>
      </c>
      <c r="AT964">
        <v>32</v>
      </c>
      <c r="AU964">
        <v>0</v>
      </c>
      <c r="AV964">
        <v>1</v>
      </c>
      <c r="AW964" t="s">
        <v>45</v>
      </c>
      <c r="AX964" t="s">
        <v>13</v>
      </c>
      <c r="AY964" t="str">
        <f t="shared" si="136"/>
        <v>Store</v>
      </c>
      <c r="AZ964">
        <v>5</v>
      </c>
      <c r="BA964" t="s">
        <v>44</v>
      </c>
      <c r="BB964">
        <f t="shared" si="137"/>
        <v>5</v>
      </c>
      <c r="BC964">
        <f t="shared" si="138"/>
        <v>54</v>
      </c>
      <c r="BD964">
        <f t="shared" si="139"/>
        <v>3.0000000000000004</v>
      </c>
      <c r="BE964">
        <f t="shared" si="140"/>
        <v>1</v>
      </c>
      <c r="BF964">
        <f t="shared" si="141"/>
        <v>1</v>
      </c>
      <c r="BG964">
        <f t="shared" si="142"/>
        <v>5</v>
      </c>
      <c r="BH964">
        <f t="shared" si="143"/>
        <v>0</v>
      </c>
      <c r="BI964" t="str">
        <f>VLOOKUP(BH964,'Additional Data'!$E$1:$F$12,2,FALSE)</f>
        <v>Churned Customer</v>
      </c>
      <c r="BJ964" t="str">
        <f>IF(G964 &lt;= 'Additional Data'!$Q$2, "Low", IF(G964 &lt;= 'Additional Data'!$Q$3, "Medium", "High"))</f>
        <v>Low</v>
      </c>
      <c r="BK964" t="str">
        <f>IF(K964 &lt;= 'Additional Data'!$V$2, "Low", IF(K964 &lt;= 'Additional Data'!$V$3, "Medium", "High"))</f>
        <v>Low</v>
      </c>
      <c r="BL964" t="str">
        <f>IF(L964 &lt;= 'Additional Data'!$AA$2, "Low", IF(L964 &lt;= 'Additional Data'!$AA$3, "Medium", "High"))</f>
        <v>Medium</v>
      </c>
      <c r="BM964">
        <v>963</v>
      </c>
    </row>
    <row r="965" spans="1:65" x14ac:dyDescent="0.25">
      <c r="A965">
        <v>63693</v>
      </c>
      <c r="B965" t="str">
        <f>IF(A965 &lt;= 'Additional Data'!$B$2,"Low", IF(A965 &lt;='Additional Data'!$B$3, "Medium", "High"))</f>
        <v>Medium</v>
      </c>
      <c r="C965">
        <v>0</v>
      </c>
      <c r="D965">
        <v>1</v>
      </c>
      <c r="E965">
        <v>63</v>
      </c>
      <c r="F965" t="str">
        <f t="shared" si="135"/>
        <v>Old</v>
      </c>
      <c r="G965">
        <v>587</v>
      </c>
      <c r="H965">
        <v>43</v>
      </c>
      <c r="I965">
        <v>337</v>
      </c>
      <c r="J965">
        <v>42</v>
      </c>
      <c r="K965">
        <v>87</v>
      </c>
      <c r="L965">
        <v>54</v>
      </c>
      <c r="M965">
        <f>INDEX('Additional Data'!$H$2:$M$2, MATCH(MAX(G965:L965), G965:L965,0))</f>
        <v>0</v>
      </c>
      <c r="N965">
        <v>3</v>
      </c>
      <c r="O965">
        <v>11</v>
      </c>
      <c r="P965">
        <v>6</v>
      </c>
      <c r="Q965">
        <v>9</v>
      </c>
      <c r="R965">
        <v>6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3</v>
      </c>
      <c r="Z965">
        <v>11</v>
      </c>
      <c r="AA965">
        <v>0</v>
      </c>
      <c r="AB965">
        <v>42</v>
      </c>
      <c r="AC965" t="str" cm="1">
        <f t="array" ref="AC965">_xlfn.IFS(AB965 &lt; 30, "&lt; 30", AB965 &lt; 40, "30-39", AB965 &lt; 50, "40-49", AB965 &gt;= 50, "50+")</f>
        <v>40-49</v>
      </c>
      <c r="AD965">
        <v>2417</v>
      </c>
      <c r="AE965">
        <v>1</v>
      </c>
      <c r="AF965">
        <v>0</v>
      </c>
      <c r="AG965">
        <v>0</v>
      </c>
      <c r="AH965">
        <v>0</v>
      </c>
      <c r="AI965">
        <v>0</v>
      </c>
      <c r="AJ965" t="str" cm="1">
        <f t="array" ref="AJ96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96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65">
        <v>0</v>
      </c>
      <c r="AM965">
        <v>0</v>
      </c>
      <c r="AN965">
        <v>1</v>
      </c>
      <c r="AO965">
        <v>0</v>
      </c>
      <c r="AP965">
        <v>0</v>
      </c>
      <c r="AQ965" t="str" cm="1">
        <f t="array" ref="AQ96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65" t="str" cm="1">
        <f t="array" ref="AR96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65">
        <v>1096</v>
      </c>
      <c r="AT965">
        <v>1042</v>
      </c>
      <c r="AU965">
        <v>0</v>
      </c>
      <c r="AV965">
        <v>1</v>
      </c>
      <c r="AW965" t="s">
        <v>43</v>
      </c>
      <c r="AX965" t="s">
        <v>11</v>
      </c>
      <c r="AY965" t="str">
        <f t="shared" si="136"/>
        <v>Web</v>
      </c>
      <c r="AZ965">
        <v>26</v>
      </c>
      <c r="BA965" t="s">
        <v>44</v>
      </c>
      <c r="BB965">
        <f t="shared" si="137"/>
        <v>26</v>
      </c>
      <c r="BC965">
        <f t="shared" si="138"/>
        <v>1150</v>
      </c>
      <c r="BD965">
        <f t="shared" si="139"/>
        <v>4</v>
      </c>
      <c r="BE965">
        <f t="shared" si="140"/>
        <v>9</v>
      </c>
      <c r="BF965">
        <f t="shared" si="141"/>
        <v>7</v>
      </c>
      <c r="BG965">
        <f t="shared" si="142"/>
        <v>20</v>
      </c>
      <c r="BH965">
        <f t="shared" si="143"/>
        <v>7</v>
      </c>
      <c r="BI965" t="str">
        <f>VLOOKUP(BH965,'Additional Data'!$E$1:$F$12,2,FALSE)</f>
        <v>Loyal Customer</v>
      </c>
      <c r="BJ965" t="str">
        <f>IF(G965 &lt;= 'Additional Data'!$Q$2, "Low", IF(G965 &lt;= 'Additional Data'!$Q$3, "Medium", "High"))</f>
        <v>High</v>
      </c>
      <c r="BK965" t="str">
        <f>IF(K965 &lt;= 'Additional Data'!$V$2, "Low", IF(K965 &lt;= 'Additional Data'!$V$3, "Medium", "High"))</f>
        <v>High</v>
      </c>
      <c r="BL965" t="str">
        <f>IF(L965 &lt;= 'Additional Data'!$AA$2, "Low", IF(L965 &lt;= 'Additional Data'!$AA$3, "Medium", "High"))</f>
        <v>Medium</v>
      </c>
      <c r="BM965">
        <v>964</v>
      </c>
    </row>
    <row r="966" spans="1:65" x14ac:dyDescent="0.25">
      <c r="A966">
        <v>80763</v>
      </c>
      <c r="B966" t="str">
        <f>IF(A966 &lt;= 'Additional Data'!$B$2,"Low", IF(A966 &lt;='Additional Data'!$B$3, "Medium", "High"))</f>
        <v>High</v>
      </c>
      <c r="C966">
        <v>0</v>
      </c>
      <c r="D966">
        <v>0</v>
      </c>
      <c r="E966">
        <v>17</v>
      </c>
      <c r="F966" t="str">
        <f t="shared" si="135"/>
        <v>Recent</v>
      </c>
      <c r="G966">
        <v>674</v>
      </c>
      <c r="H966">
        <v>168</v>
      </c>
      <c r="I966">
        <v>108</v>
      </c>
      <c r="J966">
        <v>192</v>
      </c>
      <c r="K966">
        <v>42</v>
      </c>
      <c r="L966">
        <v>231</v>
      </c>
      <c r="M966">
        <f>INDEX('Additional Data'!$H$2:$M$2, MATCH(MAX(G966:L966), G966:L966,0))</f>
        <v>0</v>
      </c>
      <c r="N966">
        <v>1</v>
      </c>
      <c r="O966">
        <v>5</v>
      </c>
      <c r="P966">
        <v>11</v>
      </c>
      <c r="Q966">
        <v>6</v>
      </c>
      <c r="R966">
        <v>3</v>
      </c>
      <c r="S966">
        <v>0</v>
      </c>
      <c r="T966">
        <v>0</v>
      </c>
      <c r="U966">
        <v>1</v>
      </c>
      <c r="V966">
        <v>1</v>
      </c>
      <c r="W966">
        <v>0</v>
      </c>
      <c r="X966">
        <v>0</v>
      </c>
      <c r="Y966">
        <v>3</v>
      </c>
      <c r="Z966">
        <v>11</v>
      </c>
      <c r="AA966">
        <v>1</v>
      </c>
      <c r="AB966">
        <v>70</v>
      </c>
      <c r="AC966" t="str" cm="1">
        <f t="array" ref="AC966">_xlfn.IFS(AB966 &lt; 30, "&lt; 30", AB966 &lt; 40, "30-39", AB966 &lt; 50, "40-49", AB966 &gt;= 50, "50+")</f>
        <v>50+</v>
      </c>
      <c r="AD966">
        <v>2477</v>
      </c>
      <c r="AE966">
        <v>0</v>
      </c>
      <c r="AF966">
        <v>1</v>
      </c>
      <c r="AG966">
        <v>0</v>
      </c>
      <c r="AH966">
        <v>0</v>
      </c>
      <c r="AI966">
        <v>0</v>
      </c>
      <c r="AJ966" t="str" cm="1">
        <f t="array" ref="AJ96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6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66">
        <v>0</v>
      </c>
      <c r="AM966">
        <v>0</v>
      </c>
      <c r="AN966">
        <v>1</v>
      </c>
      <c r="AO966">
        <v>0</v>
      </c>
      <c r="AP966">
        <v>0</v>
      </c>
      <c r="AQ966" t="str" cm="1">
        <f t="array" ref="AQ96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66" t="str" cm="1">
        <f t="array" ref="AR96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66">
        <v>1184</v>
      </c>
      <c r="AT966">
        <v>953</v>
      </c>
      <c r="AU966">
        <v>2</v>
      </c>
      <c r="AV966">
        <v>0</v>
      </c>
      <c r="AW966" t="s">
        <v>43</v>
      </c>
      <c r="AX966" t="s">
        <v>12</v>
      </c>
      <c r="AY966" t="str">
        <f t="shared" si="136"/>
        <v>Catalog</v>
      </c>
      <c r="AZ966">
        <v>22</v>
      </c>
      <c r="BA966" t="s">
        <v>48</v>
      </c>
      <c r="BB966">
        <f t="shared" si="137"/>
        <v>22</v>
      </c>
      <c r="BC966">
        <f t="shared" si="138"/>
        <v>1415</v>
      </c>
      <c r="BD966">
        <f t="shared" si="139"/>
        <v>9</v>
      </c>
      <c r="BE966">
        <f t="shared" si="140"/>
        <v>8</v>
      </c>
      <c r="BF966">
        <f t="shared" si="141"/>
        <v>8</v>
      </c>
      <c r="BG966">
        <f t="shared" si="142"/>
        <v>25</v>
      </c>
      <c r="BH966">
        <f t="shared" si="143"/>
        <v>9</v>
      </c>
      <c r="BI966" t="str">
        <f>VLOOKUP(BH966,'Additional Data'!$E$1:$F$12,2,FALSE)</f>
        <v>Top Customer</v>
      </c>
      <c r="BJ966" t="str">
        <f>IF(G966 &lt;= 'Additional Data'!$Q$2, "Low", IF(G966 &lt;= 'Additional Data'!$Q$3, "Medium", "High"))</f>
        <v>High</v>
      </c>
      <c r="BK966" t="str">
        <f>IF(K966 &lt;= 'Additional Data'!$V$2, "Low", IF(K966 &lt;= 'Additional Data'!$V$3, "Medium", "High"))</f>
        <v>High</v>
      </c>
      <c r="BL966" t="str">
        <f>IF(L966 &lt;= 'Additional Data'!$AA$2, "Low", IF(L966 &lt;= 'Additional Data'!$AA$3, "Medium", "High"))</f>
        <v>High</v>
      </c>
      <c r="BM966">
        <v>965</v>
      </c>
    </row>
    <row r="967" spans="1:65" x14ac:dyDescent="0.25">
      <c r="A967">
        <v>65352</v>
      </c>
      <c r="B967" t="str">
        <f>IF(A967 &lt;= 'Additional Data'!$B$2,"Low", IF(A967 &lt;='Additional Data'!$B$3, "Medium", "High"))</f>
        <v>Medium</v>
      </c>
      <c r="C967">
        <v>0</v>
      </c>
      <c r="D967">
        <v>1</v>
      </c>
      <c r="E967">
        <v>43</v>
      </c>
      <c r="F967" t="str">
        <f t="shared" si="135"/>
        <v>Mid</v>
      </c>
      <c r="G967">
        <v>284</v>
      </c>
      <c r="H967">
        <v>3</v>
      </c>
      <c r="I967">
        <v>84</v>
      </c>
      <c r="J967">
        <v>4</v>
      </c>
      <c r="K967">
        <v>7</v>
      </c>
      <c r="L967">
        <v>23</v>
      </c>
      <c r="M967">
        <f>INDEX('Additional Data'!$H$2:$M$2, MATCH(MAX(G967:L967), G967:L967,0))</f>
        <v>0</v>
      </c>
      <c r="N967">
        <v>2</v>
      </c>
      <c r="O967">
        <v>4</v>
      </c>
      <c r="P967">
        <v>2</v>
      </c>
      <c r="Q967">
        <v>8</v>
      </c>
      <c r="R967">
        <v>4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3</v>
      </c>
      <c r="Z967">
        <v>11</v>
      </c>
      <c r="AA967">
        <v>0</v>
      </c>
      <c r="AB967">
        <v>46</v>
      </c>
      <c r="AC967" t="str" cm="1">
        <f t="array" ref="AC967">_xlfn.IFS(AB967 &lt; 30, "&lt; 30", AB967 &lt; 40, "30-39", AB967 &lt; 50, "40-49", AB967 &gt;= 50, "50+")</f>
        <v>40-49</v>
      </c>
      <c r="AD967">
        <v>2471</v>
      </c>
      <c r="AE967">
        <v>0</v>
      </c>
      <c r="AF967">
        <v>1</v>
      </c>
      <c r="AG967">
        <v>0</v>
      </c>
      <c r="AH967">
        <v>0</v>
      </c>
      <c r="AI967">
        <v>0</v>
      </c>
      <c r="AJ967" t="str" cm="1">
        <f t="array" ref="AJ96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6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67">
        <v>0</v>
      </c>
      <c r="AM967">
        <v>0</v>
      </c>
      <c r="AN967">
        <v>0</v>
      </c>
      <c r="AO967">
        <v>0</v>
      </c>
      <c r="AP967">
        <v>1</v>
      </c>
      <c r="AQ967" t="str" cm="1">
        <f t="array" ref="AQ96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67" t="str" cm="1">
        <f t="array" ref="AR96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67">
        <v>382</v>
      </c>
      <c r="AT967">
        <v>359</v>
      </c>
      <c r="AU967">
        <v>0</v>
      </c>
      <c r="AV967">
        <v>1</v>
      </c>
      <c r="AW967" t="s">
        <v>46</v>
      </c>
      <c r="AX967" t="s">
        <v>13</v>
      </c>
      <c r="AY967" t="str">
        <f t="shared" si="136"/>
        <v>Store</v>
      </c>
      <c r="AZ967">
        <v>14</v>
      </c>
      <c r="BA967" t="s">
        <v>44</v>
      </c>
      <c r="BB967">
        <f t="shared" si="137"/>
        <v>14</v>
      </c>
      <c r="BC967">
        <f t="shared" si="138"/>
        <v>405</v>
      </c>
      <c r="BD967">
        <f t="shared" si="139"/>
        <v>6</v>
      </c>
      <c r="BE967">
        <f t="shared" si="140"/>
        <v>5</v>
      </c>
      <c r="BF967">
        <f t="shared" si="141"/>
        <v>5</v>
      </c>
      <c r="BG967">
        <f t="shared" si="142"/>
        <v>16</v>
      </c>
      <c r="BH967">
        <f t="shared" si="143"/>
        <v>5</v>
      </c>
      <c r="BI967" t="str">
        <f>VLOOKUP(BH967,'Additional Data'!$E$1:$F$12,2,FALSE)</f>
        <v>Loyal Customer</v>
      </c>
      <c r="BJ967" t="str">
        <f>IF(G967 &lt;= 'Additional Data'!$Q$2, "Low", IF(G967 &lt;= 'Additional Data'!$Q$3, "Medium", "High"))</f>
        <v>Medium</v>
      </c>
      <c r="BK967" t="str">
        <f>IF(K967 &lt;= 'Additional Data'!$V$2, "Low", IF(K967 &lt;= 'Additional Data'!$V$3, "Medium", "High"))</f>
        <v>Medium</v>
      </c>
      <c r="BL967" t="str">
        <f>IF(L967 &lt;= 'Additional Data'!$AA$2, "Low", IF(L967 &lt;= 'Additional Data'!$AA$3, "Medium", "High"))</f>
        <v>Medium</v>
      </c>
      <c r="BM967">
        <v>966</v>
      </c>
    </row>
    <row r="968" spans="1:65" x14ac:dyDescent="0.25">
      <c r="A968">
        <v>82170</v>
      </c>
      <c r="B968" t="str">
        <f>IF(A968 &lt;= 'Additional Data'!$B$2,"Low", IF(A968 &lt;='Additional Data'!$B$3, "Medium", "High"))</f>
        <v>High</v>
      </c>
      <c r="C968">
        <v>0</v>
      </c>
      <c r="D968">
        <v>0</v>
      </c>
      <c r="E968">
        <v>13</v>
      </c>
      <c r="F968" t="str">
        <f t="shared" si="135"/>
        <v>Recent</v>
      </c>
      <c r="G968">
        <v>1023</v>
      </c>
      <c r="H968">
        <v>93</v>
      </c>
      <c r="I968">
        <v>651</v>
      </c>
      <c r="J968">
        <v>49</v>
      </c>
      <c r="K968">
        <v>55</v>
      </c>
      <c r="L968">
        <v>37</v>
      </c>
      <c r="M968">
        <f>INDEX('Additional Data'!$H$2:$M$2, MATCH(MAX(G968:L968), G968:L968,0))</f>
        <v>0</v>
      </c>
      <c r="N968">
        <v>1</v>
      </c>
      <c r="O968">
        <v>5</v>
      </c>
      <c r="P968">
        <v>6</v>
      </c>
      <c r="Q968">
        <v>7</v>
      </c>
      <c r="R968">
        <v>2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3</v>
      </c>
      <c r="Z968">
        <v>11</v>
      </c>
      <c r="AA968">
        <v>0</v>
      </c>
      <c r="AB968">
        <v>42</v>
      </c>
      <c r="AC968" t="str" cm="1">
        <f t="array" ref="AC968">_xlfn.IFS(AB968 &lt; 30, "&lt; 30", AB968 &lt; 40, "30-39", AB968 &lt; 50, "40-49", AB968 &gt;= 50, "50+")</f>
        <v>40-49</v>
      </c>
      <c r="AD968">
        <v>2375</v>
      </c>
      <c r="AE968">
        <v>0</v>
      </c>
      <c r="AF968">
        <v>1</v>
      </c>
      <c r="AG968">
        <v>0</v>
      </c>
      <c r="AH968">
        <v>0</v>
      </c>
      <c r="AI968">
        <v>0</v>
      </c>
      <c r="AJ968" t="str" cm="1">
        <f t="array" ref="AJ96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6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68">
        <v>0</v>
      </c>
      <c r="AM968">
        <v>0</v>
      </c>
      <c r="AN968">
        <v>0</v>
      </c>
      <c r="AO968">
        <v>0</v>
      </c>
      <c r="AP968">
        <v>1</v>
      </c>
      <c r="AQ968" t="str" cm="1">
        <f t="array" ref="AQ96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68" t="str" cm="1">
        <f t="array" ref="AR96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68">
        <v>1871</v>
      </c>
      <c r="AT968">
        <v>1834</v>
      </c>
      <c r="AU968">
        <v>0</v>
      </c>
      <c r="AV968">
        <v>0</v>
      </c>
      <c r="AW968" t="s">
        <v>43</v>
      </c>
      <c r="AX968" t="s">
        <v>13</v>
      </c>
      <c r="AY968" t="str">
        <f t="shared" si="136"/>
        <v>Store</v>
      </c>
      <c r="AZ968">
        <v>18</v>
      </c>
      <c r="BA968" t="s">
        <v>44</v>
      </c>
      <c r="BB968">
        <f t="shared" si="137"/>
        <v>18</v>
      </c>
      <c r="BC968">
        <f t="shared" si="138"/>
        <v>1908</v>
      </c>
      <c r="BD968">
        <f t="shared" si="139"/>
        <v>9</v>
      </c>
      <c r="BE968">
        <f t="shared" si="140"/>
        <v>7</v>
      </c>
      <c r="BF968">
        <f t="shared" si="141"/>
        <v>9</v>
      </c>
      <c r="BG968">
        <f t="shared" si="142"/>
        <v>25</v>
      </c>
      <c r="BH968">
        <f t="shared" si="143"/>
        <v>9</v>
      </c>
      <c r="BI968" t="str">
        <f>VLOOKUP(BH968,'Additional Data'!$E$1:$F$12,2,FALSE)</f>
        <v>Top Customer</v>
      </c>
      <c r="BJ968" t="str">
        <f>IF(G968 &lt;= 'Additional Data'!$Q$2, "Low", IF(G968 &lt;= 'Additional Data'!$Q$3, "Medium", "High"))</f>
        <v>High</v>
      </c>
      <c r="BK968" t="str">
        <f>IF(K968 &lt;= 'Additional Data'!$V$2, "Low", IF(K968 &lt;= 'Additional Data'!$V$3, "Medium", "High"))</f>
        <v>High</v>
      </c>
      <c r="BL968" t="str">
        <f>IF(L968 &lt;= 'Additional Data'!$AA$2, "Low", IF(L968 &lt;= 'Additional Data'!$AA$3, "Medium", "High"))</f>
        <v>Medium</v>
      </c>
      <c r="BM968">
        <v>967</v>
      </c>
    </row>
    <row r="969" spans="1:65" x14ac:dyDescent="0.25">
      <c r="A969">
        <v>75759</v>
      </c>
      <c r="B969" t="str">
        <f>IF(A969 &lt;= 'Additional Data'!$B$2,"Low", IF(A969 &lt;='Additional Data'!$B$3, "Medium", "High"))</f>
        <v>High</v>
      </c>
      <c r="C969">
        <v>0</v>
      </c>
      <c r="D969">
        <v>0</v>
      </c>
      <c r="E969">
        <v>46</v>
      </c>
      <c r="F969" t="str">
        <f t="shared" si="135"/>
        <v>Mid</v>
      </c>
      <c r="G969">
        <v>1394</v>
      </c>
      <c r="H969">
        <v>22</v>
      </c>
      <c r="I969">
        <v>708</v>
      </c>
      <c r="J969">
        <v>89</v>
      </c>
      <c r="K969">
        <v>91</v>
      </c>
      <c r="L969">
        <v>182</v>
      </c>
      <c r="M969">
        <f>INDEX('Additional Data'!$H$2:$M$2, MATCH(MAX(G969:L969), G969:L969,0))</f>
        <v>0</v>
      </c>
      <c r="N969">
        <v>1</v>
      </c>
      <c r="O969">
        <v>9</v>
      </c>
      <c r="P969">
        <v>7</v>
      </c>
      <c r="Q969">
        <v>9</v>
      </c>
      <c r="R969">
        <v>5</v>
      </c>
      <c r="S969">
        <v>1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3</v>
      </c>
      <c r="Z969">
        <v>11</v>
      </c>
      <c r="AA969">
        <v>1</v>
      </c>
      <c r="AB969">
        <v>51</v>
      </c>
      <c r="AC969" t="str" cm="1">
        <f t="array" ref="AC969">_xlfn.IFS(AB969 &lt; 30, "&lt; 30", AB969 &lt; 40, "30-39", AB969 &lt; 50, "40-49", AB969 &gt;= 50, "50+")</f>
        <v>50+</v>
      </c>
      <c r="AD969">
        <v>2406</v>
      </c>
      <c r="AE969">
        <v>0</v>
      </c>
      <c r="AF969">
        <v>1</v>
      </c>
      <c r="AG969">
        <v>0</v>
      </c>
      <c r="AH969">
        <v>0</v>
      </c>
      <c r="AI969">
        <v>0</v>
      </c>
      <c r="AJ969" t="str" cm="1">
        <f t="array" ref="AJ96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6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69">
        <v>0</v>
      </c>
      <c r="AM969">
        <v>0</v>
      </c>
      <c r="AN969">
        <v>1</v>
      </c>
      <c r="AO969">
        <v>0</v>
      </c>
      <c r="AP969">
        <v>0</v>
      </c>
      <c r="AQ969" t="str" cm="1">
        <f t="array" ref="AQ96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69" t="str" cm="1">
        <f t="array" ref="AR96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69">
        <v>2304</v>
      </c>
      <c r="AT969">
        <v>2122</v>
      </c>
      <c r="AU969">
        <v>3</v>
      </c>
      <c r="AV969">
        <v>0</v>
      </c>
      <c r="AW969" t="s">
        <v>43</v>
      </c>
      <c r="AX969" t="s">
        <v>11</v>
      </c>
      <c r="AY969" t="str">
        <f t="shared" si="136"/>
        <v>Web</v>
      </c>
      <c r="AZ969">
        <v>25</v>
      </c>
      <c r="BA969" t="s">
        <v>48</v>
      </c>
      <c r="BB969">
        <f t="shared" si="137"/>
        <v>25</v>
      </c>
      <c r="BC969">
        <f t="shared" si="138"/>
        <v>2486</v>
      </c>
      <c r="BD969">
        <f t="shared" si="139"/>
        <v>6</v>
      </c>
      <c r="BE969">
        <f t="shared" si="140"/>
        <v>9</v>
      </c>
      <c r="BF969">
        <f t="shared" si="141"/>
        <v>9</v>
      </c>
      <c r="BG969">
        <f t="shared" si="142"/>
        <v>24</v>
      </c>
      <c r="BH969">
        <f t="shared" si="143"/>
        <v>9</v>
      </c>
      <c r="BI969" t="str">
        <f>VLOOKUP(BH969,'Additional Data'!$E$1:$F$12,2,FALSE)</f>
        <v>Top Customer</v>
      </c>
      <c r="BJ969" t="str">
        <f>IF(G969 &lt;= 'Additional Data'!$Q$2, "Low", IF(G969 &lt;= 'Additional Data'!$Q$3, "Medium", "High"))</f>
        <v>High</v>
      </c>
      <c r="BK969" t="str">
        <f>IF(K969 &lt;= 'Additional Data'!$V$2, "Low", IF(K969 &lt;= 'Additional Data'!$V$3, "Medium", "High"))</f>
        <v>High</v>
      </c>
      <c r="BL969" t="str">
        <f>IF(L969 &lt;= 'Additional Data'!$AA$2, "Low", IF(L969 &lt;= 'Additional Data'!$AA$3, "Medium", "High"))</f>
        <v>High</v>
      </c>
      <c r="BM969">
        <v>968</v>
      </c>
    </row>
    <row r="970" spans="1:65" x14ac:dyDescent="0.25">
      <c r="A970">
        <v>79689</v>
      </c>
      <c r="B970" t="str">
        <f>IF(A970 &lt;= 'Additional Data'!$B$2,"Low", IF(A970 &lt;='Additional Data'!$B$3, "Medium", "High"))</f>
        <v>High</v>
      </c>
      <c r="C970">
        <v>0</v>
      </c>
      <c r="D970">
        <v>0</v>
      </c>
      <c r="E970">
        <v>65</v>
      </c>
      <c r="F970" t="str">
        <f t="shared" si="135"/>
        <v>Old</v>
      </c>
      <c r="G970">
        <v>311</v>
      </c>
      <c r="H970">
        <v>26</v>
      </c>
      <c r="I970">
        <v>640</v>
      </c>
      <c r="J970">
        <v>180</v>
      </c>
      <c r="K970">
        <v>37</v>
      </c>
      <c r="L970">
        <v>121</v>
      </c>
      <c r="M970">
        <f>INDEX('Additional Data'!$H$2:$M$2, MATCH(MAX(G970:L970), G970:L970,0))</f>
        <v>0</v>
      </c>
      <c r="N970">
        <v>1</v>
      </c>
      <c r="O970">
        <v>4</v>
      </c>
      <c r="P970">
        <v>9</v>
      </c>
      <c r="Q970">
        <v>13</v>
      </c>
      <c r="R970">
        <v>2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3</v>
      </c>
      <c r="Z970">
        <v>11</v>
      </c>
      <c r="AA970">
        <v>0</v>
      </c>
      <c r="AB970">
        <v>44</v>
      </c>
      <c r="AC970" t="str" cm="1">
        <f t="array" ref="AC970">_xlfn.IFS(AB970 &lt; 30, "&lt; 30", AB970 &lt; 40, "30-39", AB970 &lt; 50, "40-49", AB970 &gt;= 50, "50+")</f>
        <v>40-49</v>
      </c>
      <c r="AD970">
        <v>2572</v>
      </c>
      <c r="AE970">
        <v>0</v>
      </c>
      <c r="AF970">
        <v>0</v>
      </c>
      <c r="AG970">
        <v>1</v>
      </c>
      <c r="AH970">
        <v>0</v>
      </c>
      <c r="AI970">
        <v>0</v>
      </c>
      <c r="AJ970" t="str" cm="1">
        <f t="array" ref="AJ97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97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70">
        <v>1</v>
      </c>
      <c r="AM970">
        <v>0</v>
      </c>
      <c r="AN970">
        <v>0</v>
      </c>
      <c r="AO970">
        <v>0</v>
      </c>
      <c r="AP970">
        <v>0</v>
      </c>
      <c r="AQ970" t="str" cm="1">
        <f t="array" ref="AQ97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970" t="str" cm="1">
        <f t="array" ref="AR97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970">
        <v>1194</v>
      </c>
      <c r="AT970">
        <v>1073</v>
      </c>
      <c r="AU970">
        <v>0</v>
      </c>
      <c r="AV970">
        <v>0</v>
      </c>
      <c r="AW970" t="s">
        <v>43</v>
      </c>
      <c r="AX970" t="s">
        <v>13</v>
      </c>
      <c r="AY970" t="str">
        <f t="shared" si="136"/>
        <v>Store</v>
      </c>
      <c r="AZ970">
        <v>26</v>
      </c>
      <c r="BA970" t="s">
        <v>44</v>
      </c>
      <c r="BB970">
        <f t="shared" si="137"/>
        <v>26</v>
      </c>
      <c r="BC970">
        <f t="shared" si="138"/>
        <v>1315</v>
      </c>
      <c r="BD970">
        <f t="shared" si="139"/>
        <v>4</v>
      </c>
      <c r="BE970">
        <f t="shared" si="140"/>
        <v>9</v>
      </c>
      <c r="BF970">
        <f t="shared" si="141"/>
        <v>8</v>
      </c>
      <c r="BG970">
        <f t="shared" si="142"/>
        <v>21</v>
      </c>
      <c r="BH970">
        <f t="shared" si="143"/>
        <v>8</v>
      </c>
      <c r="BI970" t="str">
        <f>VLOOKUP(BH970,'Additional Data'!$E$1:$F$12,2,FALSE)</f>
        <v>Top Customer</v>
      </c>
      <c r="BJ970" t="str">
        <f>IF(G970 &lt;= 'Additional Data'!$Q$2, "Low", IF(G970 &lt;= 'Additional Data'!$Q$3, "Medium", "High"))</f>
        <v>Medium</v>
      </c>
      <c r="BK970" t="str">
        <f>IF(K970 &lt;= 'Additional Data'!$V$2, "Low", IF(K970 &lt;= 'Additional Data'!$V$3, "Medium", "High"))</f>
        <v>High</v>
      </c>
      <c r="BL970" t="str">
        <f>IF(L970 &lt;= 'Additional Data'!$AA$2, "Low", IF(L970 &lt;= 'Additional Data'!$AA$3, "Medium", "High"))</f>
        <v>High</v>
      </c>
      <c r="BM970">
        <v>969</v>
      </c>
    </row>
    <row r="971" spans="1:65" x14ac:dyDescent="0.25">
      <c r="A971">
        <v>35340</v>
      </c>
      <c r="B971" t="str">
        <f>IF(A971 &lt;= 'Additional Data'!$B$2,"Low", IF(A971 &lt;='Additional Data'!$B$3, "Medium", "High"))</f>
        <v>Medium</v>
      </c>
      <c r="C971">
        <v>1</v>
      </c>
      <c r="D971">
        <v>1</v>
      </c>
      <c r="E971">
        <v>1</v>
      </c>
      <c r="F971" t="str">
        <f t="shared" si="135"/>
        <v>Very Recent</v>
      </c>
      <c r="G971">
        <v>27</v>
      </c>
      <c r="H971">
        <v>0</v>
      </c>
      <c r="I971">
        <v>12</v>
      </c>
      <c r="J971">
        <v>0</v>
      </c>
      <c r="K971">
        <v>1</v>
      </c>
      <c r="L971">
        <v>5</v>
      </c>
      <c r="M971">
        <f>INDEX('Additional Data'!$H$2:$M$2, MATCH(MAX(G971:L971), G971:L971,0))</f>
        <v>0</v>
      </c>
      <c r="N971">
        <v>2</v>
      </c>
      <c r="O971">
        <v>2</v>
      </c>
      <c r="P971">
        <v>0</v>
      </c>
      <c r="Q971">
        <v>3</v>
      </c>
      <c r="R971">
        <v>5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3</v>
      </c>
      <c r="Z971">
        <v>11</v>
      </c>
      <c r="AA971">
        <v>0</v>
      </c>
      <c r="AB971">
        <v>64</v>
      </c>
      <c r="AC971" t="str" cm="1">
        <f t="array" ref="AC971">_xlfn.IFS(AB971 &lt; 30, "&lt; 30", AB971 &lt; 40, "30-39", AB971 &lt; 50, "40-49", AB971 &gt;= 50, "50+")</f>
        <v>50+</v>
      </c>
      <c r="AD971">
        <v>2159</v>
      </c>
      <c r="AE971">
        <v>0</v>
      </c>
      <c r="AF971">
        <v>0</v>
      </c>
      <c r="AG971">
        <v>0</v>
      </c>
      <c r="AH971">
        <v>0</v>
      </c>
      <c r="AI971">
        <v>1</v>
      </c>
      <c r="AJ971" t="str" cm="1">
        <f t="array" ref="AJ97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97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71">
        <v>0</v>
      </c>
      <c r="AM971">
        <v>0</v>
      </c>
      <c r="AN971">
        <v>0</v>
      </c>
      <c r="AO971">
        <v>0</v>
      </c>
      <c r="AP971">
        <v>1</v>
      </c>
      <c r="AQ971" t="str" cm="1">
        <f t="array" ref="AQ97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71" t="str" cm="1">
        <f t="array" ref="AR97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71">
        <v>40</v>
      </c>
      <c r="AT971">
        <v>35</v>
      </c>
      <c r="AU971">
        <v>0</v>
      </c>
      <c r="AV971">
        <v>2</v>
      </c>
      <c r="AW971" t="s">
        <v>45</v>
      </c>
      <c r="AX971" t="s">
        <v>13</v>
      </c>
      <c r="AY971" t="str">
        <f t="shared" si="136"/>
        <v>Store</v>
      </c>
      <c r="AZ971">
        <v>5</v>
      </c>
      <c r="BA971" t="s">
        <v>44</v>
      </c>
      <c r="BB971">
        <f t="shared" si="137"/>
        <v>5</v>
      </c>
      <c r="BC971">
        <f t="shared" si="138"/>
        <v>45</v>
      </c>
      <c r="BD971">
        <f t="shared" si="139"/>
        <v>10</v>
      </c>
      <c r="BE971">
        <f t="shared" si="140"/>
        <v>1</v>
      </c>
      <c r="BF971">
        <f t="shared" si="141"/>
        <v>1</v>
      </c>
      <c r="BG971">
        <f t="shared" si="142"/>
        <v>12</v>
      </c>
      <c r="BH971">
        <f t="shared" si="143"/>
        <v>3</v>
      </c>
      <c r="BI971" t="str">
        <f>VLOOKUP(BH971,'Additional Data'!$E$1:$F$12,2,FALSE)</f>
        <v>At Risk</v>
      </c>
      <c r="BJ971" t="str">
        <f>IF(G971 &lt;= 'Additional Data'!$Q$2, "Low", IF(G971 &lt;= 'Additional Data'!$Q$3, "Medium", "High"))</f>
        <v>Medium</v>
      </c>
      <c r="BK971" t="str">
        <f>IF(K971 &lt;= 'Additional Data'!$V$2, "Low", IF(K971 &lt;= 'Additional Data'!$V$3, "Medium", "High"))</f>
        <v>Low</v>
      </c>
      <c r="BL971" t="str">
        <f>IF(L971 &lt;= 'Additional Data'!$AA$2, "Low", IF(L971 &lt;= 'Additional Data'!$AA$3, "Medium", "High"))</f>
        <v>Low</v>
      </c>
      <c r="BM971">
        <v>970</v>
      </c>
    </row>
    <row r="972" spans="1:65" x14ac:dyDescent="0.25">
      <c r="A972">
        <v>85683</v>
      </c>
      <c r="B972" t="str">
        <f>IF(A972 &lt;= 'Additional Data'!$B$2,"Low", IF(A972 &lt;='Additional Data'!$B$3, "Medium", "High"))</f>
        <v>High</v>
      </c>
      <c r="C972">
        <v>0</v>
      </c>
      <c r="D972">
        <v>0</v>
      </c>
      <c r="E972">
        <v>6</v>
      </c>
      <c r="F972" t="str">
        <f t="shared" si="135"/>
        <v>Very Recent</v>
      </c>
      <c r="G972">
        <v>1296</v>
      </c>
      <c r="H972">
        <v>17</v>
      </c>
      <c r="I972">
        <v>311</v>
      </c>
      <c r="J972">
        <v>45</v>
      </c>
      <c r="K972">
        <v>69</v>
      </c>
      <c r="L972">
        <v>51</v>
      </c>
      <c r="M972">
        <f>INDEX('Additional Data'!$H$2:$M$2, MATCH(MAX(G972:L972), G972:L972,0))</f>
        <v>0</v>
      </c>
      <c r="N972">
        <v>1</v>
      </c>
      <c r="O972">
        <v>2</v>
      </c>
      <c r="P972">
        <v>4</v>
      </c>
      <c r="Q972">
        <v>10</v>
      </c>
      <c r="R972">
        <v>1</v>
      </c>
      <c r="S972">
        <v>0</v>
      </c>
      <c r="T972">
        <v>1</v>
      </c>
      <c r="U972">
        <v>1</v>
      </c>
      <c r="V972">
        <v>1</v>
      </c>
      <c r="W972">
        <v>1</v>
      </c>
      <c r="X972">
        <v>0</v>
      </c>
      <c r="Y972">
        <v>3</v>
      </c>
      <c r="Z972">
        <v>11</v>
      </c>
      <c r="AA972">
        <v>1</v>
      </c>
      <c r="AB972">
        <v>66</v>
      </c>
      <c r="AC972" t="str" cm="1">
        <f t="array" ref="AC972">_xlfn.IFS(AB972 &lt; 30, "&lt; 30", AB972 &lt; 40, "30-39", AB972 &lt; 50, "40-49", AB972 &gt;= 50, "50+")</f>
        <v>50+</v>
      </c>
      <c r="AD972">
        <v>2259</v>
      </c>
      <c r="AE972">
        <v>1</v>
      </c>
      <c r="AF972">
        <v>0</v>
      </c>
      <c r="AG972">
        <v>0</v>
      </c>
      <c r="AH972">
        <v>0</v>
      </c>
      <c r="AI972">
        <v>0</v>
      </c>
      <c r="AJ972" t="str" cm="1">
        <f t="array" ref="AJ97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97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72">
        <v>0</v>
      </c>
      <c r="AM972">
        <v>0</v>
      </c>
      <c r="AN972">
        <v>1</v>
      </c>
      <c r="AO972">
        <v>0</v>
      </c>
      <c r="AP972">
        <v>0</v>
      </c>
      <c r="AQ972" t="str" cm="1">
        <f t="array" ref="AQ97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72" t="str" cm="1">
        <f t="array" ref="AR97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72">
        <v>1738</v>
      </c>
      <c r="AT972">
        <v>1687</v>
      </c>
      <c r="AU972">
        <v>4</v>
      </c>
      <c r="AV972">
        <v>0</v>
      </c>
      <c r="AW972" t="s">
        <v>43</v>
      </c>
      <c r="AX972" t="s">
        <v>13</v>
      </c>
      <c r="AY972" t="str">
        <f t="shared" si="136"/>
        <v>Store</v>
      </c>
      <c r="AZ972">
        <v>16</v>
      </c>
      <c r="BA972" t="s">
        <v>48</v>
      </c>
      <c r="BB972">
        <f t="shared" si="137"/>
        <v>16</v>
      </c>
      <c r="BC972">
        <f t="shared" si="138"/>
        <v>1789</v>
      </c>
      <c r="BD972">
        <f t="shared" si="139"/>
        <v>10</v>
      </c>
      <c r="BE972">
        <f t="shared" si="140"/>
        <v>6</v>
      </c>
      <c r="BF972">
        <f t="shared" si="141"/>
        <v>9</v>
      </c>
      <c r="BG972">
        <f t="shared" si="142"/>
        <v>25</v>
      </c>
      <c r="BH972">
        <f t="shared" si="143"/>
        <v>9</v>
      </c>
      <c r="BI972" t="str">
        <f>VLOOKUP(BH972,'Additional Data'!$E$1:$F$12,2,FALSE)</f>
        <v>Top Customer</v>
      </c>
      <c r="BJ972" t="str">
        <f>IF(G972 &lt;= 'Additional Data'!$Q$2, "Low", IF(G972 &lt;= 'Additional Data'!$Q$3, "Medium", "High"))</f>
        <v>High</v>
      </c>
      <c r="BK972" t="str">
        <f>IF(K972 &lt;= 'Additional Data'!$V$2, "Low", IF(K972 &lt;= 'Additional Data'!$V$3, "Medium", "High"))</f>
        <v>High</v>
      </c>
      <c r="BL972" t="str">
        <f>IF(L972 &lt;= 'Additional Data'!$AA$2, "Low", IF(L972 &lt;= 'Additional Data'!$AA$3, "Medium", "High"))</f>
        <v>Medium</v>
      </c>
      <c r="BM972">
        <v>971</v>
      </c>
    </row>
    <row r="973" spans="1:65" x14ac:dyDescent="0.25">
      <c r="A973">
        <v>24884</v>
      </c>
      <c r="B973" t="str">
        <f>IF(A973 &lt;= 'Additional Data'!$B$2,"Low", IF(A973 &lt;='Additional Data'!$B$3, "Medium", "High"))</f>
        <v>Low</v>
      </c>
      <c r="C973">
        <v>1</v>
      </c>
      <c r="D973">
        <v>0</v>
      </c>
      <c r="E973">
        <v>32</v>
      </c>
      <c r="F973" t="str">
        <f t="shared" si="135"/>
        <v>Mid</v>
      </c>
      <c r="G973">
        <v>3</v>
      </c>
      <c r="H973">
        <v>6</v>
      </c>
      <c r="I973">
        <v>7</v>
      </c>
      <c r="J973">
        <v>0</v>
      </c>
      <c r="K973">
        <v>0</v>
      </c>
      <c r="L973">
        <v>3</v>
      </c>
      <c r="M973">
        <f>INDEX('Additional Data'!$H$2:$M$2, MATCH(MAX(G973:L973), G973:L973,0))</f>
        <v>0</v>
      </c>
      <c r="N973">
        <v>1</v>
      </c>
      <c r="O973">
        <v>0</v>
      </c>
      <c r="P973">
        <v>0</v>
      </c>
      <c r="Q973">
        <v>3</v>
      </c>
      <c r="R973">
        <v>7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3</v>
      </c>
      <c r="Z973">
        <v>11</v>
      </c>
      <c r="AA973">
        <v>0</v>
      </c>
      <c r="AB973">
        <v>48</v>
      </c>
      <c r="AC973" t="str" cm="1">
        <f t="array" ref="AC973">_xlfn.IFS(AB973 &lt; 30, "&lt; 30", AB973 &lt; 40, "30-39", AB973 &lt; 50, "40-49", AB973 &gt;= 50, "50+")</f>
        <v>40-49</v>
      </c>
      <c r="AD973">
        <v>2736</v>
      </c>
      <c r="AE973">
        <v>0</v>
      </c>
      <c r="AF973">
        <v>1</v>
      </c>
      <c r="AG973">
        <v>0</v>
      </c>
      <c r="AH973">
        <v>0</v>
      </c>
      <c r="AI973">
        <v>0</v>
      </c>
      <c r="AJ973" t="str" cm="1">
        <f t="array" ref="AJ97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7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73">
        <v>1</v>
      </c>
      <c r="AM973">
        <v>0</v>
      </c>
      <c r="AN973">
        <v>0</v>
      </c>
      <c r="AO973">
        <v>0</v>
      </c>
      <c r="AP973">
        <v>0</v>
      </c>
      <c r="AQ973" t="str" cm="1">
        <f t="array" ref="AQ97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973" t="str" cm="1">
        <f t="array" ref="AR97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973">
        <v>16</v>
      </c>
      <c r="AT973">
        <v>13</v>
      </c>
      <c r="AU973">
        <v>0</v>
      </c>
      <c r="AV973">
        <v>1</v>
      </c>
      <c r="AW973" t="s">
        <v>45</v>
      </c>
      <c r="AX973" t="s">
        <v>13</v>
      </c>
      <c r="AY973" t="str">
        <f t="shared" si="136"/>
        <v>Store</v>
      </c>
      <c r="AZ973">
        <v>3</v>
      </c>
      <c r="BA973" t="s">
        <v>44</v>
      </c>
      <c r="BB973">
        <f t="shared" si="137"/>
        <v>3</v>
      </c>
      <c r="BC973">
        <f t="shared" si="138"/>
        <v>19</v>
      </c>
      <c r="BD973">
        <f t="shared" si="139"/>
        <v>7</v>
      </c>
      <c r="BE973">
        <f t="shared" si="140"/>
        <v>0</v>
      </c>
      <c r="BF973">
        <f t="shared" si="141"/>
        <v>0</v>
      </c>
      <c r="BG973">
        <f t="shared" si="142"/>
        <v>7</v>
      </c>
      <c r="BH973">
        <f t="shared" si="143"/>
        <v>1</v>
      </c>
      <c r="BI973" t="str">
        <f>VLOOKUP(BH973,'Additional Data'!$E$1:$F$12,2,FALSE)</f>
        <v>Churned Customer</v>
      </c>
      <c r="BJ973" t="str">
        <f>IF(G973 &lt;= 'Additional Data'!$Q$2, "Low", IF(G973 &lt;= 'Additional Data'!$Q$3, "Medium", "High"))</f>
        <v>Low</v>
      </c>
      <c r="BK973" t="str">
        <f>IF(K973 &lt;= 'Additional Data'!$V$2, "Low", IF(K973 &lt;= 'Additional Data'!$V$3, "Medium", "High"))</f>
        <v>Low</v>
      </c>
      <c r="BL973" t="str">
        <f>IF(L973 &lt;= 'Additional Data'!$AA$2, "Low", IF(L973 &lt;= 'Additional Data'!$AA$3, "Medium", "High"))</f>
        <v>Low</v>
      </c>
      <c r="BM973">
        <v>972</v>
      </c>
    </row>
    <row r="974" spans="1:65" x14ac:dyDescent="0.25">
      <c r="A974">
        <v>42021</v>
      </c>
      <c r="B974" t="str">
        <f>IF(A974 &lt;= 'Additional Data'!$B$2,"Low", IF(A974 &lt;='Additional Data'!$B$3, "Medium", "High"))</f>
        <v>Medium</v>
      </c>
      <c r="C974">
        <v>1</v>
      </c>
      <c r="D974">
        <v>0</v>
      </c>
      <c r="E974">
        <v>34</v>
      </c>
      <c r="F974" t="str">
        <f t="shared" si="135"/>
        <v>Mid</v>
      </c>
      <c r="G974">
        <v>393</v>
      </c>
      <c r="H974">
        <v>5</v>
      </c>
      <c r="I974">
        <v>136</v>
      </c>
      <c r="J974">
        <v>7</v>
      </c>
      <c r="K974">
        <v>5</v>
      </c>
      <c r="L974">
        <v>27</v>
      </c>
      <c r="M974">
        <f>INDEX('Additional Data'!$H$2:$M$2, MATCH(MAX(G974:L974), G974:L974,0))</f>
        <v>0</v>
      </c>
      <c r="N974">
        <v>5</v>
      </c>
      <c r="O974">
        <v>10</v>
      </c>
      <c r="P974">
        <v>1</v>
      </c>
      <c r="Q974">
        <v>6</v>
      </c>
      <c r="R974">
        <v>9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3</v>
      </c>
      <c r="Z974">
        <v>11</v>
      </c>
      <c r="AA974">
        <v>0</v>
      </c>
      <c r="AB974">
        <v>39</v>
      </c>
      <c r="AC974" t="str" cm="1">
        <f t="array" ref="AC974">_xlfn.IFS(AB974 &lt; 30, "&lt; 30", AB974 &lt; 40, "30-39", AB974 &lt; 50, "40-49", AB974 &gt;= 50, "50+")</f>
        <v>30-39</v>
      </c>
      <c r="AD974">
        <v>2826</v>
      </c>
      <c r="AE974">
        <v>0</v>
      </c>
      <c r="AF974">
        <v>0</v>
      </c>
      <c r="AG974">
        <v>0</v>
      </c>
      <c r="AH974">
        <v>1</v>
      </c>
      <c r="AI974">
        <v>0</v>
      </c>
      <c r="AJ974" t="str" cm="1">
        <f t="array" ref="AJ97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7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74">
        <v>0</v>
      </c>
      <c r="AM974">
        <v>0</v>
      </c>
      <c r="AN974">
        <v>0</v>
      </c>
      <c r="AO974">
        <v>1</v>
      </c>
      <c r="AP974">
        <v>0</v>
      </c>
      <c r="AQ974" t="str" cm="1">
        <f t="array" ref="AQ97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974" t="str" cm="1">
        <f t="array" ref="AR97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74">
        <v>546</v>
      </c>
      <c r="AT974">
        <v>519</v>
      </c>
      <c r="AU974">
        <v>1</v>
      </c>
      <c r="AV974">
        <v>1</v>
      </c>
      <c r="AW974" t="s">
        <v>46</v>
      </c>
      <c r="AX974" t="s">
        <v>11</v>
      </c>
      <c r="AY974" t="str">
        <f t="shared" si="136"/>
        <v>Web</v>
      </c>
      <c r="AZ974">
        <v>17</v>
      </c>
      <c r="BA974" t="s">
        <v>48</v>
      </c>
      <c r="BB974">
        <f t="shared" si="137"/>
        <v>17</v>
      </c>
      <c r="BC974">
        <f t="shared" si="138"/>
        <v>573</v>
      </c>
      <c r="BD974">
        <f t="shared" si="139"/>
        <v>7</v>
      </c>
      <c r="BE974">
        <f t="shared" si="140"/>
        <v>6</v>
      </c>
      <c r="BF974">
        <f t="shared" si="141"/>
        <v>5</v>
      </c>
      <c r="BG974">
        <f t="shared" si="142"/>
        <v>18</v>
      </c>
      <c r="BH974">
        <f t="shared" si="143"/>
        <v>6</v>
      </c>
      <c r="BI974" t="str">
        <f>VLOOKUP(BH974,'Additional Data'!$E$1:$F$12,2,FALSE)</f>
        <v>Loyal Customer</v>
      </c>
      <c r="BJ974" t="str">
        <f>IF(G974 &lt;= 'Additional Data'!$Q$2, "Low", IF(G974 &lt;= 'Additional Data'!$Q$3, "Medium", "High"))</f>
        <v>Medium</v>
      </c>
      <c r="BK974" t="str">
        <f>IF(K974 &lt;= 'Additional Data'!$V$2, "Low", IF(K974 &lt;= 'Additional Data'!$V$3, "Medium", "High"))</f>
        <v>Medium</v>
      </c>
      <c r="BL974" t="str">
        <f>IF(L974 &lt;= 'Additional Data'!$AA$2, "Low", IF(L974 &lt;= 'Additional Data'!$AA$3, "Medium", "High"))</f>
        <v>Medium</v>
      </c>
      <c r="BM974">
        <v>973</v>
      </c>
    </row>
    <row r="975" spans="1:65" x14ac:dyDescent="0.25">
      <c r="A975">
        <v>64449</v>
      </c>
      <c r="B975" t="str">
        <f>IF(A975 &lt;= 'Additional Data'!$B$2,"Low", IF(A975 &lt;='Additional Data'!$B$3, "Medium", "High"))</f>
        <v>Medium</v>
      </c>
      <c r="C975">
        <v>1</v>
      </c>
      <c r="D975">
        <v>0</v>
      </c>
      <c r="E975">
        <v>70</v>
      </c>
      <c r="F975" t="str">
        <f t="shared" si="135"/>
        <v>Old</v>
      </c>
      <c r="G975">
        <v>218</v>
      </c>
      <c r="H975">
        <v>63</v>
      </c>
      <c r="I975">
        <v>282</v>
      </c>
      <c r="J975">
        <v>137</v>
      </c>
      <c r="K975">
        <v>35</v>
      </c>
      <c r="L975">
        <v>70</v>
      </c>
      <c r="M975">
        <f>INDEX('Additional Data'!$H$2:$M$2, MATCH(MAX(G975:L975), G975:L975,0))</f>
        <v>0</v>
      </c>
      <c r="N975">
        <v>4</v>
      </c>
      <c r="O975">
        <v>5</v>
      </c>
      <c r="P975">
        <v>3</v>
      </c>
      <c r="Q975">
        <v>12</v>
      </c>
      <c r="R975">
        <v>4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3</v>
      </c>
      <c r="Z975">
        <v>11</v>
      </c>
      <c r="AA975">
        <v>0</v>
      </c>
      <c r="AB975">
        <v>31</v>
      </c>
      <c r="AC975" t="str" cm="1">
        <f t="array" ref="AC975">_xlfn.IFS(AB975 &lt; 30, "&lt; 30", AB975 &lt; 40, "30-39", AB975 &lt; 50, "40-49", AB975 &gt;= 50, "50+")</f>
        <v>30-39</v>
      </c>
      <c r="AD975">
        <v>2290</v>
      </c>
      <c r="AE975">
        <v>0</v>
      </c>
      <c r="AF975">
        <v>0</v>
      </c>
      <c r="AG975">
        <v>1</v>
      </c>
      <c r="AH975">
        <v>0</v>
      </c>
      <c r="AI975">
        <v>0</v>
      </c>
      <c r="AJ975" t="str" cm="1">
        <f t="array" ref="AJ97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97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75">
        <v>0</v>
      </c>
      <c r="AM975">
        <v>0</v>
      </c>
      <c r="AN975">
        <v>1</v>
      </c>
      <c r="AO975">
        <v>0</v>
      </c>
      <c r="AP975">
        <v>0</v>
      </c>
      <c r="AQ975" t="str" cm="1">
        <f t="array" ref="AQ97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75" t="str" cm="1">
        <f t="array" ref="AR97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75">
        <v>735</v>
      </c>
      <c r="AT975">
        <v>665</v>
      </c>
      <c r="AU975">
        <v>0</v>
      </c>
      <c r="AV975">
        <v>1</v>
      </c>
      <c r="AW975" t="s">
        <v>46</v>
      </c>
      <c r="AX975" t="s">
        <v>13</v>
      </c>
      <c r="AY975" t="str">
        <f t="shared" si="136"/>
        <v>Store</v>
      </c>
      <c r="AZ975">
        <v>20</v>
      </c>
      <c r="BA975" t="s">
        <v>44</v>
      </c>
      <c r="BB975">
        <f t="shared" si="137"/>
        <v>20</v>
      </c>
      <c r="BC975">
        <f t="shared" si="138"/>
        <v>805</v>
      </c>
      <c r="BD975">
        <f t="shared" si="139"/>
        <v>3.0000000000000004</v>
      </c>
      <c r="BE975">
        <f t="shared" si="140"/>
        <v>7</v>
      </c>
      <c r="BF975">
        <f t="shared" si="141"/>
        <v>6</v>
      </c>
      <c r="BG975">
        <f t="shared" si="142"/>
        <v>16</v>
      </c>
      <c r="BH975">
        <f t="shared" si="143"/>
        <v>5</v>
      </c>
      <c r="BI975" t="str">
        <f>VLOOKUP(BH975,'Additional Data'!$E$1:$F$12,2,FALSE)</f>
        <v>Loyal Customer</v>
      </c>
      <c r="BJ975" t="str">
        <f>IF(G975 &lt;= 'Additional Data'!$Q$2, "Low", IF(G975 &lt;= 'Additional Data'!$Q$3, "Medium", "High"))</f>
        <v>Medium</v>
      </c>
      <c r="BK975" t="str">
        <f>IF(K975 &lt;= 'Additional Data'!$V$2, "Low", IF(K975 &lt;= 'Additional Data'!$V$3, "Medium", "High"))</f>
        <v>High</v>
      </c>
      <c r="BL975" t="str">
        <f>IF(L975 &lt;= 'Additional Data'!$AA$2, "Low", IF(L975 &lt;= 'Additional Data'!$AA$3, "Medium", "High"))</f>
        <v>High</v>
      </c>
      <c r="BM975">
        <v>974</v>
      </c>
    </row>
    <row r="976" spans="1:65" x14ac:dyDescent="0.25">
      <c r="A976">
        <v>64587</v>
      </c>
      <c r="B976" t="str">
        <f>IF(A976 &lt;= 'Additional Data'!$B$2,"Low", IF(A976 &lt;='Additional Data'!$B$3, "Medium", "High"))</f>
        <v>Medium</v>
      </c>
      <c r="C976">
        <v>1</v>
      </c>
      <c r="D976">
        <v>1</v>
      </c>
      <c r="E976">
        <v>49</v>
      </c>
      <c r="F976" t="str">
        <f t="shared" si="135"/>
        <v>Mid</v>
      </c>
      <c r="G976">
        <v>66</v>
      </c>
      <c r="H976">
        <v>0</v>
      </c>
      <c r="I976">
        <v>16</v>
      </c>
      <c r="J976">
        <v>0</v>
      </c>
      <c r="K976">
        <v>6</v>
      </c>
      <c r="L976">
        <v>20</v>
      </c>
      <c r="M976">
        <f>INDEX('Additional Data'!$H$2:$M$2, MATCH(MAX(G976:L976), G976:L976,0))</f>
        <v>0</v>
      </c>
      <c r="N976">
        <v>2</v>
      </c>
      <c r="O976">
        <v>1</v>
      </c>
      <c r="P976">
        <v>1</v>
      </c>
      <c r="Q976">
        <v>4</v>
      </c>
      <c r="R976">
        <v>3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3</v>
      </c>
      <c r="Z976">
        <v>11</v>
      </c>
      <c r="AA976">
        <v>0</v>
      </c>
      <c r="AB976">
        <v>66</v>
      </c>
      <c r="AC976" t="str" cm="1">
        <f t="array" ref="AC976">_xlfn.IFS(AB976 &lt; 30, "&lt; 30", AB976 &lt; 40, "30-39", AB976 &lt; 50, "40-49", AB976 &gt;= 50, "50+")</f>
        <v>50+</v>
      </c>
      <c r="AD976">
        <v>2166</v>
      </c>
      <c r="AE976">
        <v>1</v>
      </c>
      <c r="AF976">
        <v>0</v>
      </c>
      <c r="AG976">
        <v>0</v>
      </c>
      <c r="AH976">
        <v>0</v>
      </c>
      <c r="AI976">
        <v>0</v>
      </c>
      <c r="AJ976" t="str" cm="1">
        <f t="array" ref="AJ97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97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76">
        <v>0</v>
      </c>
      <c r="AM976">
        <v>0</v>
      </c>
      <c r="AN976">
        <v>1</v>
      </c>
      <c r="AO976">
        <v>0</v>
      </c>
      <c r="AP976">
        <v>0</v>
      </c>
      <c r="AQ976" t="str" cm="1">
        <f t="array" ref="AQ97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76" t="str" cm="1">
        <f t="array" ref="AR97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76">
        <v>88</v>
      </c>
      <c r="AT976">
        <v>68</v>
      </c>
      <c r="AU976">
        <v>0</v>
      </c>
      <c r="AV976">
        <v>2</v>
      </c>
      <c r="AW976" t="s">
        <v>47</v>
      </c>
      <c r="AX976" t="s">
        <v>13</v>
      </c>
      <c r="AY976" t="str">
        <f t="shared" si="136"/>
        <v>Store</v>
      </c>
      <c r="AZ976">
        <v>6</v>
      </c>
      <c r="BA976" t="s">
        <v>44</v>
      </c>
      <c r="BB976">
        <f t="shared" si="137"/>
        <v>6</v>
      </c>
      <c r="BC976">
        <f t="shared" si="138"/>
        <v>108</v>
      </c>
      <c r="BD976">
        <f t="shared" si="139"/>
        <v>6</v>
      </c>
      <c r="BE976">
        <f t="shared" si="140"/>
        <v>2</v>
      </c>
      <c r="BF976">
        <f t="shared" si="141"/>
        <v>3</v>
      </c>
      <c r="BG976">
        <f t="shared" si="142"/>
        <v>11</v>
      </c>
      <c r="BH976">
        <f t="shared" si="143"/>
        <v>3</v>
      </c>
      <c r="BI976" t="str">
        <f>VLOOKUP(BH976,'Additional Data'!$E$1:$F$12,2,FALSE)</f>
        <v>At Risk</v>
      </c>
      <c r="BJ976" t="str">
        <f>IF(G976 &lt;= 'Additional Data'!$Q$2, "Low", IF(G976 &lt;= 'Additional Data'!$Q$3, "Medium", "High"))</f>
        <v>Medium</v>
      </c>
      <c r="BK976" t="str">
        <f>IF(K976 &lt;= 'Additional Data'!$V$2, "Low", IF(K976 &lt;= 'Additional Data'!$V$3, "Medium", "High"))</f>
        <v>Medium</v>
      </c>
      <c r="BL976" t="str">
        <f>IF(L976 &lt;= 'Additional Data'!$AA$2, "Low", IF(L976 &lt;= 'Additional Data'!$AA$3, "Medium", "High"))</f>
        <v>Medium</v>
      </c>
      <c r="BM976">
        <v>975</v>
      </c>
    </row>
    <row r="977" spans="1:65" x14ac:dyDescent="0.25">
      <c r="A977">
        <v>34824</v>
      </c>
      <c r="B977" t="str">
        <f>IF(A977 &lt;= 'Additional Data'!$B$2,"Low", IF(A977 &lt;='Additional Data'!$B$3, "Medium", "High"))</f>
        <v>Low</v>
      </c>
      <c r="C977">
        <v>0</v>
      </c>
      <c r="D977">
        <v>0</v>
      </c>
      <c r="E977">
        <v>65</v>
      </c>
      <c r="F977" t="str">
        <f t="shared" si="135"/>
        <v>Old</v>
      </c>
      <c r="G977">
        <v>4</v>
      </c>
      <c r="H977">
        <v>2</v>
      </c>
      <c r="I977">
        <v>11</v>
      </c>
      <c r="J977">
        <v>2</v>
      </c>
      <c r="K977">
        <v>0</v>
      </c>
      <c r="L977">
        <v>4</v>
      </c>
      <c r="M977">
        <f>INDEX('Additional Data'!$H$2:$M$2, MATCH(MAX(G977:L977), G977:L977,0))</f>
        <v>0</v>
      </c>
      <c r="N977">
        <v>1</v>
      </c>
      <c r="O977">
        <v>1</v>
      </c>
      <c r="P977">
        <v>0</v>
      </c>
      <c r="Q977">
        <v>2</v>
      </c>
      <c r="R977">
        <v>6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3</v>
      </c>
      <c r="Z977">
        <v>11</v>
      </c>
      <c r="AA977">
        <v>0</v>
      </c>
      <c r="AB977">
        <v>25</v>
      </c>
      <c r="AC977" t="str" cm="1">
        <f t="array" ref="AC977">_xlfn.IFS(AB977 &lt; 30, "&lt; 30", AB977 &lt; 40, "30-39", AB977 &lt; 50, "40-49", AB977 &gt;= 50, "50+")</f>
        <v>&lt; 30</v>
      </c>
      <c r="AD977">
        <v>2254</v>
      </c>
      <c r="AE977">
        <v>0</v>
      </c>
      <c r="AF977">
        <v>0</v>
      </c>
      <c r="AG977">
        <v>1</v>
      </c>
      <c r="AH977">
        <v>0</v>
      </c>
      <c r="AI977">
        <v>0</v>
      </c>
      <c r="AJ977" t="str" cm="1">
        <f t="array" ref="AJ97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97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77">
        <v>0</v>
      </c>
      <c r="AM977">
        <v>0</v>
      </c>
      <c r="AN977">
        <v>1</v>
      </c>
      <c r="AO977">
        <v>0</v>
      </c>
      <c r="AP977">
        <v>0</v>
      </c>
      <c r="AQ977" t="str" cm="1">
        <f t="array" ref="AQ97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77" t="str" cm="1">
        <f t="array" ref="AR97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77">
        <v>19</v>
      </c>
      <c r="AT977">
        <v>15</v>
      </c>
      <c r="AU977">
        <v>0</v>
      </c>
      <c r="AV977">
        <v>0</v>
      </c>
      <c r="AW977" t="s">
        <v>45</v>
      </c>
      <c r="AX977" t="s">
        <v>13</v>
      </c>
      <c r="AY977" t="str">
        <f t="shared" si="136"/>
        <v>Store</v>
      </c>
      <c r="AZ977">
        <v>3</v>
      </c>
      <c r="BA977" t="s">
        <v>44</v>
      </c>
      <c r="BB977">
        <f t="shared" si="137"/>
        <v>3</v>
      </c>
      <c r="BC977">
        <f t="shared" si="138"/>
        <v>23</v>
      </c>
      <c r="BD977">
        <f t="shared" si="139"/>
        <v>4</v>
      </c>
      <c r="BE977">
        <f t="shared" si="140"/>
        <v>0</v>
      </c>
      <c r="BF977">
        <f t="shared" si="141"/>
        <v>0</v>
      </c>
      <c r="BG977">
        <f t="shared" si="142"/>
        <v>4</v>
      </c>
      <c r="BH977">
        <f t="shared" si="143"/>
        <v>0</v>
      </c>
      <c r="BI977" t="str">
        <f>VLOOKUP(BH977,'Additional Data'!$E$1:$F$12,2,FALSE)</f>
        <v>Churned Customer</v>
      </c>
      <c r="BJ977" t="str">
        <f>IF(G977 &lt;= 'Additional Data'!$Q$2, "Low", IF(G977 &lt;= 'Additional Data'!$Q$3, "Medium", "High"))</f>
        <v>Low</v>
      </c>
      <c r="BK977" t="str">
        <f>IF(K977 &lt;= 'Additional Data'!$V$2, "Low", IF(K977 &lt;= 'Additional Data'!$V$3, "Medium", "High"))</f>
        <v>Low</v>
      </c>
      <c r="BL977" t="str">
        <f>IF(L977 &lt;= 'Additional Data'!$AA$2, "Low", IF(L977 &lt;= 'Additional Data'!$AA$3, "Medium", "High"))</f>
        <v>Low</v>
      </c>
      <c r="BM977">
        <v>976</v>
      </c>
    </row>
    <row r="978" spans="1:65" x14ac:dyDescent="0.25">
      <c r="A978">
        <v>75437</v>
      </c>
      <c r="B978" t="str">
        <f>IF(A978 &lt;= 'Additional Data'!$B$2,"Low", IF(A978 &lt;='Additional Data'!$B$3, "Medium", "High"))</f>
        <v>High</v>
      </c>
      <c r="C978">
        <v>0</v>
      </c>
      <c r="D978">
        <v>0</v>
      </c>
      <c r="E978">
        <v>25</v>
      </c>
      <c r="F978" t="str">
        <f t="shared" si="135"/>
        <v>Recent</v>
      </c>
      <c r="G978">
        <v>795</v>
      </c>
      <c r="H978">
        <v>0</v>
      </c>
      <c r="I978">
        <v>545</v>
      </c>
      <c r="J978">
        <v>95</v>
      </c>
      <c r="K978">
        <v>58</v>
      </c>
      <c r="L978">
        <v>0</v>
      </c>
      <c r="M978">
        <f>INDEX('Additional Data'!$H$2:$M$2, MATCH(MAX(G978:L978), G978:L978,0))</f>
        <v>0</v>
      </c>
      <c r="N978">
        <v>1</v>
      </c>
      <c r="O978">
        <v>8</v>
      </c>
      <c r="P978">
        <v>4</v>
      </c>
      <c r="Q978">
        <v>10</v>
      </c>
      <c r="R978">
        <v>6</v>
      </c>
      <c r="S978">
        <v>0</v>
      </c>
      <c r="T978">
        <v>0</v>
      </c>
      <c r="U978">
        <v>0</v>
      </c>
      <c r="V978">
        <v>1</v>
      </c>
      <c r="W978">
        <v>0</v>
      </c>
      <c r="X978">
        <v>0</v>
      </c>
      <c r="Y978">
        <v>3</v>
      </c>
      <c r="Z978">
        <v>11</v>
      </c>
      <c r="AA978">
        <v>0</v>
      </c>
      <c r="AB978">
        <v>42</v>
      </c>
      <c r="AC978" t="str" cm="1">
        <f t="array" ref="AC978">_xlfn.IFS(AB978 &lt; 30, "&lt; 30", AB978 &lt; 40, "30-39", AB978 &lt; 50, "40-49", AB978 &gt;= 50, "50+")</f>
        <v>40-49</v>
      </c>
      <c r="AD978">
        <v>2391</v>
      </c>
      <c r="AE978">
        <v>0</v>
      </c>
      <c r="AF978">
        <v>0</v>
      </c>
      <c r="AG978">
        <v>0</v>
      </c>
      <c r="AH978">
        <v>1</v>
      </c>
      <c r="AI978">
        <v>0</v>
      </c>
      <c r="AJ978" t="str" cm="1">
        <f t="array" ref="AJ97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7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78">
        <v>0</v>
      </c>
      <c r="AM978">
        <v>0</v>
      </c>
      <c r="AN978">
        <v>1</v>
      </c>
      <c r="AO978">
        <v>0</v>
      </c>
      <c r="AP978">
        <v>0</v>
      </c>
      <c r="AQ978" t="str" cm="1">
        <f t="array" ref="AQ97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78" t="str" cm="1">
        <f t="array" ref="AR97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78">
        <v>1493</v>
      </c>
      <c r="AT978">
        <v>1493</v>
      </c>
      <c r="AU978">
        <v>1</v>
      </c>
      <c r="AV978">
        <v>0</v>
      </c>
      <c r="AW978" t="s">
        <v>43</v>
      </c>
      <c r="AX978" t="s">
        <v>13</v>
      </c>
      <c r="AY978" t="str">
        <f t="shared" si="136"/>
        <v>Store</v>
      </c>
      <c r="AZ978">
        <v>22</v>
      </c>
      <c r="BA978" t="s">
        <v>48</v>
      </c>
      <c r="BB978">
        <f t="shared" si="137"/>
        <v>22</v>
      </c>
      <c r="BC978">
        <f t="shared" si="138"/>
        <v>1493</v>
      </c>
      <c r="BD978">
        <f t="shared" si="139"/>
        <v>8</v>
      </c>
      <c r="BE978">
        <f t="shared" si="140"/>
        <v>8</v>
      </c>
      <c r="BF978">
        <f t="shared" si="141"/>
        <v>8</v>
      </c>
      <c r="BG978">
        <f t="shared" si="142"/>
        <v>24</v>
      </c>
      <c r="BH978">
        <f t="shared" si="143"/>
        <v>9</v>
      </c>
      <c r="BI978" t="str">
        <f>VLOOKUP(BH978,'Additional Data'!$E$1:$F$12,2,FALSE)</f>
        <v>Top Customer</v>
      </c>
      <c r="BJ978" t="str">
        <f>IF(G978 &lt;= 'Additional Data'!$Q$2, "Low", IF(G978 &lt;= 'Additional Data'!$Q$3, "Medium", "High"))</f>
        <v>High</v>
      </c>
      <c r="BK978" t="str">
        <f>IF(K978 &lt;= 'Additional Data'!$V$2, "Low", IF(K978 &lt;= 'Additional Data'!$V$3, "Medium", "High"))</f>
        <v>High</v>
      </c>
      <c r="BL978" t="str">
        <f>IF(L978 &lt;= 'Additional Data'!$AA$2, "Low", IF(L978 &lt;= 'Additional Data'!$AA$3, "Medium", "High"))</f>
        <v>Low</v>
      </c>
      <c r="BM978">
        <v>977</v>
      </c>
    </row>
    <row r="979" spans="1:65" x14ac:dyDescent="0.25">
      <c r="A979">
        <v>26091</v>
      </c>
      <c r="B979" t="str">
        <f>IF(A979 &lt;= 'Additional Data'!$B$2,"Low", IF(A979 &lt;='Additional Data'!$B$3, "Medium", "High"))</f>
        <v>Low</v>
      </c>
      <c r="C979">
        <v>1</v>
      </c>
      <c r="D979">
        <v>1</v>
      </c>
      <c r="E979">
        <v>84</v>
      </c>
      <c r="F979" t="str">
        <f t="shared" si="135"/>
        <v>Old</v>
      </c>
      <c r="G979">
        <v>15</v>
      </c>
      <c r="H979">
        <v>10</v>
      </c>
      <c r="I979">
        <v>19</v>
      </c>
      <c r="J979">
        <v>8</v>
      </c>
      <c r="K979">
        <v>17</v>
      </c>
      <c r="L979">
        <v>20</v>
      </c>
      <c r="M979">
        <f>INDEX('Additional Data'!$H$2:$M$2, MATCH(MAX(G979:L979), G979:L979,0))</f>
        <v>0</v>
      </c>
      <c r="N979">
        <v>3</v>
      </c>
      <c r="O979">
        <v>2</v>
      </c>
      <c r="P979">
        <v>1</v>
      </c>
      <c r="Q979">
        <v>3</v>
      </c>
      <c r="R979">
        <v>5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3</v>
      </c>
      <c r="Z979">
        <v>11</v>
      </c>
      <c r="AA979">
        <v>0</v>
      </c>
      <c r="AB979">
        <v>63</v>
      </c>
      <c r="AC979" t="str" cm="1">
        <f t="array" ref="AC979">_xlfn.IFS(AB979 &lt; 30, "&lt; 30", AB979 &lt; 40, "30-39", AB979 &lt; 50, "40-49", AB979 &gt;= 50, "50+")</f>
        <v>50+</v>
      </c>
      <c r="AD979">
        <v>2283</v>
      </c>
      <c r="AE979">
        <v>0</v>
      </c>
      <c r="AF979">
        <v>0</v>
      </c>
      <c r="AG979">
        <v>0</v>
      </c>
      <c r="AH979">
        <v>1</v>
      </c>
      <c r="AI979">
        <v>0</v>
      </c>
      <c r="AJ979" t="str" cm="1">
        <f t="array" ref="AJ97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7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79">
        <v>0</v>
      </c>
      <c r="AM979">
        <v>0</v>
      </c>
      <c r="AN979">
        <v>1</v>
      </c>
      <c r="AO979">
        <v>0</v>
      </c>
      <c r="AP979">
        <v>0</v>
      </c>
      <c r="AQ979" t="str" cm="1">
        <f t="array" ref="AQ97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79" t="str" cm="1">
        <f t="array" ref="AR97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79">
        <v>69</v>
      </c>
      <c r="AT979">
        <v>49</v>
      </c>
      <c r="AU979">
        <v>0</v>
      </c>
      <c r="AV979">
        <v>2</v>
      </c>
      <c r="AW979" t="s">
        <v>47</v>
      </c>
      <c r="AX979" t="s">
        <v>13</v>
      </c>
      <c r="AY979" t="str">
        <f t="shared" si="136"/>
        <v>Store</v>
      </c>
      <c r="AZ979">
        <v>6</v>
      </c>
      <c r="BA979" t="s">
        <v>44</v>
      </c>
      <c r="BB979">
        <f t="shared" si="137"/>
        <v>6</v>
      </c>
      <c r="BC979">
        <f t="shared" si="138"/>
        <v>89</v>
      </c>
      <c r="BD979">
        <f t="shared" si="139"/>
        <v>1.9999999999999996</v>
      </c>
      <c r="BE979">
        <f t="shared" si="140"/>
        <v>2</v>
      </c>
      <c r="BF979">
        <f t="shared" si="141"/>
        <v>2</v>
      </c>
      <c r="BG979">
        <f t="shared" si="142"/>
        <v>6</v>
      </c>
      <c r="BH979">
        <f t="shared" si="143"/>
        <v>0</v>
      </c>
      <c r="BI979" t="str">
        <f>VLOOKUP(BH979,'Additional Data'!$E$1:$F$12,2,FALSE)</f>
        <v>Churned Customer</v>
      </c>
      <c r="BJ979" t="str">
        <f>IF(G979 &lt;= 'Additional Data'!$Q$2, "Low", IF(G979 &lt;= 'Additional Data'!$Q$3, "Medium", "High"))</f>
        <v>Low</v>
      </c>
      <c r="BK979" t="str">
        <f>IF(K979 &lt;= 'Additional Data'!$V$2, "Low", IF(K979 &lt;= 'Additional Data'!$V$3, "Medium", "High"))</f>
        <v>Medium</v>
      </c>
      <c r="BL979" t="str">
        <f>IF(L979 &lt;= 'Additional Data'!$AA$2, "Low", IF(L979 &lt;= 'Additional Data'!$AA$3, "Medium", "High"))</f>
        <v>Medium</v>
      </c>
      <c r="BM979">
        <v>978</v>
      </c>
    </row>
    <row r="980" spans="1:65" x14ac:dyDescent="0.25">
      <c r="A980">
        <v>52845</v>
      </c>
      <c r="B980" t="str">
        <f>IF(A980 &lt;= 'Additional Data'!$B$2,"Low", IF(A980 &lt;='Additional Data'!$B$3, "Medium", "High"))</f>
        <v>Medium</v>
      </c>
      <c r="C980">
        <v>1</v>
      </c>
      <c r="D980">
        <v>0</v>
      </c>
      <c r="E980">
        <v>7</v>
      </c>
      <c r="F980" t="str">
        <f t="shared" si="135"/>
        <v>Very Recent</v>
      </c>
      <c r="G980">
        <v>384</v>
      </c>
      <c r="H980">
        <v>25</v>
      </c>
      <c r="I980">
        <v>292</v>
      </c>
      <c r="J980">
        <v>130</v>
      </c>
      <c r="K980">
        <v>41</v>
      </c>
      <c r="L980">
        <v>64</v>
      </c>
      <c r="M980">
        <f>INDEX('Additional Data'!$H$2:$M$2, MATCH(MAX(G980:L980), G980:L980,0))</f>
        <v>0</v>
      </c>
      <c r="N980">
        <v>3</v>
      </c>
      <c r="O980">
        <v>8</v>
      </c>
      <c r="P980">
        <v>8</v>
      </c>
      <c r="Q980">
        <v>6</v>
      </c>
      <c r="R980">
        <v>6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3</v>
      </c>
      <c r="Z980">
        <v>11</v>
      </c>
      <c r="AA980">
        <v>0</v>
      </c>
      <c r="AB980">
        <v>47</v>
      </c>
      <c r="AC980" t="str" cm="1">
        <f t="array" ref="AC980">_xlfn.IFS(AB980 &lt; 30, "&lt; 30", AB980 &lt; 40, "30-39", AB980 &lt; 50, "40-49", AB980 &gt;= 50, "50+")</f>
        <v>40-49</v>
      </c>
      <c r="AD980">
        <v>2479</v>
      </c>
      <c r="AE980">
        <v>0</v>
      </c>
      <c r="AF980">
        <v>1</v>
      </c>
      <c r="AG980">
        <v>0</v>
      </c>
      <c r="AH980">
        <v>0</v>
      </c>
      <c r="AI980">
        <v>0</v>
      </c>
      <c r="AJ980" t="str" cm="1">
        <f t="array" ref="AJ98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8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80">
        <v>0</v>
      </c>
      <c r="AM980">
        <v>0</v>
      </c>
      <c r="AN980">
        <v>1</v>
      </c>
      <c r="AO980">
        <v>0</v>
      </c>
      <c r="AP980">
        <v>0</v>
      </c>
      <c r="AQ980" t="str" cm="1">
        <f t="array" ref="AQ98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80" t="str" cm="1">
        <f t="array" ref="AR98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80">
        <v>872</v>
      </c>
      <c r="AT980">
        <v>808</v>
      </c>
      <c r="AU980">
        <v>1</v>
      </c>
      <c r="AV980">
        <v>1</v>
      </c>
      <c r="AW980" t="s">
        <v>46</v>
      </c>
      <c r="AX980" t="s">
        <v>11</v>
      </c>
      <c r="AY980" t="str">
        <f t="shared" si="136"/>
        <v>Web</v>
      </c>
      <c r="AZ980">
        <v>22</v>
      </c>
      <c r="BA980" t="s">
        <v>48</v>
      </c>
      <c r="BB980">
        <f t="shared" si="137"/>
        <v>22</v>
      </c>
      <c r="BC980">
        <f t="shared" si="138"/>
        <v>936</v>
      </c>
      <c r="BD980">
        <f t="shared" si="139"/>
        <v>10</v>
      </c>
      <c r="BE980">
        <f t="shared" si="140"/>
        <v>8</v>
      </c>
      <c r="BF980">
        <f t="shared" si="141"/>
        <v>7</v>
      </c>
      <c r="BG980">
        <f t="shared" si="142"/>
        <v>25</v>
      </c>
      <c r="BH980">
        <f t="shared" si="143"/>
        <v>9</v>
      </c>
      <c r="BI980" t="str">
        <f>VLOOKUP(BH980,'Additional Data'!$E$1:$F$12,2,FALSE)</f>
        <v>Top Customer</v>
      </c>
      <c r="BJ980" t="str">
        <f>IF(G980 &lt;= 'Additional Data'!$Q$2, "Low", IF(G980 &lt;= 'Additional Data'!$Q$3, "Medium", "High"))</f>
        <v>Medium</v>
      </c>
      <c r="BK980" t="str">
        <f>IF(K980 &lt;= 'Additional Data'!$V$2, "Low", IF(K980 &lt;= 'Additional Data'!$V$3, "Medium", "High"))</f>
        <v>High</v>
      </c>
      <c r="BL980" t="str">
        <f>IF(L980 &lt;= 'Additional Data'!$AA$2, "Low", IF(L980 &lt;= 'Additional Data'!$AA$3, "Medium", "High"))</f>
        <v>High</v>
      </c>
      <c r="BM980">
        <v>979</v>
      </c>
    </row>
    <row r="981" spans="1:65" x14ac:dyDescent="0.25">
      <c r="A981">
        <v>46086</v>
      </c>
      <c r="B981" t="str">
        <f>IF(A981 &lt;= 'Additional Data'!$B$2,"Low", IF(A981 &lt;='Additional Data'!$B$3, "Medium", "High"))</f>
        <v>Medium</v>
      </c>
      <c r="C981">
        <v>0</v>
      </c>
      <c r="D981">
        <v>1</v>
      </c>
      <c r="E981">
        <v>34</v>
      </c>
      <c r="F981" t="str">
        <f t="shared" si="135"/>
        <v>Mid</v>
      </c>
      <c r="G981">
        <v>244</v>
      </c>
      <c r="H981">
        <v>8</v>
      </c>
      <c r="I981">
        <v>32</v>
      </c>
      <c r="J981">
        <v>7</v>
      </c>
      <c r="K981">
        <v>2</v>
      </c>
      <c r="L981">
        <v>50</v>
      </c>
      <c r="M981">
        <f>INDEX('Additional Data'!$H$2:$M$2, MATCH(MAX(G981:L981), G981:L981,0))</f>
        <v>0</v>
      </c>
      <c r="N981">
        <v>4</v>
      </c>
      <c r="O981">
        <v>3</v>
      </c>
      <c r="P981">
        <v>1</v>
      </c>
      <c r="Q981">
        <v>8</v>
      </c>
      <c r="R981">
        <v>4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3</v>
      </c>
      <c r="Z981">
        <v>11</v>
      </c>
      <c r="AA981">
        <v>0</v>
      </c>
      <c r="AB981">
        <v>64</v>
      </c>
      <c r="AC981" t="str" cm="1">
        <f t="array" ref="AC981">_xlfn.IFS(AB981 &lt; 30, "&lt; 30", AB981 &lt; 40, "30-39", AB981 &lt; 50, "40-49", AB981 &gt;= 50, "50+")</f>
        <v>50+</v>
      </c>
      <c r="AD981">
        <v>2397</v>
      </c>
      <c r="AE981">
        <v>1</v>
      </c>
      <c r="AF981">
        <v>0</v>
      </c>
      <c r="AG981">
        <v>0</v>
      </c>
      <c r="AH981">
        <v>0</v>
      </c>
      <c r="AI981">
        <v>0</v>
      </c>
      <c r="AJ981" t="str" cm="1">
        <f t="array" ref="AJ98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98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81">
        <v>0</v>
      </c>
      <c r="AM981">
        <v>0</v>
      </c>
      <c r="AN981">
        <v>1</v>
      </c>
      <c r="AO981">
        <v>0</v>
      </c>
      <c r="AP981">
        <v>0</v>
      </c>
      <c r="AQ981" t="str" cm="1">
        <f t="array" ref="AQ98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81" t="str" cm="1">
        <f t="array" ref="AR98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81">
        <v>293</v>
      </c>
      <c r="AT981">
        <v>243</v>
      </c>
      <c r="AU981">
        <v>0</v>
      </c>
      <c r="AV981">
        <v>1</v>
      </c>
      <c r="AW981" t="s">
        <v>47</v>
      </c>
      <c r="AX981" t="s">
        <v>13</v>
      </c>
      <c r="AY981" t="str">
        <f t="shared" si="136"/>
        <v>Store</v>
      </c>
      <c r="AZ981">
        <v>12</v>
      </c>
      <c r="BA981" t="s">
        <v>44</v>
      </c>
      <c r="BB981">
        <f t="shared" si="137"/>
        <v>12</v>
      </c>
      <c r="BC981">
        <f t="shared" si="138"/>
        <v>343</v>
      </c>
      <c r="BD981">
        <f t="shared" si="139"/>
        <v>7</v>
      </c>
      <c r="BE981">
        <f t="shared" si="140"/>
        <v>4</v>
      </c>
      <c r="BF981">
        <f t="shared" si="141"/>
        <v>4</v>
      </c>
      <c r="BG981">
        <f t="shared" si="142"/>
        <v>15</v>
      </c>
      <c r="BH981">
        <f t="shared" si="143"/>
        <v>4</v>
      </c>
      <c r="BI981" t="str">
        <f>VLOOKUP(BH981,'Additional Data'!$E$1:$F$12,2,FALSE)</f>
        <v>At Risk</v>
      </c>
      <c r="BJ981" t="str">
        <f>IF(G981 &lt;= 'Additional Data'!$Q$2, "Low", IF(G981 &lt;= 'Additional Data'!$Q$3, "Medium", "High"))</f>
        <v>Medium</v>
      </c>
      <c r="BK981" t="str">
        <f>IF(K981 &lt;= 'Additional Data'!$V$2, "Low", IF(K981 &lt;= 'Additional Data'!$V$3, "Medium", "High"))</f>
        <v>Medium</v>
      </c>
      <c r="BL981" t="str">
        <f>IF(L981 &lt;= 'Additional Data'!$AA$2, "Low", IF(L981 &lt;= 'Additional Data'!$AA$3, "Medium", "High"))</f>
        <v>Medium</v>
      </c>
      <c r="BM981">
        <v>980</v>
      </c>
    </row>
    <row r="982" spans="1:65" x14ac:dyDescent="0.25">
      <c r="A982">
        <v>78028</v>
      </c>
      <c r="B982" t="str">
        <f>IF(A982 &lt;= 'Additional Data'!$B$2,"Low", IF(A982 &lt;='Additional Data'!$B$3, "Medium", "High"))</f>
        <v>High</v>
      </c>
      <c r="C982">
        <v>0</v>
      </c>
      <c r="D982">
        <v>1</v>
      </c>
      <c r="E982">
        <v>38</v>
      </c>
      <c r="F982" t="str">
        <f t="shared" si="135"/>
        <v>Mid</v>
      </c>
      <c r="G982">
        <v>158</v>
      </c>
      <c r="H982">
        <v>19</v>
      </c>
      <c r="I982">
        <v>288</v>
      </c>
      <c r="J982">
        <v>25</v>
      </c>
      <c r="K982">
        <v>0</v>
      </c>
      <c r="L982">
        <v>38</v>
      </c>
      <c r="M982">
        <f>INDEX('Additional Data'!$H$2:$M$2, MATCH(MAX(G982:L982), G982:L982,0))</f>
        <v>0</v>
      </c>
      <c r="N982">
        <v>1</v>
      </c>
      <c r="O982">
        <v>6</v>
      </c>
      <c r="P982">
        <v>4</v>
      </c>
      <c r="Q982">
        <v>9</v>
      </c>
      <c r="R982">
        <v>7</v>
      </c>
      <c r="S982">
        <v>0</v>
      </c>
      <c r="T982">
        <v>1</v>
      </c>
      <c r="U982">
        <v>1</v>
      </c>
      <c r="V982">
        <v>0</v>
      </c>
      <c r="W982">
        <v>0</v>
      </c>
      <c r="X982">
        <v>0</v>
      </c>
      <c r="Y982">
        <v>3</v>
      </c>
      <c r="Z982">
        <v>11</v>
      </c>
      <c r="AA982">
        <v>1</v>
      </c>
      <c r="AB982">
        <v>64</v>
      </c>
      <c r="AC982" t="str" cm="1">
        <f t="array" ref="AC982">_xlfn.IFS(AB982 &lt; 30, "&lt; 30", AB982 &lt; 40, "30-39", AB982 &lt; 50, "40-49", AB982 &gt;= 50, "50+")</f>
        <v>50+</v>
      </c>
      <c r="AD982">
        <v>2816</v>
      </c>
      <c r="AE982">
        <v>0</v>
      </c>
      <c r="AF982">
        <v>0</v>
      </c>
      <c r="AG982">
        <v>0</v>
      </c>
      <c r="AH982">
        <v>0</v>
      </c>
      <c r="AI982">
        <v>1</v>
      </c>
      <c r="AJ982" t="str" cm="1">
        <f t="array" ref="AJ98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98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82">
        <v>0</v>
      </c>
      <c r="AM982">
        <v>0</v>
      </c>
      <c r="AN982">
        <v>0</v>
      </c>
      <c r="AO982">
        <v>0</v>
      </c>
      <c r="AP982">
        <v>1</v>
      </c>
      <c r="AQ982" t="str" cm="1">
        <f t="array" ref="AQ98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82" t="str" cm="1">
        <f t="array" ref="AR98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82">
        <v>490</v>
      </c>
      <c r="AT982">
        <v>452</v>
      </c>
      <c r="AU982">
        <v>2</v>
      </c>
      <c r="AV982">
        <v>1</v>
      </c>
      <c r="AW982" t="s">
        <v>46</v>
      </c>
      <c r="AX982" t="s">
        <v>13</v>
      </c>
      <c r="AY982" t="str">
        <f t="shared" si="136"/>
        <v>Store</v>
      </c>
      <c r="AZ982">
        <v>19</v>
      </c>
      <c r="BA982" t="s">
        <v>48</v>
      </c>
      <c r="BB982">
        <f t="shared" si="137"/>
        <v>19</v>
      </c>
      <c r="BC982">
        <f t="shared" si="138"/>
        <v>528</v>
      </c>
      <c r="BD982">
        <f t="shared" si="139"/>
        <v>7</v>
      </c>
      <c r="BE982">
        <f t="shared" si="140"/>
        <v>7</v>
      </c>
      <c r="BF982">
        <f t="shared" si="141"/>
        <v>5</v>
      </c>
      <c r="BG982">
        <f t="shared" si="142"/>
        <v>19</v>
      </c>
      <c r="BH982">
        <f t="shared" si="143"/>
        <v>7</v>
      </c>
      <c r="BI982" t="str">
        <f>VLOOKUP(BH982,'Additional Data'!$E$1:$F$12,2,FALSE)</f>
        <v>Loyal Customer</v>
      </c>
      <c r="BJ982" t="str">
        <f>IF(G982 &lt;= 'Additional Data'!$Q$2, "Low", IF(G982 &lt;= 'Additional Data'!$Q$3, "Medium", "High"))</f>
        <v>Medium</v>
      </c>
      <c r="BK982" t="str">
        <f>IF(K982 &lt;= 'Additional Data'!$V$2, "Low", IF(K982 &lt;= 'Additional Data'!$V$3, "Medium", "High"))</f>
        <v>Low</v>
      </c>
      <c r="BL982" t="str">
        <f>IF(L982 &lt;= 'Additional Data'!$AA$2, "Low", IF(L982 &lt;= 'Additional Data'!$AA$3, "Medium", "High"))</f>
        <v>Medium</v>
      </c>
      <c r="BM982">
        <v>981</v>
      </c>
    </row>
    <row r="983" spans="1:65" x14ac:dyDescent="0.25">
      <c r="A983">
        <v>95169</v>
      </c>
      <c r="B983" t="str">
        <f>IF(A983 &lt;= 'Additional Data'!$B$2,"Low", IF(A983 &lt;='Additional Data'!$B$3, "Medium", "High"))</f>
        <v>High</v>
      </c>
      <c r="C983">
        <v>0</v>
      </c>
      <c r="D983">
        <v>0</v>
      </c>
      <c r="E983">
        <v>1</v>
      </c>
      <c r="F983" t="str">
        <f t="shared" si="135"/>
        <v>Very Recent</v>
      </c>
      <c r="G983">
        <v>1285</v>
      </c>
      <c r="H983">
        <v>21</v>
      </c>
      <c r="I983">
        <v>449</v>
      </c>
      <c r="J983">
        <v>106</v>
      </c>
      <c r="K983">
        <v>20</v>
      </c>
      <c r="L983">
        <v>20</v>
      </c>
      <c r="M983">
        <f>INDEX('Additional Data'!$H$2:$M$2, MATCH(MAX(G983:L983), G983:L983,0))</f>
        <v>0</v>
      </c>
      <c r="N983">
        <v>1</v>
      </c>
      <c r="O983">
        <v>4</v>
      </c>
      <c r="P983">
        <v>3</v>
      </c>
      <c r="Q983">
        <v>4</v>
      </c>
      <c r="R983">
        <v>1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3</v>
      </c>
      <c r="Z983">
        <v>11</v>
      </c>
      <c r="AA983">
        <v>1</v>
      </c>
      <c r="AB983">
        <v>33</v>
      </c>
      <c r="AC983" t="str" cm="1">
        <f t="array" ref="AC983">_xlfn.IFS(AB983 &lt; 30, "&lt; 30", AB983 &lt; 40, "30-39", AB983 &lt; 50, "40-49", AB983 &gt;= 50, "50+")</f>
        <v>30-39</v>
      </c>
      <c r="AD983">
        <v>2422</v>
      </c>
      <c r="AE983">
        <v>0</v>
      </c>
      <c r="AF983">
        <v>0</v>
      </c>
      <c r="AG983">
        <v>1</v>
      </c>
      <c r="AH983">
        <v>0</v>
      </c>
      <c r="AI983">
        <v>0</v>
      </c>
      <c r="AJ983" t="str" cm="1">
        <f t="array" ref="AJ98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98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83">
        <v>0</v>
      </c>
      <c r="AM983">
        <v>0</v>
      </c>
      <c r="AN983">
        <v>0</v>
      </c>
      <c r="AO983">
        <v>0</v>
      </c>
      <c r="AP983">
        <v>1</v>
      </c>
      <c r="AQ983" t="str" cm="1">
        <f t="array" ref="AQ98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83" t="str" cm="1">
        <f t="array" ref="AR98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83">
        <v>1881</v>
      </c>
      <c r="AT983">
        <v>1861</v>
      </c>
      <c r="AU983">
        <v>2</v>
      </c>
      <c r="AV983">
        <v>0</v>
      </c>
      <c r="AW983" t="s">
        <v>43</v>
      </c>
      <c r="AX983" t="s">
        <v>11</v>
      </c>
      <c r="AY983" t="str">
        <f t="shared" si="136"/>
        <v>Web</v>
      </c>
      <c r="AZ983">
        <v>11</v>
      </c>
      <c r="BA983" t="s">
        <v>48</v>
      </c>
      <c r="BB983">
        <f t="shared" si="137"/>
        <v>11</v>
      </c>
      <c r="BC983">
        <f t="shared" si="138"/>
        <v>1901</v>
      </c>
      <c r="BD983">
        <f t="shared" si="139"/>
        <v>10</v>
      </c>
      <c r="BE983">
        <f t="shared" si="140"/>
        <v>4</v>
      </c>
      <c r="BF983">
        <f t="shared" si="141"/>
        <v>9</v>
      </c>
      <c r="BG983">
        <f t="shared" si="142"/>
        <v>23</v>
      </c>
      <c r="BH983">
        <f t="shared" si="143"/>
        <v>8</v>
      </c>
      <c r="BI983" t="str">
        <f>VLOOKUP(BH983,'Additional Data'!$E$1:$F$12,2,FALSE)</f>
        <v>Top Customer</v>
      </c>
      <c r="BJ983" t="str">
        <f>IF(G983 &lt;= 'Additional Data'!$Q$2, "Low", IF(G983 &lt;= 'Additional Data'!$Q$3, "Medium", "High"))</f>
        <v>High</v>
      </c>
      <c r="BK983" t="str">
        <f>IF(K983 &lt;= 'Additional Data'!$V$2, "Low", IF(K983 &lt;= 'Additional Data'!$V$3, "Medium", "High"))</f>
        <v>Medium</v>
      </c>
      <c r="BL983" t="str">
        <f>IF(L983 &lt;= 'Additional Data'!$AA$2, "Low", IF(L983 &lt;= 'Additional Data'!$AA$3, "Medium", "High"))</f>
        <v>Medium</v>
      </c>
      <c r="BM983">
        <v>982</v>
      </c>
    </row>
    <row r="984" spans="1:65" x14ac:dyDescent="0.25">
      <c r="A984">
        <v>56337</v>
      </c>
      <c r="B984" t="str">
        <f>IF(A984 &lt;= 'Additional Data'!$B$2,"Low", IF(A984 &lt;='Additional Data'!$B$3, "Medium", "High"))</f>
        <v>Medium</v>
      </c>
      <c r="C984">
        <v>1</v>
      </c>
      <c r="D984">
        <v>1</v>
      </c>
      <c r="E984">
        <v>25</v>
      </c>
      <c r="F984" t="str">
        <f t="shared" si="135"/>
        <v>Recent</v>
      </c>
      <c r="G984">
        <v>349</v>
      </c>
      <c r="H984">
        <v>16</v>
      </c>
      <c r="I984">
        <v>144</v>
      </c>
      <c r="J984">
        <v>28</v>
      </c>
      <c r="K984">
        <v>5</v>
      </c>
      <c r="L984">
        <v>182</v>
      </c>
      <c r="M984">
        <f>INDEX('Additional Data'!$H$2:$M$2, MATCH(MAX(G984:L984), G984:L984,0))</f>
        <v>0</v>
      </c>
      <c r="N984">
        <v>5</v>
      </c>
      <c r="O984">
        <v>8</v>
      </c>
      <c r="P984">
        <v>5</v>
      </c>
      <c r="Q984">
        <v>4</v>
      </c>
      <c r="R984">
        <v>8</v>
      </c>
      <c r="S984">
        <v>1</v>
      </c>
      <c r="T984">
        <v>0</v>
      </c>
      <c r="U984">
        <v>0</v>
      </c>
      <c r="V984">
        <v>1</v>
      </c>
      <c r="W984">
        <v>0</v>
      </c>
      <c r="X984">
        <v>0</v>
      </c>
      <c r="Y984">
        <v>3</v>
      </c>
      <c r="Z984">
        <v>11</v>
      </c>
      <c r="AA984">
        <v>1</v>
      </c>
      <c r="AB984">
        <v>39</v>
      </c>
      <c r="AC984" t="str" cm="1">
        <f t="array" ref="AC984">_xlfn.IFS(AB984 &lt; 30, "&lt; 30", AB984 &lt; 40, "30-39", AB984 &lt; 50, "40-49", AB984 &gt;= 50, "50+")</f>
        <v>30-39</v>
      </c>
      <c r="AD984">
        <v>2618</v>
      </c>
      <c r="AE984">
        <v>0</v>
      </c>
      <c r="AF984">
        <v>1</v>
      </c>
      <c r="AG984">
        <v>0</v>
      </c>
      <c r="AH984">
        <v>0</v>
      </c>
      <c r="AI984">
        <v>0</v>
      </c>
      <c r="AJ984" t="str" cm="1">
        <f t="array" ref="AJ98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8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84">
        <v>1</v>
      </c>
      <c r="AM984">
        <v>0</v>
      </c>
      <c r="AN984">
        <v>0</v>
      </c>
      <c r="AO984">
        <v>0</v>
      </c>
      <c r="AP984">
        <v>0</v>
      </c>
      <c r="AQ984" t="str" cm="1">
        <f t="array" ref="AQ98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984" t="str" cm="1">
        <f t="array" ref="AR98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984">
        <v>542</v>
      </c>
      <c r="AT984">
        <v>360</v>
      </c>
      <c r="AU984">
        <v>2</v>
      </c>
      <c r="AV984">
        <v>2</v>
      </c>
      <c r="AW984" t="s">
        <v>46</v>
      </c>
      <c r="AX984" t="s">
        <v>11</v>
      </c>
      <c r="AY984" t="str">
        <f t="shared" si="136"/>
        <v>Web</v>
      </c>
      <c r="AZ984">
        <v>17</v>
      </c>
      <c r="BA984" t="s">
        <v>48</v>
      </c>
      <c r="BB984">
        <f t="shared" si="137"/>
        <v>17</v>
      </c>
      <c r="BC984">
        <f t="shared" si="138"/>
        <v>724</v>
      </c>
      <c r="BD984">
        <f t="shared" si="139"/>
        <v>8</v>
      </c>
      <c r="BE984">
        <f t="shared" si="140"/>
        <v>6</v>
      </c>
      <c r="BF984">
        <f t="shared" si="141"/>
        <v>6</v>
      </c>
      <c r="BG984">
        <f t="shared" si="142"/>
        <v>20</v>
      </c>
      <c r="BH984">
        <f t="shared" si="143"/>
        <v>7</v>
      </c>
      <c r="BI984" t="str">
        <f>VLOOKUP(BH984,'Additional Data'!$E$1:$F$12,2,FALSE)</f>
        <v>Loyal Customer</v>
      </c>
      <c r="BJ984" t="str">
        <f>IF(G984 &lt;= 'Additional Data'!$Q$2, "Low", IF(G984 &lt;= 'Additional Data'!$Q$3, "Medium", "High"))</f>
        <v>Medium</v>
      </c>
      <c r="BK984" t="str">
        <f>IF(K984 &lt;= 'Additional Data'!$V$2, "Low", IF(K984 &lt;= 'Additional Data'!$V$3, "Medium", "High"))</f>
        <v>Medium</v>
      </c>
      <c r="BL984" t="str">
        <f>IF(L984 &lt;= 'Additional Data'!$AA$2, "Low", IF(L984 &lt;= 'Additional Data'!$AA$3, "Medium", "High"))</f>
        <v>High</v>
      </c>
      <c r="BM984">
        <v>983</v>
      </c>
    </row>
    <row r="985" spans="1:65" x14ac:dyDescent="0.25">
      <c r="A985">
        <v>22434</v>
      </c>
      <c r="B985" t="str">
        <f>IF(A985 &lt;= 'Additional Data'!$B$2,"Low", IF(A985 &lt;='Additional Data'!$B$3, "Medium", "High"))</f>
        <v>Low</v>
      </c>
      <c r="C985">
        <v>1</v>
      </c>
      <c r="D985">
        <v>0</v>
      </c>
      <c r="E985">
        <v>25</v>
      </c>
      <c r="F985" t="str">
        <f t="shared" si="135"/>
        <v>Recent</v>
      </c>
      <c r="G985">
        <v>4</v>
      </c>
      <c r="H985">
        <v>12</v>
      </c>
      <c r="I985">
        <v>11</v>
      </c>
      <c r="J985">
        <v>3</v>
      </c>
      <c r="K985">
        <v>13</v>
      </c>
      <c r="L985">
        <v>15</v>
      </c>
      <c r="M985">
        <f>INDEX('Additional Data'!$H$2:$M$2, MATCH(MAX(G985:L985), G985:L985,0))</f>
        <v>0</v>
      </c>
      <c r="N985">
        <v>2</v>
      </c>
      <c r="O985">
        <v>2</v>
      </c>
      <c r="P985">
        <v>0</v>
      </c>
      <c r="Q985">
        <v>3</v>
      </c>
      <c r="R985">
        <v>8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3</v>
      </c>
      <c r="Z985">
        <v>11</v>
      </c>
      <c r="AA985">
        <v>0</v>
      </c>
      <c r="AB985">
        <v>33</v>
      </c>
      <c r="AC985" t="str" cm="1">
        <f t="array" ref="AC985">_xlfn.IFS(AB985 &lt; 30, "&lt; 30", AB985 &lt; 40, "30-39", AB985 &lt; 50, "40-49", AB985 &gt;= 50, "50+")</f>
        <v>30-39</v>
      </c>
      <c r="AD985">
        <v>2660</v>
      </c>
      <c r="AE985">
        <v>0</v>
      </c>
      <c r="AF985">
        <v>0</v>
      </c>
      <c r="AG985">
        <v>0</v>
      </c>
      <c r="AH985">
        <v>1</v>
      </c>
      <c r="AI985">
        <v>0</v>
      </c>
      <c r="AJ985" t="str" cm="1">
        <f t="array" ref="AJ98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8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85">
        <v>0</v>
      </c>
      <c r="AM985">
        <v>0</v>
      </c>
      <c r="AN985">
        <v>1</v>
      </c>
      <c r="AO985">
        <v>0</v>
      </c>
      <c r="AP985">
        <v>0</v>
      </c>
      <c r="AQ985" t="str" cm="1">
        <f t="array" ref="AQ98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85" t="str" cm="1">
        <f t="array" ref="AR98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85">
        <v>43</v>
      </c>
      <c r="AT985">
        <v>28</v>
      </c>
      <c r="AU985">
        <v>0</v>
      </c>
      <c r="AV985">
        <v>1</v>
      </c>
      <c r="AW985" t="s">
        <v>45</v>
      </c>
      <c r="AX985" t="s">
        <v>13</v>
      </c>
      <c r="AY985" t="str">
        <f t="shared" si="136"/>
        <v>Store</v>
      </c>
      <c r="AZ985">
        <v>5</v>
      </c>
      <c r="BA985" t="s">
        <v>44</v>
      </c>
      <c r="BB985">
        <f t="shared" si="137"/>
        <v>5</v>
      </c>
      <c r="BC985">
        <f t="shared" si="138"/>
        <v>58</v>
      </c>
      <c r="BD985">
        <f t="shared" si="139"/>
        <v>8</v>
      </c>
      <c r="BE985">
        <f t="shared" si="140"/>
        <v>1</v>
      </c>
      <c r="BF985">
        <f t="shared" si="141"/>
        <v>2</v>
      </c>
      <c r="BG985">
        <f t="shared" si="142"/>
        <v>11</v>
      </c>
      <c r="BH985">
        <f t="shared" si="143"/>
        <v>3</v>
      </c>
      <c r="BI985" t="str">
        <f>VLOOKUP(BH985,'Additional Data'!$E$1:$F$12,2,FALSE)</f>
        <v>At Risk</v>
      </c>
      <c r="BJ985" t="str">
        <f>IF(G985 &lt;= 'Additional Data'!$Q$2, "Low", IF(G985 &lt;= 'Additional Data'!$Q$3, "Medium", "High"))</f>
        <v>Low</v>
      </c>
      <c r="BK985" t="str">
        <f>IF(K985 &lt;= 'Additional Data'!$V$2, "Low", IF(K985 &lt;= 'Additional Data'!$V$3, "Medium", "High"))</f>
        <v>Medium</v>
      </c>
      <c r="BL985" t="str">
        <f>IF(L985 &lt;= 'Additional Data'!$AA$2, "Low", IF(L985 &lt;= 'Additional Data'!$AA$3, "Medium", "High"))</f>
        <v>Medium</v>
      </c>
      <c r="BM985">
        <v>984</v>
      </c>
    </row>
    <row r="986" spans="1:65" x14ac:dyDescent="0.25">
      <c r="A986">
        <v>36930</v>
      </c>
      <c r="B986" t="str">
        <f>IF(A986 &lt;= 'Additional Data'!$B$2,"Low", IF(A986 &lt;='Additional Data'!$B$3, "Medium", "High"))</f>
        <v>Medium</v>
      </c>
      <c r="C986">
        <v>0</v>
      </c>
      <c r="D986">
        <v>1</v>
      </c>
      <c r="E986">
        <v>50</v>
      </c>
      <c r="F986" t="str">
        <f t="shared" si="135"/>
        <v>Mid</v>
      </c>
      <c r="G986">
        <v>223</v>
      </c>
      <c r="H986">
        <v>2</v>
      </c>
      <c r="I986">
        <v>31</v>
      </c>
      <c r="J986">
        <v>0</v>
      </c>
      <c r="K986">
        <v>2</v>
      </c>
      <c r="L986">
        <v>39</v>
      </c>
      <c r="M986">
        <f>INDEX('Additional Data'!$H$2:$M$2, MATCH(MAX(G986:L986), G986:L986,0))</f>
        <v>0</v>
      </c>
      <c r="N986">
        <v>5</v>
      </c>
      <c r="O986">
        <v>5</v>
      </c>
      <c r="P986">
        <v>2</v>
      </c>
      <c r="Q986">
        <v>4</v>
      </c>
      <c r="R986">
        <v>8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3</v>
      </c>
      <c r="Z986">
        <v>11</v>
      </c>
      <c r="AA986">
        <v>0</v>
      </c>
      <c r="AB986">
        <v>66</v>
      </c>
      <c r="AC986" t="str" cm="1">
        <f t="array" ref="AC986">_xlfn.IFS(AB986 &lt; 30, "&lt; 30", AB986 &lt; 40, "30-39", AB986 &lt; 50, "40-49", AB986 &gt;= 50, "50+")</f>
        <v>50+</v>
      </c>
      <c r="AD986">
        <v>2567</v>
      </c>
      <c r="AE986">
        <v>0</v>
      </c>
      <c r="AF986">
        <v>1</v>
      </c>
      <c r="AG986">
        <v>0</v>
      </c>
      <c r="AH986">
        <v>0</v>
      </c>
      <c r="AI986">
        <v>0</v>
      </c>
      <c r="AJ986" t="str" cm="1">
        <f t="array" ref="AJ98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8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86">
        <v>0</v>
      </c>
      <c r="AM986">
        <v>0</v>
      </c>
      <c r="AN986">
        <v>0</v>
      </c>
      <c r="AO986">
        <v>0</v>
      </c>
      <c r="AP986">
        <v>1</v>
      </c>
      <c r="AQ986" t="str" cm="1">
        <f t="array" ref="AQ98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86" t="str" cm="1">
        <f t="array" ref="AR98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86">
        <v>258</v>
      </c>
      <c r="AT986">
        <v>219</v>
      </c>
      <c r="AU986">
        <v>0</v>
      </c>
      <c r="AV986">
        <v>1</v>
      </c>
      <c r="AW986" t="s">
        <v>47</v>
      </c>
      <c r="AX986" t="s">
        <v>11</v>
      </c>
      <c r="AY986" t="str">
        <f t="shared" si="136"/>
        <v>Web</v>
      </c>
      <c r="AZ986">
        <v>11</v>
      </c>
      <c r="BA986" t="s">
        <v>44</v>
      </c>
      <c r="BB986">
        <f t="shared" si="137"/>
        <v>11</v>
      </c>
      <c r="BC986">
        <f t="shared" si="138"/>
        <v>297</v>
      </c>
      <c r="BD986">
        <f t="shared" si="139"/>
        <v>5</v>
      </c>
      <c r="BE986">
        <f t="shared" si="140"/>
        <v>4</v>
      </c>
      <c r="BF986">
        <f t="shared" si="141"/>
        <v>4</v>
      </c>
      <c r="BG986">
        <f t="shared" si="142"/>
        <v>13</v>
      </c>
      <c r="BH986">
        <f t="shared" si="143"/>
        <v>3</v>
      </c>
      <c r="BI986" t="str">
        <f>VLOOKUP(BH986,'Additional Data'!$E$1:$F$12,2,FALSE)</f>
        <v>At Risk</v>
      </c>
      <c r="BJ986" t="str">
        <f>IF(G986 &lt;= 'Additional Data'!$Q$2, "Low", IF(G986 &lt;= 'Additional Data'!$Q$3, "Medium", "High"))</f>
        <v>Medium</v>
      </c>
      <c r="BK986" t="str">
        <f>IF(K986 &lt;= 'Additional Data'!$V$2, "Low", IF(K986 &lt;= 'Additional Data'!$V$3, "Medium", "High"))</f>
        <v>Medium</v>
      </c>
      <c r="BL986" t="str">
        <f>IF(L986 &lt;= 'Additional Data'!$AA$2, "Low", IF(L986 &lt;= 'Additional Data'!$AA$3, "Medium", "High"))</f>
        <v>Medium</v>
      </c>
      <c r="BM986">
        <v>985</v>
      </c>
    </row>
    <row r="987" spans="1:65" x14ac:dyDescent="0.25">
      <c r="A987">
        <v>36130</v>
      </c>
      <c r="B987" t="str">
        <f>IF(A987 &lt;= 'Additional Data'!$B$2,"Low", IF(A987 &lt;='Additional Data'!$B$3, "Medium", "High"))</f>
        <v>Medium</v>
      </c>
      <c r="C987">
        <v>0</v>
      </c>
      <c r="D987">
        <v>1</v>
      </c>
      <c r="E987">
        <v>46</v>
      </c>
      <c r="F987" t="str">
        <f t="shared" si="135"/>
        <v>Mid</v>
      </c>
      <c r="G987">
        <v>157</v>
      </c>
      <c r="H987">
        <v>43</v>
      </c>
      <c r="I987">
        <v>127</v>
      </c>
      <c r="J987">
        <v>68</v>
      </c>
      <c r="K987">
        <v>56</v>
      </c>
      <c r="L987">
        <v>37</v>
      </c>
      <c r="M987">
        <f>INDEX('Additional Data'!$H$2:$M$2, MATCH(MAX(G987:L987), G987:L987,0))</f>
        <v>0</v>
      </c>
      <c r="N987">
        <v>6</v>
      </c>
      <c r="O987">
        <v>3</v>
      </c>
      <c r="P987">
        <v>8</v>
      </c>
      <c r="Q987">
        <v>4</v>
      </c>
      <c r="R987">
        <v>4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3</v>
      </c>
      <c r="Z987">
        <v>11</v>
      </c>
      <c r="AA987">
        <v>1</v>
      </c>
      <c r="AB987">
        <v>66</v>
      </c>
      <c r="AC987" t="str" cm="1">
        <f t="array" ref="AC987">_xlfn.IFS(AB987 &lt; 30, "&lt; 30", AB987 &lt; 40, "30-39", AB987 &lt; 50, "40-49", AB987 &gt;= 50, "50+")</f>
        <v>50+</v>
      </c>
      <c r="AD987">
        <v>2671</v>
      </c>
      <c r="AE987">
        <v>0</v>
      </c>
      <c r="AF987">
        <v>0</v>
      </c>
      <c r="AG987">
        <v>1</v>
      </c>
      <c r="AH987">
        <v>0</v>
      </c>
      <c r="AI987">
        <v>0</v>
      </c>
      <c r="AJ987" t="str" cm="1">
        <f t="array" ref="AJ98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98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87">
        <v>0</v>
      </c>
      <c r="AM987">
        <v>0</v>
      </c>
      <c r="AN987">
        <v>1</v>
      </c>
      <c r="AO987">
        <v>0</v>
      </c>
      <c r="AP987">
        <v>0</v>
      </c>
      <c r="AQ987" t="str" cm="1">
        <f t="array" ref="AQ98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87" t="str" cm="1">
        <f t="array" ref="AR98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87">
        <v>451</v>
      </c>
      <c r="AT987">
        <v>414</v>
      </c>
      <c r="AU987">
        <v>1</v>
      </c>
      <c r="AV987">
        <v>1</v>
      </c>
      <c r="AW987" t="s">
        <v>46</v>
      </c>
      <c r="AX987" t="s">
        <v>12</v>
      </c>
      <c r="AY987" t="str">
        <f t="shared" si="136"/>
        <v>Catalog</v>
      </c>
      <c r="AZ987">
        <v>15</v>
      </c>
      <c r="BA987" t="s">
        <v>48</v>
      </c>
      <c r="BB987">
        <f t="shared" si="137"/>
        <v>15</v>
      </c>
      <c r="BC987">
        <f t="shared" si="138"/>
        <v>488</v>
      </c>
      <c r="BD987">
        <f t="shared" si="139"/>
        <v>6</v>
      </c>
      <c r="BE987">
        <f t="shared" si="140"/>
        <v>5</v>
      </c>
      <c r="BF987">
        <f t="shared" si="141"/>
        <v>5</v>
      </c>
      <c r="BG987">
        <f t="shared" si="142"/>
        <v>16</v>
      </c>
      <c r="BH987">
        <f t="shared" si="143"/>
        <v>5</v>
      </c>
      <c r="BI987" t="str">
        <f>VLOOKUP(BH987,'Additional Data'!$E$1:$F$12,2,FALSE)</f>
        <v>Loyal Customer</v>
      </c>
      <c r="BJ987" t="str">
        <f>IF(G987 &lt;= 'Additional Data'!$Q$2, "Low", IF(G987 &lt;= 'Additional Data'!$Q$3, "Medium", "High"))</f>
        <v>Medium</v>
      </c>
      <c r="BK987" t="str">
        <f>IF(K987 &lt;= 'Additional Data'!$V$2, "Low", IF(K987 &lt;= 'Additional Data'!$V$3, "Medium", "High"))</f>
        <v>High</v>
      </c>
      <c r="BL987" t="str">
        <f>IF(L987 &lt;= 'Additional Data'!$AA$2, "Low", IF(L987 &lt;= 'Additional Data'!$AA$3, "Medium", "High"))</f>
        <v>Medium</v>
      </c>
      <c r="BM987">
        <v>986</v>
      </c>
    </row>
    <row r="988" spans="1:65" x14ac:dyDescent="0.25">
      <c r="A988">
        <v>65569</v>
      </c>
      <c r="B988" t="str">
        <f>IF(A988 &lt;= 'Additional Data'!$B$2,"Low", IF(A988 &lt;='Additional Data'!$B$3, "Medium", "High"))</f>
        <v>Medium</v>
      </c>
      <c r="C988">
        <v>0</v>
      </c>
      <c r="D988">
        <v>1</v>
      </c>
      <c r="E988">
        <v>96</v>
      </c>
      <c r="F988" t="str">
        <f t="shared" si="135"/>
        <v>Old</v>
      </c>
      <c r="G988">
        <v>397</v>
      </c>
      <c r="H988">
        <v>46</v>
      </c>
      <c r="I988">
        <v>288</v>
      </c>
      <c r="J988">
        <v>20</v>
      </c>
      <c r="K988">
        <v>38</v>
      </c>
      <c r="L988">
        <v>70</v>
      </c>
      <c r="M988">
        <f>INDEX('Additional Data'!$H$2:$M$2, MATCH(MAX(G988:L988), G988:L988,0))</f>
        <v>0</v>
      </c>
      <c r="N988">
        <v>2</v>
      </c>
      <c r="O988">
        <v>6</v>
      </c>
      <c r="P988">
        <v>5</v>
      </c>
      <c r="Q988">
        <v>10</v>
      </c>
      <c r="R988">
        <v>3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3</v>
      </c>
      <c r="Z988">
        <v>11</v>
      </c>
      <c r="AA988">
        <v>0</v>
      </c>
      <c r="AB988">
        <v>67</v>
      </c>
      <c r="AC988" t="str" cm="1">
        <f t="array" ref="AC988">_xlfn.IFS(AB988 &lt; 30, "&lt; 30", AB988 &lt; 40, "30-39", AB988 &lt; 50, "40-49", AB988 &gt;= 50, "50+")</f>
        <v>50+</v>
      </c>
      <c r="AD988">
        <v>2760</v>
      </c>
      <c r="AE988">
        <v>0</v>
      </c>
      <c r="AF988">
        <v>1</v>
      </c>
      <c r="AG988">
        <v>0</v>
      </c>
      <c r="AH988">
        <v>0</v>
      </c>
      <c r="AI988">
        <v>0</v>
      </c>
      <c r="AJ988" t="str" cm="1">
        <f t="array" ref="AJ98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8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88">
        <v>0</v>
      </c>
      <c r="AM988">
        <v>0</v>
      </c>
      <c r="AN988">
        <v>0</v>
      </c>
      <c r="AO988">
        <v>1</v>
      </c>
      <c r="AP988">
        <v>0</v>
      </c>
      <c r="AQ988" t="str" cm="1">
        <f t="array" ref="AQ98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988" t="str" cm="1">
        <f t="array" ref="AR98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88">
        <v>789</v>
      </c>
      <c r="AT988">
        <v>719</v>
      </c>
      <c r="AU988">
        <v>0</v>
      </c>
      <c r="AV988">
        <v>1</v>
      </c>
      <c r="AW988" t="s">
        <v>46</v>
      </c>
      <c r="AX988" t="s">
        <v>13</v>
      </c>
      <c r="AY988" t="str">
        <f t="shared" si="136"/>
        <v>Store</v>
      </c>
      <c r="AZ988">
        <v>21</v>
      </c>
      <c r="BA988" t="s">
        <v>44</v>
      </c>
      <c r="BB988">
        <f t="shared" si="137"/>
        <v>21</v>
      </c>
      <c r="BC988">
        <f t="shared" si="138"/>
        <v>859</v>
      </c>
      <c r="BD988">
        <f t="shared" si="139"/>
        <v>0.99999999999999978</v>
      </c>
      <c r="BE988">
        <f t="shared" si="140"/>
        <v>8</v>
      </c>
      <c r="BF988">
        <f t="shared" si="141"/>
        <v>6</v>
      </c>
      <c r="BG988">
        <f t="shared" si="142"/>
        <v>15</v>
      </c>
      <c r="BH988">
        <f t="shared" si="143"/>
        <v>4</v>
      </c>
      <c r="BI988" t="str">
        <f>VLOOKUP(BH988,'Additional Data'!$E$1:$F$12,2,FALSE)</f>
        <v>At Risk</v>
      </c>
      <c r="BJ988" t="str">
        <f>IF(G988 &lt;= 'Additional Data'!$Q$2, "Low", IF(G988 &lt;= 'Additional Data'!$Q$3, "Medium", "High"))</f>
        <v>Medium</v>
      </c>
      <c r="BK988" t="str">
        <f>IF(K988 &lt;= 'Additional Data'!$V$2, "Low", IF(K988 &lt;= 'Additional Data'!$V$3, "Medium", "High"))</f>
        <v>High</v>
      </c>
      <c r="BL988" t="str">
        <f>IF(L988 &lt;= 'Additional Data'!$AA$2, "Low", IF(L988 &lt;= 'Additional Data'!$AA$3, "Medium", "High"))</f>
        <v>High</v>
      </c>
      <c r="BM988">
        <v>987</v>
      </c>
    </row>
    <row r="989" spans="1:65" x14ac:dyDescent="0.25">
      <c r="A989">
        <v>83844</v>
      </c>
      <c r="B989" t="str">
        <f>IF(A989 &lt;= 'Additional Data'!$B$2,"Low", IF(A989 &lt;='Additional Data'!$B$3, "Medium", "High"))</f>
        <v>High</v>
      </c>
      <c r="C989">
        <v>0</v>
      </c>
      <c r="D989">
        <v>0</v>
      </c>
      <c r="E989">
        <v>57</v>
      </c>
      <c r="F989" t="str">
        <f t="shared" si="135"/>
        <v>Mid</v>
      </c>
      <c r="G989">
        <v>901</v>
      </c>
      <c r="H989">
        <v>31</v>
      </c>
      <c r="I989">
        <v>345</v>
      </c>
      <c r="J989">
        <v>75</v>
      </c>
      <c r="K989">
        <v>31</v>
      </c>
      <c r="L989">
        <v>191</v>
      </c>
      <c r="M989">
        <f>INDEX('Additional Data'!$H$2:$M$2, MATCH(MAX(G989:L989), G989:L989,0))</f>
        <v>0</v>
      </c>
      <c r="N989">
        <v>1</v>
      </c>
      <c r="O989">
        <v>4</v>
      </c>
      <c r="P989">
        <v>4</v>
      </c>
      <c r="Q989">
        <v>11</v>
      </c>
      <c r="R989">
        <v>1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3</v>
      </c>
      <c r="Z989">
        <v>11</v>
      </c>
      <c r="AA989">
        <v>0</v>
      </c>
      <c r="AB989">
        <v>68</v>
      </c>
      <c r="AC989" t="str" cm="1">
        <f t="array" ref="AC989">_xlfn.IFS(AB989 &lt; 30, "&lt; 30", AB989 &lt; 40, "30-39", AB989 &lt; 50, "40-49", AB989 &gt;= 50, "50+")</f>
        <v>50+</v>
      </c>
      <c r="AD989">
        <v>2572</v>
      </c>
      <c r="AE989">
        <v>0</v>
      </c>
      <c r="AF989">
        <v>0</v>
      </c>
      <c r="AG989">
        <v>0</v>
      </c>
      <c r="AH989">
        <v>1</v>
      </c>
      <c r="AI989">
        <v>0</v>
      </c>
      <c r="AJ989" t="str" cm="1">
        <f t="array" ref="AJ98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8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89">
        <v>0</v>
      </c>
      <c r="AM989">
        <v>0</v>
      </c>
      <c r="AN989">
        <v>1</v>
      </c>
      <c r="AO989">
        <v>0</v>
      </c>
      <c r="AP989">
        <v>0</v>
      </c>
      <c r="AQ989" t="str" cm="1">
        <f t="array" ref="AQ98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89" t="str" cm="1">
        <f t="array" ref="AR98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89">
        <v>1383</v>
      </c>
      <c r="AT989">
        <v>1192</v>
      </c>
      <c r="AU989">
        <v>1</v>
      </c>
      <c r="AV989">
        <v>0</v>
      </c>
      <c r="AW989" t="s">
        <v>43</v>
      </c>
      <c r="AX989" t="s">
        <v>13</v>
      </c>
      <c r="AY989" t="str">
        <f t="shared" si="136"/>
        <v>Store</v>
      </c>
      <c r="AZ989">
        <v>19</v>
      </c>
      <c r="BA989" t="s">
        <v>48</v>
      </c>
      <c r="BB989">
        <f t="shared" si="137"/>
        <v>19</v>
      </c>
      <c r="BC989">
        <f t="shared" si="138"/>
        <v>1574</v>
      </c>
      <c r="BD989">
        <f t="shared" si="139"/>
        <v>5</v>
      </c>
      <c r="BE989">
        <f t="shared" si="140"/>
        <v>7</v>
      </c>
      <c r="BF989">
        <f t="shared" si="141"/>
        <v>9</v>
      </c>
      <c r="BG989">
        <f t="shared" si="142"/>
        <v>21</v>
      </c>
      <c r="BH989">
        <f t="shared" si="143"/>
        <v>8</v>
      </c>
      <c r="BI989" t="str">
        <f>VLOOKUP(BH989,'Additional Data'!$E$1:$F$12,2,FALSE)</f>
        <v>Top Customer</v>
      </c>
      <c r="BJ989" t="str">
        <f>IF(G989 &lt;= 'Additional Data'!$Q$2, "Low", IF(G989 &lt;= 'Additional Data'!$Q$3, "Medium", "High"))</f>
        <v>High</v>
      </c>
      <c r="BK989" t="str">
        <f>IF(K989 &lt;= 'Additional Data'!$V$2, "Low", IF(K989 &lt;= 'Additional Data'!$V$3, "Medium", "High"))</f>
        <v>Medium</v>
      </c>
      <c r="BL989" t="str">
        <f>IF(L989 &lt;= 'Additional Data'!$AA$2, "Low", IF(L989 &lt;= 'Additional Data'!$AA$3, "Medium", "High"))</f>
        <v>High</v>
      </c>
      <c r="BM989">
        <v>988</v>
      </c>
    </row>
    <row r="990" spans="1:65" x14ac:dyDescent="0.25">
      <c r="A990">
        <v>19514</v>
      </c>
      <c r="B990" t="str">
        <f>IF(A990 &lt;= 'Additional Data'!$B$2,"Low", IF(A990 &lt;='Additional Data'!$B$3, "Medium", "High"))</f>
        <v>Low</v>
      </c>
      <c r="C990">
        <v>1</v>
      </c>
      <c r="D990">
        <v>1</v>
      </c>
      <c r="E990">
        <v>47</v>
      </c>
      <c r="F990" t="str">
        <f t="shared" si="135"/>
        <v>Mid</v>
      </c>
      <c r="G990">
        <v>14</v>
      </c>
      <c r="H990">
        <v>3</v>
      </c>
      <c r="I990">
        <v>21</v>
      </c>
      <c r="J990">
        <v>2</v>
      </c>
      <c r="K990">
        <v>1</v>
      </c>
      <c r="L990">
        <v>28</v>
      </c>
      <c r="M990">
        <f>INDEX('Additional Data'!$H$2:$M$2, MATCH(MAX(G990:L990), G990:L990,0))</f>
        <v>0</v>
      </c>
      <c r="N990">
        <v>4</v>
      </c>
      <c r="O990">
        <v>3</v>
      </c>
      <c r="P990">
        <v>1</v>
      </c>
      <c r="Q990">
        <v>2</v>
      </c>
      <c r="R990">
        <v>8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3</v>
      </c>
      <c r="Z990">
        <v>11</v>
      </c>
      <c r="AA990">
        <v>0</v>
      </c>
      <c r="AB990">
        <v>52</v>
      </c>
      <c r="AC990" t="str" cm="1">
        <f t="array" ref="AC990">_xlfn.IFS(AB990 &lt; 30, "&lt; 30", AB990 &lt; 40, "30-39", AB990 &lt; 50, "40-49", AB990 &gt;= 50, "50+")</f>
        <v>50+</v>
      </c>
      <c r="AD990">
        <v>2313</v>
      </c>
      <c r="AE990">
        <v>0</v>
      </c>
      <c r="AF990">
        <v>1</v>
      </c>
      <c r="AG990">
        <v>0</v>
      </c>
      <c r="AH990">
        <v>0</v>
      </c>
      <c r="AI990">
        <v>0</v>
      </c>
      <c r="AJ990" t="str" cm="1">
        <f t="array" ref="AJ99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9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90">
        <v>0</v>
      </c>
      <c r="AM990">
        <v>0</v>
      </c>
      <c r="AN990">
        <v>1</v>
      </c>
      <c r="AO990">
        <v>0</v>
      </c>
      <c r="AP990">
        <v>0</v>
      </c>
      <c r="AQ990" t="str" cm="1">
        <f t="array" ref="AQ99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90" t="str" cm="1">
        <f t="array" ref="AR99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90">
        <v>41</v>
      </c>
      <c r="AT990">
        <v>13</v>
      </c>
      <c r="AU990">
        <v>1</v>
      </c>
      <c r="AV990">
        <v>2</v>
      </c>
      <c r="AW990" t="s">
        <v>45</v>
      </c>
      <c r="AX990" t="s">
        <v>11</v>
      </c>
      <c r="AY990" t="str">
        <f t="shared" si="136"/>
        <v>Web</v>
      </c>
      <c r="AZ990">
        <v>6</v>
      </c>
      <c r="BA990" t="s">
        <v>48</v>
      </c>
      <c r="BB990">
        <f t="shared" si="137"/>
        <v>6</v>
      </c>
      <c r="BC990">
        <f t="shared" si="138"/>
        <v>69</v>
      </c>
      <c r="BD990">
        <f t="shared" si="139"/>
        <v>6</v>
      </c>
      <c r="BE990">
        <f t="shared" si="140"/>
        <v>2</v>
      </c>
      <c r="BF990">
        <f t="shared" si="141"/>
        <v>2</v>
      </c>
      <c r="BG990">
        <f t="shared" si="142"/>
        <v>10</v>
      </c>
      <c r="BH990">
        <f t="shared" si="143"/>
        <v>2</v>
      </c>
      <c r="BI990" t="str">
        <f>VLOOKUP(BH990,'Additional Data'!$E$1:$F$12,2,FALSE)</f>
        <v>Churned Customer</v>
      </c>
      <c r="BJ990" t="str">
        <f>IF(G990 &lt;= 'Additional Data'!$Q$2, "Low", IF(G990 &lt;= 'Additional Data'!$Q$3, "Medium", "High"))</f>
        <v>Low</v>
      </c>
      <c r="BK990" t="str">
        <f>IF(K990 &lt;= 'Additional Data'!$V$2, "Low", IF(K990 &lt;= 'Additional Data'!$V$3, "Medium", "High"))</f>
        <v>Low</v>
      </c>
      <c r="BL990" t="str">
        <f>IF(L990 &lt;= 'Additional Data'!$AA$2, "Low", IF(L990 &lt;= 'Additional Data'!$AA$3, "Medium", "High"))</f>
        <v>Medium</v>
      </c>
      <c r="BM990">
        <v>989</v>
      </c>
    </row>
    <row r="991" spans="1:65" x14ac:dyDescent="0.25">
      <c r="A991">
        <v>36736</v>
      </c>
      <c r="B991" t="str">
        <f>IF(A991 &lt;= 'Additional Data'!$B$2,"Low", IF(A991 &lt;='Additional Data'!$B$3, "Medium", "High"))</f>
        <v>Medium</v>
      </c>
      <c r="C991">
        <v>1</v>
      </c>
      <c r="D991">
        <v>1</v>
      </c>
      <c r="E991">
        <v>52</v>
      </c>
      <c r="F991" t="str">
        <f t="shared" si="135"/>
        <v>Mid</v>
      </c>
      <c r="G991">
        <v>10</v>
      </c>
      <c r="H991">
        <v>0</v>
      </c>
      <c r="I991">
        <v>3</v>
      </c>
      <c r="J991">
        <v>0</v>
      </c>
      <c r="K991">
        <v>0</v>
      </c>
      <c r="L991">
        <v>4</v>
      </c>
      <c r="M991">
        <f>INDEX('Additional Data'!$H$2:$M$2, MATCH(MAX(G991:L991), G991:L991,0))</f>
        <v>0</v>
      </c>
      <c r="N991">
        <v>1</v>
      </c>
      <c r="O991">
        <v>1</v>
      </c>
      <c r="P991">
        <v>0</v>
      </c>
      <c r="Q991">
        <v>2</v>
      </c>
      <c r="R991">
        <v>6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3</v>
      </c>
      <c r="Z991">
        <v>11</v>
      </c>
      <c r="AA991">
        <v>0</v>
      </c>
      <c r="AB991">
        <v>57</v>
      </c>
      <c r="AC991" t="str" cm="1">
        <f t="array" ref="AC991">_xlfn.IFS(AB991 &lt; 30, "&lt; 30", AB991 &lt; 40, "30-39", AB991 &lt; 50, "40-49", AB991 &gt;= 50, "50+")</f>
        <v>50+</v>
      </c>
      <c r="AD991">
        <v>2574</v>
      </c>
      <c r="AE991">
        <v>0</v>
      </c>
      <c r="AF991">
        <v>0</v>
      </c>
      <c r="AG991">
        <v>1</v>
      </c>
      <c r="AH991">
        <v>0</v>
      </c>
      <c r="AI991">
        <v>0</v>
      </c>
      <c r="AJ991" t="str" cm="1">
        <f t="array" ref="AJ99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99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91">
        <v>0</v>
      </c>
      <c r="AM991">
        <v>0</v>
      </c>
      <c r="AN991">
        <v>0</v>
      </c>
      <c r="AO991">
        <v>0</v>
      </c>
      <c r="AP991">
        <v>1</v>
      </c>
      <c r="AQ991" t="str" cm="1">
        <f t="array" ref="AQ99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91" t="str" cm="1">
        <f t="array" ref="AR99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91">
        <v>13</v>
      </c>
      <c r="AT991">
        <v>9</v>
      </c>
      <c r="AU991">
        <v>0</v>
      </c>
      <c r="AV991">
        <v>2</v>
      </c>
      <c r="AW991" t="s">
        <v>45</v>
      </c>
      <c r="AX991" t="s">
        <v>13</v>
      </c>
      <c r="AY991" t="str">
        <f t="shared" si="136"/>
        <v>Store</v>
      </c>
      <c r="AZ991">
        <v>3</v>
      </c>
      <c r="BA991" t="s">
        <v>44</v>
      </c>
      <c r="BB991">
        <f t="shared" si="137"/>
        <v>3</v>
      </c>
      <c r="BC991">
        <f t="shared" si="138"/>
        <v>17</v>
      </c>
      <c r="BD991">
        <f t="shared" si="139"/>
        <v>5</v>
      </c>
      <c r="BE991">
        <f t="shared" si="140"/>
        <v>0</v>
      </c>
      <c r="BF991">
        <f t="shared" si="141"/>
        <v>0</v>
      </c>
      <c r="BG991">
        <f t="shared" si="142"/>
        <v>5</v>
      </c>
      <c r="BH991">
        <f t="shared" si="143"/>
        <v>0</v>
      </c>
      <c r="BI991" t="str">
        <f>VLOOKUP(BH991,'Additional Data'!$E$1:$F$12,2,FALSE)</f>
        <v>Churned Customer</v>
      </c>
      <c r="BJ991" t="str">
        <f>IF(G991 &lt;= 'Additional Data'!$Q$2, "Low", IF(G991 &lt;= 'Additional Data'!$Q$3, "Medium", "High"))</f>
        <v>Low</v>
      </c>
      <c r="BK991" t="str">
        <f>IF(K991 &lt;= 'Additional Data'!$V$2, "Low", IF(K991 &lt;= 'Additional Data'!$V$3, "Medium", "High"))</f>
        <v>Low</v>
      </c>
      <c r="BL991" t="str">
        <f>IF(L991 &lt;= 'Additional Data'!$AA$2, "Low", IF(L991 &lt;= 'Additional Data'!$AA$3, "Medium", "High"))</f>
        <v>Low</v>
      </c>
      <c r="BM991">
        <v>990</v>
      </c>
    </row>
    <row r="992" spans="1:65" x14ac:dyDescent="0.25">
      <c r="A992">
        <v>77568</v>
      </c>
      <c r="B992" t="str">
        <f>IF(A992 &lt;= 'Additional Data'!$B$2,"Low", IF(A992 &lt;='Additional Data'!$B$3, "Medium", "High"))</f>
        <v>High</v>
      </c>
      <c r="C992">
        <v>0</v>
      </c>
      <c r="D992">
        <v>1</v>
      </c>
      <c r="E992">
        <v>30</v>
      </c>
      <c r="F992" t="str">
        <f t="shared" si="135"/>
        <v>Recent</v>
      </c>
      <c r="G992">
        <v>1230</v>
      </c>
      <c r="H992">
        <v>0</v>
      </c>
      <c r="I992">
        <v>396</v>
      </c>
      <c r="J992">
        <v>232</v>
      </c>
      <c r="K992">
        <v>178</v>
      </c>
      <c r="L992">
        <v>158</v>
      </c>
      <c r="M992">
        <f>INDEX('Additional Data'!$H$2:$M$2, MATCH(MAX(G992:L992), G992:L992,0))</f>
        <v>0</v>
      </c>
      <c r="N992">
        <v>1</v>
      </c>
      <c r="O992">
        <v>10</v>
      </c>
      <c r="P992">
        <v>2</v>
      </c>
      <c r="Q992">
        <v>8</v>
      </c>
      <c r="R992">
        <v>5</v>
      </c>
      <c r="S992">
        <v>0</v>
      </c>
      <c r="T992">
        <v>1</v>
      </c>
      <c r="U992">
        <v>1</v>
      </c>
      <c r="V992">
        <v>1</v>
      </c>
      <c r="W992">
        <v>0</v>
      </c>
      <c r="X992">
        <v>0</v>
      </c>
      <c r="Y992">
        <v>3</v>
      </c>
      <c r="Z992">
        <v>11</v>
      </c>
      <c r="AA992">
        <v>0</v>
      </c>
      <c r="AB992">
        <v>41</v>
      </c>
      <c r="AC992" t="str" cm="1">
        <f t="array" ref="AC992">_xlfn.IFS(AB992 &lt; 30, "&lt; 30", AB992 &lt; 40, "30-39", AB992 &lt; 50, "40-49", AB992 &gt;= 50, "50+")</f>
        <v>40-49</v>
      </c>
      <c r="AD992">
        <v>2832</v>
      </c>
      <c r="AE992">
        <v>0</v>
      </c>
      <c r="AF992">
        <v>0</v>
      </c>
      <c r="AG992">
        <v>0</v>
      </c>
      <c r="AH992">
        <v>1</v>
      </c>
      <c r="AI992">
        <v>0</v>
      </c>
      <c r="AJ992" t="str" cm="1">
        <f t="array" ref="AJ99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9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92">
        <v>0</v>
      </c>
      <c r="AM992">
        <v>0</v>
      </c>
      <c r="AN992">
        <v>1</v>
      </c>
      <c r="AO992">
        <v>0</v>
      </c>
      <c r="AP992">
        <v>0</v>
      </c>
      <c r="AQ992" t="str" cm="1">
        <f t="array" ref="AQ99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92" t="str" cm="1">
        <f t="array" ref="AR99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92">
        <v>2036</v>
      </c>
      <c r="AT992">
        <v>1878</v>
      </c>
      <c r="AU992">
        <v>3</v>
      </c>
      <c r="AV992">
        <v>1</v>
      </c>
      <c r="AW992" t="s">
        <v>43</v>
      </c>
      <c r="AX992" t="s">
        <v>11</v>
      </c>
      <c r="AY992" t="str">
        <f t="shared" si="136"/>
        <v>Web</v>
      </c>
      <c r="AZ992">
        <v>20</v>
      </c>
      <c r="BA992" t="s">
        <v>48</v>
      </c>
      <c r="BB992">
        <f t="shared" si="137"/>
        <v>20</v>
      </c>
      <c r="BC992">
        <f t="shared" si="138"/>
        <v>2194</v>
      </c>
      <c r="BD992">
        <f t="shared" si="139"/>
        <v>7</v>
      </c>
      <c r="BE992">
        <f t="shared" si="140"/>
        <v>7</v>
      </c>
      <c r="BF992">
        <f t="shared" si="141"/>
        <v>9</v>
      </c>
      <c r="BG992">
        <f t="shared" si="142"/>
        <v>23</v>
      </c>
      <c r="BH992">
        <f t="shared" si="143"/>
        <v>8</v>
      </c>
      <c r="BI992" t="str">
        <f>VLOOKUP(BH992,'Additional Data'!$E$1:$F$12,2,FALSE)</f>
        <v>Top Customer</v>
      </c>
      <c r="BJ992" t="str">
        <f>IF(G992 &lt;= 'Additional Data'!$Q$2, "Low", IF(G992 &lt;= 'Additional Data'!$Q$3, "Medium", "High"))</f>
        <v>High</v>
      </c>
      <c r="BK992" t="str">
        <f>IF(K992 &lt;= 'Additional Data'!$V$2, "Low", IF(K992 &lt;= 'Additional Data'!$V$3, "Medium", "High"))</f>
        <v>High</v>
      </c>
      <c r="BL992" t="str">
        <f>IF(L992 &lt;= 'Additional Data'!$AA$2, "Low", IF(L992 &lt;= 'Additional Data'!$AA$3, "Medium", "High"))</f>
        <v>High</v>
      </c>
      <c r="BM992">
        <v>991</v>
      </c>
    </row>
    <row r="993" spans="1:65" x14ac:dyDescent="0.25">
      <c r="A993">
        <v>49187</v>
      </c>
      <c r="B993" t="str">
        <f>IF(A993 &lt;= 'Additional Data'!$B$2,"Low", IF(A993 &lt;='Additional Data'!$B$3, "Medium", "High"))</f>
        <v>Medium</v>
      </c>
      <c r="C993">
        <v>0</v>
      </c>
      <c r="D993">
        <v>1</v>
      </c>
      <c r="E993">
        <v>63</v>
      </c>
      <c r="F993" t="str">
        <f t="shared" si="135"/>
        <v>Old</v>
      </c>
      <c r="G993">
        <v>81</v>
      </c>
      <c r="H993">
        <v>1</v>
      </c>
      <c r="I993">
        <v>31</v>
      </c>
      <c r="J993">
        <v>2</v>
      </c>
      <c r="K993">
        <v>1</v>
      </c>
      <c r="L993">
        <v>0</v>
      </c>
      <c r="M993">
        <f>INDEX('Additional Data'!$H$2:$M$2, MATCH(MAX(G993:L993), G993:L993,0))</f>
        <v>0</v>
      </c>
      <c r="N993">
        <v>1</v>
      </c>
      <c r="O993">
        <v>1</v>
      </c>
      <c r="P993">
        <v>1</v>
      </c>
      <c r="Q993">
        <v>5</v>
      </c>
      <c r="R993">
        <v>2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3</v>
      </c>
      <c r="Z993">
        <v>11</v>
      </c>
      <c r="AA993">
        <v>0</v>
      </c>
      <c r="AB993">
        <v>44</v>
      </c>
      <c r="AC993" t="str" cm="1">
        <f t="array" ref="AC993">_xlfn.IFS(AB993 &lt; 30, "&lt; 30", AB993 &lt; 40, "30-39", AB993 &lt; 50, "40-49", AB993 &gt;= 50, "50+")</f>
        <v>40-49</v>
      </c>
      <c r="AD993">
        <v>2328</v>
      </c>
      <c r="AE993">
        <v>0</v>
      </c>
      <c r="AF993">
        <v>0</v>
      </c>
      <c r="AG993">
        <v>0</v>
      </c>
      <c r="AH993">
        <v>1</v>
      </c>
      <c r="AI993">
        <v>0</v>
      </c>
      <c r="AJ993" t="str" cm="1">
        <f t="array" ref="AJ99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9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93">
        <v>0</v>
      </c>
      <c r="AM993">
        <v>0</v>
      </c>
      <c r="AN993">
        <v>0</v>
      </c>
      <c r="AO993">
        <v>0</v>
      </c>
      <c r="AP993">
        <v>1</v>
      </c>
      <c r="AQ993" t="str" cm="1">
        <f t="array" ref="AQ99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993" t="str" cm="1">
        <f t="array" ref="AR99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93">
        <v>116</v>
      </c>
      <c r="AT993">
        <v>116</v>
      </c>
      <c r="AU993">
        <v>0</v>
      </c>
      <c r="AV993">
        <v>1</v>
      </c>
      <c r="AW993" t="s">
        <v>47</v>
      </c>
      <c r="AX993" t="s">
        <v>13</v>
      </c>
      <c r="AY993" t="str">
        <f t="shared" si="136"/>
        <v>Store</v>
      </c>
      <c r="AZ993">
        <v>7</v>
      </c>
      <c r="BA993" t="s">
        <v>44</v>
      </c>
      <c r="BB993">
        <f t="shared" si="137"/>
        <v>7</v>
      </c>
      <c r="BC993">
        <f t="shared" si="138"/>
        <v>116</v>
      </c>
      <c r="BD993">
        <f t="shared" si="139"/>
        <v>4</v>
      </c>
      <c r="BE993">
        <f t="shared" si="140"/>
        <v>3</v>
      </c>
      <c r="BF993">
        <f t="shared" si="141"/>
        <v>3</v>
      </c>
      <c r="BG993">
        <f t="shared" si="142"/>
        <v>10</v>
      </c>
      <c r="BH993">
        <f t="shared" si="143"/>
        <v>2</v>
      </c>
      <c r="BI993" t="str">
        <f>VLOOKUP(BH993,'Additional Data'!$E$1:$F$12,2,FALSE)</f>
        <v>Churned Customer</v>
      </c>
      <c r="BJ993" t="str">
        <f>IF(G993 &lt;= 'Additional Data'!$Q$2, "Low", IF(G993 &lt;= 'Additional Data'!$Q$3, "Medium", "High"))</f>
        <v>Medium</v>
      </c>
      <c r="BK993" t="str">
        <f>IF(K993 &lt;= 'Additional Data'!$V$2, "Low", IF(K993 &lt;= 'Additional Data'!$V$3, "Medium", "High"))</f>
        <v>Low</v>
      </c>
      <c r="BL993" t="str">
        <f>IF(L993 &lt;= 'Additional Data'!$AA$2, "Low", IF(L993 &lt;= 'Additional Data'!$AA$3, "Medium", "High"))</f>
        <v>Low</v>
      </c>
      <c r="BM993">
        <v>992</v>
      </c>
    </row>
    <row r="994" spans="1:65" x14ac:dyDescent="0.25">
      <c r="A994">
        <v>30168</v>
      </c>
      <c r="B994" t="str">
        <f>IF(A994 &lt;= 'Additional Data'!$B$2,"Low", IF(A994 &lt;='Additional Data'!$B$3, "Medium", "High"))</f>
        <v>Low</v>
      </c>
      <c r="C994">
        <v>1</v>
      </c>
      <c r="D994">
        <v>0</v>
      </c>
      <c r="E994">
        <v>51</v>
      </c>
      <c r="F994" t="str">
        <f t="shared" si="135"/>
        <v>Mid</v>
      </c>
      <c r="G994">
        <v>154</v>
      </c>
      <c r="H994">
        <v>20</v>
      </c>
      <c r="I994">
        <v>66</v>
      </c>
      <c r="J994">
        <v>0</v>
      </c>
      <c r="K994">
        <v>12</v>
      </c>
      <c r="L994">
        <v>27</v>
      </c>
      <c r="M994">
        <f>INDEX('Additional Data'!$H$2:$M$2, MATCH(MAX(G994:L994), G994:L994,0))</f>
        <v>0</v>
      </c>
      <c r="N994">
        <v>7</v>
      </c>
      <c r="O994">
        <v>6</v>
      </c>
      <c r="P994">
        <v>1</v>
      </c>
      <c r="Q994">
        <v>4</v>
      </c>
      <c r="R994">
        <v>9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3</v>
      </c>
      <c r="Z994">
        <v>11</v>
      </c>
      <c r="AA994">
        <v>0</v>
      </c>
      <c r="AB994">
        <v>42</v>
      </c>
      <c r="AC994" t="str" cm="1">
        <f t="array" ref="AC994">_xlfn.IFS(AB994 &lt; 30, "&lt; 30", AB994 &lt; 40, "30-39", AB994 &lt; 50, "40-49", AB994 &gt;= 50, "50+")</f>
        <v>40-49</v>
      </c>
      <c r="AD994">
        <v>2638</v>
      </c>
      <c r="AE994">
        <v>0</v>
      </c>
      <c r="AF994">
        <v>0</v>
      </c>
      <c r="AG994">
        <v>1</v>
      </c>
      <c r="AH994">
        <v>0</v>
      </c>
      <c r="AI994">
        <v>0</v>
      </c>
      <c r="AJ994" t="str" cm="1">
        <f t="array" ref="AJ99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99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994">
        <v>0</v>
      </c>
      <c r="AM994">
        <v>0</v>
      </c>
      <c r="AN994">
        <v>1</v>
      </c>
      <c r="AO994">
        <v>0</v>
      </c>
      <c r="AP994">
        <v>0</v>
      </c>
      <c r="AQ994" t="str" cm="1">
        <f t="array" ref="AQ99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94" t="str" cm="1">
        <f t="array" ref="AR99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94">
        <v>252</v>
      </c>
      <c r="AT994">
        <v>225</v>
      </c>
      <c r="AU994">
        <v>0</v>
      </c>
      <c r="AV994">
        <v>1</v>
      </c>
      <c r="AW994" t="s">
        <v>47</v>
      </c>
      <c r="AX994" t="s">
        <v>11</v>
      </c>
      <c r="AY994" t="str">
        <f t="shared" si="136"/>
        <v>Web</v>
      </c>
      <c r="AZ994">
        <v>11</v>
      </c>
      <c r="BA994" t="s">
        <v>44</v>
      </c>
      <c r="BB994">
        <f t="shared" si="137"/>
        <v>11</v>
      </c>
      <c r="BC994">
        <f t="shared" si="138"/>
        <v>279</v>
      </c>
      <c r="BD994">
        <f t="shared" si="139"/>
        <v>5</v>
      </c>
      <c r="BE994">
        <f t="shared" si="140"/>
        <v>4</v>
      </c>
      <c r="BF994">
        <f t="shared" si="141"/>
        <v>4</v>
      </c>
      <c r="BG994">
        <f t="shared" si="142"/>
        <v>13</v>
      </c>
      <c r="BH994">
        <f t="shared" si="143"/>
        <v>3</v>
      </c>
      <c r="BI994" t="str">
        <f>VLOOKUP(BH994,'Additional Data'!$E$1:$F$12,2,FALSE)</f>
        <v>At Risk</v>
      </c>
      <c r="BJ994" t="str">
        <f>IF(G994 &lt;= 'Additional Data'!$Q$2, "Low", IF(G994 &lt;= 'Additional Data'!$Q$3, "Medium", "High"))</f>
        <v>Medium</v>
      </c>
      <c r="BK994" t="str">
        <f>IF(K994 &lt;= 'Additional Data'!$V$2, "Low", IF(K994 &lt;= 'Additional Data'!$V$3, "Medium", "High"))</f>
        <v>Medium</v>
      </c>
      <c r="BL994" t="str">
        <f>IF(L994 &lt;= 'Additional Data'!$AA$2, "Low", IF(L994 &lt;= 'Additional Data'!$AA$3, "Medium", "High"))</f>
        <v>Medium</v>
      </c>
      <c r="BM994">
        <v>993</v>
      </c>
    </row>
    <row r="995" spans="1:65" x14ac:dyDescent="0.25">
      <c r="A995">
        <v>34053</v>
      </c>
      <c r="B995" t="str">
        <f>IF(A995 &lt;= 'Additional Data'!$B$2,"Low", IF(A995 &lt;='Additional Data'!$B$3, "Medium", "High"))</f>
        <v>Low</v>
      </c>
      <c r="C995">
        <v>0</v>
      </c>
      <c r="D995">
        <v>1</v>
      </c>
      <c r="E995">
        <v>14</v>
      </c>
      <c r="F995" t="str">
        <f t="shared" si="135"/>
        <v>Recent</v>
      </c>
      <c r="G995">
        <v>63</v>
      </c>
      <c r="H995">
        <v>0</v>
      </c>
      <c r="I995">
        <v>21</v>
      </c>
      <c r="J995">
        <v>7</v>
      </c>
      <c r="K995">
        <v>0</v>
      </c>
      <c r="L995">
        <v>12</v>
      </c>
      <c r="M995">
        <f>INDEX('Additional Data'!$H$2:$M$2, MATCH(MAX(G995:L995), G995:L995,0))</f>
        <v>0</v>
      </c>
      <c r="N995">
        <v>1</v>
      </c>
      <c r="O995">
        <v>3</v>
      </c>
      <c r="P995">
        <v>0</v>
      </c>
      <c r="Q995">
        <v>3</v>
      </c>
      <c r="R995">
        <v>8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3</v>
      </c>
      <c r="Z995">
        <v>11</v>
      </c>
      <c r="AA995">
        <v>0</v>
      </c>
      <c r="AB995">
        <v>52</v>
      </c>
      <c r="AC995" t="str" cm="1">
        <f t="array" ref="AC995">_xlfn.IFS(AB995 &lt; 30, "&lt; 30", AB995 &lt; 40, "30-39", AB995 &lt; 50, "40-49", AB995 &gt;= 50, "50+")</f>
        <v>50+</v>
      </c>
      <c r="AD995">
        <v>2816</v>
      </c>
      <c r="AE995">
        <v>0</v>
      </c>
      <c r="AF995">
        <v>0</v>
      </c>
      <c r="AG995">
        <v>0</v>
      </c>
      <c r="AH995">
        <v>1</v>
      </c>
      <c r="AI995">
        <v>0</v>
      </c>
      <c r="AJ995" t="str" cm="1">
        <f t="array" ref="AJ99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9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95">
        <v>0</v>
      </c>
      <c r="AM995">
        <v>0</v>
      </c>
      <c r="AN995">
        <v>0</v>
      </c>
      <c r="AO995">
        <v>1</v>
      </c>
      <c r="AP995">
        <v>0</v>
      </c>
      <c r="AQ995" t="str" cm="1">
        <f t="array" ref="AQ99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995" t="str" cm="1">
        <f t="array" ref="AR99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95">
        <v>91</v>
      </c>
      <c r="AT995">
        <v>79</v>
      </c>
      <c r="AU995">
        <v>0</v>
      </c>
      <c r="AV995">
        <v>1</v>
      </c>
      <c r="AW995" t="s">
        <v>47</v>
      </c>
      <c r="AX995" t="s">
        <v>11</v>
      </c>
      <c r="AY995" t="str">
        <f t="shared" si="136"/>
        <v>Web</v>
      </c>
      <c r="AZ995">
        <v>6</v>
      </c>
      <c r="BA995" t="s">
        <v>44</v>
      </c>
      <c r="BB995">
        <f t="shared" si="137"/>
        <v>6</v>
      </c>
      <c r="BC995">
        <f t="shared" si="138"/>
        <v>103</v>
      </c>
      <c r="BD995">
        <f t="shared" si="139"/>
        <v>9</v>
      </c>
      <c r="BE995">
        <f t="shared" si="140"/>
        <v>2</v>
      </c>
      <c r="BF995">
        <f t="shared" si="141"/>
        <v>3</v>
      </c>
      <c r="BG995">
        <f t="shared" si="142"/>
        <v>14</v>
      </c>
      <c r="BH995">
        <f t="shared" si="143"/>
        <v>4</v>
      </c>
      <c r="BI995" t="str">
        <f>VLOOKUP(BH995,'Additional Data'!$E$1:$F$12,2,FALSE)</f>
        <v>At Risk</v>
      </c>
      <c r="BJ995" t="str">
        <f>IF(G995 &lt;= 'Additional Data'!$Q$2, "Low", IF(G995 &lt;= 'Additional Data'!$Q$3, "Medium", "High"))</f>
        <v>Medium</v>
      </c>
      <c r="BK995" t="str">
        <f>IF(K995 &lt;= 'Additional Data'!$V$2, "Low", IF(K995 &lt;= 'Additional Data'!$V$3, "Medium", "High"))</f>
        <v>Low</v>
      </c>
      <c r="BL995" t="str">
        <f>IF(L995 &lt;= 'Additional Data'!$AA$2, "Low", IF(L995 &lt;= 'Additional Data'!$AA$3, "Medium", "High"))</f>
        <v>Medium</v>
      </c>
      <c r="BM995">
        <v>994</v>
      </c>
    </row>
    <row r="996" spans="1:65" x14ac:dyDescent="0.25">
      <c r="A996">
        <v>38196</v>
      </c>
      <c r="B996" t="str">
        <f>IF(A996 &lt;= 'Additional Data'!$B$2,"Low", IF(A996 &lt;='Additional Data'!$B$3, "Medium", "High"))</f>
        <v>Medium</v>
      </c>
      <c r="C996">
        <v>1</v>
      </c>
      <c r="D996">
        <v>1</v>
      </c>
      <c r="E996">
        <v>20</v>
      </c>
      <c r="F996" t="str">
        <f t="shared" si="135"/>
        <v>Recent</v>
      </c>
      <c r="G996">
        <v>30</v>
      </c>
      <c r="H996">
        <v>0</v>
      </c>
      <c r="I996">
        <v>11</v>
      </c>
      <c r="J996">
        <v>0</v>
      </c>
      <c r="K996">
        <v>0</v>
      </c>
      <c r="L996">
        <v>3</v>
      </c>
      <c r="M996">
        <f>INDEX('Additional Data'!$H$2:$M$2, MATCH(MAX(G996:L996), G996:L996,0))</f>
        <v>0</v>
      </c>
      <c r="N996">
        <v>3</v>
      </c>
      <c r="O996">
        <v>2</v>
      </c>
      <c r="P996">
        <v>0</v>
      </c>
      <c r="Q996">
        <v>4</v>
      </c>
      <c r="R996">
        <v>5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3</v>
      </c>
      <c r="Z996">
        <v>11</v>
      </c>
      <c r="AA996">
        <v>0</v>
      </c>
      <c r="AB996">
        <v>49</v>
      </c>
      <c r="AC996" t="str" cm="1">
        <f t="array" ref="AC996">_xlfn.IFS(AB996 &lt; 30, "&lt; 30", AB996 &lt; 40, "30-39", AB996 &lt; 50, "40-49", AB996 &gt;= 50, "50+")</f>
        <v>40-49</v>
      </c>
      <c r="AD996">
        <v>2231</v>
      </c>
      <c r="AE996">
        <v>0</v>
      </c>
      <c r="AF996">
        <v>1</v>
      </c>
      <c r="AG996">
        <v>0</v>
      </c>
      <c r="AH996">
        <v>0</v>
      </c>
      <c r="AI996">
        <v>0</v>
      </c>
      <c r="AJ996" t="str" cm="1">
        <f t="array" ref="AJ99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9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96">
        <v>0</v>
      </c>
      <c r="AM996">
        <v>0</v>
      </c>
      <c r="AN996">
        <v>0</v>
      </c>
      <c r="AO996">
        <v>1</v>
      </c>
      <c r="AP996">
        <v>0</v>
      </c>
      <c r="AQ996" t="str" cm="1">
        <f t="array" ref="AQ99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996" t="str" cm="1">
        <f t="array" ref="AR99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96">
        <v>41</v>
      </c>
      <c r="AT996">
        <v>38</v>
      </c>
      <c r="AU996">
        <v>0</v>
      </c>
      <c r="AV996">
        <v>2</v>
      </c>
      <c r="AW996" t="s">
        <v>45</v>
      </c>
      <c r="AX996" t="s">
        <v>13</v>
      </c>
      <c r="AY996" t="str">
        <f t="shared" si="136"/>
        <v>Store</v>
      </c>
      <c r="AZ996">
        <v>6</v>
      </c>
      <c r="BA996" t="s">
        <v>44</v>
      </c>
      <c r="BB996">
        <f t="shared" si="137"/>
        <v>6</v>
      </c>
      <c r="BC996">
        <f t="shared" si="138"/>
        <v>44</v>
      </c>
      <c r="BD996">
        <f t="shared" si="139"/>
        <v>8</v>
      </c>
      <c r="BE996">
        <f t="shared" si="140"/>
        <v>2</v>
      </c>
      <c r="BF996">
        <f t="shared" si="141"/>
        <v>1</v>
      </c>
      <c r="BG996">
        <f t="shared" si="142"/>
        <v>11</v>
      </c>
      <c r="BH996">
        <f t="shared" si="143"/>
        <v>3</v>
      </c>
      <c r="BI996" t="str">
        <f>VLOOKUP(BH996,'Additional Data'!$E$1:$F$12,2,FALSE)</f>
        <v>At Risk</v>
      </c>
      <c r="BJ996" t="str">
        <f>IF(G996 &lt;= 'Additional Data'!$Q$2, "Low", IF(G996 &lt;= 'Additional Data'!$Q$3, "Medium", "High"))</f>
        <v>Medium</v>
      </c>
      <c r="BK996" t="str">
        <f>IF(K996 &lt;= 'Additional Data'!$V$2, "Low", IF(K996 &lt;= 'Additional Data'!$V$3, "Medium", "High"))</f>
        <v>Low</v>
      </c>
      <c r="BL996" t="str">
        <f>IF(L996 &lt;= 'Additional Data'!$AA$2, "Low", IF(L996 &lt;= 'Additional Data'!$AA$3, "Medium", "High"))</f>
        <v>Low</v>
      </c>
      <c r="BM996">
        <v>995</v>
      </c>
    </row>
    <row r="997" spans="1:65" x14ac:dyDescent="0.25">
      <c r="A997">
        <v>59412</v>
      </c>
      <c r="B997" t="str">
        <f>IF(A997 &lt;= 'Additional Data'!$B$2,"Low", IF(A997 &lt;='Additional Data'!$B$3, "Medium", "High"))</f>
        <v>Medium</v>
      </c>
      <c r="C997">
        <v>0</v>
      </c>
      <c r="D997">
        <v>0</v>
      </c>
      <c r="E997">
        <v>56</v>
      </c>
      <c r="F997" t="str">
        <f t="shared" si="135"/>
        <v>Mid</v>
      </c>
      <c r="G997">
        <v>90</v>
      </c>
      <c r="H997">
        <v>67</v>
      </c>
      <c r="I997">
        <v>165</v>
      </c>
      <c r="J997">
        <v>30</v>
      </c>
      <c r="K997">
        <v>43</v>
      </c>
      <c r="L997">
        <v>11</v>
      </c>
      <c r="M997">
        <f>INDEX('Additional Data'!$H$2:$M$2, MATCH(MAX(G997:L997), G997:L997,0))</f>
        <v>0</v>
      </c>
      <c r="N997">
        <v>1</v>
      </c>
      <c r="O997">
        <v>4</v>
      </c>
      <c r="P997">
        <v>2</v>
      </c>
      <c r="Q997">
        <v>8</v>
      </c>
      <c r="R997">
        <v>3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3</v>
      </c>
      <c r="Z997">
        <v>11</v>
      </c>
      <c r="AA997">
        <v>0</v>
      </c>
      <c r="AB997">
        <v>69</v>
      </c>
      <c r="AC997" t="str" cm="1">
        <f t="array" ref="AC997">_xlfn.IFS(AB997 &lt; 30, "&lt; 30", AB997 &lt; 40, "30-39", AB997 &lt; 50, "40-49", AB997 &gt;= 50, "50+")</f>
        <v>50+</v>
      </c>
      <c r="AD997">
        <v>2230</v>
      </c>
      <c r="AE997">
        <v>0</v>
      </c>
      <c r="AF997">
        <v>1</v>
      </c>
      <c r="AG997">
        <v>0</v>
      </c>
      <c r="AH997">
        <v>0</v>
      </c>
      <c r="AI997">
        <v>0</v>
      </c>
      <c r="AJ997" t="str" cm="1">
        <f t="array" ref="AJ99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9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97">
        <v>0</v>
      </c>
      <c r="AM997">
        <v>0</v>
      </c>
      <c r="AN997">
        <v>0</v>
      </c>
      <c r="AO997">
        <v>1</v>
      </c>
      <c r="AP997">
        <v>0</v>
      </c>
      <c r="AQ997" t="str" cm="1">
        <f t="array" ref="AQ99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997" t="str" cm="1">
        <f t="array" ref="AR99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997">
        <v>395</v>
      </c>
      <c r="AT997">
        <v>384</v>
      </c>
      <c r="AU997">
        <v>0</v>
      </c>
      <c r="AV997">
        <v>0</v>
      </c>
      <c r="AW997" t="s">
        <v>46</v>
      </c>
      <c r="AX997" t="s">
        <v>13</v>
      </c>
      <c r="AY997" t="str">
        <f t="shared" si="136"/>
        <v>Store</v>
      </c>
      <c r="AZ997">
        <v>14</v>
      </c>
      <c r="BA997" t="s">
        <v>44</v>
      </c>
      <c r="BB997">
        <f t="shared" si="137"/>
        <v>14</v>
      </c>
      <c r="BC997">
        <f t="shared" si="138"/>
        <v>406</v>
      </c>
      <c r="BD997">
        <f t="shared" si="139"/>
        <v>5</v>
      </c>
      <c r="BE997">
        <f t="shared" si="140"/>
        <v>5</v>
      </c>
      <c r="BF997">
        <f t="shared" si="141"/>
        <v>5</v>
      </c>
      <c r="BG997">
        <f t="shared" si="142"/>
        <v>15</v>
      </c>
      <c r="BH997">
        <f t="shared" si="143"/>
        <v>4</v>
      </c>
      <c r="BI997" t="str">
        <f>VLOOKUP(BH997,'Additional Data'!$E$1:$F$12,2,FALSE)</f>
        <v>At Risk</v>
      </c>
      <c r="BJ997" t="str">
        <f>IF(G997 &lt;= 'Additional Data'!$Q$2, "Low", IF(G997 &lt;= 'Additional Data'!$Q$3, "Medium", "High"))</f>
        <v>Medium</v>
      </c>
      <c r="BK997" t="str">
        <f>IF(K997 &lt;= 'Additional Data'!$V$2, "Low", IF(K997 &lt;= 'Additional Data'!$V$3, "Medium", "High"))</f>
        <v>High</v>
      </c>
      <c r="BL997" t="str">
        <f>IF(L997 &lt;= 'Additional Data'!$AA$2, "Low", IF(L997 &lt;= 'Additional Data'!$AA$3, "Medium", "High"))</f>
        <v>Medium</v>
      </c>
      <c r="BM997">
        <v>996</v>
      </c>
    </row>
    <row r="998" spans="1:65" x14ac:dyDescent="0.25">
      <c r="A998">
        <v>70924</v>
      </c>
      <c r="B998" t="str">
        <f>IF(A998 &lt;= 'Additional Data'!$B$2,"Low", IF(A998 &lt;='Additional Data'!$B$3, "Medium", "High"))</f>
        <v>High</v>
      </c>
      <c r="C998">
        <v>0</v>
      </c>
      <c r="D998">
        <v>0</v>
      </c>
      <c r="E998">
        <v>41</v>
      </c>
      <c r="F998" t="str">
        <f t="shared" si="135"/>
        <v>Mid</v>
      </c>
      <c r="G998">
        <v>635</v>
      </c>
      <c r="H998">
        <v>114</v>
      </c>
      <c r="I998">
        <v>254</v>
      </c>
      <c r="J998">
        <v>132</v>
      </c>
      <c r="K998">
        <v>152</v>
      </c>
      <c r="L998">
        <v>76</v>
      </c>
      <c r="M998">
        <f>INDEX('Additional Data'!$H$2:$M$2, MATCH(MAX(G998:L998), G998:L998,0))</f>
        <v>0</v>
      </c>
      <c r="N998">
        <v>1</v>
      </c>
      <c r="O998">
        <v>6</v>
      </c>
      <c r="P998">
        <v>6</v>
      </c>
      <c r="Q998">
        <v>7</v>
      </c>
      <c r="R998">
        <v>3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3</v>
      </c>
      <c r="Z998">
        <v>11</v>
      </c>
      <c r="AA998">
        <v>0</v>
      </c>
      <c r="AB998">
        <v>55</v>
      </c>
      <c r="AC998" t="str" cm="1">
        <f t="array" ref="AC998">_xlfn.IFS(AB998 &lt; 30, "&lt; 30", AB998 &lt; 40, "30-39", AB998 &lt; 50, "40-49", AB998 &gt;= 50, "50+")</f>
        <v>50+</v>
      </c>
      <c r="AD998">
        <v>2242</v>
      </c>
      <c r="AE998">
        <v>0</v>
      </c>
      <c r="AF998">
        <v>1</v>
      </c>
      <c r="AG998">
        <v>0</v>
      </c>
      <c r="AH998">
        <v>0</v>
      </c>
      <c r="AI998">
        <v>0</v>
      </c>
      <c r="AJ998" t="str" cm="1">
        <f t="array" ref="AJ99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99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98">
        <v>1</v>
      </c>
      <c r="AM998">
        <v>0</v>
      </c>
      <c r="AN998">
        <v>0</v>
      </c>
      <c r="AO998">
        <v>0</v>
      </c>
      <c r="AP998">
        <v>0</v>
      </c>
      <c r="AQ998" t="str" cm="1">
        <f t="array" ref="AQ99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998" t="str" cm="1">
        <f t="array" ref="AR99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998">
        <v>1287</v>
      </c>
      <c r="AT998">
        <v>1211</v>
      </c>
      <c r="AU998">
        <v>1</v>
      </c>
      <c r="AV998">
        <v>0</v>
      </c>
      <c r="AW998" t="s">
        <v>43</v>
      </c>
      <c r="AX998" t="s">
        <v>13</v>
      </c>
      <c r="AY998" t="str">
        <f t="shared" si="136"/>
        <v>Store</v>
      </c>
      <c r="AZ998">
        <v>19</v>
      </c>
      <c r="BA998" t="s">
        <v>48</v>
      </c>
      <c r="BB998">
        <f t="shared" si="137"/>
        <v>19</v>
      </c>
      <c r="BC998">
        <f t="shared" si="138"/>
        <v>1363</v>
      </c>
      <c r="BD998">
        <f t="shared" si="139"/>
        <v>6</v>
      </c>
      <c r="BE998">
        <f t="shared" si="140"/>
        <v>7</v>
      </c>
      <c r="BF998">
        <f t="shared" si="141"/>
        <v>8</v>
      </c>
      <c r="BG998">
        <f t="shared" si="142"/>
        <v>21</v>
      </c>
      <c r="BH998">
        <f t="shared" si="143"/>
        <v>8</v>
      </c>
      <c r="BI998" t="str">
        <f>VLOOKUP(BH998,'Additional Data'!$E$1:$F$12,2,FALSE)</f>
        <v>Top Customer</v>
      </c>
      <c r="BJ998" t="str">
        <f>IF(G998 &lt;= 'Additional Data'!$Q$2, "Low", IF(G998 &lt;= 'Additional Data'!$Q$3, "Medium", "High"))</f>
        <v>High</v>
      </c>
      <c r="BK998" t="str">
        <f>IF(K998 &lt;= 'Additional Data'!$V$2, "Low", IF(K998 &lt;= 'Additional Data'!$V$3, "Medium", "High"))</f>
        <v>High</v>
      </c>
      <c r="BL998" t="str">
        <f>IF(L998 &lt;= 'Additional Data'!$AA$2, "Low", IF(L998 &lt;= 'Additional Data'!$AA$3, "Medium", "High"))</f>
        <v>High</v>
      </c>
      <c r="BM998">
        <v>997</v>
      </c>
    </row>
    <row r="999" spans="1:65" x14ac:dyDescent="0.25">
      <c r="A999">
        <v>54165</v>
      </c>
      <c r="B999" t="str">
        <f>IF(A999 &lt;= 'Additional Data'!$B$2,"Low", IF(A999 &lt;='Additional Data'!$B$3, "Medium", "High"))</f>
        <v>Medium</v>
      </c>
      <c r="C999">
        <v>0</v>
      </c>
      <c r="D999">
        <v>0</v>
      </c>
      <c r="E999">
        <v>72</v>
      </c>
      <c r="F999" t="str">
        <f t="shared" si="135"/>
        <v>Old</v>
      </c>
      <c r="G999">
        <v>127</v>
      </c>
      <c r="H999">
        <v>4</v>
      </c>
      <c r="I999">
        <v>73</v>
      </c>
      <c r="J999">
        <v>15</v>
      </c>
      <c r="K999">
        <v>6</v>
      </c>
      <c r="L999">
        <v>11</v>
      </c>
      <c r="M999">
        <f>INDEX('Additional Data'!$H$2:$M$2, MATCH(MAX(G999:L999), G999:L999,0))</f>
        <v>0</v>
      </c>
      <c r="N999">
        <v>1</v>
      </c>
      <c r="O999">
        <v>2</v>
      </c>
      <c r="P999">
        <v>1</v>
      </c>
      <c r="Q999">
        <v>7</v>
      </c>
      <c r="R999">
        <v>2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3</v>
      </c>
      <c r="Z999">
        <v>11</v>
      </c>
      <c r="AA999">
        <v>0</v>
      </c>
      <c r="AB999">
        <v>51</v>
      </c>
      <c r="AC999" t="str" cm="1">
        <f t="array" ref="AC999">_xlfn.IFS(AB999 &lt; 30, "&lt; 30", AB999 &lt; 40, "30-39", AB999 &lt; 50, "40-49", AB999 &gt;= 50, "50+")</f>
        <v>50+</v>
      </c>
      <c r="AD999">
        <v>2556</v>
      </c>
      <c r="AE999">
        <v>0</v>
      </c>
      <c r="AF999">
        <v>0</v>
      </c>
      <c r="AG999">
        <v>0</v>
      </c>
      <c r="AH999">
        <v>1</v>
      </c>
      <c r="AI999">
        <v>0</v>
      </c>
      <c r="AJ999" t="str" cm="1">
        <f t="array" ref="AJ99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99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999">
        <v>0</v>
      </c>
      <c r="AM999">
        <v>0</v>
      </c>
      <c r="AN999">
        <v>1</v>
      </c>
      <c r="AO999">
        <v>0</v>
      </c>
      <c r="AP999">
        <v>0</v>
      </c>
      <c r="AQ999" t="str" cm="1">
        <f t="array" ref="AQ99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999" t="str" cm="1">
        <f t="array" ref="AR99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999">
        <v>225</v>
      </c>
      <c r="AT999">
        <v>214</v>
      </c>
      <c r="AU999">
        <v>0</v>
      </c>
      <c r="AV999">
        <v>0</v>
      </c>
      <c r="AW999" t="s">
        <v>47</v>
      </c>
      <c r="AX999" t="s">
        <v>13</v>
      </c>
      <c r="AY999" t="str">
        <f t="shared" si="136"/>
        <v>Store</v>
      </c>
      <c r="AZ999">
        <v>10</v>
      </c>
      <c r="BA999" t="s">
        <v>44</v>
      </c>
      <c r="BB999">
        <f t="shared" si="137"/>
        <v>10</v>
      </c>
      <c r="BC999">
        <f t="shared" si="138"/>
        <v>236</v>
      </c>
      <c r="BD999">
        <f t="shared" si="139"/>
        <v>3.0000000000000004</v>
      </c>
      <c r="BE999">
        <f t="shared" si="140"/>
        <v>4</v>
      </c>
      <c r="BF999">
        <f t="shared" si="141"/>
        <v>4</v>
      </c>
      <c r="BG999">
        <f t="shared" si="142"/>
        <v>11</v>
      </c>
      <c r="BH999">
        <f t="shared" si="143"/>
        <v>3</v>
      </c>
      <c r="BI999" t="str">
        <f>VLOOKUP(BH999,'Additional Data'!$E$1:$F$12,2,FALSE)</f>
        <v>At Risk</v>
      </c>
      <c r="BJ999" t="str">
        <f>IF(G999 &lt;= 'Additional Data'!$Q$2, "Low", IF(G999 &lt;= 'Additional Data'!$Q$3, "Medium", "High"))</f>
        <v>Medium</v>
      </c>
      <c r="BK999" t="str">
        <f>IF(K999 &lt;= 'Additional Data'!$V$2, "Low", IF(K999 &lt;= 'Additional Data'!$V$3, "Medium", "High"))</f>
        <v>Medium</v>
      </c>
      <c r="BL999" t="str">
        <f>IF(L999 &lt;= 'Additional Data'!$AA$2, "Low", IF(L999 &lt;= 'Additional Data'!$AA$3, "Medium", "High"))</f>
        <v>Medium</v>
      </c>
      <c r="BM999">
        <v>998</v>
      </c>
    </row>
    <row r="1000" spans="1:65" x14ac:dyDescent="0.25">
      <c r="A1000">
        <v>32300</v>
      </c>
      <c r="B1000" t="str">
        <f>IF(A1000 &lt;= 'Additional Data'!$B$2,"Low", IF(A1000 &lt;='Additional Data'!$B$3, "Medium", "High"))</f>
        <v>Low</v>
      </c>
      <c r="C1000">
        <v>1</v>
      </c>
      <c r="D1000">
        <v>0</v>
      </c>
      <c r="E1000">
        <v>1</v>
      </c>
      <c r="F1000" t="str">
        <f t="shared" si="135"/>
        <v>Very Recent</v>
      </c>
      <c r="G1000">
        <v>13</v>
      </c>
      <c r="H1000">
        <v>3</v>
      </c>
      <c r="I1000">
        <v>6</v>
      </c>
      <c r="J1000">
        <v>6</v>
      </c>
      <c r="K1000">
        <v>5</v>
      </c>
      <c r="L1000">
        <v>6</v>
      </c>
      <c r="M1000">
        <f>INDEX('Additional Data'!$H$2:$M$2, MATCH(MAX(G1000:L1000), G1000:L1000,0))</f>
        <v>0</v>
      </c>
      <c r="N1000">
        <v>1</v>
      </c>
      <c r="O1000">
        <v>1</v>
      </c>
      <c r="P1000">
        <v>0</v>
      </c>
      <c r="Q1000">
        <v>3</v>
      </c>
      <c r="R1000">
        <v>8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3</v>
      </c>
      <c r="Z1000">
        <v>11</v>
      </c>
      <c r="AA1000">
        <v>0</v>
      </c>
      <c r="AB1000">
        <v>47</v>
      </c>
      <c r="AC1000" t="str" cm="1">
        <f t="array" ref="AC1000">_xlfn.IFS(AB1000 &lt; 30, "&lt; 30", AB1000 &lt; 40, "30-39", AB1000 &lt; 50, "40-49", AB1000 &gt;= 50, "50+")</f>
        <v>40-49</v>
      </c>
      <c r="AD1000">
        <v>2701</v>
      </c>
      <c r="AE1000">
        <v>0</v>
      </c>
      <c r="AF1000">
        <v>1</v>
      </c>
      <c r="AG1000">
        <v>0</v>
      </c>
      <c r="AH1000">
        <v>0</v>
      </c>
      <c r="AI1000">
        <v>0</v>
      </c>
      <c r="AJ1000" t="str" cm="1">
        <f t="array" ref="AJ100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0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00">
        <v>0</v>
      </c>
      <c r="AM1000">
        <v>0</v>
      </c>
      <c r="AN1000">
        <v>1</v>
      </c>
      <c r="AO1000">
        <v>0</v>
      </c>
      <c r="AP1000">
        <v>0</v>
      </c>
      <c r="AQ1000" t="str" cm="1">
        <f t="array" ref="AQ100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00" t="str" cm="1">
        <f t="array" ref="AR100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00">
        <v>33</v>
      </c>
      <c r="AT1000">
        <v>27</v>
      </c>
      <c r="AU1000">
        <v>0</v>
      </c>
      <c r="AV1000">
        <v>1</v>
      </c>
      <c r="AW1000" t="s">
        <v>45</v>
      </c>
      <c r="AX1000" t="s">
        <v>13</v>
      </c>
      <c r="AY1000" t="str">
        <f t="shared" si="136"/>
        <v>Store</v>
      </c>
      <c r="AZ1000">
        <v>4</v>
      </c>
      <c r="BA1000" t="s">
        <v>44</v>
      </c>
      <c r="BB1000">
        <f t="shared" si="137"/>
        <v>4</v>
      </c>
      <c r="BC1000">
        <f t="shared" si="138"/>
        <v>39</v>
      </c>
      <c r="BD1000">
        <f t="shared" si="139"/>
        <v>10</v>
      </c>
      <c r="BE1000">
        <f t="shared" si="140"/>
        <v>0</v>
      </c>
      <c r="BF1000">
        <f t="shared" si="141"/>
        <v>1</v>
      </c>
      <c r="BG1000">
        <f t="shared" si="142"/>
        <v>11</v>
      </c>
      <c r="BH1000">
        <f t="shared" si="143"/>
        <v>3</v>
      </c>
      <c r="BI1000" t="str">
        <f>VLOOKUP(BH1000,'Additional Data'!$E$1:$F$12,2,FALSE)</f>
        <v>At Risk</v>
      </c>
      <c r="BJ1000" t="str">
        <f>IF(G1000 &lt;= 'Additional Data'!$Q$2, "Low", IF(G1000 &lt;= 'Additional Data'!$Q$3, "Medium", "High"))</f>
        <v>Low</v>
      </c>
      <c r="BK1000" t="str">
        <f>IF(K1000 &lt;= 'Additional Data'!$V$2, "Low", IF(K1000 &lt;= 'Additional Data'!$V$3, "Medium", "High"))</f>
        <v>Medium</v>
      </c>
      <c r="BL1000" t="str">
        <f>IF(L1000 &lt;= 'Additional Data'!$AA$2, "Low", IF(L1000 &lt;= 'Additional Data'!$AA$3, "Medium", "High"))</f>
        <v>Low</v>
      </c>
      <c r="BM1000">
        <v>999</v>
      </c>
    </row>
    <row r="1001" spans="1:65" x14ac:dyDescent="0.25">
      <c r="A1001">
        <v>20180</v>
      </c>
      <c r="B1001" t="str">
        <f>IF(A1001 &lt;= 'Additional Data'!$B$2,"Low", IF(A1001 &lt;='Additional Data'!$B$3, "Medium", "High"))</f>
        <v>Low</v>
      </c>
      <c r="C1001">
        <v>0</v>
      </c>
      <c r="D1001">
        <v>0</v>
      </c>
      <c r="E1001">
        <v>27</v>
      </c>
      <c r="F1001" t="str">
        <f t="shared" si="135"/>
        <v>Recent</v>
      </c>
      <c r="G1001">
        <v>18</v>
      </c>
      <c r="H1001">
        <v>42</v>
      </c>
      <c r="I1001">
        <v>24</v>
      </c>
      <c r="J1001">
        <v>15</v>
      </c>
      <c r="K1001">
        <v>20</v>
      </c>
      <c r="L1001">
        <v>18</v>
      </c>
      <c r="M1001">
        <f>INDEX('Additional Data'!$H$2:$M$2, MATCH(MAX(G1001:L1001), G1001:L1001,0))</f>
        <v>0</v>
      </c>
      <c r="N1001">
        <v>1</v>
      </c>
      <c r="O1001">
        <v>2</v>
      </c>
      <c r="P1001">
        <v>1</v>
      </c>
      <c r="Q1001">
        <v>4</v>
      </c>
      <c r="R1001">
        <v>7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3</v>
      </c>
      <c r="Z1001">
        <v>11</v>
      </c>
      <c r="AA1001">
        <v>0</v>
      </c>
      <c r="AB1001">
        <v>44</v>
      </c>
      <c r="AC1001" t="str" cm="1">
        <f t="array" ref="AC1001">_xlfn.IFS(AB1001 &lt; 30, "&lt; 30", AB1001 &lt; 40, "30-39", AB1001 &lt; 50, "40-49", AB1001 &gt;= 50, "50+")</f>
        <v>40-49</v>
      </c>
      <c r="AD1001">
        <v>2653</v>
      </c>
      <c r="AE1001">
        <v>0</v>
      </c>
      <c r="AF1001">
        <v>0</v>
      </c>
      <c r="AG1001">
        <v>1</v>
      </c>
      <c r="AH1001">
        <v>0</v>
      </c>
      <c r="AI1001">
        <v>0</v>
      </c>
      <c r="AJ1001" t="str" cm="1">
        <f t="array" ref="AJ100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0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01">
        <v>0</v>
      </c>
      <c r="AM1001">
        <v>0</v>
      </c>
      <c r="AN1001">
        <v>1</v>
      </c>
      <c r="AO1001">
        <v>0</v>
      </c>
      <c r="AP1001">
        <v>0</v>
      </c>
      <c r="AQ1001" t="str" cm="1">
        <f t="array" ref="AQ100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01" t="str" cm="1">
        <f t="array" ref="AR100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01">
        <v>119</v>
      </c>
      <c r="AT1001">
        <v>101</v>
      </c>
      <c r="AU1001">
        <v>0</v>
      </c>
      <c r="AV1001">
        <v>0</v>
      </c>
      <c r="AW1001" t="s">
        <v>47</v>
      </c>
      <c r="AX1001" t="s">
        <v>13</v>
      </c>
      <c r="AY1001" t="str">
        <f t="shared" si="136"/>
        <v>Store</v>
      </c>
      <c r="AZ1001">
        <v>7</v>
      </c>
      <c r="BA1001" t="s">
        <v>44</v>
      </c>
      <c r="BB1001">
        <f t="shared" si="137"/>
        <v>7</v>
      </c>
      <c r="BC1001">
        <f t="shared" si="138"/>
        <v>137</v>
      </c>
      <c r="BD1001">
        <f t="shared" si="139"/>
        <v>8</v>
      </c>
      <c r="BE1001">
        <f t="shared" si="140"/>
        <v>3</v>
      </c>
      <c r="BF1001">
        <f t="shared" si="141"/>
        <v>3</v>
      </c>
      <c r="BG1001">
        <f t="shared" si="142"/>
        <v>14</v>
      </c>
      <c r="BH1001">
        <f t="shared" si="143"/>
        <v>4</v>
      </c>
      <c r="BI1001" t="str">
        <f>VLOOKUP(BH1001,'Additional Data'!$E$1:$F$12,2,FALSE)</f>
        <v>At Risk</v>
      </c>
      <c r="BJ1001" t="str">
        <f>IF(G1001 &lt;= 'Additional Data'!$Q$2, "Low", IF(G1001 &lt;= 'Additional Data'!$Q$3, "Medium", "High"))</f>
        <v>Low</v>
      </c>
      <c r="BK1001" t="str">
        <f>IF(K1001 &lt;= 'Additional Data'!$V$2, "Low", IF(K1001 &lt;= 'Additional Data'!$V$3, "Medium", "High"))</f>
        <v>Medium</v>
      </c>
      <c r="BL1001" t="str">
        <f>IF(L1001 &lt;= 'Additional Data'!$AA$2, "Low", IF(L1001 &lt;= 'Additional Data'!$AA$3, "Medium", "High"))</f>
        <v>Medium</v>
      </c>
      <c r="BM1001">
        <v>1000</v>
      </c>
    </row>
    <row r="1002" spans="1:65" x14ac:dyDescent="0.25">
      <c r="A1002">
        <v>34961</v>
      </c>
      <c r="B1002" t="str">
        <f>IF(A1002 &lt;= 'Additional Data'!$B$2,"Low", IF(A1002 &lt;='Additional Data'!$B$3, "Medium", "High"))</f>
        <v>Low</v>
      </c>
      <c r="C1002">
        <v>1</v>
      </c>
      <c r="D1002">
        <v>0</v>
      </c>
      <c r="E1002">
        <v>77</v>
      </c>
      <c r="F1002" t="str">
        <f t="shared" si="135"/>
        <v>Old</v>
      </c>
      <c r="G1002">
        <v>45</v>
      </c>
      <c r="H1002">
        <v>2</v>
      </c>
      <c r="I1002">
        <v>26</v>
      </c>
      <c r="J1002">
        <v>4</v>
      </c>
      <c r="K1002">
        <v>1</v>
      </c>
      <c r="L1002">
        <v>1</v>
      </c>
      <c r="M1002">
        <f>INDEX('Additional Data'!$H$2:$M$2, MATCH(MAX(G1002:L1002), G1002:L1002,0))</f>
        <v>0</v>
      </c>
      <c r="N1002">
        <v>3</v>
      </c>
      <c r="O1002">
        <v>3</v>
      </c>
      <c r="P1002">
        <v>1</v>
      </c>
      <c r="Q1002">
        <v>3</v>
      </c>
      <c r="R1002">
        <v>7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3</v>
      </c>
      <c r="Z1002">
        <v>11</v>
      </c>
      <c r="AA1002">
        <v>0</v>
      </c>
      <c r="AB1002">
        <v>47</v>
      </c>
      <c r="AC1002" t="str" cm="1">
        <f t="array" ref="AC1002">_xlfn.IFS(AB1002 &lt; 30, "&lt; 30", AB1002 &lt; 40, "30-39", AB1002 &lt; 50, "40-49", AB1002 &gt;= 50, "50+")</f>
        <v>40-49</v>
      </c>
      <c r="AD1002">
        <v>2169</v>
      </c>
      <c r="AE1002">
        <v>0</v>
      </c>
      <c r="AF1002">
        <v>1</v>
      </c>
      <c r="AG1002">
        <v>0</v>
      </c>
      <c r="AH1002">
        <v>0</v>
      </c>
      <c r="AI1002">
        <v>0</v>
      </c>
      <c r="AJ1002" t="str" cm="1">
        <f t="array" ref="AJ100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0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02">
        <v>0</v>
      </c>
      <c r="AM1002">
        <v>0</v>
      </c>
      <c r="AN1002">
        <v>1</v>
      </c>
      <c r="AO1002">
        <v>0</v>
      </c>
      <c r="AP1002">
        <v>0</v>
      </c>
      <c r="AQ1002" t="str" cm="1">
        <f t="array" ref="AQ100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02" t="str" cm="1">
        <f t="array" ref="AR100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02">
        <v>78</v>
      </c>
      <c r="AT1002">
        <v>77</v>
      </c>
      <c r="AU1002">
        <v>0</v>
      </c>
      <c r="AV1002">
        <v>1</v>
      </c>
      <c r="AW1002" t="s">
        <v>47</v>
      </c>
      <c r="AX1002" t="s">
        <v>11</v>
      </c>
      <c r="AY1002" t="str">
        <f t="shared" si="136"/>
        <v>Web</v>
      </c>
      <c r="AZ1002">
        <v>7</v>
      </c>
      <c r="BA1002" t="s">
        <v>44</v>
      </c>
      <c r="BB1002">
        <f t="shared" si="137"/>
        <v>7</v>
      </c>
      <c r="BC1002">
        <f t="shared" si="138"/>
        <v>79</v>
      </c>
      <c r="BD1002">
        <f t="shared" si="139"/>
        <v>3.0000000000000004</v>
      </c>
      <c r="BE1002">
        <f t="shared" si="140"/>
        <v>3</v>
      </c>
      <c r="BF1002">
        <f t="shared" si="141"/>
        <v>2</v>
      </c>
      <c r="BG1002">
        <f t="shared" si="142"/>
        <v>8</v>
      </c>
      <c r="BH1002">
        <f t="shared" si="143"/>
        <v>1</v>
      </c>
      <c r="BI1002" t="str">
        <f>VLOOKUP(BH1002,'Additional Data'!$E$1:$F$12,2,FALSE)</f>
        <v>Churned Customer</v>
      </c>
      <c r="BJ1002" t="str">
        <f>IF(G1002 &lt;= 'Additional Data'!$Q$2, "Low", IF(G1002 &lt;= 'Additional Data'!$Q$3, "Medium", "High"))</f>
        <v>Medium</v>
      </c>
      <c r="BK1002" t="str">
        <f>IF(K1002 &lt;= 'Additional Data'!$V$2, "Low", IF(K1002 &lt;= 'Additional Data'!$V$3, "Medium", "High"))</f>
        <v>Low</v>
      </c>
      <c r="BL1002" t="str">
        <f>IF(L1002 &lt;= 'Additional Data'!$AA$2, "Low", IF(L1002 &lt;= 'Additional Data'!$AA$3, "Medium", "High"))</f>
        <v>Low</v>
      </c>
      <c r="BM1002">
        <v>1001</v>
      </c>
    </row>
    <row r="1003" spans="1:65" x14ac:dyDescent="0.25">
      <c r="A1003">
        <v>28440</v>
      </c>
      <c r="B1003" t="str">
        <f>IF(A1003 &lt;= 'Additional Data'!$B$2,"Low", IF(A1003 &lt;='Additional Data'!$B$3, "Medium", "High"))</f>
        <v>Low</v>
      </c>
      <c r="C1003">
        <v>1</v>
      </c>
      <c r="D1003">
        <v>0</v>
      </c>
      <c r="E1003">
        <v>87</v>
      </c>
      <c r="F1003" t="str">
        <f t="shared" si="135"/>
        <v>Old</v>
      </c>
      <c r="G1003">
        <v>38</v>
      </c>
      <c r="H1003">
        <v>1</v>
      </c>
      <c r="I1003">
        <v>24</v>
      </c>
      <c r="J1003">
        <v>0</v>
      </c>
      <c r="K1003">
        <v>0</v>
      </c>
      <c r="L1003">
        <v>0</v>
      </c>
      <c r="M1003">
        <f>INDEX('Additional Data'!$H$2:$M$2, MATCH(MAX(G1003:L1003), G1003:L1003,0))</f>
        <v>0</v>
      </c>
      <c r="N1003">
        <v>1</v>
      </c>
      <c r="O1003">
        <v>2</v>
      </c>
      <c r="P1003">
        <v>0</v>
      </c>
      <c r="Q1003">
        <v>3</v>
      </c>
      <c r="R1003">
        <v>8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3</v>
      </c>
      <c r="Z1003">
        <v>11</v>
      </c>
      <c r="AA1003">
        <v>0</v>
      </c>
      <c r="AB1003">
        <v>46</v>
      </c>
      <c r="AC1003" t="str" cm="1">
        <f t="array" ref="AC1003">_xlfn.IFS(AB1003 &lt; 30, "&lt; 30", AB1003 &lt; 40, "30-39", AB1003 &lt; 50, "40-49", AB1003 &gt;= 50, "50+")</f>
        <v>40-49</v>
      </c>
      <c r="AD1003">
        <v>2516</v>
      </c>
      <c r="AE1003">
        <v>0</v>
      </c>
      <c r="AF1003">
        <v>0</v>
      </c>
      <c r="AG1003">
        <v>0</v>
      </c>
      <c r="AH1003">
        <v>1</v>
      </c>
      <c r="AI1003">
        <v>0</v>
      </c>
      <c r="AJ1003" t="str" cm="1">
        <f t="array" ref="AJ100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0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03">
        <v>0</v>
      </c>
      <c r="AM1003">
        <v>0</v>
      </c>
      <c r="AN1003">
        <v>0</v>
      </c>
      <c r="AO1003">
        <v>0</v>
      </c>
      <c r="AP1003">
        <v>1</v>
      </c>
      <c r="AQ1003" t="str" cm="1">
        <f t="array" ref="AQ100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03" t="str" cm="1">
        <f t="array" ref="AR100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03">
        <v>63</v>
      </c>
      <c r="AT1003">
        <v>63</v>
      </c>
      <c r="AU1003">
        <v>0</v>
      </c>
      <c r="AV1003">
        <v>1</v>
      </c>
      <c r="AW1003" t="s">
        <v>47</v>
      </c>
      <c r="AX1003" t="s">
        <v>13</v>
      </c>
      <c r="AY1003" t="str">
        <f t="shared" si="136"/>
        <v>Store</v>
      </c>
      <c r="AZ1003">
        <v>5</v>
      </c>
      <c r="BA1003" t="s">
        <v>44</v>
      </c>
      <c r="BB1003">
        <f t="shared" si="137"/>
        <v>5</v>
      </c>
      <c r="BC1003">
        <f t="shared" si="138"/>
        <v>63</v>
      </c>
      <c r="BD1003">
        <f t="shared" si="139"/>
        <v>1.9999999999999996</v>
      </c>
      <c r="BE1003">
        <f t="shared" si="140"/>
        <v>1</v>
      </c>
      <c r="BF1003">
        <f t="shared" si="141"/>
        <v>2</v>
      </c>
      <c r="BG1003">
        <f t="shared" si="142"/>
        <v>5</v>
      </c>
      <c r="BH1003">
        <f t="shared" si="143"/>
        <v>0</v>
      </c>
      <c r="BI1003" t="str">
        <f>VLOOKUP(BH1003,'Additional Data'!$E$1:$F$12,2,FALSE)</f>
        <v>Churned Customer</v>
      </c>
      <c r="BJ1003" t="str">
        <f>IF(G1003 &lt;= 'Additional Data'!$Q$2, "Low", IF(G1003 &lt;= 'Additional Data'!$Q$3, "Medium", "High"))</f>
        <v>Medium</v>
      </c>
      <c r="BK1003" t="str">
        <f>IF(K1003 &lt;= 'Additional Data'!$V$2, "Low", IF(K1003 &lt;= 'Additional Data'!$V$3, "Medium", "High"))</f>
        <v>Low</v>
      </c>
      <c r="BL1003" t="str">
        <f>IF(L1003 &lt;= 'Additional Data'!$AA$2, "Low", IF(L1003 &lt;= 'Additional Data'!$AA$3, "Medium", "High"))</f>
        <v>Low</v>
      </c>
      <c r="BM1003">
        <v>1002</v>
      </c>
    </row>
    <row r="1004" spans="1:65" x14ac:dyDescent="0.25">
      <c r="A1004">
        <v>64504</v>
      </c>
      <c r="B1004" t="str">
        <f>IF(A1004 &lt;= 'Additional Data'!$B$2,"Low", IF(A1004 &lt;='Additional Data'!$B$3, "Medium", "High"))</f>
        <v>Medium</v>
      </c>
      <c r="C1004">
        <v>1</v>
      </c>
      <c r="D1004">
        <v>2</v>
      </c>
      <c r="E1004">
        <v>81</v>
      </c>
      <c r="F1004" t="str">
        <f t="shared" si="135"/>
        <v>Old</v>
      </c>
      <c r="G1004">
        <v>986</v>
      </c>
      <c r="H1004">
        <v>36</v>
      </c>
      <c r="I1004">
        <v>168</v>
      </c>
      <c r="J1004">
        <v>16</v>
      </c>
      <c r="K1004">
        <v>0</v>
      </c>
      <c r="L1004">
        <v>108</v>
      </c>
      <c r="M1004">
        <f>INDEX('Additional Data'!$H$2:$M$2, MATCH(MAX(G1004:L1004), G1004:L1004,0))</f>
        <v>0</v>
      </c>
      <c r="N1004">
        <v>7</v>
      </c>
      <c r="O1004">
        <v>11</v>
      </c>
      <c r="P1004">
        <v>3</v>
      </c>
      <c r="Q1004">
        <v>4</v>
      </c>
      <c r="R1004">
        <v>7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3</v>
      </c>
      <c r="Z1004">
        <v>11</v>
      </c>
      <c r="AA1004">
        <v>1</v>
      </c>
      <c r="AB1004">
        <v>67</v>
      </c>
      <c r="AC1004" t="str" cm="1">
        <f t="array" ref="AC1004">_xlfn.IFS(AB1004 &lt; 30, "&lt; 30", AB1004 &lt; 40, "30-39", AB1004 &lt; 50, "40-49", AB1004 &gt;= 50, "50+")</f>
        <v>50+</v>
      </c>
      <c r="AD1004">
        <v>2641</v>
      </c>
      <c r="AE1004">
        <v>0</v>
      </c>
      <c r="AF1004">
        <v>0</v>
      </c>
      <c r="AG1004">
        <v>0</v>
      </c>
      <c r="AH1004">
        <v>1</v>
      </c>
      <c r="AI1004">
        <v>0</v>
      </c>
      <c r="AJ1004" t="str" cm="1">
        <f t="array" ref="AJ100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0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04">
        <v>0</v>
      </c>
      <c r="AM1004">
        <v>0</v>
      </c>
      <c r="AN1004">
        <v>0</v>
      </c>
      <c r="AO1004">
        <v>0</v>
      </c>
      <c r="AP1004">
        <v>1</v>
      </c>
      <c r="AQ1004" t="str" cm="1">
        <f t="array" ref="AQ100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04" t="str" cm="1">
        <f t="array" ref="AR100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04">
        <v>1206</v>
      </c>
      <c r="AT1004">
        <v>1098</v>
      </c>
      <c r="AU1004">
        <v>0</v>
      </c>
      <c r="AV1004">
        <v>3</v>
      </c>
      <c r="AW1004" t="s">
        <v>43</v>
      </c>
      <c r="AX1004" t="s">
        <v>11</v>
      </c>
      <c r="AY1004" t="str">
        <f t="shared" si="136"/>
        <v>Web</v>
      </c>
      <c r="AZ1004">
        <v>18</v>
      </c>
      <c r="BA1004" t="s">
        <v>44</v>
      </c>
      <c r="BB1004">
        <f t="shared" si="137"/>
        <v>18</v>
      </c>
      <c r="BC1004">
        <f t="shared" si="138"/>
        <v>1314</v>
      </c>
      <c r="BD1004">
        <f t="shared" si="139"/>
        <v>1.9999999999999996</v>
      </c>
      <c r="BE1004">
        <f t="shared" si="140"/>
        <v>7</v>
      </c>
      <c r="BF1004">
        <f t="shared" si="141"/>
        <v>8</v>
      </c>
      <c r="BG1004">
        <f t="shared" si="142"/>
        <v>17</v>
      </c>
      <c r="BH1004">
        <f t="shared" si="143"/>
        <v>5</v>
      </c>
      <c r="BI1004" t="str">
        <f>VLOOKUP(BH1004,'Additional Data'!$E$1:$F$12,2,FALSE)</f>
        <v>Loyal Customer</v>
      </c>
      <c r="BJ1004" t="str">
        <f>IF(G1004 &lt;= 'Additional Data'!$Q$2, "Low", IF(G1004 &lt;= 'Additional Data'!$Q$3, "Medium", "High"))</f>
        <v>High</v>
      </c>
      <c r="BK1004" t="str">
        <f>IF(K1004 &lt;= 'Additional Data'!$V$2, "Low", IF(K1004 &lt;= 'Additional Data'!$V$3, "Medium", "High"))</f>
        <v>Low</v>
      </c>
      <c r="BL1004" t="str">
        <f>IF(L1004 &lt;= 'Additional Data'!$AA$2, "Low", IF(L1004 &lt;= 'Additional Data'!$AA$3, "Medium", "High"))</f>
        <v>High</v>
      </c>
      <c r="BM1004">
        <v>1003</v>
      </c>
    </row>
    <row r="1005" spans="1:65" x14ac:dyDescent="0.25">
      <c r="A1005">
        <v>33564</v>
      </c>
      <c r="B1005" t="str">
        <f>IF(A1005 &lt;= 'Additional Data'!$B$2,"Low", IF(A1005 &lt;='Additional Data'!$B$3, "Medium", "High"))</f>
        <v>Low</v>
      </c>
      <c r="C1005">
        <v>0</v>
      </c>
      <c r="D1005">
        <v>1</v>
      </c>
      <c r="E1005">
        <v>51</v>
      </c>
      <c r="F1005" t="str">
        <f t="shared" si="135"/>
        <v>Mid</v>
      </c>
      <c r="G1005">
        <v>61</v>
      </c>
      <c r="H1005">
        <v>0</v>
      </c>
      <c r="I1005">
        <v>3</v>
      </c>
      <c r="J1005">
        <v>0</v>
      </c>
      <c r="K1005">
        <v>0</v>
      </c>
      <c r="L1005">
        <v>7</v>
      </c>
      <c r="M1005">
        <f>INDEX('Additional Data'!$H$2:$M$2, MATCH(MAX(G1005:L1005), G1005:L1005,0))</f>
        <v>0</v>
      </c>
      <c r="N1005">
        <v>1</v>
      </c>
      <c r="O1005">
        <v>1</v>
      </c>
      <c r="P1005">
        <v>1</v>
      </c>
      <c r="Q1005">
        <v>3</v>
      </c>
      <c r="R1005">
        <v>5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3</v>
      </c>
      <c r="Z1005">
        <v>11</v>
      </c>
      <c r="AA1005">
        <v>0</v>
      </c>
      <c r="AB1005">
        <v>54</v>
      </c>
      <c r="AC1005" t="str" cm="1">
        <f t="array" ref="AC1005">_xlfn.IFS(AB1005 &lt; 30, "&lt; 30", AB1005 &lt; 40, "30-39", AB1005 &lt; 50, "40-49", AB1005 &gt;= 50, "50+")</f>
        <v>50+</v>
      </c>
      <c r="AD1005">
        <v>2164</v>
      </c>
      <c r="AE1005">
        <v>0</v>
      </c>
      <c r="AF1005">
        <v>0</v>
      </c>
      <c r="AG1005">
        <v>0</v>
      </c>
      <c r="AH1005">
        <v>1</v>
      </c>
      <c r="AI1005">
        <v>0</v>
      </c>
      <c r="AJ1005" t="str" cm="1">
        <f t="array" ref="AJ100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0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05">
        <v>0</v>
      </c>
      <c r="AM1005">
        <v>0</v>
      </c>
      <c r="AN1005">
        <v>0</v>
      </c>
      <c r="AO1005">
        <v>1</v>
      </c>
      <c r="AP1005">
        <v>0</v>
      </c>
      <c r="AQ1005" t="str" cm="1">
        <f t="array" ref="AQ100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005" t="str" cm="1">
        <f t="array" ref="AR100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05">
        <v>64</v>
      </c>
      <c r="AT1005">
        <v>57</v>
      </c>
      <c r="AU1005">
        <v>0</v>
      </c>
      <c r="AV1005">
        <v>1</v>
      </c>
      <c r="AW1005" t="s">
        <v>47</v>
      </c>
      <c r="AX1005" t="s">
        <v>13</v>
      </c>
      <c r="AY1005" t="str">
        <f t="shared" si="136"/>
        <v>Store</v>
      </c>
      <c r="AZ1005">
        <v>5</v>
      </c>
      <c r="BA1005" t="s">
        <v>44</v>
      </c>
      <c r="BB1005">
        <f t="shared" si="137"/>
        <v>5</v>
      </c>
      <c r="BC1005">
        <f t="shared" si="138"/>
        <v>71</v>
      </c>
      <c r="BD1005">
        <f t="shared" si="139"/>
        <v>5</v>
      </c>
      <c r="BE1005">
        <f t="shared" si="140"/>
        <v>1</v>
      </c>
      <c r="BF1005">
        <f t="shared" si="141"/>
        <v>2</v>
      </c>
      <c r="BG1005">
        <f t="shared" si="142"/>
        <v>8</v>
      </c>
      <c r="BH1005">
        <f t="shared" si="143"/>
        <v>1</v>
      </c>
      <c r="BI1005" t="str">
        <f>VLOOKUP(BH1005,'Additional Data'!$E$1:$F$12,2,FALSE)</f>
        <v>Churned Customer</v>
      </c>
      <c r="BJ1005" t="str">
        <f>IF(G1005 &lt;= 'Additional Data'!$Q$2, "Low", IF(G1005 &lt;= 'Additional Data'!$Q$3, "Medium", "High"))</f>
        <v>Medium</v>
      </c>
      <c r="BK1005" t="str">
        <f>IF(K1005 &lt;= 'Additional Data'!$V$2, "Low", IF(K1005 &lt;= 'Additional Data'!$V$3, "Medium", "High"))</f>
        <v>Low</v>
      </c>
      <c r="BL1005" t="str">
        <f>IF(L1005 &lt;= 'Additional Data'!$AA$2, "Low", IF(L1005 &lt;= 'Additional Data'!$AA$3, "Medium", "High"))</f>
        <v>Low</v>
      </c>
      <c r="BM1005">
        <v>1004</v>
      </c>
    </row>
    <row r="1006" spans="1:65" x14ac:dyDescent="0.25">
      <c r="A1006">
        <v>17345</v>
      </c>
      <c r="B1006" t="str">
        <f>IF(A1006 &lt;= 'Additional Data'!$B$2,"Low", IF(A1006 &lt;='Additional Data'!$B$3, "Medium", "High"))</f>
        <v>Low</v>
      </c>
      <c r="C1006">
        <v>1</v>
      </c>
      <c r="D1006">
        <v>0</v>
      </c>
      <c r="E1006">
        <v>79</v>
      </c>
      <c r="F1006" t="str">
        <f t="shared" si="135"/>
        <v>Old</v>
      </c>
      <c r="G1006">
        <v>4</v>
      </c>
      <c r="H1006">
        <v>9</v>
      </c>
      <c r="I1006">
        <v>16</v>
      </c>
      <c r="J1006">
        <v>17</v>
      </c>
      <c r="K1006">
        <v>0</v>
      </c>
      <c r="L1006">
        <v>12</v>
      </c>
      <c r="M1006">
        <f>INDEX('Additional Data'!$H$2:$M$2, MATCH(MAX(G1006:L1006), G1006:L1006,0))</f>
        <v>0</v>
      </c>
      <c r="N1006">
        <v>2</v>
      </c>
      <c r="O1006">
        <v>2</v>
      </c>
      <c r="P1006">
        <v>1</v>
      </c>
      <c r="Q1006">
        <v>2</v>
      </c>
      <c r="R1006">
        <v>8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3</v>
      </c>
      <c r="Z1006">
        <v>11</v>
      </c>
      <c r="AA1006">
        <v>0</v>
      </c>
      <c r="AB1006">
        <v>42</v>
      </c>
      <c r="AC1006" t="str" cm="1">
        <f t="array" ref="AC1006">_xlfn.IFS(AB1006 &lt; 30, "&lt; 30", AB1006 &lt; 40, "30-39", AB1006 &lt; 50, "40-49", AB1006 &gt;= 50, "50+")</f>
        <v>40-49</v>
      </c>
      <c r="AD1006">
        <v>2762</v>
      </c>
      <c r="AE1006">
        <v>0</v>
      </c>
      <c r="AF1006">
        <v>1</v>
      </c>
      <c r="AG1006">
        <v>0</v>
      </c>
      <c r="AH1006">
        <v>0</v>
      </c>
      <c r="AI1006">
        <v>0</v>
      </c>
      <c r="AJ1006" t="str" cm="1">
        <f t="array" ref="AJ100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0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06">
        <v>0</v>
      </c>
      <c r="AM1006">
        <v>0</v>
      </c>
      <c r="AN1006">
        <v>1</v>
      </c>
      <c r="AO1006">
        <v>0</v>
      </c>
      <c r="AP1006">
        <v>0</v>
      </c>
      <c r="AQ1006" t="str" cm="1">
        <f t="array" ref="AQ100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06" t="str" cm="1">
        <f t="array" ref="AR100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06">
        <v>46</v>
      </c>
      <c r="AT1006">
        <v>34</v>
      </c>
      <c r="AU1006">
        <v>0</v>
      </c>
      <c r="AV1006">
        <v>1</v>
      </c>
      <c r="AW1006" t="s">
        <v>45</v>
      </c>
      <c r="AX1006" t="s">
        <v>11</v>
      </c>
      <c r="AY1006" t="str">
        <f t="shared" si="136"/>
        <v>Web</v>
      </c>
      <c r="AZ1006">
        <v>5</v>
      </c>
      <c r="BA1006" t="s">
        <v>44</v>
      </c>
      <c r="BB1006">
        <f t="shared" si="137"/>
        <v>5</v>
      </c>
      <c r="BC1006">
        <f t="shared" si="138"/>
        <v>58</v>
      </c>
      <c r="BD1006">
        <f t="shared" si="139"/>
        <v>3.0000000000000004</v>
      </c>
      <c r="BE1006">
        <f t="shared" si="140"/>
        <v>1</v>
      </c>
      <c r="BF1006">
        <f t="shared" si="141"/>
        <v>2</v>
      </c>
      <c r="BG1006">
        <f t="shared" si="142"/>
        <v>6</v>
      </c>
      <c r="BH1006">
        <f t="shared" si="143"/>
        <v>0</v>
      </c>
      <c r="BI1006" t="str">
        <f>VLOOKUP(BH1006,'Additional Data'!$E$1:$F$12,2,FALSE)</f>
        <v>Churned Customer</v>
      </c>
      <c r="BJ1006" t="str">
        <f>IF(G1006 &lt;= 'Additional Data'!$Q$2, "Low", IF(G1006 &lt;= 'Additional Data'!$Q$3, "Medium", "High"))</f>
        <v>Low</v>
      </c>
      <c r="BK1006" t="str">
        <f>IF(K1006 &lt;= 'Additional Data'!$V$2, "Low", IF(K1006 &lt;= 'Additional Data'!$V$3, "Medium", "High"))</f>
        <v>Low</v>
      </c>
      <c r="BL1006" t="str">
        <f>IF(L1006 &lt;= 'Additional Data'!$AA$2, "Low", IF(L1006 &lt;= 'Additional Data'!$AA$3, "Medium", "High"))</f>
        <v>Medium</v>
      </c>
      <c r="BM1006">
        <v>1005</v>
      </c>
    </row>
    <row r="1007" spans="1:65" x14ac:dyDescent="0.25">
      <c r="A1007">
        <v>56320</v>
      </c>
      <c r="B1007" t="str">
        <f>IF(A1007 &lt;= 'Additional Data'!$B$2,"Low", IF(A1007 &lt;='Additional Data'!$B$3, "Medium", "High"))</f>
        <v>Medium</v>
      </c>
      <c r="C1007">
        <v>0</v>
      </c>
      <c r="D1007">
        <v>1</v>
      </c>
      <c r="E1007">
        <v>11</v>
      </c>
      <c r="F1007" t="str">
        <f t="shared" si="135"/>
        <v>Recent</v>
      </c>
      <c r="G1007">
        <v>201</v>
      </c>
      <c r="H1007">
        <v>53</v>
      </c>
      <c r="I1007">
        <v>172</v>
      </c>
      <c r="J1007">
        <v>116</v>
      </c>
      <c r="K1007">
        <v>77</v>
      </c>
      <c r="L1007">
        <v>83</v>
      </c>
      <c r="M1007">
        <f>INDEX('Additional Data'!$H$2:$M$2, MATCH(MAX(G1007:L1007), G1007:L1007,0))</f>
        <v>0</v>
      </c>
      <c r="N1007">
        <v>3</v>
      </c>
      <c r="O1007">
        <v>5</v>
      </c>
      <c r="P1007">
        <v>4</v>
      </c>
      <c r="Q1007">
        <v>9</v>
      </c>
      <c r="R1007">
        <v>4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3</v>
      </c>
      <c r="Z1007">
        <v>11</v>
      </c>
      <c r="AA1007">
        <v>0</v>
      </c>
      <c r="AB1007">
        <v>53</v>
      </c>
      <c r="AC1007" t="str" cm="1">
        <f t="array" ref="AC1007">_xlfn.IFS(AB1007 &lt; 30, "&lt; 30", AB1007 &lt; 40, "30-39", AB1007 &lt; 50, "40-49", AB1007 &gt;= 50, "50+")</f>
        <v>50+</v>
      </c>
      <c r="AD1007">
        <v>2606</v>
      </c>
      <c r="AE1007">
        <v>0</v>
      </c>
      <c r="AF1007">
        <v>1</v>
      </c>
      <c r="AG1007">
        <v>0</v>
      </c>
      <c r="AH1007">
        <v>0</v>
      </c>
      <c r="AI1007">
        <v>0</v>
      </c>
      <c r="AJ1007" t="str" cm="1">
        <f t="array" ref="AJ100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0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07">
        <v>0</v>
      </c>
      <c r="AM1007">
        <v>0</v>
      </c>
      <c r="AN1007">
        <v>0</v>
      </c>
      <c r="AO1007">
        <v>0</v>
      </c>
      <c r="AP1007">
        <v>1</v>
      </c>
      <c r="AQ1007" t="str" cm="1">
        <f t="array" ref="AQ100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07" t="str" cm="1">
        <f t="array" ref="AR100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07">
        <v>619</v>
      </c>
      <c r="AT1007">
        <v>536</v>
      </c>
      <c r="AU1007">
        <v>0</v>
      </c>
      <c r="AV1007">
        <v>1</v>
      </c>
      <c r="AW1007" t="s">
        <v>46</v>
      </c>
      <c r="AX1007" t="s">
        <v>13</v>
      </c>
      <c r="AY1007" t="str">
        <f t="shared" si="136"/>
        <v>Store</v>
      </c>
      <c r="AZ1007">
        <v>18</v>
      </c>
      <c r="BA1007" t="s">
        <v>44</v>
      </c>
      <c r="BB1007">
        <f t="shared" si="137"/>
        <v>18</v>
      </c>
      <c r="BC1007">
        <f t="shared" si="138"/>
        <v>702</v>
      </c>
      <c r="BD1007">
        <f t="shared" si="139"/>
        <v>9</v>
      </c>
      <c r="BE1007">
        <f t="shared" si="140"/>
        <v>7</v>
      </c>
      <c r="BF1007">
        <f t="shared" si="141"/>
        <v>6</v>
      </c>
      <c r="BG1007">
        <f t="shared" si="142"/>
        <v>22</v>
      </c>
      <c r="BH1007">
        <f t="shared" si="143"/>
        <v>8</v>
      </c>
      <c r="BI1007" t="str">
        <f>VLOOKUP(BH1007,'Additional Data'!$E$1:$F$12,2,FALSE)</f>
        <v>Top Customer</v>
      </c>
      <c r="BJ1007" t="str">
        <f>IF(G1007 &lt;= 'Additional Data'!$Q$2, "Low", IF(G1007 &lt;= 'Additional Data'!$Q$3, "Medium", "High"))</f>
        <v>Medium</v>
      </c>
      <c r="BK1007" t="str">
        <f>IF(K1007 &lt;= 'Additional Data'!$V$2, "Low", IF(K1007 &lt;= 'Additional Data'!$V$3, "Medium", "High"))</f>
        <v>High</v>
      </c>
      <c r="BL1007" t="str">
        <f>IF(L1007 &lt;= 'Additional Data'!$AA$2, "Low", IF(L1007 &lt;= 'Additional Data'!$AA$3, "Medium", "High"))</f>
        <v>High</v>
      </c>
      <c r="BM1007">
        <v>1006</v>
      </c>
    </row>
    <row r="1008" spans="1:65" x14ac:dyDescent="0.25">
      <c r="A1008">
        <v>28647</v>
      </c>
      <c r="B1008" t="str">
        <f>IF(A1008 &lt;= 'Additional Data'!$B$2,"Low", IF(A1008 &lt;='Additional Data'!$B$3, "Medium", "High"))</f>
        <v>Low</v>
      </c>
      <c r="C1008">
        <v>1</v>
      </c>
      <c r="D1008">
        <v>0</v>
      </c>
      <c r="E1008">
        <v>54</v>
      </c>
      <c r="F1008" t="str">
        <f t="shared" si="135"/>
        <v>Mid</v>
      </c>
      <c r="G1008">
        <v>19</v>
      </c>
      <c r="H1008">
        <v>8</v>
      </c>
      <c r="I1008">
        <v>29</v>
      </c>
      <c r="J1008">
        <v>0</v>
      </c>
      <c r="K1008">
        <v>12</v>
      </c>
      <c r="L1008">
        <v>26</v>
      </c>
      <c r="M1008">
        <f>INDEX('Additional Data'!$H$2:$M$2, MATCH(MAX(G1008:L1008), G1008:L1008,0))</f>
        <v>0</v>
      </c>
      <c r="N1008">
        <v>1</v>
      </c>
      <c r="O1008">
        <v>2</v>
      </c>
      <c r="P1008">
        <v>2</v>
      </c>
      <c r="Q1008">
        <v>2</v>
      </c>
      <c r="R1008">
        <v>7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3</v>
      </c>
      <c r="Z1008">
        <v>11</v>
      </c>
      <c r="AA1008">
        <v>1</v>
      </c>
      <c r="AB1008">
        <v>42</v>
      </c>
      <c r="AC1008" t="str" cm="1">
        <f t="array" ref="AC1008">_xlfn.IFS(AB1008 &lt; 30, "&lt; 30", AB1008 &lt; 40, "30-39", AB1008 &lt; 50, "40-49", AB1008 &gt;= 50, "50+")</f>
        <v>40-49</v>
      </c>
      <c r="AD1008">
        <v>2471</v>
      </c>
      <c r="AE1008">
        <v>0</v>
      </c>
      <c r="AF1008">
        <v>0</v>
      </c>
      <c r="AG1008">
        <v>1</v>
      </c>
      <c r="AH1008">
        <v>0</v>
      </c>
      <c r="AI1008">
        <v>0</v>
      </c>
      <c r="AJ1008" t="str" cm="1">
        <f t="array" ref="AJ100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0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08">
        <v>0</v>
      </c>
      <c r="AM1008">
        <v>0</v>
      </c>
      <c r="AN1008">
        <v>1</v>
      </c>
      <c r="AO1008">
        <v>0</v>
      </c>
      <c r="AP1008">
        <v>0</v>
      </c>
      <c r="AQ1008" t="str" cm="1">
        <f t="array" ref="AQ100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08" t="str" cm="1">
        <f t="array" ref="AR100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08">
        <v>68</v>
      </c>
      <c r="AT1008">
        <v>42</v>
      </c>
      <c r="AU1008">
        <v>1</v>
      </c>
      <c r="AV1008">
        <v>1</v>
      </c>
      <c r="AW1008" t="s">
        <v>47</v>
      </c>
      <c r="AX1008" t="s">
        <v>11</v>
      </c>
      <c r="AY1008" t="str">
        <f t="shared" si="136"/>
        <v>Web</v>
      </c>
      <c r="AZ1008">
        <v>6</v>
      </c>
      <c r="BA1008" t="s">
        <v>48</v>
      </c>
      <c r="BB1008">
        <f t="shared" si="137"/>
        <v>6</v>
      </c>
      <c r="BC1008">
        <f t="shared" si="138"/>
        <v>94</v>
      </c>
      <c r="BD1008">
        <f t="shared" si="139"/>
        <v>5</v>
      </c>
      <c r="BE1008">
        <f t="shared" si="140"/>
        <v>2</v>
      </c>
      <c r="BF1008">
        <f t="shared" si="141"/>
        <v>3</v>
      </c>
      <c r="BG1008">
        <f t="shared" si="142"/>
        <v>10</v>
      </c>
      <c r="BH1008">
        <f t="shared" si="143"/>
        <v>2</v>
      </c>
      <c r="BI1008" t="str">
        <f>VLOOKUP(BH1008,'Additional Data'!$E$1:$F$12,2,FALSE)</f>
        <v>Churned Customer</v>
      </c>
      <c r="BJ1008" t="str">
        <f>IF(G1008 &lt;= 'Additional Data'!$Q$2, "Low", IF(G1008 &lt;= 'Additional Data'!$Q$3, "Medium", "High"))</f>
        <v>Low</v>
      </c>
      <c r="BK1008" t="str">
        <f>IF(K1008 &lt;= 'Additional Data'!$V$2, "Low", IF(K1008 &lt;= 'Additional Data'!$V$3, "Medium", "High"))</f>
        <v>Medium</v>
      </c>
      <c r="BL1008" t="str">
        <f>IF(L1008 &lt;= 'Additional Data'!$AA$2, "Low", IF(L1008 &lt;= 'Additional Data'!$AA$3, "Medium", "High"))</f>
        <v>Medium</v>
      </c>
      <c r="BM1008">
        <v>1007</v>
      </c>
    </row>
    <row r="1009" spans="1:65" x14ac:dyDescent="0.25">
      <c r="A1009">
        <v>15038</v>
      </c>
      <c r="B1009" t="str">
        <f>IF(A1009 &lt;= 'Additional Data'!$B$2,"Low", IF(A1009 &lt;='Additional Data'!$B$3, "Medium", "High"))</f>
        <v>Low</v>
      </c>
      <c r="C1009">
        <v>1</v>
      </c>
      <c r="D1009">
        <v>0</v>
      </c>
      <c r="E1009">
        <v>93</v>
      </c>
      <c r="F1009" t="str">
        <f t="shared" si="135"/>
        <v>Old</v>
      </c>
      <c r="G1009">
        <v>4</v>
      </c>
      <c r="H1009">
        <v>8</v>
      </c>
      <c r="I1009">
        <v>11</v>
      </c>
      <c r="J1009">
        <v>19</v>
      </c>
      <c r="K1009">
        <v>12</v>
      </c>
      <c r="L1009">
        <v>26</v>
      </c>
      <c r="M1009">
        <f>INDEX('Additional Data'!$H$2:$M$2, MATCH(MAX(G1009:L1009), G1009:L1009,0))</f>
        <v>0</v>
      </c>
      <c r="N1009">
        <v>2</v>
      </c>
      <c r="O1009">
        <v>2</v>
      </c>
      <c r="P1009">
        <v>1</v>
      </c>
      <c r="Q1009">
        <v>2</v>
      </c>
      <c r="R1009">
        <v>9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3</v>
      </c>
      <c r="Z1009">
        <v>11</v>
      </c>
      <c r="AA1009">
        <v>0</v>
      </c>
      <c r="AB1009">
        <v>33</v>
      </c>
      <c r="AC1009" t="str" cm="1">
        <f t="array" ref="AC1009">_xlfn.IFS(AB1009 &lt; 30, "&lt; 30", AB1009 &lt; 40, "30-39", AB1009 &lt; 50, "40-49", AB1009 &gt;= 50, "50+")</f>
        <v>30-39</v>
      </c>
      <c r="AD1009">
        <v>2675</v>
      </c>
      <c r="AE1009">
        <v>0</v>
      </c>
      <c r="AF1009">
        <v>0</v>
      </c>
      <c r="AG1009">
        <v>1</v>
      </c>
      <c r="AH1009">
        <v>0</v>
      </c>
      <c r="AI1009">
        <v>0</v>
      </c>
      <c r="AJ1009" t="str" cm="1">
        <f t="array" ref="AJ100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0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09">
        <v>0</v>
      </c>
      <c r="AM1009">
        <v>1</v>
      </c>
      <c r="AN1009">
        <v>0</v>
      </c>
      <c r="AO1009">
        <v>0</v>
      </c>
      <c r="AP1009">
        <v>0</v>
      </c>
      <c r="AQ1009" t="str" cm="1">
        <f t="array" ref="AQ100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009" t="str" cm="1">
        <f t="array" ref="AR100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009">
        <v>54</v>
      </c>
      <c r="AT1009">
        <v>28</v>
      </c>
      <c r="AU1009">
        <v>0</v>
      </c>
      <c r="AV1009">
        <v>1</v>
      </c>
      <c r="AW1009" t="s">
        <v>45</v>
      </c>
      <c r="AX1009" t="s">
        <v>11</v>
      </c>
      <c r="AY1009" t="str">
        <f t="shared" si="136"/>
        <v>Web</v>
      </c>
      <c r="AZ1009">
        <v>5</v>
      </c>
      <c r="BA1009" t="s">
        <v>44</v>
      </c>
      <c r="BB1009">
        <f t="shared" si="137"/>
        <v>5</v>
      </c>
      <c r="BC1009">
        <f t="shared" si="138"/>
        <v>80</v>
      </c>
      <c r="BD1009">
        <f t="shared" si="139"/>
        <v>0.99999999999999978</v>
      </c>
      <c r="BE1009">
        <f t="shared" si="140"/>
        <v>1</v>
      </c>
      <c r="BF1009">
        <f t="shared" si="141"/>
        <v>2</v>
      </c>
      <c r="BG1009">
        <f t="shared" si="142"/>
        <v>4</v>
      </c>
      <c r="BH1009">
        <f t="shared" si="143"/>
        <v>0</v>
      </c>
      <c r="BI1009" t="str">
        <f>VLOOKUP(BH1009,'Additional Data'!$E$1:$F$12,2,FALSE)</f>
        <v>Churned Customer</v>
      </c>
      <c r="BJ1009" t="str">
        <f>IF(G1009 &lt;= 'Additional Data'!$Q$2, "Low", IF(G1009 &lt;= 'Additional Data'!$Q$3, "Medium", "High"))</f>
        <v>Low</v>
      </c>
      <c r="BK1009" t="str">
        <f>IF(K1009 &lt;= 'Additional Data'!$V$2, "Low", IF(K1009 &lt;= 'Additional Data'!$V$3, "Medium", "High"))</f>
        <v>Medium</v>
      </c>
      <c r="BL1009" t="str">
        <f>IF(L1009 &lt;= 'Additional Data'!$AA$2, "Low", IF(L1009 &lt;= 'Additional Data'!$AA$3, "Medium", "High"))</f>
        <v>Medium</v>
      </c>
      <c r="BM1009">
        <v>1008</v>
      </c>
    </row>
    <row r="1010" spans="1:65" x14ac:dyDescent="0.25">
      <c r="A1010">
        <v>32173</v>
      </c>
      <c r="B1010" t="str">
        <f>IF(A1010 &lt;= 'Additional Data'!$B$2,"Low", IF(A1010 &lt;='Additional Data'!$B$3, "Medium", "High"))</f>
        <v>Low</v>
      </c>
      <c r="C1010">
        <v>0</v>
      </c>
      <c r="D1010">
        <v>1</v>
      </c>
      <c r="E1010">
        <v>0</v>
      </c>
      <c r="F1010" t="str">
        <f t="shared" si="135"/>
        <v>Very Recent</v>
      </c>
      <c r="G1010">
        <v>18</v>
      </c>
      <c r="H1010">
        <v>0</v>
      </c>
      <c r="I1010">
        <v>2</v>
      </c>
      <c r="J1010">
        <v>0</v>
      </c>
      <c r="K1010">
        <v>0</v>
      </c>
      <c r="L1010">
        <v>2</v>
      </c>
      <c r="M1010">
        <f>INDEX('Additional Data'!$H$2:$M$2, MATCH(MAX(G1010:L1010), G1010:L1010,0))</f>
        <v>0</v>
      </c>
      <c r="N1010">
        <v>1</v>
      </c>
      <c r="O1010">
        <v>1</v>
      </c>
      <c r="P1010">
        <v>0</v>
      </c>
      <c r="Q1010">
        <v>3</v>
      </c>
      <c r="R1010">
        <v>4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3</v>
      </c>
      <c r="Z1010">
        <v>11</v>
      </c>
      <c r="AA1010">
        <v>0</v>
      </c>
      <c r="AB1010">
        <v>62</v>
      </c>
      <c r="AC1010" t="str" cm="1">
        <f t="array" ref="AC1010">_xlfn.IFS(AB1010 &lt; 30, "&lt; 30", AB1010 &lt; 40, "30-39", AB1010 &lt; 50, "40-49", AB1010 &gt;= 50, "50+")</f>
        <v>50+</v>
      </c>
      <c r="AD1010">
        <v>2491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 t="str" cm="1">
        <f t="array" ref="AJ101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01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10">
        <v>0</v>
      </c>
      <c r="AM1010">
        <v>0</v>
      </c>
      <c r="AN1010">
        <v>0</v>
      </c>
      <c r="AO1010">
        <v>0</v>
      </c>
      <c r="AP1010">
        <v>1</v>
      </c>
      <c r="AQ1010" t="str" cm="1">
        <f t="array" ref="AQ101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10" t="str" cm="1">
        <f t="array" ref="AR101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10">
        <v>20</v>
      </c>
      <c r="AT1010">
        <v>18</v>
      </c>
      <c r="AU1010">
        <v>0</v>
      </c>
      <c r="AV1010">
        <v>1</v>
      </c>
      <c r="AW1010" t="s">
        <v>45</v>
      </c>
      <c r="AX1010" t="s">
        <v>13</v>
      </c>
      <c r="AY1010" t="str">
        <f t="shared" si="136"/>
        <v>Store</v>
      </c>
      <c r="AZ1010">
        <v>4</v>
      </c>
      <c r="BA1010" t="s">
        <v>44</v>
      </c>
      <c r="BB1010">
        <f t="shared" si="137"/>
        <v>4</v>
      </c>
      <c r="BC1010">
        <f t="shared" si="138"/>
        <v>22</v>
      </c>
      <c r="BD1010">
        <f t="shared" si="139"/>
        <v>10</v>
      </c>
      <c r="BE1010">
        <f t="shared" si="140"/>
        <v>0</v>
      </c>
      <c r="BF1010">
        <f t="shared" si="141"/>
        <v>0</v>
      </c>
      <c r="BG1010">
        <f t="shared" si="142"/>
        <v>10</v>
      </c>
      <c r="BH1010">
        <f t="shared" si="143"/>
        <v>2</v>
      </c>
      <c r="BI1010" t="str">
        <f>VLOOKUP(BH1010,'Additional Data'!$E$1:$F$12,2,FALSE)</f>
        <v>Churned Customer</v>
      </c>
      <c r="BJ1010" t="str">
        <f>IF(G1010 &lt;= 'Additional Data'!$Q$2, "Low", IF(G1010 &lt;= 'Additional Data'!$Q$3, "Medium", "High"))</f>
        <v>Low</v>
      </c>
      <c r="BK1010" t="str">
        <f>IF(K1010 &lt;= 'Additional Data'!$V$2, "Low", IF(K1010 &lt;= 'Additional Data'!$V$3, "Medium", "High"))</f>
        <v>Low</v>
      </c>
      <c r="BL1010" t="str">
        <f>IF(L1010 &lt;= 'Additional Data'!$AA$2, "Low", IF(L1010 &lt;= 'Additional Data'!$AA$3, "Medium", "High"))</f>
        <v>Low</v>
      </c>
      <c r="BM1010">
        <v>1009</v>
      </c>
    </row>
    <row r="1011" spans="1:65" x14ac:dyDescent="0.25">
      <c r="A1011">
        <v>68316</v>
      </c>
      <c r="B1011" t="str">
        <f>IF(A1011 &lt;= 'Additional Data'!$B$2,"Low", IF(A1011 &lt;='Additional Data'!$B$3, "Medium", "High"))</f>
        <v>High</v>
      </c>
      <c r="C1011">
        <v>0</v>
      </c>
      <c r="D1011">
        <v>1</v>
      </c>
      <c r="E1011">
        <v>54</v>
      </c>
      <c r="F1011" t="str">
        <f t="shared" si="135"/>
        <v>Mid</v>
      </c>
      <c r="G1011">
        <v>806</v>
      </c>
      <c r="H1011">
        <v>80</v>
      </c>
      <c r="I1011">
        <v>161</v>
      </c>
      <c r="J1011">
        <v>120</v>
      </c>
      <c r="K1011">
        <v>11</v>
      </c>
      <c r="L1011">
        <v>33</v>
      </c>
      <c r="M1011">
        <f>INDEX('Additional Data'!$H$2:$M$2, MATCH(MAX(G1011:L1011), G1011:L1011,0))</f>
        <v>0</v>
      </c>
      <c r="N1011">
        <v>5</v>
      </c>
      <c r="O1011">
        <v>10</v>
      </c>
      <c r="P1011">
        <v>7</v>
      </c>
      <c r="Q1011">
        <v>10</v>
      </c>
      <c r="R1011">
        <v>6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3</v>
      </c>
      <c r="Z1011">
        <v>11</v>
      </c>
      <c r="AA1011">
        <v>0</v>
      </c>
      <c r="AB1011">
        <v>56</v>
      </c>
      <c r="AC1011" t="str" cm="1">
        <f t="array" ref="AC1011">_xlfn.IFS(AB1011 &lt; 30, "&lt; 30", AB1011 &lt; 40, "30-39", AB1011 &lt; 50, "40-49", AB1011 &gt;= 50, "50+")</f>
        <v>50+</v>
      </c>
      <c r="AD1011">
        <v>2761</v>
      </c>
      <c r="AE1011">
        <v>0</v>
      </c>
      <c r="AF1011">
        <v>0</v>
      </c>
      <c r="AG1011">
        <v>0</v>
      </c>
      <c r="AH1011">
        <v>1</v>
      </c>
      <c r="AI1011">
        <v>0</v>
      </c>
      <c r="AJ1011" t="str" cm="1">
        <f t="array" ref="AJ101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1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11">
        <v>1</v>
      </c>
      <c r="AM1011">
        <v>0</v>
      </c>
      <c r="AN1011">
        <v>0</v>
      </c>
      <c r="AO1011">
        <v>0</v>
      </c>
      <c r="AP1011">
        <v>0</v>
      </c>
      <c r="AQ1011" t="str" cm="1">
        <f t="array" ref="AQ101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011" t="str" cm="1">
        <f t="array" ref="AR101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011">
        <v>1178</v>
      </c>
      <c r="AT1011">
        <v>1145</v>
      </c>
      <c r="AU1011">
        <v>0</v>
      </c>
      <c r="AV1011">
        <v>1</v>
      </c>
      <c r="AW1011" t="s">
        <v>43</v>
      </c>
      <c r="AX1011" t="s">
        <v>11</v>
      </c>
      <c r="AY1011" t="str">
        <f t="shared" si="136"/>
        <v>Web</v>
      </c>
      <c r="AZ1011">
        <v>27</v>
      </c>
      <c r="BA1011" t="s">
        <v>44</v>
      </c>
      <c r="BB1011">
        <f t="shared" si="137"/>
        <v>27</v>
      </c>
      <c r="BC1011">
        <f t="shared" si="138"/>
        <v>1211</v>
      </c>
      <c r="BD1011">
        <f t="shared" si="139"/>
        <v>5</v>
      </c>
      <c r="BE1011">
        <f t="shared" si="140"/>
        <v>9</v>
      </c>
      <c r="BF1011">
        <f t="shared" si="141"/>
        <v>8</v>
      </c>
      <c r="BG1011">
        <f t="shared" si="142"/>
        <v>22</v>
      </c>
      <c r="BH1011">
        <f t="shared" si="143"/>
        <v>8</v>
      </c>
      <c r="BI1011" t="str">
        <f>VLOOKUP(BH1011,'Additional Data'!$E$1:$F$12,2,FALSE)</f>
        <v>Top Customer</v>
      </c>
      <c r="BJ1011" t="str">
        <f>IF(G1011 &lt;= 'Additional Data'!$Q$2, "Low", IF(G1011 &lt;= 'Additional Data'!$Q$3, "Medium", "High"))</f>
        <v>High</v>
      </c>
      <c r="BK1011" t="str">
        <f>IF(K1011 &lt;= 'Additional Data'!$V$2, "Low", IF(K1011 &lt;= 'Additional Data'!$V$3, "Medium", "High"))</f>
        <v>Medium</v>
      </c>
      <c r="BL1011" t="str">
        <f>IF(L1011 &lt;= 'Additional Data'!$AA$2, "Low", IF(L1011 &lt;= 'Additional Data'!$AA$3, "Medium", "High"))</f>
        <v>Medium</v>
      </c>
      <c r="BM1011">
        <v>1010</v>
      </c>
    </row>
    <row r="1012" spans="1:65" x14ac:dyDescent="0.25">
      <c r="A1012">
        <v>74538</v>
      </c>
      <c r="B1012" t="str">
        <f>IF(A1012 &lt;= 'Additional Data'!$B$2,"Low", IF(A1012 &lt;='Additional Data'!$B$3, "Medium", "High"))</f>
        <v>High</v>
      </c>
      <c r="C1012">
        <v>0</v>
      </c>
      <c r="D1012">
        <v>0</v>
      </c>
      <c r="E1012">
        <v>21</v>
      </c>
      <c r="F1012" t="str">
        <f t="shared" si="135"/>
        <v>Recent</v>
      </c>
      <c r="G1012">
        <v>380</v>
      </c>
      <c r="H1012">
        <v>98</v>
      </c>
      <c r="I1012">
        <v>733</v>
      </c>
      <c r="J1012">
        <v>110</v>
      </c>
      <c r="K1012">
        <v>112</v>
      </c>
      <c r="L1012">
        <v>28</v>
      </c>
      <c r="M1012">
        <f>INDEX('Additional Data'!$H$2:$M$2, MATCH(MAX(G1012:L1012), G1012:L1012,0))</f>
        <v>0</v>
      </c>
      <c r="N1012">
        <v>1</v>
      </c>
      <c r="O1012">
        <v>8</v>
      </c>
      <c r="P1012">
        <v>8</v>
      </c>
      <c r="Q1012">
        <v>5</v>
      </c>
      <c r="R1012">
        <v>3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3</v>
      </c>
      <c r="Z1012">
        <v>11</v>
      </c>
      <c r="AA1012">
        <v>1</v>
      </c>
      <c r="AB1012">
        <v>49</v>
      </c>
      <c r="AC1012" t="str" cm="1">
        <f t="array" ref="AC1012">_xlfn.IFS(AB1012 &lt; 30, "&lt; 30", AB1012 &lt; 40, "30-39", AB1012 &lt; 50, "40-49", AB1012 &gt;= 50, "50+")</f>
        <v>40-49</v>
      </c>
      <c r="AD1012">
        <v>2524</v>
      </c>
      <c r="AE1012">
        <v>0</v>
      </c>
      <c r="AF1012">
        <v>0</v>
      </c>
      <c r="AG1012">
        <v>0</v>
      </c>
      <c r="AH1012">
        <v>1</v>
      </c>
      <c r="AI1012">
        <v>0</v>
      </c>
      <c r="AJ1012" t="str" cm="1">
        <f t="array" ref="AJ101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1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12">
        <v>0</v>
      </c>
      <c r="AM1012">
        <v>0</v>
      </c>
      <c r="AN1012">
        <v>1</v>
      </c>
      <c r="AO1012">
        <v>0</v>
      </c>
      <c r="AP1012">
        <v>0</v>
      </c>
      <c r="AQ1012" t="str" cm="1">
        <f t="array" ref="AQ101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12" t="str" cm="1">
        <f t="array" ref="AR101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12">
        <v>1433</v>
      </c>
      <c r="AT1012">
        <v>1405</v>
      </c>
      <c r="AU1012">
        <v>1</v>
      </c>
      <c r="AV1012">
        <v>0</v>
      </c>
      <c r="AW1012" t="s">
        <v>43</v>
      </c>
      <c r="AX1012" t="s">
        <v>11</v>
      </c>
      <c r="AY1012" t="str">
        <f t="shared" si="136"/>
        <v>Web</v>
      </c>
      <c r="AZ1012">
        <v>21</v>
      </c>
      <c r="BA1012" t="s">
        <v>48</v>
      </c>
      <c r="BB1012">
        <f t="shared" si="137"/>
        <v>21</v>
      </c>
      <c r="BC1012">
        <f t="shared" si="138"/>
        <v>1461</v>
      </c>
      <c r="BD1012">
        <f t="shared" si="139"/>
        <v>8</v>
      </c>
      <c r="BE1012">
        <f t="shared" si="140"/>
        <v>8</v>
      </c>
      <c r="BF1012">
        <f t="shared" si="141"/>
        <v>8</v>
      </c>
      <c r="BG1012">
        <f t="shared" si="142"/>
        <v>24</v>
      </c>
      <c r="BH1012">
        <f t="shared" si="143"/>
        <v>9</v>
      </c>
      <c r="BI1012" t="str">
        <f>VLOOKUP(BH1012,'Additional Data'!$E$1:$F$12,2,FALSE)</f>
        <v>Top Customer</v>
      </c>
      <c r="BJ1012" t="str">
        <f>IF(G1012 &lt;= 'Additional Data'!$Q$2, "Low", IF(G1012 &lt;= 'Additional Data'!$Q$3, "Medium", "High"))</f>
        <v>Medium</v>
      </c>
      <c r="BK1012" t="str">
        <f>IF(K1012 &lt;= 'Additional Data'!$V$2, "Low", IF(K1012 &lt;= 'Additional Data'!$V$3, "Medium", "High"))</f>
        <v>High</v>
      </c>
      <c r="BL1012" t="str">
        <f>IF(L1012 &lt;= 'Additional Data'!$AA$2, "Low", IF(L1012 &lt;= 'Additional Data'!$AA$3, "Medium", "High"))</f>
        <v>Medium</v>
      </c>
      <c r="BM1012">
        <v>1011</v>
      </c>
    </row>
    <row r="1013" spans="1:65" x14ac:dyDescent="0.25">
      <c r="A1013">
        <v>91700</v>
      </c>
      <c r="B1013" t="str">
        <f>IF(A1013 &lt;= 'Additional Data'!$B$2,"Low", IF(A1013 &lt;='Additional Data'!$B$3, "Medium", "High"))</f>
        <v>High</v>
      </c>
      <c r="C1013">
        <v>0</v>
      </c>
      <c r="D1013">
        <v>0</v>
      </c>
      <c r="E1013">
        <v>58</v>
      </c>
      <c r="F1013" t="str">
        <f t="shared" si="135"/>
        <v>Mid</v>
      </c>
      <c r="G1013">
        <v>576</v>
      </c>
      <c r="H1013">
        <v>172</v>
      </c>
      <c r="I1013">
        <v>961</v>
      </c>
      <c r="J1013">
        <v>125</v>
      </c>
      <c r="K1013">
        <v>115</v>
      </c>
      <c r="L1013">
        <v>19</v>
      </c>
      <c r="M1013">
        <f>INDEX('Additional Data'!$H$2:$M$2, MATCH(MAX(G1013:L1013), G1013:L1013,0))</f>
        <v>0</v>
      </c>
      <c r="N1013">
        <v>1</v>
      </c>
      <c r="O1013">
        <v>8</v>
      </c>
      <c r="P1013">
        <v>6</v>
      </c>
      <c r="Q1013">
        <v>5</v>
      </c>
      <c r="R1013">
        <v>3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3</v>
      </c>
      <c r="Z1013">
        <v>11</v>
      </c>
      <c r="AA1013">
        <v>1</v>
      </c>
      <c r="AB1013">
        <v>49</v>
      </c>
      <c r="AC1013" t="str" cm="1">
        <f t="array" ref="AC1013">_xlfn.IFS(AB1013 &lt; 30, "&lt; 30", AB1013 &lt; 40, "30-39", AB1013 &lt; 50, "40-49", AB1013 &gt;= 50, "50+")</f>
        <v>40-49</v>
      </c>
      <c r="AD1013">
        <v>2687</v>
      </c>
      <c r="AE1013">
        <v>0</v>
      </c>
      <c r="AF1013">
        <v>0</v>
      </c>
      <c r="AG1013">
        <v>1</v>
      </c>
      <c r="AH1013">
        <v>0</v>
      </c>
      <c r="AI1013">
        <v>0</v>
      </c>
      <c r="AJ1013" t="str" cm="1">
        <f t="array" ref="AJ101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1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13">
        <v>0</v>
      </c>
      <c r="AM1013">
        <v>0</v>
      </c>
      <c r="AN1013">
        <v>1</v>
      </c>
      <c r="AO1013">
        <v>0</v>
      </c>
      <c r="AP1013">
        <v>0</v>
      </c>
      <c r="AQ1013" t="str" cm="1">
        <f t="array" ref="AQ101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13" t="str" cm="1">
        <f t="array" ref="AR101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13">
        <v>1949</v>
      </c>
      <c r="AT1013">
        <v>1930</v>
      </c>
      <c r="AU1013">
        <v>0</v>
      </c>
      <c r="AV1013">
        <v>0</v>
      </c>
      <c r="AW1013" t="s">
        <v>43</v>
      </c>
      <c r="AX1013" t="s">
        <v>11</v>
      </c>
      <c r="AY1013" t="str">
        <f t="shared" si="136"/>
        <v>Web</v>
      </c>
      <c r="AZ1013">
        <v>19</v>
      </c>
      <c r="BA1013" t="s">
        <v>44</v>
      </c>
      <c r="BB1013">
        <f t="shared" si="137"/>
        <v>19</v>
      </c>
      <c r="BC1013">
        <f t="shared" si="138"/>
        <v>1968</v>
      </c>
      <c r="BD1013">
        <f t="shared" si="139"/>
        <v>5</v>
      </c>
      <c r="BE1013">
        <f t="shared" si="140"/>
        <v>7</v>
      </c>
      <c r="BF1013">
        <f t="shared" si="141"/>
        <v>9</v>
      </c>
      <c r="BG1013">
        <f t="shared" si="142"/>
        <v>21</v>
      </c>
      <c r="BH1013">
        <f t="shared" si="143"/>
        <v>8</v>
      </c>
      <c r="BI1013" t="str">
        <f>VLOOKUP(BH1013,'Additional Data'!$E$1:$F$12,2,FALSE)</f>
        <v>Top Customer</v>
      </c>
      <c r="BJ1013" t="str">
        <f>IF(G1013 &lt;= 'Additional Data'!$Q$2, "Low", IF(G1013 &lt;= 'Additional Data'!$Q$3, "Medium", "High"))</f>
        <v>High</v>
      </c>
      <c r="BK1013" t="str">
        <f>IF(K1013 &lt;= 'Additional Data'!$V$2, "Low", IF(K1013 &lt;= 'Additional Data'!$V$3, "Medium", "High"))</f>
        <v>High</v>
      </c>
      <c r="BL1013" t="str">
        <f>IF(L1013 &lt;= 'Additional Data'!$AA$2, "Low", IF(L1013 &lt;= 'Additional Data'!$AA$3, "Medium", "High"))</f>
        <v>Medium</v>
      </c>
      <c r="BM1013">
        <v>1012</v>
      </c>
    </row>
    <row r="1014" spans="1:65" x14ac:dyDescent="0.25">
      <c r="A1014">
        <v>68695</v>
      </c>
      <c r="B1014" t="str">
        <f>IF(A1014 &lt;= 'Additional Data'!$B$2,"Low", IF(A1014 &lt;='Additional Data'!$B$3, "Medium", "High"))</f>
        <v>High</v>
      </c>
      <c r="C1014">
        <v>0</v>
      </c>
      <c r="D1014">
        <v>0</v>
      </c>
      <c r="E1014">
        <v>3</v>
      </c>
      <c r="F1014" t="str">
        <f t="shared" si="135"/>
        <v>Very Recent</v>
      </c>
      <c r="G1014">
        <v>458</v>
      </c>
      <c r="H1014">
        <v>81</v>
      </c>
      <c r="I1014">
        <v>356</v>
      </c>
      <c r="J1014">
        <v>106</v>
      </c>
      <c r="K1014">
        <v>50</v>
      </c>
      <c r="L1014">
        <v>40</v>
      </c>
      <c r="M1014">
        <f>INDEX('Additional Data'!$H$2:$M$2, MATCH(MAX(G1014:L1014), G1014:L1014,0))</f>
        <v>0</v>
      </c>
      <c r="N1014">
        <v>1</v>
      </c>
      <c r="O1014">
        <v>4</v>
      </c>
      <c r="P1014">
        <v>4</v>
      </c>
      <c r="Q1014">
        <v>7</v>
      </c>
      <c r="R1014">
        <v>2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3</v>
      </c>
      <c r="Z1014">
        <v>11</v>
      </c>
      <c r="AA1014">
        <v>0</v>
      </c>
      <c r="AB1014">
        <v>51</v>
      </c>
      <c r="AC1014" t="str" cm="1">
        <f t="array" ref="AC1014">_xlfn.IFS(AB1014 &lt; 30, "&lt; 30", AB1014 &lt; 40, "30-39", AB1014 &lt; 50, "40-49", AB1014 &gt;= 50, "50+")</f>
        <v>50+</v>
      </c>
      <c r="AD1014">
        <v>2163</v>
      </c>
      <c r="AE1014">
        <v>0</v>
      </c>
      <c r="AF1014">
        <v>0</v>
      </c>
      <c r="AG1014">
        <v>0</v>
      </c>
      <c r="AH1014">
        <v>1</v>
      </c>
      <c r="AI1014">
        <v>0</v>
      </c>
      <c r="AJ1014" t="str" cm="1">
        <f t="array" ref="AJ101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1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14">
        <v>0</v>
      </c>
      <c r="AM1014">
        <v>0</v>
      </c>
      <c r="AN1014">
        <v>1</v>
      </c>
      <c r="AO1014">
        <v>0</v>
      </c>
      <c r="AP1014">
        <v>0</v>
      </c>
      <c r="AQ1014" t="str" cm="1">
        <f t="array" ref="AQ101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14" t="str" cm="1">
        <f t="array" ref="AR101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14">
        <v>1051</v>
      </c>
      <c r="AT1014">
        <v>1011</v>
      </c>
      <c r="AU1014">
        <v>0</v>
      </c>
      <c r="AV1014">
        <v>0</v>
      </c>
      <c r="AW1014" t="s">
        <v>43</v>
      </c>
      <c r="AX1014" t="s">
        <v>13</v>
      </c>
      <c r="AY1014" t="str">
        <f t="shared" si="136"/>
        <v>Store</v>
      </c>
      <c r="AZ1014">
        <v>15</v>
      </c>
      <c r="BA1014" t="s">
        <v>44</v>
      </c>
      <c r="BB1014">
        <f t="shared" si="137"/>
        <v>15</v>
      </c>
      <c r="BC1014">
        <f t="shared" si="138"/>
        <v>1091</v>
      </c>
      <c r="BD1014">
        <f t="shared" si="139"/>
        <v>10</v>
      </c>
      <c r="BE1014">
        <f t="shared" si="140"/>
        <v>5</v>
      </c>
      <c r="BF1014">
        <f t="shared" si="141"/>
        <v>7</v>
      </c>
      <c r="BG1014">
        <f t="shared" si="142"/>
        <v>22</v>
      </c>
      <c r="BH1014">
        <f t="shared" si="143"/>
        <v>8</v>
      </c>
      <c r="BI1014" t="str">
        <f>VLOOKUP(BH1014,'Additional Data'!$E$1:$F$12,2,FALSE)</f>
        <v>Top Customer</v>
      </c>
      <c r="BJ1014" t="str">
        <f>IF(G1014 &lt;= 'Additional Data'!$Q$2, "Low", IF(G1014 &lt;= 'Additional Data'!$Q$3, "Medium", "High"))</f>
        <v>Medium</v>
      </c>
      <c r="BK1014" t="str">
        <f>IF(K1014 &lt;= 'Additional Data'!$V$2, "Low", IF(K1014 &lt;= 'Additional Data'!$V$3, "Medium", "High"))</f>
        <v>High</v>
      </c>
      <c r="BL1014" t="str">
        <f>IF(L1014 &lt;= 'Additional Data'!$AA$2, "Low", IF(L1014 &lt;= 'Additional Data'!$AA$3, "Medium", "High"))</f>
        <v>Medium</v>
      </c>
      <c r="BM1014">
        <v>1013</v>
      </c>
    </row>
    <row r="1015" spans="1:65" x14ac:dyDescent="0.25">
      <c r="A1015">
        <v>31056</v>
      </c>
      <c r="B1015" t="str">
        <f>IF(A1015 &lt;= 'Additional Data'!$B$2,"Low", IF(A1015 &lt;='Additional Data'!$B$3, "Medium", "High"))</f>
        <v>Low</v>
      </c>
      <c r="C1015">
        <v>1</v>
      </c>
      <c r="D1015">
        <v>0</v>
      </c>
      <c r="E1015">
        <v>99</v>
      </c>
      <c r="F1015" t="str">
        <f t="shared" si="135"/>
        <v>Old</v>
      </c>
      <c r="G1015">
        <v>5</v>
      </c>
      <c r="H1015">
        <v>10</v>
      </c>
      <c r="I1015">
        <v>13</v>
      </c>
      <c r="J1015">
        <v>3</v>
      </c>
      <c r="K1015">
        <v>8</v>
      </c>
      <c r="L1015">
        <v>16</v>
      </c>
      <c r="M1015">
        <f>INDEX('Additional Data'!$H$2:$M$2, MATCH(MAX(G1015:L1015), G1015:L1015,0))</f>
        <v>0</v>
      </c>
      <c r="N1015">
        <v>1</v>
      </c>
      <c r="O1015">
        <v>1</v>
      </c>
      <c r="P1015">
        <v>0</v>
      </c>
      <c r="Q1015">
        <v>3</v>
      </c>
      <c r="R1015">
        <v>8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3</v>
      </c>
      <c r="Z1015">
        <v>11</v>
      </c>
      <c r="AA1015">
        <v>0</v>
      </c>
      <c r="AB1015">
        <v>43</v>
      </c>
      <c r="AC1015" t="str" cm="1">
        <f t="array" ref="AC1015">_xlfn.IFS(AB1015 &lt; 30, "&lt; 30", AB1015 &lt; 40, "30-39", AB1015 &lt; 50, "40-49", AB1015 &gt;= 50, "50+")</f>
        <v>40-49</v>
      </c>
      <c r="AD1015">
        <v>2682</v>
      </c>
      <c r="AE1015">
        <v>0</v>
      </c>
      <c r="AF1015">
        <v>1</v>
      </c>
      <c r="AG1015">
        <v>0</v>
      </c>
      <c r="AH1015">
        <v>0</v>
      </c>
      <c r="AI1015">
        <v>0</v>
      </c>
      <c r="AJ1015" t="str" cm="1">
        <f t="array" ref="AJ101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1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15">
        <v>1</v>
      </c>
      <c r="AM1015">
        <v>0</v>
      </c>
      <c r="AN1015">
        <v>0</v>
      </c>
      <c r="AO1015">
        <v>0</v>
      </c>
      <c r="AP1015">
        <v>0</v>
      </c>
      <c r="AQ1015" t="str" cm="1">
        <f t="array" ref="AQ101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015" t="str" cm="1">
        <f t="array" ref="AR101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015">
        <v>39</v>
      </c>
      <c r="AT1015">
        <v>23</v>
      </c>
      <c r="AU1015">
        <v>0</v>
      </c>
      <c r="AV1015">
        <v>1</v>
      </c>
      <c r="AW1015" t="s">
        <v>45</v>
      </c>
      <c r="AX1015" t="s">
        <v>13</v>
      </c>
      <c r="AY1015" t="str">
        <f t="shared" si="136"/>
        <v>Store</v>
      </c>
      <c r="AZ1015">
        <v>4</v>
      </c>
      <c r="BA1015" t="s">
        <v>44</v>
      </c>
      <c r="BB1015">
        <f t="shared" si="137"/>
        <v>4</v>
      </c>
      <c r="BC1015">
        <f t="shared" si="138"/>
        <v>55</v>
      </c>
      <c r="BD1015">
        <f t="shared" si="139"/>
        <v>0.99999999999999978</v>
      </c>
      <c r="BE1015">
        <f t="shared" si="140"/>
        <v>0</v>
      </c>
      <c r="BF1015">
        <f t="shared" si="141"/>
        <v>1</v>
      </c>
      <c r="BG1015">
        <f t="shared" si="142"/>
        <v>1.9999999999999998</v>
      </c>
      <c r="BH1015">
        <f t="shared" si="143"/>
        <v>0</v>
      </c>
      <c r="BI1015" t="str">
        <f>VLOOKUP(BH1015,'Additional Data'!$E$1:$F$12,2,FALSE)</f>
        <v>Churned Customer</v>
      </c>
      <c r="BJ1015" t="str">
        <f>IF(G1015 &lt;= 'Additional Data'!$Q$2, "Low", IF(G1015 &lt;= 'Additional Data'!$Q$3, "Medium", "High"))</f>
        <v>Low</v>
      </c>
      <c r="BK1015" t="str">
        <f>IF(K1015 &lt;= 'Additional Data'!$V$2, "Low", IF(K1015 &lt;= 'Additional Data'!$V$3, "Medium", "High"))</f>
        <v>Medium</v>
      </c>
      <c r="BL1015" t="str">
        <f>IF(L1015 &lt;= 'Additional Data'!$AA$2, "Low", IF(L1015 &lt;= 'Additional Data'!$AA$3, "Medium", "High"))</f>
        <v>Medium</v>
      </c>
      <c r="BM1015">
        <v>1014</v>
      </c>
    </row>
    <row r="1016" spans="1:65" x14ac:dyDescent="0.25">
      <c r="A1016">
        <v>79593</v>
      </c>
      <c r="B1016" t="str">
        <f>IF(A1016 &lt;= 'Additional Data'!$B$2,"Low", IF(A1016 &lt;='Additional Data'!$B$3, "Medium", "High"))</f>
        <v>High</v>
      </c>
      <c r="C1016">
        <v>0</v>
      </c>
      <c r="D1016">
        <v>0</v>
      </c>
      <c r="E1016">
        <v>70</v>
      </c>
      <c r="F1016" t="str">
        <f t="shared" si="135"/>
        <v>Old</v>
      </c>
      <c r="G1016">
        <v>350</v>
      </c>
      <c r="H1016">
        <v>60</v>
      </c>
      <c r="I1016">
        <v>568</v>
      </c>
      <c r="J1016">
        <v>110</v>
      </c>
      <c r="K1016">
        <v>133</v>
      </c>
      <c r="L1016">
        <v>145</v>
      </c>
      <c r="M1016">
        <f>INDEX('Additional Data'!$H$2:$M$2, MATCH(MAX(G1016:L1016), G1016:L1016,0))</f>
        <v>0</v>
      </c>
      <c r="N1016">
        <v>1</v>
      </c>
      <c r="O1016">
        <v>5</v>
      </c>
      <c r="P1016">
        <v>6</v>
      </c>
      <c r="Q1016">
        <v>7</v>
      </c>
      <c r="R1016">
        <v>2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3</v>
      </c>
      <c r="Z1016">
        <v>11</v>
      </c>
      <c r="AA1016">
        <v>0</v>
      </c>
      <c r="AB1016">
        <v>47</v>
      </c>
      <c r="AC1016" t="str" cm="1">
        <f t="array" ref="AC1016">_xlfn.IFS(AB1016 &lt; 30, "&lt; 30", AB1016 &lt; 40, "30-39", AB1016 &lt; 50, "40-49", AB1016 &gt;= 50, "50+")</f>
        <v>40-49</v>
      </c>
      <c r="AD1016">
        <v>2207</v>
      </c>
      <c r="AE1016">
        <v>0</v>
      </c>
      <c r="AF1016">
        <v>1</v>
      </c>
      <c r="AG1016">
        <v>0</v>
      </c>
      <c r="AH1016">
        <v>0</v>
      </c>
      <c r="AI1016">
        <v>0</v>
      </c>
      <c r="AJ1016" t="str" cm="1">
        <f t="array" ref="AJ101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1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16">
        <v>0</v>
      </c>
      <c r="AM1016">
        <v>0</v>
      </c>
      <c r="AN1016">
        <v>1</v>
      </c>
      <c r="AO1016">
        <v>0</v>
      </c>
      <c r="AP1016">
        <v>0</v>
      </c>
      <c r="AQ1016" t="str" cm="1">
        <f t="array" ref="AQ101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16" t="str" cm="1">
        <f t="array" ref="AR101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16">
        <v>1221</v>
      </c>
      <c r="AT1016">
        <v>1076</v>
      </c>
      <c r="AU1016">
        <v>1</v>
      </c>
      <c r="AV1016">
        <v>0</v>
      </c>
      <c r="AW1016" t="s">
        <v>43</v>
      </c>
      <c r="AX1016" t="s">
        <v>13</v>
      </c>
      <c r="AY1016" t="str">
        <f t="shared" si="136"/>
        <v>Store</v>
      </c>
      <c r="AZ1016">
        <v>18</v>
      </c>
      <c r="BA1016" t="s">
        <v>48</v>
      </c>
      <c r="BB1016">
        <f t="shared" si="137"/>
        <v>18</v>
      </c>
      <c r="BC1016">
        <f t="shared" si="138"/>
        <v>1366</v>
      </c>
      <c r="BD1016">
        <f t="shared" si="139"/>
        <v>3.0000000000000004</v>
      </c>
      <c r="BE1016">
        <f t="shared" si="140"/>
        <v>7</v>
      </c>
      <c r="BF1016">
        <f t="shared" si="141"/>
        <v>8</v>
      </c>
      <c r="BG1016">
        <f t="shared" si="142"/>
        <v>18</v>
      </c>
      <c r="BH1016">
        <f t="shared" si="143"/>
        <v>6</v>
      </c>
      <c r="BI1016" t="str">
        <f>VLOOKUP(BH1016,'Additional Data'!$E$1:$F$12,2,FALSE)</f>
        <v>Loyal Customer</v>
      </c>
      <c r="BJ1016" t="str">
        <f>IF(G1016 &lt;= 'Additional Data'!$Q$2, "Low", IF(G1016 &lt;= 'Additional Data'!$Q$3, "Medium", "High"))</f>
        <v>Medium</v>
      </c>
      <c r="BK1016" t="str">
        <f>IF(K1016 &lt;= 'Additional Data'!$V$2, "Low", IF(K1016 &lt;= 'Additional Data'!$V$3, "Medium", "High"))</f>
        <v>High</v>
      </c>
      <c r="BL1016" t="str">
        <f>IF(L1016 &lt;= 'Additional Data'!$AA$2, "Low", IF(L1016 &lt;= 'Additional Data'!$AA$3, "Medium", "High"))</f>
        <v>High</v>
      </c>
      <c r="BM1016">
        <v>1015</v>
      </c>
    </row>
    <row r="1017" spans="1:65" x14ac:dyDescent="0.25">
      <c r="A1017">
        <v>28071</v>
      </c>
      <c r="B1017" t="str">
        <f>IF(A1017 &lt;= 'Additional Data'!$B$2,"Low", IF(A1017 &lt;='Additional Data'!$B$3, "Medium", "High"))</f>
        <v>Low</v>
      </c>
      <c r="C1017">
        <v>0</v>
      </c>
      <c r="D1017">
        <v>0</v>
      </c>
      <c r="E1017">
        <v>65</v>
      </c>
      <c r="F1017" t="str">
        <f t="shared" si="135"/>
        <v>Old</v>
      </c>
      <c r="G1017">
        <v>39</v>
      </c>
      <c r="H1017">
        <v>33</v>
      </c>
      <c r="I1017">
        <v>130</v>
      </c>
      <c r="J1017">
        <v>41</v>
      </c>
      <c r="K1017">
        <v>26</v>
      </c>
      <c r="L1017">
        <v>44</v>
      </c>
      <c r="M1017">
        <f>INDEX('Additional Data'!$H$2:$M$2, MATCH(MAX(G1017:L1017), G1017:L1017,0))</f>
        <v>0</v>
      </c>
      <c r="N1017">
        <v>2</v>
      </c>
      <c r="O1017">
        <v>5</v>
      </c>
      <c r="P1017">
        <v>1</v>
      </c>
      <c r="Q1017">
        <v>5</v>
      </c>
      <c r="R1017">
        <v>8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3</v>
      </c>
      <c r="Z1017">
        <v>11</v>
      </c>
      <c r="AA1017">
        <v>0</v>
      </c>
      <c r="AB1017">
        <v>40</v>
      </c>
      <c r="AC1017" t="str" cm="1">
        <f t="array" ref="AC1017">_xlfn.IFS(AB1017 &lt; 30, "&lt; 30", AB1017 &lt; 40, "30-39", AB1017 &lt; 50, "40-49", AB1017 &gt;= 50, "50+")</f>
        <v>40-49</v>
      </c>
      <c r="AD1017">
        <v>2828</v>
      </c>
      <c r="AE1017">
        <v>0</v>
      </c>
      <c r="AF1017">
        <v>0</v>
      </c>
      <c r="AG1017">
        <v>1</v>
      </c>
      <c r="AH1017">
        <v>0</v>
      </c>
      <c r="AI1017">
        <v>0</v>
      </c>
      <c r="AJ1017" t="str" cm="1">
        <f t="array" ref="AJ101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1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17">
        <v>0</v>
      </c>
      <c r="AM1017">
        <v>0</v>
      </c>
      <c r="AN1017">
        <v>1</v>
      </c>
      <c r="AO1017">
        <v>0</v>
      </c>
      <c r="AP1017">
        <v>0</v>
      </c>
      <c r="AQ1017" t="str" cm="1">
        <f t="array" ref="AQ101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17" t="str" cm="1">
        <f t="array" ref="AR101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17">
        <v>269</v>
      </c>
      <c r="AT1017">
        <v>225</v>
      </c>
      <c r="AU1017">
        <v>0</v>
      </c>
      <c r="AV1017">
        <v>0</v>
      </c>
      <c r="AW1017" t="s">
        <v>47</v>
      </c>
      <c r="AX1017" t="s">
        <v>11</v>
      </c>
      <c r="AY1017" t="str">
        <f t="shared" si="136"/>
        <v>Web</v>
      </c>
      <c r="AZ1017">
        <v>11</v>
      </c>
      <c r="BA1017" t="s">
        <v>44</v>
      </c>
      <c r="BB1017">
        <f t="shared" si="137"/>
        <v>11</v>
      </c>
      <c r="BC1017">
        <f t="shared" si="138"/>
        <v>313</v>
      </c>
      <c r="BD1017">
        <f t="shared" si="139"/>
        <v>4</v>
      </c>
      <c r="BE1017">
        <f t="shared" si="140"/>
        <v>4</v>
      </c>
      <c r="BF1017">
        <f t="shared" si="141"/>
        <v>4</v>
      </c>
      <c r="BG1017">
        <f t="shared" si="142"/>
        <v>12</v>
      </c>
      <c r="BH1017">
        <f t="shared" si="143"/>
        <v>3</v>
      </c>
      <c r="BI1017" t="str">
        <f>VLOOKUP(BH1017,'Additional Data'!$E$1:$F$12,2,FALSE)</f>
        <v>At Risk</v>
      </c>
      <c r="BJ1017" t="str">
        <f>IF(G1017 &lt;= 'Additional Data'!$Q$2, "Low", IF(G1017 &lt;= 'Additional Data'!$Q$3, "Medium", "High"))</f>
        <v>Medium</v>
      </c>
      <c r="BK1017" t="str">
        <f>IF(K1017 &lt;= 'Additional Data'!$V$2, "Low", IF(K1017 &lt;= 'Additional Data'!$V$3, "Medium", "High"))</f>
        <v>Medium</v>
      </c>
      <c r="BL1017" t="str">
        <f>IF(L1017 &lt;= 'Additional Data'!$AA$2, "Low", IF(L1017 &lt;= 'Additional Data'!$AA$3, "Medium", "High"))</f>
        <v>Medium</v>
      </c>
      <c r="BM1017">
        <v>1016</v>
      </c>
    </row>
    <row r="1018" spans="1:65" x14ac:dyDescent="0.25">
      <c r="A1018">
        <v>37334</v>
      </c>
      <c r="B1018" t="str">
        <f>IF(A1018 &lt;= 'Additional Data'!$B$2,"Low", IF(A1018 &lt;='Additional Data'!$B$3, "Medium", "High"))</f>
        <v>Medium</v>
      </c>
      <c r="C1018">
        <v>1</v>
      </c>
      <c r="D1018">
        <v>1</v>
      </c>
      <c r="E1018">
        <v>44</v>
      </c>
      <c r="F1018" t="str">
        <f t="shared" si="135"/>
        <v>Mid</v>
      </c>
      <c r="G1018">
        <v>26</v>
      </c>
      <c r="H1018">
        <v>1</v>
      </c>
      <c r="I1018">
        <v>16</v>
      </c>
      <c r="J1018">
        <v>2</v>
      </c>
      <c r="K1018">
        <v>2</v>
      </c>
      <c r="L1018">
        <v>15</v>
      </c>
      <c r="M1018">
        <f>INDEX('Additional Data'!$H$2:$M$2, MATCH(MAX(G1018:L1018), G1018:L1018,0))</f>
        <v>0</v>
      </c>
      <c r="N1018">
        <v>4</v>
      </c>
      <c r="O1018">
        <v>3</v>
      </c>
      <c r="P1018">
        <v>0</v>
      </c>
      <c r="Q1018">
        <v>4</v>
      </c>
      <c r="R1018">
        <v>4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3</v>
      </c>
      <c r="Z1018">
        <v>11</v>
      </c>
      <c r="AA1018">
        <v>0</v>
      </c>
      <c r="AB1018">
        <v>62</v>
      </c>
      <c r="AC1018" t="str" cm="1">
        <f t="array" ref="AC1018">_xlfn.IFS(AB1018 &lt; 30, "&lt; 30", AB1018 &lt; 40, "30-39", AB1018 &lt; 50, "40-49", AB1018 &gt;= 50, "50+")</f>
        <v>50+</v>
      </c>
      <c r="AD1018">
        <v>2282</v>
      </c>
      <c r="AE1018">
        <v>0</v>
      </c>
      <c r="AF1018">
        <v>0</v>
      </c>
      <c r="AG1018">
        <v>0</v>
      </c>
      <c r="AH1018">
        <v>1</v>
      </c>
      <c r="AI1018">
        <v>0</v>
      </c>
      <c r="AJ1018" t="str" cm="1">
        <f t="array" ref="AJ101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1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18">
        <v>0</v>
      </c>
      <c r="AM1018">
        <v>0</v>
      </c>
      <c r="AN1018">
        <v>0</v>
      </c>
      <c r="AO1018">
        <v>0</v>
      </c>
      <c r="AP1018">
        <v>1</v>
      </c>
      <c r="AQ1018" t="str" cm="1">
        <f t="array" ref="AQ101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18" t="str" cm="1">
        <f t="array" ref="AR101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18">
        <v>47</v>
      </c>
      <c r="AT1018">
        <v>32</v>
      </c>
      <c r="AU1018">
        <v>0</v>
      </c>
      <c r="AV1018">
        <v>2</v>
      </c>
      <c r="AW1018" t="s">
        <v>45</v>
      </c>
      <c r="AX1018" t="s">
        <v>13</v>
      </c>
      <c r="AY1018" t="str">
        <f t="shared" si="136"/>
        <v>Store</v>
      </c>
      <c r="AZ1018">
        <v>7</v>
      </c>
      <c r="BA1018" t="s">
        <v>44</v>
      </c>
      <c r="BB1018">
        <f t="shared" si="137"/>
        <v>7</v>
      </c>
      <c r="BC1018">
        <f t="shared" si="138"/>
        <v>62</v>
      </c>
      <c r="BD1018">
        <f t="shared" si="139"/>
        <v>6</v>
      </c>
      <c r="BE1018">
        <f t="shared" si="140"/>
        <v>3</v>
      </c>
      <c r="BF1018">
        <f t="shared" si="141"/>
        <v>2</v>
      </c>
      <c r="BG1018">
        <f t="shared" si="142"/>
        <v>11</v>
      </c>
      <c r="BH1018">
        <f t="shared" si="143"/>
        <v>3</v>
      </c>
      <c r="BI1018" t="str">
        <f>VLOOKUP(BH1018,'Additional Data'!$E$1:$F$12,2,FALSE)</f>
        <v>At Risk</v>
      </c>
      <c r="BJ1018" t="str">
        <f>IF(G1018 &lt;= 'Additional Data'!$Q$2, "Low", IF(G1018 &lt;= 'Additional Data'!$Q$3, "Medium", "High"))</f>
        <v>Medium</v>
      </c>
      <c r="BK1018" t="str">
        <f>IF(K1018 &lt;= 'Additional Data'!$V$2, "Low", IF(K1018 &lt;= 'Additional Data'!$V$3, "Medium", "High"))</f>
        <v>Medium</v>
      </c>
      <c r="BL1018" t="str">
        <f>IF(L1018 &lt;= 'Additional Data'!$AA$2, "Low", IF(L1018 &lt;= 'Additional Data'!$AA$3, "Medium", "High"))</f>
        <v>Medium</v>
      </c>
      <c r="BM1018">
        <v>1017</v>
      </c>
    </row>
    <row r="1019" spans="1:65" x14ac:dyDescent="0.25">
      <c r="A1019">
        <v>46423</v>
      </c>
      <c r="B1019" t="str">
        <f>IF(A1019 &lt;= 'Additional Data'!$B$2,"Low", IF(A1019 &lt;='Additional Data'!$B$3, "Medium", "High"))</f>
        <v>Medium</v>
      </c>
      <c r="C1019">
        <v>1</v>
      </c>
      <c r="D1019">
        <v>1</v>
      </c>
      <c r="E1019">
        <v>6</v>
      </c>
      <c r="F1019" t="str">
        <f t="shared" si="135"/>
        <v>Very Recent</v>
      </c>
      <c r="G1019">
        <v>68</v>
      </c>
      <c r="H1019">
        <v>0</v>
      </c>
      <c r="I1019">
        <v>16</v>
      </c>
      <c r="J1019">
        <v>0</v>
      </c>
      <c r="K1019">
        <v>0</v>
      </c>
      <c r="L1019">
        <v>8</v>
      </c>
      <c r="M1019">
        <f>INDEX('Additional Data'!$H$2:$M$2, MATCH(MAX(G1019:L1019), G1019:L1019,0))</f>
        <v>0</v>
      </c>
      <c r="N1019">
        <v>3</v>
      </c>
      <c r="O1019">
        <v>2</v>
      </c>
      <c r="P1019">
        <v>0</v>
      </c>
      <c r="Q1019">
        <v>4</v>
      </c>
      <c r="R1019">
        <v>7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3</v>
      </c>
      <c r="Z1019">
        <v>11</v>
      </c>
      <c r="AA1019">
        <v>0</v>
      </c>
      <c r="AB1019">
        <v>48</v>
      </c>
      <c r="AC1019" t="str" cm="1">
        <f t="array" ref="AC1019">_xlfn.IFS(AB1019 &lt; 30, "&lt; 30", AB1019 &lt; 40, "30-39", AB1019 &lt; 50, "40-49", AB1019 &gt;= 50, "50+")</f>
        <v>40-49</v>
      </c>
      <c r="AD1019">
        <v>2443</v>
      </c>
      <c r="AE1019">
        <v>0</v>
      </c>
      <c r="AF1019">
        <v>0</v>
      </c>
      <c r="AG1019">
        <v>1</v>
      </c>
      <c r="AH1019">
        <v>0</v>
      </c>
      <c r="AI1019">
        <v>0</v>
      </c>
      <c r="AJ1019" t="str" cm="1">
        <f t="array" ref="AJ101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1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19">
        <v>0</v>
      </c>
      <c r="AM1019">
        <v>0</v>
      </c>
      <c r="AN1019">
        <v>0</v>
      </c>
      <c r="AO1019">
        <v>1</v>
      </c>
      <c r="AP1019">
        <v>0</v>
      </c>
      <c r="AQ1019" t="str" cm="1">
        <f t="array" ref="AQ101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019" t="str" cm="1">
        <f t="array" ref="AR101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19">
        <v>84</v>
      </c>
      <c r="AT1019">
        <v>76</v>
      </c>
      <c r="AU1019">
        <v>0</v>
      </c>
      <c r="AV1019">
        <v>2</v>
      </c>
      <c r="AW1019" t="s">
        <v>47</v>
      </c>
      <c r="AX1019" t="s">
        <v>13</v>
      </c>
      <c r="AY1019" t="str">
        <f t="shared" si="136"/>
        <v>Store</v>
      </c>
      <c r="AZ1019">
        <v>6</v>
      </c>
      <c r="BA1019" t="s">
        <v>44</v>
      </c>
      <c r="BB1019">
        <f t="shared" si="137"/>
        <v>6</v>
      </c>
      <c r="BC1019">
        <f t="shared" si="138"/>
        <v>92</v>
      </c>
      <c r="BD1019">
        <f t="shared" si="139"/>
        <v>10</v>
      </c>
      <c r="BE1019">
        <f t="shared" si="140"/>
        <v>2</v>
      </c>
      <c r="BF1019">
        <f t="shared" si="141"/>
        <v>3</v>
      </c>
      <c r="BG1019">
        <f t="shared" si="142"/>
        <v>15</v>
      </c>
      <c r="BH1019">
        <f t="shared" si="143"/>
        <v>4</v>
      </c>
      <c r="BI1019" t="str">
        <f>VLOOKUP(BH1019,'Additional Data'!$E$1:$F$12,2,FALSE)</f>
        <v>At Risk</v>
      </c>
      <c r="BJ1019" t="str">
        <f>IF(G1019 &lt;= 'Additional Data'!$Q$2, "Low", IF(G1019 &lt;= 'Additional Data'!$Q$3, "Medium", "High"))</f>
        <v>Medium</v>
      </c>
      <c r="BK1019" t="str">
        <f>IF(K1019 &lt;= 'Additional Data'!$V$2, "Low", IF(K1019 &lt;= 'Additional Data'!$V$3, "Medium", "High"))</f>
        <v>Low</v>
      </c>
      <c r="BL1019" t="str">
        <f>IF(L1019 &lt;= 'Additional Data'!$AA$2, "Low", IF(L1019 &lt;= 'Additional Data'!$AA$3, "Medium", "High"))</f>
        <v>Low</v>
      </c>
      <c r="BM1019">
        <v>1018</v>
      </c>
    </row>
    <row r="1020" spans="1:65" x14ac:dyDescent="0.25">
      <c r="A1020">
        <v>37126</v>
      </c>
      <c r="B1020" t="str">
        <f>IF(A1020 &lt;= 'Additional Data'!$B$2,"Low", IF(A1020 &lt;='Additional Data'!$B$3, "Medium", "High"))</f>
        <v>Medium</v>
      </c>
      <c r="C1020">
        <v>1</v>
      </c>
      <c r="D1020">
        <v>0</v>
      </c>
      <c r="E1020">
        <v>9</v>
      </c>
      <c r="F1020" t="str">
        <f t="shared" si="135"/>
        <v>Recent</v>
      </c>
      <c r="G1020">
        <v>45</v>
      </c>
      <c r="H1020">
        <v>3</v>
      </c>
      <c r="I1020">
        <v>9</v>
      </c>
      <c r="J1020">
        <v>4</v>
      </c>
      <c r="K1020">
        <v>4</v>
      </c>
      <c r="L1020">
        <v>7</v>
      </c>
      <c r="M1020">
        <f>INDEX('Additional Data'!$H$2:$M$2, MATCH(MAX(G1020:L1020), G1020:L1020,0))</f>
        <v>0</v>
      </c>
      <c r="N1020">
        <v>1</v>
      </c>
      <c r="O1020">
        <v>1</v>
      </c>
      <c r="P1020">
        <v>2</v>
      </c>
      <c r="Q1020">
        <v>2</v>
      </c>
      <c r="R1020">
        <v>6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3</v>
      </c>
      <c r="Z1020">
        <v>11</v>
      </c>
      <c r="AA1020">
        <v>1</v>
      </c>
      <c r="AB1020">
        <v>49</v>
      </c>
      <c r="AC1020" t="str" cm="1">
        <f t="array" ref="AC1020">_xlfn.IFS(AB1020 &lt; 30, "&lt; 30", AB1020 &lt; 40, "30-39", AB1020 &lt; 50, "40-49", AB1020 &gt;= 50, "50+")</f>
        <v>40-49</v>
      </c>
      <c r="AD1020">
        <v>2250</v>
      </c>
      <c r="AE1020">
        <v>0</v>
      </c>
      <c r="AF1020">
        <v>1</v>
      </c>
      <c r="AG1020">
        <v>0</v>
      </c>
      <c r="AH1020">
        <v>0</v>
      </c>
      <c r="AI1020">
        <v>0</v>
      </c>
      <c r="AJ1020" t="str" cm="1">
        <f t="array" ref="AJ102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2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20">
        <v>0</v>
      </c>
      <c r="AM1020">
        <v>0</v>
      </c>
      <c r="AN1020">
        <v>0</v>
      </c>
      <c r="AO1020">
        <v>0</v>
      </c>
      <c r="AP1020">
        <v>1</v>
      </c>
      <c r="AQ1020" t="str" cm="1">
        <f t="array" ref="AQ102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20" t="str" cm="1">
        <f t="array" ref="AR102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20">
        <v>65</v>
      </c>
      <c r="AT1020">
        <v>58</v>
      </c>
      <c r="AU1020">
        <v>1</v>
      </c>
      <c r="AV1020">
        <v>1</v>
      </c>
      <c r="AW1020" t="s">
        <v>47</v>
      </c>
      <c r="AX1020" t="s">
        <v>12</v>
      </c>
      <c r="AY1020" t="str">
        <f t="shared" si="136"/>
        <v>Catalog</v>
      </c>
      <c r="AZ1020">
        <v>5</v>
      </c>
      <c r="BA1020" t="s">
        <v>48</v>
      </c>
      <c r="BB1020">
        <f t="shared" si="137"/>
        <v>5</v>
      </c>
      <c r="BC1020">
        <f t="shared" si="138"/>
        <v>72</v>
      </c>
      <c r="BD1020">
        <f t="shared" si="139"/>
        <v>10</v>
      </c>
      <c r="BE1020">
        <f t="shared" si="140"/>
        <v>1</v>
      </c>
      <c r="BF1020">
        <f t="shared" si="141"/>
        <v>2</v>
      </c>
      <c r="BG1020">
        <f t="shared" si="142"/>
        <v>13</v>
      </c>
      <c r="BH1020">
        <f t="shared" si="143"/>
        <v>3</v>
      </c>
      <c r="BI1020" t="str">
        <f>VLOOKUP(BH1020,'Additional Data'!$E$1:$F$12,2,FALSE)</f>
        <v>At Risk</v>
      </c>
      <c r="BJ1020" t="str">
        <f>IF(G1020 &lt;= 'Additional Data'!$Q$2, "Low", IF(G1020 &lt;= 'Additional Data'!$Q$3, "Medium", "High"))</f>
        <v>Medium</v>
      </c>
      <c r="BK1020" t="str">
        <f>IF(K1020 &lt;= 'Additional Data'!$V$2, "Low", IF(K1020 &lt;= 'Additional Data'!$V$3, "Medium", "High"))</f>
        <v>Medium</v>
      </c>
      <c r="BL1020" t="str">
        <f>IF(L1020 &lt;= 'Additional Data'!$AA$2, "Low", IF(L1020 &lt;= 'Additional Data'!$AA$3, "Medium", "High"))</f>
        <v>Low</v>
      </c>
      <c r="BM1020">
        <v>1019</v>
      </c>
    </row>
    <row r="1021" spans="1:65" x14ac:dyDescent="0.25">
      <c r="A1021">
        <v>47703</v>
      </c>
      <c r="B1021" t="str">
        <f>IF(A1021 &lt;= 'Additional Data'!$B$2,"Low", IF(A1021 &lt;='Additional Data'!$B$3, "Medium", "High"))</f>
        <v>Medium</v>
      </c>
      <c r="C1021">
        <v>0</v>
      </c>
      <c r="D1021">
        <v>1</v>
      </c>
      <c r="E1021">
        <v>95</v>
      </c>
      <c r="F1021" t="str">
        <f t="shared" si="135"/>
        <v>Old</v>
      </c>
      <c r="G1021">
        <v>359</v>
      </c>
      <c r="H1021">
        <v>0</v>
      </c>
      <c r="I1021">
        <v>134</v>
      </c>
      <c r="J1021">
        <v>13</v>
      </c>
      <c r="K1021">
        <v>26</v>
      </c>
      <c r="L1021">
        <v>123</v>
      </c>
      <c r="M1021">
        <f>INDEX('Additional Data'!$H$2:$M$2, MATCH(MAX(G1021:L1021), G1021:L1021,0))</f>
        <v>0</v>
      </c>
      <c r="N1021">
        <v>4</v>
      </c>
      <c r="O1021">
        <v>6</v>
      </c>
      <c r="P1021">
        <v>3</v>
      </c>
      <c r="Q1021">
        <v>8</v>
      </c>
      <c r="R1021">
        <v>5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3</v>
      </c>
      <c r="Z1021">
        <v>11</v>
      </c>
      <c r="AA1021">
        <v>0</v>
      </c>
      <c r="AB1021">
        <v>67</v>
      </c>
      <c r="AC1021" t="str" cm="1">
        <f t="array" ref="AC1021">_xlfn.IFS(AB1021 &lt; 30, "&lt; 30", AB1021 &lt; 40, "30-39", AB1021 &lt; 50, "40-49", AB1021 &gt;= 50, "50+")</f>
        <v>50+</v>
      </c>
      <c r="AD1021">
        <v>2555</v>
      </c>
      <c r="AE1021">
        <v>0</v>
      </c>
      <c r="AF1021">
        <v>1</v>
      </c>
      <c r="AG1021">
        <v>0</v>
      </c>
      <c r="AH1021">
        <v>0</v>
      </c>
      <c r="AI1021">
        <v>0</v>
      </c>
      <c r="AJ1021" t="str" cm="1">
        <f t="array" ref="AJ102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2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21">
        <v>0</v>
      </c>
      <c r="AM1021">
        <v>0</v>
      </c>
      <c r="AN1021">
        <v>1</v>
      </c>
      <c r="AO1021">
        <v>0</v>
      </c>
      <c r="AP1021">
        <v>0</v>
      </c>
      <c r="AQ1021" t="str" cm="1">
        <f t="array" ref="AQ102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21" t="str" cm="1">
        <f t="array" ref="AR102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21">
        <v>532</v>
      </c>
      <c r="AT1021">
        <v>409</v>
      </c>
      <c r="AU1021">
        <v>0</v>
      </c>
      <c r="AV1021">
        <v>1</v>
      </c>
      <c r="AW1021" t="s">
        <v>46</v>
      </c>
      <c r="AX1021" t="s">
        <v>13</v>
      </c>
      <c r="AY1021" t="str">
        <f t="shared" si="136"/>
        <v>Store</v>
      </c>
      <c r="AZ1021">
        <v>17</v>
      </c>
      <c r="BA1021" t="s">
        <v>44</v>
      </c>
      <c r="BB1021">
        <f t="shared" si="137"/>
        <v>17</v>
      </c>
      <c r="BC1021">
        <f t="shared" si="138"/>
        <v>655</v>
      </c>
      <c r="BD1021">
        <f t="shared" si="139"/>
        <v>0.99999999999999978</v>
      </c>
      <c r="BE1021">
        <f t="shared" si="140"/>
        <v>6</v>
      </c>
      <c r="BF1021">
        <f t="shared" si="141"/>
        <v>6</v>
      </c>
      <c r="BG1021">
        <f t="shared" si="142"/>
        <v>13</v>
      </c>
      <c r="BH1021">
        <f t="shared" si="143"/>
        <v>3</v>
      </c>
      <c r="BI1021" t="str">
        <f>VLOOKUP(BH1021,'Additional Data'!$E$1:$F$12,2,FALSE)</f>
        <v>At Risk</v>
      </c>
      <c r="BJ1021" t="str">
        <f>IF(G1021 &lt;= 'Additional Data'!$Q$2, "Low", IF(G1021 &lt;= 'Additional Data'!$Q$3, "Medium", "High"))</f>
        <v>Medium</v>
      </c>
      <c r="BK1021" t="str">
        <f>IF(K1021 &lt;= 'Additional Data'!$V$2, "Low", IF(K1021 &lt;= 'Additional Data'!$V$3, "Medium", "High"))</f>
        <v>Medium</v>
      </c>
      <c r="BL1021" t="str">
        <f>IF(L1021 &lt;= 'Additional Data'!$AA$2, "Low", IF(L1021 &lt;= 'Additional Data'!$AA$3, "Medium", "High"))</f>
        <v>High</v>
      </c>
      <c r="BM1021">
        <v>1020</v>
      </c>
    </row>
    <row r="1022" spans="1:65" x14ac:dyDescent="0.25">
      <c r="A1022">
        <v>61180</v>
      </c>
      <c r="B1022" t="str">
        <f>IF(A1022 &lt;= 'Additional Data'!$B$2,"Low", IF(A1022 &lt;='Additional Data'!$B$3, "Medium", "High"))</f>
        <v>Medium</v>
      </c>
      <c r="C1022">
        <v>0</v>
      </c>
      <c r="D1022">
        <v>1</v>
      </c>
      <c r="E1022">
        <v>70</v>
      </c>
      <c r="F1022" t="str">
        <f t="shared" si="135"/>
        <v>Old</v>
      </c>
      <c r="G1022">
        <v>403</v>
      </c>
      <c r="H1022">
        <v>24</v>
      </c>
      <c r="I1022">
        <v>29</v>
      </c>
      <c r="J1022">
        <v>6</v>
      </c>
      <c r="K1022">
        <v>24</v>
      </c>
      <c r="L1022">
        <v>218</v>
      </c>
      <c r="M1022">
        <f>INDEX('Additional Data'!$H$2:$M$2, MATCH(MAX(G1022:L1022), G1022:L1022,0))</f>
        <v>0</v>
      </c>
      <c r="N1022">
        <v>2</v>
      </c>
      <c r="O1022">
        <v>5</v>
      </c>
      <c r="P1022">
        <v>5</v>
      </c>
      <c r="Q1022">
        <v>6</v>
      </c>
      <c r="R1022">
        <v>3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3</v>
      </c>
      <c r="Z1022">
        <v>11</v>
      </c>
      <c r="AA1022">
        <v>0</v>
      </c>
      <c r="AB1022">
        <v>61</v>
      </c>
      <c r="AC1022" t="str" cm="1">
        <f t="array" ref="AC1022">_xlfn.IFS(AB1022 &lt; 30, "&lt; 30", AB1022 &lt; 40, "30-39", AB1022 &lt; 50, "40-49", AB1022 &gt;= 50, "50+")</f>
        <v>50+</v>
      </c>
      <c r="AD1022">
        <v>2226</v>
      </c>
      <c r="AE1022">
        <v>0</v>
      </c>
      <c r="AF1022">
        <v>1</v>
      </c>
      <c r="AG1022">
        <v>0</v>
      </c>
      <c r="AH1022">
        <v>0</v>
      </c>
      <c r="AI1022">
        <v>0</v>
      </c>
      <c r="AJ1022" t="str" cm="1">
        <f t="array" ref="AJ102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2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22">
        <v>0</v>
      </c>
      <c r="AM1022">
        <v>0</v>
      </c>
      <c r="AN1022">
        <v>1</v>
      </c>
      <c r="AO1022">
        <v>0</v>
      </c>
      <c r="AP1022">
        <v>0</v>
      </c>
      <c r="AQ1022" t="str" cm="1">
        <f t="array" ref="AQ102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22" t="str" cm="1">
        <f t="array" ref="AR102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22">
        <v>486</v>
      </c>
      <c r="AT1022">
        <v>268</v>
      </c>
      <c r="AU1022">
        <v>1</v>
      </c>
      <c r="AV1022">
        <v>1</v>
      </c>
      <c r="AW1022" t="s">
        <v>46</v>
      </c>
      <c r="AX1022" t="s">
        <v>13</v>
      </c>
      <c r="AY1022" t="str">
        <f t="shared" si="136"/>
        <v>Store</v>
      </c>
      <c r="AZ1022">
        <v>16</v>
      </c>
      <c r="BA1022" t="s">
        <v>48</v>
      </c>
      <c r="BB1022">
        <f t="shared" si="137"/>
        <v>16</v>
      </c>
      <c r="BC1022">
        <f t="shared" si="138"/>
        <v>704</v>
      </c>
      <c r="BD1022">
        <f t="shared" si="139"/>
        <v>3.0000000000000004</v>
      </c>
      <c r="BE1022">
        <f t="shared" si="140"/>
        <v>6</v>
      </c>
      <c r="BF1022">
        <f t="shared" si="141"/>
        <v>6</v>
      </c>
      <c r="BG1022">
        <f t="shared" si="142"/>
        <v>15</v>
      </c>
      <c r="BH1022">
        <f t="shared" si="143"/>
        <v>4</v>
      </c>
      <c r="BI1022" t="str">
        <f>VLOOKUP(BH1022,'Additional Data'!$E$1:$F$12,2,FALSE)</f>
        <v>At Risk</v>
      </c>
      <c r="BJ1022" t="str">
        <f>IF(G1022 &lt;= 'Additional Data'!$Q$2, "Low", IF(G1022 &lt;= 'Additional Data'!$Q$3, "Medium", "High"))</f>
        <v>Medium</v>
      </c>
      <c r="BK1022" t="str">
        <f>IF(K1022 &lt;= 'Additional Data'!$V$2, "Low", IF(K1022 &lt;= 'Additional Data'!$V$3, "Medium", "High"))</f>
        <v>Medium</v>
      </c>
      <c r="BL1022" t="str">
        <f>IF(L1022 &lt;= 'Additional Data'!$AA$2, "Low", IF(L1022 &lt;= 'Additional Data'!$AA$3, "Medium", "High"))</f>
        <v>High</v>
      </c>
      <c r="BM1022">
        <v>1021</v>
      </c>
    </row>
    <row r="1023" spans="1:65" x14ac:dyDescent="0.25">
      <c r="A1023">
        <v>38998</v>
      </c>
      <c r="B1023" t="str">
        <f>IF(A1023 &lt;= 'Additional Data'!$B$2,"Low", IF(A1023 &lt;='Additional Data'!$B$3, "Medium", "High"))</f>
        <v>Medium</v>
      </c>
      <c r="C1023">
        <v>1</v>
      </c>
      <c r="D1023">
        <v>1</v>
      </c>
      <c r="E1023">
        <v>92</v>
      </c>
      <c r="F1023" t="str">
        <f t="shared" si="135"/>
        <v>Old</v>
      </c>
      <c r="G1023">
        <v>34</v>
      </c>
      <c r="H1023">
        <v>1</v>
      </c>
      <c r="I1023">
        <v>14</v>
      </c>
      <c r="J1023">
        <v>0</v>
      </c>
      <c r="K1023">
        <v>0</v>
      </c>
      <c r="L1023">
        <v>5</v>
      </c>
      <c r="M1023">
        <f>INDEX('Additional Data'!$H$2:$M$2, MATCH(MAX(G1023:L1023), G1023:L1023,0))</f>
        <v>0</v>
      </c>
      <c r="N1023">
        <v>3</v>
      </c>
      <c r="O1023">
        <v>2</v>
      </c>
      <c r="P1023">
        <v>0</v>
      </c>
      <c r="Q1023">
        <v>3</v>
      </c>
      <c r="R1023">
        <v>8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1</v>
      </c>
      <c r="Y1023">
        <v>3</v>
      </c>
      <c r="Z1023">
        <v>11</v>
      </c>
      <c r="AA1023">
        <v>0</v>
      </c>
      <c r="AB1023">
        <v>66</v>
      </c>
      <c r="AC1023" t="str" cm="1">
        <f t="array" ref="AC1023">_xlfn.IFS(AB1023 &lt; 30, "&lt; 30", AB1023 &lt; 40, "30-39", AB1023 &lt; 50, "40-49", AB1023 &gt;= 50, "50+")</f>
        <v>50+</v>
      </c>
      <c r="AD1023">
        <v>2762</v>
      </c>
      <c r="AE1023">
        <v>0</v>
      </c>
      <c r="AF1023">
        <v>1</v>
      </c>
      <c r="AG1023">
        <v>0</v>
      </c>
      <c r="AH1023">
        <v>0</v>
      </c>
      <c r="AI1023">
        <v>0</v>
      </c>
      <c r="AJ1023" t="str" cm="1">
        <f t="array" ref="AJ102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2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23">
        <v>0</v>
      </c>
      <c r="AM1023">
        <v>0</v>
      </c>
      <c r="AN1023">
        <v>1</v>
      </c>
      <c r="AO1023">
        <v>0</v>
      </c>
      <c r="AP1023">
        <v>0</v>
      </c>
      <c r="AQ1023" t="str" cm="1">
        <f t="array" ref="AQ102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23" t="str" cm="1">
        <f t="array" ref="AR102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23">
        <v>49</v>
      </c>
      <c r="AT1023">
        <v>44</v>
      </c>
      <c r="AU1023">
        <v>0</v>
      </c>
      <c r="AV1023">
        <v>2</v>
      </c>
      <c r="AW1023" t="s">
        <v>45</v>
      </c>
      <c r="AX1023" t="s">
        <v>13</v>
      </c>
      <c r="AY1023" t="str">
        <f t="shared" si="136"/>
        <v>Store</v>
      </c>
      <c r="AZ1023">
        <v>5</v>
      </c>
      <c r="BA1023" t="s">
        <v>44</v>
      </c>
      <c r="BB1023">
        <f t="shared" si="137"/>
        <v>5</v>
      </c>
      <c r="BC1023">
        <f t="shared" si="138"/>
        <v>54</v>
      </c>
      <c r="BD1023">
        <f t="shared" si="139"/>
        <v>0.99999999999999978</v>
      </c>
      <c r="BE1023">
        <f t="shared" si="140"/>
        <v>1</v>
      </c>
      <c r="BF1023">
        <f t="shared" si="141"/>
        <v>1</v>
      </c>
      <c r="BG1023">
        <f t="shared" si="142"/>
        <v>3</v>
      </c>
      <c r="BH1023">
        <f t="shared" si="143"/>
        <v>0</v>
      </c>
      <c r="BI1023" t="str">
        <f>VLOOKUP(BH1023,'Additional Data'!$E$1:$F$12,2,FALSE)</f>
        <v>Churned Customer</v>
      </c>
      <c r="BJ1023" t="str">
        <f>IF(G1023 &lt;= 'Additional Data'!$Q$2, "Low", IF(G1023 &lt;= 'Additional Data'!$Q$3, "Medium", "High"))</f>
        <v>Medium</v>
      </c>
      <c r="BK1023" t="str">
        <f>IF(K1023 &lt;= 'Additional Data'!$V$2, "Low", IF(K1023 &lt;= 'Additional Data'!$V$3, "Medium", "High"))</f>
        <v>Low</v>
      </c>
      <c r="BL1023" t="str">
        <f>IF(L1023 &lt;= 'Additional Data'!$AA$2, "Low", IF(L1023 &lt;= 'Additional Data'!$AA$3, "Medium", "High"))</f>
        <v>Low</v>
      </c>
      <c r="BM1023">
        <v>1022</v>
      </c>
    </row>
    <row r="1024" spans="1:65" x14ac:dyDescent="0.25">
      <c r="A1024">
        <v>8028</v>
      </c>
      <c r="B1024" t="str">
        <f>IF(A1024 &lt;= 'Additional Data'!$B$2,"Low", IF(A1024 &lt;='Additional Data'!$B$3, "Medium", "High"))</f>
        <v>Low</v>
      </c>
      <c r="C1024">
        <v>0</v>
      </c>
      <c r="D1024">
        <v>0</v>
      </c>
      <c r="E1024">
        <v>62</v>
      </c>
      <c r="F1024" t="str">
        <f t="shared" si="135"/>
        <v>Old</v>
      </c>
      <c r="G1024">
        <v>73</v>
      </c>
      <c r="H1024">
        <v>18</v>
      </c>
      <c r="I1024">
        <v>66</v>
      </c>
      <c r="J1024">
        <v>7</v>
      </c>
      <c r="K1024">
        <v>12</v>
      </c>
      <c r="L1024">
        <v>2</v>
      </c>
      <c r="M1024">
        <f>INDEX('Additional Data'!$H$2:$M$2, MATCH(MAX(G1024:L1024), G1024:L1024,0))</f>
        <v>0</v>
      </c>
      <c r="N1024">
        <v>15</v>
      </c>
      <c r="O1024">
        <v>0</v>
      </c>
      <c r="P1024">
        <v>1</v>
      </c>
      <c r="Q1024">
        <v>0</v>
      </c>
      <c r="R1024">
        <v>19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3</v>
      </c>
      <c r="Z1024">
        <v>11</v>
      </c>
      <c r="AA1024">
        <v>0</v>
      </c>
      <c r="AB1024">
        <v>29</v>
      </c>
      <c r="AC1024" t="str" cm="1">
        <f t="array" ref="AC1024">_xlfn.IFS(AB1024 &lt; 30, "&lt; 30", AB1024 &lt; 40, "30-39", AB1024 &lt; 50, "40-49", AB1024 &gt;= 50, "50+")</f>
        <v>&lt; 30</v>
      </c>
      <c r="AD1024">
        <v>2808</v>
      </c>
      <c r="AE1024">
        <v>0</v>
      </c>
      <c r="AF1024">
        <v>0</v>
      </c>
      <c r="AG1024">
        <v>1</v>
      </c>
      <c r="AH1024">
        <v>0</v>
      </c>
      <c r="AI1024">
        <v>0</v>
      </c>
      <c r="AJ1024" t="str" cm="1">
        <f t="array" ref="AJ102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2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24">
        <v>0</v>
      </c>
      <c r="AM1024">
        <v>0</v>
      </c>
      <c r="AN1024">
        <v>1</v>
      </c>
      <c r="AO1024">
        <v>0</v>
      </c>
      <c r="AP1024">
        <v>0</v>
      </c>
      <c r="AQ1024" t="str" cm="1">
        <f t="array" ref="AQ102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24" t="str" cm="1">
        <f t="array" ref="AR102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24">
        <v>176</v>
      </c>
      <c r="AT1024">
        <v>174</v>
      </c>
      <c r="AU1024">
        <v>0</v>
      </c>
      <c r="AV1024">
        <v>0</v>
      </c>
      <c r="AW1024" t="s">
        <v>47</v>
      </c>
      <c r="AX1024" t="s">
        <v>12</v>
      </c>
      <c r="AY1024" t="str">
        <f t="shared" si="136"/>
        <v>Catalog</v>
      </c>
      <c r="AZ1024">
        <v>1</v>
      </c>
      <c r="BA1024" t="s">
        <v>44</v>
      </c>
      <c r="BB1024">
        <f t="shared" si="137"/>
        <v>1</v>
      </c>
      <c r="BC1024">
        <f t="shared" si="138"/>
        <v>178</v>
      </c>
      <c r="BD1024">
        <f t="shared" si="139"/>
        <v>4</v>
      </c>
      <c r="BE1024">
        <f t="shared" si="140"/>
        <v>0</v>
      </c>
      <c r="BF1024">
        <f t="shared" si="141"/>
        <v>3</v>
      </c>
      <c r="BG1024">
        <f t="shared" si="142"/>
        <v>7</v>
      </c>
      <c r="BH1024">
        <f t="shared" si="143"/>
        <v>1</v>
      </c>
      <c r="BI1024" t="str">
        <f>VLOOKUP(BH1024,'Additional Data'!$E$1:$F$12,2,FALSE)</f>
        <v>Churned Customer</v>
      </c>
      <c r="BJ1024" t="str">
        <f>IF(G1024 &lt;= 'Additional Data'!$Q$2, "Low", IF(G1024 &lt;= 'Additional Data'!$Q$3, "Medium", "High"))</f>
        <v>Medium</v>
      </c>
      <c r="BK1024" t="str">
        <f>IF(K1024 &lt;= 'Additional Data'!$V$2, "Low", IF(K1024 &lt;= 'Additional Data'!$V$3, "Medium", "High"))</f>
        <v>Medium</v>
      </c>
      <c r="BL1024" t="str">
        <f>IF(L1024 &lt;= 'Additional Data'!$AA$2, "Low", IF(L1024 &lt;= 'Additional Data'!$AA$3, "Medium", "High"))</f>
        <v>Low</v>
      </c>
      <c r="BM1024">
        <v>1023</v>
      </c>
    </row>
    <row r="1025" spans="1:65" x14ac:dyDescent="0.25">
      <c r="A1025">
        <v>76081</v>
      </c>
      <c r="B1025" t="str">
        <f>IF(A1025 &lt;= 'Additional Data'!$B$2,"Low", IF(A1025 &lt;='Additional Data'!$B$3, "Medium", "High"))</f>
        <v>High</v>
      </c>
      <c r="C1025">
        <v>0</v>
      </c>
      <c r="D1025">
        <v>0</v>
      </c>
      <c r="E1025">
        <v>85</v>
      </c>
      <c r="F1025" t="str">
        <f t="shared" si="135"/>
        <v>Old</v>
      </c>
      <c r="G1025">
        <v>292</v>
      </c>
      <c r="H1025">
        <v>30</v>
      </c>
      <c r="I1025">
        <v>415</v>
      </c>
      <c r="J1025">
        <v>63</v>
      </c>
      <c r="K1025">
        <v>33</v>
      </c>
      <c r="L1025">
        <v>200</v>
      </c>
      <c r="M1025">
        <f>INDEX('Additional Data'!$H$2:$M$2, MATCH(MAX(G1025:L1025), G1025:L1025,0))</f>
        <v>0</v>
      </c>
      <c r="N1025">
        <v>1</v>
      </c>
      <c r="O1025">
        <v>4</v>
      </c>
      <c r="P1025">
        <v>5</v>
      </c>
      <c r="Q1025">
        <v>4</v>
      </c>
      <c r="R1025">
        <v>2</v>
      </c>
      <c r="S1025">
        <v>0</v>
      </c>
      <c r="T1025">
        <v>0</v>
      </c>
      <c r="U1025">
        <v>0</v>
      </c>
      <c r="V1025">
        <v>1</v>
      </c>
      <c r="W1025">
        <v>0</v>
      </c>
      <c r="X1025">
        <v>0</v>
      </c>
      <c r="Y1025">
        <v>3</v>
      </c>
      <c r="Z1025">
        <v>11</v>
      </c>
      <c r="AA1025">
        <v>0</v>
      </c>
      <c r="AB1025">
        <v>58</v>
      </c>
      <c r="AC1025" t="str" cm="1">
        <f t="array" ref="AC1025">_xlfn.IFS(AB1025 &lt; 30, "&lt; 30", AB1025 &lt; 40, "30-39", AB1025 &lt; 50, "40-49", AB1025 &gt;= 50, "50+")</f>
        <v>50+</v>
      </c>
      <c r="AD1025">
        <v>2196</v>
      </c>
      <c r="AE1025">
        <v>0</v>
      </c>
      <c r="AF1025">
        <v>0</v>
      </c>
      <c r="AG1025">
        <v>0</v>
      </c>
      <c r="AH1025">
        <v>1</v>
      </c>
      <c r="AI1025">
        <v>0</v>
      </c>
      <c r="AJ1025" t="str" cm="1">
        <f t="array" ref="AJ102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2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25">
        <v>0</v>
      </c>
      <c r="AM1025">
        <v>0</v>
      </c>
      <c r="AN1025">
        <v>1</v>
      </c>
      <c r="AO1025">
        <v>0</v>
      </c>
      <c r="AP1025">
        <v>0</v>
      </c>
      <c r="AQ1025" t="str" cm="1">
        <f t="array" ref="AQ102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25" t="str" cm="1">
        <f t="array" ref="AR102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25">
        <v>833</v>
      </c>
      <c r="AT1025">
        <v>633</v>
      </c>
      <c r="AU1025">
        <v>1</v>
      </c>
      <c r="AV1025">
        <v>0</v>
      </c>
      <c r="AW1025" t="s">
        <v>46</v>
      </c>
      <c r="AX1025" t="s">
        <v>12</v>
      </c>
      <c r="AY1025" t="str">
        <f t="shared" si="136"/>
        <v>Catalog</v>
      </c>
      <c r="AZ1025">
        <v>13</v>
      </c>
      <c r="BA1025" t="s">
        <v>48</v>
      </c>
      <c r="BB1025">
        <f t="shared" si="137"/>
        <v>13</v>
      </c>
      <c r="BC1025">
        <f t="shared" si="138"/>
        <v>1033</v>
      </c>
      <c r="BD1025">
        <f t="shared" si="139"/>
        <v>1.9999999999999996</v>
      </c>
      <c r="BE1025">
        <f t="shared" si="140"/>
        <v>5</v>
      </c>
      <c r="BF1025">
        <f t="shared" si="141"/>
        <v>7</v>
      </c>
      <c r="BG1025">
        <f t="shared" si="142"/>
        <v>14</v>
      </c>
      <c r="BH1025">
        <f t="shared" si="143"/>
        <v>4</v>
      </c>
      <c r="BI1025" t="str">
        <f>VLOOKUP(BH1025,'Additional Data'!$E$1:$F$12,2,FALSE)</f>
        <v>At Risk</v>
      </c>
      <c r="BJ1025" t="str">
        <f>IF(G1025 &lt;= 'Additional Data'!$Q$2, "Low", IF(G1025 &lt;= 'Additional Data'!$Q$3, "Medium", "High"))</f>
        <v>Medium</v>
      </c>
      <c r="BK1025" t="str">
        <f>IF(K1025 &lt;= 'Additional Data'!$V$2, "Low", IF(K1025 &lt;= 'Additional Data'!$V$3, "Medium", "High"))</f>
        <v>Medium</v>
      </c>
      <c r="BL1025" t="str">
        <f>IF(L1025 &lt;= 'Additional Data'!$AA$2, "Low", IF(L1025 &lt;= 'Additional Data'!$AA$3, "Medium", "High"))</f>
        <v>High</v>
      </c>
      <c r="BM1025">
        <v>1024</v>
      </c>
    </row>
    <row r="1026" spans="1:65" x14ac:dyDescent="0.25">
      <c r="A1026">
        <v>34728</v>
      </c>
      <c r="B1026" t="str">
        <f>IF(A1026 &lt;= 'Additional Data'!$B$2,"Low", IF(A1026 &lt;='Additional Data'!$B$3, "Medium", "High"))</f>
        <v>Low</v>
      </c>
      <c r="C1026">
        <v>1</v>
      </c>
      <c r="D1026">
        <v>0</v>
      </c>
      <c r="E1026">
        <v>2</v>
      </c>
      <c r="F1026" t="str">
        <f t="shared" ref="F1026:F1089" si="144">IF(E1026&lt;=7,"Very Recent",IF(E1026&lt;=30,"Recent",IF(E1026&lt;=60,"Mid","Old")))</f>
        <v>Very Recent</v>
      </c>
      <c r="G1026">
        <v>14</v>
      </c>
      <c r="H1026">
        <v>0</v>
      </c>
      <c r="I1026">
        <v>16</v>
      </c>
      <c r="J1026">
        <v>0</v>
      </c>
      <c r="K1026">
        <v>0</v>
      </c>
      <c r="L1026">
        <v>6</v>
      </c>
      <c r="M1026">
        <f>INDEX('Additional Data'!$H$2:$M$2, MATCH(MAX(G1026:L1026), G1026:L1026,0))</f>
        <v>0</v>
      </c>
      <c r="N1026">
        <v>1</v>
      </c>
      <c r="O1026">
        <v>1</v>
      </c>
      <c r="P1026">
        <v>1</v>
      </c>
      <c r="Q1026">
        <v>2</v>
      </c>
      <c r="R1026">
        <v>6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3</v>
      </c>
      <c r="Z1026">
        <v>11</v>
      </c>
      <c r="AA1026">
        <v>1</v>
      </c>
      <c r="AB1026">
        <v>34</v>
      </c>
      <c r="AC1026" t="str" cm="1">
        <f t="array" ref="AC1026">_xlfn.IFS(AB1026 &lt; 30, "&lt; 30", AB1026 &lt; 40, "30-39", AB1026 &lt; 50, "40-49", AB1026 &gt;= 50, "50+")</f>
        <v>30-39</v>
      </c>
      <c r="AD1026">
        <v>2493</v>
      </c>
      <c r="AE1026">
        <v>0</v>
      </c>
      <c r="AF1026">
        <v>0</v>
      </c>
      <c r="AG1026">
        <v>0</v>
      </c>
      <c r="AH1026">
        <v>1</v>
      </c>
      <c r="AI1026">
        <v>0</v>
      </c>
      <c r="AJ1026" t="str" cm="1">
        <f t="array" ref="AJ102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2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26">
        <v>0</v>
      </c>
      <c r="AM1026">
        <v>0</v>
      </c>
      <c r="AN1026">
        <v>1</v>
      </c>
      <c r="AO1026">
        <v>0</v>
      </c>
      <c r="AP1026">
        <v>0</v>
      </c>
      <c r="AQ1026" t="str" cm="1">
        <f t="array" ref="AQ102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26" t="str" cm="1">
        <f t="array" ref="AR102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26">
        <v>30</v>
      </c>
      <c r="AT1026">
        <v>24</v>
      </c>
      <c r="AU1026">
        <v>0</v>
      </c>
      <c r="AV1026">
        <v>1</v>
      </c>
      <c r="AW1026" t="s">
        <v>45</v>
      </c>
      <c r="AX1026" t="s">
        <v>13</v>
      </c>
      <c r="AY1026" t="str">
        <f t="shared" ref="AY1026:AY1089" si="145">IF(AND(O1026 &gt;= P1026, O1026 &gt;= Q1026), "Web", IF(AND(P1026 &gt;= O1026, P1026 &gt;= Q1026), "Catalog", "Store"))</f>
        <v>Store</v>
      </c>
      <c r="AZ1026">
        <v>4</v>
      </c>
      <c r="BA1026" t="s">
        <v>44</v>
      </c>
      <c r="BB1026">
        <f t="shared" ref="BB1026:BB1089" si="146">SUM(O1026:Q1026)</f>
        <v>4</v>
      </c>
      <c r="BC1026">
        <f t="shared" ref="BC1026:BC1089" si="147">SUM(G1026:L1026)</f>
        <v>36</v>
      </c>
      <c r="BD1026">
        <f t="shared" ref="BD1026:BD1089" si="148">(1-_xlfn.PERCENTRANK.INC($E:$E,E1026,1))*10</f>
        <v>10</v>
      </c>
      <c r="BE1026">
        <f t="shared" ref="BE1026:BE1089" si="149">_xlfn.PERCENTRANK.INC($BB:$BB,BB1026,1)*10</f>
        <v>0</v>
      </c>
      <c r="BF1026">
        <f t="shared" ref="BF1026:BF1089" si="150">_xlfn.PERCENTRANK.INC($BC:$BC,BC1026,1)*10</f>
        <v>1</v>
      </c>
      <c r="BG1026">
        <f t="shared" ref="BG1026:BG1089" si="151">SUM(BD1026:BF1026)</f>
        <v>11</v>
      </c>
      <c r="BH1026">
        <f t="shared" ref="BH1026:BH1089" si="152">_xlfn.PERCENTRANK.INC($BG:$BG,BG1026,1)*10</f>
        <v>3</v>
      </c>
      <c r="BI1026" t="str">
        <f>VLOOKUP(BH1026,'Additional Data'!$E$1:$F$12,2,FALSE)</f>
        <v>At Risk</v>
      </c>
      <c r="BJ1026" t="str">
        <f>IF(G1026 &lt;= 'Additional Data'!$Q$2, "Low", IF(G1026 &lt;= 'Additional Data'!$Q$3, "Medium", "High"))</f>
        <v>Low</v>
      </c>
      <c r="BK1026" t="str">
        <f>IF(K1026 &lt;= 'Additional Data'!$V$2, "Low", IF(K1026 &lt;= 'Additional Data'!$V$3, "Medium", "High"))</f>
        <v>Low</v>
      </c>
      <c r="BL1026" t="str">
        <f>IF(L1026 &lt;= 'Additional Data'!$AA$2, "Low", IF(L1026 &lt;= 'Additional Data'!$AA$3, "Medium", "High"))</f>
        <v>Low</v>
      </c>
      <c r="BM1026">
        <v>1025</v>
      </c>
    </row>
    <row r="1027" spans="1:65" x14ac:dyDescent="0.25">
      <c r="A1027">
        <v>33168</v>
      </c>
      <c r="B1027" t="str">
        <f>IF(A1027 &lt;= 'Additional Data'!$B$2,"Low", IF(A1027 &lt;='Additional Data'!$B$3, "Medium", "High"))</f>
        <v>Low</v>
      </c>
      <c r="C1027">
        <v>0</v>
      </c>
      <c r="D1027">
        <v>1</v>
      </c>
      <c r="E1027">
        <v>0</v>
      </c>
      <c r="F1027" t="str">
        <f t="shared" si="144"/>
        <v>Very Recent</v>
      </c>
      <c r="G1027">
        <v>80</v>
      </c>
      <c r="H1027">
        <v>1</v>
      </c>
      <c r="I1027">
        <v>37</v>
      </c>
      <c r="J1027">
        <v>0</v>
      </c>
      <c r="K1027">
        <v>1</v>
      </c>
      <c r="L1027">
        <v>3</v>
      </c>
      <c r="M1027">
        <f>INDEX('Additional Data'!$H$2:$M$2, MATCH(MAX(G1027:L1027), G1027:L1027,0))</f>
        <v>0</v>
      </c>
      <c r="N1027">
        <v>3</v>
      </c>
      <c r="O1027">
        <v>2</v>
      </c>
      <c r="P1027">
        <v>1</v>
      </c>
      <c r="Q1027">
        <v>4</v>
      </c>
      <c r="R1027">
        <v>7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3</v>
      </c>
      <c r="Z1027">
        <v>11</v>
      </c>
      <c r="AA1027">
        <v>0</v>
      </c>
      <c r="AB1027">
        <v>55</v>
      </c>
      <c r="AC1027" t="str" cm="1">
        <f t="array" ref="AC1027">_xlfn.IFS(AB1027 &lt; 30, "&lt; 30", AB1027 &lt; 40, "30-39", AB1027 &lt; 50, "40-49", AB1027 &gt;= 50, "50+")</f>
        <v>50+</v>
      </c>
      <c r="AD1027">
        <v>2783</v>
      </c>
      <c r="AE1027">
        <v>0</v>
      </c>
      <c r="AF1027">
        <v>0</v>
      </c>
      <c r="AG1027">
        <v>1</v>
      </c>
      <c r="AH1027">
        <v>0</v>
      </c>
      <c r="AI1027">
        <v>0</v>
      </c>
      <c r="AJ1027" t="str" cm="1">
        <f t="array" ref="AJ102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2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27">
        <v>0</v>
      </c>
      <c r="AM1027">
        <v>0</v>
      </c>
      <c r="AN1027">
        <v>0</v>
      </c>
      <c r="AO1027">
        <v>1</v>
      </c>
      <c r="AP1027">
        <v>0</v>
      </c>
      <c r="AQ1027" t="str" cm="1">
        <f t="array" ref="AQ102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027" t="str" cm="1">
        <f t="array" ref="AR102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27">
        <v>119</v>
      </c>
      <c r="AT1027">
        <v>116</v>
      </c>
      <c r="AU1027">
        <v>0</v>
      </c>
      <c r="AV1027">
        <v>1</v>
      </c>
      <c r="AW1027" t="s">
        <v>47</v>
      </c>
      <c r="AX1027" t="s">
        <v>13</v>
      </c>
      <c r="AY1027" t="str">
        <f t="shared" si="145"/>
        <v>Store</v>
      </c>
      <c r="AZ1027">
        <v>7</v>
      </c>
      <c r="BA1027" t="s">
        <v>44</v>
      </c>
      <c r="BB1027">
        <f t="shared" si="146"/>
        <v>7</v>
      </c>
      <c r="BC1027">
        <f t="shared" si="147"/>
        <v>122</v>
      </c>
      <c r="BD1027">
        <f t="shared" si="148"/>
        <v>10</v>
      </c>
      <c r="BE1027">
        <f t="shared" si="149"/>
        <v>3</v>
      </c>
      <c r="BF1027">
        <f t="shared" si="150"/>
        <v>3</v>
      </c>
      <c r="BG1027">
        <f t="shared" si="151"/>
        <v>16</v>
      </c>
      <c r="BH1027">
        <f t="shared" si="152"/>
        <v>5</v>
      </c>
      <c r="BI1027" t="str">
        <f>VLOOKUP(BH1027,'Additional Data'!$E$1:$F$12,2,FALSE)</f>
        <v>Loyal Customer</v>
      </c>
      <c r="BJ1027" t="str">
        <f>IF(G1027 &lt;= 'Additional Data'!$Q$2, "Low", IF(G1027 &lt;= 'Additional Data'!$Q$3, "Medium", "High"))</f>
        <v>Medium</v>
      </c>
      <c r="BK1027" t="str">
        <f>IF(K1027 &lt;= 'Additional Data'!$V$2, "Low", IF(K1027 &lt;= 'Additional Data'!$V$3, "Medium", "High"))</f>
        <v>Low</v>
      </c>
      <c r="BL1027" t="str">
        <f>IF(L1027 &lt;= 'Additional Data'!$AA$2, "Low", IF(L1027 &lt;= 'Additional Data'!$AA$3, "Medium", "High"))</f>
        <v>Low</v>
      </c>
      <c r="BM1027">
        <v>1026</v>
      </c>
    </row>
    <row r="1028" spans="1:65" x14ac:dyDescent="0.25">
      <c r="A1028">
        <v>33585</v>
      </c>
      <c r="B1028" t="str">
        <f>IF(A1028 &lt;= 'Additional Data'!$B$2,"Low", IF(A1028 &lt;='Additional Data'!$B$3, "Medium", "High"))</f>
        <v>Low</v>
      </c>
      <c r="C1028">
        <v>0</v>
      </c>
      <c r="D1028">
        <v>1</v>
      </c>
      <c r="E1028">
        <v>91</v>
      </c>
      <c r="F1028" t="str">
        <f t="shared" si="144"/>
        <v>Old</v>
      </c>
      <c r="G1028">
        <v>30</v>
      </c>
      <c r="H1028">
        <v>11</v>
      </c>
      <c r="I1028">
        <v>33</v>
      </c>
      <c r="J1028">
        <v>13</v>
      </c>
      <c r="K1028">
        <v>6</v>
      </c>
      <c r="L1028">
        <v>29</v>
      </c>
      <c r="M1028">
        <f>INDEX('Additional Data'!$H$2:$M$2, MATCH(MAX(G1028:L1028), G1028:L1028,0))</f>
        <v>0</v>
      </c>
      <c r="N1028">
        <v>1</v>
      </c>
      <c r="O1028">
        <v>2</v>
      </c>
      <c r="P1028">
        <v>0</v>
      </c>
      <c r="Q1028">
        <v>4</v>
      </c>
      <c r="R1028">
        <v>4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3</v>
      </c>
      <c r="Z1028">
        <v>11</v>
      </c>
      <c r="AA1028">
        <v>0</v>
      </c>
      <c r="AB1028">
        <v>54</v>
      </c>
      <c r="AC1028" t="str" cm="1">
        <f t="array" ref="AC1028">_xlfn.IFS(AB1028 &lt; 30, "&lt; 30", AB1028 &lt; 40, "30-39", AB1028 &lt; 50, "40-49", AB1028 &gt;= 50, "50+")</f>
        <v>50+</v>
      </c>
      <c r="AD1028">
        <v>2436</v>
      </c>
      <c r="AE1028">
        <v>0</v>
      </c>
      <c r="AF1028">
        <v>1</v>
      </c>
      <c r="AG1028">
        <v>0</v>
      </c>
      <c r="AH1028">
        <v>0</v>
      </c>
      <c r="AI1028">
        <v>0</v>
      </c>
      <c r="AJ1028" t="str" cm="1">
        <f t="array" ref="AJ102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2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28">
        <v>0</v>
      </c>
      <c r="AM1028">
        <v>0</v>
      </c>
      <c r="AN1028">
        <v>0</v>
      </c>
      <c r="AO1028">
        <v>1</v>
      </c>
      <c r="AP1028">
        <v>0</v>
      </c>
      <c r="AQ1028" t="str" cm="1">
        <f t="array" ref="AQ102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028" t="str" cm="1">
        <f t="array" ref="AR102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28">
        <v>93</v>
      </c>
      <c r="AT1028">
        <v>64</v>
      </c>
      <c r="AU1028">
        <v>0</v>
      </c>
      <c r="AV1028">
        <v>1</v>
      </c>
      <c r="AW1028" t="s">
        <v>47</v>
      </c>
      <c r="AX1028" t="s">
        <v>13</v>
      </c>
      <c r="AY1028" t="str">
        <f t="shared" si="145"/>
        <v>Store</v>
      </c>
      <c r="AZ1028">
        <v>6</v>
      </c>
      <c r="BA1028" t="s">
        <v>44</v>
      </c>
      <c r="BB1028">
        <f t="shared" si="146"/>
        <v>6</v>
      </c>
      <c r="BC1028">
        <f t="shared" si="147"/>
        <v>122</v>
      </c>
      <c r="BD1028">
        <f t="shared" si="148"/>
        <v>0.99999999999999978</v>
      </c>
      <c r="BE1028">
        <f t="shared" si="149"/>
        <v>2</v>
      </c>
      <c r="BF1028">
        <f t="shared" si="150"/>
        <v>3</v>
      </c>
      <c r="BG1028">
        <f t="shared" si="151"/>
        <v>6</v>
      </c>
      <c r="BH1028">
        <f t="shared" si="152"/>
        <v>0</v>
      </c>
      <c r="BI1028" t="str">
        <f>VLOOKUP(BH1028,'Additional Data'!$E$1:$F$12,2,FALSE)</f>
        <v>Churned Customer</v>
      </c>
      <c r="BJ1028" t="str">
        <f>IF(G1028 &lt;= 'Additional Data'!$Q$2, "Low", IF(G1028 &lt;= 'Additional Data'!$Q$3, "Medium", "High"))</f>
        <v>Medium</v>
      </c>
      <c r="BK1028" t="str">
        <f>IF(K1028 &lt;= 'Additional Data'!$V$2, "Low", IF(K1028 &lt;= 'Additional Data'!$V$3, "Medium", "High"))</f>
        <v>Medium</v>
      </c>
      <c r="BL1028" t="str">
        <f>IF(L1028 &lt;= 'Additional Data'!$AA$2, "Low", IF(L1028 &lt;= 'Additional Data'!$AA$3, "Medium", "High"))</f>
        <v>Medium</v>
      </c>
      <c r="BM1028">
        <v>1027</v>
      </c>
    </row>
    <row r="1029" spans="1:65" x14ac:dyDescent="0.25">
      <c r="A1029">
        <v>77037</v>
      </c>
      <c r="B1029" t="str">
        <f>IF(A1029 &lt;= 'Additional Data'!$B$2,"Low", IF(A1029 &lt;='Additional Data'!$B$3, "Medium", "High"))</f>
        <v>High</v>
      </c>
      <c r="C1029">
        <v>0</v>
      </c>
      <c r="D1029">
        <v>1</v>
      </c>
      <c r="E1029">
        <v>3</v>
      </c>
      <c r="F1029" t="str">
        <f t="shared" si="144"/>
        <v>Very Recent</v>
      </c>
      <c r="G1029">
        <v>463</v>
      </c>
      <c r="H1029">
        <v>96</v>
      </c>
      <c r="I1029">
        <v>333</v>
      </c>
      <c r="J1029">
        <v>168</v>
      </c>
      <c r="K1029">
        <v>53</v>
      </c>
      <c r="L1029">
        <v>10</v>
      </c>
      <c r="M1029">
        <f>INDEX('Additional Data'!$H$2:$M$2, MATCH(MAX(G1029:L1029), G1029:L1029,0))</f>
        <v>0</v>
      </c>
      <c r="N1029">
        <v>1</v>
      </c>
      <c r="O1029">
        <v>7</v>
      </c>
      <c r="P1029">
        <v>7</v>
      </c>
      <c r="Q1029">
        <v>12</v>
      </c>
      <c r="R1029">
        <v>3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3</v>
      </c>
      <c r="Z1029">
        <v>11</v>
      </c>
      <c r="AA1029">
        <v>0</v>
      </c>
      <c r="AB1029">
        <v>60</v>
      </c>
      <c r="AC1029" t="str" cm="1">
        <f t="array" ref="AC1029">_xlfn.IFS(AB1029 &lt; 30, "&lt; 30", AB1029 &lt; 40, "30-39", AB1029 &lt; 50, "40-49", AB1029 &gt;= 50, "50+")</f>
        <v>50+</v>
      </c>
      <c r="AD1029">
        <v>2418</v>
      </c>
      <c r="AE1029">
        <v>0</v>
      </c>
      <c r="AF1029">
        <v>1</v>
      </c>
      <c r="AG1029">
        <v>0</v>
      </c>
      <c r="AH1029">
        <v>0</v>
      </c>
      <c r="AI1029">
        <v>0</v>
      </c>
      <c r="AJ1029" t="str" cm="1">
        <f t="array" ref="AJ102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2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29">
        <v>0</v>
      </c>
      <c r="AM1029">
        <v>0</v>
      </c>
      <c r="AN1029">
        <v>0</v>
      </c>
      <c r="AO1029">
        <v>0</v>
      </c>
      <c r="AP1029">
        <v>1</v>
      </c>
      <c r="AQ1029" t="str" cm="1">
        <f t="array" ref="AQ102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29" t="str" cm="1">
        <f t="array" ref="AR102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29">
        <v>1113</v>
      </c>
      <c r="AT1029">
        <v>1103</v>
      </c>
      <c r="AU1029">
        <v>0</v>
      </c>
      <c r="AV1029">
        <v>1</v>
      </c>
      <c r="AW1029" t="s">
        <v>43</v>
      </c>
      <c r="AX1029" t="s">
        <v>13</v>
      </c>
      <c r="AY1029" t="str">
        <f t="shared" si="145"/>
        <v>Store</v>
      </c>
      <c r="AZ1029">
        <v>26</v>
      </c>
      <c r="BA1029" t="s">
        <v>44</v>
      </c>
      <c r="BB1029">
        <f t="shared" si="146"/>
        <v>26</v>
      </c>
      <c r="BC1029">
        <f t="shared" si="147"/>
        <v>1123</v>
      </c>
      <c r="BD1029">
        <f t="shared" si="148"/>
        <v>10</v>
      </c>
      <c r="BE1029">
        <f t="shared" si="149"/>
        <v>9</v>
      </c>
      <c r="BF1029">
        <f t="shared" si="150"/>
        <v>7</v>
      </c>
      <c r="BG1029">
        <f t="shared" si="151"/>
        <v>26</v>
      </c>
      <c r="BH1029">
        <f t="shared" si="152"/>
        <v>9</v>
      </c>
      <c r="BI1029" t="str">
        <f>VLOOKUP(BH1029,'Additional Data'!$E$1:$F$12,2,FALSE)</f>
        <v>Top Customer</v>
      </c>
      <c r="BJ1029" t="str">
        <f>IF(G1029 &lt;= 'Additional Data'!$Q$2, "Low", IF(G1029 &lt;= 'Additional Data'!$Q$3, "Medium", "High"))</f>
        <v>Medium</v>
      </c>
      <c r="BK1029" t="str">
        <f>IF(K1029 &lt;= 'Additional Data'!$V$2, "Low", IF(K1029 &lt;= 'Additional Data'!$V$3, "Medium", "High"))</f>
        <v>High</v>
      </c>
      <c r="BL1029" t="str">
        <f>IF(L1029 &lt;= 'Additional Data'!$AA$2, "Low", IF(L1029 &lt;= 'Additional Data'!$AA$3, "Medium", "High"))</f>
        <v>Medium</v>
      </c>
      <c r="BM1029">
        <v>1028</v>
      </c>
    </row>
    <row r="1030" spans="1:65" x14ac:dyDescent="0.25">
      <c r="A1030">
        <v>35196</v>
      </c>
      <c r="B1030" t="str">
        <f>IF(A1030 &lt;= 'Additional Data'!$B$2,"Low", IF(A1030 &lt;='Additional Data'!$B$3, "Medium", "High"))</f>
        <v>Low</v>
      </c>
      <c r="C1030">
        <v>1</v>
      </c>
      <c r="D1030">
        <v>0</v>
      </c>
      <c r="E1030">
        <v>68</v>
      </c>
      <c r="F1030" t="str">
        <f t="shared" si="144"/>
        <v>Old</v>
      </c>
      <c r="G1030">
        <v>75</v>
      </c>
      <c r="H1030">
        <v>12</v>
      </c>
      <c r="I1030">
        <v>141</v>
      </c>
      <c r="J1030">
        <v>43</v>
      </c>
      <c r="K1030">
        <v>39</v>
      </c>
      <c r="L1030">
        <v>187</v>
      </c>
      <c r="M1030">
        <f>INDEX('Additional Data'!$H$2:$M$2, MATCH(MAX(G1030:L1030), G1030:L1030,0))</f>
        <v>0</v>
      </c>
      <c r="N1030">
        <v>6</v>
      </c>
      <c r="O1030">
        <v>6</v>
      </c>
      <c r="P1030">
        <v>1</v>
      </c>
      <c r="Q1030">
        <v>5</v>
      </c>
      <c r="R1030">
        <v>8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3</v>
      </c>
      <c r="Z1030">
        <v>11</v>
      </c>
      <c r="AA1030">
        <v>1</v>
      </c>
      <c r="AB1030">
        <v>36</v>
      </c>
      <c r="AC1030" t="str" cm="1">
        <f t="array" ref="AC1030">_xlfn.IFS(AB1030 &lt; 30, "&lt; 30", AB1030 &lt; 40, "30-39", AB1030 &lt; 50, "40-49", AB1030 &gt;= 50, "50+")</f>
        <v>30-39</v>
      </c>
      <c r="AD1030">
        <v>2752</v>
      </c>
      <c r="AE1030">
        <v>0</v>
      </c>
      <c r="AF1030">
        <v>0</v>
      </c>
      <c r="AG1030">
        <v>0</v>
      </c>
      <c r="AH1030">
        <v>1</v>
      </c>
      <c r="AI1030">
        <v>0</v>
      </c>
      <c r="AJ1030" t="str" cm="1">
        <f t="array" ref="AJ103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3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30">
        <v>0</v>
      </c>
      <c r="AM1030">
        <v>0</v>
      </c>
      <c r="AN1030">
        <v>1</v>
      </c>
      <c r="AO1030">
        <v>0</v>
      </c>
      <c r="AP1030">
        <v>0</v>
      </c>
      <c r="AQ1030" t="str" cm="1">
        <f t="array" ref="AQ103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30" t="str" cm="1">
        <f t="array" ref="AR103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30">
        <v>310</v>
      </c>
      <c r="AT1030">
        <v>123</v>
      </c>
      <c r="AU1030">
        <v>0</v>
      </c>
      <c r="AV1030">
        <v>1</v>
      </c>
      <c r="AW1030" t="s">
        <v>47</v>
      </c>
      <c r="AX1030" t="s">
        <v>11</v>
      </c>
      <c r="AY1030" t="str">
        <f t="shared" si="145"/>
        <v>Web</v>
      </c>
      <c r="AZ1030">
        <v>12</v>
      </c>
      <c r="BA1030" t="s">
        <v>44</v>
      </c>
      <c r="BB1030">
        <f t="shared" si="146"/>
        <v>12</v>
      </c>
      <c r="BC1030">
        <f t="shared" si="147"/>
        <v>497</v>
      </c>
      <c r="BD1030">
        <f t="shared" si="148"/>
        <v>4</v>
      </c>
      <c r="BE1030">
        <f t="shared" si="149"/>
        <v>4</v>
      </c>
      <c r="BF1030">
        <f t="shared" si="150"/>
        <v>5</v>
      </c>
      <c r="BG1030">
        <f t="shared" si="151"/>
        <v>13</v>
      </c>
      <c r="BH1030">
        <f t="shared" si="152"/>
        <v>3</v>
      </c>
      <c r="BI1030" t="str">
        <f>VLOOKUP(BH1030,'Additional Data'!$E$1:$F$12,2,FALSE)</f>
        <v>At Risk</v>
      </c>
      <c r="BJ1030" t="str">
        <f>IF(G1030 &lt;= 'Additional Data'!$Q$2, "Low", IF(G1030 &lt;= 'Additional Data'!$Q$3, "Medium", "High"))</f>
        <v>Medium</v>
      </c>
      <c r="BK1030" t="str">
        <f>IF(K1030 &lt;= 'Additional Data'!$V$2, "Low", IF(K1030 &lt;= 'Additional Data'!$V$3, "Medium", "High"))</f>
        <v>High</v>
      </c>
      <c r="BL1030" t="str">
        <f>IF(L1030 &lt;= 'Additional Data'!$AA$2, "Low", IF(L1030 &lt;= 'Additional Data'!$AA$3, "Medium", "High"))</f>
        <v>High</v>
      </c>
      <c r="BM1030">
        <v>1029</v>
      </c>
    </row>
    <row r="1031" spans="1:65" x14ac:dyDescent="0.25">
      <c r="A1031">
        <v>44529</v>
      </c>
      <c r="B1031" t="str">
        <f>IF(A1031 &lt;= 'Additional Data'!$B$2,"Low", IF(A1031 &lt;='Additional Data'!$B$3, "Medium", "High"))</f>
        <v>Medium</v>
      </c>
      <c r="C1031">
        <v>0</v>
      </c>
      <c r="D1031">
        <v>1</v>
      </c>
      <c r="E1031">
        <v>98</v>
      </c>
      <c r="F1031" t="str">
        <f t="shared" si="144"/>
        <v>Old</v>
      </c>
      <c r="G1031">
        <v>538</v>
      </c>
      <c r="H1031">
        <v>13</v>
      </c>
      <c r="I1031">
        <v>91</v>
      </c>
      <c r="J1031">
        <v>17</v>
      </c>
      <c r="K1031">
        <v>6</v>
      </c>
      <c r="L1031">
        <v>26</v>
      </c>
      <c r="M1031">
        <f>INDEX('Additional Data'!$H$2:$M$2, MATCH(MAX(G1031:L1031), G1031:L1031,0))</f>
        <v>0</v>
      </c>
      <c r="N1031">
        <v>6</v>
      </c>
      <c r="O1031">
        <v>6</v>
      </c>
      <c r="P1031">
        <v>2</v>
      </c>
      <c r="Q1031">
        <v>11</v>
      </c>
      <c r="R1031">
        <v>5</v>
      </c>
      <c r="S1031">
        <v>0</v>
      </c>
      <c r="T1031">
        <v>1</v>
      </c>
      <c r="U1031">
        <v>0</v>
      </c>
      <c r="V1031">
        <v>0</v>
      </c>
      <c r="W1031">
        <v>0</v>
      </c>
      <c r="X1031">
        <v>0</v>
      </c>
      <c r="Y1031">
        <v>3</v>
      </c>
      <c r="Z1031">
        <v>11</v>
      </c>
      <c r="AA1031">
        <v>0</v>
      </c>
      <c r="AB1031">
        <v>54</v>
      </c>
      <c r="AC1031" t="str" cm="1">
        <f t="array" ref="AC1031">_xlfn.IFS(AB1031 &lt; 30, "&lt; 30", AB1031 &lt; 40, "30-39", AB1031 &lt; 50, "40-49", AB1031 &gt;= 50, "50+")</f>
        <v>50+</v>
      </c>
      <c r="AD1031">
        <v>2518</v>
      </c>
      <c r="AE1031">
        <v>0</v>
      </c>
      <c r="AF1031">
        <v>1</v>
      </c>
      <c r="AG1031">
        <v>0</v>
      </c>
      <c r="AH1031">
        <v>0</v>
      </c>
      <c r="AI1031">
        <v>0</v>
      </c>
      <c r="AJ1031" t="str" cm="1">
        <f t="array" ref="AJ103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3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31">
        <v>0</v>
      </c>
      <c r="AM1031">
        <v>0</v>
      </c>
      <c r="AN1031">
        <v>1</v>
      </c>
      <c r="AO1031">
        <v>0</v>
      </c>
      <c r="AP1031">
        <v>0</v>
      </c>
      <c r="AQ1031" t="str" cm="1">
        <f t="array" ref="AQ103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31" t="str" cm="1">
        <f t="array" ref="AR103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31">
        <v>665</v>
      </c>
      <c r="AT1031">
        <v>639</v>
      </c>
      <c r="AU1031">
        <v>1</v>
      </c>
      <c r="AV1031">
        <v>1</v>
      </c>
      <c r="AW1031" t="s">
        <v>46</v>
      </c>
      <c r="AX1031" t="s">
        <v>13</v>
      </c>
      <c r="AY1031" t="str">
        <f t="shared" si="145"/>
        <v>Store</v>
      </c>
      <c r="AZ1031">
        <v>19</v>
      </c>
      <c r="BA1031" t="s">
        <v>48</v>
      </c>
      <c r="BB1031">
        <f t="shared" si="146"/>
        <v>19</v>
      </c>
      <c r="BC1031">
        <f t="shared" si="147"/>
        <v>691</v>
      </c>
      <c r="BD1031">
        <f t="shared" si="148"/>
        <v>0.99999999999999978</v>
      </c>
      <c r="BE1031">
        <f t="shared" si="149"/>
        <v>7</v>
      </c>
      <c r="BF1031">
        <f t="shared" si="150"/>
        <v>6</v>
      </c>
      <c r="BG1031">
        <f t="shared" si="151"/>
        <v>14</v>
      </c>
      <c r="BH1031">
        <f t="shared" si="152"/>
        <v>4</v>
      </c>
      <c r="BI1031" t="str">
        <f>VLOOKUP(BH1031,'Additional Data'!$E$1:$F$12,2,FALSE)</f>
        <v>At Risk</v>
      </c>
      <c r="BJ1031" t="str">
        <f>IF(G1031 &lt;= 'Additional Data'!$Q$2, "Low", IF(G1031 &lt;= 'Additional Data'!$Q$3, "Medium", "High"))</f>
        <v>High</v>
      </c>
      <c r="BK1031" t="str">
        <f>IF(K1031 &lt;= 'Additional Data'!$V$2, "Low", IF(K1031 &lt;= 'Additional Data'!$V$3, "Medium", "High"))</f>
        <v>Medium</v>
      </c>
      <c r="BL1031" t="str">
        <f>IF(L1031 &lt;= 'Additional Data'!$AA$2, "Low", IF(L1031 &lt;= 'Additional Data'!$AA$3, "Medium", "High"))</f>
        <v>Medium</v>
      </c>
      <c r="BM1031">
        <v>1030</v>
      </c>
    </row>
    <row r="1032" spans="1:65" x14ac:dyDescent="0.25">
      <c r="A1032">
        <v>70924</v>
      </c>
      <c r="B1032" t="str">
        <f>IF(A1032 &lt;= 'Additional Data'!$B$2,"Low", IF(A1032 &lt;='Additional Data'!$B$3, "Medium", "High"))</f>
        <v>High</v>
      </c>
      <c r="C1032">
        <v>0</v>
      </c>
      <c r="D1032">
        <v>0</v>
      </c>
      <c r="E1032">
        <v>41</v>
      </c>
      <c r="F1032" t="str">
        <f t="shared" si="144"/>
        <v>Mid</v>
      </c>
      <c r="G1032">
        <v>635</v>
      </c>
      <c r="H1032">
        <v>114</v>
      </c>
      <c r="I1032">
        <v>254</v>
      </c>
      <c r="J1032">
        <v>132</v>
      </c>
      <c r="K1032">
        <v>152</v>
      </c>
      <c r="L1032">
        <v>76</v>
      </c>
      <c r="M1032">
        <f>INDEX('Additional Data'!$H$2:$M$2, MATCH(MAX(G1032:L1032), G1032:L1032,0))</f>
        <v>0</v>
      </c>
      <c r="N1032">
        <v>1</v>
      </c>
      <c r="O1032">
        <v>6</v>
      </c>
      <c r="P1032">
        <v>6</v>
      </c>
      <c r="Q1032">
        <v>7</v>
      </c>
      <c r="R1032">
        <v>3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3</v>
      </c>
      <c r="Z1032">
        <v>11</v>
      </c>
      <c r="AA1032">
        <v>0</v>
      </c>
      <c r="AB1032">
        <v>55</v>
      </c>
      <c r="AC1032" t="str" cm="1">
        <f t="array" ref="AC1032">_xlfn.IFS(AB1032 &lt; 30, "&lt; 30", AB1032 &lt; 40, "30-39", AB1032 &lt; 50, "40-49", AB1032 &gt;= 50, "50+")</f>
        <v>50+</v>
      </c>
      <c r="AD1032">
        <v>2242</v>
      </c>
      <c r="AE1032">
        <v>0</v>
      </c>
      <c r="AF1032">
        <v>1</v>
      </c>
      <c r="AG1032">
        <v>0</v>
      </c>
      <c r="AH1032">
        <v>0</v>
      </c>
      <c r="AI1032">
        <v>0</v>
      </c>
      <c r="AJ1032" t="str" cm="1">
        <f t="array" ref="AJ103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3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32">
        <v>1</v>
      </c>
      <c r="AM1032">
        <v>0</v>
      </c>
      <c r="AN1032">
        <v>0</v>
      </c>
      <c r="AO1032">
        <v>0</v>
      </c>
      <c r="AP1032">
        <v>0</v>
      </c>
      <c r="AQ1032" t="str" cm="1">
        <f t="array" ref="AQ103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032" t="str" cm="1">
        <f t="array" ref="AR103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032">
        <v>1287</v>
      </c>
      <c r="AT1032">
        <v>1211</v>
      </c>
      <c r="AU1032">
        <v>1</v>
      </c>
      <c r="AV1032">
        <v>0</v>
      </c>
      <c r="AW1032" t="s">
        <v>43</v>
      </c>
      <c r="AX1032" t="s">
        <v>13</v>
      </c>
      <c r="AY1032" t="str">
        <f t="shared" si="145"/>
        <v>Store</v>
      </c>
      <c r="AZ1032">
        <v>19</v>
      </c>
      <c r="BA1032" t="s">
        <v>48</v>
      </c>
      <c r="BB1032">
        <f t="shared" si="146"/>
        <v>19</v>
      </c>
      <c r="BC1032">
        <f t="shared" si="147"/>
        <v>1363</v>
      </c>
      <c r="BD1032">
        <f t="shared" si="148"/>
        <v>6</v>
      </c>
      <c r="BE1032">
        <f t="shared" si="149"/>
        <v>7</v>
      </c>
      <c r="BF1032">
        <f t="shared" si="150"/>
        <v>8</v>
      </c>
      <c r="BG1032">
        <f t="shared" si="151"/>
        <v>21</v>
      </c>
      <c r="BH1032">
        <f t="shared" si="152"/>
        <v>8</v>
      </c>
      <c r="BI1032" t="str">
        <f>VLOOKUP(BH1032,'Additional Data'!$E$1:$F$12,2,FALSE)</f>
        <v>Top Customer</v>
      </c>
      <c r="BJ1032" t="str">
        <f>IF(G1032 &lt;= 'Additional Data'!$Q$2, "Low", IF(G1032 &lt;= 'Additional Data'!$Q$3, "Medium", "High"))</f>
        <v>High</v>
      </c>
      <c r="BK1032" t="str">
        <f>IF(K1032 &lt;= 'Additional Data'!$V$2, "Low", IF(K1032 &lt;= 'Additional Data'!$V$3, "Medium", "High"))</f>
        <v>High</v>
      </c>
      <c r="BL1032" t="str">
        <f>IF(L1032 &lt;= 'Additional Data'!$AA$2, "Low", IF(L1032 &lt;= 'Additional Data'!$AA$3, "Medium", "High"))</f>
        <v>High</v>
      </c>
      <c r="BM1032">
        <v>1031</v>
      </c>
    </row>
    <row r="1033" spans="1:65" x14ac:dyDescent="0.25">
      <c r="A1033">
        <v>28764</v>
      </c>
      <c r="B1033" t="str">
        <f>IF(A1033 &lt;= 'Additional Data'!$B$2,"Low", IF(A1033 &lt;='Additional Data'!$B$3, "Medium", "High"))</f>
        <v>Low</v>
      </c>
      <c r="C1033">
        <v>1</v>
      </c>
      <c r="D1033">
        <v>1</v>
      </c>
      <c r="E1033">
        <v>16</v>
      </c>
      <c r="F1033" t="str">
        <f t="shared" si="144"/>
        <v>Recent</v>
      </c>
      <c r="G1033">
        <v>8</v>
      </c>
      <c r="H1033">
        <v>0</v>
      </c>
      <c r="I1033">
        <v>3</v>
      </c>
      <c r="J1033">
        <v>0</v>
      </c>
      <c r="K1033">
        <v>0</v>
      </c>
      <c r="L1033">
        <v>1</v>
      </c>
      <c r="M1033">
        <f>INDEX('Additional Data'!$H$2:$M$2, MATCH(MAX(G1033:L1033), G1033:L1033,0))</f>
        <v>0</v>
      </c>
      <c r="N1033">
        <v>1</v>
      </c>
      <c r="O1033">
        <v>1</v>
      </c>
      <c r="P1033">
        <v>0</v>
      </c>
      <c r="Q1033">
        <v>2</v>
      </c>
      <c r="R1033">
        <v>8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3</v>
      </c>
      <c r="Z1033">
        <v>11</v>
      </c>
      <c r="AA1033">
        <v>0</v>
      </c>
      <c r="AB1033">
        <v>54</v>
      </c>
      <c r="AC1033" t="str" cm="1">
        <f t="array" ref="AC1033">_xlfn.IFS(AB1033 &lt; 30, "&lt; 30", AB1033 &lt; 40, "30-39", AB1033 &lt; 50, "40-49", AB1033 &gt;= 50, "50+")</f>
        <v>50+</v>
      </c>
      <c r="AD1033">
        <v>2183</v>
      </c>
      <c r="AE1033">
        <v>0</v>
      </c>
      <c r="AF1033">
        <v>0</v>
      </c>
      <c r="AG1033">
        <v>0</v>
      </c>
      <c r="AH1033">
        <v>1</v>
      </c>
      <c r="AI1033">
        <v>0</v>
      </c>
      <c r="AJ1033" t="str" cm="1">
        <f t="array" ref="AJ103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3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33">
        <v>0</v>
      </c>
      <c r="AM1033">
        <v>0</v>
      </c>
      <c r="AN1033">
        <v>0</v>
      </c>
      <c r="AO1033">
        <v>0</v>
      </c>
      <c r="AP1033">
        <v>1</v>
      </c>
      <c r="AQ1033" t="str" cm="1">
        <f t="array" ref="AQ103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33" t="str" cm="1">
        <f t="array" ref="AR103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33">
        <v>11</v>
      </c>
      <c r="AT1033">
        <v>10</v>
      </c>
      <c r="AU1033">
        <v>1</v>
      </c>
      <c r="AV1033">
        <v>2</v>
      </c>
      <c r="AW1033" t="s">
        <v>45</v>
      </c>
      <c r="AX1033" t="s">
        <v>13</v>
      </c>
      <c r="AY1033" t="str">
        <f t="shared" si="145"/>
        <v>Store</v>
      </c>
      <c r="AZ1033">
        <v>3</v>
      </c>
      <c r="BA1033" t="s">
        <v>48</v>
      </c>
      <c r="BB1033">
        <f t="shared" si="146"/>
        <v>3</v>
      </c>
      <c r="BC1033">
        <f t="shared" si="147"/>
        <v>12</v>
      </c>
      <c r="BD1033">
        <f t="shared" si="148"/>
        <v>9</v>
      </c>
      <c r="BE1033">
        <f t="shared" si="149"/>
        <v>0</v>
      </c>
      <c r="BF1033">
        <f t="shared" si="150"/>
        <v>0</v>
      </c>
      <c r="BG1033">
        <f t="shared" si="151"/>
        <v>9</v>
      </c>
      <c r="BH1033">
        <f t="shared" si="152"/>
        <v>2</v>
      </c>
      <c r="BI1033" t="str">
        <f>VLOOKUP(BH1033,'Additional Data'!$E$1:$F$12,2,FALSE)</f>
        <v>Churned Customer</v>
      </c>
      <c r="BJ1033" t="str">
        <f>IF(G1033 &lt;= 'Additional Data'!$Q$2, "Low", IF(G1033 &lt;= 'Additional Data'!$Q$3, "Medium", "High"))</f>
        <v>Low</v>
      </c>
      <c r="BK1033" t="str">
        <f>IF(K1033 &lt;= 'Additional Data'!$V$2, "Low", IF(K1033 &lt;= 'Additional Data'!$V$3, "Medium", "High"))</f>
        <v>Low</v>
      </c>
      <c r="BL1033" t="str">
        <f>IF(L1033 &lt;= 'Additional Data'!$AA$2, "Low", IF(L1033 &lt;= 'Additional Data'!$AA$3, "Medium", "High"))</f>
        <v>Low</v>
      </c>
      <c r="BM1033">
        <v>1032</v>
      </c>
    </row>
    <row r="1034" spans="1:65" x14ac:dyDescent="0.25">
      <c r="A1034">
        <v>69098</v>
      </c>
      <c r="B1034" t="str">
        <f>IF(A1034 &lt;= 'Additional Data'!$B$2,"Low", IF(A1034 &lt;='Additional Data'!$B$3, "Medium", "High"))</f>
        <v>High</v>
      </c>
      <c r="C1034">
        <v>0</v>
      </c>
      <c r="D1034">
        <v>0</v>
      </c>
      <c r="E1034">
        <v>82</v>
      </c>
      <c r="F1034" t="str">
        <f t="shared" si="144"/>
        <v>Old</v>
      </c>
      <c r="G1034">
        <v>1315</v>
      </c>
      <c r="H1034">
        <v>22</v>
      </c>
      <c r="I1034">
        <v>780</v>
      </c>
      <c r="J1034">
        <v>145</v>
      </c>
      <c r="K1034">
        <v>0</v>
      </c>
      <c r="L1034">
        <v>178</v>
      </c>
      <c r="M1034">
        <f>INDEX('Additional Data'!$H$2:$M$2, MATCH(MAX(G1034:L1034), G1034:L1034,0))</f>
        <v>0</v>
      </c>
      <c r="N1034">
        <v>1</v>
      </c>
      <c r="O1034">
        <v>7</v>
      </c>
      <c r="P1034">
        <v>8</v>
      </c>
      <c r="Q1034">
        <v>9</v>
      </c>
      <c r="R1034">
        <v>5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3</v>
      </c>
      <c r="Z1034">
        <v>11</v>
      </c>
      <c r="AA1034">
        <v>0</v>
      </c>
      <c r="AB1034">
        <v>71</v>
      </c>
      <c r="AC1034" t="str" cm="1">
        <f t="array" ref="AC1034">_xlfn.IFS(AB1034 &lt; 30, "&lt; 30", AB1034 &lt; 40, "30-39", AB1034 &lt; 50, "40-49", AB1034 &gt;= 50, "50+")</f>
        <v>50+</v>
      </c>
      <c r="AD1034">
        <v>2657</v>
      </c>
      <c r="AE1034">
        <v>0</v>
      </c>
      <c r="AF1034">
        <v>1</v>
      </c>
      <c r="AG1034">
        <v>0</v>
      </c>
      <c r="AH1034">
        <v>0</v>
      </c>
      <c r="AI1034">
        <v>0</v>
      </c>
      <c r="AJ1034" t="str" cm="1">
        <f t="array" ref="AJ103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3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34">
        <v>0</v>
      </c>
      <c r="AM1034">
        <v>0</v>
      </c>
      <c r="AN1034">
        <v>0</v>
      </c>
      <c r="AO1034">
        <v>0</v>
      </c>
      <c r="AP1034">
        <v>1</v>
      </c>
      <c r="AQ1034" t="str" cm="1">
        <f t="array" ref="AQ103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34" t="str" cm="1">
        <f t="array" ref="AR103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34">
        <v>2262</v>
      </c>
      <c r="AT1034">
        <v>2084</v>
      </c>
      <c r="AU1034">
        <v>0</v>
      </c>
      <c r="AV1034">
        <v>0</v>
      </c>
      <c r="AW1034" t="s">
        <v>43</v>
      </c>
      <c r="AX1034" t="s">
        <v>13</v>
      </c>
      <c r="AY1034" t="str">
        <f t="shared" si="145"/>
        <v>Store</v>
      </c>
      <c r="AZ1034">
        <v>24</v>
      </c>
      <c r="BA1034" t="s">
        <v>44</v>
      </c>
      <c r="BB1034">
        <f t="shared" si="146"/>
        <v>24</v>
      </c>
      <c r="BC1034">
        <f t="shared" si="147"/>
        <v>2440</v>
      </c>
      <c r="BD1034">
        <f t="shared" si="148"/>
        <v>1.9999999999999996</v>
      </c>
      <c r="BE1034">
        <f t="shared" si="149"/>
        <v>9</v>
      </c>
      <c r="BF1034">
        <f t="shared" si="150"/>
        <v>9</v>
      </c>
      <c r="BG1034">
        <f t="shared" si="151"/>
        <v>20</v>
      </c>
      <c r="BH1034">
        <f t="shared" si="152"/>
        <v>7</v>
      </c>
      <c r="BI1034" t="str">
        <f>VLOOKUP(BH1034,'Additional Data'!$E$1:$F$12,2,FALSE)</f>
        <v>Loyal Customer</v>
      </c>
      <c r="BJ1034" t="str">
        <f>IF(G1034 &lt;= 'Additional Data'!$Q$2, "Low", IF(G1034 &lt;= 'Additional Data'!$Q$3, "Medium", "High"))</f>
        <v>High</v>
      </c>
      <c r="BK1034" t="str">
        <f>IF(K1034 &lt;= 'Additional Data'!$V$2, "Low", IF(K1034 &lt;= 'Additional Data'!$V$3, "Medium", "High"))</f>
        <v>Low</v>
      </c>
      <c r="BL1034" t="str">
        <f>IF(L1034 &lt;= 'Additional Data'!$AA$2, "Low", IF(L1034 &lt;= 'Additional Data'!$AA$3, "Medium", "High"))</f>
        <v>High</v>
      </c>
      <c r="BM1034">
        <v>1033</v>
      </c>
    </row>
    <row r="1035" spans="1:65" x14ac:dyDescent="0.25">
      <c r="A1035">
        <v>25959</v>
      </c>
      <c r="B1035" t="str">
        <f>IF(A1035 &lt;= 'Additional Data'!$B$2,"Low", IF(A1035 &lt;='Additional Data'!$B$3, "Medium", "High"))</f>
        <v>Low</v>
      </c>
      <c r="C1035">
        <v>1</v>
      </c>
      <c r="D1035">
        <v>1</v>
      </c>
      <c r="E1035">
        <v>1</v>
      </c>
      <c r="F1035" t="str">
        <f t="shared" si="144"/>
        <v>Very Recent</v>
      </c>
      <c r="G1035">
        <v>4</v>
      </c>
      <c r="H1035">
        <v>2</v>
      </c>
      <c r="I1035">
        <v>12</v>
      </c>
      <c r="J1035">
        <v>7</v>
      </c>
      <c r="K1035">
        <v>5</v>
      </c>
      <c r="L1035">
        <v>26</v>
      </c>
      <c r="M1035">
        <f>INDEX('Additional Data'!$H$2:$M$2, MATCH(MAX(G1035:L1035), G1035:L1035,0))</f>
        <v>0</v>
      </c>
      <c r="N1035">
        <v>2</v>
      </c>
      <c r="O1035">
        <v>1</v>
      </c>
      <c r="P1035">
        <v>2</v>
      </c>
      <c r="Q1035">
        <v>2</v>
      </c>
      <c r="R1035">
        <v>6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3</v>
      </c>
      <c r="Z1035">
        <v>11</v>
      </c>
      <c r="AA1035">
        <v>1</v>
      </c>
      <c r="AB1035">
        <v>50</v>
      </c>
      <c r="AC1035" t="str" cm="1">
        <f t="array" ref="AC1035">_xlfn.IFS(AB1035 &lt; 30, "&lt; 30", AB1035 &lt; 40, "30-39", AB1035 &lt; 50, "40-49", AB1035 &gt;= 50, "50+")</f>
        <v>50+</v>
      </c>
      <c r="AD1035">
        <v>2659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 t="str" cm="1">
        <f t="array" ref="AJ103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03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35">
        <v>1</v>
      </c>
      <c r="AM1035">
        <v>0</v>
      </c>
      <c r="AN1035">
        <v>0</v>
      </c>
      <c r="AO1035">
        <v>0</v>
      </c>
      <c r="AP1035">
        <v>0</v>
      </c>
      <c r="AQ1035" t="str" cm="1">
        <f t="array" ref="AQ103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035" t="str" cm="1">
        <f t="array" ref="AR103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035">
        <v>30</v>
      </c>
      <c r="AT1035">
        <v>4</v>
      </c>
      <c r="AU1035">
        <v>0</v>
      </c>
      <c r="AV1035">
        <v>2</v>
      </c>
      <c r="AW1035" t="s">
        <v>45</v>
      </c>
      <c r="AX1035" t="s">
        <v>12</v>
      </c>
      <c r="AY1035" t="str">
        <f t="shared" si="145"/>
        <v>Catalog</v>
      </c>
      <c r="AZ1035">
        <v>5</v>
      </c>
      <c r="BA1035" t="s">
        <v>44</v>
      </c>
      <c r="BB1035">
        <f t="shared" si="146"/>
        <v>5</v>
      </c>
      <c r="BC1035">
        <f t="shared" si="147"/>
        <v>56</v>
      </c>
      <c r="BD1035">
        <f t="shared" si="148"/>
        <v>10</v>
      </c>
      <c r="BE1035">
        <f t="shared" si="149"/>
        <v>1</v>
      </c>
      <c r="BF1035">
        <f t="shared" si="150"/>
        <v>2</v>
      </c>
      <c r="BG1035">
        <f t="shared" si="151"/>
        <v>13</v>
      </c>
      <c r="BH1035">
        <f t="shared" si="152"/>
        <v>3</v>
      </c>
      <c r="BI1035" t="str">
        <f>VLOOKUP(BH1035,'Additional Data'!$E$1:$F$12,2,FALSE)</f>
        <v>At Risk</v>
      </c>
      <c r="BJ1035" t="str">
        <f>IF(G1035 &lt;= 'Additional Data'!$Q$2, "Low", IF(G1035 &lt;= 'Additional Data'!$Q$3, "Medium", "High"))</f>
        <v>Low</v>
      </c>
      <c r="BK1035" t="str">
        <f>IF(K1035 &lt;= 'Additional Data'!$V$2, "Low", IF(K1035 &lt;= 'Additional Data'!$V$3, "Medium", "High"))</f>
        <v>Medium</v>
      </c>
      <c r="BL1035" t="str">
        <f>IF(L1035 &lt;= 'Additional Data'!$AA$2, "Low", IF(L1035 &lt;= 'Additional Data'!$AA$3, "Medium", "High"))</f>
        <v>Medium</v>
      </c>
      <c r="BM1035">
        <v>1034</v>
      </c>
    </row>
    <row r="1036" spans="1:65" x14ac:dyDescent="0.25">
      <c r="A1036">
        <v>27100</v>
      </c>
      <c r="B1036" t="str">
        <f>IF(A1036 &lt;= 'Additional Data'!$B$2,"Low", IF(A1036 &lt;='Additional Data'!$B$3, "Medium", "High"))</f>
        <v>Low</v>
      </c>
      <c r="C1036">
        <v>1</v>
      </c>
      <c r="D1036">
        <v>0</v>
      </c>
      <c r="E1036">
        <v>64</v>
      </c>
      <c r="F1036" t="str">
        <f t="shared" si="144"/>
        <v>Old</v>
      </c>
      <c r="G1036">
        <v>12</v>
      </c>
      <c r="H1036">
        <v>0</v>
      </c>
      <c r="I1036">
        <v>13</v>
      </c>
      <c r="J1036">
        <v>2</v>
      </c>
      <c r="K1036">
        <v>0</v>
      </c>
      <c r="L1036">
        <v>10</v>
      </c>
      <c r="M1036">
        <f>INDEX('Additional Data'!$H$2:$M$2, MATCH(MAX(G1036:L1036), G1036:L1036,0))</f>
        <v>0</v>
      </c>
      <c r="N1036">
        <v>1</v>
      </c>
      <c r="O1036">
        <v>1</v>
      </c>
      <c r="P1036">
        <v>0</v>
      </c>
      <c r="Q1036">
        <v>3</v>
      </c>
      <c r="R1036">
        <v>7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3</v>
      </c>
      <c r="Z1036">
        <v>11</v>
      </c>
      <c r="AA1036">
        <v>0</v>
      </c>
      <c r="AB1036">
        <v>37</v>
      </c>
      <c r="AC1036" t="str" cm="1">
        <f t="array" ref="AC1036">_xlfn.IFS(AB1036 &lt; 30, "&lt; 30", AB1036 &lt; 40, "30-39", AB1036 &lt; 50, "40-49", AB1036 &gt;= 50, "50+")</f>
        <v>30-39</v>
      </c>
      <c r="AD1036">
        <v>2609</v>
      </c>
      <c r="AE1036">
        <v>0</v>
      </c>
      <c r="AF1036">
        <v>1</v>
      </c>
      <c r="AG1036">
        <v>0</v>
      </c>
      <c r="AH1036">
        <v>0</v>
      </c>
      <c r="AI1036">
        <v>0</v>
      </c>
      <c r="AJ1036" t="str" cm="1">
        <f t="array" ref="AJ103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3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36">
        <v>0</v>
      </c>
      <c r="AM1036">
        <v>0</v>
      </c>
      <c r="AN1036">
        <v>0</v>
      </c>
      <c r="AO1036">
        <v>1</v>
      </c>
      <c r="AP1036">
        <v>0</v>
      </c>
      <c r="AQ1036" t="str" cm="1">
        <f t="array" ref="AQ103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036" t="str" cm="1">
        <f t="array" ref="AR103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36">
        <v>27</v>
      </c>
      <c r="AT1036">
        <v>17</v>
      </c>
      <c r="AU1036">
        <v>0</v>
      </c>
      <c r="AV1036">
        <v>1</v>
      </c>
      <c r="AW1036" t="s">
        <v>45</v>
      </c>
      <c r="AX1036" t="s">
        <v>13</v>
      </c>
      <c r="AY1036" t="str">
        <f t="shared" si="145"/>
        <v>Store</v>
      </c>
      <c r="AZ1036">
        <v>4</v>
      </c>
      <c r="BA1036" t="s">
        <v>44</v>
      </c>
      <c r="BB1036">
        <f t="shared" si="146"/>
        <v>4</v>
      </c>
      <c r="BC1036">
        <f t="shared" si="147"/>
        <v>37</v>
      </c>
      <c r="BD1036">
        <f t="shared" si="148"/>
        <v>4</v>
      </c>
      <c r="BE1036">
        <f t="shared" si="149"/>
        <v>0</v>
      </c>
      <c r="BF1036">
        <f t="shared" si="150"/>
        <v>1</v>
      </c>
      <c r="BG1036">
        <f t="shared" si="151"/>
        <v>5</v>
      </c>
      <c r="BH1036">
        <f t="shared" si="152"/>
        <v>0</v>
      </c>
      <c r="BI1036" t="str">
        <f>VLOOKUP(BH1036,'Additional Data'!$E$1:$F$12,2,FALSE)</f>
        <v>Churned Customer</v>
      </c>
      <c r="BJ1036" t="str">
        <f>IF(G1036 &lt;= 'Additional Data'!$Q$2, "Low", IF(G1036 &lt;= 'Additional Data'!$Q$3, "Medium", "High"))</f>
        <v>Low</v>
      </c>
      <c r="BK1036" t="str">
        <f>IF(K1036 &lt;= 'Additional Data'!$V$2, "Low", IF(K1036 &lt;= 'Additional Data'!$V$3, "Medium", "High"))</f>
        <v>Low</v>
      </c>
      <c r="BL1036" t="str">
        <f>IF(L1036 &lt;= 'Additional Data'!$AA$2, "Low", IF(L1036 &lt;= 'Additional Data'!$AA$3, "Medium", "High"))</f>
        <v>Medium</v>
      </c>
      <c r="BM1036">
        <v>1035</v>
      </c>
    </row>
    <row r="1037" spans="1:65" x14ac:dyDescent="0.25">
      <c r="A1037">
        <v>70596</v>
      </c>
      <c r="B1037" t="str">
        <f>IF(A1037 &lt;= 'Additional Data'!$B$2,"Low", IF(A1037 &lt;='Additional Data'!$B$3, "Medium", "High"))</f>
        <v>High</v>
      </c>
      <c r="C1037">
        <v>0</v>
      </c>
      <c r="D1037">
        <v>0</v>
      </c>
      <c r="E1037">
        <v>68</v>
      </c>
      <c r="F1037" t="str">
        <f t="shared" si="144"/>
        <v>Old</v>
      </c>
      <c r="G1037">
        <v>347</v>
      </c>
      <c r="H1037">
        <v>44</v>
      </c>
      <c r="I1037">
        <v>534</v>
      </c>
      <c r="J1037">
        <v>17</v>
      </c>
      <c r="K1037">
        <v>0</v>
      </c>
      <c r="L1037">
        <v>26</v>
      </c>
      <c r="M1037">
        <f>INDEX('Additional Data'!$H$2:$M$2, MATCH(MAX(G1037:L1037), G1037:L1037,0))</f>
        <v>0</v>
      </c>
      <c r="N1037">
        <v>1</v>
      </c>
      <c r="O1037">
        <v>3</v>
      </c>
      <c r="P1037">
        <v>5</v>
      </c>
      <c r="Q1037">
        <v>12</v>
      </c>
      <c r="R1037">
        <v>2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3</v>
      </c>
      <c r="Z1037">
        <v>11</v>
      </c>
      <c r="AA1037">
        <v>0</v>
      </c>
      <c r="AB1037">
        <v>35</v>
      </c>
      <c r="AC1037" t="str" cm="1">
        <f t="array" ref="AC1037">_xlfn.IFS(AB1037 &lt; 30, "&lt; 30", AB1037 &lt; 40, "30-39", AB1037 &lt; 50, "40-49", AB1037 &gt;= 50, "50+")</f>
        <v>30-39</v>
      </c>
      <c r="AD1037">
        <v>2791</v>
      </c>
      <c r="AE1037">
        <v>0</v>
      </c>
      <c r="AF1037">
        <v>0</v>
      </c>
      <c r="AG1037">
        <v>1</v>
      </c>
      <c r="AH1037">
        <v>0</v>
      </c>
      <c r="AI1037">
        <v>0</v>
      </c>
      <c r="AJ1037" t="str" cm="1">
        <f t="array" ref="AJ103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3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37">
        <v>0</v>
      </c>
      <c r="AM1037">
        <v>0</v>
      </c>
      <c r="AN1037">
        <v>1</v>
      </c>
      <c r="AO1037">
        <v>0</v>
      </c>
      <c r="AP1037">
        <v>0</v>
      </c>
      <c r="AQ1037" t="str" cm="1">
        <f t="array" ref="AQ103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37" t="str" cm="1">
        <f t="array" ref="AR103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37">
        <v>942</v>
      </c>
      <c r="AT1037">
        <v>916</v>
      </c>
      <c r="AU1037">
        <v>0</v>
      </c>
      <c r="AV1037">
        <v>0</v>
      </c>
      <c r="AW1037" t="s">
        <v>46</v>
      </c>
      <c r="AX1037" t="s">
        <v>13</v>
      </c>
      <c r="AY1037" t="str">
        <f t="shared" si="145"/>
        <v>Store</v>
      </c>
      <c r="AZ1037">
        <v>20</v>
      </c>
      <c r="BA1037" t="s">
        <v>44</v>
      </c>
      <c r="BB1037">
        <f t="shared" si="146"/>
        <v>20</v>
      </c>
      <c r="BC1037">
        <f t="shared" si="147"/>
        <v>968</v>
      </c>
      <c r="BD1037">
        <f t="shared" si="148"/>
        <v>4</v>
      </c>
      <c r="BE1037">
        <f t="shared" si="149"/>
        <v>7</v>
      </c>
      <c r="BF1037">
        <f t="shared" si="150"/>
        <v>7</v>
      </c>
      <c r="BG1037">
        <f t="shared" si="151"/>
        <v>18</v>
      </c>
      <c r="BH1037">
        <f t="shared" si="152"/>
        <v>6</v>
      </c>
      <c r="BI1037" t="str">
        <f>VLOOKUP(BH1037,'Additional Data'!$E$1:$F$12,2,FALSE)</f>
        <v>Loyal Customer</v>
      </c>
      <c r="BJ1037" t="str">
        <f>IF(G1037 &lt;= 'Additional Data'!$Q$2, "Low", IF(G1037 &lt;= 'Additional Data'!$Q$3, "Medium", "High"))</f>
        <v>Medium</v>
      </c>
      <c r="BK1037" t="str">
        <f>IF(K1037 &lt;= 'Additional Data'!$V$2, "Low", IF(K1037 &lt;= 'Additional Data'!$V$3, "Medium", "High"))</f>
        <v>Low</v>
      </c>
      <c r="BL1037" t="str">
        <f>IF(L1037 &lt;= 'Additional Data'!$AA$2, "Low", IF(L1037 &lt;= 'Additional Data'!$AA$3, "Medium", "High"))</f>
        <v>Medium</v>
      </c>
      <c r="BM1037">
        <v>1036</v>
      </c>
    </row>
    <row r="1038" spans="1:65" x14ac:dyDescent="0.25">
      <c r="A1038">
        <v>42557</v>
      </c>
      <c r="B1038" t="str">
        <f>IF(A1038 &lt;= 'Additional Data'!$B$2,"Low", IF(A1038 &lt;='Additional Data'!$B$3, "Medium", "High"))</f>
        <v>Medium</v>
      </c>
      <c r="C1038">
        <v>0</v>
      </c>
      <c r="D1038">
        <v>1</v>
      </c>
      <c r="E1038">
        <v>98</v>
      </c>
      <c r="F1038" t="str">
        <f t="shared" si="144"/>
        <v>Old</v>
      </c>
      <c r="G1038">
        <v>192</v>
      </c>
      <c r="H1038">
        <v>5</v>
      </c>
      <c r="I1038">
        <v>53</v>
      </c>
      <c r="J1038">
        <v>0</v>
      </c>
      <c r="K1038">
        <v>5</v>
      </c>
      <c r="L1038">
        <v>15</v>
      </c>
      <c r="M1038">
        <f>INDEX('Additional Data'!$H$2:$M$2, MATCH(MAX(G1038:L1038), G1038:L1038,0))</f>
        <v>0</v>
      </c>
      <c r="N1038">
        <v>4</v>
      </c>
      <c r="O1038">
        <v>6</v>
      </c>
      <c r="P1038">
        <v>1</v>
      </c>
      <c r="Q1038">
        <v>4</v>
      </c>
      <c r="R1038">
        <v>8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3</v>
      </c>
      <c r="Z1038">
        <v>11</v>
      </c>
      <c r="AA1038">
        <v>0</v>
      </c>
      <c r="AB1038">
        <v>46</v>
      </c>
      <c r="AC1038" t="str" cm="1">
        <f t="array" ref="AC1038">_xlfn.IFS(AB1038 &lt; 30, "&lt; 30", AB1038 &lt; 40, "30-39", AB1038 &lt; 50, "40-49", AB1038 &gt;= 50, "50+")</f>
        <v>40-49</v>
      </c>
      <c r="AD1038">
        <v>2828</v>
      </c>
      <c r="AE1038">
        <v>0</v>
      </c>
      <c r="AF1038">
        <v>1</v>
      </c>
      <c r="AG1038">
        <v>0</v>
      </c>
      <c r="AH1038">
        <v>0</v>
      </c>
      <c r="AI1038">
        <v>0</v>
      </c>
      <c r="AJ1038" t="str" cm="1">
        <f t="array" ref="AJ103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3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38">
        <v>0</v>
      </c>
      <c r="AM1038">
        <v>0</v>
      </c>
      <c r="AN1038">
        <v>1</v>
      </c>
      <c r="AO1038">
        <v>0</v>
      </c>
      <c r="AP1038">
        <v>0</v>
      </c>
      <c r="AQ1038" t="str" cm="1">
        <f t="array" ref="AQ103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38" t="str" cm="1">
        <f t="array" ref="AR103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38">
        <v>255</v>
      </c>
      <c r="AT1038">
        <v>240</v>
      </c>
      <c r="AU1038">
        <v>0</v>
      </c>
      <c r="AV1038">
        <v>1</v>
      </c>
      <c r="AW1038" t="s">
        <v>47</v>
      </c>
      <c r="AX1038" t="s">
        <v>11</v>
      </c>
      <c r="AY1038" t="str">
        <f t="shared" si="145"/>
        <v>Web</v>
      </c>
      <c r="AZ1038">
        <v>11</v>
      </c>
      <c r="BA1038" t="s">
        <v>44</v>
      </c>
      <c r="BB1038">
        <f t="shared" si="146"/>
        <v>11</v>
      </c>
      <c r="BC1038">
        <f t="shared" si="147"/>
        <v>270</v>
      </c>
      <c r="BD1038">
        <f t="shared" si="148"/>
        <v>0.99999999999999978</v>
      </c>
      <c r="BE1038">
        <f t="shared" si="149"/>
        <v>4</v>
      </c>
      <c r="BF1038">
        <f t="shared" si="150"/>
        <v>4</v>
      </c>
      <c r="BG1038">
        <f t="shared" si="151"/>
        <v>9</v>
      </c>
      <c r="BH1038">
        <f t="shared" si="152"/>
        <v>2</v>
      </c>
      <c r="BI1038" t="str">
        <f>VLOOKUP(BH1038,'Additional Data'!$E$1:$F$12,2,FALSE)</f>
        <v>Churned Customer</v>
      </c>
      <c r="BJ1038" t="str">
        <f>IF(G1038 &lt;= 'Additional Data'!$Q$2, "Low", IF(G1038 &lt;= 'Additional Data'!$Q$3, "Medium", "High"))</f>
        <v>Medium</v>
      </c>
      <c r="BK1038" t="str">
        <f>IF(K1038 &lt;= 'Additional Data'!$V$2, "Low", IF(K1038 &lt;= 'Additional Data'!$V$3, "Medium", "High"))</f>
        <v>Medium</v>
      </c>
      <c r="BL1038" t="str">
        <f>IF(L1038 &lt;= 'Additional Data'!$AA$2, "Low", IF(L1038 &lt;= 'Additional Data'!$AA$3, "Medium", "High"))</f>
        <v>Medium</v>
      </c>
      <c r="BM1038">
        <v>1037</v>
      </c>
    </row>
    <row r="1039" spans="1:65" x14ac:dyDescent="0.25">
      <c r="A1039">
        <v>53312</v>
      </c>
      <c r="B1039" t="str">
        <f>IF(A1039 &lt;= 'Additional Data'!$B$2,"Low", IF(A1039 &lt;='Additional Data'!$B$3, "Medium", "High"))</f>
        <v>Medium</v>
      </c>
      <c r="C1039">
        <v>0</v>
      </c>
      <c r="D1039">
        <v>0</v>
      </c>
      <c r="E1039">
        <v>32</v>
      </c>
      <c r="F1039" t="str">
        <f t="shared" si="144"/>
        <v>Mid</v>
      </c>
      <c r="G1039">
        <v>241</v>
      </c>
      <c r="H1039">
        <v>0</v>
      </c>
      <c r="I1039">
        <v>12</v>
      </c>
      <c r="J1039">
        <v>0</v>
      </c>
      <c r="K1039">
        <v>0</v>
      </c>
      <c r="L1039">
        <v>25</v>
      </c>
      <c r="M1039">
        <f>INDEX('Additional Data'!$H$2:$M$2, MATCH(MAX(G1039:L1039), G1039:L1039,0))</f>
        <v>0</v>
      </c>
      <c r="N1039">
        <v>1</v>
      </c>
      <c r="O1039">
        <v>5</v>
      </c>
      <c r="P1039">
        <v>1</v>
      </c>
      <c r="Q1039">
        <v>5</v>
      </c>
      <c r="R1039">
        <v>7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3</v>
      </c>
      <c r="Z1039">
        <v>11</v>
      </c>
      <c r="AA1039">
        <v>0</v>
      </c>
      <c r="AB1039">
        <v>69</v>
      </c>
      <c r="AC1039" t="str" cm="1">
        <f t="array" ref="AC1039">_xlfn.IFS(AB1039 &lt; 30, "&lt; 30", AB1039 &lt; 40, "30-39", AB1039 &lt; 50, "40-49", AB1039 &gt;= 50, "50+")</f>
        <v>50+</v>
      </c>
      <c r="AD1039">
        <v>2483</v>
      </c>
      <c r="AE1039">
        <v>0</v>
      </c>
      <c r="AF1039">
        <v>1</v>
      </c>
      <c r="AG1039">
        <v>0</v>
      </c>
      <c r="AH1039">
        <v>0</v>
      </c>
      <c r="AI1039">
        <v>0</v>
      </c>
      <c r="AJ1039" t="str" cm="1">
        <f t="array" ref="AJ103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3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39">
        <v>0</v>
      </c>
      <c r="AM1039">
        <v>0</v>
      </c>
      <c r="AN1039">
        <v>0</v>
      </c>
      <c r="AO1039">
        <v>0</v>
      </c>
      <c r="AP1039">
        <v>1</v>
      </c>
      <c r="AQ1039" t="str" cm="1">
        <f t="array" ref="AQ103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39" t="str" cm="1">
        <f t="array" ref="AR103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39">
        <v>253</v>
      </c>
      <c r="AT1039">
        <v>228</v>
      </c>
      <c r="AU1039">
        <v>0</v>
      </c>
      <c r="AV1039">
        <v>0</v>
      </c>
      <c r="AW1039" t="s">
        <v>47</v>
      </c>
      <c r="AX1039" t="s">
        <v>11</v>
      </c>
      <c r="AY1039" t="str">
        <f t="shared" si="145"/>
        <v>Web</v>
      </c>
      <c r="AZ1039">
        <v>11</v>
      </c>
      <c r="BA1039" t="s">
        <v>44</v>
      </c>
      <c r="BB1039">
        <f t="shared" si="146"/>
        <v>11</v>
      </c>
      <c r="BC1039">
        <f t="shared" si="147"/>
        <v>278</v>
      </c>
      <c r="BD1039">
        <f t="shared" si="148"/>
        <v>7</v>
      </c>
      <c r="BE1039">
        <f t="shared" si="149"/>
        <v>4</v>
      </c>
      <c r="BF1039">
        <f t="shared" si="150"/>
        <v>4</v>
      </c>
      <c r="BG1039">
        <f t="shared" si="151"/>
        <v>15</v>
      </c>
      <c r="BH1039">
        <f t="shared" si="152"/>
        <v>4</v>
      </c>
      <c r="BI1039" t="str">
        <f>VLOOKUP(BH1039,'Additional Data'!$E$1:$F$12,2,FALSE)</f>
        <v>At Risk</v>
      </c>
      <c r="BJ1039" t="str">
        <f>IF(G1039 &lt;= 'Additional Data'!$Q$2, "Low", IF(G1039 &lt;= 'Additional Data'!$Q$3, "Medium", "High"))</f>
        <v>Medium</v>
      </c>
      <c r="BK1039" t="str">
        <f>IF(K1039 &lt;= 'Additional Data'!$V$2, "Low", IF(K1039 &lt;= 'Additional Data'!$V$3, "Medium", "High"))</f>
        <v>Low</v>
      </c>
      <c r="BL1039" t="str">
        <f>IF(L1039 &lt;= 'Additional Data'!$AA$2, "Low", IF(L1039 &lt;= 'Additional Data'!$AA$3, "Medium", "High"))</f>
        <v>Medium</v>
      </c>
      <c r="BM1039">
        <v>1038</v>
      </c>
    </row>
    <row r="1040" spans="1:65" x14ac:dyDescent="0.25">
      <c r="A1040">
        <v>72228</v>
      </c>
      <c r="B1040" t="str">
        <f>IF(A1040 &lt;= 'Additional Data'!$B$2,"Low", IF(A1040 &lt;='Additional Data'!$B$3, "Medium", "High"))</f>
        <v>High</v>
      </c>
      <c r="C1040">
        <v>0</v>
      </c>
      <c r="D1040">
        <v>0</v>
      </c>
      <c r="E1040">
        <v>87</v>
      </c>
      <c r="F1040" t="str">
        <f t="shared" si="144"/>
        <v>Old</v>
      </c>
      <c r="G1040">
        <v>631</v>
      </c>
      <c r="H1040">
        <v>28</v>
      </c>
      <c r="I1040">
        <v>491</v>
      </c>
      <c r="J1040">
        <v>30</v>
      </c>
      <c r="K1040">
        <v>14</v>
      </c>
      <c r="L1040">
        <v>56</v>
      </c>
      <c r="M1040">
        <f>INDEX('Additional Data'!$H$2:$M$2, MATCH(MAX(G1040:L1040), G1040:L1040,0))</f>
        <v>0</v>
      </c>
      <c r="N1040">
        <v>1</v>
      </c>
      <c r="O1040">
        <v>6</v>
      </c>
      <c r="P1040">
        <v>7</v>
      </c>
      <c r="Q1040">
        <v>8</v>
      </c>
      <c r="R1040">
        <v>3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3</v>
      </c>
      <c r="Z1040">
        <v>11</v>
      </c>
      <c r="AA1040">
        <v>0</v>
      </c>
      <c r="AB1040">
        <v>68</v>
      </c>
      <c r="AC1040" t="str" cm="1">
        <f t="array" ref="AC1040">_xlfn.IFS(AB1040 &lt; 30, "&lt; 30", AB1040 &lt; 40, "30-39", AB1040 &lt; 50, "40-49", AB1040 &gt;= 50, "50+")</f>
        <v>50+</v>
      </c>
      <c r="AD1040">
        <v>2738</v>
      </c>
      <c r="AE1040">
        <v>0</v>
      </c>
      <c r="AF1040">
        <v>0</v>
      </c>
      <c r="AG1040">
        <v>1</v>
      </c>
      <c r="AH1040">
        <v>0</v>
      </c>
      <c r="AI1040">
        <v>0</v>
      </c>
      <c r="AJ1040" t="str" cm="1">
        <f t="array" ref="AJ104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4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40">
        <v>0</v>
      </c>
      <c r="AM1040">
        <v>0</v>
      </c>
      <c r="AN1040">
        <v>1</v>
      </c>
      <c r="AO1040">
        <v>0</v>
      </c>
      <c r="AP1040">
        <v>0</v>
      </c>
      <c r="AQ1040" t="str" cm="1">
        <f t="array" ref="AQ104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40" t="str" cm="1">
        <f t="array" ref="AR104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40">
        <v>1194</v>
      </c>
      <c r="AT1040">
        <v>1138</v>
      </c>
      <c r="AU1040">
        <v>0</v>
      </c>
      <c r="AV1040">
        <v>0</v>
      </c>
      <c r="AW1040" t="s">
        <v>43</v>
      </c>
      <c r="AX1040" t="s">
        <v>13</v>
      </c>
      <c r="AY1040" t="str">
        <f t="shared" si="145"/>
        <v>Store</v>
      </c>
      <c r="AZ1040">
        <v>21</v>
      </c>
      <c r="BA1040" t="s">
        <v>44</v>
      </c>
      <c r="BB1040">
        <f t="shared" si="146"/>
        <v>21</v>
      </c>
      <c r="BC1040">
        <f t="shared" si="147"/>
        <v>1250</v>
      </c>
      <c r="BD1040">
        <f t="shared" si="148"/>
        <v>1.9999999999999996</v>
      </c>
      <c r="BE1040">
        <f t="shared" si="149"/>
        <v>8</v>
      </c>
      <c r="BF1040">
        <f t="shared" si="150"/>
        <v>8</v>
      </c>
      <c r="BG1040">
        <f t="shared" si="151"/>
        <v>18</v>
      </c>
      <c r="BH1040">
        <f t="shared" si="152"/>
        <v>6</v>
      </c>
      <c r="BI1040" t="str">
        <f>VLOOKUP(BH1040,'Additional Data'!$E$1:$F$12,2,FALSE)</f>
        <v>Loyal Customer</v>
      </c>
      <c r="BJ1040" t="str">
        <f>IF(G1040 &lt;= 'Additional Data'!$Q$2, "Low", IF(G1040 &lt;= 'Additional Data'!$Q$3, "Medium", "High"))</f>
        <v>High</v>
      </c>
      <c r="BK1040" t="str">
        <f>IF(K1040 &lt;= 'Additional Data'!$V$2, "Low", IF(K1040 &lt;= 'Additional Data'!$V$3, "Medium", "High"))</f>
        <v>Medium</v>
      </c>
      <c r="BL1040" t="str">
        <f>IF(L1040 &lt;= 'Additional Data'!$AA$2, "Low", IF(L1040 &lt;= 'Additional Data'!$AA$3, "Medium", "High"))</f>
        <v>Medium</v>
      </c>
      <c r="BM1040">
        <v>1039</v>
      </c>
    </row>
    <row r="1041" spans="1:65" x14ac:dyDescent="0.25">
      <c r="A1041">
        <v>67605</v>
      </c>
      <c r="B1041" t="str">
        <f>IF(A1041 &lt;= 'Additional Data'!$B$2,"Low", IF(A1041 &lt;='Additional Data'!$B$3, "Medium", "High"))</f>
        <v>Medium</v>
      </c>
      <c r="C1041">
        <v>0</v>
      </c>
      <c r="D1041">
        <v>0</v>
      </c>
      <c r="E1041">
        <v>84</v>
      </c>
      <c r="F1041" t="str">
        <f t="shared" si="144"/>
        <v>Old</v>
      </c>
      <c r="G1041">
        <v>336</v>
      </c>
      <c r="H1041">
        <v>28</v>
      </c>
      <c r="I1041">
        <v>282</v>
      </c>
      <c r="J1041">
        <v>184</v>
      </c>
      <c r="K1041">
        <v>54</v>
      </c>
      <c r="L1041">
        <v>54</v>
      </c>
      <c r="M1041">
        <f>INDEX('Additional Data'!$H$2:$M$2, MATCH(MAX(G1041:L1041), G1041:L1041,0))</f>
        <v>0</v>
      </c>
      <c r="N1041">
        <v>1</v>
      </c>
      <c r="O1041">
        <v>2</v>
      </c>
      <c r="P1041">
        <v>8</v>
      </c>
      <c r="Q1041">
        <v>6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3</v>
      </c>
      <c r="Z1041">
        <v>11</v>
      </c>
      <c r="AA1041">
        <v>0</v>
      </c>
      <c r="AB1041">
        <v>33</v>
      </c>
      <c r="AC1041" t="str" cm="1">
        <f t="array" ref="AC1041">_xlfn.IFS(AB1041 &lt; 30, "&lt; 30", AB1041 &lt; 40, "30-39", AB1041 &lt; 50, "40-49", AB1041 &gt;= 50, "50+")</f>
        <v>30-39</v>
      </c>
      <c r="AD1041">
        <v>2614</v>
      </c>
      <c r="AE1041">
        <v>0</v>
      </c>
      <c r="AF1041">
        <v>0</v>
      </c>
      <c r="AG1041">
        <v>0</v>
      </c>
      <c r="AH1041">
        <v>1</v>
      </c>
      <c r="AI1041">
        <v>0</v>
      </c>
      <c r="AJ1041" t="str" cm="1">
        <f t="array" ref="AJ104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4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41">
        <v>0</v>
      </c>
      <c r="AM1041">
        <v>0</v>
      </c>
      <c r="AN1041">
        <v>1</v>
      </c>
      <c r="AO1041">
        <v>0</v>
      </c>
      <c r="AP1041">
        <v>0</v>
      </c>
      <c r="AQ1041" t="str" cm="1">
        <f t="array" ref="AQ104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41" t="str" cm="1">
        <f t="array" ref="AR104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41">
        <v>884</v>
      </c>
      <c r="AT1041">
        <v>830</v>
      </c>
      <c r="AU1041">
        <v>0</v>
      </c>
      <c r="AV1041">
        <v>0</v>
      </c>
      <c r="AW1041" t="s">
        <v>46</v>
      </c>
      <c r="AX1041" t="s">
        <v>12</v>
      </c>
      <c r="AY1041" t="str">
        <f t="shared" si="145"/>
        <v>Catalog</v>
      </c>
      <c r="AZ1041">
        <v>16</v>
      </c>
      <c r="BA1041" t="s">
        <v>44</v>
      </c>
      <c r="BB1041">
        <f t="shared" si="146"/>
        <v>16</v>
      </c>
      <c r="BC1041">
        <f t="shared" si="147"/>
        <v>938</v>
      </c>
      <c r="BD1041">
        <f t="shared" si="148"/>
        <v>1.9999999999999996</v>
      </c>
      <c r="BE1041">
        <f t="shared" si="149"/>
        <v>6</v>
      </c>
      <c r="BF1041">
        <f t="shared" si="150"/>
        <v>7</v>
      </c>
      <c r="BG1041">
        <f t="shared" si="151"/>
        <v>15</v>
      </c>
      <c r="BH1041">
        <f t="shared" si="152"/>
        <v>4</v>
      </c>
      <c r="BI1041" t="str">
        <f>VLOOKUP(BH1041,'Additional Data'!$E$1:$F$12,2,FALSE)</f>
        <v>At Risk</v>
      </c>
      <c r="BJ1041" t="str">
        <f>IF(G1041 &lt;= 'Additional Data'!$Q$2, "Low", IF(G1041 &lt;= 'Additional Data'!$Q$3, "Medium", "High"))</f>
        <v>Medium</v>
      </c>
      <c r="BK1041" t="str">
        <f>IF(K1041 &lt;= 'Additional Data'!$V$2, "Low", IF(K1041 &lt;= 'Additional Data'!$V$3, "Medium", "High"))</f>
        <v>High</v>
      </c>
      <c r="BL1041" t="str">
        <f>IF(L1041 &lt;= 'Additional Data'!$AA$2, "Low", IF(L1041 &lt;= 'Additional Data'!$AA$3, "Medium", "High"))</f>
        <v>Medium</v>
      </c>
      <c r="BM1041">
        <v>1040</v>
      </c>
    </row>
    <row r="1042" spans="1:65" x14ac:dyDescent="0.25">
      <c r="A1042">
        <v>62845</v>
      </c>
      <c r="B1042" t="str">
        <f>IF(A1042 &lt;= 'Additional Data'!$B$2,"Low", IF(A1042 &lt;='Additional Data'!$B$3, "Medium", "High"))</f>
        <v>Medium</v>
      </c>
      <c r="C1042">
        <v>1</v>
      </c>
      <c r="D1042">
        <v>1</v>
      </c>
      <c r="E1042">
        <v>3</v>
      </c>
      <c r="F1042" t="str">
        <f t="shared" si="144"/>
        <v>Very Recent</v>
      </c>
      <c r="G1042">
        <v>1099</v>
      </c>
      <c r="H1042">
        <v>0</v>
      </c>
      <c r="I1042">
        <v>45</v>
      </c>
      <c r="J1042">
        <v>0</v>
      </c>
      <c r="K1042">
        <v>0</v>
      </c>
      <c r="L1042">
        <v>34</v>
      </c>
      <c r="M1042">
        <f>INDEX('Additional Data'!$H$2:$M$2, MATCH(MAX(G1042:L1042), G1042:L1042,0))</f>
        <v>0</v>
      </c>
      <c r="N1042">
        <v>11</v>
      </c>
      <c r="O1042">
        <v>3</v>
      </c>
      <c r="P1042">
        <v>4</v>
      </c>
      <c r="Q1042">
        <v>10</v>
      </c>
      <c r="R1042">
        <v>8</v>
      </c>
      <c r="S1042">
        <v>0</v>
      </c>
      <c r="T1042">
        <v>1</v>
      </c>
      <c r="U1042">
        <v>0</v>
      </c>
      <c r="V1042">
        <v>0</v>
      </c>
      <c r="W1042">
        <v>0</v>
      </c>
      <c r="X1042">
        <v>0</v>
      </c>
      <c r="Y1042">
        <v>3</v>
      </c>
      <c r="Z1042">
        <v>11</v>
      </c>
      <c r="AA1042">
        <v>0</v>
      </c>
      <c r="AB1042">
        <v>71</v>
      </c>
      <c r="AC1042" t="str" cm="1">
        <f t="array" ref="AC1042">_xlfn.IFS(AB1042 &lt; 30, "&lt; 30", AB1042 &lt; 40, "30-39", AB1042 &lt; 50, "40-49", AB1042 &gt;= 50, "50+")</f>
        <v>50+</v>
      </c>
      <c r="AD1042">
        <v>2795</v>
      </c>
      <c r="AE1042">
        <v>0</v>
      </c>
      <c r="AF1042">
        <v>1</v>
      </c>
      <c r="AG1042">
        <v>0</v>
      </c>
      <c r="AH1042">
        <v>0</v>
      </c>
      <c r="AI1042">
        <v>0</v>
      </c>
      <c r="AJ1042" t="str" cm="1">
        <f t="array" ref="AJ104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4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42">
        <v>0</v>
      </c>
      <c r="AM1042">
        <v>0</v>
      </c>
      <c r="AN1042">
        <v>0</v>
      </c>
      <c r="AO1042">
        <v>1</v>
      </c>
      <c r="AP1042">
        <v>0</v>
      </c>
      <c r="AQ1042" t="str" cm="1">
        <f t="array" ref="AQ104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042" t="str" cm="1">
        <f t="array" ref="AR104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42">
        <v>1144</v>
      </c>
      <c r="AT1042">
        <v>1110</v>
      </c>
      <c r="AU1042">
        <v>1</v>
      </c>
      <c r="AV1042">
        <v>2</v>
      </c>
      <c r="AW1042" t="s">
        <v>43</v>
      </c>
      <c r="AX1042" t="s">
        <v>13</v>
      </c>
      <c r="AY1042" t="str">
        <f t="shared" si="145"/>
        <v>Store</v>
      </c>
      <c r="AZ1042">
        <v>17</v>
      </c>
      <c r="BA1042" t="s">
        <v>48</v>
      </c>
      <c r="BB1042">
        <f t="shared" si="146"/>
        <v>17</v>
      </c>
      <c r="BC1042">
        <f t="shared" si="147"/>
        <v>1178</v>
      </c>
      <c r="BD1042">
        <f t="shared" si="148"/>
        <v>10</v>
      </c>
      <c r="BE1042">
        <f t="shared" si="149"/>
        <v>6</v>
      </c>
      <c r="BF1042">
        <f t="shared" si="150"/>
        <v>8</v>
      </c>
      <c r="BG1042">
        <f t="shared" si="151"/>
        <v>24</v>
      </c>
      <c r="BH1042">
        <f t="shared" si="152"/>
        <v>9</v>
      </c>
      <c r="BI1042" t="str">
        <f>VLOOKUP(BH1042,'Additional Data'!$E$1:$F$12,2,FALSE)</f>
        <v>Top Customer</v>
      </c>
      <c r="BJ1042" t="str">
        <f>IF(G1042 &lt;= 'Additional Data'!$Q$2, "Low", IF(G1042 &lt;= 'Additional Data'!$Q$3, "Medium", "High"))</f>
        <v>High</v>
      </c>
      <c r="BK1042" t="str">
        <f>IF(K1042 &lt;= 'Additional Data'!$V$2, "Low", IF(K1042 &lt;= 'Additional Data'!$V$3, "Medium", "High"))</f>
        <v>Low</v>
      </c>
      <c r="BL1042" t="str">
        <f>IF(L1042 &lt;= 'Additional Data'!$AA$2, "Low", IF(L1042 &lt;= 'Additional Data'!$AA$3, "Medium", "High"))</f>
        <v>Medium</v>
      </c>
      <c r="BM1042">
        <v>1041</v>
      </c>
    </row>
    <row r="1043" spans="1:65" x14ac:dyDescent="0.25">
      <c r="A1043">
        <v>65196</v>
      </c>
      <c r="B1043" t="str">
        <f>IF(A1043 &lt;= 'Additional Data'!$B$2,"Low", IF(A1043 &lt;='Additional Data'!$B$3, "Medium", "High"))</f>
        <v>Medium</v>
      </c>
      <c r="C1043">
        <v>0</v>
      </c>
      <c r="D1043">
        <v>2</v>
      </c>
      <c r="E1043">
        <v>34</v>
      </c>
      <c r="F1043" t="str">
        <f t="shared" si="144"/>
        <v>Mid</v>
      </c>
      <c r="G1043">
        <v>743</v>
      </c>
      <c r="H1043">
        <v>19</v>
      </c>
      <c r="I1043">
        <v>181</v>
      </c>
      <c r="J1043">
        <v>12</v>
      </c>
      <c r="K1043">
        <v>0</v>
      </c>
      <c r="L1043">
        <v>200</v>
      </c>
      <c r="M1043">
        <f>INDEX('Additional Data'!$H$2:$M$2, MATCH(MAX(G1043:L1043), G1043:L1043,0))</f>
        <v>0</v>
      </c>
      <c r="N1043">
        <v>2</v>
      </c>
      <c r="O1043">
        <v>7</v>
      </c>
      <c r="P1043">
        <v>6</v>
      </c>
      <c r="Q1043">
        <v>11</v>
      </c>
      <c r="R1043">
        <v>5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3</v>
      </c>
      <c r="Z1043">
        <v>11</v>
      </c>
      <c r="AA1043">
        <v>0</v>
      </c>
      <c r="AB1043">
        <v>62</v>
      </c>
      <c r="AC1043" t="str" cm="1">
        <f t="array" ref="AC1043">_xlfn.IFS(AB1043 &lt; 30, "&lt; 30", AB1043 &lt; 40, "30-39", AB1043 &lt; 50, "40-49", AB1043 &gt;= 50, "50+")</f>
        <v>50+</v>
      </c>
      <c r="AD1043">
        <v>2498</v>
      </c>
      <c r="AE1043">
        <v>0</v>
      </c>
      <c r="AF1043">
        <v>0</v>
      </c>
      <c r="AG1043">
        <v>0</v>
      </c>
      <c r="AH1043">
        <v>1</v>
      </c>
      <c r="AI1043">
        <v>0</v>
      </c>
      <c r="AJ1043" t="str" cm="1">
        <f t="array" ref="AJ104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4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43">
        <v>0</v>
      </c>
      <c r="AM1043">
        <v>0</v>
      </c>
      <c r="AN1043">
        <v>1</v>
      </c>
      <c r="AO1043">
        <v>0</v>
      </c>
      <c r="AP1043">
        <v>0</v>
      </c>
      <c r="AQ1043" t="str" cm="1">
        <f t="array" ref="AQ104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43" t="str" cm="1">
        <f t="array" ref="AR104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43">
        <v>955</v>
      </c>
      <c r="AT1043">
        <v>755</v>
      </c>
      <c r="AU1043">
        <v>1</v>
      </c>
      <c r="AV1043">
        <v>2</v>
      </c>
      <c r="AW1043" t="s">
        <v>46</v>
      </c>
      <c r="AX1043" t="s">
        <v>13</v>
      </c>
      <c r="AY1043" t="str">
        <f t="shared" si="145"/>
        <v>Store</v>
      </c>
      <c r="AZ1043">
        <v>24</v>
      </c>
      <c r="BA1043" t="s">
        <v>48</v>
      </c>
      <c r="BB1043">
        <f t="shared" si="146"/>
        <v>24</v>
      </c>
      <c r="BC1043">
        <f t="shared" si="147"/>
        <v>1155</v>
      </c>
      <c r="BD1043">
        <f t="shared" si="148"/>
        <v>7</v>
      </c>
      <c r="BE1043">
        <f t="shared" si="149"/>
        <v>9</v>
      </c>
      <c r="BF1043">
        <f t="shared" si="150"/>
        <v>7</v>
      </c>
      <c r="BG1043">
        <f t="shared" si="151"/>
        <v>23</v>
      </c>
      <c r="BH1043">
        <f t="shared" si="152"/>
        <v>8</v>
      </c>
      <c r="BI1043" t="str">
        <f>VLOOKUP(BH1043,'Additional Data'!$E$1:$F$12,2,FALSE)</f>
        <v>Top Customer</v>
      </c>
      <c r="BJ1043" t="str">
        <f>IF(G1043 &lt;= 'Additional Data'!$Q$2, "Low", IF(G1043 &lt;= 'Additional Data'!$Q$3, "Medium", "High"))</f>
        <v>High</v>
      </c>
      <c r="BK1043" t="str">
        <f>IF(K1043 &lt;= 'Additional Data'!$V$2, "Low", IF(K1043 &lt;= 'Additional Data'!$V$3, "Medium", "High"))</f>
        <v>Low</v>
      </c>
      <c r="BL1043" t="str">
        <f>IF(L1043 &lt;= 'Additional Data'!$AA$2, "Low", IF(L1043 &lt;= 'Additional Data'!$AA$3, "Medium", "High"))</f>
        <v>High</v>
      </c>
      <c r="BM1043">
        <v>1042</v>
      </c>
    </row>
    <row r="1044" spans="1:65" x14ac:dyDescent="0.25">
      <c r="A1044">
        <v>42000</v>
      </c>
      <c r="B1044" t="str">
        <f>IF(A1044 &lt;= 'Additional Data'!$B$2,"Low", IF(A1044 &lt;='Additional Data'!$B$3, "Medium", "High"))</f>
        <v>Medium</v>
      </c>
      <c r="C1044">
        <v>0</v>
      </c>
      <c r="D1044">
        <v>0</v>
      </c>
      <c r="E1044">
        <v>23</v>
      </c>
      <c r="F1044" t="str">
        <f t="shared" si="144"/>
        <v>Recent</v>
      </c>
      <c r="G1044">
        <v>124</v>
      </c>
      <c r="H1044">
        <v>83</v>
      </c>
      <c r="I1044">
        <v>267</v>
      </c>
      <c r="J1044">
        <v>85</v>
      </c>
      <c r="K1044">
        <v>59</v>
      </c>
      <c r="L1044">
        <v>35</v>
      </c>
      <c r="M1044">
        <f>INDEX('Additional Data'!$H$2:$M$2, MATCH(MAX(G1044:L1044), G1044:L1044,0))</f>
        <v>0</v>
      </c>
      <c r="N1044">
        <v>2</v>
      </c>
      <c r="O1044">
        <v>5</v>
      </c>
      <c r="P1044">
        <v>2</v>
      </c>
      <c r="Q1044">
        <v>11</v>
      </c>
      <c r="R1044">
        <v>5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3</v>
      </c>
      <c r="Z1044">
        <v>11</v>
      </c>
      <c r="AA1044">
        <v>1</v>
      </c>
      <c r="AB1044">
        <v>33</v>
      </c>
      <c r="AC1044" t="str" cm="1">
        <f t="array" ref="AC1044">_xlfn.IFS(AB1044 &lt; 30, "&lt; 30", AB1044 &lt; 40, "30-39", AB1044 &lt; 50, "40-49", AB1044 &gt;= 50, "50+")</f>
        <v>30-39</v>
      </c>
      <c r="AD1044">
        <v>2694</v>
      </c>
      <c r="AE1044">
        <v>0</v>
      </c>
      <c r="AF1044">
        <v>0</v>
      </c>
      <c r="AG1044">
        <v>1</v>
      </c>
      <c r="AH1044">
        <v>0</v>
      </c>
      <c r="AI1044">
        <v>0</v>
      </c>
      <c r="AJ1044" t="str" cm="1">
        <f t="array" ref="AJ104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4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44">
        <v>0</v>
      </c>
      <c r="AM1044">
        <v>0</v>
      </c>
      <c r="AN1044">
        <v>0</v>
      </c>
      <c r="AO1044">
        <v>0</v>
      </c>
      <c r="AP1044">
        <v>1</v>
      </c>
      <c r="AQ1044" t="str" cm="1">
        <f t="array" ref="AQ104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44" t="str" cm="1">
        <f t="array" ref="AR104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44">
        <v>618</v>
      </c>
      <c r="AT1044">
        <v>583</v>
      </c>
      <c r="AU1044">
        <v>0</v>
      </c>
      <c r="AV1044">
        <v>0</v>
      </c>
      <c r="AW1044" t="s">
        <v>46</v>
      </c>
      <c r="AX1044" t="s">
        <v>13</v>
      </c>
      <c r="AY1044" t="str">
        <f t="shared" si="145"/>
        <v>Store</v>
      </c>
      <c r="AZ1044">
        <v>18</v>
      </c>
      <c r="BA1044" t="s">
        <v>44</v>
      </c>
      <c r="BB1044">
        <f t="shared" si="146"/>
        <v>18</v>
      </c>
      <c r="BC1044">
        <f t="shared" si="147"/>
        <v>653</v>
      </c>
      <c r="BD1044">
        <f t="shared" si="148"/>
        <v>8</v>
      </c>
      <c r="BE1044">
        <f t="shared" si="149"/>
        <v>7</v>
      </c>
      <c r="BF1044">
        <f t="shared" si="150"/>
        <v>6</v>
      </c>
      <c r="BG1044">
        <f t="shared" si="151"/>
        <v>21</v>
      </c>
      <c r="BH1044">
        <f t="shared" si="152"/>
        <v>8</v>
      </c>
      <c r="BI1044" t="str">
        <f>VLOOKUP(BH1044,'Additional Data'!$E$1:$F$12,2,FALSE)</f>
        <v>Top Customer</v>
      </c>
      <c r="BJ1044" t="str">
        <f>IF(G1044 &lt;= 'Additional Data'!$Q$2, "Low", IF(G1044 &lt;= 'Additional Data'!$Q$3, "Medium", "High"))</f>
        <v>Medium</v>
      </c>
      <c r="BK1044" t="str">
        <f>IF(K1044 &lt;= 'Additional Data'!$V$2, "Low", IF(K1044 &lt;= 'Additional Data'!$V$3, "Medium", "High"))</f>
        <v>High</v>
      </c>
      <c r="BL1044" t="str">
        <f>IF(L1044 &lt;= 'Additional Data'!$AA$2, "Low", IF(L1044 &lt;= 'Additional Data'!$AA$3, "Medium", "High"))</f>
        <v>Medium</v>
      </c>
      <c r="BM1044">
        <v>1043</v>
      </c>
    </row>
    <row r="1045" spans="1:65" x14ac:dyDescent="0.25">
      <c r="A1045">
        <v>35860</v>
      </c>
      <c r="B1045" t="str">
        <f>IF(A1045 &lt;= 'Additional Data'!$B$2,"Low", IF(A1045 &lt;='Additional Data'!$B$3, "Medium", "High"))</f>
        <v>Medium</v>
      </c>
      <c r="C1045">
        <v>1</v>
      </c>
      <c r="D1045">
        <v>1</v>
      </c>
      <c r="E1045">
        <v>37</v>
      </c>
      <c r="F1045" t="str">
        <f t="shared" si="144"/>
        <v>Mid</v>
      </c>
      <c r="G1045">
        <v>15</v>
      </c>
      <c r="H1045">
        <v>0</v>
      </c>
      <c r="I1045">
        <v>8</v>
      </c>
      <c r="J1045">
        <v>4</v>
      </c>
      <c r="K1045">
        <v>2</v>
      </c>
      <c r="L1045">
        <v>20</v>
      </c>
      <c r="M1045">
        <f>INDEX('Additional Data'!$H$2:$M$2, MATCH(MAX(G1045:L1045), G1045:L1045,0))</f>
        <v>0</v>
      </c>
      <c r="N1045">
        <v>2</v>
      </c>
      <c r="O1045">
        <v>1</v>
      </c>
      <c r="P1045">
        <v>1</v>
      </c>
      <c r="Q1045">
        <v>2</v>
      </c>
      <c r="R1045">
        <v>5</v>
      </c>
      <c r="S1045">
        <v>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3</v>
      </c>
      <c r="Z1045">
        <v>11</v>
      </c>
      <c r="AA1045">
        <v>0</v>
      </c>
      <c r="AB1045">
        <v>47</v>
      </c>
      <c r="AC1045" t="str" cm="1">
        <f t="array" ref="AC1045">_xlfn.IFS(AB1045 &lt; 30, "&lt; 30", AB1045 &lt; 40, "30-39", AB1045 &lt; 50, "40-49", AB1045 &gt;= 50, "50+")</f>
        <v>40-49</v>
      </c>
      <c r="AD1045">
        <v>2200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 t="str" cm="1">
        <f t="array" ref="AJ104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04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45">
        <v>0</v>
      </c>
      <c r="AM1045">
        <v>0</v>
      </c>
      <c r="AN1045">
        <v>0</v>
      </c>
      <c r="AO1045">
        <v>0</v>
      </c>
      <c r="AP1045">
        <v>1</v>
      </c>
      <c r="AQ1045" t="str" cm="1">
        <f t="array" ref="AQ104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45" t="str" cm="1">
        <f t="array" ref="AR104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45">
        <v>29</v>
      </c>
      <c r="AT1045">
        <v>9</v>
      </c>
      <c r="AU1045">
        <v>1</v>
      </c>
      <c r="AV1045">
        <v>2</v>
      </c>
      <c r="AW1045" t="s">
        <v>45</v>
      </c>
      <c r="AX1045" t="s">
        <v>13</v>
      </c>
      <c r="AY1045" t="str">
        <f t="shared" si="145"/>
        <v>Store</v>
      </c>
      <c r="AZ1045">
        <v>4</v>
      </c>
      <c r="BA1045" t="s">
        <v>48</v>
      </c>
      <c r="BB1045">
        <f t="shared" si="146"/>
        <v>4</v>
      </c>
      <c r="BC1045">
        <f t="shared" si="147"/>
        <v>49</v>
      </c>
      <c r="BD1045">
        <f t="shared" si="148"/>
        <v>7</v>
      </c>
      <c r="BE1045">
        <f t="shared" si="149"/>
        <v>0</v>
      </c>
      <c r="BF1045">
        <f t="shared" si="150"/>
        <v>1</v>
      </c>
      <c r="BG1045">
        <f t="shared" si="151"/>
        <v>8</v>
      </c>
      <c r="BH1045">
        <f t="shared" si="152"/>
        <v>1</v>
      </c>
      <c r="BI1045" t="str">
        <f>VLOOKUP(BH1045,'Additional Data'!$E$1:$F$12,2,FALSE)</f>
        <v>Churned Customer</v>
      </c>
      <c r="BJ1045" t="str">
        <f>IF(G1045 &lt;= 'Additional Data'!$Q$2, "Low", IF(G1045 &lt;= 'Additional Data'!$Q$3, "Medium", "High"))</f>
        <v>Low</v>
      </c>
      <c r="BK1045" t="str">
        <f>IF(K1045 &lt;= 'Additional Data'!$V$2, "Low", IF(K1045 &lt;= 'Additional Data'!$V$3, "Medium", "High"))</f>
        <v>Medium</v>
      </c>
      <c r="BL1045" t="str">
        <f>IF(L1045 &lt;= 'Additional Data'!$AA$2, "Low", IF(L1045 &lt;= 'Additional Data'!$AA$3, "Medium", "High"))</f>
        <v>Medium</v>
      </c>
      <c r="BM1045">
        <v>1044</v>
      </c>
    </row>
    <row r="1046" spans="1:65" x14ac:dyDescent="0.25">
      <c r="A1046">
        <v>65526</v>
      </c>
      <c r="B1046" t="str">
        <f>IF(A1046 &lt;= 'Additional Data'!$B$2,"Low", IF(A1046 &lt;='Additional Data'!$B$3, "Medium", "High"))</f>
        <v>Medium</v>
      </c>
      <c r="C1046">
        <v>0</v>
      </c>
      <c r="D1046">
        <v>1</v>
      </c>
      <c r="E1046">
        <v>22</v>
      </c>
      <c r="F1046" t="str">
        <f t="shared" si="144"/>
        <v>Recent</v>
      </c>
      <c r="G1046">
        <v>397</v>
      </c>
      <c r="H1046">
        <v>19</v>
      </c>
      <c r="I1046">
        <v>69</v>
      </c>
      <c r="J1046">
        <v>12</v>
      </c>
      <c r="K1046">
        <v>0</v>
      </c>
      <c r="L1046">
        <v>9</v>
      </c>
      <c r="M1046">
        <f>INDEX('Additional Data'!$H$2:$M$2, MATCH(MAX(G1046:L1046), G1046:L1046,0))</f>
        <v>0</v>
      </c>
      <c r="N1046">
        <v>1</v>
      </c>
      <c r="O1046">
        <v>4</v>
      </c>
      <c r="P1046">
        <v>4</v>
      </c>
      <c r="Q1046">
        <v>8</v>
      </c>
      <c r="R1046">
        <v>2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3</v>
      </c>
      <c r="Z1046">
        <v>11</v>
      </c>
      <c r="AA1046">
        <v>0</v>
      </c>
      <c r="AB1046">
        <v>56</v>
      </c>
      <c r="AC1046" t="str" cm="1">
        <f t="array" ref="AC1046">_xlfn.IFS(AB1046 &lt; 30, "&lt; 30", AB1046 &lt; 40, "30-39", AB1046 &lt; 50, "40-49", AB1046 &gt;= 50, "50+")</f>
        <v>50+</v>
      </c>
      <c r="AD1046">
        <v>2238</v>
      </c>
      <c r="AE1046">
        <v>0</v>
      </c>
      <c r="AF1046">
        <v>1</v>
      </c>
      <c r="AG1046">
        <v>0</v>
      </c>
      <c r="AH1046">
        <v>0</v>
      </c>
      <c r="AI1046">
        <v>0</v>
      </c>
      <c r="AJ1046" t="str" cm="1">
        <f t="array" ref="AJ104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4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46">
        <v>0</v>
      </c>
      <c r="AM1046">
        <v>0</v>
      </c>
      <c r="AN1046">
        <v>0</v>
      </c>
      <c r="AO1046">
        <v>0</v>
      </c>
      <c r="AP1046">
        <v>1</v>
      </c>
      <c r="AQ1046" t="str" cm="1">
        <f t="array" ref="AQ104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46" t="str" cm="1">
        <f t="array" ref="AR104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46">
        <v>497</v>
      </c>
      <c r="AT1046">
        <v>488</v>
      </c>
      <c r="AU1046">
        <v>0</v>
      </c>
      <c r="AV1046">
        <v>1</v>
      </c>
      <c r="AW1046" t="s">
        <v>46</v>
      </c>
      <c r="AX1046" t="s">
        <v>13</v>
      </c>
      <c r="AY1046" t="str">
        <f t="shared" si="145"/>
        <v>Store</v>
      </c>
      <c r="AZ1046">
        <v>16</v>
      </c>
      <c r="BA1046" t="s">
        <v>44</v>
      </c>
      <c r="BB1046">
        <f t="shared" si="146"/>
        <v>16</v>
      </c>
      <c r="BC1046">
        <f t="shared" si="147"/>
        <v>506</v>
      </c>
      <c r="BD1046">
        <f t="shared" si="148"/>
        <v>8</v>
      </c>
      <c r="BE1046">
        <f t="shared" si="149"/>
        <v>6</v>
      </c>
      <c r="BF1046">
        <f t="shared" si="150"/>
        <v>5</v>
      </c>
      <c r="BG1046">
        <f t="shared" si="151"/>
        <v>19</v>
      </c>
      <c r="BH1046">
        <f t="shared" si="152"/>
        <v>7</v>
      </c>
      <c r="BI1046" t="str">
        <f>VLOOKUP(BH1046,'Additional Data'!$E$1:$F$12,2,FALSE)</f>
        <v>Loyal Customer</v>
      </c>
      <c r="BJ1046" t="str">
        <f>IF(G1046 &lt;= 'Additional Data'!$Q$2, "Low", IF(G1046 &lt;= 'Additional Data'!$Q$3, "Medium", "High"))</f>
        <v>Medium</v>
      </c>
      <c r="BK1046" t="str">
        <f>IF(K1046 &lt;= 'Additional Data'!$V$2, "Low", IF(K1046 &lt;= 'Additional Data'!$V$3, "Medium", "High"))</f>
        <v>Low</v>
      </c>
      <c r="BL1046" t="str">
        <f>IF(L1046 &lt;= 'Additional Data'!$AA$2, "Low", IF(L1046 &lt;= 'Additional Data'!$AA$3, "Medium", "High"))</f>
        <v>Low</v>
      </c>
      <c r="BM1046">
        <v>1045</v>
      </c>
    </row>
    <row r="1047" spans="1:65" x14ac:dyDescent="0.25">
      <c r="A1047">
        <v>16860</v>
      </c>
      <c r="B1047" t="str">
        <f>IF(A1047 &lt;= 'Additional Data'!$B$2,"Low", IF(A1047 &lt;='Additional Data'!$B$3, "Medium", "High"))</f>
        <v>Low</v>
      </c>
      <c r="C1047">
        <v>1</v>
      </c>
      <c r="D1047">
        <v>1</v>
      </c>
      <c r="E1047">
        <v>19</v>
      </c>
      <c r="F1047" t="str">
        <f t="shared" si="144"/>
        <v>Recent</v>
      </c>
      <c r="G1047">
        <v>10</v>
      </c>
      <c r="H1047">
        <v>4</v>
      </c>
      <c r="I1047">
        <v>4</v>
      </c>
      <c r="J1047">
        <v>3</v>
      </c>
      <c r="K1047">
        <v>3</v>
      </c>
      <c r="L1047">
        <v>14</v>
      </c>
      <c r="M1047">
        <f>INDEX('Additional Data'!$H$2:$M$2, MATCH(MAX(G1047:L1047), G1047:L1047,0))</f>
        <v>0</v>
      </c>
      <c r="N1047">
        <v>3</v>
      </c>
      <c r="O1047">
        <v>1</v>
      </c>
      <c r="P1047">
        <v>1</v>
      </c>
      <c r="Q1047">
        <v>3</v>
      </c>
      <c r="R1047">
        <v>7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3</v>
      </c>
      <c r="Z1047">
        <v>11</v>
      </c>
      <c r="AA1047">
        <v>0</v>
      </c>
      <c r="AB1047">
        <v>59</v>
      </c>
      <c r="AC1047" t="str" cm="1">
        <f t="array" ref="AC1047">_xlfn.IFS(AB1047 &lt; 30, "&lt; 30", AB1047 &lt; 40, "30-39", AB1047 &lt; 50, "40-49", AB1047 &gt;= 50, "50+")</f>
        <v>50+</v>
      </c>
      <c r="AD1047">
        <v>2814</v>
      </c>
      <c r="AE1047">
        <v>0</v>
      </c>
      <c r="AF1047">
        <v>1</v>
      </c>
      <c r="AG1047">
        <v>0</v>
      </c>
      <c r="AH1047">
        <v>0</v>
      </c>
      <c r="AI1047">
        <v>0</v>
      </c>
      <c r="AJ1047" t="str" cm="1">
        <f t="array" ref="AJ104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4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47">
        <v>0</v>
      </c>
      <c r="AM1047">
        <v>0</v>
      </c>
      <c r="AN1047">
        <v>1</v>
      </c>
      <c r="AO1047">
        <v>0</v>
      </c>
      <c r="AP1047">
        <v>0</v>
      </c>
      <c r="AQ1047" t="str" cm="1">
        <f t="array" ref="AQ104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47" t="str" cm="1">
        <f t="array" ref="AR104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47">
        <v>24</v>
      </c>
      <c r="AT1047">
        <v>10</v>
      </c>
      <c r="AU1047">
        <v>0</v>
      </c>
      <c r="AV1047">
        <v>2</v>
      </c>
      <c r="AW1047" t="s">
        <v>45</v>
      </c>
      <c r="AX1047" t="s">
        <v>13</v>
      </c>
      <c r="AY1047" t="str">
        <f t="shared" si="145"/>
        <v>Store</v>
      </c>
      <c r="AZ1047">
        <v>5</v>
      </c>
      <c r="BA1047" t="s">
        <v>44</v>
      </c>
      <c r="BB1047">
        <f t="shared" si="146"/>
        <v>5</v>
      </c>
      <c r="BC1047">
        <f t="shared" si="147"/>
        <v>38</v>
      </c>
      <c r="BD1047">
        <f t="shared" si="148"/>
        <v>9</v>
      </c>
      <c r="BE1047">
        <f t="shared" si="149"/>
        <v>1</v>
      </c>
      <c r="BF1047">
        <f t="shared" si="150"/>
        <v>1</v>
      </c>
      <c r="BG1047">
        <f t="shared" si="151"/>
        <v>11</v>
      </c>
      <c r="BH1047">
        <f t="shared" si="152"/>
        <v>3</v>
      </c>
      <c r="BI1047" t="str">
        <f>VLOOKUP(BH1047,'Additional Data'!$E$1:$F$12,2,FALSE)</f>
        <v>At Risk</v>
      </c>
      <c r="BJ1047" t="str">
        <f>IF(G1047 &lt;= 'Additional Data'!$Q$2, "Low", IF(G1047 &lt;= 'Additional Data'!$Q$3, "Medium", "High"))</f>
        <v>Low</v>
      </c>
      <c r="BK1047" t="str">
        <f>IF(K1047 &lt;= 'Additional Data'!$V$2, "Low", IF(K1047 &lt;= 'Additional Data'!$V$3, "Medium", "High"))</f>
        <v>Medium</v>
      </c>
      <c r="BL1047" t="str">
        <f>IF(L1047 &lt;= 'Additional Data'!$AA$2, "Low", IF(L1047 &lt;= 'Additional Data'!$AA$3, "Medium", "High"))</f>
        <v>Medium</v>
      </c>
      <c r="BM1047">
        <v>1046</v>
      </c>
    </row>
    <row r="1048" spans="1:65" x14ac:dyDescent="0.25">
      <c r="A1048">
        <v>83528</v>
      </c>
      <c r="B1048" t="str">
        <f>IF(A1048 &lt;= 'Additional Data'!$B$2,"Low", IF(A1048 &lt;='Additional Data'!$B$3, "Medium", "High"))</f>
        <v>High</v>
      </c>
      <c r="C1048">
        <v>0</v>
      </c>
      <c r="D1048">
        <v>0</v>
      </c>
      <c r="E1048">
        <v>7</v>
      </c>
      <c r="F1048" t="str">
        <f t="shared" si="144"/>
        <v>Very Recent</v>
      </c>
      <c r="G1048">
        <v>530</v>
      </c>
      <c r="H1048">
        <v>117</v>
      </c>
      <c r="I1048">
        <v>678</v>
      </c>
      <c r="J1048">
        <v>134</v>
      </c>
      <c r="K1048">
        <v>44</v>
      </c>
      <c r="L1048">
        <v>147</v>
      </c>
      <c r="M1048">
        <f>INDEX('Additional Data'!$H$2:$M$2, MATCH(MAX(G1048:L1048), G1048:L1048,0))</f>
        <v>0</v>
      </c>
      <c r="N1048">
        <v>1</v>
      </c>
      <c r="O1048">
        <v>4</v>
      </c>
      <c r="P1048">
        <v>10</v>
      </c>
      <c r="Q1048">
        <v>8</v>
      </c>
      <c r="R1048">
        <v>1</v>
      </c>
      <c r="S1048">
        <v>1</v>
      </c>
      <c r="T1048">
        <v>0</v>
      </c>
      <c r="U1048">
        <v>0</v>
      </c>
      <c r="V1048">
        <v>1</v>
      </c>
      <c r="W1048">
        <v>0</v>
      </c>
      <c r="X1048">
        <v>0</v>
      </c>
      <c r="Y1048">
        <v>3</v>
      </c>
      <c r="Z1048">
        <v>11</v>
      </c>
      <c r="AA1048">
        <v>1</v>
      </c>
      <c r="AB1048">
        <v>28</v>
      </c>
      <c r="AC1048" t="str" cm="1">
        <f t="array" ref="AC1048">_xlfn.IFS(AB1048 &lt; 30, "&lt; 30", AB1048 &lt; 40, "30-39", AB1048 &lt; 50, "40-49", AB1048 &gt;= 50, "50+")</f>
        <v>&lt; 30</v>
      </c>
      <c r="AD1048">
        <v>2218</v>
      </c>
      <c r="AE1048">
        <v>0</v>
      </c>
      <c r="AF1048">
        <v>0</v>
      </c>
      <c r="AG1048">
        <v>1</v>
      </c>
      <c r="AH1048">
        <v>0</v>
      </c>
      <c r="AI1048">
        <v>0</v>
      </c>
      <c r="AJ1048" t="str" cm="1">
        <f t="array" ref="AJ104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4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48">
        <v>0</v>
      </c>
      <c r="AM1048">
        <v>0</v>
      </c>
      <c r="AN1048">
        <v>1</v>
      </c>
      <c r="AO1048">
        <v>0</v>
      </c>
      <c r="AP1048">
        <v>0</v>
      </c>
      <c r="AQ1048" t="str" cm="1">
        <f t="array" ref="AQ104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48" t="str" cm="1">
        <f t="array" ref="AR104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48">
        <v>1503</v>
      </c>
      <c r="AT1048">
        <v>1356</v>
      </c>
      <c r="AU1048">
        <v>2</v>
      </c>
      <c r="AV1048">
        <v>0</v>
      </c>
      <c r="AW1048" t="s">
        <v>43</v>
      </c>
      <c r="AX1048" t="s">
        <v>12</v>
      </c>
      <c r="AY1048" t="str">
        <f t="shared" si="145"/>
        <v>Catalog</v>
      </c>
      <c r="AZ1048">
        <v>22</v>
      </c>
      <c r="BA1048" t="s">
        <v>48</v>
      </c>
      <c r="BB1048">
        <f t="shared" si="146"/>
        <v>22</v>
      </c>
      <c r="BC1048">
        <f t="shared" si="147"/>
        <v>1650</v>
      </c>
      <c r="BD1048">
        <f t="shared" si="148"/>
        <v>10</v>
      </c>
      <c r="BE1048">
        <f t="shared" si="149"/>
        <v>8</v>
      </c>
      <c r="BF1048">
        <f t="shared" si="150"/>
        <v>9</v>
      </c>
      <c r="BG1048">
        <f t="shared" si="151"/>
        <v>27</v>
      </c>
      <c r="BH1048">
        <f t="shared" si="152"/>
        <v>9</v>
      </c>
      <c r="BI1048" t="str">
        <f>VLOOKUP(BH1048,'Additional Data'!$E$1:$F$12,2,FALSE)</f>
        <v>Top Customer</v>
      </c>
      <c r="BJ1048" t="str">
        <f>IF(G1048 &lt;= 'Additional Data'!$Q$2, "Low", IF(G1048 &lt;= 'Additional Data'!$Q$3, "Medium", "High"))</f>
        <v>High</v>
      </c>
      <c r="BK1048" t="str">
        <f>IF(K1048 &lt;= 'Additional Data'!$V$2, "Low", IF(K1048 &lt;= 'Additional Data'!$V$3, "Medium", "High"))</f>
        <v>High</v>
      </c>
      <c r="BL1048" t="str">
        <f>IF(L1048 &lt;= 'Additional Data'!$AA$2, "Low", IF(L1048 &lt;= 'Additional Data'!$AA$3, "Medium", "High"))</f>
        <v>High</v>
      </c>
      <c r="BM1048">
        <v>1047</v>
      </c>
    </row>
    <row r="1049" spans="1:65" x14ac:dyDescent="0.25">
      <c r="A1049">
        <v>64176</v>
      </c>
      <c r="B1049" t="str">
        <f>IF(A1049 &lt;= 'Additional Data'!$B$2,"Low", IF(A1049 &lt;='Additional Data'!$B$3, "Medium", "High"))</f>
        <v>Medium</v>
      </c>
      <c r="C1049">
        <v>0</v>
      </c>
      <c r="D1049">
        <v>1</v>
      </c>
      <c r="E1049">
        <v>52</v>
      </c>
      <c r="F1049" t="str">
        <f t="shared" si="144"/>
        <v>Mid</v>
      </c>
      <c r="G1049">
        <v>1215</v>
      </c>
      <c r="H1049">
        <v>33</v>
      </c>
      <c r="I1049">
        <v>249</v>
      </c>
      <c r="J1049">
        <v>64</v>
      </c>
      <c r="K1049">
        <v>116</v>
      </c>
      <c r="L1049">
        <v>149</v>
      </c>
      <c r="M1049">
        <f>INDEX('Additional Data'!$H$2:$M$2, MATCH(MAX(G1049:L1049), G1049:L1049,0))</f>
        <v>0</v>
      </c>
      <c r="N1049">
        <v>8</v>
      </c>
      <c r="O1049">
        <v>8</v>
      </c>
      <c r="P1049">
        <v>9</v>
      </c>
      <c r="Q1049">
        <v>8</v>
      </c>
      <c r="R1049">
        <v>6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3</v>
      </c>
      <c r="Z1049">
        <v>11</v>
      </c>
      <c r="AA1049">
        <v>0</v>
      </c>
      <c r="AB1049">
        <v>55</v>
      </c>
      <c r="AC1049" t="str" cm="1">
        <f t="array" ref="AC1049">_xlfn.IFS(AB1049 &lt; 30, "&lt; 30", AB1049 &lt; 40, "30-39", AB1049 &lt; 50, "40-49", AB1049 &gt;= 50, "50+")</f>
        <v>50+</v>
      </c>
      <c r="AD1049">
        <v>2854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 t="str" cm="1">
        <f t="array" ref="AJ104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04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49">
        <v>1</v>
      </c>
      <c r="AM1049">
        <v>0</v>
      </c>
      <c r="AN1049">
        <v>0</v>
      </c>
      <c r="AO1049">
        <v>0</v>
      </c>
      <c r="AP1049">
        <v>0</v>
      </c>
      <c r="AQ1049" t="str" cm="1">
        <f t="array" ref="AQ104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049" t="str" cm="1">
        <f t="array" ref="AR104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049">
        <v>1677</v>
      </c>
      <c r="AT1049">
        <v>1528</v>
      </c>
      <c r="AU1049">
        <v>0</v>
      </c>
      <c r="AV1049">
        <v>1</v>
      </c>
      <c r="AW1049" t="s">
        <v>43</v>
      </c>
      <c r="AX1049" t="s">
        <v>12</v>
      </c>
      <c r="AY1049" t="str">
        <f t="shared" si="145"/>
        <v>Catalog</v>
      </c>
      <c r="AZ1049">
        <v>25</v>
      </c>
      <c r="BA1049" t="s">
        <v>44</v>
      </c>
      <c r="BB1049">
        <f t="shared" si="146"/>
        <v>25</v>
      </c>
      <c r="BC1049">
        <f t="shared" si="147"/>
        <v>1826</v>
      </c>
      <c r="BD1049">
        <f t="shared" si="148"/>
        <v>5</v>
      </c>
      <c r="BE1049">
        <f t="shared" si="149"/>
        <v>9</v>
      </c>
      <c r="BF1049">
        <f t="shared" si="150"/>
        <v>9</v>
      </c>
      <c r="BG1049">
        <f t="shared" si="151"/>
        <v>23</v>
      </c>
      <c r="BH1049">
        <f t="shared" si="152"/>
        <v>8</v>
      </c>
      <c r="BI1049" t="str">
        <f>VLOOKUP(BH1049,'Additional Data'!$E$1:$F$12,2,FALSE)</f>
        <v>Top Customer</v>
      </c>
      <c r="BJ1049" t="str">
        <f>IF(G1049 &lt;= 'Additional Data'!$Q$2, "Low", IF(G1049 &lt;= 'Additional Data'!$Q$3, "Medium", "High"))</f>
        <v>High</v>
      </c>
      <c r="BK1049" t="str">
        <f>IF(K1049 &lt;= 'Additional Data'!$V$2, "Low", IF(K1049 &lt;= 'Additional Data'!$V$3, "Medium", "High"))</f>
        <v>High</v>
      </c>
      <c r="BL1049" t="str">
        <f>IF(L1049 &lt;= 'Additional Data'!$AA$2, "Low", IF(L1049 &lt;= 'Additional Data'!$AA$3, "Medium", "High"))</f>
        <v>High</v>
      </c>
      <c r="BM1049">
        <v>1048</v>
      </c>
    </row>
    <row r="1050" spans="1:65" x14ac:dyDescent="0.25">
      <c r="A1050">
        <v>22304</v>
      </c>
      <c r="B1050" t="str">
        <f>IF(A1050 &lt;= 'Additional Data'!$B$2,"Low", IF(A1050 &lt;='Additional Data'!$B$3, "Medium", "High"))</f>
        <v>Low</v>
      </c>
      <c r="C1050">
        <v>0</v>
      </c>
      <c r="D1050">
        <v>0</v>
      </c>
      <c r="E1050">
        <v>91</v>
      </c>
      <c r="F1050" t="str">
        <f t="shared" si="144"/>
        <v>Old</v>
      </c>
      <c r="G1050">
        <v>3</v>
      </c>
      <c r="H1050">
        <v>2</v>
      </c>
      <c r="I1050">
        <v>7</v>
      </c>
      <c r="J1050">
        <v>0</v>
      </c>
      <c r="K1050">
        <v>4</v>
      </c>
      <c r="L1050">
        <v>2</v>
      </c>
      <c r="M1050">
        <f>INDEX('Additional Data'!$H$2:$M$2, MATCH(MAX(G1050:L1050), G1050:L1050,0))</f>
        <v>0</v>
      </c>
      <c r="N1050">
        <v>1</v>
      </c>
      <c r="O1050">
        <v>1</v>
      </c>
      <c r="P1050">
        <v>0</v>
      </c>
      <c r="Q1050">
        <v>2</v>
      </c>
      <c r="R1050">
        <v>8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3</v>
      </c>
      <c r="Z1050">
        <v>11</v>
      </c>
      <c r="AA1050">
        <v>0</v>
      </c>
      <c r="AB1050">
        <v>64</v>
      </c>
      <c r="AC1050" t="str" cm="1">
        <f t="array" ref="AC1050">_xlfn.IFS(AB1050 &lt; 30, "&lt; 30", AB1050 &lt; 40, "30-39", AB1050 &lt; 50, "40-49", AB1050 &gt;= 50, "50+")</f>
        <v>50+</v>
      </c>
      <c r="AD1050">
        <v>2853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 t="str" cm="1">
        <f t="array" ref="AJ105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05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50">
        <v>0</v>
      </c>
      <c r="AM1050">
        <v>0</v>
      </c>
      <c r="AN1050">
        <v>1</v>
      </c>
      <c r="AO1050">
        <v>0</v>
      </c>
      <c r="AP1050">
        <v>0</v>
      </c>
      <c r="AQ1050" t="str" cm="1">
        <f t="array" ref="AQ105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50" t="str" cm="1">
        <f t="array" ref="AR105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50">
        <v>16</v>
      </c>
      <c r="AT1050">
        <v>14</v>
      </c>
      <c r="AU1050">
        <v>0</v>
      </c>
      <c r="AV1050">
        <v>0</v>
      </c>
      <c r="AW1050" t="s">
        <v>45</v>
      </c>
      <c r="AX1050" t="s">
        <v>13</v>
      </c>
      <c r="AY1050" t="str">
        <f t="shared" si="145"/>
        <v>Store</v>
      </c>
      <c r="AZ1050">
        <v>3</v>
      </c>
      <c r="BA1050" t="s">
        <v>44</v>
      </c>
      <c r="BB1050">
        <f t="shared" si="146"/>
        <v>3</v>
      </c>
      <c r="BC1050">
        <f t="shared" si="147"/>
        <v>18</v>
      </c>
      <c r="BD1050">
        <f t="shared" si="148"/>
        <v>0.99999999999999978</v>
      </c>
      <c r="BE1050">
        <f t="shared" si="149"/>
        <v>0</v>
      </c>
      <c r="BF1050">
        <f t="shared" si="150"/>
        <v>0</v>
      </c>
      <c r="BG1050">
        <f t="shared" si="151"/>
        <v>0.99999999999999978</v>
      </c>
      <c r="BH1050">
        <f t="shared" si="152"/>
        <v>0</v>
      </c>
      <c r="BI1050" t="str">
        <f>VLOOKUP(BH1050,'Additional Data'!$E$1:$F$12,2,FALSE)</f>
        <v>Churned Customer</v>
      </c>
      <c r="BJ1050" t="str">
        <f>IF(G1050 &lt;= 'Additional Data'!$Q$2, "Low", IF(G1050 &lt;= 'Additional Data'!$Q$3, "Medium", "High"))</f>
        <v>Low</v>
      </c>
      <c r="BK1050" t="str">
        <f>IF(K1050 &lt;= 'Additional Data'!$V$2, "Low", IF(K1050 &lt;= 'Additional Data'!$V$3, "Medium", "High"))</f>
        <v>Medium</v>
      </c>
      <c r="BL1050" t="str">
        <f>IF(L1050 &lt;= 'Additional Data'!$AA$2, "Low", IF(L1050 &lt;= 'Additional Data'!$AA$3, "Medium", "High"))</f>
        <v>Low</v>
      </c>
      <c r="BM1050">
        <v>1049</v>
      </c>
    </row>
    <row r="1051" spans="1:65" x14ac:dyDescent="0.25">
      <c r="A1051">
        <v>67023</v>
      </c>
      <c r="B1051" t="str">
        <f>IF(A1051 &lt;= 'Additional Data'!$B$2,"Low", IF(A1051 &lt;='Additional Data'!$B$3, "Medium", "High"))</f>
        <v>Medium</v>
      </c>
      <c r="C1051">
        <v>0</v>
      </c>
      <c r="D1051">
        <v>0</v>
      </c>
      <c r="E1051">
        <v>93</v>
      </c>
      <c r="F1051" t="str">
        <f t="shared" si="144"/>
        <v>Old</v>
      </c>
      <c r="G1051">
        <v>444</v>
      </c>
      <c r="H1051">
        <v>44</v>
      </c>
      <c r="I1051">
        <v>382</v>
      </c>
      <c r="J1051">
        <v>11</v>
      </c>
      <c r="K1051">
        <v>8</v>
      </c>
      <c r="L1051">
        <v>17</v>
      </c>
      <c r="M1051">
        <f>INDEX('Additional Data'!$H$2:$M$2, MATCH(MAX(G1051:L1051), G1051:L1051,0))</f>
        <v>0</v>
      </c>
      <c r="N1051">
        <v>1</v>
      </c>
      <c r="O1051">
        <v>3</v>
      </c>
      <c r="P1051">
        <v>7</v>
      </c>
      <c r="Q1051">
        <v>13</v>
      </c>
      <c r="R1051">
        <v>2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</v>
      </c>
      <c r="Y1051">
        <v>3</v>
      </c>
      <c r="Z1051">
        <v>11</v>
      </c>
      <c r="AA1051">
        <v>0</v>
      </c>
      <c r="AB1051">
        <v>42</v>
      </c>
      <c r="AC1051" t="str" cm="1">
        <f t="array" ref="AC1051">_xlfn.IFS(AB1051 &lt; 30, "&lt; 30", AB1051 &lt; 40, "30-39", AB1051 &lt; 50, "40-49", AB1051 &gt;= 50, "50+")</f>
        <v>40-49</v>
      </c>
      <c r="AD1051">
        <v>2276</v>
      </c>
      <c r="AE1051">
        <v>0</v>
      </c>
      <c r="AF1051">
        <v>1</v>
      </c>
      <c r="AG1051">
        <v>0</v>
      </c>
      <c r="AH1051">
        <v>0</v>
      </c>
      <c r="AI1051">
        <v>0</v>
      </c>
      <c r="AJ1051" t="str" cm="1">
        <f t="array" ref="AJ105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5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51">
        <v>0</v>
      </c>
      <c r="AM1051">
        <v>0</v>
      </c>
      <c r="AN1051">
        <v>1</v>
      </c>
      <c r="AO1051">
        <v>0</v>
      </c>
      <c r="AP1051">
        <v>0</v>
      </c>
      <c r="AQ1051" t="str" cm="1">
        <f t="array" ref="AQ105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51" t="str" cm="1">
        <f t="array" ref="AR105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51">
        <v>889</v>
      </c>
      <c r="AT1051">
        <v>872</v>
      </c>
      <c r="AU1051">
        <v>0</v>
      </c>
      <c r="AV1051">
        <v>0</v>
      </c>
      <c r="AW1051" t="s">
        <v>46</v>
      </c>
      <c r="AX1051" t="s">
        <v>13</v>
      </c>
      <c r="AY1051" t="str">
        <f t="shared" si="145"/>
        <v>Store</v>
      </c>
      <c r="AZ1051">
        <v>23</v>
      </c>
      <c r="BA1051" t="s">
        <v>44</v>
      </c>
      <c r="BB1051">
        <f t="shared" si="146"/>
        <v>23</v>
      </c>
      <c r="BC1051">
        <f t="shared" si="147"/>
        <v>906</v>
      </c>
      <c r="BD1051">
        <f t="shared" si="148"/>
        <v>0.99999999999999978</v>
      </c>
      <c r="BE1051">
        <f t="shared" si="149"/>
        <v>9</v>
      </c>
      <c r="BF1051">
        <f t="shared" si="150"/>
        <v>6</v>
      </c>
      <c r="BG1051">
        <f t="shared" si="151"/>
        <v>16</v>
      </c>
      <c r="BH1051">
        <f t="shared" si="152"/>
        <v>5</v>
      </c>
      <c r="BI1051" t="str">
        <f>VLOOKUP(BH1051,'Additional Data'!$E$1:$F$12,2,FALSE)</f>
        <v>Loyal Customer</v>
      </c>
      <c r="BJ1051" t="str">
        <f>IF(G1051 &lt;= 'Additional Data'!$Q$2, "Low", IF(G1051 &lt;= 'Additional Data'!$Q$3, "Medium", "High"))</f>
        <v>Medium</v>
      </c>
      <c r="BK1051" t="str">
        <f>IF(K1051 &lt;= 'Additional Data'!$V$2, "Low", IF(K1051 &lt;= 'Additional Data'!$V$3, "Medium", "High"))</f>
        <v>Medium</v>
      </c>
      <c r="BL1051" t="str">
        <f>IF(L1051 &lt;= 'Additional Data'!$AA$2, "Low", IF(L1051 &lt;= 'Additional Data'!$AA$3, "Medium", "High"))</f>
        <v>Medium</v>
      </c>
      <c r="BM1051">
        <v>1050</v>
      </c>
    </row>
    <row r="1052" spans="1:65" x14ac:dyDescent="0.25">
      <c r="A1052">
        <v>32892</v>
      </c>
      <c r="B1052" t="str">
        <f>IF(A1052 &lt;= 'Additional Data'!$B$2,"Low", IF(A1052 &lt;='Additional Data'!$B$3, "Medium", "High"))</f>
        <v>Low</v>
      </c>
      <c r="C1052">
        <v>1</v>
      </c>
      <c r="D1052">
        <v>0</v>
      </c>
      <c r="E1052">
        <v>78</v>
      </c>
      <c r="F1052" t="str">
        <f t="shared" si="144"/>
        <v>Old</v>
      </c>
      <c r="G1052">
        <v>26</v>
      </c>
      <c r="H1052">
        <v>0</v>
      </c>
      <c r="I1052">
        <v>15</v>
      </c>
      <c r="J1052">
        <v>2</v>
      </c>
      <c r="K1052">
        <v>1</v>
      </c>
      <c r="L1052">
        <v>2</v>
      </c>
      <c r="M1052">
        <f>INDEX('Additional Data'!$H$2:$M$2, MATCH(MAX(G1052:L1052), G1052:L1052,0))</f>
        <v>0</v>
      </c>
      <c r="N1052">
        <v>2</v>
      </c>
      <c r="O1052">
        <v>3</v>
      </c>
      <c r="P1052">
        <v>0</v>
      </c>
      <c r="Q1052">
        <v>3</v>
      </c>
      <c r="R1052">
        <v>8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3</v>
      </c>
      <c r="Z1052">
        <v>11</v>
      </c>
      <c r="AA1052">
        <v>0</v>
      </c>
      <c r="AB1052">
        <v>49</v>
      </c>
      <c r="AC1052" t="str" cm="1">
        <f t="array" ref="AC1052">_xlfn.IFS(AB1052 &lt; 30, "&lt; 30", AB1052 &lt; 40, "30-39", AB1052 &lt; 50, "40-49", AB1052 &gt;= 50, "50+")</f>
        <v>40-49</v>
      </c>
      <c r="AD1052">
        <v>2194</v>
      </c>
      <c r="AE1052">
        <v>0</v>
      </c>
      <c r="AF1052">
        <v>0</v>
      </c>
      <c r="AG1052">
        <v>0</v>
      </c>
      <c r="AH1052">
        <v>1</v>
      </c>
      <c r="AI1052">
        <v>0</v>
      </c>
      <c r="AJ1052" t="str" cm="1">
        <f t="array" ref="AJ105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5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52">
        <v>0</v>
      </c>
      <c r="AM1052">
        <v>0</v>
      </c>
      <c r="AN1052">
        <v>0</v>
      </c>
      <c r="AO1052">
        <v>0</v>
      </c>
      <c r="AP1052">
        <v>1</v>
      </c>
      <c r="AQ1052" t="str" cm="1">
        <f t="array" ref="AQ105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52" t="str" cm="1">
        <f t="array" ref="AR105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52">
        <v>44</v>
      </c>
      <c r="AT1052">
        <v>42</v>
      </c>
      <c r="AU1052">
        <v>0</v>
      </c>
      <c r="AV1052">
        <v>1</v>
      </c>
      <c r="AW1052" t="s">
        <v>45</v>
      </c>
      <c r="AX1052" t="s">
        <v>11</v>
      </c>
      <c r="AY1052" t="str">
        <f t="shared" si="145"/>
        <v>Web</v>
      </c>
      <c r="AZ1052">
        <v>6</v>
      </c>
      <c r="BA1052" t="s">
        <v>44</v>
      </c>
      <c r="BB1052">
        <f t="shared" si="146"/>
        <v>6</v>
      </c>
      <c r="BC1052">
        <f t="shared" si="147"/>
        <v>46</v>
      </c>
      <c r="BD1052">
        <f t="shared" si="148"/>
        <v>3.0000000000000004</v>
      </c>
      <c r="BE1052">
        <f t="shared" si="149"/>
        <v>2</v>
      </c>
      <c r="BF1052">
        <f t="shared" si="150"/>
        <v>1</v>
      </c>
      <c r="BG1052">
        <f t="shared" si="151"/>
        <v>6</v>
      </c>
      <c r="BH1052">
        <f t="shared" si="152"/>
        <v>0</v>
      </c>
      <c r="BI1052" t="str">
        <f>VLOOKUP(BH1052,'Additional Data'!$E$1:$F$12,2,FALSE)</f>
        <v>Churned Customer</v>
      </c>
      <c r="BJ1052" t="str">
        <f>IF(G1052 &lt;= 'Additional Data'!$Q$2, "Low", IF(G1052 &lt;= 'Additional Data'!$Q$3, "Medium", "High"))</f>
        <v>Medium</v>
      </c>
      <c r="BK1052" t="str">
        <f>IF(K1052 &lt;= 'Additional Data'!$V$2, "Low", IF(K1052 &lt;= 'Additional Data'!$V$3, "Medium", "High"))</f>
        <v>Low</v>
      </c>
      <c r="BL1052" t="str">
        <f>IF(L1052 &lt;= 'Additional Data'!$AA$2, "Low", IF(L1052 &lt;= 'Additional Data'!$AA$3, "Medium", "High"))</f>
        <v>Low</v>
      </c>
      <c r="BM1052">
        <v>1051</v>
      </c>
    </row>
    <row r="1053" spans="1:65" x14ac:dyDescent="0.25">
      <c r="A1053">
        <v>70713</v>
      </c>
      <c r="B1053" t="str">
        <f>IF(A1053 &lt;= 'Additional Data'!$B$2,"Low", IF(A1053 &lt;='Additional Data'!$B$3, "Medium", "High"))</f>
        <v>High</v>
      </c>
      <c r="C1053">
        <v>0</v>
      </c>
      <c r="D1053">
        <v>1</v>
      </c>
      <c r="E1053">
        <v>23</v>
      </c>
      <c r="F1053" t="str">
        <f t="shared" si="144"/>
        <v>Recent</v>
      </c>
      <c r="G1053">
        <v>736</v>
      </c>
      <c r="H1053">
        <v>114</v>
      </c>
      <c r="I1053">
        <v>279</v>
      </c>
      <c r="J1053">
        <v>82</v>
      </c>
      <c r="K1053">
        <v>76</v>
      </c>
      <c r="L1053">
        <v>190</v>
      </c>
      <c r="M1053">
        <f>INDEX('Additional Data'!$H$2:$M$2, MATCH(MAX(G1053:L1053), G1053:L1053,0))</f>
        <v>0</v>
      </c>
      <c r="N1053">
        <v>6</v>
      </c>
      <c r="O1053">
        <v>5</v>
      </c>
      <c r="P1053">
        <v>6</v>
      </c>
      <c r="Q1053">
        <v>8</v>
      </c>
      <c r="R1053">
        <v>3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3</v>
      </c>
      <c r="Z1053">
        <v>11</v>
      </c>
      <c r="AA1053">
        <v>0</v>
      </c>
      <c r="AB1053">
        <v>54</v>
      </c>
      <c r="AC1053" t="str" cm="1">
        <f t="array" ref="AC1053">_xlfn.IFS(AB1053 &lt; 30, "&lt; 30", AB1053 &lt; 40, "30-39", AB1053 &lt; 50, "40-49", AB1053 &gt;= 50, "50+")</f>
        <v>50+</v>
      </c>
      <c r="AD1053">
        <v>2732</v>
      </c>
      <c r="AE1053">
        <v>0</v>
      </c>
      <c r="AF1053">
        <v>0</v>
      </c>
      <c r="AG1053">
        <v>0</v>
      </c>
      <c r="AH1053">
        <v>1</v>
      </c>
      <c r="AI1053">
        <v>0</v>
      </c>
      <c r="AJ1053" t="str" cm="1">
        <f t="array" ref="AJ105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5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53">
        <v>0</v>
      </c>
      <c r="AM1053">
        <v>0</v>
      </c>
      <c r="AN1053">
        <v>1</v>
      </c>
      <c r="AO1053">
        <v>0</v>
      </c>
      <c r="AP1053">
        <v>0</v>
      </c>
      <c r="AQ1053" t="str" cm="1">
        <f t="array" ref="AQ105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53" t="str" cm="1">
        <f t="array" ref="AR105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53">
        <v>1287</v>
      </c>
      <c r="AT1053">
        <v>1097</v>
      </c>
      <c r="AU1053">
        <v>0</v>
      </c>
      <c r="AV1053">
        <v>1</v>
      </c>
      <c r="AW1053" t="s">
        <v>43</v>
      </c>
      <c r="AX1053" t="s">
        <v>13</v>
      </c>
      <c r="AY1053" t="str">
        <f t="shared" si="145"/>
        <v>Store</v>
      </c>
      <c r="AZ1053">
        <v>19</v>
      </c>
      <c r="BA1053" t="s">
        <v>44</v>
      </c>
      <c r="BB1053">
        <f t="shared" si="146"/>
        <v>19</v>
      </c>
      <c r="BC1053">
        <f t="shared" si="147"/>
        <v>1477</v>
      </c>
      <c r="BD1053">
        <f t="shared" si="148"/>
        <v>8</v>
      </c>
      <c r="BE1053">
        <f t="shared" si="149"/>
        <v>7</v>
      </c>
      <c r="BF1053">
        <f t="shared" si="150"/>
        <v>8</v>
      </c>
      <c r="BG1053">
        <f t="shared" si="151"/>
        <v>23</v>
      </c>
      <c r="BH1053">
        <f t="shared" si="152"/>
        <v>8</v>
      </c>
      <c r="BI1053" t="str">
        <f>VLOOKUP(BH1053,'Additional Data'!$E$1:$F$12,2,FALSE)</f>
        <v>Top Customer</v>
      </c>
      <c r="BJ1053" t="str">
        <f>IF(G1053 &lt;= 'Additional Data'!$Q$2, "Low", IF(G1053 &lt;= 'Additional Data'!$Q$3, "Medium", "High"))</f>
        <v>High</v>
      </c>
      <c r="BK1053" t="str">
        <f>IF(K1053 &lt;= 'Additional Data'!$V$2, "Low", IF(K1053 &lt;= 'Additional Data'!$V$3, "Medium", "High"))</f>
        <v>High</v>
      </c>
      <c r="BL1053" t="str">
        <f>IF(L1053 &lt;= 'Additional Data'!$AA$2, "Low", IF(L1053 &lt;= 'Additional Data'!$AA$3, "Medium", "High"))</f>
        <v>High</v>
      </c>
      <c r="BM1053">
        <v>1052</v>
      </c>
    </row>
    <row r="1054" spans="1:65" x14ac:dyDescent="0.25">
      <c r="A1054">
        <v>59925</v>
      </c>
      <c r="B1054" t="str">
        <f>IF(A1054 &lt;= 'Additional Data'!$B$2,"Low", IF(A1054 &lt;='Additional Data'!$B$3, "Medium", "High"))</f>
        <v>Medium</v>
      </c>
      <c r="C1054">
        <v>0</v>
      </c>
      <c r="D1054">
        <v>1</v>
      </c>
      <c r="E1054">
        <v>83</v>
      </c>
      <c r="F1054" t="str">
        <f t="shared" si="144"/>
        <v>Old</v>
      </c>
      <c r="G1054">
        <v>473</v>
      </c>
      <c r="H1054">
        <v>21</v>
      </c>
      <c r="I1054">
        <v>176</v>
      </c>
      <c r="J1054">
        <v>19</v>
      </c>
      <c r="K1054">
        <v>21</v>
      </c>
      <c r="L1054">
        <v>56</v>
      </c>
      <c r="M1054">
        <f>INDEX('Additional Data'!$H$2:$M$2, MATCH(MAX(G1054:L1054), G1054:L1054,0))</f>
        <v>0</v>
      </c>
      <c r="N1054">
        <v>3</v>
      </c>
      <c r="O1054">
        <v>9</v>
      </c>
      <c r="P1054">
        <v>2</v>
      </c>
      <c r="Q1054">
        <v>9</v>
      </c>
      <c r="R1054">
        <v>6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3</v>
      </c>
      <c r="Z1054">
        <v>11</v>
      </c>
      <c r="AA1054">
        <v>0</v>
      </c>
      <c r="AB1054">
        <v>65</v>
      </c>
      <c r="AC1054" t="str" cm="1">
        <f t="array" ref="AC1054">_xlfn.IFS(AB1054 &lt; 30, "&lt; 30", AB1054 &lt; 40, "30-39", AB1054 &lt; 50, "40-49", AB1054 &gt;= 50, "50+")</f>
        <v>50+</v>
      </c>
      <c r="AD1054">
        <v>2735</v>
      </c>
      <c r="AE1054">
        <v>0</v>
      </c>
      <c r="AF1054">
        <v>0</v>
      </c>
      <c r="AG1054">
        <v>0</v>
      </c>
      <c r="AH1054">
        <v>1</v>
      </c>
      <c r="AI1054">
        <v>0</v>
      </c>
      <c r="AJ1054" t="str" cm="1">
        <f t="array" ref="AJ105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5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54">
        <v>0</v>
      </c>
      <c r="AM1054">
        <v>0</v>
      </c>
      <c r="AN1054">
        <v>1</v>
      </c>
      <c r="AO1054">
        <v>0</v>
      </c>
      <c r="AP1054">
        <v>0</v>
      </c>
      <c r="AQ1054" t="str" cm="1">
        <f t="array" ref="AQ105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54" t="str" cm="1">
        <f t="array" ref="AR105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54">
        <v>710</v>
      </c>
      <c r="AT1054">
        <v>654</v>
      </c>
      <c r="AU1054">
        <v>0</v>
      </c>
      <c r="AV1054">
        <v>1</v>
      </c>
      <c r="AW1054" t="s">
        <v>46</v>
      </c>
      <c r="AX1054" t="s">
        <v>11</v>
      </c>
      <c r="AY1054" t="str">
        <f t="shared" si="145"/>
        <v>Web</v>
      </c>
      <c r="AZ1054">
        <v>20</v>
      </c>
      <c r="BA1054" t="s">
        <v>44</v>
      </c>
      <c r="BB1054">
        <f t="shared" si="146"/>
        <v>20</v>
      </c>
      <c r="BC1054">
        <f t="shared" si="147"/>
        <v>766</v>
      </c>
      <c r="BD1054">
        <f t="shared" si="148"/>
        <v>1.9999999999999996</v>
      </c>
      <c r="BE1054">
        <f t="shared" si="149"/>
        <v>7</v>
      </c>
      <c r="BF1054">
        <f t="shared" si="150"/>
        <v>6</v>
      </c>
      <c r="BG1054">
        <f t="shared" si="151"/>
        <v>15</v>
      </c>
      <c r="BH1054">
        <f t="shared" si="152"/>
        <v>4</v>
      </c>
      <c r="BI1054" t="str">
        <f>VLOOKUP(BH1054,'Additional Data'!$E$1:$F$12,2,FALSE)</f>
        <v>At Risk</v>
      </c>
      <c r="BJ1054" t="str">
        <f>IF(G1054 &lt;= 'Additional Data'!$Q$2, "Low", IF(G1054 &lt;= 'Additional Data'!$Q$3, "Medium", "High"))</f>
        <v>Medium</v>
      </c>
      <c r="BK1054" t="str">
        <f>IF(K1054 &lt;= 'Additional Data'!$V$2, "Low", IF(K1054 &lt;= 'Additional Data'!$V$3, "Medium", "High"))</f>
        <v>Medium</v>
      </c>
      <c r="BL1054" t="str">
        <f>IF(L1054 &lt;= 'Additional Data'!$AA$2, "Low", IF(L1054 &lt;= 'Additional Data'!$AA$3, "Medium", "High"))</f>
        <v>Medium</v>
      </c>
      <c r="BM1054">
        <v>1053</v>
      </c>
    </row>
    <row r="1055" spans="1:65" x14ac:dyDescent="0.25">
      <c r="A1055">
        <v>39722</v>
      </c>
      <c r="B1055" t="str">
        <f>IF(A1055 &lt;= 'Additional Data'!$B$2,"Low", IF(A1055 &lt;='Additional Data'!$B$3, "Medium", "High"))</f>
        <v>Medium</v>
      </c>
      <c r="C1055">
        <v>0</v>
      </c>
      <c r="D1055">
        <v>1</v>
      </c>
      <c r="E1055">
        <v>92</v>
      </c>
      <c r="F1055" t="str">
        <f t="shared" si="144"/>
        <v>Old</v>
      </c>
      <c r="G1055">
        <v>32</v>
      </c>
      <c r="H1055">
        <v>0</v>
      </c>
      <c r="I1055">
        <v>5</v>
      </c>
      <c r="J1055">
        <v>2</v>
      </c>
      <c r="K1055">
        <v>0</v>
      </c>
      <c r="L1055">
        <v>8</v>
      </c>
      <c r="M1055">
        <f>INDEX('Additional Data'!$H$2:$M$2, MATCH(MAX(G1055:L1055), G1055:L1055,0))</f>
        <v>0</v>
      </c>
      <c r="N1055">
        <v>2</v>
      </c>
      <c r="O1055">
        <v>2</v>
      </c>
      <c r="P1055">
        <v>0</v>
      </c>
      <c r="Q1055">
        <v>3</v>
      </c>
      <c r="R1055">
        <v>5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3</v>
      </c>
      <c r="Z1055">
        <v>11</v>
      </c>
      <c r="AA1055">
        <v>0</v>
      </c>
      <c r="AB1055">
        <v>67</v>
      </c>
      <c r="AC1055" t="str" cm="1">
        <f t="array" ref="AC1055">_xlfn.IFS(AB1055 &lt; 30, "&lt; 30", AB1055 &lt; 40, "30-39", AB1055 &lt; 50, "40-49", AB1055 &gt;= 50, "50+")</f>
        <v>50+</v>
      </c>
      <c r="AD1055">
        <v>2284</v>
      </c>
      <c r="AE1055">
        <v>0</v>
      </c>
      <c r="AF1055">
        <v>1</v>
      </c>
      <c r="AG1055">
        <v>0</v>
      </c>
      <c r="AH1055">
        <v>0</v>
      </c>
      <c r="AI1055">
        <v>0</v>
      </c>
      <c r="AJ1055" t="str" cm="1">
        <f t="array" ref="AJ105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5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55">
        <v>0</v>
      </c>
      <c r="AM1055">
        <v>0</v>
      </c>
      <c r="AN1055">
        <v>1</v>
      </c>
      <c r="AO1055">
        <v>0</v>
      </c>
      <c r="AP1055">
        <v>0</v>
      </c>
      <c r="AQ1055" t="str" cm="1">
        <f t="array" ref="AQ105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55" t="str" cm="1">
        <f t="array" ref="AR105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55">
        <v>39</v>
      </c>
      <c r="AT1055">
        <v>31</v>
      </c>
      <c r="AU1055">
        <v>0</v>
      </c>
      <c r="AV1055">
        <v>1</v>
      </c>
      <c r="AW1055" t="s">
        <v>45</v>
      </c>
      <c r="AX1055" t="s">
        <v>13</v>
      </c>
      <c r="AY1055" t="str">
        <f t="shared" si="145"/>
        <v>Store</v>
      </c>
      <c r="AZ1055">
        <v>5</v>
      </c>
      <c r="BA1055" t="s">
        <v>44</v>
      </c>
      <c r="BB1055">
        <f t="shared" si="146"/>
        <v>5</v>
      </c>
      <c r="BC1055">
        <f t="shared" si="147"/>
        <v>47</v>
      </c>
      <c r="BD1055">
        <f t="shared" si="148"/>
        <v>0.99999999999999978</v>
      </c>
      <c r="BE1055">
        <f t="shared" si="149"/>
        <v>1</v>
      </c>
      <c r="BF1055">
        <f t="shared" si="150"/>
        <v>1</v>
      </c>
      <c r="BG1055">
        <f t="shared" si="151"/>
        <v>3</v>
      </c>
      <c r="BH1055">
        <f t="shared" si="152"/>
        <v>0</v>
      </c>
      <c r="BI1055" t="str">
        <f>VLOOKUP(BH1055,'Additional Data'!$E$1:$F$12,2,FALSE)</f>
        <v>Churned Customer</v>
      </c>
      <c r="BJ1055" t="str">
        <f>IF(G1055 &lt;= 'Additional Data'!$Q$2, "Low", IF(G1055 &lt;= 'Additional Data'!$Q$3, "Medium", "High"))</f>
        <v>Medium</v>
      </c>
      <c r="BK1055" t="str">
        <f>IF(K1055 &lt;= 'Additional Data'!$V$2, "Low", IF(K1055 &lt;= 'Additional Data'!$V$3, "Medium", "High"))</f>
        <v>Low</v>
      </c>
      <c r="BL1055" t="str">
        <f>IF(L1055 &lt;= 'Additional Data'!$AA$2, "Low", IF(L1055 &lt;= 'Additional Data'!$AA$3, "Medium", "High"))</f>
        <v>Low</v>
      </c>
      <c r="BM1055">
        <v>1054</v>
      </c>
    </row>
    <row r="1056" spans="1:65" x14ac:dyDescent="0.25">
      <c r="A1056">
        <v>46610</v>
      </c>
      <c r="B1056" t="str">
        <f>IF(A1056 &lt;= 'Additional Data'!$B$2,"Low", IF(A1056 &lt;='Additional Data'!$B$3, "Medium", "High"))</f>
        <v>Medium</v>
      </c>
      <c r="C1056">
        <v>0</v>
      </c>
      <c r="D1056">
        <v>0</v>
      </c>
      <c r="E1056">
        <v>4</v>
      </c>
      <c r="F1056" t="str">
        <f t="shared" si="144"/>
        <v>Very Recent</v>
      </c>
      <c r="G1056">
        <v>288</v>
      </c>
      <c r="H1056">
        <v>10</v>
      </c>
      <c r="I1056">
        <v>30</v>
      </c>
      <c r="J1056">
        <v>4</v>
      </c>
      <c r="K1056">
        <v>10</v>
      </c>
      <c r="L1056">
        <v>125</v>
      </c>
      <c r="M1056">
        <f>INDEX('Additional Data'!$H$2:$M$2, MATCH(MAX(G1056:L1056), G1056:L1056,0))</f>
        <v>0</v>
      </c>
      <c r="N1056">
        <v>1</v>
      </c>
      <c r="O1056">
        <v>6</v>
      </c>
      <c r="P1056">
        <v>1</v>
      </c>
      <c r="Q1056">
        <v>6</v>
      </c>
      <c r="R1056">
        <v>6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3</v>
      </c>
      <c r="Z1056">
        <v>11</v>
      </c>
      <c r="AA1056">
        <v>0</v>
      </c>
      <c r="AB1056">
        <v>62</v>
      </c>
      <c r="AC1056" t="str" cm="1">
        <f t="array" ref="AC1056">_xlfn.IFS(AB1056 &lt; 30, "&lt; 30", AB1056 &lt; 40, "30-39", AB1056 &lt; 50, "40-49", AB1056 &gt;= 50, "50+")</f>
        <v>50+</v>
      </c>
      <c r="AD1056">
        <v>2505</v>
      </c>
      <c r="AE1056">
        <v>0</v>
      </c>
      <c r="AF1056">
        <v>0</v>
      </c>
      <c r="AG1056">
        <v>0</v>
      </c>
      <c r="AH1056">
        <v>1</v>
      </c>
      <c r="AI1056">
        <v>0</v>
      </c>
      <c r="AJ1056" t="str" cm="1">
        <f t="array" ref="AJ105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5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56">
        <v>0</v>
      </c>
      <c r="AM1056">
        <v>0</v>
      </c>
      <c r="AN1056">
        <v>1</v>
      </c>
      <c r="AO1056">
        <v>0</v>
      </c>
      <c r="AP1056">
        <v>0</v>
      </c>
      <c r="AQ1056" t="str" cm="1">
        <f t="array" ref="AQ105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56" t="str" cm="1">
        <f t="array" ref="AR105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56">
        <v>342</v>
      </c>
      <c r="AT1056">
        <v>217</v>
      </c>
      <c r="AU1056">
        <v>0</v>
      </c>
      <c r="AV1056">
        <v>0</v>
      </c>
      <c r="AW1056" t="s">
        <v>47</v>
      </c>
      <c r="AX1056" t="s">
        <v>11</v>
      </c>
      <c r="AY1056" t="str">
        <f t="shared" si="145"/>
        <v>Web</v>
      </c>
      <c r="AZ1056">
        <v>13</v>
      </c>
      <c r="BA1056" t="s">
        <v>44</v>
      </c>
      <c r="BB1056">
        <f t="shared" si="146"/>
        <v>13</v>
      </c>
      <c r="BC1056">
        <f t="shared" si="147"/>
        <v>467</v>
      </c>
      <c r="BD1056">
        <f t="shared" si="148"/>
        <v>10</v>
      </c>
      <c r="BE1056">
        <f t="shared" si="149"/>
        <v>5</v>
      </c>
      <c r="BF1056">
        <f t="shared" si="150"/>
        <v>5</v>
      </c>
      <c r="BG1056">
        <f t="shared" si="151"/>
        <v>20</v>
      </c>
      <c r="BH1056">
        <f t="shared" si="152"/>
        <v>7</v>
      </c>
      <c r="BI1056" t="str">
        <f>VLOOKUP(BH1056,'Additional Data'!$E$1:$F$12,2,FALSE)</f>
        <v>Loyal Customer</v>
      </c>
      <c r="BJ1056" t="str">
        <f>IF(G1056 &lt;= 'Additional Data'!$Q$2, "Low", IF(G1056 &lt;= 'Additional Data'!$Q$3, "Medium", "High"))</f>
        <v>Medium</v>
      </c>
      <c r="BK1056" t="str">
        <f>IF(K1056 &lt;= 'Additional Data'!$V$2, "Low", IF(K1056 &lt;= 'Additional Data'!$V$3, "Medium", "High"))</f>
        <v>Medium</v>
      </c>
      <c r="BL1056" t="str">
        <f>IF(L1056 &lt;= 'Additional Data'!$AA$2, "Low", IF(L1056 &lt;= 'Additional Data'!$AA$3, "Medium", "High"))</f>
        <v>High</v>
      </c>
      <c r="BM1056">
        <v>1055</v>
      </c>
    </row>
    <row r="1057" spans="1:65" x14ac:dyDescent="0.25">
      <c r="A1057">
        <v>88347</v>
      </c>
      <c r="B1057" t="str">
        <f>IF(A1057 &lt;= 'Additional Data'!$B$2,"Low", IF(A1057 &lt;='Additional Data'!$B$3, "Medium", "High"))</f>
        <v>High</v>
      </c>
      <c r="C1057">
        <v>0</v>
      </c>
      <c r="D1057">
        <v>0</v>
      </c>
      <c r="E1057">
        <v>32</v>
      </c>
      <c r="F1057" t="str">
        <f t="shared" si="144"/>
        <v>Mid</v>
      </c>
      <c r="G1057">
        <v>1050</v>
      </c>
      <c r="H1057">
        <v>178</v>
      </c>
      <c r="I1057">
        <v>555</v>
      </c>
      <c r="J1057">
        <v>77</v>
      </c>
      <c r="K1057">
        <v>138</v>
      </c>
      <c r="L1057">
        <v>118</v>
      </c>
      <c r="M1057">
        <f>INDEX('Additional Data'!$H$2:$M$2, MATCH(MAX(G1057:L1057), G1057:L1057,0))</f>
        <v>0</v>
      </c>
      <c r="N1057">
        <v>1</v>
      </c>
      <c r="O1057">
        <v>4</v>
      </c>
      <c r="P1057">
        <v>7</v>
      </c>
      <c r="Q1057">
        <v>9</v>
      </c>
      <c r="R1057">
        <v>1</v>
      </c>
      <c r="S1057">
        <v>0</v>
      </c>
      <c r="T1057">
        <v>0</v>
      </c>
      <c r="U1057">
        <v>0</v>
      </c>
      <c r="V1057">
        <v>1</v>
      </c>
      <c r="W1057">
        <v>0</v>
      </c>
      <c r="X1057">
        <v>0</v>
      </c>
      <c r="Y1057">
        <v>3</v>
      </c>
      <c r="Z1057">
        <v>11</v>
      </c>
      <c r="AA1057">
        <v>0</v>
      </c>
      <c r="AB1057">
        <v>59</v>
      </c>
      <c r="AC1057" t="str" cm="1">
        <f t="array" ref="AC1057">_xlfn.IFS(AB1057 &lt; 30, "&lt; 30", AB1057 &lt; 40, "30-39", AB1057 &lt; 50, "40-49", AB1057 &gt;= 50, "50+")</f>
        <v>50+</v>
      </c>
      <c r="AD1057">
        <v>2520</v>
      </c>
      <c r="AE1057">
        <v>0</v>
      </c>
      <c r="AF1057">
        <v>0</v>
      </c>
      <c r="AG1057">
        <v>0</v>
      </c>
      <c r="AH1057">
        <v>1</v>
      </c>
      <c r="AI1057">
        <v>0</v>
      </c>
      <c r="AJ1057" t="str" cm="1">
        <f t="array" ref="AJ105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5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57">
        <v>0</v>
      </c>
      <c r="AM1057">
        <v>0</v>
      </c>
      <c r="AN1057">
        <v>1</v>
      </c>
      <c r="AO1057">
        <v>0</v>
      </c>
      <c r="AP1057">
        <v>0</v>
      </c>
      <c r="AQ1057" t="str" cm="1">
        <f t="array" ref="AQ105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57" t="str" cm="1">
        <f t="array" ref="AR105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57">
        <v>1998</v>
      </c>
      <c r="AT1057">
        <v>1880</v>
      </c>
      <c r="AU1057">
        <v>1</v>
      </c>
      <c r="AV1057">
        <v>0</v>
      </c>
      <c r="AW1057" t="s">
        <v>43</v>
      </c>
      <c r="AX1057" t="s">
        <v>13</v>
      </c>
      <c r="AY1057" t="str">
        <f t="shared" si="145"/>
        <v>Store</v>
      </c>
      <c r="AZ1057">
        <v>20</v>
      </c>
      <c r="BA1057" t="s">
        <v>48</v>
      </c>
      <c r="BB1057">
        <f t="shared" si="146"/>
        <v>20</v>
      </c>
      <c r="BC1057">
        <f t="shared" si="147"/>
        <v>2116</v>
      </c>
      <c r="BD1057">
        <f t="shared" si="148"/>
        <v>7</v>
      </c>
      <c r="BE1057">
        <f t="shared" si="149"/>
        <v>7</v>
      </c>
      <c r="BF1057">
        <f t="shared" si="150"/>
        <v>9</v>
      </c>
      <c r="BG1057">
        <f t="shared" si="151"/>
        <v>23</v>
      </c>
      <c r="BH1057">
        <f t="shared" si="152"/>
        <v>8</v>
      </c>
      <c r="BI1057" t="str">
        <f>VLOOKUP(BH1057,'Additional Data'!$E$1:$F$12,2,FALSE)</f>
        <v>Top Customer</v>
      </c>
      <c r="BJ1057" t="str">
        <f>IF(G1057 &lt;= 'Additional Data'!$Q$2, "Low", IF(G1057 &lt;= 'Additional Data'!$Q$3, "Medium", "High"))</f>
        <v>High</v>
      </c>
      <c r="BK1057" t="str">
        <f>IF(K1057 &lt;= 'Additional Data'!$V$2, "Low", IF(K1057 &lt;= 'Additional Data'!$V$3, "Medium", "High"))</f>
        <v>High</v>
      </c>
      <c r="BL1057" t="str">
        <f>IF(L1057 &lt;= 'Additional Data'!$AA$2, "Low", IF(L1057 &lt;= 'Additional Data'!$AA$3, "Medium", "High"))</f>
        <v>High</v>
      </c>
      <c r="BM1057">
        <v>1056</v>
      </c>
    </row>
    <row r="1058" spans="1:65" x14ac:dyDescent="0.25">
      <c r="A1058">
        <v>87171</v>
      </c>
      <c r="B1058" t="str">
        <f>IF(A1058 &lt;= 'Additional Data'!$B$2,"Low", IF(A1058 &lt;='Additional Data'!$B$3, "Medium", "High"))</f>
        <v>High</v>
      </c>
      <c r="C1058">
        <v>0</v>
      </c>
      <c r="D1058">
        <v>0</v>
      </c>
      <c r="E1058">
        <v>27</v>
      </c>
      <c r="F1058" t="str">
        <f t="shared" si="144"/>
        <v>Recent</v>
      </c>
      <c r="G1058">
        <v>1001</v>
      </c>
      <c r="H1058">
        <v>44</v>
      </c>
      <c r="I1058">
        <v>107</v>
      </c>
      <c r="J1058">
        <v>58</v>
      </c>
      <c r="K1058">
        <v>44</v>
      </c>
      <c r="L1058">
        <v>44</v>
      </c>
      <c r="M1058">
        <f>INDEX('Additional Data'!$H$2:$M$2, MATCH(MAX(G1058:L1058), G1058:L1058,0))</f>
        <v>0</v>
      </c>
      <c r="N1058">
        <v>1</v>
      </c>
      <c r="O1058">
        <v>6</v>
      </c>
      <c r="P1058">
        <v>7</v>
      </c>
      <c r="Q1058">
        <v>11</v>
      </c>
      <c r="R1058">
        <v>2</v>
      </c>
      <c r="S1058">
        <v>1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3</v>
      </c>
      <c r="Z1058">
        <v>11</v>
      </c>
      <c r="AA1058">
        <v>0</v>
      </c>
      <c r="AB1058">
        <v>39</v>
      </c>
      <c r="AC1058" t="str" cm="1">
        <f t="array" ref="AC1058">_xlfn.IFS(AB1058 &lt; 30, "&lt; 30", AB1058 &lt; 40, "30-39", AB1058 &lt; 50, "40-49", AB1058 &gt;= 50, "50+")</f>
        <v>30-39</v>
      </c>
      <c r="AD1058">
        <v>2583</v>
      </c>
      <c r="AE1058">
        <v>0</v>
      </c>
      <c r="AF1058">
        <v>1</v>
      </c>
      <c r="AG1058">
        <v>0</v>
      </c>
      <c r="AH1058">
        <v>0</v>
      </c>
      <c r="AI1058">
        <v>0</v>
      </c>
      <c r="AJ1058" t="str" cm="1">
        <f t="array" ref="AJ105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5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58">
        <v>0</v>
      </c>
      <c r="AM1058">
        <v>0</v>
      </c>
      <c r="AN1058">
        <v>0</v>
      </c>
      <c r="AO1058">
        <v>0</v>
      </c>
      <c r="AP1058">
        <v>1</v>
      </c>
      <c r="AQ1058" t="str" cm="1">
        <f t="array" ref="AQ105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58" t="str" cm="1">
        <f t="array" ref="AR105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58">
        <v>1254</v>
      </c>
      <c r="AT1058">
        <v>1210</v>
      </c>
      <c r="AU1058">
        <v>2</v>
      </c>
      <c r="AV1058">
        <v>0</v>
      </c>
      <c r="AW1058" t="s">
        <v>43</v>
      </c>
      <c r="AX1058" t="s">
        <v>13</v>
      </c>
      <c r="AY1058" t="str">
        <f t="shared" si="145"/>
        <v>Store</v>
      </c>
      <c r="AZ1058">
        <v>24</v>
      </c>
      <c r="BA1058" t="s">
        <v>48</v>
      </c>
      <c r="BB1058">
        <f t="shared" si="146"/>
        <v>24</v>
      </c>
      <c r="BC1058">
        <f t="shared" si="147"/>
        <v>1298</v>
      </c>
      <c r="BD1058">
        <f t="shared" si="148"/>
        <v>8</v>
      </c>
      <c r="BE1058">
        <f t="shared" si="149"/>
        <v>9</v>
      </c>
      <c r="BF1058">
        <f t="shared" si="150"/>
        <v>8</v>
      </c>
      <c r="BG1058">
        <f t="shared" si="151"/>
        <v>25</v>
      </c>
      <c r="BH1058">
        <f t="shared" si="152"/>
        <v>9</v>
      </c>
      <c r="BI1058" t="str">
        <f>VLOOKUP(BH1058,'Additional Data'!$E$1:$F$12,2,FALSE)</f>
        <v>Top Customer</v>
      </c>
      <c r="BJ1058" t="str">
        <f>IF(G1058 &lt;= 'Additional Data'!$Q$2, "Low", IF(G1058 &lt;= 'Additional Data'!$Q$3, "Medium", "High"))</f>
        <v>High</v>
      </c>
      <c r="BK1058" t="str">
        <f>IF(K1058 &lt;= 'Additional Data'!$V$2, "Low", IF(K1058 &lt;= 'Additional Data'!$V$3, "Medium", "High"))</f>
        <v>High</v>
      </c>
      <c r="BL1058" t="str">
        <f>IF(L1058 &lt;= 'Additional Data'!$AA$2, "Low", IF(L1058 &lt;= 'Additional Data'!$AA$3, "Medium", "High"))</f>
        <v>Medium</v>
      </c>
      <c r="BM1058">
        <v>1057</v>
      </c>
    </row>
    <row r="1059" spans="1:65" x14ac:dyDescent="0.25">
      <c r="A1059">
        <v>26907</v>
      </c>
      <c r="B1059" t="str">
        <f>IF(A1059 &lt;= 'Additional Data'!$B$2,"Low", IF(A1059 &lt;='Additional Data'!$B$3, "Medium", "High"))</f>
        <v>Low</v>
      </c>
      <c r="C1059">
        <v>1</v>
      </c>
      <c r="D1059">
        <v>1</v>
      </c>
      <c r="E1059">
        <v>10</v>
      </c>
      <c r="F1059" t="str">
        <f t="shared" si="144"/>
        <v>Recent</v>
      </c>
      <c r="G1059">
        <v>9</v>
      </c>
      <c r="H1059">
        <v>1</v>
      </c>
      <c r="I1059">
        <v>7</v>
      </c>
      <c r="J1059">
        <v>0</v>
      </c>
      <c r="K1059">
        <v>3</v>
      </c>
      <c r="L1059">
        <v>2</v>
      </c>
      <c r="M1059">
        <f>INDEX('Additional Data'!$H$2:$M$2, MATCH(MAX(G1059:L1059), G1059:L1059,0))</f>
        <v>0</v>
      </c>
      <c r="N1059">
        <v>2</v>
      </c>
      <c r="O1059">
        <v>1</v>
      </c>
      <c r="P1059">
        <v>0</v>
      </c>
      <c r="Q1059">
        <v>3</v>
      </c>
      <c r="R1059">
        <v>7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3</v>
      </c>
      <c r="Z1059">
        <v>11</v>
      </c>
      <c r="AA1059">
        <v>0</v>
      </c>
      <c r="AB1059">
        <v>44</v>
      </c>
      <c r="AC1059" t="str" cm="1">
        <f t="array" ref="AC1059">_xlfn.IFS(AB1059 &lt; 30, "&lt; 30", AB1059 &lt; 40, "30-39", AB1059 &lt; 50, "40-49", AB1059 &gt;= 50, "50+")</f>
        <v>40-49</v>
      </c>
      <c r="AD1059">
        <v>2472</v>
      </c>
      <c r="AE1059">
        <v>0</v>
      </c>
      <c r="AF1059">
        <v>0</v>
      </c>
      <c r="AG1059">
        <v>0</v>
      </c>
      <c r="AH1059">
        <v>1</v>
      </c>
      <c r="AI1059">
        <v>0</v>
      </c>
      <c r="AJ1059" t="str" cm="1">
        <f t="array" ref="AJ105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5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59">
        <v>1</v>
      </c>
      <c r="AM1059">
        <v>0</v>
      </c>
      <c r="AN1059">
        <v>0</v>
      </c>
      <c r="AO1059">
        <v>0</v>
      </c>
      <c r="AP1059">
        <v>0</v>
      </c>
      <c r="AQ1059" t="str" cm="1">
        <f t="array" ref="AQ105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059" t="str" cm="1">
        <f t="array" ref="AR105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059">
        <v>20</v>
      </c>
      <c r="AT1059">
        <v>18</v>
      </c>
      <c r="AU1059">
        <v>0</v>
      </c>
      <c r="AV1059">
        <v>2</v>
      </c>
      <c r="AW1059" t="s">
        <v>45</v>
      </c>
      <c r="AX1059" t="s">
        <v>13</v>
      </c>
      <c r="AY1059" t="str">
        <f t="shared" si="145"/>
        <v>Store</v>
      </c>
      <c r="AZ1059">
        <v>4</v>
      </c>
      <c r="BA1059" t="s">
        <v>44</v>
      </c>
      <c r="BB1059">
        <f t="shared" si="146"/>
        <v>4</v>
      </c>
      <c r="BC1059">
        <f t="shared" si="147"/>
        <v>22</v>
      </c>
      <c r="BD1059">
        <f t="shared" si="148"/>
        <v>9</v>
      </c>
      <c r="BE1059">
        <f t="shared" si="149"/>
        <v>0</v>
      </c>
      <c r="BF1059">
        <f t="shared" si="150"/>
        <v>0</v>
      </c>
      <c r="BG1059">
        <f t="shared" si="151"/>
        <v>9</v>
      </c>
      <c r="BH1059">
        <f t="shared" si="152"/>
        <v>2</v>
      </c>
      <c r="BI1059" t="str">
        <f>VLOOKUP(BH1059,'Additional Data'!$E$1:$F$12,2,FALSE)</f>
        <v>Churned Customer</v>
      </c>
      <c r="BJ1059" t="str">
        <f>IF(G1059 &lt;= 'Additional Data'!$Q$2, "Low", IF(G1059 &lt;= 'Additional Data'!$Q$3, "Medium", "High"))</f>
        <v>Low</v>
      </c>
      <c r="BK1059" t="str">
        <f>IF(K1059 &lt;= 'Additional Data'!$V$2, "Low", IF(K1059 &lt;= 'Additional Data'!$V$3, "Medium", "High"))</f>
        <v>Medium</v>
      </c>
      <c r="BL1059" t="str">
        <f>IF(L1059 &lt;= 'Additional Data'!$AA$2, "Low", IF(L1059 &lt;= 'Additional Data'!$AA$3, "Medium", "High"))</f>
        <v>Low</v>
      </c>
      <c r="BM1059">
        <v>1058</v>
      </c>
    </row>
    <row r="1060" spans="1:65" x14ac:dyDescent="0.25">
      <c r="A1060">
        <v>50014</v>
      </c>
      <c r="B1060" t="str">
        <f>IF(A1060 &lt;= 'Additional Data'!$B$2,"Low", IF(A1060 &lt;='Additional Data'!$B$3, "Medium", "High"))</f>
        <v>Medium</v>
      </c>
      <c r="C1060">
        <v>1</v>
      </c>
      <c r="D1060">
        <v>0</v>
      </c>
      <c r="E1060">
        <v>9</v>
      </c>
      <c r="F1060" t="str">
        <f t="shared" si="144"/>
        <v>Recent</v>
      </c>
      <c r="G1060">
        <v>234</v>
      </c>
      <c r="H1060">
        <v>14</v>
      </c>
      <c r="I1060">
        <v>77</v>
      </c>
      <c r="J1060">
        <v>19</v>
      </c>
      <c r="K1060">
        <v>10</v>
      </c>
      <c r="L1060">
        <v>42</v>
      </c>
      <c r="M1060">
        <f>INDEX('Additional Data'!$H$2:$M$2, MATCH(MAX(G1060:L1060), G1060:L1060,0))</f>
        <v>0</v>
      </c>
      <c r="N1060">
        <v>2</v>
      </c>
      <c r="O1060">
        <v>4</v>
      </c>
      <c r="P1060">
        <v>1</v>
      </c>
      <c r="Q1060">
        <v>8</v>
      </c>
      <c r="R1060">
        <v>5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3</v>
      </c>
      <c r="Z1060">
        <v>11</v>
      </c>
      <c r="AA1060">
        <v>0</v>
      </c>
      <c r="AB1060">
        <v>52</v>
      </c>
      <c r="AC1060" t="str" cm="1">
        <f t="array" ref="AC1060">_xlfn.IFS(AB1060 &lt; 30, "&lt; 30", AB1060 &lt; 40, "30-39", AB1060 &lt; 50, "40-49", AB1060 &gt;= 50, "50+")</f>
        <v>50+</v>
      </c>
      <c r="AD1060">
        <v>2317</v>
      </c>
      <c r="AE1060">
        <v>0</v>
      </c>
      <c r="AF1060">
        <v>0</v>
      </c>
      <c r="AG1060">
        <v>1</v>
      </c>
      <c r="AH1060">
        <v>0</v>
      </c>
      <c r="AI1060">
        <v>0</v>
      </c>
      <c r="AJ1060" t="str" cm="1">
        <f t="array" ref="AJ106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6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60">
        <v>0</v>
      </c>
      <c r="AM1060">
        <v>0</v>
      </c>
      <c r="AN1060">
        <v>0</v>
      </c>
      <c r="AO1060">
        <v>1</v>
      </c>
      <c r="AP1060">
        <v>0</v>
      </c>
      <c r="AQ1060" t="str" cm="1">
        <f t="array" ref="AQ106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060" t="str" cm="1">
        <f t="array" ref="AR106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60">
        <v>354</v>
      </c>
      <c r="AT1060">
        <v>312</v>
      </c>
      <c r="AU1060">
        <v>0</v>
      </c>
      <c r="AV1060">
        <v>1</v>
      </c>
      <c r="AW1060" t="s">
        <v>46</v>
      </c>
      <c r="AX1060" t="s">
        <v>13</v>
      </c>
      <c r="AY1060" t="str">
        <f t="shared" si="145"/>
        <v>Store</v>
      </c>
      <c r="AZ1060">
        <v>13</v>
      </c>
      <c r="BA1060" t="s">
        <v>44</v>
      </c>
      <c r="BB1060">
        <f t="shared" si="146"/>
        <v>13</v>
      </c>
      <c r="BC1060">
        <f t="shared" si="147"/>
        <v>396</v>
      </c>
      <c r="BD1060">
        <f t="shared" si="148"/>
        <v>10</v>
      </c>
      <c r="BE1060">
        <f t="shared" si="149"/>
        <v>5</v>
      </c>
      <c r="BF1060">
        <f t="shared" si="150"/>
        <v>4</v>
      </c>
      <c r="BG1060">
        <f t="shared" si="151"/>
        <v>19</v>
      </c>
      <c r="BH1060">
        <f t="shared" si="152"/>
        <v>7</v>
      </c>
      <c r="BI1060" t="str">
        <f>VLOOKUP(BH1060,'Additional Data'!$E$1:$F$12,2,FALSE)</f>
        <v>Loyal Customer</v>
      </c>
      <c r="BJ1060" t="str">
        <f>IF(G1060 &lt;= 'Additional Data'!$Q$2, "Low", IF(G1060 &lt;= 'Additional Data'!$Q$3, "Medium", "High"))</f>
        <v>Medium</v>
      </c>
      <c r="BK1060" t="str">
        <f>IF(K1060 &lt;= 'Additional Data'!$V$2, "Low", IF(K1060 &lt;= 'Additional Data'!$V$3, "Medium", "High"))</f>
        <v>Medium</v>
      </c>
      <c r="BL1060" t="str">
        <f>IF(L1060 &lt;= 'Additional Data'!$AA$2, "Low", IF(L1060 &lt;= 'Additional Data'!$AA$3, "Medium", "High"))</f>
        <v>Medium</v>
      </c>
      <c r="BM1060">
        <v>1059</v>
      </c>
    </row>
    <row r="1061" spans="1:65" x14ac:dyDescent="0.25">
      <c r="A1061">
        <v>41014</v>
      </c>
      <c r="B1061" t="str">
        <f>IF(A1061 &lt;= 'Additional Data'!$B$2,"Low", IF(A1061 &lt;='Additional Data'!$B$3, "Medium", "High"))</f>
        <v>Medium</v>
      </c>
      <c r="C1061">
        <v>1</v>
      </c>
      <c r="D1061">
        <v>0</v>
      </c>
      <c r="E1061">
        <v>65</v>
      </c>
      <c r="F1061" t="str">
        <f t="shared" si="144"/>
        <v>Old</v>
      </c>
      <c r="G1061">
        <v>7</v>
      </c>
      <c r="H1061">
        <v>2</v>
      </c>
      <c r="I1061">
        <v>6</v>
      </c>
      <c r="J1061">
        <v>2</v>
      </c>
      <c r="K1061">
        <v>0</v>
      </c>
      <c r="L1061">
        <v>3</v>
      </c>
      <c r="M1061">
        <f>INDEX('Additional Data'!$H$2:$M$2, MATCH(MAX(G1061:L1061), G1061:L1061,0))</f>
        <v>0</v>
      </c>
      <c r="N1061">
        <v>1</v>
      </c>
      <c r="O1061">
        <v>1</v>
      </c>
      <c r="P1061">
        <v>0</v>
      </c>
      <c r="Q1061">
        <v>2</v>
      </c>
      <c r="R1061">
        <v>7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3</v>
      </c>
      <c r="Z1061">
        <v>11</v>
      </c>
      <c r="AA1061">
        <v>0</v>
      </c>
      <c r="AB1061">
        <v>42</v>
      </c>
      <c r="AC1061" t="str" cm="1">
        <f t="array" ref="AC1061">_xlfn.IFS(AB1061 &lt; 30, "&lt; 30", AB1061 &lt; 40, "30-39", AB1061 &lt; 50, "40-49", AB1061 &gt;= 50, "50+")</f>
        <v>40-49</v>
      </c>
      <c r="AD1061">
        <v>2592</v>
      </c>
      <c r="AE1061">
        <v>0</v>
      </c>
      <c r="AF1061">
        <v>1</v>
      </c>
      <c r="AG1061">
        <v>0</v>
      </c>
      <c r="AH1061">
        <v>0</v>
      </c>
      <c r="AI1061">
        <v>0</v>
      </c>
      <c r="AJ1061" t="str" cm="1">
        <f t="array" ref="AJ106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6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61">
        <v>0</v>
      </c>
      <c r="AM1061">
        <v>0</v>
      </c>
      <c r="AN1061">
        <v>0</v>
      </c>
      <c r="AO1061">
        <v>0</v>
      </c>
      <c r="AP1061">
        <v>1</v>
      </c>
      <c r="AQ1061" t="str" cm="1">
        <f t="array" ref="AQ106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61" t="str" cm="1">
        <f t="array" ref="AR106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61">
        <v>17</v>
      </c>
      <c r="AT1061">
        <v>14</v>
      </c>
      <c r="AU1061">
        <v>0</v>
      </c>
      <c r="AV1061">
        <v>1</v>
      </c>
      <c r="AW1061" t="s">
        <v>45</v>
      </c>
      <c r="AX1061" t="s">
        <v>13</v>
      </c>
      <c r="AY1061" t="str">
        <f t="shared" si="145"/>
        <v>Store</v>
      </c>
      <c r="AZ1061">
        <v>3</v>
      </c>
      <c r="BA1061" t="s">
        <v>44</v>
      </c>
      <c r="BB1061">
        <f t="shared" si="146"/>
        <v>3</v>
      </c>
      <c r="BC1061">
        <f t="shared" si="147"/>
        <v>20</v>
      </c>
      <c r="BD1061">
        <f t="shared" si="148"/>
        <v>4</v>
      </c>
      <c r="BE1061">
        <f t="shared" si="149"/>
        <v>0</v>
      </c>
      <c r="BF1061">
        <f t="shared" si="150"/>
        <v>0</v>
      </c>
      <c r="BG1061">
        <f t="shared" si="151"/>
        <v>4</v>
      </c>
      <c r="BH1061">
        <f t="shared" si="152"/>
        <v>0</v>
      </c>
      <c r="BI1061" t="str">
        <f>VLOOKUP(BH1061,'Additional Data'!$E$1:$F$12,2,FALSE)</f>
        <v>Churned Customer</v>
      </c>
      <c r="BJ1061" t="str">
        <f>IF(G1061 &lt;= 'Additional Data'!$Q$2, "Low", IF(G1061 &lt;= 'Additional Data'!$Q$3, "Medium", "High"))</f>
        <v>Low</v>
      </c>
      <c r="BK1061" t="str">
        <f>IF(K1061 &lt;= 'Additional Data'!$V$2, "Low", IF(K1061 &lt;= 'Additional Data'!$V$3, "Medium", "High"))</f>
        <v>Low</v>
      </c>
      <c r="BL1061" t="str">
        <f>IF(L1061 &lt;= 'Additional Data'!$AA$2, "Low", IF(L1061 &lt;= 'Additional Data'!$AA$3, "Medium", "High"))</f>
        <v>Low</v>
      </c>
      <c r="BM1061">
        <v>1060</v>
      </c>
    </row>
    <row r="1062" spans="1:65" x14ac:dyDescent="0.25">
      <c r="A1062">
        <v>66294</v>
      </c>
      <c r="B1062" t="str">
        <f>IF(A1062 &lt;= 'Additional Data'!$B$2,"Low", IF(A1062 &lt;='Additional Data'!$B$3, "Medium", "High"))</f>
        <v>Medium</v>
      </c>
      <c r="C1062">
        <v>0</v>
      </c>
      <c r="D1062">
        <v>0</v>
      </c>
      <c r="E1062">
        <v>68</v>
      </c>
      <c r="F1062" t="str">
        <f t="shared" si="144"/>
        <v>Old</v>
      </c>
      <c r="G1062">
        <v>251</v>
      </c>
      <c r="H1062">
        <v>108</v>
      </c>
      <c r="I1062">
        <v>334</v>
      </c>
      <c r="J1062">
        <v>65</v>
      </c>
      <c r="K1062">
        <v>92</v>
      </c>
      <c r="L1062">
        <v>117</v>
      </c>
      <c r="M1062">
        <f>INDEX('Additional Data'!$H$2:$M$2, MATCH(MAX(G1062:L1062), G1062:L1062,0))</f>
        <v>0</v>
      </c>
      <c r="N1062">
        <v>1</v>
      </c>
      <c r="O1062">
        <v>4</v>
      </c>
      <c r="P1062">
        <v>3</v>
      </c>
      <c r="Q1062">
        <v>5</v>
      </c>
      <c r="R1062">
        <v>2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3</v>
      </c>
      <c r="Z1062">
        <v>11</v>
      </c>
      <c r="AA1062">
        <v>0</v>
      </c>
      <c r="AB1062">
        <v>55</v>
      </c>
      <c r="AC1062" t="str" cm="1">
        <f t="array" ref="AC1062">_xlfn.IFS(AB1062 &lt; 30, "&lt; 30", AB1062 &lt; 40, "30-39", AB1062 &lt; 50, "40-49", AB1062 &gt;= 50, "50+")</f>
        <v>50+</v>
      </c>
      <c r="AD1062">
        <v>2263</v>
      </c>
      <c r="AE1062">
        <v>0</v>
      </c>
      <c r="AF1062">
        <v>0</v>
      </c>
      <c r="AG1062">
        <v>1</v>
      </c>
      <c r="AH1062">
        <v>0</v>
      </c>
      <c r="AI1062">
        <v>0</v>
      </c>
      <c r="AJ1062" t="str" cm="1">
        <f t="array" ref="AJ106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6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62">
        <v>0</v>
      </c>
      <c r="AM1062">
        <v>0</v>
      </c>
      <c r="AN1062">
        <v>1</v>
      </c>
      <c r="AO1062">
        <v>0</v>
      </c>
      <c r="AP1062">
        <v>0</v>
      </c>
      <c r="AQ1062" t="str" cm="1">
        <f t="array" ref="AQ106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62" t="str" cm="1">
        <f t="array" ref="AR106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62">
        <v>850</v>
      </c>
      <c r="AT1062">
        <v>733</v>
      </c>
      <c r="AU1062">
        <v>0</v>
      </c>
      <c r="AV1062">
        <v>0</v>
      </c>
      <c r="AW1062" t="s">
        <v>46</v>
      </c>
      <c r="AX1062" t="s">
        <v>13</v>
      </c>
      <c r="AY1062" t="str">
        <f t="shared" si="145"/>
        <v>Store</v>
      </c>
      <c r="AZ1062">
        <v>12</v>
      </c>
      <c r="BA1062" t="s">
        <v>44</v>
      </c>
      <c r="BB1062">
        <f t="shared" si="146"/>
        <v>12</v>
      </c>
      <c r="BC1062">
        <f t="shared" si="147"/>
        <v>967</v>
      </c>
      <c r="BD1062">
        <f t="shared" si="148"/>
        <v>4</v>
      </c>
      <c r="BE1062">
        <f t="shared" si="149"/>
        <v>4</v>
      </c>
      <c r="BF1062">
        <f t="shared" si="150"/>
        <v>7</v>
      </c>
      <c r="BG1062">
        <f t="shared" si="151"/>
        <v>15</v>
      </c>
      <c r="BH1062">
        <f t="shared" si="152"/>
        <v>4</v>
      </c>
      <c r="BI1062" t="str">
        <f>VLOOKUP(BH1062,'Additional Data'!$E$1:$F$12,2,FALSE)</f>
        <v>At Risk</v>
      </c>
      <c r="BJ1062" t="str">
        <f>IF(G1062 &lt;= 'Additional Data'!$Q$2, "Low", IF(G1062 &lt;= 'Additional Data'!$Q$3, "Medium", "High"))</f>
        <v>Medium</v>
      </c>
      <c r="BK1062" t="str">
        <f>IF(K1062 &lt;= 'Additional Data'!$V$2, "Low", IF(K1062 &lt;= 'Additional Data'!$V$3, "Medium", "High"))</f>
        <v>High</v>
      </c>
      <c r="BL1062" t="str">
        <f>IF(L1062 &lt;= 'Additional Data'!$AA$2, "Low", IF(L1062 &lt;= 'Additional Data'!$AA$3, "Medium", "High"))</f>
        <v>High</v>
      </c>
      <c r="BM1062">
        <v>1061</v>
      </c>
    </row>
    <row r="1063" spans="1:65" x14ac:dyDescent="0.25">
      <c r="A1063">
        <v>36715</v>
      </c>
      <c r="B1063" t="str">
        <f>IF(A1063 &lt;= 'Additional Data'!$B$2,"Low", IF(A1063 &lt;='Additional Data'!$B$3, "Medium", "High"))</f>
        <v>Medium</v>
      </c>
      <c r="C1063">
        <v>1</v>
      </c>
      <c r="D1063">
        <v>0</v>
      </c>
      <c r="E1063">
        <v>16</v>
      </c>
      <c r="F1063" t="str">
        <f t="shared" si="144"/>
        <v>Recent</v>
      </c>
      <c r="G1063">
        <v>172</v>
      </c>
      <c r="H1063">
        <v>10</v>
      </c>
      <c r="I1063">
        <v>125</v>
      </c>
      <c r="J1063">
        <v>21</v>
      </c>
      <c r="K1063">
        <v>13</v>
      </c>
      <c r="L1063">
        <v>16</v>
      </c>
      <c r="M1063">
        <f>INDEX('Additional Data'!$H$2:$M$2, MATCH(MAX(G1063:L1063), G1063:L1063,0))</f>
        <v>0</v>
      </c>
      <c r="N1063">
        <v>6</v>
      </c>
      <c r="O1063">
        <v>7</v>
      </c>
      <c r="P1063">
        <v>2</v>
      </c>
      <c r="Q1063">
        <v>4</v>
      </c>
      <c r="R1063">
        <v>9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3</v>
      </c>
      <c r="Z1063">
        <v>11</v>
      </c>
      <c r="AA1063">
        <v>1</v>
      </c>
      <c r="AB1063">
        <v>49</v>
      </c>
      <c r="AC1063" t="str" cm="1">
        <f t="array" ref="AC1063">_xlfn.IFS(AB1063 &lt; 30, "&lt; 30", AB1063 &lt; 40, "30-39", AB1063 &lt; 50, "40-49", AB1063 &gt;= 50, "50+")</f>
        <v>40-49</v>
      </c>
      <c r="AD1063">
        <v>2748</v>
      </c>
      <c r="AE1063">
        <v>0</v>
      </c>
      <c r="AF1063">
        <v>1</v>
      </c>
      <c r="AG1063">
        <v>0</v>
      </c>
      <c r="AH1063">
        <v>0</v>
      </c>
      <c r="AI1063">
        <v>0</v>
      </c>
      <c r="AJ1063" t="str" cm="1">
        <f t="array" ref="AJ106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6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63">
        <v>0</v>
      </c>
      <c r="AM1063">
        <v>0</v>
      </c>
      <c r="AN1063">
        <v>1</v>
      </c>
      <c r="AO1063">
        <v>0</v>
      </c>
      <c r="AP1063">
        <v>0</v>
      </c>
      <c r="AQ1063" t="str" cm="1">
        <f t="array" ref="AQ106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63" t="str" cm="1">
        <f t="array" ref="AR106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63">
        <v>341</v>
      </c>
      <c r="AT1063">
        <v>325</v>
      </c>
      <c r="AU1063">
        <v>0</v>
      </c>
      <c r="AV1063">
        <v>1</v>
      </c>
      <c r="AW1063" t="s">
        <v>47</v>
      </c>
      <c r="AX1063" t="s">
        <v>11</v>
      </c>
      <c r="AY1063" t="str">
        <f t="shared" si="145"/>
        <v>Web</v>
      </c>
      <c r="AZ1063">
        <v>13</v>
      </c>
      <c r="BA1063" t="s">
        <v>44</v>
      </c>
      <c r="BB1063">
        <f t="shared" si="146"/>
        <v>13</v>
      </c>
      <c r="BC1063">
        <f t="shared" si="147"/>
        <v>357</v>
      </c>
      <c r="BD1063">
        <f t="shared" si="148"/>
        <v>9</v>
      </c>
      <c r="BE1063">
        <f t="shared" si="149"/>
        <v>5</v>
      </c>
      <c r="BF1063">
        <f t="shared" si="150"/>
        <v>4</v>
      </c>
      <c r="BG1063">
        <f t="shared" si="151"/>
        <v>18</v>
      </c>
      <c r="BH1063">
        <f t="shared" si="152"/>
        <v>6</v>
      </c>
      <c r="BI1063" t="str">
        <f>VLOOKUP(BH1063,'Additional Data'!$E$1:$F$12,2,FALSE)</f>
        <v>Loyal Customer</v>
      </c>
      <c r="BJ1063" t="str">
        <f>IF(G1063 &lt;= 'Additional Data'!$Q$2, "Low", IF(G1063 &lt;= 'Additional Data'!$Q$3, "Medium", "High"))</f>
        <v>Medium</v>
      </c>
      <c r="BK1063" t="str">
        <f>IF(K1063 &lt;= 'Additional Data'!$V$2, "Low", IF(K1063 &lt;= 'Additional Data'!$V$3, "Medium", "High"))</f>
        <v>Medium</v>
      </c>
      <c r="BL1063" t="str">
        <f>IF(L1063 &lt;= 'Additional Data'!$AA$2, "Low", IF(L1063 &lt;= 'Additional Data'!$AA$3, "Medium", "High"))</f>
        <v>Medium</v>
      </c>
      <c r="BM1063">
        <v>1062</v>
      </c>
    </row>
    <row r="1064" spans="1:65" x14ac:dyDescent="0.25">
      <c r="A1064">
        <v>79456</v>
      </c>
      <c r="B1064" t="str">
        <f>IF(A1064 &lt;= 'Additional Data'!$B$2,"Low", IF(A1064 &lt;='Additional Data'!$B$3, "Medium", "High"))</f>
        <v>High</v>
      </c>
      <c r="C1064">
        <v>0</v>
      </c>
      <c r="D1064">
        <v>0</v>
      </c>
      <c r="E1064">
        <v>12</v>
      </c>
      <c r="F1064" t="str">
        <f t="shared" si="144"/>
        <v>Recent</v>
      </c>
      <c r="G1064">
        <v>565</v>
      </c>
      <c r="H1064">
        <v>42</v>
      </c>
      <c r="I1064">
        <v>548</v>
      </c>
      <c r="J1064">
        <v>64</v>
      </c>
      <c r="K1064">
        <v>83</v>
      </c>
      <c r="L1064">
        <v>99</v>
      </c>
      <c r="M1064">
        <f>INDEX('Additional Data'!$H$2:$M$2, MATCH(MAX(G1064:L1064), G1064:L1064,0))</f>
        <v>0</v>
      </c>
      <c r="N1064">
        <v>1</v>
      </c>
      <c r="O1064">
        <v>5</v>
      </c>
      <c r="P1064">
        <v>6</v>
      </c>
      <c r="Q1064">
        <v>4</v>
      </c>
      <c r="R1064">
        <v>3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3</v>
      </c>
      <c r="Z1064">
        <v>11</v>
      </c>
      <c r="AA1064">
        <v>1</v>
      </c>
      <c r="AB1064">
        <v>64</v>
      </c>
      <c r="AC1064" t="str" cm="1">
        <f t="array" ref="AC1064">_xlfn.IFS(AB1064 &lt; 30, "&lt; 30", AB1064 &lt; 40, "30-39", AB1064 &lt; 50, "40-49", AB1064 &gt;= 50, "50+")</f>
        <v>50+</v>
      </c>
      <c r="AD1064">
        <v>2835</v>
      </c>
      <c r="AE1064">
        <v>0</v>
      </c>
      <c r="AF1064">
        <v>1</v>
      </c>
      <c r="AG1064">
        <v>0</v>
      </c>
      <c r="AH1064">
        <v>0</v>
      </c>
      <c r="AI1064">
        <v>0</v>
      </c>
      <c r="AJ1064" t="str" cm="1">
        <f t="array" ref="AJ106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6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64">
        <v>0</v>
      </c>
      <c r="AM1064">
        <v>0</v>
      </c>
      <c r="AN1064">
        <v>1</v>
      </c>
      <c r="AO1064">
        <v>0</v>
      </c>
      <c r="AP1064">
        <v>0</v>
      </c>
      <c r="AQ1064" t="str" cm="1">
        <f t="array" ref="AQ106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64" t="str" cm="1">
        <f t="array" ref="AR106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64">
        <v>1302</v>
      </c>
      <c r="AT1064">
        <v>1203</v>
      </c>
      <c r="AU1064">
        <v>0</v>
      </c>
      <c r="AV1064">
        <v>0</v>
      </c>
      <c r="AW1064" t="s">
        <v>43</v>
      </c>
      <c r="AX1064" t="s">
        <v>12</v>
      </c>
      <c r="AY1064" t="str">
        <f t="shared" si="145"/>
        <v>Catalog</v>
      </c>
      <c r="AZ1064">
        <v>15</v>
      </c>
      <c r="BA1064" t="s">
        <v>44</v>
      </c>
      <c r="BB1064">
        <f t="shared" si="146"/>
        <v>15</v>
      </c>
      <c r="BC1064">
        <f t="shared" si="147"/>
        <v>1401</v>
      </c>
      <c r="BD1064">
        <f t="shared" si="148"/>
        <v>9</v>
      </c>
      <c r="BE1064">
        <f t="shared" si="149"/>
        <v>5</v>
      </c>
      <c r="BF1064">
        <f t="shared" si="150"/>
        <v>8</v>
      </c>
      <c r="BG1064">
        <f t="shared" si="151"/>
        <v>22</v>
      </c>
      <c r="BH1064">
        <f t="shared" si="152"/>
        <v>8</v>
      </c>
      <c r="BI1064" t="str">
        <f>VLOOKUP(BH1064,'Additional Data'!$E$1:$F$12,2,FALSE)</f>
        <v>Top Customer</v>
      </c>
      <c r="BJ1064" t="str">
        <f>IF(G1064 &lt;= 'Additional Data'!$Q$2, "Low", IF(G1064 &lt;= 'Additional Data'!$Q$3, "Medium", "High"))</f>
        <v>High</v>
      </c>
      <c r="BK1064" t="str">
        <f>IF(K1064 &lt;= 'Additional Data'!$V$2, "Low", IF(K1064 &lt;= 'Additional Data'!$V$3, "Medium", "High"))</f>
        <v>High</v>
      </c>
      <c r="BL1064" t="str">
        <f>IF(L1064 &lt;= 'Additional Data'!$AA$2, "Low", IF(L1064 &lt;= 'Additional Data'!$AA$3, "Medium", "High"))</f>
        <v>High</v>
      </c>
      <c r="BM1064">
        <v>1063</v>
      </c>
    </row>
    <row r="1065" spans="1:65" x14ac:dyDescent="0.25">
      <c r="A1065">
        <v>40479</v>
      </c>
      <c r="B1065" t="str">
        <f>IF(A1065 &lt;= 'Additional Data'!$B$2,"Low", IF(A1065 &lt;='Additional Data'!$B$3, "Medium", "High"))</f>
        <v>Medium</v>
      </c>
      <c r="C1065">
        <v>1</v>
      </c>
      <c r="D1065">
        <v>0</v>
      </c>
      <c r="E1065">
        <v>95</v>
      </c>
      <c r="F1065" t="str">
        <f t="shared" si="144"/>
        <v>Old</v>
      </c>
      <c r="G1065">
        <v>5</v>
      </c>
      <c r="H1065">
        <v>0</v>
      </c>
      <c r="I1065">
        <v>8</v>
      </c>
      <c r="J1065">
        <v>2</v>
      </c>
      <c r="K1065">
        <v>0</v>
      </c>
      <c r="L1065">
        <v>0</v>
      </c>
      <c r="M1065">
        <f>INDEX('Additional Data'!$H$2:$M$2, MATCH(MAX(G1065:L1065), G1065:L1065,0))</f>
        <v>0</v>
      </c>
      <c r="N1065">
        <v>1</v>
      </c>
      <c r="O1065">
        <v>0</v>
      </c>
      <c r="P1065">
        <v>0</v>
      </c>
      <c r="Q1065">
        <v>3</v>
      </c>
      <c r="R1065">
        <v>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3</v>
      </c>
      <c r="Z1065">
        <v>11</v>
      </c>
      <c r="AA1065">
        <v>0</v>
      </c>
      <c r="AB1065">
        <v>38</v>
      </c>
      <c r="AC1065" t="str" cm="1">
        <f t="array" ref="AC1065">_xlfn.IFS(AB1065 &lt; 30, "&lt; 30", AB1065 &lt; 40, "30-39", AB1065 &lt; 50, "40-49", AB1065 &gt;= 50, "50+")</f>
        <v>30-39</v>
      </c>
      <c r="AD1065">
        <v>2475</v>
      </c>
      <c r="AE1065">
        <v>0</v>
      </c>
      <c r="AF1065">
        <v>0</v>
      </c>
      <c r="AG1065">
        <v>0</v>
      </c>
      <c r="AH1065">
        <v>1</v>
      </c>
      <c r="AI1065">
        <v>0</v>
      </c>
      <c r="AJ1065" t="str" cm="1">
        <f t="array" ref="AJ106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6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65">
        <v>0</v>
      </c>
      <c r="AM1065">
        <v>0</v>
      </c>
      <c r="AN1065">
        <v>1</v>
      </c>
      <c r="AO1065">
        <v>0</v>
      </c>
      <c r="AP1065">
        <v>0</v>
      </c>
      <c r="AQ1065" t="str" cm="1">
        <f t="array" ref="AQ106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65" t="str" cm="1">
        <f t="array" ref="AR106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65">
        <v>15</v>
      </c>
      <c r="AT1065">
        <v>15</v>
      </c>
      <c r="AU1065">
        <v>0</v>
      </c>
      <c r="AV1065">
        <v>1</v>
      </c>
      <c r="AW1065" t="s">
        <v>45</v>
      </c>
      <c r="AX1065" t="s">
        <v>13</v>
      </c>
      <c r="AY1065" t="str">
        <f t="shared" si="145"/>
        <v>Store</v>
      </c>
      <c r="AZ1065">
        <v>3</v>
      </c>
      <c r="BA1065" t="s">
        <v>44</v>
      </c>
      <c r="BB1065">
        <f t="shared" si="146"/>
        <v>3</v>
      </c>
      <c r="BC1065">
        <f t="shared" si="147"/>
        <v>15</v>
      </c>
      <c r="BD1065">
        <f t="shared" si="148"/>
        <v>0.99999999999999978</v>
      </c>
      <c r="BE1065">
        <f t="shared" si="149"/>
        <v>0</v>
      </c>
      <c r="BF1065">
        <f t="shared" si="150"/>
        <v>0</v>
      </c>
      <c r="BG1065">
        <f t="shared" si="151"/>
        <v>0.99999999999999978</v>
      </c>
      <c r="BH1065">
        <f t="shared" si="152"/>
        <v>0</v>
      </c>
      <c r="BI1065" t="str">
        <f>VLOOKUP(BH1065,'Additional Data'!$E$1:$F$12,2,FALSE)</f>
        <v>Churned Customer</v>
      </c>
      <c r="BJ1065" t="str">
        <f>IF(G1065 &lt;= 'Additional Data'!$Q$2, "Low", IF(G1065 &lt;= 'Additional Data'!$Q$3, "Medium", "High"))</f>
        <v>Low</v>
      </c>
      <c r="BK1065" t="str">
        <f>IF(K1065 &lt;= 'Additional Data'!$V$2, "Low", IF(K1065 &lt;= 'Additional Data'!$V$3, "Medium", "High"))</f>
        <v>Low</v>
      </c>
      <c r="BL1065" t="str">
        <f>IF(L1065 &lt;= 'Additional Data'!$AA$2, "Low", IF(L1065 &lt;= 'Additional Data'!$AA$3, "Medium", "High"))</f>
        <v>Low</v>
      </c>
      <c r="BM1065">
        <v>1064</v>
      </c>
    </row>
    <row r="1066" spans="1:65" x14ac:dyDescent="0.25">
      <c r="A1066">
        <v>75345</v>
      </c>
      <c r="B1066" t="str">
        <f>IF(A1066 &lt;= 'Additional Data'!$B$2,"Low", IF(A1066 &lt;='Additional Data'!$B$3, "Medium", "High"))</f>
        <v>High</v>
      </c>
      <c r="C1066">
        <v>0</v>
      </c>
      <c r="D1066">
        <v>0</v>
      </c>
      <c r="E1066">
        <v>16</v>
      </c>
      <c r="F1066" t="str">
        <f t="shared" si="144"/>
        <v>Recent</v>
      </c>
      <c r="G1066">
        <v>918</v>
      </c>
      <c r="H1066">
        <v>57</v>
      </c>
      <c r="I1066">
        <v>842</v>
      </c>
      <c r="J1066">
        <v>99</v>
      </c>
      <c r="K1066">
        <v>38</v>
      </c>
      <c r="L1066">
        <v>133</v>
      </c>
      <c r="M1066">
        <f>INDEX('Additional Data'!$H$2:$M$2, MATCH(MAX(G1066:L1066), G1066:L1066,0))</f>
        <v>0</v>
      </c>
      <c r="N1066">
        <v>1</v>
      </c>
      <c r="O1066">
        <v>5</v>
      </c>
      <c r="P1066">
        <v>8</v>
      </c>
      <c r="Q1066">
        <v>6</v>
      </c>
      <c r="R1066">
        <v>3</v>
      </c>
      <c r="S1066">
        <v>0</v>
      </c>
      <c r="T1066">
        <v>0</v>
      </c>
      <c r="U1066">
        <v>0</v>
      </c>
      <c r="V1066">
        <v>1</v>
      </c>
      <c r="W1066">
        <v>0</v>
      </c>
      <c r="X1066">
        <v>0</v>
      </c>
      <c r="Y1066">
        <v>3</v>
      </c>
      <c r="Z1066">
        <v>11</v>
      </c>
      <c r="AA1066">
        <v>1</v>
      </c>
      <c r="AB1066">
        <v>50</v>
      </c>
      <c r="AC1066" t="str" cm="1">
        <f t="array" ref="AC1066">_xlfn.IFS(AB1066 &lt; 30, "&lt; 30", AB1066 &lt; 40, "30-39", AB1066 &lt; 50, "40-49", AB1066 &gt;= 50, "50+")</f>
        <v>50+</v>
      </c>
      <c r="AD1066">
        <v>2671</v>
      </c>
      <c r="AE1066">
        <v>0</v>
      </c>
      <c r="AF1066">
        <v>0</v>
      </c>
      <c r="AG1066">
        <v>1</v>
      </c>
      <c r="AH1066">
        <v>0</v>
      </c>
      <c r="AI1066">
        <v>0</v>
      </c>
      <c r="AJ1066" t="str" cm="1">
        <f t="array" ref="AJ106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6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66">
        <v>0</v>
      </c>
      <c r="AM1066">
        <v>0</v>
      </c>
      <c r="AN1066">
        <v>0</v>
      </c>
      <c r="AO1066">
        <v>1</v>
      </c>
      <c r="AP1066">
        <v>0</v>
      </c>
      <c r="AQ1066" t="str" cm="1">
        <f t="array" ref="AQ106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066" t="str" cm="1">
        <f t="array" ref="AR106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66">
        <v>1954</v>
      </c>
      <c r="AT1066">
        <v>1821</v>
      </c>
      <c r="AU1066">
        <v>1</v>
      </c>
      <c r="AV1066">
        <v>0</v>
      </c>
      <c r="AW1066" t="s">
        <v>43</v>
      </c>
      <c r="AX1066" t="s">
        <v>12</v>
      </c>
      <c r="AY1066" t="str">
        <f t="shared" si="145"/>
        <v>Catalog</v>
      </c>
      <c r="AZ1066">
        <v>19</v>
      </c>
      <c r="BA1066" t="s">
        <v>48</v>
      </c>
      <c r="BB1066">
        <f t="shared" si="146"/>
        <v>19</v>
      </c>
      <c r="BC1066">
        <f t="shared" si="147"/>
        <v>2087</v>
      </c>
      <c r="BD1066">
        <f t="shared" si="148"/>
        <v>9</v>
      </c>
      <c r="BE1066">
        <f t="shared" si="149"/>
        <v>7</v>
      </c>
      <c r="BF1066">
        <f t="shared" si="150"/>
        <v>9</v>
      </c>
      <c r="BG1066">
        <f t="shared" si="151"/>
        <v>25</v>
      </c>
      <c r="BH1066">
        <f t="shared" si="152"/>
        <v>9</v>
      </c>
      <c r="BI1066" t="str">
        <f>VLOOKUP(BH1066,'Additional Data'!$E$1:$F$12,2,FALSE)</f>
        <v>Top Customer</v>
      </c>
      <c r="BJ1066" t="str">
        <f>IF(G1066 &lt;= 'Additional Data'!$Q$2, "Low", IF(G1066 &lt;= 'Additional Data'!$Q$3, "Medium", "High"))</f>
        <v>High</v>
      </c>
      <c r="BK1066" t="str">
        <f>IF(K1066 &lt;= 'Additional Data'!$V$2, "Low", IF(K1066 &lt;= 'Additional Data'!$V$3, "Medium", "High"))</f>
        <v>High</v>
      </c>
      <c r="BL1066" t="str">
        <f>IF(L1066 &lt;= 'Additional Data'!$AA$2, "Low", IF(L1066 &lt;= 'Additional Data'!$AA$3, "Medium", "High"))</f>
        <v>High</v>
      </c>
      <c r="BM1066">
        <v>1065</v>
      </c>
    </row>
    <row r="1067" spans="1:65" x14ac:dyDescent="0.25">
      <c r="A1067">
        <v>54233</v>
      </c>
      <c r="B1067" t="str">
        <f>IF(A1067 &lt;= 'Additional Data'!$B$2,"Low", IF(A1067 &lt;='Additional Data'!$B$3, "Medium", "High"))</f>
        <v>Medium</v>
      </c>
      <c r="C1067">
        <v>0</v>
      </c>
      <c r="D1067">
        <v>1</v>
      </c>
      <c r="E1067">
        <v>46</v>
      </c>
      <c r="F1067" t="str">
        <f t="shared" si="144"/>
        <v>Mid</v>
      </c>
      <c r="G1067">
        <v>652</v>
      </c>
      <c r="H1067">
        <v>8</v>
      </c>
      <c r="I1067">
        <v>158</v>
      </c>
      <c r="J1067">
        <v>21</v>
      </c>
      <c r="K1067">
        <v>0</v>
      </c>
      <c r="L1067">
        <v>142</v>
      </c>
      <c r="M1067">
        <f>INDEX('Additional Data'!$H$2:$M$2, MATCH(MAX(G1067:L1067), G1067:L1067,0))</f>
        <v>0</v>
      </c>
      <c r="N1067">
        <v>4</v>
      </c>
      <c r="O1067">
        <v>11</v>
      </c>
      <c r="P1067">
        <v>6</v>
      </c>
      <c r="Q1067">
        <v>5</v>
      </c>
      <c r="R1067">
        <v>8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3</v>
      </c>
      <c r="Z1067">
        <v>11</v>
      </c>
      <c r="AA1067">
        <v>0</v>
      </c>
      <c r="AB1067">
        <v>43</v>
      </c>
      <c r="AC1067" t="str" cm="1">
        <f t="array" ref="AC1067">_xlfn.IFS(AB1067 &lt; 30, "&lt; 30", AB1067 &lt; 40, "30-39", AB1067 &lt; 50, "40-49", AB1067 &gt;= 50, "50+")</f>
        <v>40-49</v>
      </c>
      <c r="AD1067">
        <v>2669</v>
      </c>
      <c r="AE1067">
        <v>0</v>
      </c>
      <c r="AF1067">
        <v>1</v>
      </c>
      <c r="AG1067">
        <v>0</v>
      </c>
      <c r="AH1067">
        <v>0</v>
      </c>
      <c r="AI1067">
        <v>0</v>
      </c>
      <c r="AJ1067" t="str" cm="1">
        <f t="array" ref="AJ106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6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67">
        <v>0</v>
      </c>
      <c r="AM1067">
        <v>0</v>
      </c>
      <c r="AN1067">
        <v>1</v>
      </c>
      <c r="AO1067">
        <v>0</v>
      </c>
      <c r="AP1067">
        <v>0</v>
      </c>
      <c r="AQ1067" t="str" cm="1">
        <f t="array" ref="AQ106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67" t="str" cm="1">
        <f t="array" ref="AR106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67">
        <v>839</v>
      </c>
      <c r="AT1067">
        <v>697</v>
      </c>
      <c r="AU1067">
        <v>0</v>
      </c>
      <c r="AV1067">
        <v>1</v>
      </c>
      <c r="AW1067" t="s">
        <v>46</v>
      </c>
      <c r="AX1067" t="s">
        <v>11</v>
      </c>
      <c r="AY1067" t="str">
        <f t="shared" si="145"/>
        <v>Web</v>
      </c>
      <c r="AZ1067">
        <v>22</v>
      </c>
      <c r="BA1067" t="s">
        <v>44</v>
      </c>
      <c r="BB1067">
        <f t="shared" si="146"/>
        <v>22</v>
      </c>
      <c r="BC1067">
        <f t="shared" si="147"/>
        <v>981</v>
      </c>
      <c r="BD1067">
        <f t="shared" si="148"/>
        <v>6</v>
      </c>
      <c r="BE1067">
        <f t="shared" si="149"/>
        <v>8</v>
      </c>
      <c r="BF1067">
        <f t="shared" si="150"/>
        <v>7</v>
      </c>
      <c r="BG1067">
        <f t="shared" si="151"/>
        <v>21</v>
      </c>
      <c r="BH1067">
        <f t="shared" si="152"/>
        <v>8</v>
      </c>
      <c r="BI1067" t="str">
        <f>VLOOKUP(BH1067,'Additional Data'!$E$1:$F$12,2,FALSE)</f>
        <v>Top Customer</v>
      </c>
      <c r="BJ1067" t="str">
        <f>IF(G1067 &lt;= 'Additional Data'!$Q$2, "Low", IF(G1067 &lt;= 'Additional Data'!$Q$3, "Medium", "High"))</f>
        <v>High</v>
      </c>
      <c r="BK1067" t="str">
        <f>IF(K1067 &lt;= 'Additional Data'!$V$2, "Low", IF(K1067 &lt;= 'Additional Data'!$V$3, "Medium", "High"))</f>
        <v>Low</v>
      </c>
      <c r="BL1067" t="str">
        <f>IF(L1067 &lt;= 'Additional Data'!$AA$2, "Low", IF(L1067 &lt;= 'Additional Data'!$AA$3, "Medium", "High"))</f>
        <v>High</v>
      </c>
      <c r="BM1067">
        <v>1066</v>
      </c>
    </row>
    <row r="1068" spans="1:65" x14ac:dyDescent="0.25">
      <c r="A1068">
        <v>24163</v>
      </c>
      <c r="B1068" t="str">
        <f>IF(A1068 &lt;= 'Additional Data'!$B$2,"Low", IF(A1068 &lt;='Additional Data'!$B$3, "Medium", "High"))</f>
        <v>Low</v>
      </c>
      <c r="C1068">
        <v>1</v>
      </c>
      <c r="D1068">
        <v>1</v>
      </c>
      <c r="E1068">
        <v>3</v>
      </c>
      <c r="F1068" t="str">
        <f t="shared" si="144"/>
        <v>Very Recent</v>
      </c>
      <c r="G1068">
        <v>4</v>
      </c>
      <c r="H1068">
        <v>1</v>
      </c>
      <c r="I1068">
        <v>7</v>
      </c>
      <c r="J1068">
        <v>2</v>
      </c>
      <c r="K1068">
        <v>1</v>
      </c>
      <c r="L1068">
        <v>2</v>
      </c>
      <c r="M1068">
        <f>INDEX('Additional Data'!$H$2:$M$2, MATCH(MAX(G1068:L1068), G1068:L1068,0))</f>
        <v>0</v>
      </c>
      <c r="N1068">
        <v>2</v>
      </c>
      <c r="O1068">
        <v>1</v>
      </c>
      <c r="P1068">
        <v>0</v>
      </c>
      <c r="Q1068">
        <v>3</v>
      </c>
      <c r="R1068">
        <v>4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3</v>
      </c>
      <c r="Z1068">
        <v>11</v>
      </c>
      <c r="AA1068">
        <v>0</v>
      </c>
      <c r="AB1068">
        <v>50</v>
      </c>
      <c r="AC1068" t="str" cm="1">
        <f t="array" ref="AC1068">_xlfn.IFS(AB1068 &lt; 30, "&lt; 30", AB1068 &lt; 40, "30-39", AB1068 &lt; 50, "40-49", AB1068 &gt;= 50, "50+")</f>
        <v>50+</v>
      </c>
      <c r="AD1068">
        <v>2419</v>
      </c>
      <c r="AE1068">
        <v>0</v>
      </c>
      <c r="AF1068">
        <v>0</v>
      </c>
      <c r="AG1068">
        <v>1</v>
      </c>
      <c r="AH1068">
        <v>0</v>
      </c>
      <c r="AI1068">
        <v>0</v>
      </c>
      <c r="AJ1068" t="str" cm="1">
        <f t="array" ref="AJ106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6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68">
        <v>0</v>
      </c>
      <c r="AM1068">
        <v>0</v>
      </c>
      <c r="AN1068">
        <v>1</v>
      </c>
      <c r="AO1068">
        <v>0</v>
      </c>
      <c r="AP1068">
        <v>0</v>
      </c>
      <c r="AQ1068" t="str" cm="1">
        <f t="array" ref="AQ106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68" t="str" cm="1">
        <f t="array" ref="AR106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68">
        <v>15</v>
      </c>
      <c r="AT1068">
        <v>13</v>
      </c>
      <c r="AU1068">
        <v>0</v>
      </c>
      <c r="AV1068">
        <v>2</v>
      </c>
      <c r="AW1068" t="s">
        <v>45</v>
      </c>
      <c r="AX1068" t="s">
        <v>13</v>
      </c>
      <c r="AY1068" t="str">
        <f t="shared" si="145"/>
        <v>Store</v>
      </c>
      <c r="AZ1068">
        <v>4</v>
      </c>
      <c r="BA1068" t="s">
        <v>44</v>
      </c>
      <c r="BB1068">
        <f t="shared" si="146"/>
        <v>4</v>
      </c>
      <c r="BC1068">
        <f t="shared" si="147"/>
        <v>17</v>
      </c>
      <c r="BD1068">
        <f t="shared" si="148"/>
        <v>10</v>
      </c>
      <c r="BE1068">
        <f t="shared" si="149"/>
        <v>0</v>
      </c>
      <c r="BF1068">
        <f t="shared" si="150"/>
        <v>0</v>
      </c>
      <c r="BG1068">
        <f t="shared" si="151"/>
        <v>10</v>
      </c>
      <c r="BH1068">
        <f t="shared" si="152"/>
        <v>2</v>
      </c>
      <c r="BI1068" t="str">
        <f>VLOOKUP(BH1068,'Additional Data'!$E$1:$F$12,2,FALSE)</f>
        <v>Churned Customer</v>
      </c>
      <c r="BJ1068" t="str">
        <f>IF(G1068 &lt;= 'Additional Data'!$Q$2, "Low", IF(G1068 &lt;= 'Additional Data'!$Q$3, "Medium", "High"))</f>
        <v>Low</v>
      </c>
      <c r="BK1068" t="str">
        <f>IF(K1068 &lt;= 'Additional Data'!$V$2, "Low", IF(K1068 &lt;= 'Additional Data'!$V$3, "Medium", "High"))</f>
        <v>Low</v>
      </c>
      <c r="BL1068" t="str">
        <f>IF(L1068 &lt;= 'Additional Data'!$AA$2, "Low", IF(L1068 &lt;= 'Additional Data'!$AA$3, "Medium", "High"))</f>
        <v>Low</v>
      </c>
      <c r="BM1068">
        <v>1067</v>
      </c>
    </row>
    <row r="1069" spans="1:65" x14ac:dyDescent="0.25">
      <c r="A1069">
        <v>84460</v>
      </c>
      <c r="B1069" t="str">
        <f>IF(A1069 &lt;= 'Additional Data'!$B$2,"Low", IF(A1069 &lt;='Additional Data'!$B$3, "Medium", "High"))</f>
        <v>High</v>
      </c>
      <c r="C1069">
        <v>0</v>
      </c>
      <c r="D1069">
        <v>0</v>
      </c>
      <c r="E1069">
        <v>80</v>
      </c>
      <c r="F1069" t="str">
        <f t="shared" si="144"/>
        <v>Old</v>
      </c>
      <c r="G1069">
        <v>152</v>
      </c>
      <c r="H1069">
        <v>27</v>
      </c>
      <c r="I1069">
        <v>103</v>
      </c>
      <c r="J1069">
        <v>106</v>
      </c>
      <c r="K1069">
        <v>54</v>
      </c>
      <c r="L1069">
        <v>81</v>
      </c>
      <c r="M1069">
        <f>INDEX('Additional Data'!$H$2:$M$2, MATCH(MAX(G1069:L1069), G1069:L1069,0))</f>
        <v>0</v>
      </c>
      <c r="N1069">
        <v>0</v>
      </c>
      <c r="O1069">
        <v>9</v>
      </c>
      <c r="P1069">
        <v>9</v>
      </c>
      <c r="Q1069">
        <v>4</v>
      </c>
      <c r="R1069">
        <v>5</v>
      </c>
      <c r="S1069">
        <v>0</v>
      </c>
      <c r="T1069">
        <v>1</v>
      </c>
      <c r="U1069">
        <v>1</v>
      </c>
      <c r="V1069">
        <v>1</v>
      </c>
      <c r="W1069">
        <v>1</v>
      </c>
      <c r="X1069">
        <v>0</v>
      </c>
      <c r="Y1069">
        <v>3</v>
      </c>
      <c r="Z1069">
        <v>11</v>
      </c>
      <c r="AA1069">
        <v>1</v>
      </c>
      <c r="AB1069">
        <v>62</v>
      </c>
      <c r="AC1069" t="str" cm="1">
        <f t="array" ref="AC1069">_xlfn.IFS(AB1069 &lt; 30, "&lt; 30", AB1069 &lt; 40, "30-39", AB1069 &lt; 50, "40-49", AB1069 &gt;= 50, "50+")</f>
        <v>50+</v>
      </c>
      <c r="AD1069">
        <v>2700</v>
      </c>
      <c r="AE1069">
        <v>0</v>
      </c>
      <c r="AF1069">
        <v>0</v>
      </c>
      <c r="AG1069">
        <v>0</v>
      </c>
      <c r="AH1069">
        <v>1</v>
      </c>
      <c r="AI1069">
        <v>0</v>
      </c>
      <c r="AJ1069" t="str" cm="1">
        <f t="array" ref="AJ106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6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69">
        <v>0</v>
      </c>
      <c r="AM1069">
        <v>0</v>
      </c>
      <c r="AN1069">
        <v>0</v>
      </c>
      <c r="AO1069">
        <v>0</v>
      </c>
      <c r="AP1069">
        <v>1</v>
      </c>
      <c r="AQ1069" t="str" cm="1">
        <f t="array" ref="AQ106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69" t="str" cm="1">
        <f t="array" ref="AR106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69">
        <v>442</v>
      </c>
      <c r="AT1069">
        <v>361</v>
      </c>
      <c r="AU1069">
        <v>4</v>
      </c>
      <c r="AV1069">
        <v>0</v>
      </c>
      <c r="AW1069" t="s">
        <v>46</v>
      </c>
      <c r="AX1069" t="s">
        <v>11</v>
      </c>
      <c r="AY1069" t="str">
        <f t="shared" si="145"/>
        <v>Web</v>
      </c>
      <c r="AZ1069">
        <v>22</v>
      </c>
      <c r="BA1069" t="s">
        <v>48</v>
      </c>
      <c r="BB1069">
        <f t="shared" si="146"/>
        <v>22</v>
      </c>
      <c r="BC1069">
        <f t="shared" si="147"/>
        <v>523</v>
      </c>
      <c r="BD1069">
        <f t="shared" si="148"/>
        <v>1.9999999999999996</v>
      </c>
      <c r="BE1069">
        <f t="shared" si="149"/>
        <v>8</v>
      </c>
      <c r="BF1069">
        <f t="shared" si="150"/>
        <v>5</v>
      </c>
      <c r="BG1069">
        <f t="shared" si="151"/>
        <v>15</v>
      </c>
      <c r="BH1069">
        <f t="shared" si="152"/>
        <v>4</v>
      </c>
      <c r="BI1069" t="str">
        <f>VLOOKUP(BH1069,'Additional Data'!$E$1:$F$12,2,FALSE)</f>
        <v>At Risk</v>
      </c>
      <c r="BJ1069" t="str">
        <f>IF(G1069 &lt;= 'Additional Data'!$Q$2, "Low", IF(G1069 &lt;= 'Additional Data'!$Q$3, "Medium", "High"))</f>
        <v>Medium</v>
      </c>
      <c r="BK1069" t="str">
        <f>IF(K1069 &lt;= 'Additional Data'!$V$2, "Low", IF(K1069 &lt;= 'Additional Data'!$V$3, "Medium", "High"))</f>
        <v>High</v>
      </c>
      <c r="BL1069" t="str">
        <f>IF(L1069 &lt;= 'Additional Data'!$AA$2, "Low", IF(L1069 &lt;= 'Additional Data'!$AA$3, "Medium", "High"))</f>
        <v>High</v>
      </c>
      <c r="BM1069">
        <v>1068</v>
      </c>
    </row>
    <row r="1070" spans="1:65" x14ac:dyDescent="0.25">
      <c r="A1070">
        <v>43776</v>
      </c>
      <c r="B1070" t="str">
        <f>IF(A1070 &lt;= 'Additional Data'!$B$2,"Low", IF(A1070 &lt;='Additional Data'!$B$3, "Medium", "High"))</f>
        <v>Medium</v>
      </c>
      <c r="C1070">
        <v>1</v>
      </c>
      <c r="D1070">
        <v>0</v>
      </c>
      <c r="E1070">
        <v>77</v>
      </c>
      <c r="F1070" t="str">
        <f t="shared" si="144"/>
        <v>Old</v>
      </c>
      <c r="G1070">
        <v>8</v>
      </c>
      <c r="H1070">
        <v>0</v>
      </c>
      <c r="I1070">
        <v>9</v>
      </c>
      <c r="J1070">
        <v>2</v>
      </c>
      <c r="K1070">
        <v>1</v>
      </c>
      <c r="L1070">
        <v>3</v>
      </c>
      <c r="M1070">
        <f>INDEX('Additional Data'!$H$2:$M$2, MATCH(MAX(G1070:L1070), G1070:L1070,0))</f>
        <v>0</v>
      </c>
      <c r="N1070">
        <v>1</v>
      </c>
      <c r="O1070">
        <v>1</v>
      </c>
      <c r="P1070">
        <v>0</v>
      </c>
      <c r="Q1070">
        <v>2</v>
      </c>
      <c r="R1070">
        <v>6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3</v>
      </c>
      <c r="Z1070">
        <v>11</v>
      </c>
      <c r="AA1070">
        <v>0</v>
      </c>
      <c r="AB1070">
        <v>37</v>
      </c>
      <c r="AC1070" t="str" cm="1">
        <f t="array" ref="AC1070">_xlfn.IFS(AB1070 &lt; 30, "&lt; 30", AB1070 &lt; 40, "30-39", AB1070 &lt; 50, "40-49", AB1070 &gt;= 50, "50+")</f>
        <v>30-39</v>
      </c>
      <c r="AD1070">
        <v>2216</v>
      </c>
      <c r="AE1070">
        <v>0</v>
      </c>
      <c r="AF1070">
        <v>0</v>
      </c>
      <c r="AG1070">
        <v>0</v>
      </c>
      <c r="AH1070">
        <v>1</v>
      </c>
      <c r="AI1070">
        <v>0</v>
      </c>
      <c r="AJ1070" t="str" cm="1">
        <f t="array" ref="AJ107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7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70">
        <v>0</v>
      </c>
      <c r="AM1070">
        <v>0</v>
      </c>
      <c r="AN1070">
        <v>1</v>
      </c>
      <c r="AO1070">
        <v>0</v>
      </c>
      <c r="AP1070">
        <v>0</v>
      </c>
      <c r="AQ1070" t="str" cm="1">
        <f t="array" ref="AQ107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70" t="str" cm="1">
        <f t="array" ref="AR107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70">
        <v>20</v>
      </c>
      <c r="AT1070">
        <v>17</v>
      </c>
      <c r="AU1070">
        <v>0</v>
      </c>
      <c r="AV1070">
        <v>1</v>
      </c>
      <c r="AW1070" t="s">
        <v>45</v>
      </c>
      <c r="AX1070" t="s">
        <v>13</v>
      </c>
      <c r="AY1070" t="str">
        <f t="shared" si="145"/>
        <v>Store</v>
      </c>
      <c r="AZ1070">
        <v>3</v>
      </c>
      <c r="BA1070" t="s">
        <v>44</v>
      </c>
      <c r="BB1070">
        <f t="shared" si="146"/>
        <v>3</v>
      </c>
      <c r="BC1070">
        <f t="shared" si="147"/>
        <v>23</v>
      </c>
      <c r="BD1070">
        <f t="shared" si="148"/>
        <v>3.0000000000000004</v>
      </c>
      <c r="BE1070">
        <f t="shared" si="149"/>
        <v>0</v>
      </c>
      <c r="BF1070">
        <f t="shared" si="150"/>
        <v>0</v>
      </c>
      <c r="BG1070">
        <f t="shared" si="151"/>
        <v>3.0000000000000004</v>
      </c>
      <c r="BH1070">
        <f t="shared" si="152"/>
        <v>0</v>
      </c>
      <c r="BI1070" t="str">
        <f>VLOOKUP(BH1070,'Additional Data'!$E$1:$F$12,2,FALSE)</f>
        <v>Churned Customer</v>
      </c>
      <c r="BJ1070" t="str">
        <f>IF(G1070 &lt;= 'Additional Data'!$Q$2, "Low", IF(G1070 &lt;= 'Additional Data'!$Q$3, "Medium", "High"))</f>
        <v>Low</v>
      </c>
      <c r="BK1070" t="str">
        <f>IF(K1070 &lt;= 'Additional Data'!$V$2, "Low", IF(K1070 &lt;= 'Additional Data'!$V$3, "Medium", "High"))</f>
        <v>Low</v>
      </c>
      <c r="BL1070" t="str">
        <f>IF(L1070 &lt;= 'Additional Data'!$AA$2, "Low", IF(L1070 &lt;= 'Additional Data'!$AA$3, "Medium", "High"))</f>
        <v>Low</v>
      </c>
      <c r="BM1070">
        <v>1069</v>
      </c>
    </row>
    <row r="1071" spans="1:65" x14ac:dyDescent="0.25">
      <c r="A1071">
        <v>71691</v>
      </c>
      <c r="B1071" t="str">
        <f>IF(A1071 &lt;= 'Additional Data'!$B$2,"Low", IF(A1071 &lt;='Additional Data'!$B$3, "Medium", "High"))</f>
        <v>High</v>
      </c>
      <c r="C1071">
        <v>0</v>
      </c>
      <c r="D1071">
        <v>0</v>
      </c>
      <c r="E1071">
        <v>0</v>
      </c>
      <c r="F1071" t="str">
        <f t="shared" si="144"/>
        <v>Very Recent</v>
      </c>
      <c r="G1071">
        <v>336</v>
      </c>
      <c r="H1071">
        <v>130</v>
      </c>
      <c r="I1071">
        <v>411</v>
      </c>
      <c r="J1071">
        <v>240</v>
      </c>
      <c r="K1071">
        <v>32</v>
      </c>
      <c r="L1071">
        <v>43</v>
      </c>
      <c r="M1071">
        <f>INDEX('Additional Data'!$H$2:$M$2, MATCH(MAX(G1071:L1071), G1071:L1071,0))</f>
        <v>0</v>
      </c>
      <c r="N1071">
        <v>1</v>
      </c>
      <c r="O1071">
        <v>4</v>
      </c>
      <c r="P1071">
        <v>7</v>
      </c>
      <c r="Q1071">
        <v>5</v>
      </c>
      <c r="R1071">
        <v>2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3</v>
      </c>
      <c r="Z1071">
        <v>11</v>
      </c>
      <c r="AA1071">
        <v>1</v>
      </c>
      <c r="AB1071">
        <v>62</v>
      </c>
      <c r="AC1071" t="str" cm="1">
        <f t="array" ref="AC1071">_xlfn.IFS(AB1071 &lt; 30, "&lt; 30", AB1071 &lt; 40, "30-39", AB1071 &lt; 50, "40-49", AB1071 &gt;= 50, "50+")</f>
        <v>50+</v>
      </c>
      <c r="AD1071">
        <v>2263</v>
      </c>
      <c r="AE1071">
        <v>0</v>
      </c>
      <c r="AF1071">
        <v>0</v>
      </c>
      <c r="AG1071">
        <v>1</v>
      </c>
      <c r="AH1071">
        <v>0</v>
      </c>
      <c r="AI1071">
        <v>0</v>
      </c>
      <c r="AJ1071" t="str" cm="1">
        <f t="array" ref="AJ107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7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71">
        <v>0</v>
      </c>
      <c r="AM1071">
        <v>0</v>
      </c>
      <c r="AN1071">
        <v>0</v>
      </c>
      <c r="AO1071">
        <v>0</v>
      </c>
      <c r="AP1071">
        <v>1</v>
      </c>
      <c r="AQ1071" t="str" cm="1">
        <f t="array" ref="AQ107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71" t="str" cm="1">
        <f t="array" ref="AR107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71">
        <v>1149</v>
      </c>
      <c r="AT1071">
        <v>1106</v>
      </c>
      <c r="AU1071">
        <v>0</v>
      </c>
      <c r="AV1071">
        <v>0</v>
      </c>
      <c r="AW1071" t="s">
        <v>43</v>
      </c>
      <c r="AX1071" t="s">
        <v>12</v>
      </c>
      <c r="AY1071" t="str">
        <f t="shared" si="145"/>
        <v>Catalog</v>
      </c>
      <c r="AZ1071">
        <v>16</v>
      </c>
      <c r="BA1071" t="s">
        <v>44</v>
      </c>
      <c r="BB1071">
        <f t="shared" si="146"/>
        <v>16</v>
      </c>
      <c r="BC1071">
        <f t="shared" si="147"/>
        <v>1192</v>
      </c>
      <c r="BD1071">
        <f t="shared" si="148"/>
        <v>10</v>
      </c>
      <c r="BE1071">
        <f t="shared" si="149"/>
        <v>6</v>
      </c>
      <c r="BF1071">
        <f t="shared" si="150"/>
        <v>8</v>
      </c>
      <c r="BG1071">
        <f t="shared" si="151"/>
        <v>24</v>
      </c>
      <c r="BH1071">
        <f t="shared" si="152"/>
        <v>9</v>
      </c>
      <c r="BI1071" t="str">
        <f>VLOOKUP(BH1071,'Additional Data'!$E$1:$F$12,2,FALSE)</f>
        <v>Top Customer</v>
      </c>
      <c r="BJ1071" t="str">
        <f>IF(G1071 &lt;= 'Additional Data'!$Q$2, "Low", IF(G1071 &lt;= 'Additional Data'!$Q$3, "Medium", "High"))</f>
        <v>Medium</v>
      </c>
      <c r="BK1071" t="str">
        <f>IF(K1071 &lt;= 'Additional Data'!$V$2, "Low", IF(K1071 &lt;= 'Additional Data'!$V$3, "Medium", "High"))</f>
        <v>Medium</v>
      </c>
      <c r="BL1071" t="str">
        <f>IF(L1071 &lt;= 'Additional Data'!$AA$2, "Low", IF(L1071 &lt;= 'Additional Data'!$AA$3, "Medium", "High"))</f>
        <v>Medium</v>
      </c>
      <c r="BM1071">
        <v>1070</v>
      </c>
    </row>
    <row r="1072" spans="1:65" x14ac:dyDescent="0.25">
      <c r="A1072">
        <v>85844</v>
      </c>
      <c r="B1072" t="str">
        <f>IF(A1072 &lt;= 'Additional Data'!$B$2,"Low", IF(A1072 &lt;='Additional Data'!$B$3, "Medium", "High"))</f>
        <v>High</v>
      </c>
      <c r="C1072">
        <v>0</v>
      </c>
      <c r="D1072">
        <v>0</v>
      </c>
      <c r="E1072">
        <v>62</v>
      </c>
      <c r="F1072" t="str">
        <f t="shared" si="144"/>
        <v>Old</v>
      </c>
      <c r="G1072">
        <v>938</v>
      </c>
      <c r="H1072">
        <v>19</v>
      </c>
      <c r="I1072">
        <v>843</v>
      </c>
      <c r="J1072">
        <v>25</v>
      </c>
      <c r="K1072">
        <v>95</v>
      </c>
      <c r="L1072">
        <v>38</v>
      </c>
      <c r="M1072">
        <f>INDEX('Additional Data'!$H$2:$M$2, MATCH(MAX(G1072:L1072), G1072:L1072,0))</f>
        <v>0</v>
      </c>
      <c r="N1072">
        <v>1</v>
      </c>
      <c r="O1072">
        <v>6</v>
      </c>
      <c r="P1072">
        <v>6</v>
      </c>
      <c r="Q1072">
        <v>7</v>
      </c>
      <c r="R1072">
        <v>2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3</v>
      </c>
      <c r="Z1072">
        <v>11</v>
      </c>
      <c r="AA1072">
        <v>0</v>
      </c>
      <c r="AB1072">
        <v>47</v>
      </c>
      <c r="AC1072" t="str" cm="1">
        <f t="array" ref="AC1072">_xlfn.IFS(AB1072 &lt; 30, "&lt; 30", AB1072 &lt; 40, "30-39", AB1072 &lt; 50, "40-49", AB1072 &gt;= 50, "50+")</f>
        <v>40-49</v>
      </c>
      <c r="AD1072">
        <v>2190</v>
      </c>
      <c r="AE1072">
        <v>0</v>
      </c>
      <c r="AF1072">
        <v>1</v>
      </c>
      <c r="AG1072">
        <v>0</v>
      </c>
      <c r="AH1072">
        <v>0</v>
      </c>
      <c r="AI1072">
        <v>0</v>
      </c>
      <c r="AJ1072" t="str" cm="1">
        <f t="array" ref="AJ107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7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72">
        <v>0</v>
      </c>
      <c r="AM1072">
        <v>0</v>
      </c>
      <c r="AN1072">
        <v>0</v>
      </c>
      <c r="AO1072">
        <v>0</v>
      </c>
      <c r="AP1072">
        <v>1</v>
      </c>
      <c r="AQ1072" t="str" cm="1">
        <f t="array" ref="AQ107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72" t="str" cm="1">
        <f t="array" ref="AR107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72">
        <v>1920</v>
      </c>
      <c r="AT1072">
        <v>1882</v>
      </c>
      <c r="AU1072">
        <v>1</v>
      </c>
      <c r="AV1072">
        <v>0</v>
      </c>
      <c r="AW1072" t="s">
        <v>43</v>
      </c>
      <c r="AX1072" t="s">
        <v>13</v>
      </c>
      <c r="AY1072" t="str">
        <f t="shared" si="145"/>
        <v>Store</v>
      </c>
      <c r="AZ1072">
        <v>19</v>
      </c>
      <c r="BA1072" t="s">
        <v>48</v>
      </c>
      <c r="BB1072">
        <f t="shared" si="146"/>
        <v>19</v>
      </c>
      <c r="BC1072">
        <f t="shared" si="147"/>
        <v>1958</v>
      </c>
      <c r="BD1072">
        <f t="shared" si="148"/>
        <v>4</v>
      </c>
      <c r="BE1072">
        <f t="shared" si="149"/>
        <v>7</v>
      </c>
      <c r="BF1072">
        <f t="shared" si="150"/>
        <v>9</v>
      </c>
      <c r="BG1072">
        <f t="shared" si="151"/>
        <v>20</v>
      </c>
      <c r="BH1072">
        <f t="shared" si="152"/>
        <v>7</v>
      </c>
      <c r="BI1072" t="str">
        <f>VLOOKUP(BH1072,'Additional Data'!$E$1:$F$12,2,FALSE)</f>
        <v>Loyal Customer</v>
      </c>
      <c r="BJ1072" t="str">
        <f>IF(G1072 &lt;= 'Additional Data'!$Q$2, "Low", IF(G1072 &lt;= 'Additional Data'!$Q$3, "Medium", "High"))</f>
        <v>High</v>
      </c>
      <c r="BK1072" t="str">
        <f>IF(K1072 &lt;= 'Additional Data'!$V$2, "Low", IF(K1072 &lt;= 'Additional Data'!$V$3, "Medium", "High"))</f>
        <v>High</v>
      </c>
      <c r="BL1072" t="str">
        <f>IF(L1072 &lt;= 'Additional Data'!$AA$2, "Low", IF(L1072 &lt;= 'Additional Data'!$AA$3, "Medium", "High"))</f>
        <v>Medium</v>
      </c>
      <c r="BM1072">
        <v>1071</v>
      </c>
    </row>
    <row r="1073" spans="1:65" x14ac:dyDescent="0.25">
      <c r="A1073">
        <v>39190</v>
      </c>
      <c r="B1073" t="str">
        <f>IF(A1073 &lt;= 'Additional Data'!$B$2,"Low", IF(A1073 &lt;='Additional Data'!$B$3, "Medium", "High"))</f>
        <v>Medium</v>
      </c>
      <c r="C1073">
        <v>1</v>
      </c>
      <c r="D1073">
        <v>0</v>
      </c>
      <c r="E1073">
        <v>91</v>
      </c>
      <c r="F1073" t="str">
        <f t="shared" si="144"/>
        <v>Old</v>
      </c>
      <c r="G1073">
        <v>68</v>
      </c>
      <c r="H1073">
        <v>8</v>
      </c>
      <c r="I1073">
        <v>18</v>
      </c>
      <c r="J1073">
        <v>19</v>
      </c>
      <c r="K1073">
        <v>8</v>
      </c>
      <c r="L1073">
        <v>12</v>
      </c>
      <c r="M1073">
        <f>INDEX('Additional Data'!$H$2:$M$2, MATCH(MAX(G1073:L1073), G1073:L1073,0))</f>
        <v>0</v>
      </c>
      <c r="N1073">
        <v>2</v>
      </c>
      <c r="O1073">
        <v>2</v>
      </c>
      <c r="P1073">
        <v>1</v>
      </c>
      <c r="Q1073">
        <v>4</v>
      </c>
      <c r="R1073">
        <v>5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3</v>
      </c>
      <c r="Z1073">
        <v>11</v>
      </c>
      <c r="AA1073">
        <v>0</v>
      </c>
      <c r="AB1073">
        <v>46</v>
      </c>
      <c r="AC1073" t="str" cm="1">
        <f t="array" ref="AC1073">_xlfn.IFS(AB1073 &lt; 30, "&lt; 30", AB1073 &lt; 40, "30-39", AB1073 &lt; 50, "40-49", AB1073 &gt;= 50, "50+")</f>
        <v>40-49</v>
      </c>
      <c r="AD1073">
        <v>2223</v>
      </c>
      <c r="AE1073">
        <v>0</v>
      </c>
      <c r="AF1073">
        <v>0</v>
      </c>
      <c r="AG1073">
        <v>1</v>
      </c>
      <c r="AH1073">
        <v>0</v>
      </c>
      <c r="AI1073">
        <v>0</v>
      </c>
      <c r="AJ1073" t="str" cm="1">
        <f t="array" ref="AJ107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7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73">
        <v>0</v>
      </c>
      <c r="AM1073">
        <v>0</v>
      </c>
      <c r="AN1073">
        <v>0</v>
      </c>
      <c r="AO1073">
        <v>0</v>
      </c>
      <c r="AP1073">
        <v>1</v>
      </c>
      <c r="AQ1073" t="str" cm="1">
        <f t="array" ref="AQ107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73" t="str" cm="1">
        <f t="array" ref="AR107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73">
        <v>121</v>
      </c>
      <c r="AT1073">
        <v>109</v>
      </c>
      <c r="AU1073">
        <v>0</v>
      </c>
      <c r="AV1073">
        <v>1</v>
      </c>
      <c r="AW1073" t="s">
        <v>47</v>
      </c>
      <c r="AX1073" t="s">
        <v>13</v>
      </c>
      <c r="AY1073" t="str">
        <f t="shared" si="145"/>
        <v>Store</v>
      </c>
      <c r="AZ1073">
        <v>7</v>
      </c>
      <c r="BA1073" t="s">
        <v>44</v>
      </c>
      <c r="BB1073">
        <f t="shared" si="146"/>
        <v>7</v>
      </c>
      <c r="BC1073">
        <f t="shared" si="147"/>
        <v>133</v>
      </c>
      <c r="BD1073">
        <f t="shared" si="148"/>
        <v>0.99999999999999978</v>
      </c>
      <c r="BE1073">
        <f t="shared" si="149"/>
        <v>3</v>
      </c>
      <c r="BF1073">
        <f t="shared" si="150"/>
        <v>3</v>
      </c>
      <c r="BG1073">
        <f t="shared" si="151"/>
        <v>7</v>
      </c>
      <c r="BH1073">
        <f t="shared" si="152"/>
        <v>1</v>
      </c>
      <c r="BI1073" t="str">
        <f>VLOOKUP(BH1073,'Additional Data'!$E$1:$F$12,2,FALSE)</f>
        <v>Churned Customer</v>
      </c>
      <c r="BJ1073" t="str">
        <f>IF(G1073 &lt;= 'Additional Data'!$Q$2, "Low", IF(G1073 &lt;= 'Additional Data'!$Q$3, "Medium", "High"))</f>
        <v>Medium</v>
      </c>
      <c r="BK1073" t="str">
        <f>IF(K1073 &lt;= 'Additional Data'!$V$2, "Low", IF(K1073 &lt;= 'Additional Data'!$V$3, "Medium", "High"))</f>
        <v>Medium</v>
      </c>
      <c r="BL1073" t="str">
        <f>IF(L1073 &lt;= 'Additional Data'!$AA$2, "Low", IF(L1073 &lt;= 'Additional Data'!$AA$3, "Medium", "High"))</f>
        <v>Medium</v>
      </c>
      <c r="BM1073">
        <v>1072</v>
      </c>
    </row>
    <row r="1074" spans="1:65" x14ac:dyDescent="0.25">
      <c r="A1074">
        <v>71367</v>
      </c>
      <c r="B1074" t="str">
        <f>IF(A1074 &lt;= 'Additional Data'!$B$2,"Low", IF(A1074 &lt;='Additional Data'!$B$3, "Medium", "High"))</f>
        <v>High</v>
      </c>
      <c r="C1074">
        <v>0</v>
      </c>
      <c r="D1074">
        <v>0</v>
      </c>
      <c r="E1074">
        <v>24</v>
      </c>
      <c r="F1074" t="str">
        <f t="shared" si="144"/>
        <v>Recent</v>
      </c>
      <c r="G1074">
        <v>227</v>
      </c>
      <c r="H1074">
        <v>23</v>
      </c>
      <c r="I1074">
        <v>389</v>
      </c>
      <c r="J1074">
        <v>42</v>
      </c>
      <c r="K1074">
        <v>21</v>
      </c>
      <c r="L1074">
        <v>75</v>
      </c>
      <c r="M1074">
        <f>INDEX('Additional Data'!$H$2:$M$2, MATCH(MAX(G1074:L1074), G1074:L1074,0))</f>
        <v>0</v>
      </c>
      <c r="N1074">
        <v>1</v>
      </c>
      <c r="O1074">
        <v>4</v>
      </c>
      <c r="P1074">
        <v>5</v>
      </c>
      <c r="Q1074">
        <v>7</v>
      </c>
      <c r="R1074">
        <v>2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3</v>
      </c>
      <c r="Z1074">
        <v>11</v>
      </c>
      <c r="AA1074">
        <v>0</v>
      </c>
      <c r="AB1074">
        <v>61</v>
      </c>
      <c r="AC1074" t="str" cm="1">
        <f t="array" ref="AC1074">_xlfn.IFS(AB1074 &lt; 30, "&lt; 30", AB1074 &lt; 40, "30-39", AB1074 &lt; 50, "40-49", AB1074 &gt;= 50, "50+")</f>
        <v>50+</v>
      </c>
      <c r="AD1074">
        <v>2469</v>
      </c>
      <c r="AE1074">
        <v>0</v>
      </c>
      <c r="AF1074">
        <v>0</v>
      </c>
      <c r="AG1074">
        <v>0</v>
      </c>
      <c r="AH1074">
        <v>1</v>
      </c>
      <c r="AI1074">
        <v>0</v>
      </c>
      <c r="AJ1074" t="str" cm="1">
        <f t="array" ref="AJ107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7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74">
        <v>0</v>
      </c>
      <c r="AM1074">
        <v>0</v>
      </c>
      <c r="AN1074">
        <v>1</v>
      </c>
      <c r="AO1074">
        <v>0</v>
      </c>
      <c r="AP1074">
        <v>0</v>
      </c>
      <c r="AQ1074" t="str" cm="1">
        <f t="array" ref="AQ107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74" t="str" cm="1">
        <f t="array" ref="AR107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74">
        <v>702</v>
      </c>
      <c r="AT1074">
        <v>627</v>
      </c>
      <c r="AU1074">
        <v>0</v>
      </c>
      <c r="AV1074">
        <v>0</v>
      </c>
      <c r="AW1074" t="s">
        <v>46</v>
      </c>
      <c r="AX1074" t="s">
        <v>13</v>
      </c>
      <c r="AY1074" t="str">
        <f t="shared" si="145"/>
        <v>Store</v>
      </c>
      <c r="AZ1074">
        <v>16</v>
      </c>
      <c r="BA1074" t="s">
        <v>44</v>
      </c>
      <c r="BB1074">
        <f t="shared" si="146"/>
        <v>16</v>
      </c>
      <c r="BC1074">
        <f t="shared" si="147"/>
        <v>777</v>
      </c>
      <c r="BD1074">
        <f t="shared" si="148"/>
        <v>8</v>
      </c>
      <c r="BE1074">
        <f t="shared" si="149"/>
        <v>6</v>
      </c>
      <c r="BF1074">
        <f t="shared" si="150"/>
        <v>6</v>
      </c>
      <c r="BG1074">
        <f t="shared" si="151"/>
        <v>20</v>
      </c>
      <c r="BH1074">
        <f t="shared" si="152"/>
        <v>7</v>
      </c>
      <c r="BI1074" t="str">
        <f>VLOOKUP(BH1074,'Additional Data'!$E$1:$F$12,2,FALSE)</f>
        <v>Loyal Customer</v>
      </c>
      <c r="BJ1074" t="str">
        <f>IF(G1074 &lt;= 'Additional Data'!$Q$2, "Low", IF(G1074 &lt;= 'Additional Data'!$Q$3, "Medium", "High"))</f>
        <v>Medium</v>
      </c>
      <c r="BK1074" t="str">
        <f>IF(K1074 &lt;= 'Additional Data'!$V$2, "Low", IF(K1074 &lt;= 'Additional Data'!$V$3, "Medium", "High"))</f>
        <v>Medium</v>
      </c>
      <c r="BL1074" t="str">
        <f>IF(L1074 &lt;= 'Additional Data'!$AA$2, "Low", IF(L1074 &lt;= 'Additional Data'!$AA$3, "Medium", "High"))</f>
        <v>High</v>
      </c>
      <c r="BM1074">
        <v>1073</v>
      </c>
    </row>
    <row r="1075" spans="1:65" x14ac:dyDescent="0.25">
      <c r="A1075">
        <v>38578</v>
      </c>
      <c r="B1075" t="str">
        <f>IF(A1075 &lt;= 'Additional Data'!$B$2,"Low", IF(A1075 &lt;='Additional Data'!$B$3, "Medium", "High"))</f>
        <v>Medium</v>
      </c>
      <c r="C1075">
        <v>1</v>
      </c>
      <c r="D1075">
        <v>1</v>
      </c>
      <c r="E1075">
        <v>2</v>
      </c>
      <c r="F1075" t="str">
        <f t="shared" si="144"/>
        <v>Very Recent</v>
      </c>
      <c r="G1075">
        <v>38</v>
      </c>
      <c r="H1075">
        <v>4</v>
      </c>
      <c r="I1075">
        <v>22</v>
      </c>
      <c r="J1075">
        <v>3</v>
      </c>
      <c r="K1075">
        <v>3</v>
      </c>
      <c r="L1075">
        <v>3</v>
      </c>
      <c r="M1075">
        <f>INDEX('Additional Data'!$H$2:$M$2, MATCH(MAX(G1075:L1075), G1075:L1075,0))</f>
        <v>0</v>
      </c>
      <c r="N1075">
        <v>3</v>
      </c>
      <c r="O1075">
        <v>3</v>
      </c>
      <c r="P1075">
        <v>0</v>
      </c>
      <c r="Q1075">
        <v>3</v>
      </c>
      <c r="R1075">
        <v>8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3</v>
      </c>
      <c r="Z1075">
        <v>11</v>
      </c>
      <c r="AA1075">
        <v>0</v>
      </c>
      <c r="AB1075">
        <v>48</v>
      </c>
      <c r="AC1075" t="str" cm="1">
        <f t="array" ref="AC1075">_xlfn.IFS(AB1075 &lt; 30, "&lt; 30", AB1075 &lt; 40, "30-39", AB1075 &lt; 50, "40-49", AB1075 &gt;= 50, "50+")</f>
        <v>40-49</v>
      </c>
      <c r="AD1075">
        <v>2531</v>
      </c>
      <c r="AE1075">
        <v>0</v>
      </c>
      <c r="AF1075">
        <v>0</v>
      </c>
      <c r="AG1075">
        <v>1</v>
      </c>
      <c r="AH1075">
        <v>0</v>
      </c>
      <c r="AI1075">
        <v>0</v>
      </c>
      <c r="AJ1075" t="str" cm="1">
        <f t="array" ref="AJ107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7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75">
        <v>0</v>
      </c>
      <c r="AM1075">
        <v>0</v>
      </c>
      <c r="AN1075">
        <v>0</v>
      </c>
      <c r="AO1075">
        <v>0</v>
      </c>
      <c r="AP1075">
        <v>1</v>
      </c>
      <c r="AQ1075" t="str" cm="1">
        <f t="array" ref="AQ107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75" t="str" cm="1">
        <f t="array" ref="AR107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75">
        <v>70</v>
      </c>
      <c r="AT1075">
        <v>67</v>
      </c>
      <c r="AU1075">
        <v>0</v>
      </c>
      <c r="AV1075">
        <v>2</v>
      </c>
      <c r="AW1075" t="s">
        <v>47</v>
      </c>
      <c r="AX1075" t="s">
        <v>11</v>
      </c>
      <c r="AY1075" t="str">
        <f t="shared" si="145"/>
        <v>Web</v>
      </c>
      <c r="AZ1075">
        <v>6</v>
      </c>
      <c r="BA1075" t="s">
        <v>44</v>
      </c>
      <c r="BB1075">
        <f t="shared" si="146"/>
        <v>6</v>
      </c>
      <c r="BC1075">
        <f t="shared" si="147"/>
        <v>73</v>
      </c>
      <c r="BD1075">
        <f t="shared" si="148"/>
        <v>10</v>
      </c>
      <c r="BE1075">
        <f t="shared" si="149"/>
        <v>2</v>
      </c>
      <c r="BF1075">
        <f t="shared" si="150"/>
        <v>2</v>
      </c>
      <c r="BG1075">
        <f t="shared" si="151"/>
        <v>14</v>
      </c>
      <c r="BH1075">
        <f t="shared" si="152"/>
        <v>4</v>
      </c>
      <c r="BI1075" t="str">
        <f>VLOOKUP(BH1075,'Additional Data'!$E$1:$F$12,2,FALSE)</f>
        <v>At Risk</v>
      </c>
      <c r="BJ1075" t="str">
        <f>IF(G1075 &lt;= 'Additional Data'!$Q$2, "Low", IF(G1075 &lt;= 'Additional Data'!$Q$3, "Medium", "High"))</f>
        <v>Medium</v>
      </c>
      <c r="BK1075" t="str">
        <f>IF(K1075 &lt;= 'Additional Data'!$V$2, "Low", IF(K1075 &lt;= 'Additional Data'!$V$3, "Medium", "High"))</f>
        <v>Medium</v>
      </c>
      <c r="BL1075" t="str">
        <f>IF(L1075 &lt;= 'Additional Data'!$AA$2, "Low", IF(L1075 &lt;= 'Additional Data'!$AA$3, "Medium", "High"))</f>
        <v>Low</v>
      </c>
      <c r="BM1075">
        <v>1074</v>
      </c>
    </row>
    <row r="1076" spans="1:65" x14ac:dyDescent="0.25">
      <c r="A1076">
        <v>57236</v>
      </c>
      <c r="B1076" t="str">
        <f>IF(A1076 &lt;= 'Additional Data'!$B$2,"Low", IF(A1076 &lt;='Additional Data'!$B$3, "Medium", "High"))</f>
        <v>Medium</v>
      </c>
      <c r="C1076">
        <v>1</v>
      </c>
      <c r="D1076">
        <v>1</v>
      </c>
      <c r="E1076">
        <v>22</v>
      </c>
      <c r="F1076" t="str">
        <f t="shared" si="144"/>
        <v>Recent</v>
      </c>
      <c r="G1076">
        <v>105</v>
      </c>
      <c r="H1076">
        <v>0</v>
      </c>
      <c r="I1076">
        <v>9</v>
      </c>
      <c r="J1076">
        <v>2</v>
      </c>
      <c r="K1076">
        <v>1</v>
      </c>
      <c r="L1076">
        <v>4</v>
      </c>
      <c r="M1076">
        <f>INDEX('Additional Data'!$H$2:$M$2, MATCH(MAX(G1076:L1076), G1076:L1076,0))</f>
        <v>0</v>
      </c>
      <c r="N1076">
        <v>3</v>
      </c>
      <c r="O1076">
        <v>2</v>
      </c>
      <c r="P1076">
        <v>1</v>
      </c>
      <c r="Q1076">
        <v>4</v>
      </c>
      <c r="R1076">
        <v>3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3</v>
      </c>
      <c r="Z1076">
        <v>11</v>
      </c>
      <c r="AA1076">
        <v>0</v>
      </c>
      <c r="AB1076">
        <v>55</v>
      </c>
      <c r="AC1076" t="str" cm="1">
        <f t="array" ref="AC1076">_xlfn.IFS(AB1076 &lt; 30, "&lt; 30", AB1076 &lt; 40, "30-39", AB1076 &lt; 50, "40-49", AB1076 &gt;= 50, "50+")</f>
        <v>50+</v>
      </c>
      <c r="AD1076">
        <v>2268</v>
      </c>
      <c r="AE1076">
        <v>0</v>
      </c>
      <c r="AF1076">
        <v>1</v>
      </c>
      <c r="AG1076">
        <v>0</v>
      </c>
      <c r="AH1076">
        <v>0</v>
      </c>
      <c r="AI1076">
        <v>0</v>
      </c>
      <c r="AJ1076" t="str" cm="1">
        <f t="array" ref="AJ107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7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76">
        <v>0</v>
      </c>
      <c r="AM1076">
        <v>0</v>
      </c>
      <c r="AN1076">
        <v>0</v>
      </c>
      <c r="AO1076">
        <v>0</v>
      </c>
      <c r="AP1076">
        <v>1</v>
      </c>
      <c r="AQ1076" t="str" cm="1">
        <f t="array" ref="AQ107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76" t="str" cm="1">
        <f t="array" ref="AR107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76">
        <v>117</v>
      </c>
      <c r="AT1076">
        <v>113</v>
      </c>
      <c r="AU1076">
        <v>0</v>
      </c>
      <c r="AV1076">
        <v>2</v>
      </c>
      <c r="AW1076" t="s">
        <v>47</v>
      </c>
      <c r="AX1076" t="s">
        <v>13</v>
      </c>
      <c r="AY1076" t="str">
        <f t="shared" si="145"/>
        <v>Store</v>
      </c>
      <c r="AZ1076">
        <v>7</v>
      </c>
      <c r="BA1076" t="s">
        <v>44</v>
      </c>
      <c r="BB1076">
        <f t="shared" si="146"/>
        <v>7</v>
      </c>
      <c r="BC1076">
        <f t="shared" si="147"/>
        <v>121</v>
      </c>
      <c r="BD1076">
        <f t="shared" si="148"/>
        <v>8</v>
      </c>
      <c r="BE1076">
        <f t="shared" si="149"/>
        <v>3</v>
      </c>
      <c r="BF1076">
        <f t="shared" si="150"/>
        <v>3</v>
      </c>
      <c r="BG1076">
        <f t="shared" si="151"/>
        <v>14</v>
      </c>
      <c r="BH1076">
        <f t="shared" si="152"/>
        <v>4</v>
      </c>
      <c r="BI1076" t="str">
        <f>VLOOKUP(BH1076,'Additional Data'!$E$1:$F$12,2,FALSE)</f>
        <v>At Risk</v>
      </c>
      <c r="BJ1076" t="str">
        <f>IF(G1076 &lt;= 'Additional Data'!$Q$2, "Low", IF(G1076 &lt;= 'Additional Data'!$Q$3, "Medium", "High"))</f>
        <v>Medium</v>
      </c>
      <c r="BK1076" t="str">
        <f>IF(K1076 &lt;= 'Additional Data'!$V$2, "Low", IF(K1076 &lt;= 'Additional Data'!$V$3, "Medium", "High"))</f>
        <v>Low</v>
      </c>
      <c r="BL1076" t="str">
        <f>IF(L1076 &lt;= 'Additional Data'!$AA$2, "Low", IF(L1076 &lt;= 'Additional Data'!$AA$3, "Medium", "High"))</f>
        <v>Low</v>
      </c>
      <c r="BM1076">
        <v>1075</v>
      </c>
    </row>
    <row r="1077" spans="1:65" x14ac:dyDescent="0.25">
      <c r="A1077">
        <v>61825</v>
      </c>
      <c r="B1077" t="str">
        <f>IF(A1077 &lt;= 'Additional Data'!$B$2,"Low", IF(A1077 &lt;='Additional Data'!$B$3, "Medium", "High"))</f>
        <v>Medium</v>
      </c>
      <c r="C1077">
        <v>0</v>
      </c>
      <c r="D1077">
        <v>1</v>
      </c>
      <c r="E1077">
        <v>56</v>
      </c>
      <c r="F1077" t="str">
        <f t="shared" si="144"/>
        <v>Mid</v>
      </c>
      <c r="G1077">
        <v>162</v>
      </c>
      <c r="H1077">
        <v>50</v>
      </c>
      <c r="I1077">
        <v>100</v>
      </c>
      <c r="J1077">
        <v>55</v>
      </c>
      <c r="K1077">
        <v>30</v>
      </c>
      <c r="L1077">
        <v>27</v>
      </c>
      <c r="M1077">
        <f>INDEX('Additional Data'!$H$2:$M$2, MATCH(MAX(G1077:L1077), G1077:L1077,0))</f>
        <v>0</v>
      </c>
      <c r="N1077">
        <v>1</v>
      </c>
      <c r="O1077">
        <v>4</v>
      </c>
      <c r="P1077">
        <v>2</v>
      </c>
      <c r="Q1077">
        <v>8</v>
      </c>
      <c r="R1077">
        <v>4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3</v>
      </c>
      <c r="Z1077">
        <v>11</v>
      </c>
      <c r="AA1077">
        <v>0</v>
      </c>
      <c r="AB1077">
        <v>41</v>
      </c>
      <c r="AC1077" t="str" cm="1">
        <f t="array" ref="AC1077">_xlfn.IFS(AB1077 &lt; 30, "&lt; 30", AB1077 &lt; 40, "30-39", AB1077 &lt; 50, "40-49", AB1077 &gt;= 50, "50+")</f>
        <v>40-49</v>
      </c>
      <c r="AD1077">
        <v>2485</v>
      </c>
      <c r="AE1077">
        <v>0</v>
      </c>
      <c r="AF1077">
        <v>0</v>
      </c>
      <c r="AG1077">
        <v>1</v>
      </c>
      <c r="AH1077">
        <v>0</v>
      </c>
      <c r="AI1077">
        <v>0</v>
      </c>
      <c r="AJ1077" t="str" cm="1">
        <f t="array" ref="AJ107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7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77">
        <v>0</v>
      </c>
      <c r="AM1077">
        <v>0</v>
      </c>
      <c r="AN1077">
        <v>1</v>
      </c>
      <c r="AO1077">
        <v>0</v>
      </c>
      <c r="AP1077">
        <v>0</v>
      </c>
      <c r="AQ1077" t="str" cm="1">
        <f t="array" ref="AQ107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77" t="str" cm="1">
        <f t="array" ref="AR107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77">
        <v>397</v>
      </c>
      <c r="AT1077">
        <v>370</v>
      </c>
      <c r="AU1077">
        <v>0</v>
      </c>
      <c r="AV1077">
        <v>1</v>
      </c>
      <c r="AW1077" t="s">
        <v>46</v>
      </c>
      <c r="AX1077" t="s">
        <v>13</v>
      </c>
      <c r="AY1077" t="str">
        <f t="shared" si="145"/>
        <v>Store</v>
      </c>
      <c r="AZ1077">
        <v>14</v>
      </c>
      <c r="BA1077" t="s">
        <v>44</v>
      </c>
      <c r="BB1077">
        <f t="shared" si="146"/>
        <v>14</v>
      </c>
      <c r="BC1077">
        <f t="shared" si="147"/>
        <v>424</v>
      </c>
      <c r="BD1077">
        <f t="shared" si="148"/>
        <v>5</v>
      </c>
      <c r="BE1077">
        <f t="shared" si="149"/>
        <v>5</v>
      </c>
      <c r="BF1077">
        <f t="shared" si="150"/>
        <v>5</v>
      </c>
      <c r="BG1077">
        <f t="shared" si="151"/>
        <v>15</v>
      </c>
      <c r="BH1077">
        <f t="shared" si="152"/>
        <v>4</v>
      </c>
      <c r="BI1077" t="str">
        <f>VLOOKUP(BH1077,'Additional Data'!$E$1:$F$12,2,FALSE)</f>
        <v>At Risk</v>
      </c>
      <c r="BJ1077" t="str">
        <f>IF(G1077 &lt;= 'Additional Data'!$Q$2, "Low", IF(G1077 &lt;= 'Additional Data'!$Q$3, "Medium", "High"))</f>
        <v>Medium</v>
      </c>
      <c r="BK1077" t="str">
        <f>IF(K1077 &lt;= 'Additional Data'!$V$2, "Low", IF(K1077 &lt;= 'Additional Data'!$V$3, "Medium", "High"))</f>
        <v>Medium</v>
      </c>
      <c r="BL1077" t="str">
        <f>IF(L1077 &lt;= 'Additional Data'!$AA$2, "Low", IF(L1077 &lt;= 'Additional Data'!$AA$3, "Medium", "High"))</f>
        <v>Medium</v>
      </c>
      <c r="BM1077">
        <v>1076</v>
      </c>
    </row>
    <row r="1078" spans="1:65" x14ac:dyDescent="0.25">
      <c r="A1078">
        <v>79803</v>
      </c>
      <c r="B1078" t="str">
        <f>IF(A1078 &lt;= 'Additional Data'!$B$2,"Low", IF(A1078 &lt;='Additional Data'!$B$3, "Medium", "High"))</f>
        <v>High</v>
      </c>
      <c r="C1078">
        <v>0</v>
      </c>
      <c r="D1078">
        <v>1</v>
      </c>
      <c r="E1078">
        <v>54</v>
      </c>
      <c r="F1078" t="str">
        <f t="shared" si="144"/>
        <v>Mid</v>
      </c>
      <c r="G1078">
        <v>574</v>
      </c>
      <c r="H1078">
        <v>8</v>
      </c>
      <c r="I1078">
        <v>216</v>
      </c>
      <c r="J1078">
        <v>21</v>
      </c>
      <c r="K1078">
        <v>16</v>
      </c>
      <c r="L1078">
        <v>33</v>
      </c>
      <c r="M1078">
        <f>INDEX('Additional Data'!$H$2:$M$2, MATCH(MAX(G1078:L1078), G1078:L1078,0))</f>
        <v>0</v>
      </c>
      <c r="N1078">
        <v>1</v>
      </c>
      <c r="O1078">
        <v>4</v>
      </c>
      <c r="P1078">
        <v>3</v>
      </c>
      <c r="Q1078">
        <v>5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3</v>
      </c>
      <c r="Z1078">
        <v>11</v>
      </c>
      <c r="AA1078">
        <v>0</v>
      </c>
      <c r="AB1078">
        <v>62</v>
      </c>
      <c r="AC1078" t="str" cm="1">
        <f t="array" ref="AC1078">_xlfn.IFS(AB1078 &lt; 30, "&lt; 30", AB1078 &lt; 40, "30-39", AB1078 &lt; 50, "40-49", AB1078 &gt;= 50, "50+")</f>
        <v>50+</v>
      </c>
      <c r="AD1078">
        <v>2186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 t="str" cm="1">
        <f t="array" ref="AJ107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07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78">
        <v>0</v>
      </c>
      <c r="AM1078">
        <v>0</v>
      </c>
      <c r="AN1078">
        <v>1</v>
      </c>
      <c r="AO1078">
        <v>0</v>
      </c>
      <c r="AP1078">
        <v>0</v>
      </c>
      <c r="AQ1078" t="str" cm="1">
        <f t="array" ref="AQ107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78" t="str" cm="1">
        <f t="array" ref="AR107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78">
        <v>835</v>
      </c>
      <c r="AT1078">
        <v>802</v>
      </c>
      <c r="AU1078">
        <v>0</v>
      </c>
      <c r="AV1078">
        <v>1</v>
      </c>
      <c r="AW1078" t="s">
        <v>46</v>
      </c>
      <c r="AX1078" t="s">
        <v>13</v>
      </c>
      <c r="AY1078" t="str">
        <f t="shared" si="145"/>
        <v>Store</v>
      </c>
      <c r="AZ1078">
        <v>12</v>
      </c>
      <c r="BA1078" t="s">
        <v>44</v>
      </c>
      <c r="BB1078">
        <f t="shared" si="146"/>
        <v>12</v>
      </c>
      <c r="BC1078">
        <f t="shared" si="147"/>
        <v>868</v>
      </c>
      <c r="BD1078">
        <f t="shared" si="148"/>
        <v>5</v>
      </c>
      <c r="BE1078">
        <f t="shared" si="149"/>
        <v>4</v>
      </c>
      <c r="BF1078">
        <f t="shared" si="150"/>
        <v>6</v>
      </c>
      <c r="BG1078">
        <f t="shared" si="151"/>
        <v>15</v>
      </c>
      <c r="BH1078">
        <f t="shared" si="152"/>
        <v>4</v>
      </c>
      <c r="BI1078" t="str">
        <f>VLOOKUP(BH1078,'Additional Data'!$E$1:$F$12,2,FALSE)</f>
        <v>At Risk</v>
      </c>
      <c r="BJ1078" t="str">
        <f>IF(G1078 &lt;= 'Additional Data'!$Q$2, "Low", IF(G1078 &lt;= 'Additional Data'!$Q$3, "Medium", "High"))</f>
        <v>High</v>
      </c>
      <c r="BK1078" t="str">
        <f>IF(K1078 &lt;= 'Additional Data'!$V$2, "Low", IF(K1078 &lt;= 'Additional Data'!$V$3, "Medium", "High"))</f>
        <v>Medium</v>
      </c>
      <c r="BL1078" t="str">
        <f>IF(L1078 &lt;= 'Additional Data'!$AA$2, "Low", IF(L1078 &lt;= 'Additional Data'!$AA$3, "Medium", "High"))</f>
        <v>Medium</v>
      </c>
      <c r="BM1078">
        <v>1077</v>
      </c>
    </row>
    <row r="1079" spans="1:65" x14ac:dyDescent="0.25">
      <c r="A1079">
        <v>80910</v>
      </c>
      <c r="B1079" t="str">
        <f>IF(A1079 &lt;= 'Additional Data'!$B$2,"Low", IF(A1079 &lt;='Additional Data'!$B$3, "Medium", "High"))</f>
        <v>High</v>
      </c>
      <c r="C1079">
        <v>0</v>
      </c>
      <c r="D1079">
        <v>0</v>
      </c>
      <c r="E1079">
        <v>71</v>
      </c>
      <c r="F1079" t="str">
        <f t="shared" si="144"/>
        <v>Old</v>
      </c>
      <c r="G1079">
        <v>160</v>
      </c>
      <c r="H1079">
        <v>80</v>
      </c>
      <c r="I1079">
        <v>369</v>
      </c>
      <c r="J1079">
        <v>67</v>
      </c>
      <c r="K1079">
        <v>39</v>
      </c>
      <c r="L1079">
        <v>41</v>
      </c>
      <c r="M1079">
        <f>INDEX('Additional Data'!$H$2:$M$2, MATCH(MAX(G1079:L1079), G1079:L1079,0))</f>
        <v>0</v>
      </c>
      <c r="N1079">
        <v>1</v>
      </c>
      <c r="O1079">
        <v>3</v>
      </c>
      <c r="P1079">
        <v>3</v>
      </c>
      <c r="Q1079">
        <v>8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3</v>
      </c>
      <c r="Z1079">
        <v>11</v>
      </c>
      <c r="AA1079">
        <v>0</v>
      </c>
      <c r="AB1079">
        <v>34</v>
      </c>
      <c r="AC1079" t="str" cm="1">
        <f t="array" ref="AC1079">_xlfn.IFS(AB1079 &lt; 30, "&lt; 30", AB1079 &lt; 40, "30-39", AB1079 &lt; 50, "40-49", AB1079 &gt;= 50, "50+")</f>
        <v>30-39</v>
      </c>
      <c r="AD1079">
        <v>2765</v>
      </c>
      <c r="AE1079">
        <v>0</v>
      </c>
      <c r="AF1079">
        <v>0</v>
      </c>
      <c r="AG1079">
        <v>1</v>
      </c>
      <c r="AH1079">
        <v>0</v>
      </c>
      <c r="AI1079">
        <v>0</v>
      </c>
      <c r="AJ1079" t="str" cm="1">
        <f t="array" ref="AJ107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7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79">
        <v>1</v>
      </c>
      <c r="AM1079">
        <v>0</v>
      </c>
      <c r="AN1079">
        <v>0</v>
      </c>
      <c r="AO1079">
        <v>0</v>
      </c>
      <c r="AP1079">
        <v>0</v>
      </c>
      <c r="AQ1079" t="str" cm="1">
        <f t="array" ref="AQ107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079" t="str" cm="1">
        <f t="array" ref="AR107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079">
        <v>715</v>
      </c>
      <c r="AT1079">
        <v>674</v>
      </c>
      <c r="AU1079">
        <v>0</v>
      </c>
      <c r="AV1079">
        <v>0</v>
      </c>
      <c r="AW1079" t="s">
        <v>46</v>
      </c>
      <c r="AX1079" t="s">
        <v>13</v>
      </c>
      <c r="AY1079" t="str">
        <f t="shared" si="145"/>
        <v>Store</v>
      </c>
      <c r="AZ1079">
        <v>14</v>
      </c>
      <c r="BA1079" t="s">
        <v>44</v>
      </c>
      <c r="BB1079">
        <f t="shared" si="146"/>
        <v>14</v>
      </c>
      <c r="BC1079">
        <f t="shared" si="147"/>
        <v>756</v>
      </c>
      <c r="BD1079">
        <f t="shared" si="148"/>
        <v>3.0000000000000004</v>
      </c>
      <c r="BE1079">
        <f t="shared" si="149"/>
        <v>5</v>
      </c>
      <c r="BF1079">
        <f t="shared" si="150"/>
        <v>6</v>
      </c>
      <c r="BG1079">
        <f t="shared" si="151"/>
        <v>14</v>
      </c>
      <c r="BH1079">
        <f t="shared" si="152"/>
        <v>4</v>
      </c>
      <c r="BI1079" t="str">
        <f>VLOOKUP(BH1079,'Additional Data'!$E$1:$F$12,2,FALSE)</f>
        <v>At Risk</v>
      </c>
      <c r="BJ1079" t="str">
        <f>IF(G1079 &lt;= 'Additional Data'!$Q$2, "Low", IF(G1079 &lt;= 'Additional Data'!$Q$3, "Medium", "High"))</f>
        <v>Medium</v>
      </c>
      <c r="BK1079" t="str">
        <f>IF(K1079 &lt;= 'Additional Data'!$V$2, "Low", IF(K1079 &lt;= 'Additional Data'!$V$3, "Medium", "High"))</f>
        <v>High</v>
      </c>
      <c r="BL1079" t="str">
        <f>IF(L1079 &lt;= 'Additional Data'!$AA$2, "Low", IF(L1079 &lt;= 'Additional Data'!$AA$3, "Medium", "High"))</f>
        <v>Medium</v>
      </c>
      <c r="BM1079">
        <v>1078</v>
      </c>
    </row>
    <row r="1080" spans="1:65" x14ac:dyDescent="0.25">
      <c r="A1080">
        <v>27590</v>
      </c>
      <c r="B1080" t="str">
        <f>IF(A1080 &lt;= 'Additional Data'!$B$2,"Low", IF(A1080 &lt;='Additional Data'!$B$3, "Medium", "High"))</f>
        <v>Low</v>
      </c>
      <c r="C1080">
        <v>1</v>
      </c>
      <c r="D1080">
        <v>0</v>
      </c>
      <c r="E1080">
        <v>38</v>
      </c>
      <c r="F1080" t="str">
        <f t="shared" si="144"/>
        <v>Mid</v>
      </c>
      <c r="G1080">
        <v>6</v>
      </c>
      <c r="H1080">
        <v>0</v>
      </c>
      <c r="I1080">
        <v>5</v>
      </c>
      <c r="J1080">
        <v>0</v>
      </c>
      <c r="K1080">
        <v>0</v>
      </c>
      <c r="L1080">
        <v>1</v>
      </c>
      <c r="M1080">
        <f>INDEX('Additional Data'!$H$2:$M$2, MATCH(MAX(G1080:L1080), G1080:L1080,0))</f>
        <v>0</v>
      </c>
      <c r="N1080">
        <v>1</v>
      </c>
      <c r="O1080">
        <v>1</v>
      </c>
      <c r="P1080">
        <v>0</v>
      </c>
      <c r="Q1080">
        <v>2</v>
      </c>
      <c r="R1080">
        <v>7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3</v>
      </c>
      <c r="Z1080">
        <v>11</v>
      </c>
      <c r="AA1080">
        <v>0</v>
      </c>
      <c r="AB1080">
        <v>38</v>
      </c>
      <c r="AC1080" t="str" cm="1">
        <f t="array" ref="AC1080">_xlfn.IFS(AB1080 &lt; 30, "&lt; 30", AB1080 &lt; 40, "30-39", AB1080 &lt; 50, "40-49", AB1080 &gt;= 50, "50+")</f>
        <v>30-39</v>
      </c>
      <c r="AD1080">
        <v>2591</v>
      </c>
      <c r="AE1080">
        <v>0</v>
      </c>
      <c r="AF1080">
        <v>0</v>
      </c>
      <c r="AG1080">
        <v>0</v>
      </c>
      <c r="AH1080">
        <v>1</v>
      </c>
      <c r="AI1080">
        <v>0</v>
      </c>
      <c r="AJ1080" t="str" cm="1">
        <f t="array" ref="AJ108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8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80">
        <v>0</v>
      </c>
      <c r="AM1080">
        <v>0</v>
      </c>
      <c r="AN1080">
        <v>0</v>
      </c>
      <c r="AO1080">
        <v>1</v>
      </c>
      <c r="AP1080">
        <v>0</v>
      </c>
      <c r="AQ1080" t="str" cm="1">
        <f t="array" ref="AQ108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080" t="str" cm="1">
        <f t="array" ref="AR108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80">
        <v>11</v>
      </c>
      <c r="AT1080">
        <v>10</v>
      </c>
      <c r="AU1080">
        <v>0</v>
      </c>
      <c r="AV1080">
        <v>1</v>
      </c>
      <c r="AW1080" t="s">
        <v>45</v>
      </c>
      <c r="AX1080" t="s">
        <v>13</v>
      </c>
      <c r="AY1080" t="str">
        <f t="shared" si="145"/>
        <v>Store</v>
      </c>
      <c r="AZ1080">
        <v>3</v>
      </c>
      <c r="BA1080" t="s">
        <v>44</v>
      </c>
      <c r="BB1080">
        <f t="shared" si="146"/>
        <v>3</v>
      </c>
      <c r="BC1080">
        <f t="shared" si="147"/>
        <v>12</v>
      </c>
      <c r="BD1080">
        <f t="shared" si="148"/>
        <v>7</v>
      </c>
      <c r="BE1080">
        <f t="shared" si="149"/>
        <v>0</v>
      </c>
      <c r="BF1080">
        <f t="shared" si="150"/>
        <v>0</v>
      </c>
      <c r="BG1080">
        <f t="shared" si="151"/>
        <v>7</v>
      </c>
      <c r="BH1080">
        <f t="shared" si="152"/>
        <v>1</v>
      </c>
      <c r="BI1080" t="str">
        <f>VLOOKUP(BH1080,'Additional Data'!$E$1:$F$12,2,FALSE)</f>
        <v>Churned Customer</v>
      </c>
      <c r="BJ1080" t="str">
        <f>IF(G1080 &lt;= 'Additional Data'!$Q$2, "Low", IF(G1080 &lt;= 'Additional Data'!$Q$3, "Medium", "High"))</f>
        <v>Low</v>
      </c>
      <c r="BK1080" t="str">
        <f>IF(K1080 &lt;= 'Additional Data'!$V$2, "Low", IF(K1080 &lt;= 'Additional Data'!$V$3, "Medium", "High"))</f>
        <v>Low</v>
      </c>
      <c r="BL1080" t="str">
        <f>IF(L1080 &lt;= 'Additional Data'!$AA$2, "Low", IF(L1080 &lt;= 'Additional Data'!$AA$3, "Medium", "High"))</f>
        <v>Low</v>
      </c>
      <c r="BM1080">
        <v>1079</v>
      </c>
    </row>
    <row r="1081" spans="1:65" x14ac:dyDescent="0.25">
      <c r="A1081">
        <v>56775</v>
      </c>
      <c r="B1081" t="str">
        <f>IF(A1081 &lt;= 'Additional Data'!$B$2,"Low", IF(A1081 &lt;='Additional Data'!$B$3, "Medium", "High"))</f>
        <v>Medium</v>
      </c>
      <c r="C1081">
        <v>0</v>
      </c>
      <c r="D1081">
        <v>1</v>
      </c>
      <c r="E1081">
        <v>62</v>
      </c>
      <c r="F1081" t="str">
        <f t="shared" si="144"/>
        <v>Old</v>
      </c>
      <c r="G1081">
        <v>614</v>
      </c>
      <c r="H1081">
        <v>35</v>
      </c>
      <c r="I1081">
        <v>160</v>
      </c>
      <c r="J1081">
        <v>58</v>
      </c>
      <c r="K1081">
        <v>35</v>
      </c>
      <c r="L1081">
        <v>35</v>
      </c>
      <c r="M1081">
        <f>INDEX('Additional Data'!$H$2:$M$2, MATCH(MAX(G1081:L1081), G1081:L1081,0))</f>
        <v>0</v>
      </c>
      <c r="N1081">
        <v>2</v>
      </c>
      <c r="O1081">
        <v>5</v>
      </c>
      <c r="P1081">
        <v>8</v>
      </c>
      <c r="Q1081">
        <v>10</v>
      </c>
      <c r="R1081">
        <v>5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3</v>
      </c>
      <c r="Z1081">
        <v>11</v>
      </c>
      <c r="AA1081">
        <v>0</v>
      </c>
      <c r="AB1081">
        <v>41</v>
      </c>
      <c r="AC1081" t="str" cm="1">
        <f t="array" ref="AC1081">_xlfn.IFS(AB1081 &lt; 30, "&lt; 30", AB1081 &lt; 40, "30-39", AB1081 &lt; 50, "40-49", AB1081 &gt;= 50, "50+")</f>
        <v>40-49</v>
      </c>
      <c r="AD1081">
        <v>2702</v>
      </c>
      <c r="AE1081">
        <v>0</v>
      </c>
      <c r="AF1081">
        <v>1</v>
      </c>
      <c r="AG1081">
        <v>0</v>
      </c>
      <c r="AH1081">
        <v>0</v>
      </c>
      <c r="AI1081">
        <v>0</v>
      </c>
      <c r="AJ1081" t="str" cm="1">
        <f t="array" ref="AJ108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8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81">
        <v>0</v>
      </c>
      <c r="AM1081">
        <v>0</v>
      </c>
      <c r="AN1081">
        <v>1</v>
      </c>
      <c r="AO1081">
        <v>0</v>
      </c>
      <c r="AP1081">
        <v>0</v>
      </c>
      <c r="AQ1081" t="str" cm="1">
        <f t="array" ref="AQ108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81" t="str" cm="1">
        <f t="array" ref="AR108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81">
        <v>902</v>
      </c>
      <c r="AT1081">
        <v>867</v>
      </c>
      <c r="AU1081">
        <v>0</v>
      </c>
      <c r="AV1081">
        <v>1</v>
      </c>
      <c r="AW1081" t="s">
        <v>46</v>
      </c>
      <c r="AX1081" t="s">
        <v>13</v>
      </c>
      <c r="AY1081" t="str">
        <f t="shared" si="145"/>
        <v>Store</v>
      </c>
      <c r="AZ1081">
        <v>23</v>
      </c>
      <c r="BA1081" t="s">
        <v>44</v>
      </c>
      <c r="BB1081">
        <f t="shared" si="146"/>
        <v>23</v>
      </c>
      <c r="BC1081">
        <f t="shared" si="147"/>
        <v>937</v>
      </c>
      <c r="BD1081">
        <f t="shared" si="148"/>
        <v>4</v>
      </c>
      <c r="BE1081">
        <f t="shared" si="149"/>
        <v>9</v>
      </c>
      <c r="BF1081">
        <f t="shared" si="150"/>
        <v>7</v>
      </c>
      <c r="BG1081">
        <f t="shared" si="151"/>
        <v>20</v>
      </c>
      <c r="BH1081">
        <f t="shared" si="152"/>
        <v>7</v>
      </c>
      <c r="BI1081" t="str">
        <f>VLOOKUP(BH1081,'Additional Data'!$E$1:$F$12,2,FALSE)</f>
        <v>Loyal Customer</v>
      </c>
      <c r="BJ1081" t="str">
        <f>IF(G1081 &lt;= 'Additional Data'!$Q$2, "Low", IF(G1081 &lt;= 'Additional Data'!$Q$3, "Medium", "High"))</f>
        <v>High</v>
      </c>
      <c r="BK1081" t="str">
        <f>IF(K1081 &lt;= 'Additional Data'!$V$2, "Low", IF(K1081 &lt;= 'Additional Data'!$V$3, "Medium", "High"))</f>
        <v>High</v>
      </c>
      <c r="BL1081" t="str">
        <f>IF(L1081 &lt;= 'Additional Data'!$AA$2, "Low", IF(L1081 &lt;= 'Additional Data'!$AA$3, "Medium", "High"))</f>
        <v>Medium</v>
      </c>
      <c r="BM1081">
        <v>1080</v>
      </c>
    </row>
    <row r="1082" spans="1:65" x14ac:dyDescent="0.25">
      <c r="A1082">
        <v>83829</v>
      </c>
      <c r="B1082" t="str">
        <f>IF(A1082 &lt;= 'Additional Data'!$B$2,"Low", IF(A1082 &lt;='Additional Data'!$B$3, "Medium", "High"))</f>
        <v>High</v>
      </c>
      <c r="C1082">
        <v>0</v>
      </c>
      <c r="D1082">
        <v>0</v>
      </c>
      <c r="E1082">
        <v>78</v>
      </c>
      <c r="F1082" t="str">
        <f t="shared" si="144"/>
        <v>Old</v>
      </c>
      <c r="G1082">
        <v>897</v>
      </c>
      <c r="H1082">
        <v>161</v>
      </c>
      <c r="I1082">
        <v>430</v>
      </c>
      <c r="J1082">
        <v>186</v>
      </c>
      <c r="K1082">
        <v>161</v>
      </c>
      <c r="L1082">
        <v>27</v>
      </c>
      <c r="M1082">
        <f>INDEX('Additional Data'!$H$2:$M$2, MATCH(MAX(G1082:L1082), G1082:L1082,0))</f>
        <v>0</v>
      </c>
      <c r="N1082">
        <v>0</v>
      </c>
      <c r="O1082">
        <v>4</v>
      </c>
      <c r="P1082">
        <v>7</v>
      </c>
      <c r="Q1082">
        <v>6</v>
      </c>
      <c r="R1082">
        <v>1</v>
      </c>
      <c r="S1082">
        <v>1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3</v>
      </c>
      <c r="Z1082">
        <v>11</v>
      </c>
      <c r="AA1082">
        <v>1</v>
      </c>
      <c r="AB1082">
        <v>45</v>
      </c>
      <c r="AC1082" t="str" cm="1">
        <f t="array" ref="AC1082">_xlfn.IFS(AB1082 &lt; 30, "&lt; 30", AB1082 &lt; 40, "30-39", AB1082 &lt; 50, "40-49", AB1082 &gt;= 50, "50+")</f>
        <v>40-49</v>
      </c>
      <c r="AD1082">
        <v>2423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 t="str" cm="1">
        <f t="array" ref="AJ108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08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82">
        <v>0</v>
      </c>
      <c r="AM1082">
        <v>0</v>
      </c>
      <c r="AN1082">
        <v>1</v>
      </c>
      <c r="AO1082">
        <v>0</v>
      </c>
      <c r="AP1082">
        <v>0</v>
      </c>
      <c r="AQ1082" t="str" cm="1">
        <f t="array" ref="AQ108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82" t="str" cm="1">
        <f t="array" ref="AR108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82">
        <v>1835</v>
      </c>
      <c r="AT1082">
        <v>1808</v>
      </c>
      <c r="AU1082">
        <v>3</v>
      </c>
      <c r="AV1082">
        <v>0</v>
      </c>
      <c r="AW1082" t="s">
        <v>43</v>
      </c>
      <c r="AX1082" t="s">
        <v>12</v>
      </c>
      <c r="AY1082" t="str">
        <f t="shared" si="145"/>
        <v>Catalog</v>
      </c>
      <c r="AZ1082">
        <v>17</v>
      </c>
      <c r="BA1082" t="s">
        <v>48</v>
      </c>
      <c r="BB1082">
        <f t="shared" si="146"/>
        <v>17</v>
      </c>
      <c r="BC1082">
        <f t="shared" si="147"/>
        <v>1862</v>
      </c>
      <c r="BD1082">
        <f t="shared" si="148"/>
        <v>3.0000000000000004</v>
      </c>
      <c r="BE1082">
        <f t="shared" si="149"/>
        <v>6</v>
      </c>
      <c r="BF1082">
        <f t="shared" si="150"/>
        <v>9</v>
      </c>
      <c r="BG1082">
        <f t="shared" si="151"/>
        <v>18</v>
      </c>
      <c r="BH1082">
        <f t="shared" si="152"/>
        <v>6</v>
      </c>
      <c r="BI1082" t="str">
        <f>VLOOKUP(BH1082,'Additional Data'!$E$1:$F$12,2,FALSE)</f>
        <v>Loyal Customer</v>
      </c>
      <c r="BJ1082" t="str">
        <f>IF(G1082 &lt;= 'Additional Data'!$Q$2, "Low", IF(G1082 &lt;= 'Additional Data'!$Q$3, "Medium", "High"))</f>
        <v>High</v>
      </c>
      <c r="BK1082" t="str">
        <f>IF(K1082 &lt;= 'Additional Data'!$V$2, "Low", IF(K1082 &lt;= 'Additional Data'!$V$3, "Medium", "High"))</f>
        <v>High</v>
      </c>
      <c r="BL1082" t="str">
        <f>IF(L1082 &lt;= 'Additional Data'!$AA$2, "Low", IF(L1082 &lt;= 'Additional Data'!$AA$3, "Medium", "High"))</f>
        <v>Medium</v>
      </c>
      <c r="BM1082">
        <v>1081</v>
      </c>
    </row>
    <row r="1083" spans="1:65" x14ac:dyDescent="0.25">
      <c r="A1083">
        <v>54210</v>
      </c>
      <c r="B1083" t="str">
        <f>IF(A1083 &lt;= 'Additional Data'!$B$2,"Low", IF(A1083 &lt;='Additional Data'!$B$3, "Medium", "High"))</f>
        <v>Medium</v>
      </c>
      <c r="C1083">
        <v>0</v>
      </c>
      <c r="D1083">
        <v>1</v>
      </c>
      <c r="E1083">
        <v>18</v>
      </c>
      <c r="F1083" t="str">
        <f t="shared" si="144"/>
        <v>Recent</v>
      </c>
      <c r="G1083">
        <v>70</v>
      </c>
      <c r="H1083">
        <v>54</v>
      </c>
      <c r="I1083">
        <v>109</v>
      </c>
      <c r="J1083">
        <v>80</v>
      </c>
      <c r="K1083">
        <v>9</v>
      </c>
      <c r="L1083">
        <v>45</v>
      </c>
      <c r="M1083">
        <f>INDEX('Additional Data'!$H$2:$M$2, MATCH(MAX(G1083:L1083), G1083:L1083,0))</f>
        <v>0</v>
      </c>
      <c r="N1083">
        <v>2</v>
      </c>
      <c r="O1083">
        <v>4</v>
      </c>
      <c r="P1083">
        <v>1</v>
      </c>
      <c r="Q1083">
        <v>7</v>
      </c>
      <c r="R1083">
        <v>5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3</v>
      </c>
      <c r="Z1083">
        <v>11</v>
      </c>
      <c r="AA1083">
        <v>0</v>
      </c>
      <c r="AB1083">
        <v>41</v>
      </c>
      <c r="AC1083" t="str" cm="1">
        <f t="array" ref="AC1083">_xlfn.IFS(AB1083 &lt; 30, "&lt; 30", AB1083 &lt; 40, "30-39", AB1083 &lt; 50, "40-49", AB1083 &gt;= 50, "50+")</f>
        <v>40-49</v>
      </c>
      <c r="AD1083">
        <v>2564</v>
      </c>
      <c r="AE1083">
        <v>0</v>
      </c>
      <c r="AF1083">
        <v>1</v>
      </c>
      <c r="AG1083">
        <v>0</v>
      </c>
      <c r="AH1083">
        <v>0</v>
      </c>
      <c r="AI1083">
        <v>0</v>
      </c>
      <c r="AJ1083" t="str" cm="1">
        <f t="array" ref="AJ108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8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83">
        <v>1</v>
      </c>
      <c r="AM1083">
        <v>0</v>
      </c>
      <c r="AN1083">
        <v>0</v>
      </c>
      <c r="AO1083">
        <v>0</v>
      </c>
      <c r="AP1083">
        <v>0</v>
      </c>
      <c r="AQ1083" t="str" cm="1">
        <f t="array" ref="AQ108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083" t="str" cm="1">
        <f t="array" ref="AR108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083">
        <v>322</v>
      </c>
      <c r="AT1083">
        <v>277</v>
      </c>
      <c r="AU1083">
        <v>0</v>
      </c>
      <c r="AV1083">
        <v>1</v>
      </c>
      <c r="AW1083" t="s">
        <v>47</v>
      </c>
      <c r="AX1083" t="s">
        <v>13</v>
      </c>
      <c r="AY1083" t="str">
        <f t="shared" si="145"/>
        <v>Store</v>
      </c>
      <c r="AZ1083">
        <v>12</v>
      </c>
      <c r="BA1083" t="s">
        <v>44</v>
      </c>
      <c r="BB1083">
        <f t="shared" si="146"/>
        <v>12</v>
      </c>
      <c r="BC1083">
        <f t="shared" si="147"/>
        <v>367</v>
      </c>
      <c r="BD1083">
        <f t="shared" si="148"/>
        <v>9</v>
      </c>
      <c r="BE1083">
        <f t="shared" si="149"/>
        <v>4</v>
      </c>
      <c r="BF1083">
        <f t="shared" si="150"/>
        <v>4</v>
      </c>
      <c r="BG1083">
        <f t="shared" si="151"/>
        <v>17</v>
      </c>
      <c r="BH1083">
        <f t="shared" si="152"/>
        <v>5</v>
      </c>
      <c r="BI1083" t="str">
        <f>VLOOKUP(BH1083,'Additional Data'!$E$1:$F$12,2,FALSE)</f>
        <v>Loyal Customer</v>
      </c>
      <c r="BJ1083" t="str">
        <f>IF(G1083 &lt;= 'Additional Data'!$Q$2, "Low", IF(G1083 &lt;= 'Additional Data'!$Q$3, "Medium", "High"))</f>
        <v>Medium</v>
      </c>
      <c r="BK1083" t="str">
        <f>IF(K1083 &lt;= 'Additional Data'!$V$2, "Low", IF(K1083 &lt;= 'Additional Data'!$V$3, "Medium", "High"))</f>
        <v>Medium</v>
      </c>
      <c r="BL1083" t="str">
        <f>IF(L1083 &lt;= 'Additional Data'!$AA$2, "Low", IF(L1083 &lt;= 'Additional Data'!$AA$3, "Medium", "High"))</f>
        <v>Medium</v>
      </c>
      <c r="BM1083">
        <v>1082</v>
      </c>
    </row>
    <row r="1084" spans="1:65" x14ac:dyDescent="0.25">
      <c r="A1084">
        <v>38508</v>
      </c>
      <c r="B1084" t="str">
        <f>IF(A1084 &lt;= 'Additional Data'!$B$2,"Low", IF(A1084 &lt;='Additional Data'!$B$3, "Medium", "High"))</f>
        <v>Medium</v>
      </c>
      <c r="C1084">
        <v>1</v>
      </c>
      <c r="D1084">
        <v>0</v>
      </c>
      <c r="E1084">
        <v>95</v>
      </c>
      <c r="F1084" t="str">
        <f t="shared" si="144"/>
        <v>Old</v>
      </c>
      <c r="G1084">
        <v>120</v>
      </c>
      <c r="H1084">
        <v>19</v>
      </c>
      <c r="I1084">
        <v>206</v>
      </c>
      <c r="J1084">
        <v>25</v>
      </c>
      <c r="K1084">
        <v>19</v>
      </c>
      <c r="L1084">
        <v>54</v>
      </c>
      <c r="M1084">
        <f>INDEX('Additional Data'!$H$2:$M$2, MATCH(MAX(G1084:L1084), G1084:L1084,0))</f>
        <v>0</v>
      </c>
      <c r="N1084">
        <v>6</v>
      </c>
      <c r="O1084">
        <v>7</v>
      </c>
      <c r="P1084">
        <v>2</v>
      </c>
      <c r="Q1084">
        <v>5</v>
      </c>
      <c r="R1084">
        <v>8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3</v>
      </c>
      <c r="Z1084">
        <v>11</v>
      </c>
      <c r="AA1084">
        <v>0</v>
      </c>
      <c r="AB1084">
        <v>34</v>
      </c>
      <c r="AC1084" t="str" cm="1">
        <f t="array" ref="AC1084">_xlfn.IFS(AB1084 &lt; 30, "&lt; 30", AB1084 &lt; 40, "30-39", AB1084 &lt; 50, "40-49", AB1084 &gt;= 50, "50+")</f>
        <v>30-39</v>
      </c>
      <c r="AD1084">
        <v>2490</v>
      </c>
      <c r="AE1084">
        <v>0</v>
      </c>
      <c r="AF1084">
        <v>1</v>
      </c>
      <c r="AG1084">
        <v>0</v>
      </c>
      <c r="AH1084">
        <v>0</v>
      </c>
      <c r="AI1084">
        <v>0</v>
      </c>
      <c r="AJ1084" t="str" cm="1">
        <f t="array" ref="AJ108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8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84">
        <v>0</v>
      </c>
      <c r="AM1084">
        <v>0</v>
      </c>
      <c r="AN1084">
        <v>1</v>
      </c>
      <c r="AO1084">
        <v>0</v>
      </c>
      <c r="AP1084">
        <v>0</v>
      </c>
      <c r="AQ1084" t="str" cm="1">
        <f t="array" ref="AQ108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84" t="str" cm="1">
        <f t="array" ref="AR108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84">
        <v>389</v>
      </c>
      <c r="AT1084">
        <v>335</v>
      </c>
      <c r="AU1084">
        <v>0</v>
      </c>
      <c r="AV1084">
        <v>1</v>
      </c>
      <c r="AW1084" t="s">
        <v>46</v>
      </c>
      <c r="AX1084" t="s">
        <v>11</v>
      </c>
      <c r="AY1084" t="str">
        <f t="shared" si="145"/>
        <v>Web</v>
      </c>
      <c r="AZ1084">
        <v>14</v>
      </c>
      <c r="BA1084" t="s">
        <v>44</v>
      </c>
      <c r="BB1084">
        <f t="shared" si="146"/>
        <v>14</v>
      </c>
      <c r="BC1084">
        <f t="shared" si="147"/>
        <v>443</v>
      </c>
      <c r="BD1084">
        <f t="shared" si="148"/>
        <v>0.99999999999999978</v>
      </c>
      <c r="BE1084">
        <f t="shared" si="149"/>
        <v>5</v>
      </c>
      <c r="BF1084">
        <f t="shared" si="150"/>
        <v>5</v>
      </c>
      <c r="BG1084">
        <f t="shared" si="151"/>
        <v>11</v>
      </c>
      <c r="BH1084">
        <f t="shared" si="152"/>
        <v>3</v>
      </c>
      <c r="BI1084" t="str">
        <f>VLOOKUP(BH1084,'Additional Data'!$E$1:$F$12,2,FALSE)</f>
        <v>At Risk</v>
      </c>
      <c r="BJ1084" t="str">
        <f>IF(G1084 &lt;= 'Additional Data'!$Q$2, "Low", IF(G1084 &lt;= 'Additional Data'!$Q$3, "Medium", "High"))</f>
        <v>Medium</v>
      </c>
      <c r="BK1084" t="str">
        <f>IF(K1084 &lt;= 'Additional Data'!$V$2, "Low", IF(K1084 &lt;= 'Additional Data'!$V$3, "Medium", "High"))</f>
        <v>Medium</v>
      </c>
      <c r="BL1084" t="str">
        <f>IF(L1084 &lt;= 'Additional Data'!$AA$2, "Low", IF(L1084 &lt;= 'Additional Data'!$AA$3, "Medium", "High"))</f>
        <v>Medium</v>
      </c>
      <c r="BM1084">
        <v>1083</v>
      </c>
    </row>
    <row r="1085" spans="1:65" x14ac:dyDescent="0.25">
      <c r="A1085">
        <v>53187</v>
      </c>
      <c r="B1085" t="str">
        <f>IF(A1085 &lt;= 'Additional Data'!$B$2,"Low", IF(A1085 &lt;='Additional Data'!$B$3, "Medium", "High"))</f>
        <v>Medium</v>
      </c>
      <c r="C1085">
        <v>1</v>
      </c>
      <c r="D1085">
        <v>0</v>
      </c>
      <c r="E1085">
        <v>66</v>
      </c>
      <c r="F1085" t="str">
        <f t="shared" si="144"/>
        <v>Old</v>
      </c>
      <c r="G1085">
        <v>211</v>
      </c>
      <c r="H1085">
        <v>2</v>
      </c>
      <c r="I1085">
        <v>30</v>
      </c>
      <c r="J1085">
        <v>7</v>
      </c>
      <c r="K1085">
        <v>7</v>
      </c>
      <c r="L1085">
        <v>10</v>
      </c>
      <c r="M1085">
        <f>INDEX('Additional Data'!$H$2:$M$2, MATCH(MAX(G1085:L1085), G1085:L1085,0))</f>
        <v>0</v>
      </c>
      <c r="N1085">
        <v>2</v>
      </c>
      <c r="O1085">
        <v>4</v>
      </c>
      <c r="P1085">
        <v>1</v>
      </c>
      <c r="Q1085">
        <v>6</v>
      </c>
      <c r="R1085">
        <v>5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3</v>
      </c>
      <c r="Z1085">
        <v>11</v>
      </c>
      <c r="AA1085">
        <v>0</v>
      </c>
      <c r="AB1085">
        <v>50</v>
      </c>
      <c r="AC1085" t="str" cm="1">
        <f t="array" ref="AC1085">_xlfn.IFS(AB1085 &lt; 30, "&lt; 30", AB1085 &lt; 40, "30-39", AB1085 &lt; 50, "40-49", AB1085 &gt;= 50, "50+")</f>
        <v>50+</v>
      </c>
      <c r="AD1085">
        <v>2405</v>
      </c>
      <c r="AE1085">
        <v>0</v>
      </c>
      <c r="AF1085">
        <v>0</v>
      </c>
      <c r="AG1085">
        <v>0</v>
      </c>
      <c r="AH1085">
        <v>1</v>
      </c>
      <c r="AI1085">
        <v>0</v>
      </c>
      <c r="AJ1085" t="str" cm="1">
        <f t="array" ref="AJ108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8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85">
        <v>0</v>
      </c>
      <c r="AM1085">
        <v>0</v>
      </c>
      <c r="AN1085">
        <v>1</v>
      </c>
      <c r="AO1085">
        <v>0</v>
      </c>
      <c r="AP1085">
        <v>0</v>
      </c>
      <c r="AQ1085" t="str" cm="1">
        <f t="array" ref="AQ108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85" t="str" cm="1">
        <f t="array" ref="AR108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85">
        <v>257</v>
      </c>
      <c r="AT1085">
        <v>247</v>
      </c>
      <c r="AU1085">
        <v>0</v>
      </c>
      <c r="AV1085">
        <v>1</v>
      </c>
      <c r="AW1085" t="s">
        <v>47</v>
      </c>
      <c r="AX1085" t="s">
        <v>13</v>
      </c>
      <c r="AY1085" t="str">
        <f t="shared" si="145"/>
        <v>Store</v>
      </c>
      <c r="AZ1085">
        <v>11</v>
      </c>
      <c r="BA1085" t="s">
        <v>44</v>
      </c>
      <c r="BB1085">
        <f t="shared" si="146"/>
        <v>11</v>
      </c>
      <c r="BC1085">
        <f t="shared" si="147"/>
        <v>267</v>
      </c>
      <c r="BD1085">
        <f t="shared" si="148"/>
        <v>4</v>
      </c>
      <c r="BE1085">
        <f t="shared" si="149"/>
        <v>4</v>
      </c>
      <c r="BF1085">
        <f t="shared" si="150"/>
        <v>4</v>
      </c>
      <c r="BG1085">
        <f t="shared" si="151"/>
        <v>12</v>
      </c>
      <c r="BH1085">
        <f t="shared" si="152"/>
        <v>3</v>
      </c>
      <c r="BI1085" t="str">
        <f>VLOOKUP(BH1085,'Additional Data'!$E$1:$F$12,2,FALSE)</f>
        <v>At Risk</v>
      </c>
      <c r="BJ1085" t="str">
        <f>IF(G1085 &lt;= 'Additional Data'!$Q$2, "Low", IF(G1085 &lt;= 'Additional Data'!$Q$3, "Medium", "High"))</f>
        <v>Medium</v>
      </c>
      <c r="BK1085" t="str">
        <f>IF(K1085 &lt;= 'Additional Data'!$V$2, "Low", IF(K1085 &lt;= 'Additional Data'!$V$3, "Medium", "High"))</f>
        <v>Medium</v>
      </c>
      <c r="BL1085" t="str">
        <f>IF(L1085 &lt;= 'Additional Data'!$AA$2, "Low", IF(L1085 &lt;= 'Additional Data'!$AA$3, "Medium", "High"))</f>
        <v>Medium</v>
      </c>
      <c r="BM1085">
        <v>1084</v>
      </c>
    </row>
    <row r="1086" spans="1:65" x14ac:dyDescent="0.25">
      <c r="A1086">
        <v>30023</v>
      </c>
      <c r="B1086" t="str">
        <f>IF(A1086 &lt;= 'Additional Data'!$B$2,"Low", IF(A1086 &lt;='Additional Data'!$B$3, "Medium", "High"))</f>
        <v>Low</v>
      </c>
      <c r="C1086">
        <v>1</v>
      </c>
      <c r="D1086">
        <v>0</v>
      </c>
      <c r="E1086">
        <v>28</v>
      </c>
      <c r="F1086" t="str">
        <f t="shared" si="144"/>
        <v>Recent</v>
      </c>
      <c r="G1086">
        <v>11</v>
      </c>
      <c r="H1086">
        <v>0</v>
      </c>
      <c r="I1086">
        <v>16</v>
      </c>
      <c r="J1086">
        <v>7</v>
      </c>
      <c r="K1086">
        <v>6</v>
      </c>
      <c r="L1086">
        <v>21</v>
      </c>
      <c r="M1086">
        <f>INDEX('Additional Data'!$H$2:$M$2, MATCH(MAX(G1086:L1086), G1086:L1086,0))</f>
        <v>0</v>
      </c>
      <c r="N1086">
        <v>1</v>
      </c>
      <c r="O1086">
        <v>2</v>
      </c>
      <c r="P1086">
        <v>0</v>
      </c>
      <c r="Q1086">
        <v>3</v>
      </c>
      <c r="R1086">
        <v>8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3</v>
      </c>
      <c r="Z1086">
        <v>11</v>
      </c>
      <c r="AA1086">
        <v>0</v>
      </c>
      <c r="AB1086">
        <v>48</v>
      </c>
      <c r="AC1086" t="str" cm="1">
        <f t="array" ref="AC1086">_xlfn.IFS(AB1086 &lt; 30, "&lt; 30", AB1086 &lt; 40, "30-39", AB1086 &lt; 50, "40-49", AB1086 &gt;= 50, "50+")</f>
        <v>40-49</v>
      </c>
      <c r="AD1086">
        <v>2256</v>
      </c>
      <c r="AE1086">
        <v>0</v>
      </c>
      <c r="AF1086">
        <v>1</v>
      </c>
      <c r="AG1086">
        <v>0</v>
      </c>
      <c r="AH1086">
        <v>0</v>
      </c>
      <c r="AI1086">
        <v>0</v>
      </c>
      <c r="AJ1086" t="str" cm="1">
        <f t="array" ref="AJ108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8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86">
        <v>0</v>
      </c>
      <c r="AM1086">
        <v>0</v>
      </c>
      <c r="AN1086">
        <v>1</v>
      </c>
      <c r="AO1086">
        <v>0</v>
      </c>
      <c r="AP1086">
        <v>0</v>
      </c>
      <c r="AQ1086" t="str" cm="1">
        <f t="array" ref="AQ108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86" t="str" cm="1">
        <f t="array" ref="AR108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86">
        <v>40</v>
      </c>
      <c r="AT1086">
        <v>19</v>
      </c>
      <c r="AU1086">
        <v>0</v>
      </c>
      <c r="AV1086">
        <v>1</v>
      </c>
      <c r="AW1086" t="s">
        <v>45</v>
      </c>
      <c r="AX1086" t="s">
        <v>13</v>
      </c>
      <c r="AY1086" t="str">
        <f t="shared" si="145"/>
        <v>Store</v>
      </c>
      <c r="AZ1086">
        <v>5</v>
      </c>
      <c r="BA1086" t="s">
        <v>44</v>
      </c>
      <c r="BB1086">
        <f t="shared" si="146"/>
        <v>5</v>
      </c>
      <c r="BC1086">
        <f t="shared" si="147"/>
        <v>61</v>
      </c>
      <c r="BD1086">
        <f t="shared" si="148"/>
        <v>8</v>
      </c>
      <c r="BE1086">
        <f t="shared" si="149"/>
        <v>1</v>
      </c>
      <c r="BF1086">
        <f t="shared" si="150"/>
        <v>2</v>
      </c>
      <c r="BG1086">
        <f t="shared" si="151"/>
        <v>11</v>
      </c>
      <c r="BH1086">
        <f t="shared" si="152"/>
        <v>3</v>
      </c>
      <c r="BI1086" t="str">
        <f>VLOOKUP(BH1086,'Additional Data'!$E$1:$F$12,2,FALSE)</f>
        <v>At Risk</v>
      </c>
      <c r="BJ1086" t="str">
        <f>IF(G1086 &lt;= 'Additional Data'!$Q$2, "Low", IF(G1086 &lt;= 'Additional Data'!$Q$3, "Medium", "High"))</f>
        <v>Low</v>
      </c>
      <c r="BK1086" t="str">
        <f>IF(K1086 &lt;= 'Additional Data'!$V$2, "Low", IF(K1086 &lt;= 'Additional Data'!$V$3, "Medium", "High"))</f>
        <v>Medium</v>
      </c>
      <c r="BL1086" t="str">
        <f>IF(L1086 &lt;= 'Additional Data'!$AA$2, "Low", IF(L1086 &lt;= 'Additional Data'!$AA$3, "Medium", "High"))</f>
        <v>Medium</v>
      </c>
      <c r="BM1086">
        <v>1085</v>
      </c>
    </row>
    <row r="1087" spans="1:65" x14ac:dyDescent="0.25">
      <c r="A1087">
        <v>76045</v>
      </c>
      <c r="B1087" t="str">
        <f>IF(A1087 &lt;= 'Additional Data'!$B$2,"Low", IF(A1087 &lt;='Additional Data'!$B$3, "Medium", "High"))</f>
        <v>High</v>
      </c>
      <c r="C1087">
        <v>0</v>
      </c>
      <c r="D1087">
        <v>0</v>
      </c>
      <c r="E1087">
        <v>78</v>
      </c>
      <c r="F1087" t="str">
        <f t="shared" si="144"/>
        <v>Old</v>
      </c>
      <c r="G1087">
        <v>760</v>
      </c>
      <c r="H1087">
        <v>53</v>
      </c>
      <c r="I1087">
        <v>400</v>
      </c>
      <c r="J1087">
        <v>17</v>
      </c>
      <c r="K1087">
        <v>93</v>
      </c>
      <c r="L1087">
        <v>0</v>
      </c>
      <c r="M1087">
        <f>INDEX('Additional Data'!$H$2:$M$2, MATCH(MAX(G1087:L1087), G1087:L1087,0))</f>
        <v>0</v>
      </c>
      <c r="N1087">
        <v>1</v>
      </c>
      <c r="O1087">
        <v>4</v>
      </c>
      <c r="P1087">
        <v>5</v>
      </c>
      <c r="Q1087">
        <v>11</v>
      </c>
      <c r="R1087">
        <v>2</v>
      </c>
      <c r="S1087">
        <v>0</v>
      </c>
      <c r="T1087">
        <v>0</v>
      </c>
      <c r="U1087">
        <v>0</v>
      </c>
      <c r="V1087">
        <v>1</v>
      </c>
      <c r="W1087">
        <v>0</v>
      </c>
      <c r="X1087">
        <v>0</v>
      </c>
      <c r="Y1087">
        <v>3</v>
      </c>
      <c r="Z1087">
        <v>11</v>
      </c>
      <c r="AA1087">
        <v>0</v>
      </c>
      <c r="AB1087">
        <v>60</v>
      </c>
      <c r="AC1087" t="str" cm="1">
        <f t="array" ref="AC1087">_xlfn.IFS(AB1087 &lt; 30, "&lt; 30", AB1087 &lt; 40, "30-39", AB1087 &lt; 50, "40-49", AB1087 &gt;= 50, "50+")</f>
        <v>50+</v>
      </c>
      <c r="AD1087">
        <v>2385</v>
      </c>
      <c r="AE1087">
        <v>0</v>
      </c>
      <c r="AF1087">
        <v>0</v>
      </c>
      <c r="AG1087">
        <v>1</v>
      </c>
      <c r="AH1087">
        <v>0</v>
      </c>
      <c r="AI1087">
        <v>0</v>
      </c>
      <c r="AJ1087" t="str" cm="1">
        <f t="array" ref="AJ108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8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87">
        <v>0</v>
      </c>
      <c r="AM1087">
        <v>0</v>
      </c>
      <c r="AN1087">
        <v>0</v>
      </c>
      <c r="AO1087">
        <v>0</v>
      </c>
      <c r="AP1087">
        <v>1</v>
      </c>
      <c r="AQ1087" t="str" cm="1">
        <f t="array" ref="AQ108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87" t="str" cm="1">
        <f t="array" ref="AR108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87">
        <v>1323</v>
      </c>
      <c r="AT1087">
        <v>1323</v>
      </c>
      <c r="AU1087">
        <v>1</v>
      </c>
      <c r="AV1087">
        <v>0</v>
      </c>
      <c r="AW1087" t="s">
        <v>43</v>
      </c>
      <c r="AX1087" t="s">
        <v>13</v>
      </c>
      <c r="AY1087" t="str">
        <f t="shared" si="145"/>
        <v>Store</v>
      </c>
      <c r="AZ1087">
        <v>20</v>
      </c>
      <c r="BA1087" t="s">
        <v>48</v>
      </c>
      <c r="BB1087">
        <f t="shared" si="146"/>
        <v>20</v>
      </c>
      <c r="BC1087">
        <f t="shared" si="147"/>
        <v>1323</v>
      </c>
      <c r="BD1087">
        <f t="shared" si="148"/>
        <v>3.0000000000000004</v>
      </c>
      <c r="BE1087">
        <f t="shared" si="149"/>
        <v>7</v>
      </c>
      <c r="BF1087">
        <f t="shared" si="150"/>
        <v>8</v>
      </c>
      <c r="BG1087">
        <f t="shared" si="151"/>
        <v>18</v>
      </c>
      <c r="BH1087">
        <f t="shared" si="152"/>
        <v>6</v>
      </c>
      <c r="BI1087" t="str">
        <f>VLOOKUP(BH1087,'Additional Data'!$E$1:$F$12,2,FALSE)</f>
        <v>Loyal Customer</v>
      </c>
      <c r="BJ1087" t="str">
        <f>IF(G1087 &lt;= 'Additional Data'!$Q$2, "Low", IF(G1087 &lt;= 'Additional Data'!$Q$3, "Medium", "High"))</f>
        <v>High</v>
      </c>
      <c r="BK1087" t="str">
        <f>IF(K1087 &lt;= 'Additional Data'!$V$2, "Low", IF(K1087 &lt;= 'Additional Data'!$V$3, "Medium", "High"))</f>
        <v>High</v>
      </c>
      <c r="BL1087" t="str">
        <f>IF(L1087 &lt;= 'Additional Data'!$AA$2, "Low", IF(L1087 &lt;= 'Additional Data'!$AA$3, "Medium", "High"))</f>
        <v>Low</v>
      </c>
      <c r="BM1087">
        <v>1086</v>
      </c>
    </row>
    <row r="1088" spans="1:65" x14ac:dyDescent="0.25">
      <c r="A1088">
        <v>50870</v>
      </c>
      <c r="B1088" t="str">
        <f>IF(A1088 &lt;= 'Additional Data'!$B$2,"Low", IF(A1088 &lt;='Additional Data'!$B$3, "Medium", "High"))</f>
        <v>Medium</v>
      </c>
      <c r="C1088">
        <v>0</v>
      </c>
      <c r="D1088">
        <v>1</v>
      </c>
      <c r="E1088">
        <v>13</v>
      </c>
      <c r="F1088" t="str">
        <f t="shared" si="144"/>
        <v>Recent</v>
      </c>
      <c r="G1088">
        <v>53</v>
      </c>
      <c r="H1088">
        <v>0</v>
      </c>
      <c r="I1088">
        <v>8</v>
      </c>
      <c r="J1088">
        <v>0</v>
      </c>
      <c r="K1088">
        <v>0</v>
      </c>
      <c r="L1088">
        <v>2</v>
      </c>
      <c r="M1088">
        <f>INDEX('Additional Data'!$H$2:$M$2, MATCH(MAX(G1088:L1088), G1088:L1088,0))</f>
        <v>0</v>
      </c>
      <c r="N1088">
        <v>1</v>
      </c>
      <c r="O1088">
        <v>2</v>
      </c>
      <c r="P1088">
        <v>0</v>
      </c>
      <c r="Q1088">
        <v>3</v>
      </c>
      <c r="R1088">
        <v>5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3</v>
      </c>
      <c r="Z1088">
        <v>11</v>
      </c>
      <c r="AA1088">
        <v>0</v>
      </c>
      <c r="AB1088">
        <v>68</v>
      </c>
      <c r="AC1088" t="str" cm="1">
        <f t="array" ref="AC1088">_xlfn.IFS(AB1088 &lt; 30, "&lt; 30", AB1088 &lt; 40, "30-39", AB1088 &lt; 50, "40-49", AB1088 &gt;= 50, "50+")</f>
        <v>50+</v>
      </c>
      <c r="AD1088">
        <v>2169</v>
      </c>
      <c r="AE1088">
        <v>0</v>
      </c>
      <c r="AF1088">
        <v>1</v>
      </c>
      <c r="AG1088">
        <v>0</v>
      </c>
      <c r="AH1088">
        <v>0</v>
      </c>
      <c r="AI1088">
        <v>0</v>
      </c>
      <c r="AJ1088" t="str" cm="1">
        <f t="array" ref="AJ108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8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88">
        <v>0</v>
      </c>
      <c r="AM1088">
        <v>0</v>
      </c>
      <c r="AN1088">
        <v>0</v>
      </c>
      <c r="AO1088">
        <v>0</v>
      </c>
      <c r="AP1088">
        <v>1</v>
      </c>
      <c r="AQ1088" t="str" cm="1">
        <f t="array" ref="AQ108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88" t="str" cm="1">
        <f t="array" ref="AR108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88">
        <v>61</v>
      </c>
      <c r="AT1088">
        <v>59</v>
      </c>
      <c r="AU1088">
        <v>0</v>
      </c>
      <c r="AV1088">
        <v>1</v>
      </c>
      <c r="AW1088" t="s">
        <v>47</v>
      </c>
      <c r="AX1088" t="s">
        <v>13</v>
      </c>
      <c r="AY1088" t="str">
        <f t="shared" si="145"/>
        <v>Store</v>
      </c>
      <c r="AZ1088">
        <v>5</v>
      </c>
      <c r="BA1088" t="s">
        <v>44</v>
      </c>
      <c r="BB1088">
        <f t="shared" si="146"/>
        <v>5</v>
      </c>
      <c r="BC1088">
        <f t="shared" si="147"/>
        <v>63</v>
      </c>
      <c r="BD1088">
        <f t="shared" si="148"/>
        <v>9</v>
      </c>
      <c r="BE1088">
        <f t="shared" si="149"/>
        <v>1</v>
      </c>
      <c r="BF1088">
        <f t="shared" si="150"/>
        <v>2</v>
      </c>
      <c r="BG1088">
        <f t="shared" si="151"/>
        <v>12</v>
      </c>
      <c r="BH1088">
        <f t="shared" si="152"/>
        <v>3</v>
      </c>
      <c r="BI1088" t="str">
        <f>VLOOKUP(BH1088,'Additional Data'!$E$1:$F$12,2,FALSE)</f>
        <v>At Risk</v>
      </c>
      <c r="BJ1088" t="str">
        <f>IF(G1088 &lt;= 'Additional Data'!$Q$2, "Low", IF(G1088 &lt;= 'Additional Data'!$Q$3, "Medium", "High"))</f>
        <v>Medium</v>
      </c>
      <c r="BK1088" t="str">
        <f>IF(K1088 &lt;= 'Additional Data'!$V$2, "Low", IF(K1088 &lt;= 'Additional Data'!$V$3, "Medium", "High"))</f>
        <v>Low</v>
      </c>
      <c r="BL1088" t="str">
        <f>IF(L1088 &lt;= 'Additional Data'!$AA$2, "Low", IF(L1088 &lt;= 'Additional Data'!$AA$3, "Medium", "High"))</f>
        <v>Low</v>
      </c>
      <c r="BM1088">
        <v>1087</v>
      </c>
    </row>
    <row r="1089" spans="1:65" x14ac:dyDescent="0.25">
      <c r="A1089">
        <v>15315</v>
      </c>
      <c r="B1089" t="str">
        <f>IF(A1089 &lt;= 'Additional Data'!$B$2,"Low", IF(A1089 &lt;='Additional Data'!$B$3, "Medium", "High"))</f>
        <v>Low</v>
      </c>
      <c r="C1089">
        <v>0</v>
      </c>
      <c r="D1089">
        <v>0</v>
      </c>
      <c r="E1089">
        <v>27</v>
      </c>
      <c r="F1089" t="str">
        <f t="shared" si="144"/>
        <v>Recent</v>
      </c>
      <c r="G1089">
        <v>7</v>
      </c>
      <c r="H1089">
        <v>4</v>
      </c>
      <c r="I1089">
        <v>13</v>
      </c>
      <c r="J1089">
        <v>15</v>
      </c>
      <c r="K1089">
        <v>8</v>
      </c>
      <c r="L1089">
        <v>17</v>
      </c>
      <c r="M1089">
        <f>INDEX('Additional Data'!$H$2:$M$2, MATCH(MAX(G1089:L1089), G1089:L1089,0))</f>
        <v>0</v>
      </c>
      <c r="N1089">
        <v>2</v>
      </c>
      <c r="O1089">
        <v>2</v>
      </c>
      <c r="P1089">
        <v>0</v>
      </c>
      <c r="Q1089">
        <v>4</v>
      </c>
      <c r="R1089">
        <v>5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3</v>
      </c>
      <c r="Z1089">
        <v>11</v>
      </c>
      <c r="AA1089">
        <v>0</v>
      </c>
      <c r="AB1089">
        <v>50</v>
      </c>
      <c r="AC1089" t="str" cm="1">
        <f t="array" ref="AC1089">_xlfn.IFS(AB1089 &lt; 30, "&lt; 30", AB1089 &lt; 40, "30-39", AB1089 &lt; 50, "40-49", AB1089 &gt;= 50, "50+")</f>
        <v>50+</v>
      </c>
      <c r="AD1089">
        <v>2489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 t="str" cm="1">
        <f t="array" ref="AJ108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8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89">
        <v>1</v>
      </c>
      <c r="AM1089">
        <v>0</v>
      </c>
      <c r="AN1089">
        <v>0</v>
      </c>
      <c r="AO1089">
        <v>0</v>
      </c>
      <c r="AP1089">
        <v>0</v>
      </c>
      <c r="AQ1089" t="str" cm="1">
        <f t="array" ref="AQ108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089" t="str" cm="1">
        <f t="array" ref="AR108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089">
        <v>47</v>
      </c>
      <c r="AT1089">
        <v>30</v>
      </c>
      <c r="AU1089">
        <v>0</v>
      </c>
      <c r="AV1089">
        <v>0</v>
      </c>
      <c r="AW1089" t="s">
        <v>45</v>
      </c>
      <c r="AX1089" t="s">
        <v>13</v>
      </c>
      <c r="AY1089" t="str">
        <f t="shared" si="145"/>
        <v>Store</v>
      </c>
      <c r="AZ1089">
        <v>6</v>
      </c>
      <c r="BA1089" t="s">
        <v>44</v>
      </c>
      <c r="BB1089">
        <f t="shared" si="146"/>
        <v>6</v>
      </c>
      <c r="BC1089">
        <f t="shared" si="147"/>
        <v>64</v>
      </c>
      <c r="BD1089">
        <f t="shared" si="148"/>
        <v>8</v>
      </c>
      <c r="BE1089">
        <f t="shared" si="149"/>
        <v>2</v>
      </c>
      <c r="BF1089">
        <f t="shared" si="150"/>
        <v>2</v>
      </c>
      <c r="BG1089">
        <f t="shared" si="151"/>
        <v>12</v>
      </c>
      <c r="BH1089">
        <f t="shared" si="152"/>
        <v>3</v>
      </c>
      <c r="BI1089" t="str">
        <f>VLOOKUP(BH1089,'Additional Data'!$E$1:$F$12,2,FALSE)</f>
        <v>At Risk</v>
      </c>
      <c r="BJ1089" t="str">
        <f>IF(G1089 &lt;= 'Additional Data'!$Q$2, "Low", IF(G1089 &lt;= 'Additional Data'!$Q$3, "Medium", "High"))</f>
        <v>Low</v>
      </c>
      <c r="BK1089" t="str">
        <f>IF(K1089 &lt;= 'Additional Data'!$V$2, "Low", IF(K1089 &lt;= 'Additional Data'!$V$3, "Medium", "High"))</f>
        <v>Medium</v>
      </c>
      <c r="BL1089" t="str">
        <f>IF(L1089 &lt;= 'Additional Data'!$AA$2, "Low", IF(L1089 &lt;= 'Additional Data'!$AA$3, "Medium", "High"))</f>
        <v>Medium</v>
      </c>
      <c r="BM1089">
        <v>1088</v>
      </c>
    </row>
    <row r="1090" spans="1:65" x14ac:dyDescent="0.25">
      <c r="A1090">
        <v>65463</v>
      </c>
      <c r="B1090" t="str">
        <f>IF(A1090 &lt;= 'Additional Data'!$B$2,"Low", IF(A1090 &lt;='Additional Data'!$B$3, "Medium", "High"))</f>
        <v>Medium</v>
      </c>
      <c r="C1090">
        <v>1</v>
      </c>
      <c r="D1090">
        <v>0</v>
      </c>
      <c r="E1090">
        <v>17</v>
      </c>
      <c r="F1090" t="str">
        <f t="shared" ref="F1090:F1153" si="153">IF(E1090&lt;=7,"Very Recent",IF(E1090&lt;=30,"Recent",IF(E1090&lt;=60,"Mid","Old")))</f>
        <v>Recent</v>
      </c>
      <c r="G1090">
        <v>391</v>
      </c>
      <c r="H1090">
        <v>32</v>
      </c>
      <c r="I1090">
        <v>70</v>
      </c>
      <c r="J1090">
        <v>21</v>
      </c>
      <c r="K1090">
        <v>32</v>
      </c>
      <c r="L1090">
        <v>16</v>
      </c>
      <c r="M1090">
        <f>INDEX('Additional Data'!$H$2:$M$2, MATCH(MAX(G1090:L1090), G1090:L1090,0))</f>
        <v>0</v>
      </c>
      <c r="N1090">
        <v>2</v>
      </c>
      <c r="O1090">
        <v>6</v>
      </c>
      <c r="P1090">
        <v>2</v>
      </c>
      <c r="Q1090">
        <v>9</v>
      </c>
      <c r="R1090">
        <v>5</v>
      </c>
      <c r="S1090">
        <v>0</v>
      </c>
      <c r="T1090">
        <v>1</v>
      </c>
      <c r="U1090">
        <v>0</v>
      </c>
      <c r="V1090">
        <v>0</v>
      </c>
      <c r="W1090">
        <v>0</v>
      </c>
      <c r="X1090">
        <v>0</v>
      </c>
      <c r="Y1090">
        <v>3</v>
      </c>
      <c r="Z1090">
        <v>11</v>
      </c>
      <c r="AA1090">
        <v>0</v>
      </c>
      <c r="AB1090">
        <v>46</v>
      </c>
      <c r="AC1090" t="str" cm="1">
        <f t="array" ref="AC1090">_xlfn.IFS(AB1090 &lt; 30, "&lt; 30", AB1090 &lt; 40, "30-39", AB1090 &lt; 50, "40-49", AB1090 &gt;= 50, "50+")</f>
        <v>40-49</v>
      </c>
      <c r="AD1090">
        <v>2309</v>
      </c>
      <c r="AE1090">
        <v>0</v>
      </c>
      <c r="AF1090">
        <v>1</v>
      </c>
      <c r="AG1090">
        <v>0</v>
      </c>
      <c r="AH1090">
        <v>0</v>
      </c>
      <c r="AI1090">
        <v>0</v>
      </c>
      <c r="AJ1090" t="str" cm="1">
        <f t="array" ref="AJ109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9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90">
        <v>1</v>
      </c>
      <c r="AM1090">
        <v>0</v>
      </c>
      <c r="AN1090">
        <v>0</v>
      </c>
      <c r="AO1090">
        <v>0</v>
      </c>
      <c r="AP1090">
        <v>0</v>
      </c>
      <c r="AQ1090" t="str" cm="1">
        <f t="array" ref="AQ109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090" t="str" cm="1">
        <f t="array" ref="AR109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090">
        <v>546</v>
      </c>
      <c r="AT1090">
        <v>530</v>
      </c>
      <c r="AU1090">
        <v>1</v>
      </c>
      <c r="AV1090">
        <v>1</v>
      </c>
      <c r="AW1090" t="s">
        <v>46</v>
      </c>
      <c r="AX1090" t="s">
        <v>13</v>
      </c>
      <c r="AY1090" t="str">
        <f t="shared" ref="AY1090:AY1153" si="154">IF(AND(O1090 &gt;= P1090, O1090 &gt;= Q1090), "Web", IF(AND(P1090 &gt;= O1090, P1090 &gt;= Q1090), "Catalog", "Store"))</f>
        <v>Store</v>
      </c>
      <c r="AZ1090">
        <v>17</v>
      </c>
      <c r="BA1090" t="s">
        <v>48</v>
      </c>
      <c r="BB1090">
        <f t="shared" ref="BB1090:BB1153" si="155">SUM(O1090:Q1090)</f>
        <v>17</v>
      </c>
      <c r="BC1090">
        <f t="shared" ref="BC1090:BC1153" si="156">SUM(G1090:L1090)</f>
        <v>562</v>
      </c>
      <c r="BD1090">
        <f t="shared" ref="BD1090:BD1153" si="157">(1-_xlfn.PERCENTRANK.INC($E:$E,E1090,1))*10</f>
        <v>9</v>
      </c>
      <c r="BE1090">
        <f t="shared" ref="BE1090:BE1153" si="158">_xlfn.PERCENTRANK.INC($BB:$BB,BB1090,1)*10</f>
        <v>6</v>
      </c>
      <c r="BF1090">
        <f t="shared" ref="BF1090:BF1153" si="159">_xlfn.PERCENTRANK.INC($BC:$BC,BC1090,1)*10</f>
        <v>5</v>
      </c>
      <c r="BG1090">
        <f t="shared" ref="BG1090:BG1153" si="160">SUM(BD1090:BF1090)</f>
        <v>20</v>
      </c>
      <c r="BH1090">
        <f t="shared" ref="BH1090:BH1153" si="161">_xlfn.PERCENTRANK.INC($BG:$BG,BG1090,1)*10</f>
        <v>7</v>
      </c>
      <c r="BI1090" t="str">
        <f>VLOOKUP(BH1090,'Additional Data'!$E$1:$F$12,2,FALSE)</f>
        <v>Loyal Customer</v>
      </c>
      <c r="BJ1090" t="str">
        <f>IF(G1090 &lt;= 'Additional Data'!$Q$2, "Low", IF(G1090 &lt;= 'Additional Data'!$Q$3, "Medium", "High"))</f>
        <v>Medium</v>
      </c>
      <c r="BK1090" t="str">
        <f>IF(K1090 &lt;= 'Additional Data'!$V$2, "Low", IF(K1090 &lt;= 'Additional Data'!$V$3, "Medium", "High"))</f>
        <v>Medium</v>
      </c>
      <c r="BL1090" t="str">
        <f>IF(L1090 &lt;= 'Additional Data'!$AA$2, "Low", IF(L1090 &lt;= 'Additional Data'!$AA$3, "Medium", "High"))</f>
        <v>Medium</v>
      </c>
      <c r="BM1090">
        <v>1089</v>
      </c>
    </row>
    <row r="1091" spans="1:65" x14ac:dyDescent="0.25">
      <c r="A1091">
        <v>66480</v>
      </c>
      <c r="B1091" t="str">
        <f>IF(A1091 &lt;= 'Additional Data'!$B$2,"Low", IF(A1091 &lt;='Additional Data'!$B$3, "Medium", "High"))</f>
        <v>Medium</v>
      </c>
      <c r="C1091">
        <v>1</v>
      </c>
      <c r="D1091">
        <v>1</v>
      </c>
      <c r="E1091">
        <v>71</v>
      </c>
      <c r="F1091" t="str">
        <f t="shared" si="153"/>
        <v>Old</v>
      </c>
      <c r="G1091">
        <v>199</v>
      </c>
      <c r="H1091">
        <v>9</v>
      </c>
      <c r="I1091">
        <v>57</v>
      </c>
      <c r="J1091">
        <v>20</v>
      </c>
      <c r="K1091">
        <v>21</v>
      </c>
      <c r="L1091">
        <v>6</v>
      </c>
      <c r="M1091">
        <f>INDEX('Additional Data'!$H$2:$M$2, MATCH(MAX(G1091:L1091), G1091:L1091,0))</f>
        <v>0</v>
      </c>
      <c r="N1091">
        <v>7</v>
      </c>
      <c r="O1091">
        <v>4</v>
      </c>
      <c r="P1091">
        <v>1</v>
      </c>
      <c r="Q1091">
        <v>7</v>
      </c>
      <c r="R1091">
        <v>4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3</v>
      </c>
      <c r="Z1091">
        <v>11</v>
      </c>
      <c r="AA1091">
        <v>0</v>
      </c>
      <c r="AB1091">
        <v>55</v>
      </c>
      <c r="AC1091" t="str" cm="1">
        <f t="array" ref="AC1091">_xlfn.IFS(AB1091 &lt; 30, "&lt; 30", AB1091 &lt; 40, "30-39", AB1091 &lt; 50, "40-49", AB1091 &gt;= 50, "50+")</f>
        <v>50+</v>
      </c>
      <c r="AD1091">
        <v>2188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 t="str" cm="1">
        <f t="array" ref="AJ109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9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91">
        <v>0</v>
      </c>
      <c r="AM1091">
        <v>0</v>
      </c>
      <c r="AN1091">
        <v>1</v>
      </c>
      <c r="AO1091">
        <v>0</v>
      </c>
      <c r="AP1091">
        <v>0</v>
      </c>
      <c r="AQ1091" t="str" cm="1">
        <f t="array" ref="AQ109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91" t="str" cm="1">
        <f t="array" ref="AR109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91">
        <v>306</v>
      </c>
      <c r="AT1091">
        <v>300</v>
      </c>
      <c r="AU1091">
        <v>0</v>
      </c>
      <c r="AV1091">
        <v>2</v>
      </c>
      <c r="AW1091" t="s">
        <v>47</v>
      </c>
      <c r="AX1091" t="s">
        <v>13</v>
      </c>
      <c r="AY1091" t="str">
        <f t="shared" si="154"/>
        <v>Store</v>
      </c>
      <c r="AZ1091">
        <v>12</v>
      </c>
      <c r="BA1091" t="s">
        <v>44</v>
      </c>
      <c r="BB1091">
        <f t="shared" si="155"/>
        <v>12</v>
      </c>
      <c r="BC1091">
        <f t="shared" si="156"/>
        <v>312</v>
      </c>
      <c r="BD1091">
        <f t="shared" si="157"/>
        <v>3.0000000000000004</v>
      </c>
      <c r="BE1091">
        <f t="shared" si="158"/>
        <v>4</v>
      </c>
      <c r="BF1091">
        <f t="shared" si="159"/>
        <v>4</v>
      </c>
      <c r="BG1091">
        <f t="shared" si="160"/>
        <v>11</v>
      </c>
      <c r="BH1091">
        <f t="shared" si="161"/>
        <v>3</v>
      </c>
      <c r="BI1091" t="str">
        <f>VLOOKUP(BH1091,'Additional Data'!$E$1:$F$12,2,FALSE)</f>
        <v>At Risk</v>
      </c>
      <c r="BJ1091" t="str">
        <f>IF(G1091 &lt;= 'Additional Data'!$Q$2, "Low", IF(G1091 &lt;= 'Additional Data'!$Q$3, "Medium", "High"))</f>
        <v>Medium</v>
      </c>
      <c r="BK1091" t="str">
        <f>IF(K1091 &lt;= 'Additional Data'!$V$2, "Low", IF(K1091 &lt;= 'Additional Data'!$V$3, "Medium", "High"))</f>
        <v>Medium</v>
      </c>
      <c r="BL1091" t="str">
        <f>IF(L1091 &lt;= 'Additional Data'!$AA$2, "Low", IF(L1091 &lt;= 'Additional Data'!$AA$3, "Medium", "High"))</f>
        <v>Low</v>
      </c>
      <c r="BM1091">
        <v>1090</v>
      </c>
    </row>
    <row r="1092" spans="1:65" x14ac:dyDescent="0.25">
      <c r="A1092">
        <v>76773</v>
      </c>
      <c r="B1092" t="str">
        <f>IF(A1092 &lt;= 'Additional Data'!$B$2,"Low", IF(A1092 &lt;='Additional Data'!$B$3, "Medium", "High"))</f>
        <v>High</v>
      </c>
      <c r="C1092">
        <v>0</v>
      </c>
      <c r="D1092">
        <v>0</v>
      </c>
      <c r="E1092">
        <v>79</v>
      </c>
      <c r="F1092" t="str">
        <f t="shared" si="153"/>
        <v>Old</v>
      </c>
      <c r="G1092">
        <v>516</v>
      </c>
      <c r="H1092">
        <v>56</v>
      </c>
      <c r="I1092">
        <v>449</v>
      </c>
      <c r="J1092">
        <v>86</v>
      </c>
      <c r="K1092">
        <v>33</v>
      </c>
      <c r="L1092">
        <v>16</v>
      </c>
      <c r="M1092">
        <f>INDEX('Additional Data'!$H$2:$M$2, MATCH(MAX(G1092:L1092), G1092:L1092,0))</f>
        <v>0</v>
      </c>
      <c r="N1092">
        <v>1</v>
      </c>
      <c r="O1092">
        <v>2</v>
      </c>
      <c r="P1092">
        <v>2</v>
      </c>
      <c r="Q1092">
        <v>11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3</v>
      </c>
      <c r="Z1092">
        <v>11</v>
      </c>
      <c r="AA1092">
        <v>0</v>
      </c>
      <c r="AB1092">
        <v>66</v>
      </c>
      <c r="AC1092" t="str" cm="1">
        <f t="array" ref="AC1092">_xlfn.IFS(AB1092 &lt; 30, "&lt; 30", AB1092 &lt; 40, "30-39", AB1092 &lt; 50, "40-49", AB1092 &gt;= 50, "50+")</f>
        <v>50+</v>
      </c>
      <c r="AD1092">
        <v>2648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 t="str" cm="1">
        <f t="array" ref="AJ109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09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92">
        <v>0</v>
      </c>
      <c r="AM1092">
        <v>0</v>
      </c>
      <c r="AN1092">
        <v>1</v>
      </c>
      <c r="AO1092">
        <v>0</v>
      </c>
      <c r="AP1092">
        <v>0</v>
      </c>
      <c r="AQ1092" t="str" cm="1">
        <f t="array" ref="AQ109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92" t="str" cm="1">
        <f t="array" ref="AR109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92">
        <v>1140</v>
      </c>
      <c r="AT1092">
        <v>1124</v>
      </c>
      <c r="AU1092">
        <v>0</v>
      </c>
      <c r="AV1092">
        <v>0</v>
      </c>
      <c r="AW1092" t="s">
        <v>43</v>
      </c>
      <c r="AX1092" t="s">
        <v>13</v>
      </c>
      <c r="AY1092" t="str">
        <f t="shared" si="154"/>
        <v>Store</v>
      </c>
      <c r="AZ1092">
        <v>15</v>
      </c>
      <c r="BA1092" t="s">
        <v>44</v>
      </c>
      <c r="BB1092">
        <f t="shared" si="155"/>
        <v>15</v>
      </c>
      <c r="BC1092">
        <f t="shared" si="156"/>
        <v>1156</v>
      </c>
      <c r="BD1092">
        <f t="shared" si="157"/>
        <v>3.0000000000000004</v>
      </c>
      <c r="BE1092">
        <f t="shared" si="158"/>
        <v>5</v>
      </c>
      <c r="BF1092">
        <f t="shared" si="159"/>
        <v>7</v>
      </c>
      <c r="BG1092">
        <f t="shared" si="160"/>
        <v>15</v>
      </c>
      <c r="BH1092">
        <f t="shared" si="161"/>
        <v>4</v>
      </c>
      <c r="BI1092" t="str">
        <f>VLOOKUP(BH1092,'Additional Data'!$E$1:$F$12,2,FALSE)</f>
        <v>At Risk</v>
      </c>
      <c r="BJ1092" t="str">
        <f>IF(G1092 &lt;= 'Additional Data'!$Q$2, "Low", IF(G1092 &lt;= 'Additional Data'!$Q$3, "Medium", "High"))</f>
        <v>High</v>
      </c>
      <c r="BK1092" t="str">
        <f>IF(K1092 &lt;= 'Additional Data'!$V$2, "Low", IF(K1092 &lt;= 'Additional Data'!$V$3, "Medium", "High"))</f>
        <v>Medium</v>
      </c>
      <c r="BL1092" t="str">
        <f>IF(L1092 &lt;= 'Additional Data'!$AA$2, "Low", IF(L1092 &lt;= 'Additional Data'!$AA$3, "Medium", "High"))</f>
        <v>Medium</v>
      </c>
      <c r="BM1092">
        <v>1091</v>
      </c>
    </row>
    <row r="1093" spans="1:65" x14ac:dyDescent="0.25">
      <c r="A1093">
        <v>81698</v>
      </c>
      <c r="B1093" t="str">
        <f>IF(A1093 &lt;= 'Additional Data'!$B$2,"Low", IF(A1093 &lt;='Additional Data'!$B$3, "Medium", "High"))</f>
        <v>High</v>
      </c>
      <c r="C1093">
        <v>0</v>
      </c>
      <c r="D1093">
        <v>0</v>
      </c>
      <c r="E1093">
        <v>1</v>
      </c>
      <c r="F1093" t="str">
        <f t="shared" si="153"/>
        <v>Very Recent</v>
      </c>
      <c r="G1093">
        <v>709</v>
      </c>
      <c r="H1093">
        <v>45</v>
      </c>
      <c r="I1093">
        <v>115</v>
      </c>
      <c r="J1093">
        <v>30</v>
      </c>
      <c r="K1093">
        <v>160</v>
      </c>
      <c r="L1093">
        <v>45</v>
      </c>
      <c r="M1093">
        <f>INDEX('Additional Data'!$H$2:$M$2, MATCH(MAX(G1093:L1093), G1093:L1093,0))</f>
        <v>0</v>
      </c>
      <c r="N1093">
        <v>1</v>
      </c>
      <c r="O1093">
        <v>8</v>
      </c>
      <c r="P1093">
        <v>2</v>
      </c>
      <c r="Q1093">
        <v>5</v>
      </c>
      <c r="R1093">
        <v>5</v>
      </c>
      <c r="S1093">
        <v>0</v>
      </c>
      <c r="T1093">
        <v>0</v>
      </c>
      <c r="U1093">
        <v>0</v>
      </c>
      <c r="V1093">
        <v>1</v>
      </c>
      <c r="W1093">
        <v>0</v>
      </c>
      <c r="X1093">
        <v>0</v>
      </c>
      <c r="Y1093">
        <v>3</v>
      </c>
      <c r="Z1093">
        <v>11</v>
      </c>
      <c r="AA1093">
        <v>1</v>
      </c>
      <c r="AB1093">
        <v>37</v>
      </c>
      <c r="AC1093" t="str" cm="1">
        <f t="array" ref="AC1093">_xlfn.IFS(AB1093 &lt; 30, "&lt; 30", AB1093 &lt; 40, "30-39", AB1093 &lt; 50, "40-49", AB1093 &gt;= 50, "50+")</f>
        <v>30-39</v>
      </c>
      <c r="AD1093">
        <v>2644</v>
      </c>
      <c r="AE1093">
        <v>0</v>
      </c>
      <c r="AF1093">
        <v>0</v>
      </c>
      <c r="AG1093">
        <v>1</v>
      </c>
      <c r="AH1093">
        <v>0</v>
      </c>
      <c r="AI1093">
        <v>0</v>
      </c>
      <c r="AJ1093" t="str" cm="1">
        <f t="array" ref="AJ109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9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93">
        <v>1</v>
      </c>
      <c r="AM1093">
        <v>0</v>
      </c>
      <c r="AN1093">
        <v>0</v>
      </c>
      <c r="AO1093">
        <v>0</v>
      </c>
      <c r="AP1093">
        <v>0</v>
      </c>
      <c r="AQ1093" t="str" cm="1">
        <f t="array" ref="AQ109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093" t="str" cm="1">
        <f t="array" ref="AR109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093">
        <v>1059</v>
      </c>
      <c r="AT1093">
        <v>1014</v>
      </c>
      <c r="AU1093">
        <v>1</v>
      </c>
      <c r="AV1093">
        <v>0</v>
      </c>
      <c r="AW1093" t="s">
        <v>43</v>
      </c>
      <c r="AX1093" t="s">
        <v>11</v>
      </c>
      <c r="AY1093" t="str">
        <f t="shared" si="154"/>
        <v>Web</v>
      </c>
      <c r="AZ1093">
        <v>15</v>
      </c>
      <c r="BA1093" t="s">
        <v>48</v>
      </c>
      <c r="BB1093">
        <f t="shared" si="155"/>
        <v>15</v>
      </c>
      <c r="BC1093">
        <f t="shared" si="156"/>
        <v>1104</v>
      </c>
      <c r="BD1093">
        <f t="shared" si="157"/>
        <v>10</v>
      </c>
      <c r="BE1093">
        <f t="shared" si="158"/>
        <v>5</v>
      </c>
      <c r="BF1093">
        <f t="shared" si="159"/>
        <v>7</v>
      </c>
      <c r="BG1093">
        <f t="shared" si="160"/>
        <v>22</v>
      </c>
      <c r="BH1093">
        <f t="shared" si="161"/>
        <v>8</v>
      </c>
      <c r="BI1093" t="str">
        <f>VLOOKUP(BH1093,'Additional Data'!$E$1:$F$12,2,FALSE)</f>
        <v>Top Customer</v>
      </c>
      <c r="BJ1093" t="str">
        <f>IF(G1093 &lt;= 'Additional Data'!$Q$2, "Low", IF(G1093 &lt;= 'Additional Data'!$Q$3, "Medium", "High"))</f>
        <v>High</v>
      </c>
      <c r="BK1093" t="str">
        <f>IF(K1093 &lt;= 'Additional Data'!$V$2, "Low", IF(K1093 &lt;= 'Additional Data'!$V$3, "Medium", "High"))</f>
        <v>High</v>
      </c>
      <c r="BL1093" t="str">
        <f>IF(L1093 &lt;= 'Additional Data'!$AA$2, "Low", IF(L1093 &lt;= 'Additional Data'!$AA$3, "Medium", "High"))</f>
        <v>Medium</v>
      </c>
      <c r="BM1093">
        <v>1092</v>
      </c>
    </row>
    <row r="1094" spans="1:65" x14ac:dyDescent="0.25">
      <c r="A1094">
        <v>54466</v>
      </c>
      <c r="B1094" t="str">
        <f>IF(A1094 &lt;= 'Additional Data'!$B$2,"Low", IF(A1094 &lt;='Additional Data'!$B$3, "Medium", "High"))</f>
        <v>Medium</v>
      </c>
      <c r="C1094">
        <v>1</v>
      </c>
      <c r="D1094">
        <v>1</v>
      </c>
      <c r="E1094">
        <v>78</v>
      </c>
      <c r="F1094" t="str">
        <f t="shared" si="153"/>
        <v>Old</v>
      </c>
      <c r="G1094">
        <v>12</v>
      </c>
      <c r="H1094">
        <v>0</v>
      </c>
      <c r="I1094">
        <v>4</v>
      </c>
      <c r="J1094">
        <v>0</v>
      </c>
      <c r="K1094">
        <v>0</v>
      </c>
      <c r="L1094">
        <v>0</v>
      </c>
      <c r="M1094">
        <f>INDEX('Additional Data'!$H$2:$M$2, MATCH(MAX(G1094:L1094), G1094:L1094,0))</f>
        <v>0</v>
      </c>
      <c r="N1094">
        <v>1</v>
      </c>
      <c r="O1094">
        <v>1</v>
      </c>
      <c r="P1094">
        <v>0</v>
      </c>
      <c r="Q1094">
        <v>2</v>
      </c>
      <c r="R1094">
        <v>5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3</v>
      </c>
      <c r="Z1094">
        <v>11</v>
      </c>
      <c r="AA1094">
        <v>0</v>
      </c>
      <c r="AB1094">
        <v>47</v>
      </c>
      <c r="AC1094" t="str" cm="1">
        <f t="array" ref="AC1094">_xlfn.IFS(AB1094 &lt; 30, "&lt; 30", AB1094 &lt; 40, "30-39", AB1094 &lt; 50, "40-49", AB1094 &gt;= 50, "50+")</f>
        <v>40-49</v>
      </c>
      <c r="AD1094">
        <v>2299</v>
      </c>
      <c r="AE1094">
        <v>0</v>
      </c>
      <c r="AF1094">
        <v>0</v>
      </c>
      <c r="AG1094">
        <v>1</v>
      </c>
      <c r="AH1094">
        <v>0</v>
      </c>
      <c r="AI1094">
        <v>0</v>
      </c>
      <c r="AJ1094" t="str" cm="1">
        <f t="array" ref="AJ109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9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94">
        <v>0</v>
      </c>
      <c r="AM1094">
        <v>0</v>
      </c>
      <c r="AN1094">
        <v>0</v>
      </c>
      <c r="AO1094">
        <v>0</v>
      </c>
      <c r="AP1094">
        <v>1</v>
      </c>
      <c r="AQ1094" t="str" cm="1">
        <f t="array" ref="AQ109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94" t="str" cm="1">
        <f t="array" ref="AR109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94">
        <v>16</v>
      </c>
      <c r="AT1094">
        <v>16</v>
      </c>
      <c r="AU1094">
        <v>0</v>
      </c>
      <c r="AV1094">
        <v>2</v>
      </c>
      <c r="AW1094" t="s">
        <v>45</v>
      </c>
      <c r="AX1094" t="s">
        <v>13</v>
      </c>
      <c r="AY1094" t="str">
        <f t="shared" si="154"/>
        <v>Store</v>
      </c>
      <c r="AZ1094">
        <v>3</v>
      </c>
      <c r="BA1094" t="s">
        <v>44</v>
      </c>
      <c r="BB1094">
        <f t="shared" si="155"/>
        <v>3</v>
      </c>
      <c r="BC1094">
        <f t="shared" si="156"/>
        <v>16</v>
      </c>
      <c r="BD1094">
        <f t="shared" si="157"/>
        <v>3.0000000000000004</v>
      </c>
      <c r="BE1094">
        <f t="shared" si="158"/>
        <v>0</v>
      </c>
      <c r="BF1094">
        <f t="shared" si="159"/>
        <v>0</v>
      </c>
      <c r="BG1094">
        <f t="shared" si="160"/>
        <v>3.0000000000000004</v>
      </c>
      <c r="BH1094">
        <f t="shared" si="161"/>
        <v>0</v>
      </c>
      <c r="BI1094" t="str">
        <f>VLOOKUP(BH1094,'Additional Data'!$E$1:$F$12,2,FALSE)</f>
        <v>Churned Customer</v>
      </c>
      <c r="BJ1094" t="str">
        <f>IF(G1094 &lt;= 'Additional Data'!$Q$2, "Low", IF(G1094 &lt;= 'Additional Data'!$Q$3, "Medium", "High"))</f>
        <v>Low</v>
      </c>
      <c r="BK1094" t="str">
        <f>IF(K1094 &lt;= 'Additional Data'!$V$2, "Low", IF(K1094 &lt;= 'Additional Data'!$V$3, "Medium", "High"))</f>
        <v>Low</v>
      </c>
      <c r="BL1094" t="str">
        <f>IF(L1094 &lt;= 'Additional Data'!$AA$2, "Low", IF(L1094 &lt;= 'Additional Data'!$AA$3, "Medium", "High"))</f>
        <v>Low</v>
      </c>
      <c r="BM1094">
        <v>1093</v>
      </c>
    </row>
    <row r="1095" spans="1:65" x14ac:dyDescent="0.25">
      <c r="A1095">
        <v>98777</v>
      </c>
      <c r="B1095" t="str">
        <f>IF(A1095 &lt;= 'Additional Data'!$B$2,"Low", IF(A1095 &lt;='Additional Data'!$B$3, "Medium", "High"))</f>
        <v>High</v>
      </c>
      <c r="C1095">
        <v>0</v>
      </c>
      <c r="D1095">
        <v>0</v>
      </c>
      <c r="E1095">
        <v>23</v>
      </c>
      <c r="F1095" t="str">
        <f t="shared" si="153"/>
        <v>Recent</v>
      </c>
      <c r="G1095">
        <v>1000</v>
      </c>
      <c r="H1095">
        <v>19</v>
      </c>
      <c r="I1095">
        <v>711</v>
      </c>
      <c r="J1095">
        <v>125</v>
      </c>
      <c r="K1095">
        <v>115</v>
      </c>
      <c r="L1095">
        <v>38</v>
      </c>
      <c r="M1095">
        <f>INDEX('Additional Data'!$H$2:$M$2, MATCH(MAX(G1095:L1095), G1095:L1095,0))</f>
        <v>0</v>
      </c>
      <c r="N1095">
        <v>0</v>
      </c>
      <c r="O1095">
        <v>4</v>
      </c>
      <c r="P1095">
        <v>6</v>
      </c>
      <c r="Q1095">
        <v>9</v>
      </c>
      <c r="R1095">
        <v>1</v>
      </c>
      <c r="S1095">
        <v>0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3</v>
      </c>
      <c r="Z1095">
        <v>11</v>
      </c>
      <c r="AA1095">
        <v>0</v>
      </c>
      <c r="AB1095">
        <v>60</v>
      </c>
      <c r="AC1095" t="str" cm="1">
        <f t="array" ref="AC1095">_xlfn.IFS(AB1095 &lt; 30, "&lt; 30", AB1095 &lt; 40, "30-39", AB1095 &lt; 50, "40-49", AB1095 &gt;= 50, "50+")</f>
        <v>50+</v>
      </c>
      <c r="AD1095">
        <v>2291</v>
      </c>
      <c r="AE1095">
        <v>0</v>
      </c>
      <c r="AF1095">
        <v>0</v>
      </c>
      <c r="AG1095">
        <v>1</v>
      </c>
      <c r="AH1095">
        <v>0</v>
      </c>
      <c r="AI1095">
        <v>0</v>
      </c>
      <c r="AJ1095" t="str" cm="1">
        <f t="array" ref="AJ109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9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95">
        <v>0</v>
      </c>
      <c r="AM1095">
        <v>0</v>
      </c>
      <c r="AN1095">
        <v>0</v>
      </c>
      <c r="AO1095">
        <v>1</v>
      </c>
      <c r="AP1095">
        <v>0</v>
      </c>
      <c r="AQ1095" t="str" cm="1">
        <f t="array" ref="AQ109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095" t="str" cm="1">
        <f t="array" ref="AR109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95">
        <v>1970</v>
      </c>
      <c r="AT1095">
        <v>1932</v>
      </c>
      <c r="AU1095">
        <v>1</v>
      </c>
      <c r="AV1095">
        <v>0</v>
      </c>
      <c r="AW1095" t="s">
        <v>43</v>
      </c>
      <c r="AX1095" t="s">
        <v>13</v>
      </c>
      <c r="AY1095" t="str">
        <f t="shared" si="154"/>
        <v>Store</v>
      </c>
      <c r="AZ1095">
        <v>19</v>
      </c>
      <c r="BA1095" t="s">
        <v>48</v>
      </c>
      <c r="BB1095">
        <f t="shared" si="155"/>
        <v>19</v>
      </c>
      <c r="BC1095">
        <f t="shared" si="156"/>
        <v>2008</v>
      </c>
      <c r="BD1095">
        <f t="shared" si="157"/>
        <v>8</v>
      </c>
      <c r="BE1095">
        <f t="shared" si="158"/>
        <v>7</v>
      </c>
      <c r="BF1095">
        <f t="shared" si="159"/>
        <v>9</v>
      </c>
      <c r="BG1095">
        <f t="shared" si="160"/>
        <v>24</v>
      </c>
      <c r="BH1095">
        <f t="shared" si="161"/>
        <v>9</v>
      </c>
      <c r="BI1095" t="str">
        <f>VLOOKUP(BH1095,'Additional Data'!$E$1:$F$12,2,FALSE)</f>
        <v>Top Customer</v>
      </c>
      <c r="BJ1095" t="str">
        <f>IF(G1095 &lt;= 'Additional Data'!$Q$2, "Low", IF(G1095 &lt;= 'Additional Data'!$Q$3, "Medium", "High"))</f>
        <v>High</v>
      </c>
      <c r="BK1095" t="str">
        <f>IF(K1095 &lt;= 'Additional Data'!$V$2, "Low", IF(K1095 &lt;= 'Additional Data'!$V$3, "Medium", "High"))</f>
        <v>High</v>
      </c>
      <c r="BL1095" t="str">
        <f>IF(L1095 &lt;= 'Additional Data'!$AA$2, "Low", IF(L1095 &lt;= 'Additional Data'!$AA$3, "Medium", "High"))</f>
        <v>Medium</v>
      </c>
      <c r="BM1095">
        <v>1094</v>
      </c>
    </row>
    <row r="1096" spans="1:65" x14ac:dyDescent="0.25">
      <c r="A1096">
        <v>16269</v>
      </c>
      <c r="B1096" t="str">
        <f>IF(A1096 &lt;= 'Additional Data'!$B$2,"Low", IF(A1096 &lt;='Additional Data'!$B$3, "Medium", "High"))</f>
        <v>Low</v>
      </c>
      <c r="C1096">
        <v>1</v>
      </c>
      <c r="D1096">
        <v>0</v>
      </c>
      <c r="E1096">
        <v>75</v>
      </c>
      <c r="F1096" t="str">
        <f t="shared" si="153"/>
        <v>Old</v>
      </c>
      <c r="G1096">
        <v>19</v>
      </c>
      <c r="H1096">
        <v>3</v>
      </c>
      <c r="I1096">
        <v>18</v>
      </c>
      <c r="J1096">
        <v>3</v>
      </c>
      <c r="K1096">
        <v>1</v>
      </c>
      <c r="L1096">
        <v>0</v>
      </c>
      <c r="M1096">
        <f>INDEX('Additional Data'!$H$2:$M$2, MATCH(MAX(G1096:L1096), G1096:L1096,0))</f>
        <v>0</v>
      </c>
      <c r="N1096">
        <v>3</v>
      </c>
      <c r="O1096">
        <v>3</v>
      </c>
      <c r="P1096">
        <v>0</v>
      </c>
      <c r="Q1096">
        <v>3</v>
      </c>
      <c r="R1096">
        <v>8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3</v>
      </c>
      <c r="Z1096">
        <v>11</v>
      </c>
      <c r="AA1096">
        <v>0</v>
      </c>
      <c r="AB1096">
        <v>36</v>
      </c>
      <c r="AC1096" t="str" cm="1">
        <f t="array" ref="AC1096">_xlfn.IFS(AB1096 &lt; 30, "&lt; 30", AB1096 &lt; 40, "30-39", AB1096 &lt; 50, "40-49", AB1096 &gt;= 50, "50+")</f>
        <v>30-39</v>
      </c>
      <c r="AD1096">
        <v>2462</v>
      </c>
      <c r="AE1096">
        <v>0</v>
      </c>
      <c r="AF1096">
        <v>0</v>
      </c>
      <c r="AG1096">
        <v>1</v>
      </c>
      <c r="AH1096">
        <v>0</v>
      </c>
      <c r="AI1096">
        <v>0</v>
      </c>
      <c r="AJ1096" t="str" cm="1">
        <f t="array" ref="AJ109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09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096">
        <v>0</v>
      </c>
      <c r="AM1096">
        <v>0</v>
      </c>
      <c r="AN1096">
        <v>0</v>
      </c>
      <c r="AO1096">
        <v>0</v>
      </c>
      <c r="AP1096">
        <v>1</v>
      </c>
      <c r="AQ1096" t="str" cm="1">
        <f t="array" ref="AQ109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96" t="str" cm="1">
        <f t="array" ref="AR109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96">
        <v>44</v>
      </c>
      <c r="AT1096">
        <v>44</v>
      </c>
      <c r="AU1096">
        <v>0</v>
      </c>
      <c r="AV1096">
        <v>1</v>
      </c>
      <c r="AW1096" t="s">
        <v>45</v>
      </c>
      <c r="AX1096" t="s">
        <v>11</v>
      </c>
      <c r="AY1096" t="str">
        <f t="shared" si="154"/>
        <v>Web</v>
      </c>
      <c r="AZ1096">
        <v>6</v>
      </c>
      <c r="BA1096" t="s">
        <v>44</v>
      </c>
      <c r="BB1096">
        <f t="shared" si="155"/>
        <v>6</v>
      </c>
      <c r="BC1096">
        <f t="shared" si="156"/>
        <v>44</v>
      </c>
      <c r="BD1096">
        <f t="shared" si="157"/>
        <v>3.0000000000000004</v>
      </c>
      <c r="BE1096">
        <f t="shared" si="158"/>
        <v>2</v>
      </c>
      <c r="BF1096">
        <f t="shared" si="159"/>
        <v>1</v>
      </c>
      <c r="BG1096">
        <f t="shared" si="160"/>
        <v>6</v>
      </c>
      <c r="BH1096">
        <f t="shared" si="161"/>
        <v>0</v>
      </c>
      <c r="BI1096" t="str">
        <f>VLOOKUP(BH1096,'Additional Data'!$E$1:$F$12,2,FALSE)</f>
        <v>Churned Customer</v>
      </c>
      <c r="BJ1096" t="str">
        <f>IF(G1096 &lt;= 'Additional Data'!$Q$2, "Low", IF(G1096 &lt;= 'Additional Data'!$Q$3, "Medium", "High"))</f>
        <v>Low</v>
      </c>
      <c r="BK1096" t="str">
        <f>IF(K1096 &lt;= 'Additional Data'!$V$2, "Low", IF(K1096 &lt;= 'Additional Data'!$V$3, "Medium", "High"))</f>
        <v>Low</v>
      </c>
      <c r="BL1096" t="str">
        <f>IF(L1096 &lt;= 'Additional Data'!$AA$2, "Low", IF(L1096 &lt;= 'Additional Data'!$AA$3, "Medium", "High"))</f>
        <v>Low</v>
      </c>
      <c r="BM1096">
        <v>1095</v>
      </c>
    </row>
    <row r="1097" spans="1:65" x14ac:dyDescent="0.25">
      <c r="A1097">
        <v>71819</v>
      </c>
      <c r="B1097" t="str">
        <f>IF(A1097 &lt;= 'Additional Data'!$B$2,"Low", IF(A1097 &lt;='Additional Data'!$B$3, "Medium", "High"))</f>
        <v>High</v>
      </c>
      <c r="C1097">
        <v>0</v>
      </c>
      <c r="D1097">
        <v>1</v>
      </c>
      <c r="E1097">
        <v>70</v>
      </c>
      <c r="F1097" t="str">
        <f t="shared" si="153"/>
        <v>Old</v>
      </c>
      <c r="G1097">
        <v>1224</v>
      </c>
      <c r="H1097">
        <v>28</v>
      </c>
      <c r="I1097">
        <v>140</v>
      </c>
      <c r="J1097">
        <v>0</v>
      </c>
      <c r="K1097">
        <v>14</v>
      </c>
      <c r="L1097">
        <v>168</v>
      </c>
      <c r="M1097">
        <f>INDEX('Additional Data'!$H$2:$M$2, MATCH(MAX(G1097:L1097), G1097:L1097,0))</f>
        <v>0</v>
      </c>
      <c r="N1097">
        <v>3</v>
      </c>
      <c r="O1097">
        <v>3</v>
      </c>
      <c r="P1097">
        <v>3</v>
      </c>
      <c r="Q1097">
        <v>5</v>
      </c>
      <c r="R1097">
        <v>6</v>
      </c>
      <c r="S1097">
        <v>0</v>
      </c>
      <c r="T1097">
        <v>1</v>
      </c>
      <c r="U1097">
        <v>1</v>
      </c>
      <c r="V1097">
        <v>0</v>
      </c>
      <c r="W1097">
        <v>0</v>
      </c>
      <c r="X1097">
        <v>0</v>
      </c>
      <c r="Y1097">
        <v>3</v>
      </c>
      <c r="Z1097">
        <v>11</v>
      </c>
      <c r="AA1097">
        <v>0</v>
      </c>
      <c r="AB1097">
        <v>49</v>
      </c>
      <c r="AC1097" t="str" cm="1">
        <f t="array" ref="AC1097">_xlfn.IFS(AB1097 &lt; 30, "&lt; 30", AB1097 &lt; 40, "30-39", AB1097 &lt; 50, "40-49", AB1097 &gt;= 50, "50+")</f>
        <v>40-49</v>
      </c>
      <c r="AD1097">
        <v>2464</v>
      </c>
      <c r="AE1097">
        <v>0</v>
      </c>
      <c r="AF1097">
        <v>0</v>
      </c>
      <c r="AG1097">
        <v>0</v>
      </c>
      <c r="AH1097">
        <v>1</v>
      </c>
      <c r="AI1097">
        <v>0</v>
      </c>
      <c r="AJ1097" t="str" cm="1">
        <f t="array" ref="AJ109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09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97">
        <v>0</v>
      </c>
      <c r="AM1097">
        <v>0</v>
      </c>
      <c r="AN1097">
        <v>1</v>
      </c>
      <c r="AO1097">
        <v>0</v>
      </c>
      <c r="AP1097">
        <v>0</v>
      </c>
      <c r="AQ1097" t="str" cm="1">
        <f t="array" ref="AQ109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097" t="str" cm="1">
        <f t="array" ref="AR109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097">
        <v>1406</v>
      </c>
      <c r="AT1097">
        <v>1238</v>
      </c>
      <c r="AU1097">
        <v>2</v>
      </c>
      <c r="AV1097">
        <v>1</v>
      </c>
      <c r="AW1097" t="s">
        <v>43</v>
      </c>
      <c r="AX1097" t="s">
        <v>13</v>
      </c>
      <c r="AY1097" t="str">
        <f t="shared" si="154"/>
        <v>Store</v>
      </c>
      <c r="AZ1097">
        <v>11</v>
      </c>
      <c r="BA1097" t="s">
        <v>48</v>
      </c>
      <c r="BB1097">
        <f t="shared" si="155"/>
        <v>11</v>
      </c>
      <c r="BC1097">
        <f t="shared" si="156"/>
        <v>1574</v>
      </c>
      <c r="BD1097">
        <f t="shared" si="157"/>
        <v>3.0000000000000004</v>
      </c>
      <c r="BE1097">
        <f t="shared" si="158"/>
        <v>4</v>
      </c>
      <c r="BF1097">
        <f t="shared" si="159"/>
        <v>9</v>
      </c>
      <c r="BG1097">
        <f t="shared" si="160"/>
        <v>16</v>
      </c>
      <c r="BH1097">
        <f t="shared" si="161"/>
        <v>5</v>
      </c>
      <c r="BI1097" t="str">
        <f>VLOOKUP(BH1097,'Additional Data'!$E$1:$F$12,2,FALSE)</f>
        <v>Loyal Customer</v>
      </c>
      <c r="BJ1097" t="str">
        <f>IF(G1097 &lt;= 'Additional Data'!$Q$2, "Low", IF(G1097 &lt;= 'Additional Data'!$Q$3, "Medium", "High"))</f>
        <v>High</v>
      </c>
      <c r="BK1097" t="str">
        <f>IF(K1097 &lt;= 'Additional Data'!$V$2, "Low", IF(K1097 &lt;= 'Additional Data'!$V$3, "Medium", "High"))</f>
        <v>Medium</v>
      </c>
      <c r="BL1097" t="str">
        <f>IF(L1097 &lt;= 'Additional Data'!$AA$2, "Low", IF(L1097 &lt;= 'Additional Data'!$AA$3, "Medium", "High"))</f>
        <v>High</v>
      </c>
      <c r="BM1097">
        <v>1096</v>
      </c>
    </row>
    <row r="1098" spans="1:65" x14ac:dyDescent="0.25">
      <c r="A1098">
        <v>33569</v>
      </c>
      <c r="B1098" t="str">
        <f>IF(A1098 &lt;= 'Additional Data'!$B$2,"Low", IF(A1098 &lt;='Additional Data'!$B$3, "Medium", "High"))</f>
        <v>Low</v>
      </c>
      <c r="C1098">
        <v>1</v>
      </c>
      <c r="D1098">
        <v>0</v>
      </c>
      <c r="E1098">
        <v>10</v>
      </c>
      <c r="F1098" t="str">
        <f t="shared" si="153"/>
        <v>Recent</v>
      </c>
      <c r="G1098">
        <v>16</v>
      </c>
      <c r="H1098">
        <v>2</v>
      </c>
      <c r="I1098">
        <v>18</v>
      </c>
      <c r="J1098">
        <v>3</v>
      </c>
      <c r="K1098">
        <v>0</v>
      </c>
      <c r="L1098">
        <v>24</v>
      </c>
      <c r="M1098">
        <f>INDEX('Additional Data'!$H$2:$M$2, MATCH(MAX(G1098:L1098), G1098:L1098,0))</f>
        <v>0</v>
      </c>
      <c r="N1098">
        <v>1</v>
      </c>
      <c r="O1098">
        <v>1</v>
      </c>
      <c r="P1098">
        <v>1</v>
      </c>
      <c r="Q1098">
        <v>2</v>
      </c>
      <c r="R1098">
        <v>8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3</v>
      </c>
      <c r="Z1098">
        <v>11</v>
      </c>
      <c r="AA1098">
        <v>1</v>
      </c>
      <c r="AB1098">
        <v>37</v>
      </c>
      <c r="AC1098" t="str" cm="1">
        <f t="array" ref="AC1098">_xlfn.IFS(AB1098 &lt; 30, "&lt; 30", AB1098 &lt; 40, "30-39", AB1098 &lt; 50, "40-49", AB1098 &gt;= 50, "50+")</f>
        <v>30-39</v>
      </c>
      <c r="AD1098">
        <v>2415</v>
      </c>
      <c r="AE1098">
        <v>0</v>
      </c>
      <c r="AF1098">
        <v>1</v>
      </c>
      <c r="AG1098">
        <v>0</v>
      </c>
      <c r="AH1098">
        <v>0</v>
      </c>
      <c r="AI1098">
        <v>0</v>
      </c>
      <c r="AJ1098" t="str" cm="1">
        <f t="array" ref="AJ109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9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98">
        <v>0</v>
      </c>
      <c r="AM1098">
        <v>0</v>
      </c>
      <c r="AN1098">
        <v>0</v>
      </c>
      <c r="AO1098">
        <v>0</v>
      </c>
      <c r="AP1098">
        <v>1</v>
      </c>
      <c r="AQ1098" t="str" cm="1">
        <f t="array" ref="AQ109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098" t="str" cm="1">
        <f t="array" ref="AR109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98">
        <v>39</v>
      </c>
      <c r="AT1098">
        <v>15</v>
      </c>
      <c r="AU1098">
        <v>1</v>
      </c>
      <c r="AV1098">
        <v>1</v>
      </c>
      <c r="AW1098" t="s">
        <v>45</v>
      </c>
      <c r="AX1098" t="s">
        <v>13</v>
      </c>
      <c r="AY1098" t="str">
        <f t="shared" si="154"/>
        <v>Store</v>
      </c>
      <c r="AZ1098">
        <v>4</v>
      </c>
      <c r="BA1098" t="s">
        <v>48</v>
      </c>
      <c r="BB1098">
        <f t="shared" si="155"/>
        <v>4</v>
      </c>
      <c r="BC1098">
        <f t="shared" si="156"/>
        <v>63</v>
      </c>
      <c r="BD1098">
        <f t="shared" si="157"/>
        <v>9</v>
      </c>
      <c r="BE1098">
        <f t="shared" si="158"/>
        <v>0</v>
      </c>
      <c r="BF1098">
        <f t="shared" si="159"/>
        <v>2</v>
      </c>
      <c r="BG1098">
        <f t="shared" si="160"/>
        <v>11</v>
      </c>
      <c r="BH1098">
        <f t="shared" si="161"/>
        <v>3</v>
      </c>
      <c r="BI1098" t="str">
        <f>VLOOKUP(BH1098,'Additional Data'!$E$1:$F$12,2,FALSE)</f>
        <v>At Risk</v>
      </c>
      <c r="BJ1098" t="str">
        <f>IF(G1098 &lt;= 'Additional Data'!$Q$2, "Low", IF(G1098 &lt;= 'Additional Data'!$Q$3, "Medium", "High"))</f>
        <v>Low</v>
      </c>
      <c r="BK1098" t="str">
        <f>IF(K1098 &lt;= 'Additional Data'!$V$2, "Low", IF(K1098 &lt;= 'Additional Data'!$V$3, "Medium", "High"))</f>
        <v>Low</v>
      </c>
      <c r="BL1098" t="str">
        <f>IF(L1098 &lt;= 'Additional Data'!$AA$2, "Low", IF(L1098 &lt;= 'Additional Data'!$AA$3, "Medium", "High"))</f>
        <v>Medium</v>
      </c>
      <c r="BM1098">
        <v>1097</v>
      </c>
    </row>
    <row r="1099" spans="1:65" x14ac:dyDescent="0.25">
      <c r="A1099">
        <v>36262</v>
      </c>
      <c r="B1099" t="str">
        <f>IF(A1099 &lt;= 'Additional Data'!$B$2,"Low", IF(A1099 &lt;='Additional Data'!$B$3, "Medium", "High"))</f>
        <v>Medium</v>
      </c>
      <c r="C1099">
        <v>0</v>
      </c>
      <c r="D1099">
        <v>0</v>
      </c>
      <c r="E1099">
        <v>24</v>
      </c>
      <c r="F1099" t="str">
        <f t="shared" si="153"/>
        <v>Recent</v>
      </c>
      <c r="G1099">
        <v>88</v>
      </c>
      <c r="H1099">
        <v>39</v>
      </c>
      <c r="I1099">
        <v>54</v>
      </c>
      <c r="J1099">
        <v>64</v>
      </c>
      <c r="K1099">
        <v>28</v>
      </c>
      <c r="L1099">
        <v>153</v>
      </c>
      <c r="M1099">
        <f>INDEX('Additional Data'!$H$2:$M$2, MATCH(MAX(G1099:L1099), G1099:L1099,0))</f>
        <v>0</v>
      </c>
      <c r="N1099">
        <v>1</v>
      </c>
      <c r="O1099">
        <v>3</v>
      </c>
      <c r="P1099">
        <v>5</v>
      </c>
      <c r="Q1099">
        <v>3</v>
      </c>
      <c r="R1099">
        <v>6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3</v>
      </c>
      <c r="Z1099">
        <v>11</v>
      </c>
      <c r="AA1099">
        <v>1</v>
      </c>
      <c r="AB1099">
        <v>37</v>
      </c>
      <c r="AC1099" t="str" cm="1">
        <f t="array" ref="AC1099">_xlfn.IFS(AB1099 &lt; 30, "&lt; 30", AB1099 &lt; 40, "30-39", AB1099 &lt; 50, "40-49", AB1099 &gt;= 50, "50+")</f>
        <v>30-39</v>
      </c>
      <c r="AD1099">
        <v>2441</v>
      </c>
      <c r="AE1099">
        <v>0</v>
      </c>
      <c r="AF1099">
        <v>1</v>
      </c>
      <c r="AG1099">
        <v>0</v>
      </c>
      <c r="AH1099">
        <v>0</v>
      </c>
      <c r="AI1099">
        <v>0</v>
      </c>
      <c r="AJ1099" t="str" cm="1">
        <f t="array" ref="AJ109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09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099">
        <v>0</v>
      </c>
      <c r="AM1099">
        <v>0</v>
      </c>
      <c r="AN1099">
        <v>0</v>
      </c>
      <c r="AO1099">
        <v>1</v>
      </c>
      <c r="AP1099">
        <v>0</v>
      </c>
      <c r="AQ1099" t="str" cm="1">
        <f t="array" ref="AQ109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099" t="str" cm="1">
        <f t="array" ref="AR109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099">
        <v>273</v>
      </c>
      <c r="AT1099">
        <v>120</v>
      </c>
      <c r="AU1099">
        <v>1</v>
      </c>
      <c r="AV1099">
        <v>0</v>
      </c>
      <c r="AW1099" t="s">
        <v>47</v>
      </c>
      <c r="AX1099" t="s">
        <v>12</v>
      </c>
      <c r="AY1099" t="str">
        <f t="shared" si="154"/>
        <v>Catalog</v>
      </c>
      <c r="AZ1099">
        <v>11</v>
      </c>
      <c r="BA1099" t="s">
        <v>48</v>
      </c>
      <c r="BB1099">
        <f t="shared" si="155"/>
        <v>11</v>
      </c>
      <c r="BC1099">
        <f t="shared" si="156"/>
        <v>426</v>
      </c>
      <c r="BD1099">
        <f t="shared" si="157"/>
        <v>8</v>
      </c>
      <c r="BE1099">
        <f t="shared" si="158"/>
        <v>4</v>
      </c>
      <c r="BF1099">
        <f t="shared" si="159"/>
        <v>5</v>
      </c>
      <c r="BG1099">
        <f t="shared" si="160"/>
        <v>17</v>
      </c>
      <c r="BH1099">
        <f t="shared" si="161"/>
        <v>5</v>
      </c>
      <c r="BI1099" t="str">
        <f>VLOOKUP(BH1099,'Additional Data'!$E$1:$F$12,2,FALSE)</f>
        <v>Loyal Customer</v>
      </c>
      <c r="BJ1099" t="str">
        <f>IF(G1099 &lt;= 'Additional Data'!$Q$2, "Low", IF(G1099 &lt;= 'Additional Data'!$Q$3, "Medium", "High"))</f>
        <v>Medium</v>
      </c>
      <c r="BK1099" t="str">
        <f>IF(K1099 &lt;= 'Additional Data'!$V$2, "Low", IF(K1099 &lt;= 'Additional Data'!$V$3, "Medium", "High"))</f>
        <v>Medium</v>
      </c>
      <c r="BL1099" t="str">
        <f>IF(L1099 &lt;= 'Additional Data'!$AA$2, "Low", IF(L1099 &lt;= 'Additional Data'!$AA$3, "Medium", "High"))</f>
        <v>High</v>
      </c>
      <c r="BM1099">
        <v>1098</v>
      </c>
    </row>
    <row r="1100" spans="1:65" x14ac:dyDescent="0.25">
      <c r="A1100">
        <v>22634</v>
      </c>
      <c r="B1100" t="str">
        <f>IF(A1100 &lt;= 'Additional Data'!$B$2,"Low", IF(A1100 &lt;='Additional Data'!$B$3, "Medium", "High"))</f>
        <v>Low</v>
      </c>
      <c r="C1100">
        <v>0</v>
      </c>
      <c r="D1100">
        <v>0</v>
      </c>
      <c r="E1100">
        <v>47</v>
      </c>
      <c r="F1100" t="str">
        <f t="shared" si="153"/>
        <v>Mid</v>
      </c>
      <c r="G1100">
        <v>2</v>
      </c>
      <c r="H1100">
        <v>23</v>
      </c>
      <c r="I1100">
        <v>11</v>
      </c>
      <c r="J1100">
        <v>8</v>
      </c>
      <c r="K1100">
        <v>6</v>
      </c>
      <c r="L1100">
        <v>46</v>
      </c>
      <c r="M1100">
        <f>INDEX('Additional Data'!$H$2:$M$2, MATCH(MAX(G1100:L1100), G1100:L1100,0))</f>
        <v>0</v>
      </c>
      <c r="N1100">
        <v>1</v>
      </c>
      <c r="O1100">
        <v>2</v>
      </c>
      <c r="P1100">
        <v>1</v>
      </c>
      <c r="Q1100">
        <v>2</v>
      </c>
      <c r="R1100">
        <v>8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3</v>
      </c>
      <c r="Z1100">
        <v>11</v>
      </c>
      <c r="AA1100">
        <v>0</v>
      </c>
      <c r="AB1100">
        <v>54</v>
      </c>
      <c r="AC1100" t="str" cm="1">
        <f t="array" ref="AC1100">_xlfn.IFS(AB1100 &lt; 30, "&lt; 30", AB1100 &lt; 40, "30-39", AB1100 &lt; 50, "40-49", AB1100 &gt;= 50, "50+")</f>
        <v>50+</v>
      </c>
      <c r="AD1100">
        <v>2688</v>
      </c>
      <c r="AE1100">
        <v>0</v>
      </c>
      <c r="AF1100">
        <v>0</v>
      </c>
      <c r="AG1100">
        <v>0</v>
      </c>
      <c r="AH1100">
        <v>1</v>
      </c>
      <c r="AI1100">
        <v>0</v>
      </c>
      <c r="AJ1100" t="str" cm="1">
        <f t="array" ref="AJ110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0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00">
        <v>0</v>
      </c>
      <c r="AM1100">
        <v>1</v>
      </c>
      <c r="AN1100">
        <v>0</v>
      </c>
      <c r="AO1100">
        <v>0</v>
      </c>
      <c r="AP1100">
        <v>0</v>
      </c>
      <c r="AQ1100" t="str" cm="1">
        <f t="array" ref="AQ110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100" t="str" cm="1">
        <f t="array" ref="AR110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100">
        <v>50</v>
      </c>
      <c r="AT1100">
        <v>4</v>
      </c>
      <c r="AU1100">
        <v>0</v>
      </c>
      <c r="AV1100">
        <v>0</v>
      </c>
      <c r="AW1100" t="s">
        <v>45</v>
      </c>
      <c r="AX1100" t="s">
        <v>11</v>
      </c>
      <c r="AY1100" t="str">
        <f t="shared" si="154"/>
        <v>Web</v>
      </c>
      <c r="AZ1100">
        <v>5</v>
      </c>
      <c r="BA1100" t="s">
        <v>44</v>
      </c>
      <c r="BB1100">
        <f t="shared" si="155"/>
        <v>5</v>
      </c>
      <c r="BC1100">
        <f t="shared" si="156"/>
        <v>96</v>
      </c>
      <c r="BD1100">
        <f t="shared" si="157"/>
        <v>6</v>
      </c>
      <c r="BE1100">
        <f t="shared" si="158"/>
        <v>1</v>
      </c>
      <c r="BF1100">
        <f t="shared" si="159"/>
        <v>3</v>
      </c>
      <c r="BG1100">
        <f t="shared" si="160"/>
        <v>10</v>
      </c>
      <c r="BH1100">
        <f t="shared" si="161"/>
        <v>2</v>
      </c>
      <c r="BI1100" t="str">
        <f>VLOOKUP(BH1100,'Additional Data'!$E$1:$F$12,2,FALSE)</f>
        <v>Churned Customer</v>
      </c>
      <c r="BJ1100" t="str">
        <f>IF(G1100 &lt;= 'Additional Data'!$Q$2, "Low", IF(G1100 &lt;= 'Additional Data'!$Q$3, "Medium", "High"))</f>
        <v>Low</v>
      </c>
      <c r="BK1100" t="str">
        <f>IF(K1100 &lt;= 'Additional Data'!$V$2, "Low", IF(K1100 &lt;= 'Additional Data'!$V$3, "Medium", "High"))</f>
        <v>Medium</v>
      </c>
      <c r="BL1100" t="str">
        <f>IF(L1100 &lt;= 'Additional Data'!$AA$2, "Low", IF(L1100 &lt;= 'Additional Data'!$AA$3, "Medium", "High"))</f>
        <v>Medium</v>
      </c>
      <c r="BM1100">
        <v>1099</v>
      </c>
    </row>
    <row r="1101" spans="1:65" x14ac:dyDescent="0.25">
      <c r="A1101">
        <v>47025</v>
      </c>
      <c r="B1101" t="str">
        <f>IF(A1101 &lt;= 'Additional Data'!$B$2,"Low", IF(A1101 &lt;='Additional Data'!$B$3, "Medium", "High"))</f>
        <v>Medium</v>
      </c>
      <c r="C1101">
        <v>0</v>
      </c>
      <c r="D1101">
        <v>1</v>
      </c>
      <c r="E1101">
        <v>98</v>
      </c>
      <c r="F1101" t="str">
        <f t="shared" si="153"/>
        <v>Old</v>
      </c>
      <c r="G1101">
        <v>508</v>
      </c>
      <c r="H1101">
        <v>11</v>
      </c>
      <c r="I1101">
        <v>59</v>
      </c>
      <c r="J1101">
        <v>23</v>
      </c>
      <c r="K1101">
        <v>5</v>
      </c>
      <c r="L1101">
        <v>29</v>
      </c>
      <c r="M1101">
        <f>INDEX('Additional Data'!$H$2:$M$2, MATCH(MAX(G1101:L1101), G1101:L1101,0))</f>
        <v>0</v>
      </c>
      <c r="N1101">
        <v>5</v>
      </c>
      <c r="O1101">
        <v>11</v>
      </c>
      <c r="P1101">
        <v>1</v>
      </c>
      <c r="Q1101">
        <v>6</v>
      </c>
      <c r="R1101">
        <v>9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3</v>
      </c>
      <c r="Z1101">
        <v>11</v>
      </c>
      <c r="AA1101">
        <v>0</v>
      </c>
      <c r="AB1101">
        <v>42</v>
      </c>
      <c r="AC1101" t="str" cm="1">
        <f t="array" ref="AC1101">_xlfn.IFS(AB1101 &lt; 30, "&lt; 30", AB1101 &lt; 40, "30-39", AB1101 &lt; 50, "40-49", AB1101 &gt;= 50, "50+")</f>
        <v>40-49</v>
      </c>
      <c r="AD1101">
        <v>2449</v>
      </c>
      <c r="AE1101">
        <v>0</v>
      </c>
      <c r="AF1101">
        <v>1</v>
      </c>
      <c r="AG1101">
        <v>0</v>
      </c>
      <c r="AH1101">
        <v>0</v>
      </c>
      <c r="AI1101">
        <v>0</v>
      </c>
      <c r="AJ1101" t="str" cm="1">
        <f t="array" ref="AJ110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0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01">
        <v>1</v>
      </c>
      <c r="AM1101">
        <v>0</v>
      </c>
      <c r="AN1101">
        <v>0</v>
      </c>
      <c r="AO1101">
        <v>0</v>
      </c>
      <c r="AP1101">
        <v>0</v>
      </c>
      <c r="AQ1101" t="str" cm="1">
        <f t="array" ref="AQ110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101" t="str" cm="1">
        <f t="array" ref="AR110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101">
        <v>606</v>
      </c>
      <c r="AT1101">
        <v>577</v>
      </c>
      <c r="AU1101">
        <v>0</v>
      </c>
      <c r="AV1101">
        <v>1</v>
      </c>
      <c r="AW1101" t="s">
        <v>46</v>
      </c>
      <c r="AX1101" t="s">
        <v>11</v>
      </c>
      <c r="AY1101" t="str">
        <f t="shared" si="154"/>
        <v>Web</v>
      </c>
      <c r="AZ1101">
        <v>18</v>
      </c>
      <c r="BA1101" t="s">
        <v>44</v>
      </c>
      <c r="BB1101">
        <f t="shared" si="155"/>
        <v>18</v>
      </c>
      <c r="BC1101">
        <f t="shared" si="156"/>
        <v>635</v>
      </c>
      <c r="BD1101">
        <f t="shared" si="157"/>
        <v>0.99999999999999978</v>
      </c>
      <c r="BE1101">
        <f t="shared" si="158"/>
        <v>7</v>
      </c>
      <c r="BF1101">
        <f t="shared" si="159"/>
        <v>5</v>
      </c>
      <c r="BG1101">
        <f t="shared" si="160"/>
        <v>13</v>
      </c>
      <c r="BH1101">
        <f t="shared" si="161"/>
        <v>3</v>
      </c>
      <c r="BI1101" t="str">
        <f>VLOOKUP(BH1101,'Additional Data'!$E$1:$F$12,2,FALSE)</f>
        <v>At Risk</v>
      </c>
      <c r="BJ1101" t="str">
        <f>IF(G1101 &lt;= 'Additional Data'!$Q$2, "Low", IF(G1101 &lt;= 'Additional Data'!$Q$3, "Medium", "High"))</f>
        <v>High</v>
      </c>
      <c r="BK1101" t="str">
        <f>IF(K1101 &lt;= 'Additional Data'!$V$2, "Low", IF(K1101 &lt;= 'Additional Data'!$V$3, "Medium", "High"))</f>
        <v>Medium</v>
      </c>
      <c r="BL1101" t="str">
        <f>IF(L1101 &lt;= 'Additional Data'!$AA$2, "Low", IF(L1101 &lt;= 'Additional Data'!$AA$3, "Medium", "High"))</f>
        <v>Medium</v>
      </c>
      <c r="BM1101">
        <v>1100</v>
      </c>
    </row>
    <row r="1102" spans="1:65" x14ac:dyDescent="0.25">
      <c r="A1102">
        <v>70566</v>
      </c>
      <c r="B1102" t="str">
        <f>IF(A1102 &lt;= 'Additional Data'!$B$2,"Low", IF(A1102 &lt;='Additional Data'!$B$3, "Medium", "High"))</f>
        <v>High</v>
      </c>
      <c r="C1102">
        <v>0</v>
      </c>
      <c r="D1102">
        <v>1</v>
      </c>
      <c r="E1102">
        <v>4</v>
      </c>
      <c r="F1102" t="str">
        <f t="shared" si="153"/>
        <v>Very Recent</v>
      </c>
      <c r="G1102">
        <v>381</v>
      </c>
      <c r="H1102">
        <v>28</v>
      </c>
      <c r="I1102">
        <v>215</v>
      </c>
      <c r="J1102">
        <v>84</v>
      </c>
      <c r="K1102">
        <v>28</v>
      </c>
      <c r="L1102">
        <v>21</v>
      </c>
      <c r="M1102">
        <f>INDEX('Additional Data'!$H$2:$M$2, MATCH(MAX(G1102:L1102), G1102:L1102,0))</f>
        <v>0</v>
      </c>
      <c r="N1102">
        <v>2</v>
      </c>
      <c r="O1102">
        <v>6</v>
      </c>
      <c r="P1102">
        <v>5</v>
      </c>
      <c r="Q1102">
        <v>9</v>
      </c>
      <c r="R1102">
        <v>3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3</v>
      </c>
      <c r="Z1102">
        <v>11</v>
      </c>
      <c r="AA1102">
        <v>0</v>
      </c>
      <c r="AB1102">
        <v>52</v>
      </c>
      <c r="AC1102" t="str" cm="1">
        <f t="array" ref="AC1102">_xlfn.IFS(AB1102 &lt; 30, "&lt; 30", AB1102 &lt; 40, "30-39", AB1102 &lt; 50, "40-49", AB1102 &gt;= 50, "50+")</f>
        <v>50+</v>
      </c>
      <c r="AD1102">
        <v>2425</v>
      </c>
      <c r="AE1102">
        <v>0</v>
      </c>
      <c r="AF1102">
        <v>0</v>
      </c>
      <c r="AG1102">
        <v>1</v>
      </c>
      <c r="AH1102">
        <v>0</v>
      </c>
      <c r="AI1102">
        <v>0</v>
      </c>
      <c r="AJ1102" t="str" cm="1">
        <f t="array" ref="AJ110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10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02">
        <v>0</v>
      </c>
      <c r="AM1102">
        <v>0</v>
      </c>
      <c r="AN1102">
        <v>1</v>
      </c>
      <c r="AO1102">
        <v>0</v>
      </c>
      <c r="AP1102">
        <v>0</v>
      </c>
      <c r="AQ1102" t="str" cm="1">
        <f t="array" ref="AQ110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02" t="str" cm="1">
        <f t="array" ref="AR110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02">
        <v>736</v>
      </c>
      <c r="AT1102">
        <v>715</v>
      </c>
      <c r="AU1102">
        <v>0</v>
      </c>
      <c r="AV1102">
        <v>1</v>
      </c>
      <c r="AW1102" t="s">
        <v>46</v>
      </c>
      <c r="AX1102" t="s">
        <v>13</v>
      </c>
      <c r="AY1102" t="str">
        <f t="shared" si="154"/>
        <v>Store</v>
      </c>
      <c r="AZ1102">
        <v>20</v>
      </c>
      <c r="BA1102" t="s">
        <v>44</v>
      </c>
      <c r="BB1102">
        <f t="shared" si="155"/>
        <v>20</v>
      </c>
      <c r="BC1102">
        <f t="shared" si="156"/>
        <v>757</v>
      </c>
      <c r="BD1102">
        <f t="shared" si="157"/>
        <v>10</v>
      </c>
      <c r="BE1102">
        <f t="shared" si="158"/>
        <v>7</v>
      </c>
      <c r="BF1102">
        <f t="shared" si="159"/>
        <v>6</v>
      </c>
      <c r="BG1102">
        <f t="shared" si="160"/>
        <v>23</v>
      </c>
      <c r="BH1102">
        <f t="shared" si="161"/>
        <v>8</v>
      </c>
      <c r="BI1102" t="str">
        <f>VLOOKUP(BH1102,'Additional Data'!$E$1:$F$12,2,FALSE)</f>
        <v>Top Customer</v>
      </c>
      <c r="BJ1102" t="str">
        <f>IF(G1102 &lt;= 'Additional Data'!$Q$2, "Low", IF(G1102 &lt;= 'Additional Data'!$Q$3, "Medium", "High"))</f>
        <v>Medium</v>
      </c>
      <c r="BK1102" t="str">
        <f>IF(K1102 &lt;= 'Additional Data'!$V$2, "Low", IF(K1102 &lt;= 'Additional Data'!$V$3, "Medium", "High"))</f>
        <v>Medium</v>
      </c>
      <c r="BL1102" t="str">
        <f>IF(L1102 &lt;= 'Additional Data'!$AA$2, "Low", IF(L1102 &lt;= 'Additional Data'!$AA$3, "Medium", "High"))</f>
        <v>Medium</v>
      </c>
      <c r="BM1102">
        <v>1101</v>
      </c>
    </row>
    <row r="1103" spans="1:65" x14ac:dyDescent="0.25">
      <c r="A1103">
        <v>31605</v>
      </c>
      <c r="B1103" t="str">
        <f>IF(A1103 &lt;= 'Additional Data'!$B$2,"Low", IF(A1103 &lt;='Additional Data'!$B$3, "Medium", "High"))</f>
        <v>Low</v>
      </c>
      <c r="C1103">
        <v>1</v>
      </c>
      <c r="D1103">
        <v>0</v>
      </c>
      <c r="E1103">
        <v>15</v>
      </c>
      <c r="F1103" t="str">
        <f t="shared" si="153"/>
        <v>Recent</v>
      </c>
      <c r="G1103">
        <v>74</v>
      </c>
      <c r="H1103">
        <v>0</v>
      </c>
      <c r="I1103">
        <v>42</v>
      </c>
      <c r="J1103">
        <v>2</v>
      </c>
      <c r="K1103">
        <v>1</v>
      </c>
      <c r="L1103">
        <v>6</v>
      </c>
      <c r="M1103">
        <f>INDEX('Additional Data'!$H$2:$M$2, MATCH(MAX(G1103:L1103), G1103:L1103,0))</f>
        <v>0</v>
      </c>
      <c r="N1103">
        <v>2</v>
      </c>
      <c r="O1103">
        <v>2</v>
      </c>
      <c r="P1103">
        <v>1</v>
      </c>
      <c r="Q1103">
        <v>4</v>
      </c>
      <c r="R1103">
        <v>7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3</v>
      </c>
      <c r="Z1103">
        <v>11</v>
      </c>
      <c r="AA1103">
        <v>0</v>
      </c>
      <c r="AB1103">
        <v>41</v>
      </c>
      <c r="AC1103" t="str" cm="1">
        <f t="array" ref="AC1103">_xlfn.IFS(AB1103 &lt; 30, "&lt; 30", AB1103 &lt; 40, "30-39", AB1103 &lt; 50, "40-49", AB1103 &gt;= 50, "50+")</f>
        <v>40-49</v>
      </c>
      <c r="AD1103">
        <v>2743</v>
      </c>
      <c r="AE1103">
        <v>0</v>
      </c>
      <c r="AF1103">
        <v>1</v>
      </c>
      <c r="AG1103">
        <v>0</v>
      </c>
      <c r="AH1103">
        <v>0</v>
      </c>
      <c r="AI1103">
        <v>0</v>
      </c>
      <c r="AJ1103" t="str" cm="1">
        <f t="array" ref="AJ110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0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03">
        <v>0</v>
      </c>
      <c r="AM1103">
        <v>0</v>
      </c>
      <c r="AN1103">
        <v>0</v>
      </c>
      <c r="AO1103">
        <v>0</v>
      </c>
      <c r="AP1103">
        <v>1</v>
      </c>
      <c r="AQ1103" t="str" cm="1">
        <f t="array" ref="AQ110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103" t="str" cm="1">
        <f t="array" ref="AR110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03">
        <v>119</v>
      </c>
      <c r="AT1103">
        <v>113</v>
      </c>
      <c r="AU1103">
        <v>0</v>
      </c>
      <c r="AV1103">
        <v>1</v>
      </c>
      <c r="AW1103" t="s">
        <v>47</v>
      </c>
      <c r="AX1103" t="s">
        <v>13</v>
      </c>
      <c r="AY1103" t="str">
        <f t="shared" si="154"/>
        <v>Store</v>
      </c>
      <c r="AZ1103">
        <v>7</v>
      </c>
      <c r="BA1103" t="s">
        <v>44</v>
      </c>
      <c r="BB1103">
        <f t="shared" si="155"/>
        <v>7</v>
      </c>
      <c r="BC1103">
        <f t="shared" si="156"/>
        <v>125</v>
      </c>
      <c r="BD1103">
        <f t="shared" si="157"/>
        <v>9</v>
      </c>
      <c r="BE1103">
        <f t="shared" si="158"/>
        <v>3</v>
      </c>
      <c r="BF1103">
        <f t="shared" si="159"/>
        <v>3</v>
      </c>
      <c r="BG1103">
        <f t="shared" si="160"/>
        <v>15</v>
      </c>
      <c r="BH1103">
        <f t="shared" si="161"/>
        <v>4</v>
      </c>
      <c r="BI1103" t="str">
        <f>VLOOKUP(BH1103,'Additional Data'!$E$1:$F$12,2,FALSE)</f>
        <v>At Risk</v>
      </c>
      <c r="BJ1103" t="str">
        <f>IF(G1103 &lt;= 'Additional Data'!$Q$2, "Low", IF(G1103 &lt;= 'Additional Data'!$Q$3, "Medium", "High"))</f>
        <v>Medium</v>
      </c>
      <c r="BK1103" t="str">
        <f>IF(K1103 &lt;= 'Additional Data'!$V$2, "Low", IF(K1103 &lt;= 'Additional Data'!$V$3, "Medium", "High"))</f>
        <v>Low</v>
      </c>
      <c r="BL1103" t="str">
        <f>IF(L1103 &lt;= 'Additional Data'!$AA$2, "Low", IF(L1103 &lt;= 'Additional Data'!$AA$3, "Medium", "High"))</f>
        <v>Low</v>
      </c>
      <c r="BM1103">
        <v>1102</v>
      </c>
    </row>
    <row r="1104" spans="1:65" x14ac:dyDescent="0.25">
      <c r="A1104">
        <v>52034</v>
      </c>
      <c r="B1104" t="str">
        <f>IF(A1104 &lt;= 'Additional Data'!$B$2,"Low", IF(A1104 &lt;='Additional Data'!$B$3, "Medium", "High"))</f>
        <v>Medium</v>
      </c>
      <c r="C1104">
        <v>1</v>
      </c>
      <c r="D1104">
        <v>1</v>
      </c>
      <c r="E1104">
        <v>67</v>
      </c>
      <c r="F1104" t="str">
        <f t="shared" si="153"/>
        <v>Old</v>
      </c>
      <c r="G1104">
        <v>146</v>
      </c>
      <c r="H1104">
        <v>0</v>
      </c>
      <c r="I1104">
        <v>93</v>
      </c>
      <c r="J1104">
        <v>7</v>
      </c>
      <c r="K1104">
        <v>13</v>
      </c>
      <c r="L1104">
        <v>73</v>
      </c>
      <c r="M1104">
        <f>INDEX('Additional Data'!$H$2:$M$2, MATCH(MAX(G1104:L1104), G1104:L1104,0))</f>
        <v>0</v>
      </c>
      <c r="N1104">
        <v>5</v>
      </c>
      <c r="O1104">
        <v>4</v>
      </c>
      <c r="P1104">
        <v>2</v>
      </c>
      <c r="Q1104">
        <v>5</v>
      </c>
      <c r="R1104">
        <v>7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3</v>
      </c>
      <c r="Z1104">
        <v>11</v>
      </c>
      <c r="AA1104">
        <v>0</v>
      </c>
      <c r="AB1104">
        <v>47</v>
      </c>
      <c r="AC1104" t="str" cm="1">
        <f t="array" ref="AC1104">_xlfn.IFS(AB1104 &lt; 30, "&lt; 30", AB1104 &lt; 40, "30-39", AB1104 &lt; 50, "40-49", AB1104 &gt;= 50, "50+")</f>
        <v>40-49</v>
      </c>
      <c r="AD1104">
        <v>2567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 t="str" cm="1">
        <f t="array" ref="AJ110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10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04">
        <v>0</v>
      </c>
      <c r="AM1104">
        <v>0</v>
      </c>
      <c r="AN1104">
        <v>0</v>
      </c>
      <c r="AO1104">
        <v>1</v>
      </c>
      <c r="AP1104">
        <v>0</v>
      </c>
      <c r="AQ1104" t="str" cm="1">
        <f t="array" ref="AQ110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104" t="str" cm="1">
        <f t="array" ref="AR110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04">
        <v>259</v>
      </c>
      <c r="AT1104">
        <v>186</v>
      </c>
      <c r="AU1104">
        <v>0</v>
      </c>
      <c r="AV1104">
        <v>2</v>
      </c>
      <c r="AW1104" t="s">
        <v>47</v>
      </c>
      <c r="AX1104" t="s">
        <v>13</v>
      </c>
      <c r="AY1104" t="str">
        <f t="shared" si="154"/>
        <v>Store</v>
      </c>
      <c r="AZ1104">
        <v>11</v>
      </c>
      <c r="BA1104" t="s">
        <v>44</v>
      </c>
      <c r="BB1104">
        <f t="shared" si="155"/>
        <v>11</v>
      </c>
      <c r="BC1104">
        <f t="shared" si="156"/>
        <v>332</v>
      </c>
      <c r="BD1104">
        <f t="shared" si="157"/>
        <v>4</v>
      </c>
      <c r="BE1104">
        <f t="shared" si="158"/>
        <v>4</v>
      </c>
      <c r="BF1104">
        <f t="shared" si="159"/>
        <v>4</v>
      </c>
      <c r="BG1104">
        <f t="shared" si="160"/>
        <v>12</v>
      </c>
      <c r="BH1104">
        <f t="shared" si="161"/>
        <v>3</v>
      </c>
      <c r="BI1104" t="str">
        <f>VLOOKUP(BH1104,'Additional Data'!$E$1:$F$12,2,FALSE)</f>
        <v>At Risk</v>
      </c>
      <c r="BJ1104" t="str">
        <f>IF(G1104 &lt;= 'Additional Data'!$Q$2, "Low", IF(G1104 &lt;= 'Additional Data'!$Q$3, "Medium", "High"))</f>
        <v>Medium</v>
      </c>
      <c r="BK1104" t="str">
        <f>IF(K1104 &lt;= 'Additional Data'!$V$2, "Low", IF(K1104 &lt;= 'Additional Data'!$V$3, "Medium", "High"))</f>
        <v>Medium</v>
      </c>
      <c r="BL1104" t="str">
        <f>IF(L1104 &lt;= 'Additional Data'!$AA$2, "Low", IF(L1104 &lt;= 'Additional Data'!$AA$3, "Medium", "High"))</f>
        <v>High</v>
      </c>
      <c r="BM1104">
        <v>1103</v>
      </c>
    </row>
    <row r="1105" spans="1:65" x14ac:dyDescent="0.25">
      <c r="A1105">
        <v>48526</v>
      </c>
      <c r="B1105" t="str">
        <f>IF(A1105 &lt;= 'Additional Data'!$B$2,"Low", IF(A1105 &lt;='Additional Data'!$B$3, "Medium", "High"))</f>
        <v>Medium</v>
      </c>
      <c r="C1105">
        <v>1</v>
      </c>
      <c r="D1105">
        <v>0</v>
      </c>
      <c r="E1105">
        <v>32</v>
      </c>
      <c r="F1105" t="str">
        <f t="shared" si="153"/>
        <v>Mid</v>
      </c>
      <c r="G1105">
        <v>23</v>
      </c>
      <c r="H1105">
        <v>17</v>
      </c>
      <c r="I1105">
        <v>23</v>
      </c>
      <c r="J1105">
        <v>43</v>
      </c>
      <c r="K1105">
        <v>20</v>
      </c>
      <c r="L1105">
        <v>9</v>
      </c>
      <c r="M1105">
        <f>INDEX('Additional Data'!$H$2:$M$2, MATCH(MAX(G1105:L1105), G1105:L1105,0))</f>
        <v>0</v>
      </c>
      <c r="N1105">
        <v>1</v>
      </c>
      <c r="O1105">
        <v>2</v>
      </c>
      <c r="P1105">
        <v>1</v>
      </c>
      <c r="Q1105">
        <v>4</v>
      </c>
      <c r="R1105">
        <v>3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3</v>
      </c>
      <c r="Z1105">
        <v>11</v>
      </c>
      <c r="AA1105">
        <v>0</v>
      </c>
      <c r="AB1105">
        <v>41</v>
      </c>
      <c r="AC1105" t="str" cm="1">
        <f t="array" ref="AC1105">_xlfn.IFS(AB1105 &lt; 30, "&lt; 30", AB1105 &lt; 40, "30-39", AB1105 &lt; 50, "40-49", AB1105 &gt;= 50, "50+")</f>
        <v>40-49</v>
      </c>
      <c r="AD1105">
        <v>2346</v>
      </c>
      <c r="AE1105">
        <v>0</v>
      </c>
      <c r="AF1105">
        <v>0</v>
      </c>
      <c r="AG1105">
        <v>1</v>
      </c>
      <c r="AH1105">
        <v>0</v>
      </c>
      <c r="AI1105">
        <v>0</v>
      </c>
      <c r="AJ1105" t="str" cm="1">
        <f t="array" ref="AJ110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10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05">
        <v>0</v>
      </c>
      <c r="AM1105">
        <v>0</v>
      </c>
      <c r="AN1105">
        <v>1</v>
      </c>
      <c r="AO1105">
        <v>0</v>
      </c>
      <c r="AP1105">
        <v>0</v>
      </c>
      <c r="AQ1105" t="str" cm="1">
        <f t="array" ref="AQ110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05" t="str" cm="1">
        <f t="array" ref="AR110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05">
        <v>126</v>
      </c>
      <c r="AT1105">
        <v>117</v>
      </c>
      <c r="AU1105">
        <v>0</v>
      </c>
      <c r="AV1105">
        <v>1</v>
      </c>
      <c r="AW1105" t="s">
        <v>47</v>
      </c>
      <c r="AX1105" t="s">
        <v>13</v>
      </c>
      <c r="AY1105" t="str">
        <f t="shared" si="154"/>
        <v>Store</v>
      </c>
      <c r="AZ1105">
        <v>7</v>
      </c>
      <c r="BA1105" t="s">
        <v>44</v>
      </c>
      <c r="BB1105">
        <f t="shared" si="155"/>
        <v>7</v>
      </c>
      <c r="BC1105">
        <f t="shared" si="156"/>
        <v>135</v>
      </c>
      <c r="BD1105">
        <f t="shared" si="157"/>
        <v>7</v>
      </c>
      <c r="BE1105">
        <f t="shared" si="158"/>
        <v>3</v>
      </c>
      <c r="BF1105">
        <f t="shared" si="159"/>
        <v>3</v>
      </c>
      <c r="BG1105">
        <f t="shared" si="160"/>
        <v>13</v>
      </c>
      <c r="BH1105">
        <f t="shared" si="161"/>
        <v>3</v>
      </c>
      <c r="BI1105" t="str">
        <f>VLOOKUP(BH1105,'Additional Data'!$E$1:$F$12,2,FALSE)</f>
        <v>At Risk</v>
      </c>
      <c r="BJ1105" t="str">
        <f>IF(G1105 &lt;= 'Additional Data'!$Q$2, "Low", IF(G1105 &lt;= 'Additional Data'!$Q$3, "Medium", "High"))</f>
        <v>Low</v>
      </c>
      <c r="BK1105" t="str">
        <f>IF(K1105 &lt;= 'Additional Data'!$V$2, "Low", IF(K1105 &lt;= 'Additional Data'!$V$3, "Medium", "High"))</f>
        <v>Medium</v>
      </c>
      <c r="BL1105" t="str">
        <f>IF(L1105 &lt;= 'Additional Data'!$AA$2, "Low", IF(L1105 &lt;= 'Additional Data'!$AA$3, "Medium", "High"))</f>
        <v>Low</v>
      </c>
      <c r="BM1105">
        <v>1104</v>
      </c>
    </row>
    <row r="1106" spans="1:65" x14ac:dyDescent="0.25">
      <c r="A1106">
        <v>46734</v>
      </c>
      <c r="B1106" t="str">
        <f>IF(A1106 &lt;= 'Additional Data'!$B$2,"Low", IF(A1106 &lt;='Additional Data'!$B$3, "Medium", "High"))</f>
        <v>Medium</v>
      </c>
      <c r="C1106">
        <v>0</v>
      </c>
      <c r="D1106">
        <v>1</v>
      </c>
      <c r="E1106">
        <v>40</v>
      </c>
      <c r="F1106" t="str">
        <f t="shared" si="153"/>
        <v>Mid</v>
      </c>
      <c r="G1106">
        <v>110</v>
      </c>
      <c r="H1106">
        <v>5</v>
      </c>
      <c r="I1106">
        <v>137</v>
      </c>
      <c r="J1106">
        <v>26</v>
      </c>
      <c r="K1106">
        <v>23</v>
      </c>
      <c r="L1106">
        <v>29</v>
      </c>
      <c r="M1106">
        <f>INDEX('Additional Data'!$H$2:$M$2, MATCH(MAX(G1106:L1106), G1106:L1106,0))</f>
        <v>0</v>
      </c>
      <c r="N1106">
        <v>2</v>
      </c>
      <c r="O1106">
        <v>6</v>
      </c>
      <c r="P1106">
        <v>1</v>
      </c>
      <c r="Q1106">
        <v>5</v>
      </c>
      <c r="R1106">
        <v>7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3</v>
      </c>
      <c r="Z1106">
        <v>11</v>
      </c>
      <c r="AA1106">
        <v>0</v>
      </c>
      <c r="AB1106">
        <v>66</v>
      </c>
      <c r="AC1106" t="str" cm="1">
        <f t="array" ref="AC1106">_xlfn.IFS(AB1106 &lt; 30, "&lt; 30", AB1106 &lt; 40, "30-39", AB1106 &lt; 50, "40-49", AB1106 &gt;= 50, "50+")</f>
        <v>50+</v>
      </c>
      <c r="AD1106">
        <v>2747</v>
      </c>
      <c r="AE1106">
        <v>0</v>
      </c>
      <c r="AF1106">
        <v>1</v>
      </c>
      <c r="AG1106">
        <v>0</v>
      </c>
      <c r="AH1106">
        <v>0</v>
      </c>
      <c r="AI1106">
        <v>0</v>
      </c>
      <c r="AJ1106" t="str" cm="1">
        <f t="array" ref="AJ110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0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06">
        <v>0</v>
      </c>
      <c r="AM1106">
        <v>0</v>
      </c>
      <c r="AN1106">
        <v>1</v>
      </c>
      <c r="AO1106">
        <v>0</v>
      </c>
      <c r="AP1106">
        <v>0</v>
      </c>
      <c r="AQ1106" t="str" cm="1">
        <f t="array" ref="AQ110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06" t="str" cm="1">
        <f t="array" ref="AR110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06">
        <v>301</v>
      </c>
      <c r="AT1106">
        <v>272</v>
      </c>
      <c r="AU1106">
        <v>0</v>
      </c>
      <c r="AV1106">
        <v>1</v>
      </c>
      <c r="AW1106" t="s">
        <v>47</v>
      </c>
      <c r="AX1106" t="s">
        <v>11</v>
      </c>
      <c r="AY1106" t="str">
        <f t="shared" si="154"/>
        <v>Web</v>
      </c>
      <c r="AZ1106">
        <v>12</v>
      </c>
      <c r="BA1106" t="s">
        <v>44</v>
      </c>
      <c r="BB1106">
        <f t="shared" si="155"/>
        <v>12</v>
      </c>
      <c r="BC1106">
        <f t="shared" si="156"/>
        <v>330</v>
      </c>
      <c r="BD1106">
        <f t="shared" si="157"/>
        <v>6</v>
      </c>
      <c r="BE1106">
        <f t="shared" si="158"/>
        <v>4</v>
      </c>
      <c r="BF1106">
        <f t="shared" si="159"/>
        <v>4</v>
      </c>
      <c r="BG1106">
        <f t="shared" si="160"/>
        <v>14</v>
      </c>
      <c r="BH1106">
        <f t="shared" si="161"/>
        <v>4</v>
      </c>
      <c r="BI1106" t="str">
        <f>VLOOKUP(BH1106,'Additional Data'!$E$1:$F$12,2,FALSE)</f>
        <v>At Risk</v>
      </c>
      <c r="BJ1106" t="str">
        <f>IF(G1106 &lt;= 'Additional Data'!$Q$2, "Low", IF(G1106 &lt;= 'Additional Data'!$Q$3, "Medium", "High"))</f>
        <v>Medium</v>
      </c>
      <c r="BK1106" t="str">
        <f>IF(K1106 &lt;= 'Additional Data'!$V$2, "Low", IF(K1106 &lt;= 'Additional Data'!$V$3, "Medium", "High"))</f>
        <v>Medium</v>
      </c>
      <c r="BL1106" t="str">
        <f>IF(L1106 &lt;= 'Additional Data'!$AA$2, "Low", IF(L1106 &lt;= 'Additional Data'!$AA$3, "Medium", "High"))</f>
        <v>Medium</v>
      </c>
      <c r="BM1106">
        <v>1105</v>
      </c>
    </row>
    <row r="1107" spans="1:65" x14ac:dyDescent="0.25">
      <c r="A1107">
        <v>39552</v>
      </c>
      <c r="B1107" t="str">
        <f>IF(A1107 &lt;= 'Additional Data'!$B$2,"Low", IF(A1107 &lt;='Additional Data'!$B$3, "Medium", "High"))</f>
        <v>Medium</v>
      </c>
      <c r="C1107">
        <v>1</v>
      </c>
      <c r="D1107">
        <v>1</v>
      </c>
      <c r="E1107">
        <v>54</v>
      </c>
      <c r="F1107" t="str">
        <f t="shared" si="153"/>
        <v>Mid</v>
      </c>
      <c r="G1107">
        <v>165</v>
      </c>
      <c r="H1107">
        <v>3</v>
      </c>
      <c r="I1107">
        <v>147</v>
      </c>
      <c r="J1107">
        <v>4</v>
      </c>
      <c r="K1107">
        <v>24</v>
      </c>
      <c r="L1107">
        <v>41</v>
      </c>
      <c r="M1107">
        <f>INDEX('Additional Data'!$H$2:$M$2, MATCH(MAX(G1107:L1107), G1107:L1107,0))</f>
        <v>0</v>
      </c>
      <c r="N1107">
        <v>7</v>
      </c>
      <c r="O1107">
        <v>6</v>
      </c>
      <c r="P1107">
        <v>2</v>
      </c>
      <c r="Q1107">
        <v>5</v>
      </c>
      <c r="R1107">
        <v>8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3</v>
      </c>
      <c r="Z1107">
        <v>11</v>
      </c>
      <c r="AA1107">
        <v>1</v>
      </c>
      <c r="AB1107">
        <v>58</v>
      </c>
      <c r="AC1107" t="str" cm="1">
        <f t="array" ref="AC1107">_xlfn.IFS(AB1107 &lt; 30, "&lt; 30", AB1107 &lt; 40, "30-39", AB1107 &lt; 50, "40-49", AB1107 &gt;= 50, "50+")</f>
        <v>50+</v>
      </c>
      <c r="AD1107">
        <v>2717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 t="str" cm="1">
        <f t="array" ref="AJ110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10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07">
        <v>0</v>
      </c>
      <c r="AM1107">
        <v>0</v>
      </c>
      <c r="AN1107">
        <v>1</v>
      </c>
      <c r="AO1107">
        <v>0</v>
      </c>
      <c r="AP1107">
        <v>0</v>
      </c>
      <c r="AQ1107" t="str" cm="1">
        <f t="array" ref="AQ110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07" t="str" cm="1">
        <f t="array" ref="AR110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07">
        <v>343</v>
      </c>
      <c r="AT1107">
        <v>302</v>
      </c>
      <c r="AU1107">
        <v>0</v>
      </c>
      <c r="AV1107">
        <v>2</v>
      </c>
      <c r="AW1107" t="s">
        <v>47</v>
      </c>
      <c r="AX1107" t="s">
        <v>11</v>
      </c>
      <c r="AY1107" t="str">
        <f t="shared" si="154"/>
        <v>Web</v>
      </c>
      <c r="AZ1107">
        <v>13</v>
      </c>
      <c r="BA1107" t="s">
        <v>44</v>
      </c>
      <c r="BB1107">
        <f t="shared" si="155"/>
        <v>13</v>
      </c>
      <c r="BC1107">
        <f t="shared" si="156"/>
        <v>384</v>
      </c>
      <c r="BD1107">
        <f t="shared" si="157"/>
        <v>5</v>
      </c>
      <c r="BE1107">
        <f t="shared" si="158"/>
        <v>5</v>
      </c>
      <c r="BF1107">
        <f t="shared" si="159"/>
        <v>4</v>
      </c>
      <c r="BG1107">
        <f t="shared" si="160"/>
        <v>14</v>
      </c>
      <c r="BH1107">
        <f t="shared" si="161"/>
        <v>4</v>
      </c>
      <c r="BI1107" t="str">
        <f>VLOOKUP(BH1107,'Additional Data'!$E$1:$F$12,2,FALSE)</f>
        <v>At Risk</v>
      </c>
      <c r="BJ1107" t="str">
        <f>IF(G1107 &lt;= 'Additional Data'!$Q$2, "Low", IF(G1107 &lt;= 'Additional Data'!$Q$3, "Medium", "High"))</f>
        <v>Medium</v>
      </c>
      <c r="BK1107" t="str">
        <f>IF(K1107 &lt;= 'Additional Data'!$V$2, "Low", IF(K1107 &lt;= 'Additional Data'!$V$3, "Medium", "High"))</f>
        <v>Medium</v>
      </c>
      <c r="BL1107" t="str">
        <f>IF(L1107 &lt;= 'Additional Data'!$AA$2, "Low", IF(L1107 &lt;= 'Additional Data'!$AA$3, "Medium", "High"))</f>
        <v>Medium</v>
      </c>
      <c r="BM1107">
        <v>1106</v>
      </c>
    </row>
    <row r="1108" spans="1:65" x14ac:dyDescent="0.25">
      <c r="A1108">
        <v>86358</v>
      </c>
      <c r="B1108" t="str">
        <f>IF(A1108 &lt;= 'Additional Data'!$B$2,"Low", IF(A1108 &lt;='Additional Data'!$B$3, "Medium", "High"))</f>
        <v>High</v>
      </c>
      <c r="C1108">
        <v>1</v>
      </c>
      <c r="D1108">
        <v>1</v>
      </c>
      <c r="E1108">
        <v>78</v>
      </c>
      <c r="F1108" t="str">
        <f t="shared" si="153"/>
        <v>Old</v>
      </c>
      <c r="G1108">
        <v>957</v>
      </c>
      <c r="H1108">
        <v>47</v>
      </c>
      <c r="I1108">
        <v>494</v>
      </c>
      <c r="J1108">
        <v>82</v>
      </c>
      <c r="K1108">
        <v>47</v>
      </c>
      <c r="L1108">
        <v>95</v>
      </c>
      <c r="M1108">
        <f>INDEX('Additional Data'!$H$2:$M$2, MATCH(MAX(G1108:L1108), G1108:L1108,0))</f>
        <v>0</v>
      </c>
      <c r="N1108">
        <v>4</v>
      </c>
      <c r="O1108">
        <v>5</v>
      </c>
      <c r="P1108">
        <v>3</v>
      </c>
      <c r="Q1108">
        <v>6</v>
      </c>
      <c r="R1108">
        <v>8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3</v>
      </c>
      <c r="Z1108">
        <v>11</v>
      </c>
      <c r="AA1108">
        <v>0</v>
      </c>
      <c r="AB1108">
        <v>54</v>
      </c>
      <c r="AC1108" t="str" cm="1">
        <f t="array" ref="AC1108">_xlfn.IFS(AB1108 &lt; 30, "&lt; 30", AB1108 &lt; 40, "30-39", AB1108 &lt; 50, "40-49", AB1108 &gt;= 50, "50+")</f>
        <v>50+</v>
      </c>
      <c r="AD1108">
        <v>2849</v>
      </c>
      <c r="AE1108">
        <v>0</v>
      </c>
      <c r="AF1108">
        <v>0</v>
      </c>
      <c r="AG1108">
        <v>1</v>
      </c>
      <c r="AH1108">
        <v>0</v>
      </c>
      <c r="AI1108">
        <v>0</v>
      </c>
      <c r="AJ1108" t="str" cm="1">
        <f t="array" ref="AJ110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10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08">
        <v>0</v>
      </c>
      <c r="AM1108">
        <v>0</v>
      </c>
      <c r="AN1108">
        <v>1</v>
      </c>
      <c r="AO1108">
        <v>0</v>
      </c>
      <c r="AP1108">
        <v>0</v>
      </c>
      <c r="AQ1108" t="str" cm="1">
        <f t="array" ref="AQ110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08" t="str" cm="1">
        <f t="array" ref="AR110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08">
        <v>1627</v>
      </c>
      <c r="AT1108">
        <v>1532</v>
      </c>
      <c r="AU1108">
        <v>0</v>
      </c>
      <c r="AV1108">
        <v>2</v>
      </c>
      <c r="AW1108" t="s">
        <v>43</v>
      </c>
      <c r="AX1108" t="s">
        <v>13</v>
      </c>
      <c r="AY1108" t="str">
        <f t="shared" si="154"/>
        <v>Store</v>
      </c>
      <c r="AZ1108">
        <v>14</v>
      </c>
      <c r="BA1108" t="s">
        <v>44</v>
      </c>
      <c r="BB1108">
        <f t="shared" si="155"/>
        <v>14</v>
      </c>
      <c r="BC1108">
        <f t="shared" si="156"/>
        <v>1722</v>
      </c>
      <c r="BD1108">
        <f t="shared" si="157"/>
        <v>3.0000000000000004</v>
      </c>
      <c r="BE1108">
        <f t="shared" si="158"/>
        <v>5</v>
      </c>
      <c r="BF1108">
        <f t="shared" si="159"/>
        <v>9</v>
      </c>
      <c r="BG1108">
        <f t="shared" si="160"/>
        <v>17</v>
      </c>
      <c r="BH1108">
        <f t="shared" si="161"/>
        <v>5</v>
      </c>
      <c r="BI1108" t="str">
        <f>VLOOKUP(BH1108,'Additional Data'!$E$1:$F$12,2,FALSE)</f>
        <v>Loyal Customer</v>
      </c>
      <c r="BJ1108" t="str">
        <f>IF(G1108 &lt;= 'Additional Data'!$Q$2, "Low", IF(G1108 &lt;= 'Additional Data'!$Q$3, "Medium", "High"))</f>
        <v>High</v>
      </c>
      <c r="BK1108" t="str">
        <f>IF(K1108 &lt;= 'Additional Data'!$V$2, "Low", IF(K1108 &lt;= 'Additional Data'!$V$3, "Medium", "High"))</f>
        <v>High</v>
      </c>
      <c r="BL1108" t="str">
        <f>IF(L1108 &lt;= 'Additional Data'!$AA$2, "Low", IF(L1108 &lt;= 'Additional Data'!$AA$3, "Medium", "High"))</f>
        <v>High</v>
      </c>
      <c r="BM1108">
        <v>1107</v>
      </c>
    </row>
    <row r="1109" spans="1:65" x14ac:dyDescent="0.25">
      <c r="A1109">
        <v>46931</v>
      </c>
      <c r="B1109" t="str">
        <f>IF(A1109 &lt;= 'Additional Data'!$B$2,"Low", IF(A1109 &lt;='Additional Data'!$B$3, "Medium", "High"))</f>
        <v>Medium</v>
      </c>
      <c r="C1109">
        <v>2</v>
      </c>
      <c r="D1109">
        <v>1</v>
      </c>
      <c r="E1109">
        <v>94</v>
      </c>
      <c r="F1109" t="str">
        <f t="shared" si="153"/>
        <v>Old</v>
      </c>
      <c r="G1109">
        <v>41</v>
      </c>
      <c r="H1109">
        <v>0</v>
      </c>
      <c r="I1109">
        <v>17</v>
      </c>
      <c r="J1109">
        <v>3</v>
      </c>
      <c r="K1109">
        <v>1</v>
      </c>
      <c r="L1109">
        <v>16</v>
      </c>
      <c r="M1109">
        <f>INDEX('Additional Data'!$H$2:$M$2, MATCH(MAX(G1109:L1109), G1109:L1109,0))</f>
        <v>0</v>
      </c>
      <c r="N1109">
        <v>2</v>
      </c>
      <c r="O1109">
        <v>1</v>
      </c>
      <c r="P1109">
        <v>1</v>
      </c>
      <c r="Q1109">
        <v>3</v>
      </c>
      <c r="R1109">
        <v>3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3</v>
      </c>
      <c r="Z1109">
        <v>11</v>
      </c>
      <c r="AA1109">
        <v>0</v>
      </c>
      <c r="AB1109">
        <v>43</v>
      </c>
      <c r="AC1109" t="str" cm="1">
        <f t="array" ref="AC1109">_xlfn.IFS(AB1109 &lt; 30, "&lt; 30", AB1109 &lt; 40, "30-39", AB1109 &lt; 50, "40-49", AB1109 &gt;= 50, "50+")</f>
        <v>40-49</v>
      </c>
      <c r="AD1109">
        <v>2225</v>
      </c>
      <c r="AE1109">
        <v>0</v>
      </c>
      <c r="AF1109">
        <v>0</v>
      </c>
      <c r="AG1109">
        <v>0</v>
      </c>
      <c r="AH1109">
        <v>1</v>
      </c>
      <c r="AI1109">
        <v>0</v>
      </c>
      <c r="AJ1109" t="str" cm="1">
        <f t="array" ref="AJ110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0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09">
        <v>0</v>
      </c>
      <c r="AM1109">
        <v>0</v>
      </c>
      <c r="AN1109">
        <v>1</v>
      </c>
      <c r="AO1109">
        <v>0</v>
      </c>
      <c r="AP1109">
        <v>0</v>
      </c>
      <c r="AQ1109" t="str" cm="1">
        <f t="array" ref="AQ110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09" t="str" cm="1">
        <f t="array" ref="AR110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09">
        <v>62</v>
      </c>
      <c r="AT1109">
        <v>46</v>
      </c>
      <c r="AU1109">
        <v>0</v>
      </c>
      <c r="AV1109">
        <v>3</v>
      </c>
      <c r="AW1109" t="s">
        <v>47</v>
      </c>
      <c r="AX1109" t="s">
        <v>13</v>
      </c>
      <c r="AY1109" t="str">
        <f t="shared" si="154"/>
        <v>Store</v>
      </c>
      <c r="AZ1109">
        <v>5</v>
      </c>
      <c r="BA1109" t="s">
        <v>44</v>
      </c>
      <c r="BB1109">
        <f t="shared" si="155"/>
        <v>5</v>
      </c>
      <c r="BC1109">
        <f t="shared" si="156"/>
        <v>78</v>
      </c>
      <c r="BD1109">
        <f t="shared" si="157"/>
        <v>0.99999999999999978</v>
      </c>
      <c r="BE1109">
        <f t="shared" si="158"/>
        <v>1</v>
      </c>
      <c r="BF1109">
        <f t="shared" si="159"/>
        <v>2</v>
      </c>
      <c r="BG1109">
        <f t="shared" si="160"/>
        <v>4</v>
      </c>
      <c r="BH1109">
        <f t="shared" si="161"/>
        <v>0</v>
      </c>
      <c r="BI1109" t="str">
        <f>VLOOKUP(BH1109,'Additional Data'!$E$1:$F$12,2,FALSE)</f>
        <v>Churned Customer</v>
      </c>
      <c r="BJ1109" t="str">
        <f>IF(G1109 &lt;= 'Additional Data'!$Q$2, "Low", IF(G1109 &lt;= 'Additional Data'!$Q$3, "Medium", "High"))</f>
        <v>Medium</v>
      </c>
      <c r="BK1109" t="str">
        <f>IF(K1109 &lt;= 'Additional Data'!$V$2, "Low", IF(K1109 &lt;= 'Additional Data'!$V$3, "Medium", "High"))</f>
        <v>Low</v>
      </c>
      <c r="BL1109" t="str">
        <f>IF(L1109 &lt;= 'Additional Data'!$AA$2, "Low", IF(L1109 &lt;= 'Additional Data'!$AA$3, "Medium", "High"))</f>
        <v>Medium</v>
      </c>
      <c r="BM1109">
        <v>1108</v>
      </c>
    </row>
    <row r="1110" spans="1:65" x14ac:dyDescent="0.25">
      <c r="A1110">
        <v>16581</v>
      </c>
      <c r="B1110" t="str">
        <f>IF(A1110 &lt;= 'Additional Data'!$B$2,"Low", IF(A1110 &lt;='Additional Data'!$B$3, "Medium", "High"))</f>
        <v>Low</v>
      </c>
      <c r="C1110">
        <v>0</v>
      </c>
      <c r="D1110">
        <v>0</v>
      </c>
      <c r="E1110">
        <v>51</v>
      </c>
      <c r="F1110" t="str">
        <f t="shared" si="153"/>
        <v>Mid</v>
      </c>
      <c r="G1110">
        <v>1</v>
      </c>
      <c r="H1110">
        <v>3</v>
      </c>
      <c r="I1110">
        <v>4</v>
      </c>
      <c r="J1110">
        <v>2</v>
      </c>
      <c r="K1110">
        <v>3</v>
      </c>
      <c r="L1110">
        <v>11</v>
      </c>
      <c r="M1110">
        <f>INDEX('Additional Data'!$H$2:$M$2, MATCH(MAX(G1110:L1110), G1110:L1110,0))</f>
        <v>0</v>
      </c>
      <c r="N1110">
        <v>1</v>
      </c>
      <c r="O1110">
        <v>0</v>
      </c>
      <c r="P1110">
        <v>0</v>
      </c>
      <c r="Q1110">
        <v>3</v>
      </c>
      <c r="R1110">
        <v>4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3</v>
      </c>
      <c r="Z1110">
        <v>11</v>
      </c>
      <c r="AA1110">
        <v>0</v>
      </c>
      <c r="AB1110">
        <v>35</v>
      </c>
      <c r="AC1110" t="str" cm="1">
        <f t="array" ref="AC1110">_xlfn.IFS(AB1110 &lt; 30, "&lt; 30", AB1110 &lt; 40, "30-39", AB1110 &lt; 50, "40-49", AB1110 &gt;= 50, "50+")</f>
        <v>30-39</v>
      </c>
      <c r="AD1110">
        <v>2692</v>
      </c>
      <c r="AE1110">
        <v>0</v>
      </c>
      <c r="AF1110">
        <v>0</v>
      </c>
      <c r="AG1110">
        <v>1</v>
      </c>
      <c r="AH1110">
        <v>0</v>
      </c>
      <c r="AI1110">
        <v>0</v>
      </c>
      <c r="AJ1110" t="str" cm="1">
        <f t="array" ref="AJ111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11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10">
        <v>0</v>
      </c>
      <c r="AM1110">
        <v>1</v>
      </c>
      <c r="AN1110">
        <v>0</v>
      </c>
      <c r="AO1110">
        <v>0</v>
      </c>
      <c r="AP1110">
        <v>0</v>
      </c>
      <c r="AQ1110" t="str" cm="1">
        <f t="array" ref="AQ111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110" t="str" cm="1">
        <f t="array" ref="AR111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110">
        <v>13</v>
      </c>
      <c r="AT1110">
        <v>2</v>
      </c>
      <c r="AU1110">
        <v>0</v>
      </c>
      <c r="AV1110">
        <v>0</v>
      </c>
      <c r="AW1110" t="s">
        <v>45</v>
      </c>
      <c r="AX1110" t="s">
        <v>13</v>
      </c>
      <c r="AY1110" t="str">
        <f t="shared" si="154"/>
        <v>Store</v>
      </c>
      <c r="AZ1110">
        <v>3</v>
      </c>
      <c r="BA1110" t="s">
        <v>44</v>
      </c>
      <c r="BB1110">
        <f t="shared" si="155"/>
        <v>3</v>
      </c>
      <c r="BC1110">
        <f t="shared" si="156"/>
        <v>24</v>
      </c>
      <c r="BD1110">
        <f t="shared" si="157"/>
        <v>5</v>
      </c>
      <c r="BE1110">
        <f t="shared" si="158"/>
        <v>0</v>
      </c>
      <c r="BF1110">
        <f t="shared" si="159"/>
        <v>0</v>
      </c>
      <c r="BG1110">
        <f t="shared" si="160"/>
        <v>5</v>
      </c>
      <c r="BH1110">
        <f t="shared" si="161"/>
        <v>0</v>
      </c>
      <c r="BI1110" t="str">
        <f>VLOOKUP(BH1110,'Additional Data'!$E$1:$F$12,2,FALSE)</f>
        <v>Churned Customer</v>
      </c>
      <c r="BJ1110" t="str">
        <f>IF(G1110 &lt;= 'Additional Data'!$Q$2, "Low", IF(G1110 &lt;= 'Additional Data'!$Q$3, "Medium", "High"))</f>
        <v>Low</v>
      </c>
      <c r="BK1110" t="str">
        <f>IF(K1110 &lt;= 'Additional Data'!$V$2, "Low", IF(K1110 &lt;= 'Additional Data'!$V$3, "Medium", "High"))</f>
        <v>Medium</v>
      </c>
      <c r="BL1110" t="str">
        <f>IF(L1110 &lt;= 'Additional Data'!$AA$2, "Low", IF(L1110 &lt;= 'Additional Data'!$AA$3, "Medium", "High"))</f>
        <v>Medium</v>
      </c>
      <c r="BM1110">
        <v>1109</v>
      </c>
    </row>
    <row r="1111" spans="1:65" x14ac:dyDescent="0.25">
      <c r="A1111">
        <v>63998</v>
      </c>
      <c r="B1111" t="str">
        <f>IF(A1111 &lt;= 'Additional Data'!$B$2,"Low", IF(A1111 &lt;='Additional Data'!$B$3, "Medium", "High"))</f>
        <v>Medium</v>
      </c>
      <c r="C1111">
        <v>0</v>
      </c>
      <c r="D1111">
        <v>0</v>
      </c>
      <c r="E1111">
        <v>42</v>
      </c>
      <c r="F1111" t="str">
        <f t="shared" si="153"/>
        <v>Mid</v>
      </c>
      <c r="G1111">
        <v>176</v>
      </c>
      <c r="H1111">
        <v>29</v>
      </c>
      <c r="I1111">
        <v>818</v>
      </c>
      <c r="J1111">
        <v>0</v>
      </c>
      <c r="K1111">
        <v>33</v>
      </c>
      <c r="L1111">
        <v>112</v>
      </c>
      <c r="M1111">
        <f>INDEX('Additional Data'!$H$2:$M$2, MATCH(MAX(G1111:L1111), G1111:L1111,0))</f>
        <v>0</v>
      </c>
      <c r="N1111">
        <v>1</v>
      </c>
      <c r="O1111">
        <v>7</v>
      </c>
      <c r="P1111">
        <v>6</v>
      </c>
      <c r="Q1111">
        <v>11</v>
      </c>
      <c r="R1111">
        <v>4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3</v>
      </c>
      <c r="Z1111">
        <v>11</v>
      </c>
      <c r="AA1111">
        <v>1</v>
      </c>
      <c r="AB1111">
        <v>68</v>
      </c>
      <c r="AC1111" t="str" cm="1">
        <f t="array" ref="AC1111">_xlfn.IFS(AB1111 &lt; 30, "&lt; 30", AB1111 &lt; 40, "30-39", AB1111 &lt; 50, "40-49", AB1111 &gt;= 50, "50+")</f>
        <v>50+</v>
      </c>
      <c r="AD1111">
        <v>2350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 t="str" cm="1">
        <f t="array" ref="AJ111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11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11">
        <v>1</v>
      </c>
      <c r="AM1111">
        <v>0</v>
      </c>
      <c r="AN1111">
        <v>0</v>
      </c>
      <c r="AO1111">
        <v>0</v>
      </c>
      <c r="AP1111">
        <v>0</v>
      </c>
      <c r="AQ1111" t="str" cm="1">
        <f t="array" ref="AQ111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111" t="str" cm="1">
        <f t="array" ref="AR111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111">
        <v>1056</v>
      </c>
      <c r="AT1111">
        <v>944</v>
      </c>
      <c r="AU1111">
        <v>0</v>
      </c>
      <c r="AV1111">
        <v>0</v>
      </c>
      <c r="AW1111" t="s">
        <v>43</v>
      </c>
      <c r="AX1111" t="s">
        <v>13</v>
      </c>
      <c r="AY1111" t="str">
        <f t="shared" si="154"/>
        <v>Store</v>
      </c>
      <c r="AZ1111">
        <v>24</v>
      </c>
      <c r="BA1111" t="s">
        <v>44</v>
      </c>
      <c r="BB1111">
        <f t="shared" si="155"/>
        <v>24</v>
      </c>
      <c r="BC1111">
        <f t="shared" si="156"/>
        <v>1168</v>
      </c>
      <c r="BD1111">
        <f t="shared" si="157"/>
        <v>6</v>
      </c>
      <c r="BE1111">
        <f t="shared" si="158"/>
        <v>9</v>
      </c>
      <c r="BF1111">
        <f t="shared" si="159"/>
        <v>7</v>
      </c>
      <c r="BG1111">
        <f t="shared" si="160"/>
        <v>22</v>
      </c>
      <c r="BH1111">
        <f t="shared" si="161"/>
        <v>8</v>
      </c>
      <c r="BI1111" t="str">
        <f>VLOOKUP(BH1111,'Additional Data'!$E$1:$F$12,2,FALSE)</f>
        <v>Top Customer</v>
      </c>
      <c r="BJ1111" t="str">
        <f>IF(G1111 &lt;= 'Additional Data'!$Q$2, "Low", IF(G1111 &lt;= 'Additional Data'!$Q$3, "Medium", "High"))</f>
        <v>Medium</v>
      </c>
      <c r="BK1111" t="str">
        <f>IF(K1111 &lt;= 'Additional Data'!$V$2, "Low", IF(K1111 &lt;= 'Additional Data'!$V$3, "Medium", "High"))</f>
        <v>Medium</v>
      </c>
      <c r="BL1111" t="str">
        <f>IF(L1111 &lt;= 'Additional Data'!$AA$2, "Low", IF(L1111 &lt;= 'Additional Data'!$AA$3, "Medium", "High"))</f>
        <v>High</v>
      </c>
      <c r="BM1111">
        <v>1110</v>
      </c>
    </row>
    <row r="1112" spans="1:65" x14ac:dyDescent="0.25">
      <c r="A1112">
        <v>67381</v>
      </c>
      <c r="B1112" t="str">
        <f>IF(A1112 &lt;= 'Additional Data'!$B$2,"Low", IF(A1112 &lt;='Additional Data'!$B$3, "Medium", "High"))</f>
        <v>Medium</v>
      </c>
      <c r="C1112">
        <v>0</v>
      </c>
      <c r="D1112">
        <v>1</v>
      </c>
      <c r="E1112">
        <v>67</v>
      </c>
      <c r="F1112" t="str">
        <f t="shared" si="153"/>
        <v>Old</v>
      </c>
      <c r="G1112">
        <v>815</v>
      </c>
      <c r="H1112">
        <v>8</v>
      </c>
      <c r="I1112">
        <v>53</v>
      </c>
      <c r="J1112">
        <v>11</v>
      </c>
      <c r="K1112">
        <v>0</v>
      </c>
      <c r="L1112">
        <v>70</v>
      </c>
      <c r="M1112">
        <f>INDEX('Additional Data'!$H$2:$M$2, MATCH(MAX(G1112:L1112), G1112:L1112,0))</f>
        <v>0</v>
      </c>
      <c r="N1112">
        <v>4</v>
      </c>
      <c r="O1112">
        <v>2</v>
      </c>
      <c r="P1112">
        <v>2</v>
      </c>
      <c r="Q1112">
        <v>9</v>
      </c>
      <c r="R1112">
        <v>7</v>
      </c>
      <c r="S1112">
        <v>0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3</v>
      </c>
      <c r="Z1112">
        <v>11</v>
      </c>
      <c r="AA1112">
        <v>0</v>
      </c>
      <c r="AB1112">
        <v>69</v>
      </c>
      <c r="AC1112" t="str" cm="1">
        <f t="array" ref="AC1112">_xlfn.IFS(AB1112 &lt; 30, "&lt; 30", AB1112 &lt; 40, "30-39", AB1112 &lt; 50, "40-49", AB1112 &gt;= 50, "50+")</f>
        <v>50+</v>
      </c>
      <c r="AD1112">
        <v>2689</v>
      </c>
      <c r="AE1112">
        <v>0</v>
      </c>
      <c r="AF1112">
        <v>1</v>
      </c>
      <c r="AG1112">
        <v>0</v>
      </c>
      <c r="AH1112">
        <v>0</v>
      </c>
      <c r="AI1112">
        <v>0</v>
      </c>
      <c r="AJ1112" t="str" cm="1">
        <f t="array" ref="AJ111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1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12">
        <v>0</v>
      </c>
      <c r="AM1112">
        <v>0</v>
      </c>
      <c r="AN1112">
        <v>0</v>
      </c>
      <c r="AO1112">
        <v>1</v>
      </c>
      <c r="AP1112">
        <v>0</v>
      </c>
      <c r="AQ1112" t="str" cm="1">
        <f t="array" ref="AQ111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112" t="str" cm="1">
        <f t="array" ref="AR111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12">
        <v>887</v>
      </c>
      <c r="AT1112">
        <v>817</v>
      </c>
      <c r="AU1112">
        <v>1</v>
      </c>
      <c r="AV1112">
        <v>1</v>
      </c>
      <c r="AW1112" t="s">
        <v>46</v>
      </c>
      <c r="AX1112" t="s">
        <v>13</v>
      </c>
      <c r="AY1112" t="str">
        <f t="shared" si="154"/>
        <v>Store</v>
      </c>
      <c r="AZ1112">
        <v>13</v>
      </c>
      <c r="BA1112" t="s">
        <v>48</v>
      </c>
      <c r="BB1112">
        <f t="shared" si="155"/>
        <v>13</v>
      </c>
      <c r="BC1112">
        <f t="shared" si="156"/>
        <v>957</v>
      </c>
      <c r="BD1112">
        <f t="shared" si="157"/>
        <v>4</v>
      </c>
      <c r="BE1112">
        <f t="shared" si="158"/>
        <v>5</v>
      </c>
      <c r="BF1112">
        <f t="shared" si="159"/>
        <v>7</v>
      </c>
      <c r="BG1112">
        <f t="shared" si="160"/>
        <v>16</v>
      </c>
      <c r="BH1112">
        <f t="shared" si="161"/>
        <v>5</v>
      </c>
      <c r="BI1112" t="str">
        <f>VLOOKUP(BH1112,'Additional Data'!$E$1:$F$12,2,FALSE)</f>
        <v>Loyal Customer</v>
      </c>
      <c r="BJ1112" t="str">
        <f>IF(G1112 &lt;= 'Additional Data'!$Q$2, "Low", IF(G1112 &lt;= 'Additional Data'!$Q$3, "Medium", "High"))</f>
        <v>High</v>
      </c>
      <c r="BK1112" t="str">
        <f>IF(K1112 &lt;= 'Additional Data'!$V$2, "Low", IF(K1112 &lt;= 'Additional Data'!$V$3, "Medium", "High"))</f>
        <v>Low</v>
      </c>
      <c r="BL1112" t="str">
        <f>IF(L1112 &lt;= 'Additional Data'!$AA$2, "Low", IF(L1112 &lt;= 'Additional Data'!$AA$3, "Medium", "High"))</f>
        <v>High</v>
      </c>
      <c r="BM1112">
        <v>1111</v>
      </c>
    </row>
    <row r="1113" spans="1:65" x14ac:dyDescent="0.25">
      <c r="A1113">
        <v>25930</v>
      </c>
      <c r="B1113" t="str">
        <f>IF(A1113 &lt;= 'Additional Data'!$B$2,"Low", IF(A1113 &lt;='Additional Data'!$B$3, "Medium", "High"))</f>
        <v>Low</v>
      </c>
      <c r="C1113">
        <v>1</v>
      </c>
      <c r="D1113">
        <v>1</v>
      </c>
      <c r="E1113">
        <v>87</v>
      </c>
      <c r="F1113" t="str">
        <f t="shared" si="153"/>
        <v>Old</v>
      </c>
      <c r="G1113">
        <v>6</v>
      </c>
      <c r="H1113">
        <v>1</v>
      </c>
      <c r="I1113">
        <v>2</v>
      </c>
      <c r="J1113">
        <v>2</v>
      </c>
      <c r="K1113">
        <v>0</v>
      </c>
      <c r="L1113">
        <v>4</v>
      </c>
      <c r="M1113">
        <f>INDEX('Additional Data'!$H$2:$M$2, MATCH(MAX(G1113:L1113), G1113:L1113,0))</f>
        <v>0</v>
      </c>
      <c r="N1113">
        <v>1</v>
      </c>
      <c r="O1113">
        <v>1</v>
      </c>
      <c r="P1113">
        <v>0</v>
      </c>
      <c r="Q1113">
        <v>2</v>
      </c>
      <c r="R1113">
        <v>7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3</v>
      </c>
      <c r="Z1113">
        <v>11</v>
      </c>
      <c r="AA1113">
        <v>0</v>
      </c>
      <c r="AB1113">
        <v>53</v>
      </c>
      <c r="AC1113" t="str" cm="1">
        <f t="array" ref="AC1113">_xlfn.IFS(AB1113 &lt; 30, "&lt; 30", AB1113 &lt; 40, "30-39", AB1113 &lt; 50, "40-49", AB1113 &gt;= 50, "50+")</f>
        <v>50+</v>
      </c>
      <c r="AD1113">
        <v>2421</v>
      </c>
      <c r="AE1113">
        <v>0</v>
      </c>
      <c r="AF1113">
        <v>0</v>
      </c>
      <c r="AG1113">
        <v>1</v>
      </c>
      <c r="AH1113">
        <v>0</v>
      </c>
      <c r="AI1113">
        <v>0</v>
      </c>
      <c r="AJ1113" t="str" cm="1">
        <f t="array" ref="AJ111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11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13">
        <v>0</v>
      </c>
      <c r="AM1113">
        <v>0</v>
      </c>
      <c r="AN1113">
        <v>1</v>
      </c>
      <c r="AO1113">
        <v>0</v>
      </c>
      <c r="AP1113">
        <v>0</v>
      </c>
      <c r="AQ1113" t="str" cm="1">
        <f t="array" ref="AQ111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13" t="str" cm="1">
        <f t="array" ref="AR111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13">
        <v>11</v>
      </c>
      <c r="AT1113">
        <v>7</v>
      </c>
      <c r="AU1113">
        <v>0</v>
      </c>
      <c r="AV1113">
        <v>2</v>
      </c>
      <c r="AW1113" t="s">
        <v>45</v>
      </c>
      <c r="AX1113" t="s">
        <v>13</v>
      </c>
      <c r="AY1113" t="str">
        <f t="shared" si="154"/>
        <v>Store</v>
      </c>
      <c r="AZ1113">
        <v>3</v>
      </c>
      <c r="BA1113" t="s">
        <v>44</v>
      </c>
      <c r="BB1113">
        <f t="shared" si="155"/>
        <v>3</v>
      </c>
      <c r="BC1113">
        <f t="shared" si="156"/>
        <v>15</v>
      </c>
      <c r="BD1113">
        <f t="shared" si="157"/>
        <v>1.9999999999999996</v>
      </c>
      <c r="BE1113">
        <f t="shared" si="158"/>
        <v>0</v>
      </c>
      <c r="BF1113">
        <f t="shared" si="159"/>
        <v>0</v>
      </c>
      <c r="BG1113">
        <f t="shared" si="160"/>
        <v>1.9999999999999996</v>
      </c>
      <c r="BH1113">
        <f t="shared" si="161"/>
        <v>0</v>
      </c>
      <c r="BI1113" t="str">
        <f>VLOOKUP(BH1113,'Additional Data'!$E$1:$F$12,2,FALSE)</f>
        <v>Churned Customer</v>
      </c>
      <c r="BJ1113" t="str">
        <f>IF(G1113 &lt;= 'Additional Data'!$Q$2, "Low", IF(G1113 &lt;= 'Additional Data'!$Q$3, "Medium", "High"))</f>
        <v>Low</v>
      </c>
      <c r="BK1113" t="str">
        <f>IF(K1113 &lt;= 'Additional Data'!$V$2, "Low", IF(K1113 &lt;= 'Additional Data'!$V$3, "Medium", "High"))</f>
        <v>Low</v>
      </c>
      <c r="BL1113" t="str">
        <f>IF(L1113 &lt;= 'Additional Data'!$AA$2, "Low", IF(L1113 &lt;= 'Additional Data'!$AA$3, "Medium", "High"))</f>
        <v>Low</v>
      </c>
      <c r="BM1113">
        <v>1112</v>
      </c>
    </row>
    <row r="1114" spans="1:65" x14ac:dyDescent="0.25">
      <c r="A1114">
        <v>42693</v>
      </c>
      <c r="B1114" t="str">
        <f>IF(A1114 &lt;= 'Additional Data'!$B$2,"Low", IF(A1114 &lt;='Additional Data'!$B$3, "Medium", "High"))</f>
        <v>Medium</v>
      </c>
      <c r="C1114">
        <v>1</v>
      </c>
      <c r="D1114">
        <v>0</v>
      </c>
      <c r="E1114">
        <v>29</v>
      </c>
      <c r="F1114" t="str">
        <f t="shared" si="153"/>
        <v>Recent</v>
      </c>
      <c r="G1114">
        <v>8</v>
      </c>
      <c r="H1114">
        <v>4</v>
      </c>
      <c r="I1114">
        <v>20</v>
      </c>
      <c r="J1114">
        <v>6</v>
      </c>
      <c r="K1114">
        <v>3</v>
      </c>
      <c r="L1114">
        <v>16</v>
      </c>
      <c r="M1114">
        <f>INDEX('Additional Data'!$H$2:$M$2, MATCH(MAX(G1114:L1114), G1114:L1114,0))</f>
        <v>0</v>
      </c>
      <c r="N1114">
        <v>1</v>
      </c>
      <c r="O1114">
        <v>1</v>
      </c>
      <c r="P1114">
        <v>0</v>
      </c>
      <c r="Q1114">
        <v>3</v>
      </c>
      <c r="R1114">
        <v>5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3</v>
      </c>
      <c r="Z1114">
        <v>11</v>
      </c>
      <c r="AA1114">
        <v>0</v>
      </c>
      <c r="AB1114">
        <v>42</v>
      </c>
      <c r="AC1114" t="str" cm="1">
        <f t="array" ref="AC1114">_xlfn.IFS(AB1114 &lt; 30, "&lt; 30", AB1114 &lt; 40, "30-39", AB1114 &lt; 50, "40-49", AB1114 &gt;= 50, "50+")</f>
        <v>40-49</v>
      </c>
      <c r="AD1114">
        <v>2181</v>
      </c>
      <c r="AE1114">
        <v>0</v>
      </c>
      <c r="AF1114">
        <v>1</v>
      </c>
      <c r="AG1114">
        <v>0</v>
      </c>
      <c r="AH1114">
        <v>0</v>
      </c>
      <c r="AI1114">
        <v>0</v>
      </c>
      <c r="AJ1114" t="str" cm="1">
        <f t="array" ref="AJ111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1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14">
        <v>0</v>
      </c>
      <c r="AM1114">
        <v>0</v>
      </c>
      <c r="AN1114">
        <v>1</v>
      </c>
      <c r="AO1114">
        <v>0</v>
      </c>
      <c r="AP1114">
        <v>0</v>
      </c>
      <c r="AQ1114" t="str" cm="1">
        <f t="array" ref="AQ111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14" t="str" cm="1">
        <f t="array" ref="AR111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14">
        <v>41</v>
      </c>
      <c r="AT1114">
        <v>25</v>
      </c>
      <c r="AU1114">
        <v>0</v>
      </c>
      <c r="AV1114">
        <v>1</v>
      </c>
      <c r="AW1114" t="s">
        <v>45</v>
      </c>
      <c r="AX1114" t="s">
        <v>13</v>
      </c>
      <c r="AY1114" t="str">
        <f t="shared" si="154"/>
        <v>Store</v>
      </c>
      <c r="AZ1114">
        <v>4</v>
      </c>
      <c r="BA1114" t="s">
        <v>44</v>
      </c>
      <c r="BB1114">
        <f t="shared" si="155"/>
        <v>4</v>
      </c>
      <c r="BC1114">
        <f t="shared" si="156"/>
        <v>57</v>
      </c>
      <c r="BD1114">
        <f t="shared" si="157"/>
        <v>8</v>
      </c>
      <c r="BE1114">
        <f t="shared" si="158"/>
        <v>0</v>
      </c>
      <c r="BF1114">
        <f t="shared" si="159"/>
        <v>2</v>
      </c>
      <c r="BG1114">
        <f t="shared" si="160"/>
        <v>10</v>
      </c>
      <c r="BH1114">
        <f t="shared" si="161"/>
        <v>2</v>
      </c>
      <c r="BI1114" t="str">
        <f>VLOOKUP(BH1114,'Additional Data'!$E$1:$F$12,2,FALSE)</f>
        <v>Churned Customer</v>
      </c>
      <c r="BJ1114" t="str">
        <f>IF(G1114 &lt;= 'Additional Data'!$Q$2, "Low", IF(G1114 &lt;= 'Additional Data'!$Q$3, "Medium", "High"))</f>
        <v>Low</v>
      </c>
      <c r="BK1114" t="str">
        <f>IF(K1114 &lt;= 'Additional Data'!$V$2, "Low", IF(K1114 &lt;= 'Additional Data'!$V$3, "Medium", "High"))</f>
        <v>Medium</v>
      </c>
      <c r="BL1114" t="str">
        <f>IF(L1114 &lt;= 'Additional Data'!$AA$2, "Low", IF(L1114 &lt;= 'Additional Data'!$AA$3, "Medium", "High"))</f>
        <v>Medium</v>
      </c>
      <c r="BM1114">
        <v>1113</v>
      </c>
    </row>
    <row r="1115" spans="1:65" x14ac:dyDescent="0.25">
      <c r="A1115">
        <v>85606</v>
      </c>
      <c r="B1115" t="str">
        <f>IF(A1115 &lt;= 'Additional Data'!$B$2,"Low", IF(A1115 &lt;='Additional Data'!$B$3, "Medium", "High"))</f>
        <v>High</v>
      </c>
      <c r="C1115">
        <v>0</v>
      </c>
      <c r="D1115">
        <v>1</v>
      </c>
      <c r="E1115">
        <v>89</v>
      </c>
      <c r="F1115" t="str">
        <f t="shared" si="153"/>
        <v>Old</v>
      </c>
      <c r="G1115">
        <v>717</v>
      </c>
      <c r="H1115">
        <v>42</v>
      </c>
      <c r="I1115">
        <v>864</v>
      </c>
      <c r="J1115">
        <v>219</v>
      </c>
      <c r="K1115">
        <v>30</v>
      </c>
      <c r="L1115">
        <v>84</v>
      </c>
      <c r="M1115">
        <f>INDEX('Additional Data'!$H$2:$M$2, MATCH(MAX(G1115:L1115), G1115:L1115,0))</f>
        <v>0</v>
      </c>
      <c r="N1115">
        <v>2</v>
      </c>
      <c r="O1115">
        <v>6</v>
      </c>
      <c r="P1115">
        <v>7</v>
      </c>
      <c r="Q1115">
        <v>9</v>
      </c>
      <c r="R1115">
        <v>3</v>
      </c>
      <c r="S1115">
        <v>0</v>
      </c>
      <c r="T1115">
        <v>0</v>
      </c>
      <c r="U1115">
        <v>0</v>
      </c>
      <c r="V1115">
        <v>1</v>
      </c>
      <c r="W1115">
        <v>0</v>
      </c>
      <c r="X1115">
        <v>0</v>
      </c>
      <c r="Y1115">
        <v>3</v>
      </c>
      <c r="Z1115">
        <v>11</v>
      </c>
      <c r="AA1115">
        <v>0</v>
      </c>
      <c r="AB1115">
        <v>44</v>
      </c>
      <c r="AC1115" t="str" cm="1">
        <f t="array" ref="AC1115">_xlfn.IFS(AB1115 &lt; 30, "&lt; 30", AB1115 &lt; 40, "30-39", AB1115 &lt; 50, "40-49", AB1115 &gt;= 50, "50+")</f>
        <v>40-49</v>
      </c>
      <c r="AD1115">
        <v>2753</v>
      </c>
      <c r="AE1115">
        <v>0</v>
      </c>
      <c r="AF1115">
        <v>0</v>
      </c>
      <c r="AG1115">
        <v>0</v>
      </c>
      <c r="AH1115">
        <v>1</v>
      </c>
      <c r="AI1115">
        <v>0</v>
      </c>
      <c r="AJ1115" t="str" cm="1">
        <f t="array" ref="AJ111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1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15">
        <v>0</v>
      </c>
      <c r="AM1115">
        <v>0</v>
      </c>
      <c r="AN1115">
        <v>1</v>
      </c>
      <c r="AO1115">
        <v>0</v>
      </c>
      <c r="AP1115">
        <v>0</v>
      </c>
      <c r="AQ1115" t="str" cm="1">
        <f t="array" ref="AQ111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15" t="str" cm="1">
        <f t="array" ref="AR111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15">
        <v>1872</v>
      </c>
      <c r="AT1115">
        <v>1788</v>
      </c>
      <c r="AU1115">
        <v>1</v>
      </c>
      <c r="AV1115">
        <v>1</v>
      </c>
      <c r="AW1115" t="s">
        <v>43</v>
      </c>
      <c r="AX1115" t="s">
        <v>13</v>
      </c>
      <c r="AY1115" t="str">
        <f t="shared" si="154"/>
        <v>Store</v>
      </c>
      <c r="AZ1115">
        <v>22</v>
      </c>
      <c r="BA1115" t="s">
        <v>48</v>
      </c>
      <c r="BB1115">
        <f t="shared" si="155"/>
        <v>22</v>
      </c>
      <c r="BC1115">
        <f t="shared" si="156"/>
        <v>1956</v>
      </c>
      <c r="BD1115">
        <f t="shared" si="157"/>
        <v>1.9999999999999996</v>
      </c>
      <c r="BE1115">
        <f t="shared" si="158"/>
        <v>8</v>
      </c>
      <c r="BF1115">
        <f t="shared" si="159"/>
        <v>9</v>
      </c>
      <c r="BG1115">
        <f t="shared" si="160"/>
        <v>19</v>
      </c>
      <c r="BH1115">
        <f t="shared" si="161"/>
        <v>7</v>
      </c>
      <c r="BI1115" t="str">
        <f>VLOOKUP(BH1115,'Additional Data'!$E$1:$F$12,2,FALSE)</f>
        <v>Loyal Customer</v>
      </c>
      <c r="BJ1115" t="str">
        <f>IF(G1115 &lt;= 'Additional Data'!$Q$2, "Low", IF(G1115 &lt;= 'Additional Data'!$Q$3, "Medium", "High"))</f>
        <v>High</v>
      </c>
      <c r="BK1115" t="str">
        <f>IF(K1115 &lt;= 'Additional Data'!$V$2, "Low", IF(K1115 &lt;= 'Additional Data'!$V$3, "Medium", "High"))</f>
        <v>Medium</v>
      </c>
      <c r="BL1115" t="str">
        <f>IF(L1115 &lt;= 'Additional Data'!$AA$2, "Low", IF(L1115 &lt;= 'Additional Data'!$AA$3, "Medium", "High"))</f>
        <v>High</v>
      </c>
      <c r="BM1115">
        <v>1114</v>
      </c>
    </row>
    <row r="1116" spans="1:65" x14ac:dyDescent="0.25">
      <c r="A1116">
        <v>72903</v>
      </c>
      <c r="B1116" t="str">
        <f>IF(A1116 &lt;= 'Additional Data'!$B$2,"Low", IF(A1116 &lt;='Additional Data'!$B$3, "Medium", "High"))</f>
        <v>High</v>
      </c>
      <c r="C1116">
        <v>0</v>
      </c>
      <c r="D1116">
        <v>0</v>
      </c>
      <c r="E1116">
        <v>74</v>
      </c>
      <c r="F1116" t="str">
        <f t="shared" si="153"/>
        <v>Old</v>
      </c>
      <c r="G1116">
        <v>1067</v>
      </c>
      <c r="H1116">
        <v>138</v>
      </c>
      <c r="I1116">
        <v>750</v>
      </c>
      <c r="J1116">
        <v>0</v>
      </c>
      <c r="K1116">
        <v>19</v>
      </c>
      <c r="L1116">
        <v>39</v>
      </c>
      <c r="M1116">
        <f>INDEX('Additional Data'!$H$2:$M$2, MATCH(MAX(G1116:L1116), G1116:L1116,0))</f>
        <v>0</v>
      </c>
      <c r="N1116">
        <v>1</v>
      </c>
      <c r="O1116">
        <v>7</v>
      </c>
      <c r="P1116">
        <v>5</v>
      </c>
      <c r="Q1116">
        <v>8</v>
      </c>
      <c r="R1116">
        <v>4</v>
      </c>
      <c r="S1116">
        <v>0</v>
      </c>
      <c r="T1116">
        <v>1</v>
      </c>
      <c r="U1116">
        <v>1</v>
      </c>
      <c r="V1116">
        <v>1</v>
      </c>
      <c r="W1116">
        <v>0</v>
      </c>
      <c r="X1116">
        <v>0</v>
      </c>
      <c r="Y1116">
        <v>3</v>
      </c>
      <c r="Z1116">
        <v>11</v>
      </c>
      <c r="AA1116">
        <v>1</v>
      </c>
      <c r="AB1116">
        <v>35</v>
      </c>
      <c r="AC1116" t="str" cm="1">
        <f t="array" ref="AC1116">_xlfn.IFS(AB1116 &lt; 30, "&lt; 30", AB1116 &lt; 40, "30-39", AB1116 &lt; 50, "40-49", AB1116 &gt;= 50, "50+")</f>
        <v>30-39</v>
      </c>
      <c r="AD1116">
        <v>2402</v>
      </c>
      <c r="AE1116">
        <v>0</v>
      </c>
      <c r="AF1116">
        <v>0</v>
      </c>
      <c r="AG1116">
        <v>1</v>
      </c>
      <c r="AH1116">
        <v>0</v>
      </c>
      <c r="AI1116">
        <v>0</v>
      </c>
      <c r="AJ1116" t="str" cm="1">
        <f t="array" ref="AJ111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11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16">
        <v>0</v>
      </c>
      <c r="AM1116">
        <v>0</v>
      </c>
      <c r="AN1116">
        <v>1</v>
      </c>
      <c r="AO1116">
        <v>0</v>
      </c>
      <c r="AP1116">
        <v>0</v>
      </c>
      <c r="AQ1116" t="str" cm="1">
        <f t="array" ref="AQ111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16" t="str" cm="1">
        <f t="array" ref="AR111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16">
        <v>1974</v>
      </c>
      <c r="AT1116">
        <v>1935</v>
      </c>
      <c r="AU1116">
        <v>3</v>
      </c>
      <c r="AV1116">
        <v>0</v>
      </c>
      <c r="AW1116" t="s">
        <v>43</v>
      </c>
      <c r="AX1116" t="s">
        <v>13</v>
      </c>
      <c r="AY1116" t="str">
        <f t="shared" si="154"/>
        <v>Store</v>
      </c>
      <c r="AZ1116">
        <v>20</v>
      </c>
      <c r="BA1116" t="s">
        <v>48</v>
      </c>
      <c r="BB1116">
        <f t="shared" si="155"/>
        <v>20</v>
      </c>
      <c r="BC1116">
        <f t="shared" si="156"/>
        <v>2013</v>
      </c>
      <c r="BD1116">
        <f t="shared" si="157"/>
        <v>3.0000000000000004</v>
      </c>
      <c r="BE1116">
        <f t="shared" si="158"/>
        <v>7</v>
      </c>
      <c r="BF1116">
        <f t="shared" si="159"/>
        <v>9</v>
      </c>
      <c r="BG1116">
        <f t="shared" si="160"/>
        <v>19</v>
      </c>
      <c r="BH1116">
        <f t="shared" si="161"/>
        <v>7</v>
      </c>
      <c r="BI1116" t="str">
        <f>VLOOKUP(BH1116,'Additional Data'!$E$1:$F$12,2,FALSE)</f>
        <v>Loyal Customer</v>
      </c>
      <c r="BJ1116" t="str">
        <f>IF(G1116 &lt;= 'Additional Data'!$Q$2, "Low", IF(G1116 &lt;= 'Additional Data'!$Q$3, "Medium", "High"))</f>
        <v>High</v>
      </c>
      <c r="BK1116" t="str">
        <f>IF(K1116 &lt;= 'Additional Data'!$V$2, "Low", IF(K1116 &lt;= 'Additional Data'!$V$3, "Medium", "High"))</f>
        <v>Medium</v>
      </c>
      <c r="BL1116" t="str">
        <f>IF(L1116 &lt;= 'Additional Data'!$AA$2, "Low", IF(L1116 &lt;= 'Additional Data'!$AA$3, "Medium", "High"))</f>
        <v>Medium</v>
      </c>
      <c r="BM1116">
        <v>1115</v>
      </c>
    </row>
    <row r="1117" spans="1:65" x14ac:dyDescent="0.25">
      <c r="A1117">
        <v>49669</v>
      </c>
      <c r="B1117" t="str">
        <f>IF(A1117 &lt;= 'Additional Data'!$B$2,"Low", IF(A1117 &lt;='Additional Data'!$B$3, "Medium", "High"))</f>
        <v>Medium</v>
      </c>
      <c r="C1117">
        <v>1</v>
      </c>
      <c r="D1117">
        <v>0</v>
      </c>
      <c r="E1117">
        <v>97</v>
      </c>
      <c r="F1117" t="str">
        <f t="shared" si="153"/>
        <v>Old</v>
      </c>
      <c r="G1117">
        <v>166</v>
      </c>
      <c r="H1117">
        <v>5</v>
      </c>
      <c r="I1117">
        <v>107</v>
      </c>
      <c r="J1117">
        <v>11</v>
      </c>
      <c r="K1117">
        <v>8</v>
      </c>
      <c r="L1117">
        <v>29</v>
      </c>
      <c r="M1117">
        <f>INDEX('Additional Data'!$H$2:$M$2, MATCH(MAX(G1117:L1117), G1117:L1117,0))</f>
        <v>0</v>
      </c>
      <c r="N1117">
        <v>2</v>
      </c>
      <c r="O1117">
        <v>5</v>
      </c>
      <c r="P1117">
        <v>1</v>
      </c>
      <c r="Q1117">
        <v>6</v>
      </c>
      <c r="R1117">
        <v>6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3</v>
      </c>
      <c r="Z1117">
        <v>11</v>
      </c>
      <c r="AA1117">
        <v>0</v>
      </c>
      <c r="AB1117">
        <v>46</v>
      </c>
      <c r="AC1117" t="str" cm="1">
        <f t="array" ref="AC1117">_xlfn.IFS(AB1117 &lt; 30, "&lt; 30", AB1117 &lt; 40, "30-39", AB1117 &lt; 50, "40-49", AB1117 &gt;= 50, "50+")</f>
        <v>40-49</v>
      </c>
      <c r="AD1117">
        <v>2195</v>
      </c>
      <c r="AE1117">
        <v>0</v>
      </c>
      <c r="AF1117">
        <v>0</v>
      </c>
      <c r="AG1117">
        <v>0</v>
      </c>
      <c r="AH1117">
        <v>1</v>
      </c>
      <c r="AI1117">
        <v>0</v>
      </c>
      <c r="AJ1117" t="str" cm="1">
        <f t="array" ref="AJ111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1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17">
        <v>1</v>
      </c>
      <c r="AM1117">
        <v>0</v>
      </c>
      <c r="AN1117">
        <v>0</v>
      </c>
      <c r="AO1117">
        <v>0</v>
      </c>
      <c r="AP1117">
        <v>0</v>
      </c>
      <c r="AQ1117" t="str" cm="1">
        <f t="array" ref="AQ111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117" t="str" cm="1">
        <f t="array" ref="AR111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117">
        <v>297</v>
      </c>
      <c r="AT1117">
        <v>268</v>
      </c>
      <c r="AU1117">
        <v>0</v>
      </c>
      <c r="AV1117">
        <v>1</v>
      </c>
      <c r="AW1117" t="s">
        <v>47</v>
      </c>
      <c r="AX1117" t="s">
        <v>13</v>
      </c>
      <c r="AY1117" t="str">
        <f t="shared" si="154"/>
        <v>Store</v>
      </c>
      <c r="AZ1117">
        <v>12</v>
      </c>
      <c r="BA1117" t="s">
        <v>44</v>
      </c>
      <c r="BB1117">
        <f t="shared" si="155"/>
        <v>12</v>
      </c>
      <c r="BC1117">
        <f t="shared" si="156"/>
        <v>326</v>
      </c>
      <c r="BD1117">
        <f t="shared" si="157"/>
        <v>0.99999999999999978</v>
      </c>
      <c r="BE1117">
        <f t="shared" si="158"/>
        <v>4</v>
      </c>
      <c r="BF1117">
        <f t="shared" si="159"/>
        <v>4</v>
      </c>
      <c r="BG1117">
        <f t="shared" si="160"/>
        <v>9</v>
      </c>
      <c r="BH1117">
        <f t="shared" si="161"/>
        <v>2</v>
      </c>
      <c r="BI1117" t="str">
        <f>VLOOKUP(BH1117,'Additional Data'!$E$1:$F$12,2,FALSE)</f>
        <v>Churned Customer</v>
      </c>
      <c r="BJ1117" t="str">
        <f>IF(G1117 &lt;= 'Additional Data'!$Q$2, "Low", IF(G1117 &lt;= 'Additional Data'!$Q$3, "Medium", "High"))</f>
        <v>Medium</v>
      </c>
      <c r="BK1117" t="str">
        <f>IF(K1117 &lt;= 'Additional Data'!$V$2, "Low", IF(K1117 &lt;= 'Additional Data'!$V$3, "Medium", "High"))</f>
        <v>Medium</v>
      </c>
      <c r="BL1117" t="str">
        <f>IF(L1117 &lt;= 'Additional Data'!$AA$2, "Low", IF(L1117 &lt;= 'Additional Data'!$AA$3, "Medium", "High"))</f>
        <v>Medium</v>
      </c>
      <c r="BM1117">
        <v>1116</v>
      </c>
    </row>
    <row r="1118" spans="1:65" x14ac:dyDescent="0.25">
      <c r="A1118">
        <v>36778</v>
      </c>
      <c r="B1118" t="str">
        <f>IF(A1118 &lt;= 'Additional Data'!$B$2,"Low", IF(A1118 &lt;='Additional Data'!$B$3, "Medium", "High"))</f>
        <v>Medium</v>
      </c>
      <c r="C1118">
        <v>1</v>
      </c>
      <c r="D1118">
        <v>1</v>
      </c>
      <c r="E1118">
        <v>63</v>
      </c>
      <c r="F1118" t="str">
        <f t="shared" si="153"/>
        <v>Old</v>
      </c>
      <c r="G1118">
        <v>29</v>
      </c>
      <c r="H1118">
        <v>4</v>
      </c>
      <c r="I1118">
        <v>34</v>
      </c>
      <c r="J1118">
        <v>2</v>
      </c>
      <c r="K1118">
        <v>4</v>
      </c>
      <c r="L1118">
        <v>4</v>
      </c>
      <c r="M1118">
        <f>INDEX('Additional Data'!$H$2:$M$2, MATCH(MAX(G1118:L1118), G1118:L1118,0))</f>
        <v>0</v>
      </c>
      <c r="N1118">
        <v>3</v>
      </c>
      <c r="O1118">
        <v>3</v>
      </c>
      <c r="P1118">
        <v>0</v>
      </c>
      <c r="Q1118">
        <v>3</v>
      </c>
      <c r="R1118">
        <v>9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3</v>
      </c>
      <c r="Z1118">
        <v>11</v>
      </c>
      <c r="AA1118">
        <v>0</v>
      </c>
      <c r="AB1118">
        <v>52</v>
      </c>
      <c r="AC1118" t="str" cm="1">
        <f t="array" ref="AC1118">_xlfn.IFS(AB1118 &lt; 30, "&lt; 30", AB1118 &lt; 40, "30-39", AB1118 &lt; 50, "40-49", AB1118 &gt;= 50, "50+")</f>
        <v>50+</v>
      </c>
      <c r="AD1118">
        <v>2852</v>
      </c>
      <c r="AE1118">
        <v>0</v>
      </c>
      <c r="AF1118">
        <v>1</v>
      </c>
      <c r="AG1118">
        <v>0</v>
      </c>
      <c r="AH1118">
        <v>0</v>
      </c>
      <c r="AI1118">
        <v>0</v>
      </c>
      <c r="AJ1118" t="str" cm="1">
        <f t="array" ref="AJ111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1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18">
        <v>0</v>
      </c>
      <c r="AM1118">
        <v>0</v>
      </c>
      <c r="AN1118">
        <v>0</v>
      </c>
      <c r="AO1118">
        <v>0</v>
      </c>
      <c r="AP1118">
        <v>1</v>
      </c>
      <c r="AQ1118" t="str" cm="1">
        <f t="array" ref="AQ111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118" t="str" cm="1">
        <f t="array" ref="AR111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18">
        <v>73</v>
      </c>
      <c r="AT1118">
        <v>69</v>
      </c>
      <c r="AU1118">
        <v>0</v>
      </c>
      <c r="AV1118">
        <v>2</v>
      </c>
      <c r="AW1118" t="s">
        <v>47</v>
      </c>
      <c r="AX1118" t="s">
        <v>11</v>
      </c>
      <c r="AY1118" t="str">
        <f t="shared" si="154"/>
        <v>Web</v>
      </c>
      <c r="AZ1118">
        <v>6</v>
      </c>
      <c r="BA1118" t="s">
        <v>44</v>
      </c>
      <c r="BB1118">
        <f t="shared" si="155"/>
        <v>6</v>
      </c>
      <c r="BC1118">
        <f t="shared" si="156"/>
        <v>77</v>
      </c>
      <c r="BD1118">
        <f t="shared" si="157"/>
        <v>4</v>
      </c>
      <c r="BE1118">
        <f t="shared" si="158"/>
        <v>2</v>
      </c>
      <c r="BF1118">
        <f t="shared" si="159"/>
        <v>2</v>
      </c>
      <c r="BG1118">
        <f t="shared" si="160"/>
        <v>8</v>
      </c>
      <c r="BH1118">
        <f t="shared" si="161"/>
        <v>1</v>
      </c>
      <c r="BI1118" t="str">
        <f>VLOOKUP(BH1118,'Additional Data'!$E$1:$F$12,2,FALSE)</f>
        <v>Churned Customer</v>
      </c>
      <c r="BJ1118" t="str">
        <f>IF(G1118 &lt;= 'Additional Data'!$Q$2, "Low", IF(G1118 &lt;= 'Additional Data'!$Q$3, "Medium", "High"))</f>
        <v>Medium</v>
      </c>
      <c r="BK1118" t="str">
        <f>IF(K1118 &lt;= 'Additional Data'!$V$2, "Low", IF(K1118 &lt;= 'Additional Data'!$V$3, "Medium", "High"))</f>
        <v>Medium</v>
      </c>
      <c r="BL1118" t="str">
        <f>IF(L1118 &lt;= 'Additional Data'!$AA$2, "Low", IF(L1118 &lt;= 'Additional Data'!$AA$3, "Medium", "High"))</f>
        <v>Low</v>
      </c>
      <c r="BM1118">
        <v>1117</v>
      </c>
    </row>
    <row r="1119" spans="1:65" x14ac:dyDescent="0.25">
      <c r="A1119">
        <v>85696</v>
      </c>
      <c r="B1119" t="str">
        <f>IF(A1119 &lt;= 'Additional Data'!$B$2,"Low", IF(A1119 &lt;='Additional Data'!$B$3, "Medium", "High"))</f>
        <v>High</v>
      </c>
      <c r="C1119">
        <v>0</v>
      </c>
      <c r="D1119">
        <v>0</v>
      </c>
      <c r="E1119">
        <v>88</v>
      </c>
      <c r="F1119" t="str">
        <f t="shared" si="153"/>
        <v>Old</v>
      </c>
      <c r="G1119">
        <v>714</v>
      </c>
      <c r="H1119">
        <v>76</v>
      </c>
      <c r="I1119">
        <v>395</v>
      </c>
      <c r="J1119">
        <v>116</v>
      </c>
      <c r="K1119">
        <v>0</v>
      </c>
      <c r="L1119">
        <v>12</v>
      </c>
      <c r="M1119">
        <f>INDEX('Additional Data'!$H$2:$M$2, MATCH(MAX(G1119:L1119), G1119:L1119,0))</f>
        <v>0</v>
      </c>
      <c r="N1119">
        <v>1</v>
      </c>
      <c r="O1119">
        <v>4</v>
      </c>
      <c r="P1119">
        <v>6</v>
      </c>
      <c r="Q1119">
        <v>9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3</v>
      </c>
      <c r="Z1119">
        <v>11</v>
      </c>
      <c r="AA1119">
        <v>1</v>
      </c>
      <c r="AB1119">
        <v>58</v>
      </c>
      <c r="AC1119" t="str" cm="1">
        <f t="array" ref="AC1119">_xlfn.IFS(AB1119 &lt; 30, "&lt; 30", AB1119 &lt; 40, "30-39", AB1119 &lt; 50, "40-49", AB1119 &gt;= 50, "50+")</f>
        <v>50+</v>
      </c>
      <c r="AD1119">
        <v>2581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 t="str" cm="1">
        <f t="array" ref="AJ111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11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19">
        <v>0</v>
      </c>
      <c r="AM1119">
        <v>0</v>
      </c>
      <c r="AN1119">
        <v>0</v>
      </c>
      <c r="AO1119">
        <v>0</v>
      </c>
      <c r="AP1119">
        <v>1</v>
      </c>
      <c r="AQ1119" t="str" cm="1">
        <f t="array" ref="AQ111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119" t="str" cm="1">
        <f t="array" ref="AR111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19">
        <v>1301</v>
      </c>
      <c r="AT1119">
        <v>1289</v>
      </c>
      <c r="AU1119">
        <v>0</v>
      </c>
      <c r="AV1119">
        <v>0</v>
      </c>
      <c r="AW1119" t="s">
        <v>43</v>
      </c>
      <c r="AX1119" t="s">
        <v>13</v>
      </c>
      <c r="AY1119" t="str">
        <f t="shared" si="154"/>
        <v>Store</v>
      </c>
      <c r="AZ1119">
        <v>19</v>
      </c>
      <c r="BA1119" t="s">
        <v>44</v>
      </c>
      <c r="BB1119">
        <f t="shared" si="155"/>
        <v>19</v>
      </c>
      <c r="BC1119">
        <f t="shared" si="156"/>
        <v>1313</v>
      </c>
      <c r="BD1119">
        <f t="shared" si="157"/>
        <v>1.9999999999999996</v>
      </c>
      <c r="BE1119">
        <f t="shared" si="158"/>
        <v>7</v>
      </c>
      <c r="BF1119">
        <f t="shared" si="159"/>
        <v>8</v>
      </c>
      <c r="BG1119">
        <f t="shared" si="160"/>
        <v>17</v>
      </c>
      <c r="BH1119">
        <f t="shared" si="161"/>
        <v>5</v>
      </c>
      <c r="BI1119" t="str">
        <f>VLOOKUP(BH1119,'Additional Data'!$E$1:$F$12,2,FALSE)</f>
        <v>Loyal Customer</v>
      </c>
      <c r="BJ1119" t="str">
        <f>IF(G1119 &lt;= 'Additional Data'!$Q$2, "Low", IF(G1119 &lt;= 'Additional Data'!$Q$3, "Medium", "High"))</f>
        <v>High</v>
      </c>
      <c r="BK1119" t="str">
        <f>IF(K1119 &lt;= 'Additional Data'!$V$2, "Low", IF(K1119 &lt;= 'Additional Data'!$V$3, "Medium", "High"))</f>
        <v>Low</v>
      </c>
      <c r="BL1119" t="str">
        <f>IF(L1119 &lt;= 'Additional Data'!$AA$2, "Low", IF(L1119 &lt;= 'Additional Data'!$AA$3, "Medium", "High"))</f>
        <v>Medium</v>
      </c>
      <c r="BM1119">
        <v>1118</v>
      </c>
    </row>
    <row r="1120" spans="1:65" x14ac:dyDescent="0.25">
      <c r="A1120">
        <v>10979</v>
      </c>
      <c r="B1120" t="str">
        <f>IF(A1120 &lt;= 'Additional Data'!$B$2,"Low", IF(A1120 &lt;='Additional Data'!$B$3, "Medium", "High"))</f>
        <v>Low</v>
      </c>
      <c r="C1120">
        <v>0</v>
      </c>
      <c r="D1120">
        <v>0</v>
      </c>
      <c r="E1120">
        <v>34</v>
      </c>
      <c r="F1120" t="str">
        <f t="shared" si="153"/>
        <v>Mid</v>
      </c>
      <c r="G1120">
        <v>8</v>
      </c>
      <c r="H1120">
        <v>4</v>
      </c>
      <c r="I1120">
        <v>10</v>
      </c>
      <c r="J1120">
        <v>2</v>
      </c>
      <c r="K1120">
        <v>2</v>
      </c>
      <c r="L1120">
        <v>4</v>
      </c>
      <c r="M1120">
        <f>INDEX('Additional Data'!$H$2:$M$2, MATCH(MAX(G1120:L1120), G1120:L1120,0))</f>
        <v>0</v>
      </c>
      <c r="N1120">
        <v>2</v>
      </c>
      <c r="O1120">
        <v>3</v>
      </c>
      <c r="P1120">
        <v>0</v>
      </c>
      <c r="Q1120">
        <v>3</v>
      </c>
      <c r="R1120">
        <v>5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3</v>
      </c>
      <c r="Z1120">
        <v>11</v>
      </c>
      <c r="AA1120">
        <v>0</v>
      </c>
      <c r="AB1120">
        <v>31</v>
      </c>
      <c r="AC1120" t="str" cm="1">
        <f t="array" ref="AC1120">_xlfn.IFS(AB1120 &lt; 30, "&lt; 30", AB1120 &lt; 40, "30-39", AB1120 &lt; 50, "40-49", AB1120 &gt;= 50, "50+")</f>
        <v>30-39</v>
      </c>
      <c r="AD1120">
        <v>2197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 t="str" cm="1">
        <f t="array" ref="AJ112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12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20">
        <v>0</v>
      </c>
      <c r="AM1120">
        <v>0</v>
      </c>
      <c r="AN1120">
        <v>0</v>
      </c>
      <c r="AO1120">
        <v>1</v>
      </c>
      <c r="AP1120">
        <v>0</v>
      </c>
      <c r="AQ1120" t="str" cm="1">
        <f t="array" ref="AQ112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120" t="str" cm="1">
        <f t="array" ref="AR112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20">
        <v>26</v>
      </c>
      <c r="AT1120">
        <v>22</v>
      </c>
      <c r="AU1120">
        <v>0</v>
      </c>
      <c r="AV1120">
        <v>0</v>
      </c>
      <c r="AW1120" t="s">
        <v>45</v>
      </c>
      <c r="AX1120" t="s">
        <v>11</v>
      </c>
      <c r="AY1120" t="str">
        <f t="shared" si="154"/>
        <v>Web</v>
      </c>
      <c r="AZ1120">
        <v>6</v>
      </c>
      <c r="BA1120" t="s">
        <v>44</v>
      </c>
      <c r="BB1120">
        <f t="shared" si="155"/>
        <v>6</v>
      </c>
      <c r="BC1120">
        <f t="shared" si="156"/>
        <v>30</v>
      </c>
      <c r="BD1120">
        <f t="shared" si="157"/>
        <v>7</v>
      </c>
      <c r="BE1120">
        <f t="shared" si="158"/>
        <v>2</v>
      </c>
      <c r="BF1120">
        <f t="shared" si="159"/>
        <v>0</v>
      </c>
      <c r="BG1120">
        <f t="shared" si="160"/>
        <v>9</v>
      </c>
      <c r="BH1120">
        <f t="shared" si="161"/>
        <v>2</v>
      </c>
      <c r="BI1120" t="str">
        <f>VLOOKUP(BH1120,'Additional Data'!$E$1:$F$12,2,FALSE)</f>
        <v>Churned Customer</v>
      </c>
      <c r="BJ1120" t="str">
        <f>IF(G1120 &lt;= 'Additional Data'!$Q$2, "Low", IF(G1120 &lt;= 'Additional Data'!$Q$3, "Medium", "High"))</f>
        <v>Low</v>
      </c>
      <c r="BK1120" t="str">
        <f>IF(K1120 &lt;= 'Additional Data'!$V$2, "Low", IF(K1120 &lt;= 'Additional Data'!$V$3, "Medium", "High"))</f>
        <v>Medium</v>
      </c>
      <c r="BL1120" t="str">
        <f>IF(L1120 &lt;= 'Additional Data'!$AA$2, "Low", IF(L1120 &lt;= 'Additional Data'!$AA$3, "Medium", "High"))</f>
        <v>Low</v>
      </c>
      <c r="BM1120">
        <v>1119</v>
      </c>
    </row>
    <row r="1121" spans="1:65" x14ac:dyDescent="0.25">
      <c r="A1121">
        <v>49678</v>
      </c>
      <c r="B1121" t="str">
        <f>IF(A1121 &lt;= 'Additional Data'!$B$2,"Low", IF(A1121 &lt;='Additional Data'!$B$3, "Medium", "High"))</f>
        <v>Medium</v>
      </c>
      <c r="C1121">
        <v>0</v>
      </c>
      <c r="D1121">
        <v>1</v>
      </c>
      <c r="E1121">
        <v>81</v>
      </c>
      <c r="F1121" t="str">
        <f t="shared" si="153"/>
        <v>Old</v>
      </c>
      <c r="G1121">
        <v>229</v>
      </c>
      <c r="H1121">
        <v>5</v>
      </c>
      <c r="I1121">
        <v>56</v>
      </c>
      <c r="J1121">
        <v>3</v>
      </c>
      <c r="K1121">
        <v>2</v>
      </c>
      <c r="L1121">
        <v>20</v>
      </c>
      <c r="M1121">
        <f>INDEX('Additional Data'!$H$2:$M$2, MATCH(MAX(G1121:L1121), G1121:L1121,0))</f>
        <v>0</v>
      </c>
      <c r="N1121">
        <v>2</v>
      </c>
      <c r="O1121">
        <v>6</v>
      </c>
      <c r="P1121">
        <v>2</v>
      </c>
      <c r="Q1121">
        <v>4</v>
      </c>
      <c r="R1121">
        <v>7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3</v>
      </c>
      <c r="Z1121">
        <v>11</v>
      </c>
      <c r="AA1121">
        <v>0</v>
      </c>
      <c r="AB1121">
        <v>59</v>
      </c>
      <c r="AC1121" t="str" cm="1">
        <f t="array" ref="AC1121">_xlfn.IFS(AB1121 &lt; 30, "&lt; 30", AB1121 &lt; 40, "30-39", AB1121 &lt; 50, "40-49", AB1121 &gt;= 50, "50+")</f>
        <v>50+</v>
      </c>
      <c r="AD1121">
        <v>2671</v>
      </c>
      <c r="AE1121">
        <v>0</v>
      </c>
      <c r="AF1121">
        <v>1</v>
      </c>
      <c r="AG1121">
        <v>0</v>
      </c>
      <c r="AH1121">
        <v>0</v>
      </c>
      <c r="AI1121">
        <v>0</v>
      </c>
      <c r="AJ1121" t="str" cm="1">
        <f t="array" ref="AJ112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2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21">
        <v>0</v>
      </c>
      <c r="AM1121">
        <v>0</v>
      </c>
      <c r="AN1121">
        <v>1</v>
      </c>
      <c r="AO1121">
        <v>0</v>
      </c>
      <c r="AP1121">
        <v>0</v>
      </c>
      <c r="AQ1121" t="str" cm="1">
        <f t="array" ref="AQ112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21" t="str" cm="1">
        <f t="array" ref="AR112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21">
        <v>295</v>
      </c>
      <c r="AT1121">
        <v>275</v>
      </c>
      <c r="AU1121">
        <v>0</v>
      </c>
      <c r="AV1121">
        <v>1</v>
      </c>
      <c r="AW1121" t="s">
        <v>47</v>
      </c>
      <c r="AX1121" t="s">
        <v>11</v>
      </c>
      <c r="AY1121" t="str">
        <f t="shared" si="154"/>
        <v>Web</v>
      </c>
      <c r="AZ1121">
        <v>12</v>
      </c>
      <c r="BA1121" t="s">
        <v>44</v>
      </c>
      <c r="BB1121">
        <f t="shared" si="155"/>
        <v>12</v>
      </c>
      <c r="BC1121">
        <f t="shared" si="156"/>
        <v>315</v>
      </c>
      <c r="BD1121">
        <f t="shared" si="157"/>
        <v>1.9999999999999996</v>
      </c>
      <c r="BE1121">
        <f t="shared" si="158"/>
        <v>4</v>
      </c>
      <c r="BF1121">
        <f t="shared" si="159"/>
        <v>4</v>
      </c>
      <c r="BG1121">
        <f t="shared" si="160"/>
        <v>10</v>
      </c>
      <c r="BH1121">
        <f t="shared" si="161"/>
        <v>2</v>
      </c>
      <c r="BI1121" t="str">
        <f>VLOOKUP(BH1121,'Additional Data'!$E$1:$F$12,2,FALSE)</f>
        <v>Churned Customer</v>
      </c>
      <c r="BJ1121" t="str">
        <f>IF(G1121 &lt;= 'Additional Data'!$Q$2, "Low", IF(G1121 &lt;= 'Additional Data'!$Q$3, "Medium", "High"))</f>
        <v>Medium</v>
      </c>
      <c r="BK1121" t="str">
        <f>IF(K1121 &lt;= 'Additional Data'!$V$2, "Low", IF(K1121 &lt;= 'Additional Data'!$V$3, "Medium", "High"))</f>
        <v>Medium</v>
      </c>
      <c r="BL1121" t="str">
        <f>IF(L1121 &lt;= 'Additional Data'!$AA$2, "Low", IF(L1121 &lt;= 'Additional Data'!$AA$3, "Medium", "High"))</f>
        <v>Medium</v>
      </c>
      <c r="BM1121">
        <v>1120</v>
      </c>
    </row>
    <row r="1122" spans="1:65" x14ac:dyDescent="0.25">
      <c r="A1122">
        <v>56129</v>
      </c>
      <c r="B1122" t="str">
        <f>IF(A1122 &lt;= 'Additional Data'!$B$2,"Low", IF(A1122 &lt;='Additional Data'!$B$3, "Medium", "High"))</f>
        <v>Medium</v>
      </c>
      <c r="C1122">
        <v>0</v>
      </c>
      <c r="D1122">
        <v>1</v>
      </c>
      <c r="E1122">
        <v>65</v>
      </c>
      <c r="F1122" t="str">
        <f t="shared" si="153"/>
        <v>Old</v>
      </c>
      <c r="G1122">
        <v>320</v>
      </c>
      <c r="H1122">
        <v>48</v>
      </c>
      <c r="I1122">
        <v>133</v>
      </c>
      <c r="J1122">
        <v>39</v>
      </c>
      <c r="K1122">
        <v>72</v>
      </c>
      <c r="L1122">
        <v>48</v>
      </c>
      <c r="M1122">
        <f>INDEX('Additional Data'!$H$2:$M$2, MATCH(MAX(G1122:L1122), G1122:L1122,0))</f>
        <v>0</v>
      </c>
      <c r="N1122">
        <v>4</v>
      </c>
      <c r="O1122">
        <v>6</v>
      </c>
      <c r="P1122">
        <v>2</v>
      </c>
      <c r="Q1122">
        <v>10</v>
      </c>
      <c r="R1122">
        <v>4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3</v>
      </c>
      <c r="Z1122">
        <v>11</v>
      </c>
      <c r="AA1122">
        <v>0</v>
      </c>
      <c r="AB1122">
        <v>67</v>
      </c>
      <c r="AC1122" t="str" cm="1">
        <f t="array" ref="AC1122">_xlfn.IFS(AB1122 &lt; 30, "&lt; 30", AB1122 &lt; 40, "30-39", AB1122 &lt; 50, "40-49", AB1122 &gt;= 50, "50+")</f>
        <v>50+</v>
      </c>
      <c r="AD1122">
        <v>2533</v>
      </c>
      <c r="AE1122">
        <v>0</v>
      </c>
      <c r="AF1122">
        <v>0</v>
      </c>
      <c r="AG1122">
        <v>0</v>
      </c>
      <c r="AH1122">
        <v>1</v>
      </c>
      <c r="AI1122">
        <v>0</v>
      </c>
      <c r="AJ1122" t="str" cm="1">
        <f t="array" ref="AJ112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2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22">
        <v>0</v>
      </c>
      <c r="AM1122">
        <v>0</v>
      </c>
      <c r="AN1122">
        <v>0</v>
      </c>
      <c r="AO1122">
        <v>1</v>
      </c>
      <c r="AP1122">
        <v>0</v>
      </c>
      <c r="AQ1122" t="str" cm="1">
        <f t="array" ref="AQ112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122" t="str" cm="1">
        <f t="array" ref="AR112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22">
        <v>612</v>
      </c>
      <c r="AT1122">
        <v>564</v>
      </c>
      <c r="AU1122">
        <v>0</v>
      </c>
      <c r="AV1122">
        <v>1</v>
      </c>
      <c r="AW1122" t="s">
        <v>46</v>
      </c>
      <c r="AX1122" t="s">
        <v>13</v>
      </c>
      <c r="AY1122" t="str">
        <f t="shared" si="154"/>
        <v>Store</v>
      </c>
      <c r="AZ1122">
        <v>18</v>
      </c>
      <c r="BA1122" t="s">
        <v>44</v>
      </c>
      <c r="BB1122">
        <f t="shared" si="155"/>
        <v>18</v>
      </c>
      <c r="BC1122">
        <f t="shared" si="156"/>
        <v>660</v>
      </c>
      <c r="BD1122">
        <f t="shared" si="157"/>
        <v>4</v>
      </c>
      <c r="BE1122">
        <f t="shared" si="158"/>
        <v>7</v>
      </c>
      <c r="BF1122">
        <f t="shared" si="159"/>
        <v>6</v>
      </c>
      <c r="BG1122">
        <f t="shared" si="160"/>
        <v>17</v>
      </c>
      <c r="BH1122">
        <f t="shared" si="161"/>
        <v>5</v>
      </c>
      <c r="BI1122" t="str">
        <f>VLOOKUP(BH1122,'Additional Data'!$E$1:$F$12,2,FALSE)</f>
        <v>Loyal Customer</v>
      </c>
      <c r="BJ1122" t="str">
        <f>IF(G1122 &lt;= 'Additional Data'!$Q$2, "Low", IF(G1122 &lt;= 'Additional Data'!$Q$3, "Medium", "High"))</f>
        <v>Medium</v>
      </c>
      <c r="BK1122" t="str">
        <f>IF(K1122 &lt;= 'Additional Data'!$V$2, "Low", IF(K1122 &lt;= 'Additional Data'!$V$3, "Medium", "High"))</f>
        <v>High</v>
      </c>
      <c r="BL1122" t="str">
        <f>IF(L1122 &lt;= 'Additional Data'!$AA$2, "Low", IF(L1122 &lt;= 'Additional Data'!$AA$3, "Medium", "High"))</f>
        <v>Medium</v>
      </c>
      <c r="BM1122">
        <v>1121</v>
      </c>
    </row>
    <row r="1123" spans="1:65" x14ac:dyDescent="0.25">
      <c r="A1123">
        <v>37155</v>
      </c>
      <c r="B1123" t="str">
        <f>IF(A1123 &lt;= 'Additional Data'!$B$2,"Low", IF(A1123 &lt;='Additional Data'!$B$3, "Medium", "High"))</f>
        <v>Medium</v>
      </c>
      <c r="C1123">
        <v>1</v>
      </c>
      <c r="D1123">
        <v>0</v>
      </c>
      <c r="E1123">
        <v>51</v>
      </c>
      <c r="F1123" t="str">
        <f t="shared" si="153"/>
        <v>Mid</v>
      </c>
      <c r="G1123">
        <v>23</v>
      </c>
      <c r="H1123">
        <v>0</v>
      </c>
      <c r="I1123">
        <v>26</v>
      </c>
      <c r="J1123">
        <v>7</v>
      </c>
      <c r="K1123">
        <v>15</v>
      </c>
      <c r="L1123">
        <v>3</v>
      </c>
      <c r="M1123">
        <f>INDEX('Additional Data'!$H$2:$M$2, MATCH(MAX(G1123:L1123), G1123:L1123,0))</f>
        <v>0</v>
      </c>
      <c r="N1123">
        <v>1</v>
      </c>
      <c r="O1123">
        <v>2</v>
      </c>
      <c r="P1123">
        <v>0</v>
      </c>
      <c r="Q1123">
        <v>4</v>
      </c>
      <c r="R1123">
        <v>5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3</v>
      </c>
      <c r="Z1123">
        <v>11</v>
      </c>
      <c r="AA1123">
        <v>0</v>
      </c>
      <c r="AB1123">
        <v>31</v>
      </c>
      <c r="AC1123" t="str" cm="1">
        <f t="array" ref="AC1123">_xlfn.IFS(AB1123 &lt; 30, "&lt; 30", AB1123 &lt; 40, "30-39", AB1123 &lt; 50, "40-49", AB1123 &gt;= 50, "50+")</f>
        <v>30-39</v>
      </c>
      <c r="AD1123">
        <v>2673</v>
      </c>
      <c r="AE1123">
        <v>0</v>
      </c>
      <c r="AF1123">
        <v>1</v>
      </c>
      <c r="AG1123">
        <v>0</v>
      </c>
      <c r="AH1123">
        <v>0</v>
      </c>
      <c r="AI1123">
        <v>0</v>
      </c>
      <c r="AJ1123" t="str" cm="1">
        <f t="array" ref="AJ112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2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23">
        <v>0</v>
      </c>
      <c r="AM1123">
        <v>0</v>
      </c>
      <c r="AN1123">
        <v>1</v>
      </c>
      <c r="AO1123">
        <v>0</v>
      </c>
      <c r="AP1123">
        <v>0</v>
      </c>
      <c r="AQ1123" t="str" cm="1">
        <f t="array" ref="AQ112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23" t="str" cm="1">
        <f t="array" ref="AR112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23">
        <v>71</v>
      </c>
      <c r="AT1123">
        <v>68</v>
      </c>
      <c r="AU1123">
        <v>0</v>
      </c>
      <c r="AV1123">
        <v>1</v>
      </c>
      <c r="AW1123" t="s">
        <v>47</v>
      </c>
      <c r="AX1123" t="s">
        <v>13</v>
      </c>
      <c r="AY1123" t="str">
        <f t="shared" si="154"/>
        <v>Store</v>
      </c>
      <c r="AZ1123">
        <v>6</v>
      </c>
      <c r="BA1123" t="s">
        <v>44</v>
      </c>
      <c r="BB1123">
        <f t="shared" si="155"/>
        <v>6</v>
      </c>
      <c r="BC1123">
        <f t="shared" si="156"/>
        <v>74</v>
      </c>
      <c r="BD1123">
        <f t="shared" si="157"/>
        <v>5</v>
      </c>
      <c r="BE1123">
        <f t="shared" si="158"/>
        <v>2</v>
      </c>
      <c r="BF1123">
        <f t="shared" si="159"/>
        <v>2</v>
      </c>
      <c r="BG1123">
        <f t="shared" si="160"/>
        <v>9</v>
      </c>
      <c r="BH1123">
        <f t="shared" si="161"/>
        <v>2</v>
      </c>
      <c r="BI1123" t="str">
        <f>VLOOKUP(BH1123,'Additional Data'!$E$1:$F$12,2,FALSE)</f>
        <v>Churned Customer</v>
      </c>
      <c r="BJ1123" t="str">
        <f>IF(G1123 &lt;= 'Additional Data'!$Q$2, "Low", IF(G1123 &lt;= 'Additional Data'!$Q$3, "Medium", "High"))</f>
        <v>Low</v>
      </c>
      <c r="BK1123" t="str">
        <f>IF(K1123 &lt;= 'Additional Data'!$V$2, "Low", IF(K1123 &lt;= 'Additional Data'!$V$3, "Medium", "High"))</f>
        <v>Medium</v>
      </c>
      <c r="BL1123" t="str">
        <f>IF(L1123 &lt;= 'Additional Data'!$AA$2, "Low", IF(L1123 &lt;= 'Additional Data'!$AA$3, "Medium", "High"))</f>
        <v>Low</v>
      </c>
      <c r="BM1123">
        <v>1122</v>
      </c>
    </row>
    <row r="1124" spans="1:65" x14ac:dyDescent="0.25">
      <c r="A1124">
        <v>21282</v>
      </c>
      <c r="B1124" t="str">
        <f>IF(A1124 &lt;= 'Additional Data'!$B$2,"Low", IF(A1124 &lt;='Additional Data'!$B$3, "Medium", "High"))</f>
        <v>Low</v>
      </c>
      <c r="C1124">
        <v>1</v>
      </c>
      <c r="D1124">
        <v>0</v>
      </c>
      <c r="E1124">
        <v>76</v>
      </c>
      <c r="F1124" t="str">
        <f t="shared" si="153"/>
        <v>Old</v>
      </c>
      <c r="G1124">
        <v>1</v>
      </c>
      <c r="H1124">
        <v>5</v>
      </c>
      <c r="I1124">
        <v>8</v>
      </c>
      <c r="J1124">
        <v>4</v>
      </c>
      <c r="K1124">
        <v>8</v>
      </c>
      <c r="L1124">
        <v>20</v>
      </c>
      <c r="M1124">
        <f>INDEX('Additional Data'!$H$2:$M$2, MATCH(MAX(G1124:L1124), G1124:L1124,0))</f>
        <v>0</v>
      </c>
      <c r="N1124">
        <v>2</v>
      </c>
      <c r="O1124">
        <v>2</v>
      </c>
      <c r="P1124">
        <v>1</v>
      </c>
      <c r="Q1124">
        <v>2</v>
      </c>
      <c r="R1124">
        <v>6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3</v>
      </c>
      <c r="Z1124">
        <v>11</v>
      </c>
      <c r="AA1124">
        <v>0</v>
      </c>
      <c r="AB1124">
        <v>42</v>
      </c>
      <c r="AC1124" t="str" cm="1">
        <f t="array" ref="AC1124">_xlfn.IFS(AB1124 &lt; 30, "&lt; 30", AB1124 &lt; 40, "30-39", AB1124 &lt; 50, "40-49", AB1124 &gt;= 50, "50+")</f>
        <v>40-49</v>
      </c>
      <c r="AD1124">
        <v>2208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 t="str" cm="1">
        <f t="array" ref="AJ112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12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24">
        <v>1</v>
      </c>
      <c r="AM1124">
        <v>0</v>
      </c>
      <c r="AN1124">
        <v>0</v>
      </c>
      <c r="AO1124">
        <v>0</v>
      </c>
      <c r="AP1124">
        <v>0</v>
      </c>
      <c r="AQ1124" t="str" cm="1">
        <f t="array" ref="AQ112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124" t="str" cm="1">
        <f t="array" ref="AR112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124">
        <v>26</v>
      </c>
      <c r="AT1124">
        <v>6</v>
      </c>
      <c r="AU1124">
        <v>0</v>
      </c>
      <c r="AV1124">
        <v>1</v>
      </c>
      <c r="AW1124" t="s">
        <v>45</v>
      </c>
      <c r="AX1124" t="s">
        <v>11</v>
      </c>
      <c r="AY1124" t="str">
        <f t="shared" si="154"/>
        <v>Web</v>
      </c>
      <c r="AZ1124">
        <v>5</v>
      </c>
      <c r="BA1124" t="s">
        <v>44</v>
      </c>
      <c r="BB1124">
        <f t="shared" si="155"/>
        <v>5</v>
      </c>
      <c r="BC1124">
        <f t="shared" si="156"/>
        <v>46</v>
      </c>
      <c r="BD1124">
        <f t="shared" si="157"/>
        <v>3.0000000000000004</v>
      </c>
      <c r="BE1124">
        <f t="shared" si="158"/>
        <v>1</v>
      </c>
      <c r="BF1124">
        <f t="shared" si="159"/>
        <v>1</v>
      </c>
      <c r="BG1124">
        <f t="shared" si="160"/>
        <v>5</v>
      </c>
      <c r="BH1124">
        <f t="shared" si="161"/>
        <v>0</v>
      </c>
      <c r="BI1124" t="str">
        <f>VLOOKUP(BH1124,'Additional Data'!$E$1:$F$12,2,FALSE)</f>
        <v>Churned Customer</v>
      </c>
      <c r="BJ1124" t="str">
        <f>IF(G1124 &lt;= 'Additional Data'!$Q$2, "Low", IF(G1124 &lt;= 'Additional Data'!$Q$3, "Medium", "High"))</f>
        <v>Low</v>
      </c>
      <c r="BK1124" t="str">
        <f>IF(K1124 &lt;= 'Additional Data'!$V$2, "Low", IF(K1124 &lt;= 'Additional Data'!$V$3, "Medium", "High"))</f>
        <v>Medium</v>
      </c>
      <c r="BL1124" t="str">
        <f>IF(L1124 &lt;= 'Additional Data'!$AA$2, "Low", IF(L1124 &lt;= 'Additional Data'!$AA$3, "Medium", "High"))</f>
        <v>Medium</v>
      </c>
      <c r="BM1124">
        <v>1123</v>
      </c>
    </row>
    <row r="1125" spans="1:65" x14ac:dyDescent="0.25">
      <c r="A1125">
        <v>33419</v>
      </c>
      <c r="B1125" t="str">
        <f>IF(A1125 &lt;= 'Additional Data'!$B$2,"Low", IF(A1125 &lt;='Additional Data'!$B$3, "Medium", "High"))</f>
        <v>Low</v>
      </c>
      <c r="C1125">
        <v>0</v>
      </c>
      <c r="D1125">
        <v>1</v>
      </c>
      <c r="E1125">
        <v>76</v>
      </c>
      <c r="F1125" t="str">
        <f t="shared" si="153"/>
        <v>Old</v>
      </c>
      <c r="G1125">
        <v>56</v>
      </c>
      <c r="H1125">
        <v>0</v>
      </c>
      <c r="I1125">
        <v>12</v>
      </c>
      <c r="J1125">
        <v>0</v>
      </c>
      <c r="K1125">
        <v>0</v>
      </c>
      <c r="L1125">
        <v>18</v>
      </c>
      <c r="M1125">
        <f>INDEX('Additional Data'!$H$2:$M$2, MATCH(MAX(G1125:L1125), G1125:L1125,0))</f>
        <v>0</v>
      </c>
      <c r="N1125">
        <v>2</v>
      </c>
      <c r="O1125">
        <v>2</v>
      </c>
      <c r="P1125">
        <v>0</v>
      </c>
      <c r="Q1125">
        <v>4</v>
      </c>
      <c r="R1125">
        <v>7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3</v>
      </c>
      <c r="Z1125">
        <v>11</v>
      </c>
      <c r="AA1125">
        <v>0</v>
      </c>
      <c r="AB1125">
        <v>58</v>
      </c>
      <c r="AC1125" t="str" cm="1">
        <f t="array" ref="AC1125">_xlfn.IFS(AB1125 &lt; 30, "&lt; 30", AB1125 &lt; 40, "30-39", AB1125 &lt; 50, "40-49", AB1125 &gt;= 50, "50+")</f>
        <v>50+</v>
      </c>
      <c r="AD1125">
        <v>2475</v>
      </c>
      <c r="AE1125">
        <v>0</v>
      </c>
      <c r="AF1125">
        <v>0</v>
      </c>
      <c r="AG1125">
        <v>1</v>
      </c>
      <c r="AH1125">
        <v>0</v>
      </c>
      <c r="AI1125">
        <v>0</v>
      </c>
      <c r="AJ1125" t="str" cm="1">
        <f t="array" ref="AJ112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12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25">
        <v>0</v>
      </c>
      <c r="AM1125">
        <v>0</v>
      </c>
      <c r="AN1125">
        <v>0</v>
      </c>
      <c r="AO1125">
        <v>0</v>
      </c>
      <c r="AP1125">
        <v>1</v>
      </c>
      <c r="AQ1125" t="str" cm="1">
        <f t="array" ref="AQ112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125" t="str" cm="1">
        <f t="array" ref="AR112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25">
        <v>68</v>
      </c>
      <c r="AT1125">
        <v>50</v>
      </c>
      <c r="AU1125">
        <v>0</v>
      </c>
      <c r="AV1125">
        <v>1</v>
      </c>
      <c r="AW1125" t="s">
        <v>47</v>
      </c>
      <c r="AX1125" t="s">
        <v>13</v>
      </c>
      <c r="AY1125" t="str">
        <f t="shared" si="154"/>
        <v>Store</v>
      </c>
      <c r="AZ1125">
        <v>6</v>
      </c>
      <c r="BA1125" t="s">
        <v>44</v>
      </c>
      <c r="BB1125">
        <f t="shared" si="155"/>
        <v>6</v>
      </c>
      <c r="BC1125">
        <f t="shared" si="156"/>
        <v>86</v>
      </c>
      <c r="BD1125">
        <f t="shared" si="157"/>
        <v>3.0000000000000004</v>
      </c>
      <c r="BE1125">
        <f t="shared" si="158"/>
        <v>2</v>
      </c>
      <c r="BF1125">
        <f t="shared" si="159"/>
        <v>2</v>
      </c>
      <c r="BG1125">
        <f t="shared" si="160"/>
        <v>7</v>
      </c>
      <c r="BH1125">
        <f t="shared" si="161"/>
        <v>1</v>
      </c>
      <c r="BI1125" t="str">
        <f>VLOOKUP(BH1125,'Additional Data'!$E$1:$F$12,2,FALSE)</f>
        <v>Churned Customer</v>
      </c>
      <c r="BJ1125" t="str">
        <f>IF(G1125 &lt;= 'Additional Data'!$Q$2, "Low", IF(G1125 &lt;= 'Additional Data'!$Q$3, "Medium", "High"))</f>
        <v>Medium</v>
      </c>
      <c r="BK1125" t="str">
        <f>IF(K1125 &lt;= 'Additional Data'!$V$2, "Low", IF(K1125 &lt;= 'Additional Data'!$V$3, "Medium", "High"))</f>
        <v>Low</v>
      </c>
      <c r="BL1125" t="str">
        <f>IF(L1125 &lt;= 'Additional Data'!$AA$2, "Low", IF(L1125 &lt;= 'Additional Data'!$AA$3, "Medium", "High"))</f>
        <v>Medium</v>
      </c>
      <c r="BM1125">
        <v>1124</v>
      </c>
    </row>
    <row r="1126" spans="1:65" x14ac:dyDescent="0.25">
      <c r="A1126">
        <v>63285</v>
      </c>
      <c r="B1126" t="str">
        <f>IF(A1126 &lt;= 'Additional Data'!$B$2,"Low", IF(A1126 &lt;='Additional Data'!$B$3, "Medium", "High"))</f>
        <v>Medium</v>
      </c>
      <c r="C1126">
        <v>0</v>
      </c>
      <c r="D1126">
        <v>0</v>
      </c>
      <c r="E1126">
        <v>84</v>
      </c>
      <c r="F1126" t="str">
        <f t="shared" si="153"/>
        <v>Old</v>
      </c>
      <c r="G1126">
        <v>508</v>
      </c>
      <c r="H1126">
        <v>124</v>
      </c>
      <c r="I1126">
        <v>249</v>
      </c>
      <c r="J1126">
        <v>50</v>
      </c>
      <c r="K1126">
        <v>38</v>
      </c>
      <c r="L1126">
        <v>134</v>
      </c>
      <c r="M1126">
        <f>INDEX('Additional Data'!$H$2:$M$2, MATCH(MAX(G1126:L1126), G1126:L1126,0))</f>
        <v>0</v>
      </c>
      <c r="N1126">
        <v>1</v>
      </c>
      <c r="O1126">
        <v>6</v>
      </c>
      <c r="P1126">
        <v>5</v>
      </c>
      <c r="Q1126">
        <v>13</v>
      </c>
      <c r="R1126">
        <v>3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3</v>
      </c>
      <c r="Z1126">
        <v>11</v>
      </c>
      <c r="AA1126">
        <v>0</v>
      </c>
      <c r="AB1126">
        <v>75</v>
      </c>
      <c r="AC1126" t="str" cm="1">
        <f t="array" ref="AC1126">_xlfn.IFS(AB1126 &lt; 30, "&lt; 30", AB1126 &lt; 40, "30-39", AB1126 &lt; 50, "40-49", AB1126 &gt;= 50, "50+")</f>
        <v>50+</v>
      </c>
      <c r="AD1126">
        <v>2395</v>
      </c>
      <c r="AE1126">
        <v>0</v>
      </c>
      <c r="AF1126">
        <v>0</v>
      </c>
      <c r="AG1126">
        <v>0</v>
      </c>
      <c r="AH1126">
        <v>0</v>
      </c>
      <c r="AI1126">
        <v>1</v>
      </c>
      <c r="AJ1126" t="str" cm="1">
        <f t="array" ref="AJ112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12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26">
        <v>0</v>
      </c>
      <c r="AM1126">
        <v>0</v>
      </c>
      <c r="AN1126">
        <v>1</v>
      </c>
      <c r="AO1126">
        <v>0</v>
      </c>
      <c r="AP1126">
        <v>0</v>
      </c>
      <c r="AQ1126" t="str" cm="1">
        <f t="array" ref="AQ112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26" t="str" cm="1">
        <f t="array" ref="AR112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26">
        <v>969</v>
      </c>
      <c r="AT1126">
        <v>835</v>
      </c>
      <c r="AU1126">
        <v>0</v>
      </c>
      <c r="AV1126">
        <v>0</v>
      </c>
      <c r="AW1126" t="s">
        <v>43</v>
      </c>
      <c r="AX1126" t="s">
        <v>13</v>
      </c>
      <c r="AY1126" t="str">
        <f t="shared" si="154"/>
        <v>Store</v>
      </c>
      <c r="AZ1126">
        <v>24</v>
      </c>
      <c r="BA1126" t="s">
        <v>44</v>
      </c>
      <c r="BB1126">
        <f t="shared" si="155"/>
        <v>24</v>
      </c>
      <c r="BC1126">
        <f t="shared" si="156"/>
        <v>1103</v>
      </c>
      <c r="BD1126">
        <f t="shared" si="157"/>
        <v>1.9999999999999996</v>
      </c>
      <c r="BE1126">
        <f t="shared" si="158"/>
        <v>9</v>
      </c>
      <c r="BF1126">
        <f t="shared" si="159"/>
        <v>7</v>
      </c>
      <c r="BG1126">
        <f t="shared" si="160"/>
        <v>18</v>
      </c>
      <c r="BH1126">
        <f t="shared" si="161"/>
        <v>6</v>
      </c>
      <c r="BI1126" t="str">
        <f>VLOOKUP(BH1126,'Additional Data'!$E$1:$F$12,2,FALSE)</f>
        <v>Loyal Customer</v>
      </c>
      <c r="BJ1126" t="str">
        <f>IF(G1126 &lt;= 'Additional Data'!$Q$2, "Low", IF(G1126 &lt;= 'Additional Data'!$Q$3, "Medium", "High"))</f>
        <v>High</v>
      </c>
      <c r="BK1126" t="str">
        <f>IF(K1126 &lt;= 'Additional Data'!$V$2, "Low", IF(K1126 &lt;= 'Additional Data'!$V$3, "Medium", "High"))</f>
        <v>High</v>
      </c>
      <c r="BL1126" t="str">
        <f>IF(L1126 &lt;= 'Additional Data'!$AA$2, "Low", IF(L1126 &lt;= 'Additional Data'!$AA$3, "Medium", "High"))</f>
        <v>High</v>
      </c>
      <c r="BM1126">
        <v>1125</v>
      </c>
    </row>
    <row r="1127" spans="1:65" x14ac:dyDescent="0.25">
      <c r="A1127">
        <v>21255</v>
      </c>
      <c r="B1127" t="str">
        <f>IF(A1127 &lt;= 'Additional Data'!$B$2,"Low", IF(A1127 &lt;='Additional Data'!$B$3, "Medium", "High"))</f>
        <v>Low</v>
      </c>
      <c r="C1127">
        <v>1</v>
      </c>
      <c r="D1127">
        <v>0</v>
      </c>
      <c r="E1127">
        <v>56</v>
      </c>
      <c r="F1127" t="str">
        <f t="shared" si="153"/>
        <v>Mid</v>
      </c>
      <c r="G1127">
        <v>29</v>
      </c>
      <c r="H1127">
        <v>0</v>
      </c>
      <c r="I1127">
        <v>25</v>
      </c>
      <c r="J1127">
        <v>2</v>
      </c>
      <c r="K1127">
        <v>2</v>
      </c>
      <c r="L1127">
        <v>3</v>
      </c>
      <c r="M1127">
        <f>INDEX('Additional Data'!$H$2:$M$2, MATCH(MAX(G1127:L1127), G1127:L1127,0))</f>
        <v>0</v>
      </c>
      <c r="N1127">
        <v>4</v>
      </c>
      <c r="O1127">
        <v>2</v>
      </c>
      <c r="P1127">
        <v>1</v>
      </c>
      <c r="Q1127">
        <v>4</v>
      </c>
      <c r="R1127">
        <v>4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3</v>
      </c>
      <c r="Z1127">
        <v>11</v>
      </c>
      <c r="AA1127">
        <v>0</v>
      </c>
      <c r="AB1127">
        <v>46</v>
      </c>
      <c r="AC1127" t="str" cm="1">
        <f t="array" ref="AC1127">_xlfn.IFS(AB1127 &lt; 30, "&lt; 30", AB1127 &lt; 40, "30-39", AB1127 &lt; 50, "40-49", AB1127 &gt;= 50, "50+")</f>
        <v>40-49</v>
      </c>
      <c r="AD1127">
        <v>2318</v>
      </c>
      <c r="AE1127">
        <v>0</v>
      </c>
      <c r="AF1127">
        <v>0</v>
      </c>
      <c r="AG1127">
        <v>0</v>
      </c>
      <c r="AH1127">
        <v>1</v>
      </c>
      <c r="AI1127">
        <v>0</v>
      </c>
      <c r="AJ1127" t="str" cm="1">
        <f t="array" ref="AJ112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2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27">
        <v>0</v>
      </c>
      <c r="AM1127">
        <v>0</v>
      </c>
      <c r="AN1127">
        <v>0</v>
      </c>
      <c r="AO1127">
        <v>1</v>
      </c>
      <c r="AP1127">
        <v>0</v>
      </c>
      <c r="AQ1127" t="str" cm="1">
        <f t="array" ref="AQ112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127" t="str" cm="1">
        <f t="array" ref="AR112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27">
        <v>58</v>
      </c>
      <c r="AT1127">
        <v>55</v>
      </c>
      <c r="AU1127">
        <v>0</v>
      </c>
      <c r="AV1127">
        <v>1</v>
      </c>
      <c r="AW1127" t="s">
        <v>47</v>
      </c>
      <c r="AX1127" t="s">
        <v>13</v>
      </c>
      <c r="AY1127" t="str">
        <f t="shared" si="154"/>
        <v>Store</v>
      </c>
      <c r="AZ1127">
        <v>7</v>
      </c>
      <c r="BA1127" t="s">
        <v>44</v>
      </c>
      <c r="BB1127">
        <f t="shared" si="155"/>
        <v>7</v>
      </c>
      <c r="BC1127">
        <f t="shared" si="156"/>
        <v>61</v>
      </c>
      <c r="BD1127">
        <f t="shared" si="157"/>
        <v>5</v>
      </c>
      <c r="BE1127">
        <f t="shared" si="158"/>
        <v>3</v>
      </c>
      <c r="BF1127">
        <f t="shared" si="159"/>
        <v>2</v>
      </c>
      <c r="BG1127">
        <f t="shared" si="160"/>
        <v>10</v>
      </c>
      <c r="BH1127">
        <f t="shared" si="161"/>
        <v>2</v>
      </c>
      <c r="BI1127" t="str">
        <f>VLOOKUP(BH1127,'Additional Data'!$E$1:$F$12,2,FALSE)</f>
        <v>Churned Customer</v>
      </c>
      <c r="BJ1127" t="str">
        <f>IF(G1127 &lt;= 'Additional Data'!$Q$2, "Low", IF(G1127 &lt;= 'Additional Data'!$Q$3, "Medium", "High"))</f>
        <v>Medium</v>
      </c>
      <c r="BK1127" t="str">
        <f>IF(K1127 &lt;= 'Additional Data'!$V$2, "Low", IF(K1127 &lt;= 'Additional Data'!$V$3, "Medium", "High"))</f>
        <v>Medium</v>
      </c>
      <c r="BL1127" t="str">
        <f>IF(L1127 &lt;= 'Additional Data'!$AA$2, "Low", IF(L1127 &lt;= 'Additional Data'!$AA$3, "Medium", "High"))</f>
        <v>Low</v>
      </c>
      <c r="BM1127">
        <v>1126</v>
      </c>
    </row>
    <row r="1128" spans="1:65" x14ac:dyDescent="0.25">
      <c r="A1128">
        <v>42162</v>
      </c>
      <c r="B1128" t="str">
        <f>IF(A1128 &lt;= 'Additional Data'!$B$2,"Low", IF(A1128 &lt;='Additional Data'!$B$3, "Medium", "High"))</f>
        <v>Medium</v>
      </c>
      <c r="C1128">
        <v>1</v>
      </c>
      <c r="D1128">
        <v>0</v>
      </c>
      <c r="E1128">
        <v>31</v>
      </c>
      <c r="F1128" t="str">
        <f t="shared" si="153"/>
        <v>Mid</v>
      </c>
      <c r="G1128">
        <v>46</v>
      </c>
      <c r="H1128">
        <v>7</v>
      </c>
      <c r="I1128">
        <v>59</v>
      </c>
      <c r="J1128">
        <v>2</v>
      </c>
      <c r="K1128">
        <v>4</v>
      </c>
      <c r="L1128">
        <v>27</v>
      </c>
      <c r="M1128">
        <f>INDEX('Additional Data'!$H$2:$M$2, MATCH(MAX(G1128:L1128), G1128:L1128,0))</f>
        <v>0</v>
      </c>
      <c r="N1128">
        <v>2</v>
      </c>
      <c r="O1128">
        <v>3</v>
      </c>
      <c r="P1128">
        <v>1</v>
      </c>
      <c r="Q1128">
        <v>3</v>
      </c>
      <c r="R1128">
        <v>6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3</v>
      </c>
      <c r="Z1128">
        <v>11</v>
      </c>
      <c r="AA1128">
        <v>1</v>
      </c>
      <c r="AB1128">
        <v>39</v>
      </c>
      <c r="AC1128" t="str" cm="1">
        <f t="array" ref="AC1128">_xlfn.IFS(AB1128 &lt; 30, "&lt; 30", AB1128 &lt; 40, "30-39", AB1128 &lt; 50, "40-49", AB1128 &gt;= 50, "50+")</f>
        <v>30-39</v>
      </c>
      <c r="AD1128">
        <v>2381</v>
      </c>
      <c r="AE1128">
        <v>0</v>
      </c>
      <c r="AF1128">
        <v>0</v>
      </c>
      <c r="AG1128">
        <v>0</v>
      </c>
      <c r="AH1128">
        <v>1</v>
      </c>
      <c r="AI1128">
        <v>0</v>
      </c>
      <c r="AJ1128" t="str" cm="1">
        <f t="array" ref="AJ112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2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28">
        <v>0</v>
      </c>
      <c r="AM1128">
        <v>0</v>
      </c>
      <c r="AN1128">
        <v>1</v>
      </c>
      <c r="AO1128">
        <v>0</v>
      </c>
      <c r="AP1128">
        <v>0</v>
      </c>
      <c r="AQ1128" t="str" cm="1">
        <f t="array" ref="AQ112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28" t="str" cm="1">
        <f t="array" ref="AR112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28">
        <v>118</v>
      </c>
      <c r="AT1128">
        <v>91</v>
      </c>
      <c r="AU1128">
        <v>1</v>
      </c>
      <c r="AV1128">
        <v>1</v>
      </c>
      <c r="AW1128" t="s">
        <v>47</v>
      </c>
      <c r="AX1128" t="s">
        <v>11</v>
      </c>
      <c r="AY1128" t="str">
        <f t="shared" si="154"/>
        <v>Web</v>
      </c>
      <c r="AZ1128">
        <v>7</v>
      </c>
      <c r="BA1128" t="s">
        <v>48</v>
      </c>
      <c r="BB1128">
        <f t="shared" si="155"/>
        <v>7</v>
      </c>
      <c r="BC1128">
        <f t="shared" si="156"/>
        <v>145</v>
      </c>
      <c r="BD1128">
        <f t="shared" si="157"/>
        <v>7</v>
      </c>
      <c r="BE1128">
        <f t="shared" si="158"/>
        <v>3</v>
      </c>
      <c r="BF1128">
        <f t="shared" si="159"/>
        <v>3</v>
      </c>
      <c r="BG1128">
        <f t="shared" si="160"/>
        <v>13</v>
      </c>
      <c r="BH1128">
        <f t="shared" si="161"/>
        <v>3</v>
      </c>
      <c r="BI1128" t="str">
        <f>VLOOKUP(BH1128,'Additional Data'!$E$1:$F$12,2,FALSE)</f>
        <v>At Risk</v>
      </c>
      <c r="BJ1128" t="str">
        <f>IF(G1128 &lt;= 'Additional Data'!$Q$2, "Low", IF(G1128 &lt;= 'Additional Data'!$Q$3, "Medium", "High"))</f>
        <v>Medium</v>
      </c>
      <c r="BK1128" t="str">
        <f>IF(K1128 &lt;= 'Additional Data'!$V$2, "Low", IF(K1128 &lt;= 'Additional Data'!$V$3, "Medium", "High"))</f>
        <v>Medium</v>
      </c>
      <c r="BL1128" t="str">
        <f>IF(L1128 &lt;= 'Additional Data'!$AA$2, "Low", IF(L1128 &lt;= 'Additional Data'!$AA$3, "Medium", "High"))</f>
        <v>Medium</v>
      </c>
      <c r="BM1128">
        <v>1127</v>
      </c>
    </row>
    <row r="1129" spans="1:65" x14ac:dyDescent="0.25">
      <c r="A1129">
        <v>54450</v>
      </c>
      <c r="B1129" t="str">
        <f>IF(A1129 &lt;= 'Additional Data'!$B$2,"Low", IF(A1129 &lt;='Additional Data'!$B$3, "Medium", "High"))</f>
        <v>Medium</v>
      </c>
      <c r="C1129">
        <v>1</v>
      </c>
      <c r="D1129">
        <v>1</v>
      </c>
      <c r="E1129">
        <v>0</v>
      </c>
      <c r="F1129" t="str">
        <f t="shared" si="153"/>
        <v>Very Recent</v>
      </c>
      <c r="G1129">
        <v>454</v>
      </c>
      <c r="H1129">
        <v>0</v>
      </c>
      <c r="I1129">
        <v>171</v>
      </c>
      <c r="J1129">
        <v>8</v>
      </c>
      <c r="K1129">
        <v>19</v>
      </c>
      <c r="L1129">
        <v>32</v>
      </c>
      <c r="M1129">
        <f>INDEX('Additional Data'!$H$2:$M$2, MATCH(MAX(G1129:L1129), G1129:L1129,0))</f>
        <v>0</v>
      </c>
      <c r="N1129">
        <v>12</v>
      </c>
      <c r="O1129">
        <v>9</v>
      </c>
      <c r="P1129">
        <v>2</v>
      </c>
      <c r="Q1129">
        <v>8</v>
      </c>
      <c r="R1129">
        <v>8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3</v>
      </c>
      <c r="Z1129">
        <v>11</v>
      </c>
      <c r="AA1129">
        <v>0</v>
      </c>
      <c r="AB1129">
        <v>64</v>
      </c>
      <c r="AC1129" t="str" cm="1">
        <f t="array" ref="AC1129">_xlfn.IFS(AB1129 &lt; 30, "&lt; 30", AB1129 &lt; 40, "30-39", AB1129 &lt; 50, "40-49", AB1129 &gt;= 50, "50+")</f>
        <v>50+</v>
      </c>
      <c r="AD1129">
        <v>2812</v>
      </c>
      <c r="AE1129">
        <v>0</v>
      </c>
      <c r="AF1129">
        <v>0</v>
      </c>
      <c r="AG1129">
        <v>0</v>
      </c>
      <c r="AH1129">
        <v>1</v>
      </c>
      <c r="AI1129">
        <v>0</v>
      </c>
      <c r="AJ1129" t="str" cm="1">
        <f t="array" ref="AJ112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2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29">
        <v>0</v>
      </c>
      <c r="AM1129">
        <v>0</v>
      </c>
      <c r="AN1129">
        <v>1</v>
      </c>
      <c r="AO1129">
        <v>0</v>
      </c>
      <c r="AP1129">
        <v>0</v>
      </c>
      <c r="AQ1129" t="str" cm="1">
        <f t="array" ref="AQ112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29" t="str" cm="1">
        <f t="array" ref="AR112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29">
        <v>652</v>
      </c>
      <c r="AT1129">
        <v>620</v>
      </c>
      <c r="AU1129">
        <v>0</v>
      </c>
      <c r="AV1129">
        <v>2</v>
      </c>
      <c r="AW1129" t="s">
        <v>46</v>
      </c>
      <c r="AX1129" t="s">
        <v>11</v>
      </c>
      <c r="AY1129" t="str">
        <f t="shared" si="154"/>
        <v>Web</v>
      </c>
      <c r="AZ1129">
        <v>19</v>
      </c>
      <c r="BA1129" t="s">
        <v>44</v>
      </c>
      <c r="BB1129">
        <f t="shared" si="155"/>
        <v>19</v>
      </c>
      <c r="BC1129">
        <f t="shared" si="156"/>
        <v>684</v>
      </c>
      <c r="BD1129">
        <f t="shared" si="157"/>
        <v>10</v>
      </c>
      <c r="BE1129">
        <f t="shared" si="158"/>
        <v>7</v>
      </c>
      <c r="BF1129">
        <f t="shared" si="159"/>
        <v>6</v>
      </c>
      <c r="BG1129">
        <f t="shared" si="160"/>
        <v>23</v>
      </c>
      <c r="BH1129">
        <f t="shared" si="161"/>
        <v>8</v>
      </c>
      <c r="BI1129" t="str">
        <f>VLOOKUP(BH1129,'Additional Data'!$E$1:$F$12,2,FALSE)</f>
        <v>Top Customer</v>
      </c>
      <c r="BJ1129" t="str">
        <f>IF(G1129 &lt;= 'Additional Data'!$Q$2, "Low", IF(G1129 &lt;= 'Additional Data'!$Q$3, "Medium", "High"))</f>
        <v>Medium</v>
      </c>
      <c r="BK1129" t="str">
        <f>IF(K1129 &lt;= 'Additional Data'!$V$2, "Low", IF(K1129 &lt;= 'Additional Data'!$V$3, "Medium", "High"))</f>
        <v>Medium</v>
      </c>
      <c r="BL1129" t="str">
        <f>IF(L1129 &lt;= 'Additional Data'!$AA$2, "Low", IF(L1129 &lt;= 'Additional Data'!$AA$3, "Medium", "High"))</f>
        <v>Medium</v>
      </c>
      <c r="BM1129">
        <v>1128</v>
      </c>
    </row>
    <row r="1130" spans="1:65" x14ac:dyDescent="0.25">
      <c r="A1130">
        <v>57744</v>
      </c>
      <c r="B1130" t="str">
        <f>IF(A1130 &lt;= 'Additional Data'!$B$2,"Low", IF(A1130 &lt;='Additional Data'!$B$3, "Medium", "High"))</f>
        <v>Medium</v>
      </c>
      <c r="C1130">
        <v>0</v>
      </c>
      <c r="D1130">
        <v>1</v>
      </c>
      <c r="E1130">
        <v>91</v>
      </c>
      <c r="F1130" t="str">
        <f t="shared" si="153"/>
        <v>Old</v>
      </c>
      <c r="G1130">
        <v>350</v>
      </c>
      <c r="H1130">
        <v>3</v>
      </c>
      <c r="I1130">
        <v>39</v>
      </c>
      <c r="J1130">
        <v>0</v>
      </c>
      <c r="K1130">
        <v>0</v>
      </c>
      <c r="L1130">
        <v>19</v>
      </c>
      <c r="M1130">
        <f>INDEX('Additional Data'!$H$2:$M$2, MATCH(MAX(G1130:L1130), G1130:L1130,0))</f>
        <v>0</v>
      </c>
      <c r="N1130">
        <v>2</v>
      </c>
      <c r="O1130">
        <v>9</v>
      </c>
      <c r="P1130">
        <v>1</v>
      </c>
      <c r="Q1130">
        <v>4</v>
      </c>
      <c r="R1130">
        <v>8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3</v>
      </c>
      <c r="Z1130">
        <v>11</v>
      </c>
      <c r="AA1130">
        <v>0</v>
      </c>
      <c r="AB1130">
        <v>66</v>
      </c>
      <c r="AC1130" t="str" cm="1">
        <f t="array" ref="AC1130">_xlfn.IFS(AB1130 &lt; 30, "&lt; 30", AB1130 &lt; 40, "30-39", AB1130 &lt; 50, "40-49", AB1130 &gt;= 50, "50+")</f>
        <v>50+</v>
      </c>
      <c r="AD1130">
        <v>2388</v>
      </c>
      <c r="AE1130">
        <v>0</v>
      </c>
      <c r="AF1130">
        <v>1</v>
      </c>
      <c r="AG1130">
        <v>0</v>
      </c>
      <c r="AH1130">
        <v>0</v>
      </c>
      <c r="AI1130">
        <v>0</v>
      </c>
      <c r="AJ1130" t="str" cm="1">
        <f t="array" ref="AJ113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3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30">
        <v>0</v>
      </c>
      <c r="AM1130">
        <v>0</v>
      </c>
      <c r="AN1130">
        <v>0</v>
      </c>
      <c r="AO1130">
        <v>0</v>
      </c>
      <c r="AP1130">
        <v>1</v>
      </c>
      <c r="AQ1130" t="str" cm="1">
        <f t="array" ref="AQ113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130" t="str" cm="1">
        <f t="array" ref="AR113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30">
        <v>392</v>
      </c>
      <c r="AT1130">
        <v>373</v>
      </c>
      <c r="AU1130">
        <v>0</v>
      </c>
      <c r="AV1130">
        <v>1</v>
      </c>
      <c r="AW1130" t="s">
        <v>46</v>
      </c>
      <c r="AX1130" t="s">
        <v>11</v>
      </c>
      <c r="AY1130" t="str">
        <f t="shared" si="154"/>
        <v>Web</v>
      </c>
      <c r="AZ1130">
        <v>14</v>
      </c>
      <c r="BA1130" t="s">
        <v>44</v>
      </c>
      <c r="BB1130">
        <f t="shared" si="155"/>
        <v>14</v>
      </c>
      <c r="BC1130">
        <f t="shared" si="156"/>
        <v>411</v>
      </c>
      <c r="BD1130">
        <f t="shared" si="157"/>
        <v>0.99999999999999978</v>
      </c>
      <c r="BE1130">
        <f t="shared" si="158"/>
        <v>5</v>
      </c>
      <c r="BF1130">
        <f t="shared" si="159"/>
        <v>5</v>
      </c>
      <c r="BG1130">
        <f t="shared" si="160"/>
        <v>11</v>
      </c>
      <c r="BH1130">
        <f t="shared" si="161"/>
        <v>3</v>
      </c>
      <c r="BI1130" t="str">
        <f>VLOOKUP(BH1130,'Additional Data'!$E$1:$F$12,2,FALSE)</f>
        <v>At Risk</v>
      </c>
      <c r="BJ1130" t="str">
        <f>IF(G1130 &lt;= 'Additional Data'!$Q$2, "Low", IF(G1130 &lt;= 'Additional Data'!$Q$3, "Medium", "High"))</f>
        <v>Medium</v>
      </c>
      <c r="BK1130" t="str">
        <f>IF(K1130 &lt;= 'Additional Data'!$V$2, "Low", IF(K1130 &lt;= 'Additional Data'!$V$3, "Medium", "High"))</f>
        <v>Low</v>
      </c>
      <c r="BL1130" t="str">
        <f>IF(L1130 &lt;= 'Additional Data'!$AA$2, "Low", IF(L1130 &lt;= 'Additional Data'!$AA$3, "Medium", "High"))</f>
        <v>Medium</v>
      </c>
      <c r="BM1130">
        <v>1129</v>
      </c>
    </row>
    <row r="1131" spans="1:65" x14ac:dyDescent="0.25">
      <c r="A1131">
        <v>26576</v>
      </c>
      <c r="B1131" t="str">
        <f>IF(A1131 &lt;= 'Additional Data'!$B$2,"Low", IF(A1131 &lt;='Additional Data'!$B$3, "Medium", "High"))</f>
        <v>Low</v>
      </c>
      <c r="C1131">
        <v>1</v>
      </c>
      <c r="D1131">
        <v>0</v>
      </c>
      <c r="E1131">
        <v>40</v>
      </c>
      <c r="F1131" t="str">
        <f t="shared" si="153"/>
        <v>Mid</v>
      </c>
      <c r="G1131">
        <v>10</v>
      </c>
      <c r="H1131">
        <v>0</v>
      </c>
      <c r="I1131">
        <v>8</v>
      </c>
      <c r="J1131">
        <v>0</v>
      </c>
      <c r="K1131">
        <v>0</v>
      </c>
      <c r="L1131">
        <v>9</v>
      </c>
      <c r="M1131">
        <f>INDEX('Additional Data'!$H$2:$M$2, MATCH(MAX(G1131:L1131), G1131:L1131,0))</f>
        <v>0</v>
      </c>
      <c r="N1131">
        <v>1</v>
      </c>
      <c r="O1131">
        <v>1</v>
      </c>
      <c r="P1131">
        <v>0</v>
      </c>
      <c r="Q1131">
        <v>2</v>
      </c>
      <c r="R1131">
        <v>9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3</v>
      </c>
      <c r="Z1131">
        <v>11</v>
      </c>
      <c r="AA1131">
        <v>1</v>
      </c>
      <c r="AB1131">
        <v>34</v>
      </c>
      <c r="AC1131" t="str" cm="1">
        <f t="array" ref="AC1131">_xlfn.IFS(AB1131 &lt; 30, "&lt; 30", AB1131 &lt; 40, "30-39", AB1131 &lt; 50, "40-49", AB1131 &gt;= 50, "50+")</f>
        <v>30-39</v>
      </c>
      <c r="AD1131">
        <v>2783</v>
      </c>
      <c r="AE1131">
        <v>0</v>
      </c>
      <c r="AF1131">
        <v>0</v>
      </c>
      <c r="AG1131">
        <v>1</v>
      </c>
      <c r="AH1131">
        <v>0</v>
      </c>
      <c r="AI1131">
        <v>0</v>
      </c>
      <c r="AJ1131" t="str" cm="1">
        <f t="array" ref="AJ113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13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31">
        <v>0</v>
      </c>
      <c r="AM1131">
        <v>0</v>
      </c>
      <c r="AN1131">
        <v>1</v>
      </c>
      <c r="AO1131">
        <v>0</v>
      </c>
      <c r="AP1131">
        <v>0</v>
      </c>
      <c r="AQ1131" t="str" cm="1">
        <f t="array" ref="AQ113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31" t="str" cm="1">
        <f t="array" ref="AR113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31">
        <v>18</v>
      </c>
      <c r="AT1131">
        <v>9</v>
      </c>
      <c r="AU1131">
        <v>1</v>
      </c>
      <c r="AV1131">
        <v>1</v>
      </c>
      <c r="AW1131" t="s">
        <v>45</v>
      </c>
      <c r="AX1131" t="s">
        <v>13</v>
      </c>
      <c r="AY1131" t="str">
        <f t="shared" si="154"/>
        <v>Store</v>
      </c>
      <c r="AZ1131">
        <v>3</v>
      </c>
      <c r="BA1131" t="s">
        <v>48</v>
      </c>
      <c r="BB1131">
        <f t="shared" si="155"/>
        <v>3</v>
      </c>
      <c r="BC1131">
        <f t="shared" si="156"/>
        <v>27</v>
      </c>
      <c r="BD1131">
        <f t="shared" si="157"/>
        <v>6</v>
      </c>
      <c r="BE1131">
        <f t="shared" si="158"/>
        <v>0</v>
      </c>
      <c r="BF1131">
        <f t="shared" si="159"/>
        <v>0</v>
      </c>
      <c r="BG1131">
        <f t="shared" si="160"/>
        <v>6</v>
      </c>
      <c r="BH1131">
        <f t="shared" si="161"/>
        <v>0</v>
      </c>
      <c r="BI1131" t="str">
        <f>VLOOKUP(BH1131,'Additional Data'!$E$1:$F$12,2,FALSE)</f>
        <v>Churned Customer</v>
      </c>
      <c r="BJ1131" t="str">
        <f>IF(G1131 &lt;= 'Additional Data'!$Q$2, "Low", IF(G1131 &lt;= 'Additional Data'!$Q$3, "Medium", "High"))</f>
        <v>Low</v>
      </c>
      <c r="BK1131" t="str">
        <f>IF(K1131 &lt;= 'Additional Data'!$V$2, "Low", IF(K1131 &lt;= 'Additional Data'!$V$3, "Medium", "High"))</f>
        <v>Low</v>
      </c>
      <c r="BL1131" t="str">
        <f>IF(L1131 &lt;= 'Additional Data'!$AA$2, "Low", IF(L1131 &lt;= 'Additional Data'!$AA$3, "Medium", "High"))</f>
        <v>Low</v>
      </c>
      <c r="BM1131">
        <v>1130</v>
      </c>
    </row>
    <row r="1132" spans="1:65" x14ac:dyDescent="0.25">
      <c r="A1132">
        <v>57513</v>
      </c>
      <c r="B1132" t="str">
        <f>IF(A1132 &lt;= 'Additional Data'!$B$2,"Low", IF(A1132 &lt;='Additional Data'!$B$3, "Medium", "High"))</f>
        <v>Medium</v>
      </c>
      <c r="C1132">
        <v>0</v>
      </c>
      <c r="D1132">
        <v>0</v>
      </c>
      <c r="E1132">
        <v>59</v>
      </c>
      <c r="F1132" t="str">
        <f t="shared" si="153"/>
        <v>Mid</v>
      </c>
      <c r="G1132">
        <v>735</v>
      </c>
      <c r="H1132">
        <v>40</v>
      </c>
      <c r="I1132">
        <v>183</v>
      </c>
      <c r="J1132">
        <v>52</v>
      </c>
      <c r="K1132">
        <v>20</v>
      </c>
      <c r="L1132">
        <v>30</v>
      </c>
      <c r="M1132">
        <f>INDEX('Additional Data'!$H$2:$M$2, MATCH(MAX(G1132:L1132), G1132:L1132,0))</f>
        <v>0</v>
      </c>
      <c r="N1132">
        <v>2</v>
      </c>
      <c r="O1132">
        <v>9</v>
      </c>
      <c r="P1132">
        <v>3</v>
      </c>
      <c r="Q1132">
        <v>13</v>
      </c>
      <c r="R1132">
        <v>6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3</v>
      </c>
      <c r="Z1132">
        <v>11</v>
      </c>
      <c r="AA1132">
        <v>0</v>
      </c>
      <c r="AB1132">
        <v>77</v>
      </c>
      <c r="AC1132" t="str" cm="1">
        <f t="array" ref="AC1132">_xlfn.IFS(AB1132 &lt; 30, "&lt; 30", AB1132 &lt; 40, "30-39", AB1132 &lt; 50, "40-49", AB1132 &gt;= 50, "50+")</f>
        <v>50+</v>
      </c>
      <c r="AD1132">
        <v>2517</v>
      </c>
      <c r="AE1132">
        <v>0</v>
      </c>
      <c r="AF1132">
        <v>0</v>
      </c>
      <c r="AG1132">
        <v>0</v>
      </c>
      <c r="AH1132">
        <v>0</v>
      </c>
      <c r="AI1132">
        <v>1</v>
      </c>
      <c r="AJ1132" t="str" cm="1">
        <f t="array" ref="AJ113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13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32">
        <v>0</v>
      </c>
      <c r="AM1132">
        <v>0</v>
      </c>
      <c r="AN1132">
        <v>0</v>
      </c>
      <c r="AO1132">
        <v>0</v>
      </c>
      <c r="AP1132">
        <v>1</v>
      </c>
      <c r="AQ1132" t="str" cm="1">
        <f t="array" ref="AQ113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132" t="str" cm="1">
        <f t="array" ref="AR113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32">
        <v>1030</v>
      </c>
      <c r="AT1132">
        <v>1000</v>
      </c>
      <c r="AU1132">
        <v>0</v>
      </c>
      <c r="AV1132">
        <v>0</v>
      </c>
      <c r="AW1132" t="s">
        <v>43</v>
      </c>
      <c r="AX1132" t="s">
        <v>13</v>
      </c>
      <c r="AY1132" t="str">
        <f t="shared" si="154"/>
        <v>Store</v>
      </c>
      <c r="AZ1132">
        <v>25</v>
      </c>
      <c r="BA1132" t="s">
        <v>44</v>
      </c>
      <c r="BB1132">
        <f t="shared" si="155"/>
        <v>25</v>
      </c>
      <c r="BC1132">
        <f t="shared" si="156"/>
        <v>1060</v>
      </c>
      <c r="BD1132">
        <f t="shared" si="157"/>
        <v>4</v>
      </c>
      <c r="BE1132">
        <f t="shared" si="158"/>
        <v>9</v>
      </c>
      <c r="BF1132">
        <f t="shared" si="159"/>
        <v>7</v>
      </c>
      <c r="BG1132">
        <f t="shared" si="160"/>
        <v>20</v>
      </c>
      <c r="BH1132">
        <f t="shared" si="161"/>
        <v>7</v>
      </c>
      <c r="BI1132" t="str">
        <f>VLOOKUP(BH1132,'Additional Data'!$E$1:$F$12,2,FALSE)</f>
        <v>Loyal Customer</v>
      </c>
      <c r="BJ1132" t="str">
        <f>IF(G1132 &lt;= 'Additional Data'!$Q$2, "Low", IF(G1132 &lt;= 'Additional Data'!$Q$3, "Medium", "High"))</f>
        <v>High</v>
      </c>
      <c r="BK1132" t="str">
        <f>IF(K1132 &lt;= 'Additional Data'!$V$2, "Low", IF(K1132 &lt;= 'Additional Data'!$V$3, "Medium", "High"))</f>
        <v>Medium</v>
      </c>
      <c r="BL1132" t="str">
        <f>IF(L1132 &lt;= 'Additional Data'!$AA$2, "Low", IF(L1132 &lt;= 'Additional Data'!$AA$3, "Medium", "High"))</f>
        <v>Medium</v>
      </c>
      <c r="BM1132">
        <v>1131</v>
      </c>
    </row>
    <row r="1133" spans="1:65" x14ac:dyDescent="0.25">
      <c r="A1133">
        <v>68142</v>
      </c>
      <c r="B1133" t="str">
        <f>IF(A1133 &lt;= 'Additional Data'!$B$2,"Low", IF(A1133 &lt;='Additional Data'!$B$3, "Medium", "High"))</f>
        <v>Medium</v>
      </c>
      <c r="C1133">
        <v>0</v>
      </c>
      <c r="D1133">
        <v>1</v>
      </c>
      <c r="E1133">
        <v>96</v>
      </c>
      <c r="F1133" t="str">
        <f t="shared" si="153"/>
        <v>Old</v>
      </c>
      <c r="G1133">
        <v>897</v>
      </c>
      <c r="H1133">
        <v>126</v>
      </c>
      <c r="I1133">
        <v>196</v>
      </c>
      <c r="J1133">
        <v>91</v>
      </c>
      <c r="K1133">
        <v>112</v>
      </c>
      <c r="L1133">
        <v>37</v>
      </c>
      <c r="M1133">
        <f>INDEX('Additional Data'!$H$2:$M$2, MATCH(MAX(G1133:L1133), G1133:L1133,0))</f>
        <v>0</v>
      </c>
      <c r="N1133">
        <v>3</v>
      </c>
      <c r="O1133">
        <v>10</v>
      </c>
      <c r="P1133">
        <v>4</v>
      </c>
      <c r="Q1133">
        <v>7</v>
      </c>
      <c r="R1133">
        <v>6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3</v>
      </c>
      <c r="Z1133">
        <v>11</v>
      </c>
      <c r="AA1133">
        <v>0</v>
      </c>
      <c r="AB1133">
        <v>56</v>
      </c>
      <c r="AC1133" t="str" cm="1">
        <f t="array" ref="AC1133">_xlfn.IFS(AB1133 &lt; 30, "&lt; 30", AB1133 &lt; 40, "30-39", AB1133 &lt; 50, "40-49", AB1133 &gt;= 50, "50+")</f>
        <v>50+</v>
      </c>
      <c r="AD1133">
        <v>2828</v>
      </c>
      <c r="AE1133">
        <v>0</v>
      </c>
      <c r="AF1133">
        <v>0</v>
      </c>
      <c r="AG1133">
        <v>0</v>
      </c>
      <c r="AH1133">
        <v>1</v>
      </c>
      <c r="AI1133">
        <v>0</v>
      </c>
      <c r="AJ1133" t="str" cm="1">
        <f t="array" ref="AJ113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3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33">
        <v>0</v>
      </c>
      <c r="AM1133">
        <v>0</v>
      </c>
      <c r="AN1133">
        <v>1</v>
      </c>
      <c r="AO1133">
        <v>0</v>
      </c>
      <c r="AP1133">
        <v>0</v>
      </c>
      <c r="AQ1133" t="str" cm="1">
        <f t="array" ref="AQ113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33" t="str" cm="1">
        <f t="array" ref="AR113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33">
        <v>1422</v>
      </c>
      <c r="AT1133">
        <v>1385</v>
      </c>
      <c r="AU1133">
        <v>0</v>
      </c>
      <c r="AV1133">
        <v>1</v>
      </c>
      <c r="AW1133" t="s">
        <v>43</v>
      </c>
      <c r="AX1133" t="s">
        <v>11</v>
      </c>
      <c r="AY1133" t="str">
        <f t="shared" si="154"/>
        <v>Web</v>
      </c>
      <c r="AZ1133">
        <v>21</v>
      </c>
      <c r="BA1133" t="s">
        <v>44</v>
      </c>
      <c r="BB1133">
        <f t="shared" si="155"/>
        <v>21</v>
      </c>
      <c r="BC1133">
        <f t="shared" si="156"/>
        <v>1459</v>
      </c>
      <c r="BD1133">
        <f t="shared" si="157"/>
        <v>0.99999999999999978</v>
      </c>
      <c r="BE1133">
        <f t="shared" si="158"/>
        <v>8</v>
      </c>
      <c r="BF1133">
        <f t="shared" si="159"/>
        <v>8</v>
      </c>
      <c r="BG1133">
        <f t="shared" si="160"/>
        <v>17</v>
      </c>
      <c r="BH1133">
        <f t="shared" si="161"/>
        <v>5</v>
      </c>
      <c r="BI1133" t="str">
        <f>VLOOKUP(BH1133,'Additional Data'!$E$1:$F$12,2,FALSE)</f>
        <v>Loyal Customer</v>
      </c>
      <c r="BJ1133" t="str">
        <f>IF(G1133 &lt;= 'Additional Data'!$Q$2, "Low", IF(G1133 &lt;= 'Additional Data'!$Q$3, "Medium", "High"))</f>
        <v>High</v>
      </c>
      <c r="BK1133" t="str">
        <f>IF(K1133 &lt;= 'Additional Data'!$V$2, "Low", IF(K1133 &lt;= 'Additional Data'!$V$3, "Medium", "High"))</f>
        <v>High</v>
      </c>
      <c r="BL1133" t="str">
        <f>IF(L1133 &lt;= 'Additional Data'!$AA$2, "Low", IF(L1133 &lt;= 'Additional Data'!$AA$3, "Medium", "High"))</f>
        <v>Medium</v>
      </c>
      <c r="BM1133">
        <v>1132</v>
      </c>
    </row>
    <row r="1134" spans="1:65" x14ac:dyDescent="0.25">
      <c r="A1134">
        <v>7500</v>
      </c>
      <c r="B1134" t="str">
        <f>IF(A1134 &lt;= 'Additional Data'!$B$2,"Low", IF(A1134 &lt;='Additional Data'!$B$3, "Medium", "High"))</f>
        <v>Low</v>
      </c>
      <c r="C1134">
        <v>0</v>
      </c>
      <c r="D1134">
        <v>1</v>
      </c>
      <c r="E1134">
        <v>61</v>
      </c>
      <c r="F1134" t="str">
        <f t="shared" si="153"/>
        <v>Old</v>
      </c>
      <c r="G1134">
        <v>5</v>
      </c>
      <c r="H1134">
        <v>2</v>
      </c>
      <c r="I1134">
        <v>3</v>
      </c>
      <c r="J1134">
        <v>3</v>
      </c>
      <c r="K1134">
        <v>0</v>
      </c>
      <c r="L1134">
        <v>5</v>
      </c>
      <c r="M1134">
        <f>INDEX('Additional Data'!$H$2:$M$2, MATCH(MAX(G1134:L1134), G1134:L1134,0))</f>
        <v>0</v>
      </c>
      <c r="N1134">
        <v>1</v>
      </c>
      <c r="O1134">
        <v>1</v>
      </c>
      <c r="P1134">
        <v>0</v>
      </c>
      <c r="Q1134">
        <v>2</v>
      </c>
      <c r="R1134">
        <v>8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3</v>
      </c>
      <c r="Z1134">
        <v>11</v>
      </c>
      <c r="AA1134">
        <v>0</v>
      </c>
      <c r="AB1134">
        <v>41</v>
      </c>
      <c r="AC1134" t="str" cm="1">
        <f t="array" ref="AC1134">_xlfn.IFS(AB1134 &lt; 30, "&lt; 30", AB1134 &lt; 40, "30-39", AB1134 &lt; 50, "40-49", AB1134 &gt;= 50, "50+")</f>
        <v>40-49</v>
      </c>
      <c r="AD1134">
        <v>2828</v>
      </c>
      <c r="AE1134">
        <v>0</v>
      </c>
      <c r="AF1134">
        <v>1</v>
      </c>
      <c r="AG1134">
        <v>0</v>
      </c>
      <c r="AH1134">
        <v>0</v>
      </c>
      <c r="AI1134">
        <v>0</v>
      </c>
      <c r="AJ1134" t="str" cm="1">
        <f t="array" ref="AJ113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3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34">
        <v>0</v>
      </c>
      <c r="AM1134">
        <v>0</v>
      </c>
      <c r="AN1134">
        <v>1</v>
      </c>
      <c r="AO1134">
        <v>0</v>
      </c>
      <c r="AP1134">
        <v>0</v>
      </c>
      <c r="AQ1134" t="str" cm="1">
        <f t="array" ref="AQ113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34" t="str" cm="1">
        <f t="array" ref="AR113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34">
        <v>13</v>
      </c>
      <c r="AT1134">
        <v>8</v>
      </c>
      <c r="AU1134">
        <v>0</v>
      </c>
      <c r="AV1134">
        <v>1</v>
      </c>
      <c r="AW1134" t="s">
        <v>45</v>
      </c>
      <c r="AX1134" t="s">
        <v>13</v>
      </c>
      <c r="AY1134" t="str">
        <f t="shared" si="154"/>
        <v>Store</v>
      </c>
      <c r="AZ1134">
        <v>3</v>
      </c>
      <c r="BA1134" t="s">
        <v>44</v>
      </c>
      <c r="BB1134">
        <f t="shared" si="155"/>
        <v>3</v>
      </c>
      <c r="BC1134">
        <f t="shared" si="156"/>
        <v>18</v>
      </c>
      <c r="BD1134">
        <f t="shared" si="157"/>
        <v>4</v>
      </c>
      <c r="BE1134">
        <f t="shared" si="158"/>
        <v>0</v>
      </c>
      <c r="BF1134">
        <f t="shared" si="159"/>
        <v>0</v>
      </c>
      <c r="BG1134">
        <f t="shared" si="160"/>
        <v>4</v>
      </c>
      <c r="BH1134">
        <f t="shared" si="161"/>
        <v>0</v>
      </c>
      <c r="BI1134" t="str">
        <f>VLOOKUP(BH1134,'Additional Data'!$E$1:$F$12,2,FALSE)</f>
        <v>Churned Customer</v>
      </c>
      <c r="BJ1134" t="str">
        <f>IF(G1134 &lt;= 'Additional Data'!$Q$2, "Low", IF(G1134 &lt;= 'Additional Data'!$Q$3, "Medium", "High"))</f>
        <v>Low</v>
      </c>
      <c r="BK1134" t="str">
        <f>IF(K1134 &lt;= 'Additional Data'!$V$2, "Low", IF(K1134 &lt;= 'Additional Data'!$V$3, "Medium", "High"))</f>
        <v>Low</v>
      </c>
      <c r="BL1134" t="str">
        <f>IF(L1134 &lt;= 'Additional Data'!$AA$2, "Low", IF(L1134 &lt;= 'Additional Data'!$AA$3, "Medium", "High"))</f>
        <v>Low</v>
      </c>
      <c r="BM1134">
        <v>1133</v>
      </c>
    </row>
    <row r="1135" spans="1:65" x14ac:dyDescent="0.25">
      <c r="A1135">
        <v>83145</v>
      </c>
      <c r="B1135" t="str">
        <f>IF(A1135 &lt;= 'Additional Data'!$B$2,"Low", IF(A1135 &lt;='Additional Data'!$B$3, "Medium", "High"))</f>
        <v>High</v>
      </c>
      <c r="C1135">
        <v>0</v>
      </c>
      <c r="D1135">
        <v>0</v>
      </c>
      <c r="E1135">
        <v>14</v>
      </c>
      <c r="F1135" t="str">
        <f t="shared" si="153"/>
        <v>Recent</v>
      </c>
      <c r="G1135">
        <v>777</v>
      </c>
      <c r="H1135">
        <v>35</v>
      </c>
      <c r="I1135">
        <v>731</v>
      </c>
      <c r="J1135">
        <v>39</v>
      </c>
      <c r="K1135">
        <v>137</v>
      </c>
      <c r="L1135">
        <v>114</v>
      </c>
      <c r="M1135">
        <f>INDEX('Additional Data'!$H$2:$M$2, MATCH(MAX(G1135:L1135), G1135:L1135,0))</f>
        <v>0</v>
      </c>
      <c r="N1135">
        <v>1</v>
      </c>
      <c r="O1135">
        <v>5</v>
      </c>
      <c r="P1135">
        <v>9</v>
      </c>
      <c r="Q1135">
        <v>11</v>
      </c>
      <c r="R1135">
        <v>2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3</v>
      </c>
      <c r="Z1135">
        <v>11</v>
      </c>
      <c r="AA1135">
        <v>1</v>
      </c>
      <c r="AB1135">
        <v>46</v>
      </c>
      <c r="AC1135" t="str" cm="1">
        <f t="array" ref="AC1135">_xlfn.IFS(AB1135 &lt; 30, "&lt; 30", AB1135 &lt; 40, "30-39", AB1135 &lt; 50, "40-49", AB1135 &gt;= 50, "50+")</f>
        <v>40-49</v>
      </c>
      <c r="AD1135">
        <v>2804</v>
      </c>
      <c r="AE1135">
        <v>0</v>
      </c>
      <c r="AF1135">
        <v>0</v>
      </c>
      <c r="AG1135">
        <v>0</v>
      </c>
      <c r="AH1135">
        <v>1</v>
      </c>
      <c r="AI1135">
        <v>0</v>
      </c>
      <c r="AJ1135" t="str" cm="1">
        <f t="array" ref="AJ113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3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35">
        <v>0</v>
      </c>
      <c r="AM1135">
        <v>0</v>
      </c>
      <c r="AN1135">
        <v>1</v>
      </c>
      <c r="AO1135">
        <v>0</v>
      </c>
      <c r="AP1135">
        <v>0</v>
      </c>
      <c r="AQ1135" t="str" cm="1">
        <f t="array" ref="AQ113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35" t="str" cm="1">
        <f t="array" ref="AR113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35">
        <v>1719</v>
      </c>
      <c r="AT1135">
        <v>1605</v>
      </c>
      <c r="AU1135">
        <v>1</v>
      </c>
      <c r="AV1135">
        <v>0</v>
      </c>
      <c r="AW1135" t="s">
        <v>43</v>
      </c>
      <c r="AX1135" t="s">
        <v>13</v>
      </c>
      <c r="AY1135" t="str">
        <f t="shared" si="154"/>
        <v>Store</v>
      </c>
      <c r="AZ1135">
        <v>25</v>
      </c>
      <c r="BA1135" t="s">
        <v>48</v>
      </c>
      <c r="BB1135">
        <f t="shared" si="155"/>
        <v>25</v>
      </c>
      <c r="BC1135">
        <f t="shared" si="156"/>
        <v>1833</v>
      </c>
      <c r="BD1135">
        <f t="shared" si="157"/>
        <v>9</v>
      </c>
      <c r="BE1135">
        <f t="shared" si="158"/>
        <v>9</v>
      </c>
      <c r="BF1135">
        <f t="shared" si="159"/>
        <v>9</v>
      </c>
      <c r="BG1135">
        <f t="shared" si="160"/>
        <v>27</v>
      </c>
      <c r="BH1135">
        <f t="shared" si="161"/>
        <v>9</v>
      </c>
      <c r="BI1135" t="str">
        <f>VLOOKUP(BH1135,'Additional Data'!$E$1:$F$12,2,FALSE)</f>
        <v>Top Customer</v>
      </c>
      <c r="BJ1135" t="str">
        <f>IF(G1135 &lt;= 'Additional Data'!$Q$2, "Low", IF(G1135 &lt;= 'Additional Data'!$Q$3, "Medium", "High"))</f>
        <v>High</v>
      </c>
      <c r="BK1135" t="str">
        <f>IF(K1135 &lt;= 'Additional Data'!$V$2, "Low", IF(K1135 &lt;= 'Additional Data'!$V$3, "Medium", "High"))</f>
        <v>High</v>
      </c>
      <c r="BL1135" t="str">
        <f>IF(L1135 &lt;= 'Additional Data'!$AA$2, "Low", IF(L1135 &lt;= 'Additional Data'!$AA$3, "Medium", "High"))</f>
        <v>High</v>
      </c>
      <c r="BM1135">
        <v>1134</v>
      </c>
    </row>
    <row r="1136" spans="1:65" x14ac:dyDescent="0.25">
      <c r="A1136">
        <v>54197</v>
      </c>
      <c r="B1136" t="str">
        <f>IF(A1136 &lt;= 'Additional Data'!$B$2,"Low", IF(A1136 &lt;='Additional Data'!$B$3, "Medium", "High"))</f>
        <v>Medium</v>
      </c>
      <c r="C1136">
        <v>0</v>
      </c>
      <c r="D1136">
        <v>1</v>
      </c>
      <c r="E1136">
        <v>16</v>
      </c>
      <c r="F1136" t="str">
        <f t="shared" si="153"/>
        <v>Recent</v>
      </c>
      <c r="G1136">
        <v>162</v>
      </c>
      <c r="H1136">
        <v>6</v>
      </c>
      <c r="I1136">
        <v>37</v>
      </c>
      <c r="J1136">
        <v>6</v>
      </c>
      <c r="K1136">
        <v>13</v>
      </c>
      <c r="L1136">
        <v>13</v>
      </c>
      <c r="M1136">
        <f>INDEX('Additional Data'!$H$2:$M$2, MATCH(MAX(G1136:L1136), G1136:L1136,0))</f>
        <v>0</v>
      </c>
      <c r="N1136">
        <v>2</v>
      </c>
      <c r="O1136">
        <v>1</v>
      </c>
      <c r="P1136">
        <v>3</v>
      </c>
      <c r="Q1136">
        <v>6</v>
      </c>
      <c r="R1136">
        <v>1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3</v>
      </c>
      <c r="Z1136">
        <v>11</v>
      </c>
      <c r="AA1136">
        <v>0</v>
      </c>
      <c r="AB1136">
        <v>60</v>
      </c>
      <c r="AC1136" t="str" cm="1">
        <f t="array" ref="AC1136">_xlfn.IFS(AB1136 &lt; 30, "&lt; 30", AB1136 &lt; 40, "30-39", AB1136 &lt; 50, "40-49", AB1136 &gt;= 50, "50+")</f>
        <v>50+</v>
      </c>
      <c r="AD1136">
        <v>2246</v>
      </c>
      <c r="AE1136">
        <v>0</v>
      </c>
      <c r="AF1136">
        <v>1</v>
      </c>
      <c r="AG1136">
        <v>0</v>
      </c>
      <c r="AH1136">
        <v>0</v>
      </c>
      <c r="AI1136">
        <v>0</v>
      </c>
      <c r="AJ1136" t="str" cm="1">
        <f t="array" ref="AJ113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3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36">
        <v>0</v>
      </c>
      <c r="AM1136">
        <v>0</v>
      </c>
      <c r="AN1136">
        <v>0</v>
      </c>
      <c r="AO1136">
        <v>1</v>
      </c>
      <c r="AP1136">
        <v>0</v>
      </c>
      <c r="AQ1136" t="str" cm="1">
        <f t="array" ref="AQ113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136" t="str" cm="1">
        <f t="array" ref="AR113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36">
        <v>224</v>
      </c>
      <c r="AT1136">
        <v>211</v>
      </c>
      <c r="AU1136">
        <v>0</v>
      </c>
      <c r="AV1136">
        <v>1</v>
      </c>
      <c r="AW1136" t="s">
        <v>47</v>
      </c>
      <c r="AX1136" t="s">
        <v>13</v>
      </c>
      <c r="AY1136" t="str">
        <f t="shared" si="154"/>
        <v>Store</v>
      </c>
      <c r="AZ1136">
        <v>10</v>
      </c>
      <c r="BA1136" t="s">
        <v>44</v>
      </c>
      <c r="BB1136">
        <f t="shared" si="155"/>
        <v>10</v>
      </c>
      <c r="BC1136">
        <f t="shared" si="156"/>
        <v>237</v>
      </c>
      <c r="BD1136">
        <f t="shared" si="157"/>
        <v>9</v>
      </c>
      <c r="BE1136">
        <f t="shared" si="158"/>
        <v>4</v>
      </c>
      <c r="BF1136">
        <f t="shared" si="159"/>
        <v>4</v>
      </c>
      <c r="BG1136">
        <f t="shared" si="160"/>
        <v>17</v>
      </c>
      <c r="BH1136">
        <f t="shared" si="161"/>
        <v>5</v>
      </c>
      <c r="BI1136" t="str">
        <f>VLOOKUP(BH1136,'Additional Data'!$E$1:$F$12,2,FALSE)</f>
        <v>Loyal Customer</v>
      </c>
      <c r="BJ1136" t="str">
        <f>IF(G1136 &lt;= 'Additional Data'!$Q$2, "Low", IF(G1136 &lt;= 'Additional Data'!$Q$3, "Medium", "High"))</f>
        <v>Medium</v>
      </c>
      <c r="BK1136" t="str">
        <f>IF(K1136 &lt;= 'Additional Data'!$V$2, "Low", IF(K1136 &lt;= 'Additional Data'!$V$3, "Medium", "High"))</f>
        <v>Medium</v>
      </c>
      <c r="BL1136" t="str">
        <f>IF(L1136 &lt;= 'Additional Data'!$AA$2, "Low", IF(L1136 &lt;= 'Additional Data'!$AA$3, "Medium", "High"))</f>
        <v>Medium</v>
      </c>
      <c r="BM1136">
        <v>1135</v>
      </c>
    </row>
    <row r="1137" spans="1:65" x14ac:dyDescent="0.25">
      <c r="A1137">
        <v>23091</v>
      </c>
      <c r="B1137" t="str">
        <f>IF(A1137 &lt;= 'Additional Data'!$B$2,"Low", IF(A1137 &lt;='Additional Data'!$B$3, "Medium", "High"))</f>
        <v>Low</v>
      </c>
      <c r="C1137">
        <v>1</v>
      </c>
      <c r="D1137">
        <v>1</v>
      </c>
      <c r="E1137">
        <v>98</v>
      </c>
      <c r="F1137" t="str">
        <f t="shared" si="153"/>
        <v>Old</v>
      </c>
      <c r="G1137">
        <v>35</v>
      </c>
      <c r="H1137">
        <v>0</v>
      </c>
      <c r="I1137">
        <v>11</v>
      </c>
      <c r="J1137">
        <v>0</v>
      </c>
      <c r="K1137">
        <v>0</v>
      </c>
      <c r="L1137">
        <v>2</v>
      </c>
      <c r="M1137">
        <f>INDEX('Additional Data'!$H$2:$M$2, MATCH(MAX(G1137:L1137), G1137:L1137,0))</f>
        <v>0</v>
      </c>
      <c r="N1137">
        <v>4</v>
      </c>
      <c r="O1137">
        <v>2</v>
      </c>
      <c r="P1137">
        <v>1</v>
      </c>
      <c r="Q1137">
        <v>3</v>
      </c>
      <c r="R1137">
        <v>7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3</v>
      </c>
      <c r="Z1137">
        <v>11</v>
      </c>
      <c r="AA1137">
        <v>0</v>
      </c>
      <c r="AB1137">
        <v>57</v>
      </c>
      <c r="AC1137" t="str" cm="1">
        <f t="array" ref="AC1137">_xlfn.IFS(AB1137 &lt; 30, "&lt; 30", AB1137 &lt; 40, "30-39", AB1137 &lt; 50, "40-49", AB1137 &gt;= 50, "50+")</f>
        <v>50+</v>
      </c>
      <c r="AD1137">
        <v>2191</v>
      </c>
      <c r="AE1137">
        <v>0</v>
      </c>
      <c r="AF1137">
        <v>0</v>
      </c>
      <c r="AG1137">
        <v>1</v>
      </c>
      <c r="AH1137">
        <v>0</v>
      </c>
      <c r="AI1137">
        <v>0</v>
      </c>
      <c r="AJ1137" t="str" cm="1">
        <f t="array" ref="AJ113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13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37">
        <v>0</v>
      </c>
      <c r="AM1137">
        <v>0</v>
      </c>
      <c r="AN1137">
        <v>0</v>
      </c>
      <c r="AO1137">
        <v>0</v>
      </c>
      <c r="AP1137">
        <v>1</v>
      </c>
      <c r="AQ1137" t="str" cm="1">
        <f t="array" ref="AQ113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137" t="str" cm="1">
        <f t="array" ref="AR113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37">
        <v>46</v>
      </c>
      <c r="AT1137">
        <v>44</v>
      </c>
      <c r="AU1137">
        <v>0</v>
      </c>
      <c r="AV1137">
        <v>2</v>
      </c>
      <c r="AW1137" t="s">
        <v>45</v>
      </c>
      <c r="AX1137" t="s">
        <v>13</v>
      </c>
      <c r="AY1137" t="str">
        <f t="shared" si="154"/>
        <v>Store</v>
      </c>
      <c r="AZ1137">
        <v>6</v>
      </c>
      <c r="BA1137" t="s">
        <v>44</v>
      </c>
      <c r="BB1137">
        <f t="shared" si="155"/>
        <v>6</v>
      </c>
      <c r="BC1137">
        <f t="shared" si="156"/>
        <v>48</v>
      </c>
      <c r="BD1137">
        <f t="shared" si="157"/>
        <v>0.99999999999999978</v>
      </c>
      <c r="BE1137">
        <f t="shared" si="158"/>
        <v>2</v>
      </c>
      <c r="BF1137">
        <f t="shared" si="159"/>
        <v>1</v>
      </c>
      <c r="BG1137">
        <f t="shared" si="160"/>
        <v>4</v>
      </c>
      <c r="BH1137">
        <f t="shared" si="161"/>
        <v>0</v>
      </c>
      <c r="BI1137" t="str">
        <f>VLOOKUP(BH1137,'Additional Data'!$E$1:$F$12,2,FALSE)</f>
        <v>Churned Customer</v>
      </c>
      <c r="BJ1137" t="str">
        <f>IF(G1137 &lt;= 'Additional Data'!$Q$2, "Low", IF(G1137 &lt;= 'Additional Data'!$Q$3, "Medium", "High"))</f>
        <v>Medium</v>
      </c>
      <c r="BK1137" t="str">
        <f>IF(K1137 &lt;= 'Additional Data'!$V$2, "Low", IF(K1137 &lt;= 'Additional Data'!$V$3, "Medium", "High"))</f>
        <v>Low</v>
      </c>
      <c r="BL1137" t="str">
        <f>IF(L1137 &lt;= 'Additional Data'!$AA$2, "Low", IF(L1137 &lt;= 'Additional Data'!$AA$3, "Medium", "High"))</f>
        <v>Low</v>
      </c>
      <c r="BM1137">
        <v>1136</v>
      </c>
    </row>
    <row r="1138" spans="1:65" x14ac:dyDescent="0.25">
      <c r="A1138">
        <v>46049</v>
      </c>
      <c r="B1138" t="str">
        <f>IF(A1138 &lt;= 'Additional Data'!$B$2,"Low", IF(A1138 &lt;='Additional Data'!$B$3, "Medium", "High"))</f>
        <v>Medium</v>
      </c>
      <c r="C1138">
        <v>1</v>
      </c>
      <c r="D1138">
        <v>1</v>
      </c>
      <c r="E1138">
        <v>11</v>
      </c>
      <c r="F1138" t="str">
        <f t="shared" si="153"/>
        <v>Recent</v>
      </c>
      <c r="G1138">
        <v>342</v>
      </c>
      <c r="H1138">
        <v>9</v>
      </c>
      <c r="I1138">
        <v>112</v>
      </c>
      <c r="J1138">
        <v>19</v>
      </c>
      <c r="K1138">
        <v>14</v>
      </c>
      <c r="L1138">
        <v>19</v>
      </c>
      <c r="M1138">
        <f>INDEX('Additional Data'!$H$2:$M$2, MATCH(MAX(G1138:L1138), G1138:L1138,0))</f>
        <v>0</v>
      </c>
      <c r="N1138">
        <v>10</v>
      </c>
      <c r="O1138">
        <v>5</v>
      </c>
      <c r="P1138">
        <v>2</v>
      </c>
      <c r="Q1138">
        <v>9</v>
      </c>
      <c r="R1138">
        <v>7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3</v>
      </c>
      <c r="Z1138">
        <v>11</v>
      </c>
      <c r="AA1138">
        <v>1</v>
      </c>
      <c r="AB1138">
        <v>44</v>
      </c>
      <c r="AC1138" t="str" cm="1">
        <f t="array" ref="AC1138">_xlfn.IFS(AB1138 &lt; 30, "&lt; 30", AB1138 &lt; 40, "30-39", AB1138 &lt; 50, "40-49", AB1138 &gt;= 50, "50+")</f>
        <v>40-49</v>
      </c>
      <c r="AD1138">
        <v>2502</v>
      </c>
      <c r="AE1138">
        <v>0</v>
      </c>
      <c r="AF1138">
        <v>1</v>
      </c>
      <c r="AG1138">
        <v>0</v>
      </c>
      <c r="AH1138">
        <v>0</v>
      </c>
      <c r="AI1138">
        <v>0</v>
      </c>
      <c r="AJ1138" t="str" cm="1">
        <f t="array" ref="AJ113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3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38">
        <v>0</v>
      </c>
      <c r="AM1138">
        <v>0</v>
      </c>
      <c r="AN1138">
        <v>1</v>
      </c>
      <c r="AO1138">
        <v>0</v>
      </c>
      <c r="AP1138">
        <v>0</v>
      </c>
      <c r="AQ1138" t="str" cm="1">
        <f t="array" ref="AQ113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38" t="str" cm="1">
        <f t="array" ref="AR113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38">
        <v>496</v>
      </c>
      <c r="AT1138">
        <v>477</v>
      </c>
      <c r="AU1138">
        <v>0</v>
      </c>
      <c r="AV1138">
        <v>2</v>
      </c>
      <c r="AW1138" t="s">
        <v>46</v>
      </c>
      <c r="AX1138" t="s">
        <v>13</v>
      </c>
      <c r="AY1138" t="str">
        <f t="shared" si="154"/>
        <v>Store</v>
      </c>
      <c r="AZ1138">
        <v>16</v>
      </c>
      <c r="BA1138" t="s">
        <v>44</v>
      </c>
      <c r="BB1138">
        <f t="shared" si="155"/>
        <v>16</v>
      </c>
      <c r="BC1138">
        <f t="shared" si="156"/>
        <v>515</v>
      </c>
      <c r="BD1138">
        <f t="shared" si="157"/>
        <v>9</v>
      </c>
      <c r="BE1138">
        <f t="shared" si="158"/>
        <v>6</v>
      </c>
      <c r="BF1138">
        <f t="shared" si="159"/>
        <v>5</v>
      </c>
      <c r="BG1138">
        <f t="shared" si="160"/>
        <v>20</v>
      </c>
      <c r="BH1138">
        <f t="shared" si="161"/>
        <v>7</v>
      </c>
      <c r="BI1138" t="str">
        <f>VLOOKUP(BH1138,'Additional Data'!$E$1:$F$12,2,FALSE)</f>
        <v>Loyal Customer</v>
      </c>
      <c r="BJ1138" t="str">
        <f>IF(G1138 &lt;= 'Additional Data'!$Q$2, "Low", IF(G1138 &lt;= 'Additional Data'!$Q$3, "Medium", "High"))</f>
        <v>Medium</v>
      </c>
      <c r="BK1138" t="str">
        <f>IF(K1138 &lt;= 'Additional Data'!$V$2, "Low", IF(K1138 &lt;= 'Additional Data'!$V$3, "Medium", "High"))</f>
        <v>Medium</v>
      </c>
      <c r="BL1138" t="str">
        <f>IF(L1138 &lt;= 'Additional Data'!$AA$2, "Low", IF(L1138 &lt;= 'Additional Data'!$AA$3, "Medium", "High"))</f>
        <v>Medium</v>
      </c>
      <c r="BM1138">
        <v>1137</v>
      </c>
    </row>
    <row r="1139" spans="1:65" x14ac:dyDescent="0.25">
      <c r="A1139">
        <v>56715</v>
      </c>
      <c r="B1139" t="str">
        <f>IF(A1139 &lt;= 'Additional Data'!$B$2,"Low", IF(A1139 &lt;='Additional Data'!$B$3, "Medium", "High"))</f>
        <v>Medium</v>
      </c>
      <c r="C1139">
        <v>0</v>
      </c>
      <c r="D1139">
        <v>0</v>
      </c>
      <c r="E1139">
        <v>52</v>
      </c>
      <c r="F1139" t="str">
        <f t="shared" si="153"/>
        <v>Mid</v>
      </c>
      <c r="G1139">
        <v>258</v>
      </c>
      <c r="H1139">
        <v>105</v>
      </c>
      <c r="I1139">
        <v>239</v>
      </c>
      <c r="J1139">
        <v>237</v>
      </c>
      <c r="K1139">
        <v>172</v>
      </c>
      <c r="L1139">
        <v>9</v>
      </c>
      <c r="M1139">
        <f>INDEX('Additional Data'!$H$2:$M$2, MATCH(MAX(G1139:L1139), G1139:L1139,0))</f>
        <v>0</v>
      </c>
      <c r="N1139">
        <v>1</v>
      </c>
      <c r="O1139">
        <v>7</v>
      </c>
      <c r="P1139">
        <v>3</v>
      </c>
      <c r="Q1139">
        <v>4</v>
      </c>
      <c r="R1139">
        <v>4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3</v>
      </c>
      <c r="Z1139">
        <v>11</v>
      </c>
      <c r="AA1139">
        <v>0</v>
      </c>
      <c r="AB1139">
        <v>46</v>
      </c>
      <c r="AC1139" t="str" cm="1">
        <f t="array" ref="AC1139">_xlfn.IFS(AB1139 &lt; 30, "&lt; 30", AB1139 &lt; 40, "30-39", AB1139 &lt; 50, "40-49", AB1139 &gt;= 50, "50+")</f>
        <v>40-49</v>
      </c>
      <c r="AD1139">
        <v>2730</v>
      </c>
      <c r="AE1139">
        <v>0</v>
      </c>
      <c r="AF1139">
        <v>0</v>
      </c>
      <c r="AG1139">
        <v>0</v>
      </c>
      <c r="AH1139">
        <v>1</v>
      </c>
      <c r="AI1139">
        <v>0</v>
      </c>
      <c r="AJ1139" t="str" cm="1">
        <f t="array" ref="AJ113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3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39">
        <v>0</v>
      </c>
      <c r="AM1139">
        <v>0</v>
      </c>
      <c r="AN1139">
        <v>1</v>
      </c>
      <c r="AO1139">
        <v>0</v>
      </c>
      <c r="AP1139">
        <v>0</v>
      </c>
      <c r="AQ1139" t="str" cm="1">
        <f t="array" ref="AQ113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39" t="str" cm="1">
        <f t="array" ref="AR113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39">
        <v>1011</v>
      </c>
      <c r="AT1139">
        <v>1002</v>
      </c>
      <c r="AU1139">
        <v>0</v>
      </c>
      <c r="AV1139">
        <v>0</v>
      </c>
      <c r="AW1139" t="s">
        <v>43</v>
      </c>
      <c r="AX1139" t="s">
        <v>11</v>
      </c>
      <c r="AY1139" t="str">
        <f t="shared" si="154"/>
        <v>Web</v>
      </c>
      <c r="AZ1139">
        <v>14</v>
      </c>
      <c r="BA1139" t="s">
        <v>44</v>
      </c>
      <c r="BB1139">
        <f t="shared" si="155"/>
        <v>14</v>
      </c>
      <c r="BC1139">
        <f t="shared" si="156"/>
        <v>1020</v>
      </c>
      <c r="BD1139">
        <f t="shared" si="157"/>
        <v>5</v>
      </c>
      <c r="BE1139">
        <f t="shared" si="158"/>
        <v>5</v>
      </c>
      <c r="BF1139">
        <f t="shared" si="159"/>
        <v>7</v>
      </c>
      <c r="BG1139">
        <f t="shared" si="160"/>
        <v>17</v>
      </c>
      <c r="BH1139">
        <f t="shared" si="161"/>
        <v>5</v>
      </c>
      <c r="BI1139" t="str">
        <f>VLOOKUP(BH1139,'Additional Data'!$E$1:$F$12,2,FALSE)</f>
        <v>Loyal Customer</v>
      </c>
      <c r="BJ1139" t="str">
        <f>IF(G1139 &lt;= 'Additional Data'!$Q$2, "Low", IF(G1139 &lt;= 'Additional Data'!$Q$3, "Medium", "High"))</f>
        <v>Medium</v>
      </c>
      <c r="BK1139" t="str">
        <f>IF(K1139 &lt;= 'Additional Data'!$V$2, "Low", IF(K1139 &lt;= 'Additional Data'!$V$3, "Medium", "High"))</f>
        <v>High</v>
      </c>
      <c r="BL1139" t="str">
        <f>IF(L1139 &lt;= 'Additional Data'!$AA$2, "Low", IF(L1139 &lt;= 'Additional Data'!$AA$3, "Medium", "High"))</f>
        <v>Low</v>
      </c>
      <c r="BM1139">
        <v>1138</v>
      </c>
    </row>
    <row r="1140" spans="1:65" x14ac:dyDescent="0.25">
      <c r="A1140">
        <v>79410</v>
      </c>
      <c r="B1140" t="str">
        <f>IF(A1140 &lt;= 'Additional Data'!$B$2,"Low", IF(A1140 &lt;='Additional Data'!$B$3, "Medium", "High"))</f>
        <v>High</v>
      </c>
      <c r="C1140">
        <v>0</v>
      </c>
      <c r="D1140">
        <v>0</v>
      </c>
      <c r="E1140">
        <v>19</v>
      </c>
      <c r="F1140" t="str">
        <f t="shared" si="153"/>
        <v>Recent</v>
      </c>
      <c r="G1140">
        <v>658</v>
      </c>
      <c r="H1140">
        <v>80</v>
      </c>
      <c r="I1140">
        <v>483</v>
      </c>
      <c r="J1140">
        <v>123</v>
      </c>
      <c r="K1140">
        <v>13</v>
      </c>
      <c r="L1140">
        <v>13</v>
      </c>
      <c r="M1140">
        <f>INDEX('Additional Data'!$H$2:$M$2, MATCH(MAX(G1140:L1140), G1140:L1140,0))</f>
        <v>0</v>
      </c>
      <c r="N1140">
        <v>1</v>
      </c>
      <c r="O1140">
        <v>3</v>
      </c>
      <c r="P1140">
        <v>2</v>
      </c>
      <c r="Q1140">
        <v>5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3</v>
      </c>
      <c r="Z1140">
        <v>11</v>
      </c>
      <c r="AA1140">
        <v>0</v>
      </c>
      <c r="AB1140">
        <v>59</v>
      </c>
      <c r="AC1140" t="str" cm="1">
        <f t="array" ref="AC1140">_xlfn.IFS(AB1140 &lt; 30, "&lt; 30", AB1140 &lt; 40, "30-39", AB1140 &lt; 50, "40-49", AB1140 &gt;= 50, "50+")</f>
        <v>50+</v>
      </c>
      <c r="AD1140">
        <v>2190</v>
      </c>
      <c r="AE1140">
        <v>0</v>
      </c>
      <c r="AF1140">
        <v>1</v>
      </c>
      <c r="AG1140">
        <v>0</v>
      </c>
      <c r="AH1140">
        <v>0</v>
      </c>
      <c r="AI1140">
        <v>0</v>
      </c>
      <c r="AJ1140" t="str" cm="1">
        <f t="array" ref="AJ114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4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40">
        <v>0</v>
      </c>
      <c r="AM1140">
        <v>0</v>
      </c>
      <c r="AN1140">
        <v>1</v>
      </c>
      <c r="AO1140">
        <v>0</v>
      </c>
      <c r="AP1140">
        <v>0</v>
      </c>
      <c r="AQ1140" t="str" cm="1">
        <f t="array" ref="AQ114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40" t="str" cm="1">
        <f t="array" ref="AR114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40">
        <v>1357</v>
      </c>
      <c r="AT1140">
        <v>1344</v>
      </c>
      <c r="AU1140">
        <v>0</v>
      </c>
      <c r="AV1140">
        <v>0</v>
      </c>
      <c r="AW1140" t="s">
        <v>43</v>
      </c>
      <c r="AX1140" t="s">
        <v>13</v>
      </c>
      <c r="AY1140" t="str">
        <f t="shared" si="154"/>
        <v>Store</v>
      </c>
      <c r="AZ1140">
        <v>10</v>
      </c>
      <c r="BA1140" t="s">
        <v>44</v>
      </c>
      <c r="BB1140">
        <f t="shared" si="155"/>
        <v>10</v>
      </c>
      <c r="BC1140">
        <f t="shared" si="156"/>
        <v>1370</v>
      </c>
      <c r="BD1140">
        <f t="shared" si="157"/>
        <v>9</v>
      </c>
      <c r="BE1140">
        <f t="shared" si="158"/>
        <v>4</v>
      </c>
      <c r="BF1140">
        <f t="shared" si="159"/>
        <v>8</v>
      </c>
      <c r="BG1140">
        <f t="shared" si="160"/>
        <v>21</v>
      </c>
      <c r="BH1140">
        <f t="shared" si="161"/>
        <v>8</v>
      </c>
      <c r="BI1140" t="str">
        <f>VLOOKUP(BH1140,'Additional Data'!$E$1:$F$12,2,FALSE)</f>
        <v>Top Customer</v>
      </c>
      <c r="BJ1140" t="str">
        <f>IF(G1140 &lt;= 'Additional Data'!$Q$2, "Low", IF(G1140 &lt;= 'Additional Data'!$Q$3, "Medium", "High"))</f>
        <v>High</v>
      </c>
      <c r="BK1140" t="str">
        <f>IF(K1140 &lt;= 'Additional Data'!$V$2, "Low", IF(K1140 &lt;= 'Additional Data'!$V$3, "Medium", "High"))</f>
        <v>Medium</v>
      </c>
      <c r="BL1140" t="str">
        <f>IF(L1140 &lt;= 'Additional Data'!$AA$2, "Low", IF(L1140 &lt;= 'Additional Data'!$AA$3, "Medium", "High"))</f>
        <v>Medium</v>
      </c>
      <c r="BM1140">
        <v>1139</v>
      </c>
    </row>
    <row r="1141" spans="1:65" x14ac:dyDescent="0.25">
      <c r="A1141">
        <v>57304</v>
      </c>
      <c r="B1141" t="str">
        <f>IF(A1141 &lt;= 'Additional Data'!$B$2,"Low", IF(A1141 &lt;='Additional Data'!$B$3, "Medium", "High"))</f>
        <v>Medium</v>
      </c>
      <c r="C1141">
        <v>0</v>
      </c>
      <c r="D1141">
        <v>1</v>
      </c>
      <c r="E1141">
        <v>61</v>
      </c>
      <c r="F1141" t="str">
        <f t="shared" si="153"/>
        <v>Old</v>
      </c>
      <c r="G1141">
        <v>356</v>
      </c>
      <c r="H1141">
        <v>80</v>
      </c>
      <c r="I1141">
        <v>329</v>
      </c>
      <c r="J1141">
        <v>138</v>
      </c>
      <c r="K1141">
        <v>17</v>
      </c>
      <c r="L1141">
        <v>106</v>
      </c>
      <c r="M1141">
        <f>INDEX('Additional Data'!$H$2:$M$2, MATCH(MAX(G1141:L1141), G1141:L1141,0))</f>
        <v>0</v>
      </c>
      <c r="N1141">
        <v>2</v>
      </c>
      <c r="O1141">
        <v>7</v>
      </c>
      <c r="P1141">
        <v>6</v>
      </c>
      <c r="Q1141">
        <v>10</v>
      </c>
      <c r="R1141">
        <v>5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3</v>
      </c>
      <c r="Z1141">
        <v>11</v>
      </c>
      <c r="AA1141">
        <v>0</v>
      </c>
      <c r="AB1141">
        <v>69</v>
      </c>
      <c r="AC1141" t="str" cm="1">
        <f t="array" ref="AC1141">_xlfn.IFS(AB1141 &lt; 30, "&lt; 30", AB1141 &lt; 40, "30-39", AB1141 &lt; 50, "40-49", AB1141 &gt;= 50, "50+")</f>
        <v>50+</v>
      </c>
      <c r="AD1141">
        <v>2634</v>
      </c>
      <c r="AE1141">
        <v>0</v>
      </c>
      <c r="AF1141">
        <v>1</v>
      </c>
      <c r="AG1141">
        <v>0</v>
      </c>
      <c r="AH1141">
        <v>0</v>
      </c>
      <c r="AI1141">
        <v>0</v>
      </c>
      <c r="AJ1141" t="str" cm="1">
        <f t="array" ref="AJ114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4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41">
        <v>0</v>
      </c>
      <c r="AM1141">
        <v>0</v>
      </c>
      <c r="AN1141">
        <v>1</v>
      </c>
      <c r="AO1141">
        <v>0</v>
      </c>
      <c r="AP1141">
        <v>0</v>
      </c>
      <c r="AQ1141" t="str" cm="1">
        <f t="array" ref="AQ114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41" t="str" cm="1">
        <f t="array" ref="AR114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41">
        <v>920</v>
      </c>
      <c r="AT1141">
        <v>814</v>
      </c>
      <c r="AU1141">
        <v>0</v>
      </c>
      <c r="AV1141">
        <v>1</v>
      </c>
      <c r="AW1141" t="s">
        <v>46</v>
      </c>
      <c r="AX1141" t="s">
        <v>13</v>
      </c>
      <c r="AY1141" t="str">
        <f t="shared" si="154"/>
        <v>Store</v>
      </c>
      <c r="AZ1141">
        <v>23</v>
      </c>
      <c r="BA1141" t="s">
        <v>44</v>
      </c>
      <c r="BB1141">
        <f t="shared" si="155"/>
        <v>23</v>
      </c>
      <c r="BC1141">
        <f t="shared" si="156"/>
        <v>1026</v>
      </c>
      <c r="BD1141">
        <f t="shared" si="157"/>
        <v>4</v>
      </c>
      <c r="BE1141">
        <f t="shared" si="158"/>
        <v>9</v>
      </c>
      <c r="BF1141">
        <f t="shared" si="159"/>
        <v>7</v>
      </c>
      <c r="BG1141">
        <f t="shared" si="160"/>
        <v>20</v>
      </c>
      <c r="BH1141">
        <f t="shared" si="161"/>
        <v>7</v>
      </c>
      <c r="BI1141" t="str">
        <f>VLOOKUP(BH1141,'Additional Data'!$E$1:$F$12,2,FALSE)</f>
        <v>Loyal Customer</v>
      </c>
      <c r="BJ1141" t="str">
        <f>IF(G1141 &lt;= 'Additional Data'!$Q$2, "Low", IF(G1141 &lt;= 'Additional Data'!$Q$3, "Medium", "High"))</f>
        <v>Medium</v>
      </c>
      <c r="BK1141" t="str">
        <f>IF(K1141 &lt;= 'Additional Data'!$V$2, "Low", IF(K1141 &lt;= 'Additional Data'!$V$3, "Medium", "High"))</f>
        <v>Medium</v>
      </c>
      <c r="BL1141" t="str">
        <f>IF(L1141 &lt;= 'Additional Data'!$AA$2, "Low", IF(L1141 &lt;= 'Additional Data'!$AA$3, "Medium", "High"))</f>
        <v>High</v>
      </c>
      <c r="BM1141">
        <v>1140</v>
      </c>
    </row>
    <row r="1142" spans="1:65" x14ac:dyDescent="0.25">
      <c r="A1142">
        <v>44375</v>
      </c>
      <c r="B1142" t="str">
        <f>IF(A1142 &lt;= 'Additional Data'!$B$2,"Low", IF(A1142 &lt;='Additional Data'!$B$3, "Medium", "High"))</f>
        <v>Medium</v>
      </c>
      <c r="C1142">
        <v>0</v>
      </c>
      <c r="D1142">
        <v>1</v>
      </c>
      <c r="E1142">
        <v>73</v>
      </c>
      <c r="F1142" t="str">
        <f t="shared" si="153"/>
        <v>Old</v>
      </c>
      <c r="G1142">
        <v>213</v>
      </c>
      <c r="H1142">
        <v>5</v>
      </c>
      <c r="I1142">
        <v>28</v>
      </c>
      <c r="J1142">
        <v>7</v>
      </c>
      <c r="K1142">
        <v>7</v>
      </c>
      <c r="L1142">
        <v>41</v>
      </c>
      <c r="M1142">
        <f>INDEX('Additional Data'!$H$2:$M$2, MATCH(MAX(G1142:L1142), G1142:L1142,0))</f>
        <v>0</v>
      </c>
      <c r="N1142">
        <v>1</v>
      </c>
      <c r="O1142">
        <v>4</v>
      </c>
      <c r="P1142">
        <v>1</v>
      </c>
      <c r="Q1142">
        <v>6</v>
      </c>
      <c r="R1142">
        <v>5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3</v>
      </c>
      <c r="Z1142">
        <v>11</v>
      </c>
      <c r="AA1142">
        <v>0</v>
      </c>
      <c r="AB1142">
        <v>55</v>
      </c>
      <c r="AC1142" t="str" cm="1">
        <f t="array" ref="AC1142">_xlfn.IFS(AB1142 &lt; 30, "&lt; 30", AB1142 &lt; 40, "30-39", AB1142 &lt; 50, "40-49", AB1142 &gt;= 50, "50+")</f>
        <v>50+</v>
      </c>
      <c r="AD1142">
        <v>2257</v>
      </c>
      <c r="AE1142">
        <v>0</v>
      </c>
      <c r="AF1142">
        <v>1</v>
      </c>
      <c r="AG1142">
        <v>0</v>
      </c>
      <c r="AH1142">
        <v>0</v>
      </c>
      <c r="AI1142">
        <v>0</v>
      </c>
      <c r="AJ1142" t="str" cm="1">
        <f t="array" ref="AJ114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4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42">
        <v>0</v>
      </c>
      <c r="AM1142">
        <v>0</v>
      </c>
      <c r="AN1142">
        <v>1</v>
      </c>
      <c r="AO1142">
        <v>0</v>
      </c>
      <c r="AP1142">
        <v>0</v>
      </c>
      <c r="AQ1142" t="str" cm="1">
        <f t="array" ref="AQ114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42" t="str" cm="1">
        <f t="array" ref="AR114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42">
        <v>260</v>
      </c>
      <c r="AT1142">
        <v>219</v>
      </c>
      <c r="AU1142">
        <v>0</v>
      </c>
      <c r="AV1142">
        <v>1</v>
      </c>
      <c r="AW1142" t="s">
        <v>47</v>
      </c>
      <c r="AX1142" t="s">
        <v>13</v>
      </c>
      <c r="AY1142" t="str">
        <f t="shared" si="154"/>
        <v>Store</v>
      </c>
      <c r="AZ1142">
        <v>11</v>
      </c>
      <c r="BA1142" t="s">
        <v>44</v>
      </c>
      <c r="BB1142">
        <f t="shared" si="155"/>
        <v>11</v>
      </c>
      <c r="BC1142">
        <f t="shared" si="156"/>
        <v>301</v>
      </c>
      <c r="BD1142">
        <f t="shared" si="157"/>
        <v>3.0000000000000004</v>
      </c>
      <c r="BE1142">
        <f t="shared" si="158"/>
        <v>4</v>
      </c>
      <c r="BF1142">
        <f t="shared" si="159"/>
        <v>4</v>
      </c>
      <c r="BG1142">
        <f t="shared" si="160"/>
        <v>11</v>
      </c>
      <c r="BH1142">
        <f t="shared" si="161"/>
        <v>3</v>
      </c>
      <c r="BI1142" t="str">
        <f>VLOOKUP(BH1142,'Additional Data'!$E$1:$F$12,2,FALSE)</f>
        <v>At Risk</v>
      </c>
      <c r="BJ1142" t="str">
        <f>IF(G1142 &lt;= 'Additional Data'!$Q$2, "Low", IF(G1142 &lt;= 'Additional Data'!$Q$3, "Medium", "High"))</f>
        <v>Medium</v>
      </c>
      <c r="BK1142" t="str">
        <f>IF(K1142 &lt;= 'Additional Data'!$V$2, "Low", IF(K1142 &lt;= 'Additional Data'!$V$3, "Medium", "High"))</f>
        <v>Medium</v>
      </c>
      <c r="BL1142" t="str">
        <f>IF(L1142 &lt;= 'Additional Data'!$AA$2, "Low", IF(L1142 &lt;= 'Additional Data'!$AA$3, "Medium", "High"))</f>
        <v>Medium</v>
      </c>
      <c r="BM1142">
        <v>1141</v>
      </c>
    </row>
    <row r="1143" spans="1:65" x14ac:dyDescent="0.25">
      <c r="A1143">
        <v>54450</v>
      </c>
      <c r="B1143" t="str">
        <f>IF(A1143 &lt;= 'Additional Data'!$B$2,"Low", IF(A1143 &lt;='Additional Data'!$B$3, "Medium", "High"))</f>
        <v>Medium</v>
      </c>
      <c r="C1143">
        <v>1</v>
      </c>
      <c r="D1143">
        <v>1</v>
      </c>
      <c r="E1143">
        <v>0</v>
      </c>
      <c r="F1143" t="str">
        <f t="shared" si="153"/>
        <v>Very Recent</v>
      </c>
      <c r="G1143">
        <v>454</v>
      </c>
      <c r="H1143">
        <v>0</v>
      </c>
      <c r="I1143">
        <v>171</v>
      </c>
      <c r="J1143">
        <v>8</v>
      </c>
      <c r="K1143">
        <v>19</v>
      </c>
      <c r="L1143">
        <v>32</v>
      </c>
      <c r="M1143">
        <f>INDEX('Additional Data'!$H$2:$M$2, MATCH(MAX(G1143:L1143), G1143:L1143,0))</f>
        <v>0</v>
      </c>
      <c r="N1143">
        <v>12</v>
      </c>
      <c r="O1143">
        <v>9</v>
      </c>
      <c r="P1143">
        <v>2</v>
      </c>
      <c r="Q1143">
        <v>8</v>
      </c>
      <c r="R1143">
        <v>8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3</v>
      </c>
      <c r="Z1143">
        <v>11</v>
      </c>
      <c r="AA1143">
        <v>0</v>
      </c>
      <c r="AB1143">
        <v>64</v>
      </c>
      <c r="AC1143" t="str" cm="1">
        <f t="array" ref="AC1143">_xlfn.IFS(AB1143 &lt; 30, "&lt; 30", AB1143 &lt; 40, "30-39", AB1143 &lt; 50, "40-49", AB1143 &gt;= 50, "50+")</f>
        <v>50+</v>
      </c>
      <c r="AD1143">
        <v>2812</v>
      </c>
      <c r="AE1143">
        <v>0</v>
      </c>
      <c r="AF1143">
        <v>0</v>
      </c>
      <c r="AG1143">
        <v>0</v>
      </c>
      <c r="AH1143">
        <v>1</v>
      </c>
      <c r="AI1143">
        <v>0</v>
      </c>
      <c r="AJ1143" t="str" cm="1">
        <f t="array" ref="AJ114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4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43">
        <v>0</v>
      </c>
      <c r="AM1143">
        <v>0</v>
      </c>
      <c r="AN1143">
        <v>1</v>
      </c>
      <c r="AO1143">
        <v>0</v>
      </c>
      <c r="AP1143">
        <v>0</v>
      </c>
      <c r="AQ1143" t="str" cm="1">
        <f t="array" ref="AQ114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43" t="str" cm="1">
        <f t="array" ref="AR114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43">
        <v>652</v>
      </c>
      <c r="AT1143">
        <v>620</v>
      </c>
      <c r="AU1143">
        <v>0</v>
      </c>
      <c r="AV1143">
        <v>2</v>
      </c>
      <c r="AW1143" t="s">
        <v>46</v>
      </c>
      <c r="AX1143" t="s">
        <v>11</v>
      </c>
      <c r="AY1143" t="str">
        <f t="shared" si="154"/>
        <v>Web</v>
      </c>
      <c r="AZ1143">
        <v>19</v>
      </c>
      <c r="BA1143" t="s">
        <v>44</v>
      </c>
      <c r="BB1143">
        <f t="shared" si="155"/>
        <v>19</v>
      </c>
      <c r="BC1143">
        <f t="shared" si="156"/>
        <v>684</v>
      </c>
      <c r="BD1143">
        <f t="shared" si="157"/>
        <v>10</v>
      </c>
      <c r="BE1143">
        <f t="shared" si="158"/>
        <v>7</v>
      </c>
      <c r="BF1143">
        <f t="shared" si="159"/>
        <v>6</v>
      </c>
      <c r="BG1143">
        <f t="shared" si="160"/>
        <v>23</v>
      </c>
      <c r="BH1143">
        <f t="shared" si="161"/>
        <v>8</v>
      </c>
      <c r="BI1143" t="str">
        <f>VLOOKUP(BH1143,'Additional Data'!$E$1:$F$12,2,FALSE)</f>
        <v>Top Customer</v>
      </c>
      <c r="BJ1143" t="str">
        <f>IF(G1143 &lt;= 'Additional Data'!$Q$2, "Low", IF(G1143 &lt;= 'Additional Data'!$Q$3, "Medium", "High"))</f>
        <v>Medium</v>
      </c>
      <c r="BK1143" t="str">
        <f>IF(K1143 &lt;= 'Additional Data'!$V$2, "Low", IF(K1143 &lt;= 'Additional Data'!$V$3, "Medium", "High"))</f>
        <v>Medium</v>
      </c>
      <c r="BL1143" t="str">
        <f>IF(L1143 &lt;= 'Additional Data'!$AA$2, "Low", IF(L1143 &lt;= 'Additional Data'!$AA$3, "Medium", "High"))</f>
        <v>Medium</v>
      </c>
      <c r="BM1143">
        <v>1142</v>
      </c>
    </row>
    <row r="1144" spans="1:65" x14ac:dyDescent="0.25">
      <c r="A1144">
        <v>59594</v>
      </c>
      <c r="B1144" t="str">
        <f>IF(A1144 &lt;= 'Additional Data'!$B$2,"Low", IF(A1144 &lt;='Additional Data'!$B$3, "Medium", "High"))</f>
        <v>Medium</v>
      </c>
      <c r="C1144">
        <v>0</v>
      </c>
      <c r="D1144">
        <v>1</v>
      </c>
      <c r="E1144">
        <v>74</v>
      </c>
      <c r="F1144" t="str">
        <f t="shared" si="153"/>
        <v>Old</v>
      </c>
      <c r="G1144">
        <v>457</v>
      </c>
      <c r="H1144">
        <v>4</v>
      </c>
      <c r="I1144">
        <v>29</v>
      </c>
      <c r="J1144">
        <v>0</v>
      </c>
      <c r="K1144">
        <v>0</v>
      </c>
      <c r="L1144">
        <v>9</v>
      </c>
      <c r="M1144">
        <f>INDEX('Additional Data'!$H$2:$M$2, MATCH(MAX(G1144:L1144), G1144:L1144,0))</f>
        <v>0</v>
      </c>
      <c r="N1144">
        <v>1</v>
      </c>
      <c r="O1144">
        <v>8</v>
      </c>
      <c r="P1144">
        <v>1</v>
      </c>
      <c r="Q1144">
        <v>7</v>
      </c>
      <c r="R1144">
        <v>7</v>
      </c>
      <c r="S1144">
        <v>0</v>
      </c>
      <c r="T1144">
        <v>1</v>
      </c>
      <c r="U1144">
        <v>0</v>
      </c>
      <c r="V1144">
        <v>0</v>
      </c>
      <c r="W1144">
        <v>0</v>
      </c>
      <c r="X1144">
        <v>0</v>
      </c>
      <c r="Y1144">
        <v>3</v>
      </c>
      <c r="Z1144">
        <v>11</v>
      </c>
      <c r="AA1144">
        <v>0</v>
      </c>
      <c r="AB1144">
        <v>55</v>
      </c>
      <c r="AC1144" t="str" cm="1">
        <f t="array" ref="AC1144">_xlfn.IFS(AB1144 &lt; 30, "&lt; 30", AB1144 &lt; 40, "30-39", AB1144 &lt; 50, "40-49", AB1144 &gt;= 50, "50+")</f>
        <v>50+</v>
      </c>
      <c r="AD1144">
        <v>2776</v>
      </c>
      <c r="AE1144">
        <v>0</v>
      </c>
      <c r="AF1144">
        <v>1</v>
      </c>
      <c r="AG1144">
        <v>0</v>
      </c>
      <c r="AH1144">
        <v>0</v>
      </c>
      <c r="AI1144">
        <v>0</v>
      </c>
      <c r="AJ1144" t="str" cm="1">
        <f t="array" ref="AJ114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4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44">
        <v>0</v>
      </c>
      <c r="AM1144">
        <v>0</v>
      </c>
      <c r="AN1144">
        <v>1</v>
      </c>
      <c r="AO1144">
        <v>0</v>
      </c>
      <c r="AP1144">
        <v>0</v>
      </c>
      <c r="AQ1144" t="str" cm="1">
        <f t="array" ref="AQ114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44" t="str" cm="1">
        <f t="array" ref="AR114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44">
        <v>490</v>
      </c>
      <c r="AT1144">
        <v>481</v>
      </c>
      <c r="AU1144">
        <v>1</v>
      </c>
      <c r="AV1144">
        <v>1</v>
      </c>
      <c r="AW1144" t="s">
        <v>46</v>
      </c>
      <c r="AX1144" t="s">
        <v>11</v>
      </c>
      <c r="AY1144" t="str">
        <f t="shared" si="154"/>
        <v>Web</v>
      </c>
      <c r="AZ1144">
        <v>16</v>
      </c>
      <c r="BA1144" t="s">
        <v>48</v>
      </c>
      <c r="BB1144">
        <f t="shared" si="155"/>
        <v>16</v>
      </c>
      <c r="BC1144">
        <f t="shared" si="156"/>
        <v>499</v>
      </c>
      <c r="BD1144">
        <f t="shared" si="157"/>
        <v>3.0000000000000004</v>
      </c>
      <c r="BE1144">
        <f t="shared" si="158"/>
        <v>6</v>
      </c>
      <c r="BF1144">
        <f t="shared" si="159"/>
        <v>5</v>
      </c>
      <c r="BG1144">
        <f t="shared" si="160"/>
        <v>14</v>
      </c>
      <c r="BH1144">
        <f t="shared" si="161"/>
        <v>4</v>
      </c>
      <c r="BI1144" t="str">
        <f>VLOOKUP(BH1144,'Additional Data'!$E$1:$F$12,2,FALSE)</f>
        <v>At Risk</v>
      </c>
      <c r="BJ1144" t="str">
        <f>IF(G1144 &lt;= 'Additional Data'!$Q$2, "Low", IF(G1144 &lt;= 'Additional Data'!$Q$3, "Medium", "High"))</f>
        <v>Medium</v>
      </c>
      <c r="BK1144" t="str">
        <f>IF(K1144 &lt;= 'Additional Data'!$V$2, "Low", IF(K1144 &lt;= 'Additional Data'!$V$3, "Medium", "High"))</f>
        <v>Low</v>
      </c>
      <c r="BL1144" t="str">
        <f>IF(L1144 &lt;= 'Additional Data'!$AA$2, "Low", IF(L1144 &lt;= 'Additional Data'!$AA$3, "Medium", "High"))</f>
        <v>Low</v>
      </c>
      <c r="BM1144">
        <v>1143</v>
      </c>
    </row>
    <row r="1145" spans="1:65" x14ac:dyDescent="0.25">
      <c r="A1145">
        <v>80685</v>
      </c>
      <c r="B1145" t="str">
        <f>IF(A1145 &lt;= 'Additional Data'!$B$2,"Low", IF(A1145 &lt;='Additional Data'!$B$3, "Medium", "High"))</f>
        <v>High</v>
      </c>
      <c r="C1145">
        <v>0</v>
      </c>
      <c r="D1145">
        <v>0</v>
      </c>
      <c r="E1145">
        <v>55</v>
      </c>
      <c r="F1145" t="str">
        <f t="shared" si="153"/>
        <v>Mid</v>
      </c>
      <c r="G1145">
        <v>241</v>
      </c>
      <c r="H1145">
        <v>45</v>
      </c>
      <c r="I1145">
        <v>604</v>
      </c>
      <c r="J1145">
        <v>34</v>
      </c>
      <c r="K1145">
        <v>26</v>
      </c>
      <c r="L1145">
        <v>54</v>
      </c>
      <c r="M1145">
        <f>INDEX('Additional Data'!$H$2:$M$2, MATCH(MAX(G1145:L1145), G1145:L1145,0))</f>
        <v>0</v>
      </c>
      <c r="N1145">
        <v>1</v>
      </c>
      <c r="O1145">
        <v>6</v>
      </c>
      <c r="P1145">
        <v>4</v>
      </c>
      <c r="Q1145">
        <v>10</v>
      </c>
      <c r="R1145">
        <v>2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3</v>
      </c>
      <c r="Z1145">
        <v>11</v>
      </c>
      <c r="AA1145">
        <v>0</v>
      </c>
      <c r="AB1145">
        <v>26</v>
      </c>
      <c r="AC1145" t="str" cm="1">
        <f t="array" ref="AC1145">_xlfn.IFS(AB1145 &lt; 30, "&lt; 30", AB1145 &lt; 40, "30-39", AB1145 &lt; 50, "40-49", AB1145 &gt;= 50, "50+")</f>
        <v>&lt; 30</v>
      </c>
      <c r="AD1145">
        <v>2835</v>
      </c>
      <c r="AE1145">
        <v>0</v>
      </c>
      <c r="AF1145">
        <v>0</v>
      </c>
      <c r="AG1145">
        <v>0</v>
      </c>
      <c r="AH1145">
        <v>1</v>
      </c>
      <c r="AI1145">
        <v>0</v>
      </c>
      <c r="AJ1145" t="str" cm="1">
        <f t="array" ref="AJ114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4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45">
        <v>0</v>
      </c>
      <c r="AM1145">
        <v>0</v>
      </c>
      <c r="AN1145">
        <v>1</v>
      </c>
      <c r="AO1145">
        <v>0</v>
      </c>
      <c r="AP1145">
        <v>0</v>
      </c>
      <c r="AQ1145" t="str" cm="1">
        <f t="array" ref="AQ114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45" t="str" cm="1">
        <f t="array" ref="AR114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45">
        <v>950</v>
      </c>
      <c r="AT1145">
        <v>896</v>
      </c>
      <c r="AU1145">
        <v>0</v>
      </c>
      <c r="AV1145">
        <v>0</v>
      </c>
      <c r="AW1145" t="s">
        <v>46</v>
      </c>
      <c r="AX1145" t="s">
        <v>13</v>
      </c>
      <c r="AY1145" t="str">
        <f t="shared" si="154"/>
        <v>Store</v>
      </c>
      <c r="AZ1145">
        <v>20</v>
      </c>
      <c r="BA1145" t="s">
        <v>44</v>
      </c>
      <c r="BB1145">
        <f t="shared" si="155"/>
        <v>20</v>
      </c>
      <c r="BC1145">
        <f t="shared" si="156"/>
        <v>1004</v>
      </c>
      <c r="BD1145">
        <f t="shared" si="157"/>
        <v>5</v>
      </c>
      <c r="BE1145">
        <f t="shared" si="158"/>
        <v>7</v>
      </c>
      <c r="BF1145">
        <f t="shared" si="159"/>
        <v>7</v>
      </c>
      <c r="BG1145">
        <f t="shared" si="160"/>
        <v>19</v>
      </c>
      <c r="BH1145">
        <f t="shared" si="161"/>
        <v>7</v>
      </c>
      <c r="BI1145" t="str">
        <f>VLOOKUP(BH1145,'Additional Data'!$E$1:$F$12,2,FALSE)</f>
        <v>Loyal Customer</v>
      </c>
      <c r="BJ1145" t="str">
        <f>IF(G1145 &lt;= 'Additional Data'!$Q$2, "Low", IF(G1145 &lt;= 'Additional Data'!$Q$3, "Medium", "High"))</f>
        <v>Medium</v>
      </c>
      <c r="BK1145" t="str">
        <f>IF(K1145 &lt;= 'Additional Data'!$V$2, "Low", IF(K1145 &lt;= 'Additional Data'!$V$3, "Medium", "High"))</f>
        <v>Medium</v>
      </c>
      <c r="BL1145" t="str">
        <f>IF(L1145 &lt;= 'Additional Data'!$AA$2, "Low", IF(L1145 &lt;= 'Additional Data'!$AA$3, "Medium", "High"))</f>
        <v>Medium</v>
      </c>
      <c r="BM1145">
        <v>1144</v>
      </c>
    </row>
    <row r="1146" spans="1:65" x14ac:dyDescent="0.25">
      <c r="A1146">
        <v>40344</v>
      </c>
      <c r="B1146" t="str">
        <f>IF(A1146 &lt;= 'Additional Data'!$B$2,"Low", IF(A1146 &lt;='Additional Data'!$B$3, "Medium", "High"))</f>
        <v>Medium</v>
      </c>
      <c r="C1146">
        <v>0</v>
      </c>
      <c r="D1146">
        <v>1</v>
      </c>
      <c r="E1146">
        <v>48</v>
      </c>
      <c r="F1146" t="str">
        <f t="shared" si="153"/>
        <v>Mid</v>
      </c>
      <c r="G1146">
        <v>210</v>
      </c>
      <c r="H1146">
        <v>0</v>
      </c>
      <c r="I1146">
        <v>6</v>
      </c>
      <c r="J1146">
        <v>0</v>
      </c>
      <c r="K1146">
        <v>0</v>
      </c>
      <c r="L1146">
        <v>2</v>
      </c>
      <c r="M1146">
        <f>INDEX('Additional Data'!$H$2:$M$2, MATCH(MAX(G1146:L1146), G1146:L1146,0))</f>
        <v>0</v>
      </c>
      <c r="N1146">
        <v>2</v>
      </c>
      <c r="O1146">
        <v>4</v>
      </c>
      <c r="P1146">
        <v>1</v>
      </c>
      <c r="Q1146">
        <v>5</v>
      </c>
      <c r="R1146">
        <v>7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3</v>
      </c>
      <c r="Z1146">
        <v>11</v>
      </c>
      <c r="AA1146">
        <v>0</v>
      </c>
      <c r="AB1146">
        <v>46</v>
      </c>
      <c r="AC1146" t="str" cm="1">
        <f t="array" ref="AC1146">_xlfn.IFS(AB1146 &lt; 30, "&lt; 30", AB1146 &lt; 40, "30-39", AB1146 &lt; 50, "40-49", AB1146 &gt;= 50, "50+")</f>
        <v>40-49</v>
      </c>
      <c r="AD1146">
        <v>2418</v>
      </c>
      <c r="AE1146">
        <v>0</v>
      </c>
      <c r="AF1146">
        <v>1</v>
      </c>
      <c r="AG1146">
        <v>0</v>
      </c>
      <c r="AH1146">
        <v>0</v>
      </c>
      <c r="AI1146">
        <v>0</v>
      </c>
      <c r="AJ1146" t="str" cm="1">
        <f t="array" ref="AJ114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4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46">
        <v>0</v>
      </c>
      <c r="AM1146">
        <v>0</v>
      </c>
      <c r="AN1146">
        <v>0</v>
      </c>
      <c r="AO1146">
        <v>0</v>
      </c>
      <c r="AP1146">
        <v>1</v>
      </c>
      <c r="AQ1146" t="str" cm="1">
        <f t="array" ref="AQ114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146" t="str" cm="1">
        <f t="array" ref="AR114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46">
        <v>216</v>
      </c>
      <c r="AT1146">
        <v>214</v>
      </c>
      <c r="AU1146">
        <v>0</v>
      </c>
      <c r="AV1146">
        <v>1</v>
      </c>
      <c r="AW1146" t="s">
        <v>47</v>
      </c>
      <c r="AX1146" t="s">
        <v>13</v>
      </c>
      <c r="AY1146" t="str">
        <f t="shared" si="154"/>
        <v>Store</v>
      </c>
      <c r="AZ1146">
        <v>10</v>
      </c>
      <c r="BA1146" t="s">
        <v>44</v>
      </c>
      <c r="BB1146">
        <f t="shared" si="155"/>
        <v>10</v>
      </c>
      <c r="BC1146">
        <f t="shared" si="156"/>
        <v>218</v>
      </c>
      <c r="BD1146">
        <f t="shared" si="157"/>
        <v>6</v>
      </c>
      <c r="BE1146">
        <f t="shared" si="158"/>
        <v>4</v>
      </c>
      <c r="BF1146">
        <f t="shared" si="159"/>
        <v>4</v>
      </c>
      <c r="BG1146">
        <f t="shared" si="160"/>
        <v>14</v>
      </c>
      <c r="BH1146">
        <f t="shared" si="161"/>
        <v>4</v>
      </c>
      <c r="BI1146" t="str">
        <f>VLOOKUP(BH1146,'Additional Data'!$E$1:$F$12,2,FALSE)</f>
        <v>At Risk</v>
      </c>
      <c r="BJ1146" t="str">
        <f>IF(G1146 &lt;= 'Additional Data'!$Q$2, "Low", IF(G1146 &lt;= 'Additional Data'!$Q$3, "Medium", "High"))</f>
        <v>Medium</v>
      </c>
      <c r="BK1146" t="str">
        <f>IF(K1146 &lt;= 'Additional Data'!$V$2, "Low", IF(K1146 &lt;= 'Additional Data'!$V$3, "Medium", "High"))</f>
        <v>Low</v>
      </c>
      <c r="BL1146" t="str">
        <f>IF(L1146 &lt;= 'Additional Data'!$AA$2, "Low", IF(L1146 &lt;= 'Additional Data'!$AA$3, "Medium", "High"))</f>
        <v>Low</v>
      </c>
      <c r="BM1146">
        <v>1145</v>
      </c>
    </row>
    <row r="1147" spans="1:65" x14ac:dyDescent="0.25">
      <c r="A1147">
        <v>62710</v>
      </c>
      <c r="B1147" t="str">
        <f>IF(A1147 &lt;= 'Additional Data'!$B$2,"Low", IF(A1147 &lt;='Additional Data'!$B$3, "Medium", "High"))</f>
        <v>Medium</v>
      </c>
      <c r="C1147">
        <v>0</v>
      </c>
      <c r="D1147">
        <v>1</v>
      </c>
      <c r="E1147">
        <v>53</v>
      </c>
      <c r="F1147" t="str">
        <f t="shared" si="153"/>
        <v>Mid</v>
      </c>
      <c r="G1147">
        <v>441</v>
      </c>
      <c r="H1147">
        <v>35</v>
      </c>
      <c r="I1147">
        <v>83</v>
      </c>
      <c r="J1147">
        <v>7</v>
      </c>
      <c r="K1147">
        <v>29</v>
      </c>
      <c r="L1147">
        <v>11</v>
      </c>
      <c r="M1147">
        <f>INDEX('Additional Data'!$H$2:$M$2, MATCH(MAX(G1147:L1147), G1147:L1147,0))</f>
        <v>0</v>
      </c>
      <c r="N1147">
        <v>4</v>
      </c>
      <c r="O1147">
        <v>4</v>
      </c>
      <c r="P1147">
        <v>2</v>
      </c>
      <c r="Q1147">
        <v>12</v>
      </c>
      <c r="R1147">
        <v>4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3</v>
      </c>
      <c r="Z1147">
        <v>11</v>
      </c>
      <c r="AA1147">
        <v>0</v>
      </c>
      <c r="AB1147">
        <v>48</v>
      </c>
      <c r="AC1147" t="str" cm="1">
        <f t="array" ref="AC1147">_xlfn.IFS(AB1147 &lt; 30, "&lt; 30", AB1147 &lt; 40, "30-39", AB1147 &lt; 50, "40-49", AB1147 &gt;= 50, "50+")</f>
        <v>40-49</v>
      </c>
      <c r="AD1147">
        <v>2561</v>
      </c>
      <c r="AE1147">
        <v>0</v>
      </c>
      <c r="AF1147">
        <v>1</v>
      </c>
      <c r="AG1147">
        <v>0</v>
      </c>
      <c r="AH1147">
        <v>0</v>
      </c>
      <c r="AI1147">
        <v>0</v>
      </c>
      <c r="AJ1147" t="str" cm="1">
        <f t="array" ref="AJ114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4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47">
        <v>0</v>
      </c>
      <c r="AM1147">
        <v>0</v>
      </c>
      <c r="AN1147">
        <v>1</v>
      </c>
      <c r="AO1147">
        <v>0</v>
      </c>
      <c r="AP1147">
        <v>0</v>
      </c>
      <c r="AQ1147" t="str" cm="1">
        <f t="array" ref="AQ114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47" t="str" cm="1">
        <f t="array" ref="AR114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47">
        <v>595</v>
      </c>
      <c r="AT1147">
        <v>584</v>
      </c>
      <c r="AU1147">
        <v>0</v>
      </c>
      <c r="AV1147">
        <v>1</v>
      </c>
      <c r="AW1147" t="s">
        <v>46</v>
      </c>
      <c r="AX1147" t="s">
        <v>13</v>
      </c>
      <c r="AY1147" t="str">
        <f t="shared" si="154"/>
        <v>Store</v>
      </c>
      <c r="AZ1147">
        <v>18</v>
      </c>
      <c r="BA1147" t="s">
        <v>44</v>
      </c>
      <c r="BB1147">
        <f t="shared" si="155"/>
        <v>18</v>
      </c>
      <c r="BC1147">
        <f t="shared" si="156"/>
        <v>606</v>
      </c>
      <c r="BD1147">
        <f t="shared" si="157"/>
        <v>5</v>
      </c>
      <c r="BE1147">
        <f t="shared" si="158"/>
        <v>7</v>
      </c>
      <c r="BF1147">
        <f t="shared" si="159"/>
        <v>5</v>
      </c>
      <c r="BG1147">
        <f t="shared" si="160"/>
        <v>17</v>
      </c>
      <c r="BH1147">
        <f t="shared" si="161"/>
        <v>5</v>
      </c>
      <c r="BI1147" t="str">
        <f>VLOOKUP(BH1147,'Additional Data'!$E$1:$F$12,2,FALSE)</f>
        <v>Loyal Customer</v>
      </c>
      <c r="BJ1147" t="str">
        <f>IF(G1147 &lt;= 'Additional Data'!$Q$2, "Low", IF(G1147 &lt;= 'Additional Data'!$Q$3, "Medium", "High"))</f>
        <v>Medium</v>
      </c>
      <c r="BK1147" t="str">
        <f>IF(K1147 &lt;= 'Additional Data'!$V$2, "Low", IF(K1147 &lt;= 'Additional Data'!$V$3, "Medium", "High"))</f>
        <v>Medium</v>
      </c>
      <c r="BL1147" t="str">
        <f>IF(L1147 &lt;= 'Additional Data'!$AA$2, "Low", IF(L1147 &lt;= 'Additional Data'!$AA$3, "Medium", "High"))</f>
        <v>Medium</v>
      </c>
      <c r="BM1147">
        <v>1146</v>
      </c>
    </row>
    <row r="1148" spans="1:65" x14ac:dyDescent="0.25">
      <c r="A1148">
        <v>48985</v>
      </c>
      <c r="B1148" t="str">
        <f>IF(A1148 &lt;= 'Additional Data'!$B$2,"Low", IF(A1148 &lt;='Additional Data'!$B$3, "Medium", "High"))</f>
        <v>Medium</v>
      </c>
      <c r="C1148">
        <v>0</v>
      </c>
      <c r="D1148">
        <v>1</v>
      </c>
      <c r="E1148">
        <v>13</v>
      </c>
      <c r="F1148" t="str">
        <f t="shared" si="153"/>
        <v>Recent</v>
      </c>
      <c r="G1148">
        <v>19</v>
      </c>
      <c r="H1148">
        <v>13</v>
      </c>
      <c r="I1148">
        <v>18</v>
      </c>
      <c r="J1148">
        <v>10</v>
      </c>
      <c r="K1148">
        <v>7</v>
      </c>
      <c r="L1148">
        <v>8</v>
      </c>
      <c r="M1148">
        <f>INDEX('Additional Data'!$H$2:$M$2, MATCH(MAX(G1148:L1148), G1148:L1148,0))</f>
        <v>0</v>
      </c>
      <c r="N1148">
        <v>1</v>
      </c>
      <c r="O1148">
        <v>1</v>
      </c>
      <c r="P1148">
        <v>1</v>
      </c>
      <c r="Q1148">
        <v>3</v>
      </c>
      <c r="R1148">
        <v>3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3</v>
      </c>
      <c r="Z1148">
        <v>11</v>
      </c>
      <c r="AA1148">
        <v>0</v>
      </c>
      <c r="AB1148">
        <v>52</v>
      </c>
      <c r="AC1148" t="str" cm="1">
        <f t="array" ref="AC1148">_xlfn.IFS(AB1148 &lt; 30, "&lt; 30", AB1148 &lt; 40, "30-39", AB1148 &lt; 50, "40-49", AB1148 &gt;= 50, "50+")</f>
        <v>50+</v>
      </c>
      <c r="AD1148">
        <v>2518</v>
      </c>
      <c r="AE1148">
        <v>0</v>
      </c>
      <c r="AF1148">
        <v>1</v>
      </c>
      <c r="AG1148">
        <v>0</v>
      </c>
      <c r="AH1148">
        <v>0</v>
      </c>
      <c r="AI1148">
        <v>0</v>
      </c>
      <c r="AJ1148" t="str" cm="1">
        <f t="array" ref="AJ114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4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48">
        <v>1</v>
      </c>
      <c r="AM1148">
        <v>0</v>
      </c>
      <c r="AN1148">
        <v>0</v>
      </c>
      <c r="AO1148">
        <v>0</v>
      </c>
      <c r="AP1148">
        <v>0</v>
      </c>
      <c r="AQ1148" t="str" cm="1">
        <f t="array" ref="AQ114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148" t="str" cm="1">
        <f t="array" ref="AR114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148">
        <v>67</v>
      </c>
      <c r="AT1148">
        <v>59</v>
      </c>
      <c r="AU1148">
        <v>0</v>
      </c>
      <c r="AV1148">
        <v>1</v>
      </c>
      <c r="AW1148" t="s">
        <v>47</v>
      </c>
      <c r="AX1148" t="s">
        <v>13</v>
      </c>
      <c r="AY1148" t="str">
        <f t="shared" si="154"/>
        <v>Store</v>
      </c>
      <c r="AZ1148">
        <v>5</v>
      </c>
      <c r="BA1148" t="s">
        <v>44</v>
      </c>
      <c r="BB1148">
        <f t="shared" si="155"/>
        <v>5</v>
      </c>
      <c r="BC1148">
        <f t="shared" si="156"/>
        <v>75</v>
      </c>
      <c r="BD1148">
        <f t="shared" si="157"/>
        <v>9</v>
      </c>
      <c r="BE1148">
        <f t="shared" si="158"/>
        <v>1</v>
      </c>
      <c r="BF1148">
        <f t="shared" si="159"/>
        <v>2</v>
      </c>
      <c r="BG1148">
        <f t="shared" si="160"/>
        <v>12</v>
      </c>
      <c r="BH1148">
        <f t="shared" si="161"/>
        <v>3</v>
      </c>
      <c r="BI1148" t="str">
        <f>VLOOKUP(BH1148,'Additional Data'!$E$1:$F$12,2,FALSE)</f>
        <v>At Risk</v>
      </c>
      <c r="BJ1148" t="str">
        <f>IF(G1148 &lt;= 'Additional Data'!$Q$2, "Low", IF(G1148 &lt;= 'Additional Data'!$Q$3, "Medium", "High"))</f>
        <v>Low</v>
      </c>
      <c r="BK1148" t="str">
        <f>IF(K1148 &lt;= 'Additional Data'!$V$2, "Low", IF(K1148 &lt;= 'Additional Data'!$V$3, "Medium", "High"))</f>
        <v>Medium</v>
      </c>
      <c r="BL1148" t="str">
        <f>IF(L1148 &lt;= 'Additional Data'!$AA$2, "Low", IF(L1148 &lt;= 'Additional Data'!$AA$3, "Medium", "High"))</f>
        <v>Low</v>
      </c>
      <c r="BM1148">
        <v>1147</v>
      </c>
    </row>
    <row r="1149" spans="1:65" x14ac:dyDescent="0.25">
      <c r="A1149">
        <v>35322</v>
      </c>
      <c r="B1149" t="str">
        <f>IF(A1149 &lt;= 'Additional Data'!$B$2,"Low", IF(A1149 &lt;='Additional Data'!$B$3, "Medium", "High"))</f>
        <v>Medium</v>
      </c>
      <c r="C1149">
        <v>1</v>
      </c>
      <c r="D1149">
        <v>2</v>
      </c>
      <c r="E1149">
        <v>34</v>
      </c>
      <c r="F1149" t="str">
        <f t="shared" si="153"/>
        <v>Mid</v>
      </c>
      <c r="G1149">
        <v>28</v>
      </c>
      <c r="H1149">
        <v>9</v>
      </c>
      <c r="I1149">
        <v>37</v>
      </c>
      <c r="J1149">
        <v>12</v>
      </c>
      <c r="K1149">
        <v>7</v>
      </c>
      <c r="L1149">
        <v>13</v>
      </c>
      <c r="M1149">
        <f>INDEX('Additional Data'!$H$2:$M$2, MATCH(MAX(G1149:L1149), G1149:L1149,0))</f>
        <v>0</v>
      </c>
      <c r="N1149">
        <v>3</v>
      </c>
      <c r="O1149">
        <v>2</v>
      </c>
      <c r="P1149">
        <v>0</v>
      </c>
      <c r="Q1149">
        <v>4</v>
      </c>
      <c r="R1149">
        <v>8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3</v>
      </c>
      <c r="Z1149">
        <v>11</v>
      </c>
      <c r="AA1149">
        <v>0</v>
      </c>
      <c r="AB1149">
        <v>52</v>
      </c>
      <c r="AC1149" t="str" cm="1">
        <f t="array" ref="AC1149">_xlfn.IFS(AB1149 &lt; 30, "&lt; 30", AB1149 &lt; 40, "30-39", AB1149 &lt; 50, "40-49", AB1149 &gt;= 50, "50+")</f>
        <v>50+</v>
      </c>
      <c r="AD1149">
        <v>2835</v>
      </c>
      <c r="AE1149">
        <v>0</v>
      </c>
      <c r="AF1149">
        <v>0</v>
      </c>
      <c r="AG1149">
        <v>0</v>
      </c>
      <c r="AH1149">
        <v>1</v>
      </c>
      <c r="AI1149">
        <v>0</v>
      </c>
      <c r="AJ1149" t="str" cm="1">
        <f t="array" ref="AJ114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4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49">
        <v>0</v>
      </c>
      <c r="AM1149">
        <v>0</v>
      </c>
      <c r="AN1149">
        <v>1</v>
      </c>
      <c r="AO1149">
        <v>0</v>
      </c>
      <c r="AP1149">
        <v>0</v>
      </c>
      <c r="AQ1149" t="str" cm="1">
        <f t="array" ref="AQ114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49" t="str" cm="1">
        <f t="array" ref="AR114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49">
        <v>93</v>
      </c>
      <c r="AT1149">
        <v>80</v>
      </c>
      <c r="AU1149">
        <v>0</v>
      </c>
      <c r="AV1149">
        <v>3</v>
      </c>
      <c r="AW1149" t="s">
        <v>47</v>
      </c>
      <c r="AX1149" t="s">
        <v>13</v>
      </c>
      <c r="AY1149" t="str">
        <f t="shared" si="154"/>
        <v>Store</v>
      </c>
      <c r="AZ1149">
        <v>6</v>
      </c>
      <c r="BA1149" t="s">
        <v>44</v>
      </c>
      <c r="BB1149">
        <f t="shared" si="155"/>
        <v>6</v>
      </c>
      <c r="BC1149">
        <f t="shared" si="156"/>
        <v>106</v>
      </c>
      <c r="BD1149">
        <f t="shared" si="157"/>
        <v>7</v>
      </c>
      <c r="BE1149">
        <f t="shared" si="158"/>
        <v>2</v>
      </c>
      <c r="BF1149">
        <f t="shared" si="159"/>
        <v>3</v>
      </c>
      <c r="BG1149">
        <f t="shared" si="160"/>
        <v>12</v>
      </c>
      <c r="BH1149">
        <f t="shared" si="161"/>
        <v>3</v>
      </c>
      <c r="BI1149" t="str">
        <f>VLOOKUP(BH1149,'Additional Data'!$E$1:$F$12,2,FALSE)</f>
        <v>At Risk</v>
      </c>
      <c r="BJ1149" t="str">
        <f>IF(G1149 &lt;= 'Additional Data'!$Q$2, "Low", IF(G1149 &lt;= 'Additional Data'!$Q$3, "Medium", "High"))</f>
        <v>Medium</v>
      </c>
      <c r="BK1149" t="str">
        <f>IF(K1149 &lt;= 'Additional Data'!$V$2, "Low", IF(K1149 &lt;= 'Additional Data'!$V$3, "Medium", "High"))</f>
        <v>Medium</v>
      </c>
      <c r="BL1149" t="str">
        <f>IF(L1149 &lt;= 'Additional Data'!$AA$2, "Low", IF(L1149 &lt;= 'Additional Data'!$AA$3, "Medium", "High"))</f>
        <v>Medium</v>
      </c>
      <c r="BM1149">
        <v>1148</v>
      </c>
    </row>
    <row r="1150" spans="1:65" x14ac:dyDescent="0.25">
      <c r="A1150">
        <v>77142</v>
      </c>
      <c r="B1150" t="str">
        <f>IF(A1150 &lt;= 'Additional Data'!$B$2,"Low", IF(A1150 &lt;='Additional Data'!$B$3, "Medium", "High"))</f>
        <v>High</v>
      </c>
      <c r="C1150">
        <v>0</v>
      </c>
      <c r="D1150">
        <v>0</v>
      </c>
      <c r="E1150">
        <v>54</v>
      </c>
      <c r="F1150" t="str">
        <f t="shared" si="153"/>
        <v>Mid</v>
      </c>
      <c r="G1150">
        <v>476</v>
      </c>
      <c r="H1150">
        <v>75</v>
      </c>
      <c r="I1150">
        <v>162</v>
      </c>
      <c r="J1150">
        <v>29</v>
      </c>
      <c r="K1150">
        <v>151</v>
      </c>
      <c r="L1150">
        <v>97</v>
      </c>
      <c r="M1150">
        <f>INDEX('Additional Data'!$H$2:$M$2, MATCH(MAX(G1150:L1150), G1150:L1150,0))</f>
        <v>0</v>
      </c>
      <c r="N1150">
        <v>1</v>
      </c>
      <c r="O1150">
        <v>4</v>
      </c>
      <c r="P1150">
        <v>4</v>
      </c>
      <c r="Q1150">
        <v>8</v>
      </c>
      <c r="R1150">
        <v>2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3</v>
      </c>
      <c r="Z1150">
        <v>11</v>
      </c>
      <c r="AA1150">
        <v>0</v>
      </c>
      <c r="AB1150">
        <v>72</v>
      </c>
      <c r="AC1150" t="str" cm="1">
        <f t="array" ref="AC1150">_xlfn.IFS(AB1150 &lt; 30, "&lt; 30", AB1150 &lt; 40, "30-39", AB1150 &lt; 50, "40-49", AB1150 &gt;= 50, "50+")</f>
        <v>50+</v>
      </c>
      <c r="AD1150">
        <v>2555</v>
      </c>
      <c r="AE1150">
        <v>0</v>
      </c>
      <c r="AF1150">
        <v>1</v>
      </c>
      <c r="AG1150">
        <v>0</v>
      </c>
      <c r="AH1150">
        <v>0</v>
      </c>
      <c r="AI1150">
        <v>0</v>
      </c>
      <c r="AJ1150" t="str" cm="1">
        <f t="array" ref="AJ115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5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50">
        <v>0</v>
      </c>
      <c r="AM1150">
        <v>0</v>
      </c>
      <c r="AN1150">
        <v>1</v>
      </c>
      <c r="AO1150">
        <v>0</v>
      </c>
      <c r="AP1150">
        <v>0</v>
      </c>
      <c r="AQ1150" t="str" cm="1">
        <f t="array" ref="AQ115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50" t="str" cm="1">
        <f t="array" ref="AR115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50">
        <v>893</v>
      </c>
      <c r="AT1150">
        <v>796</v>
      </c>
      <c r="AU1150">
        <v>0</v>
      </c>
      <c r="AV1150">
        <v>0</v>
      </c>
      <c r="AW1150" t="s">
        <v>46</v>
      </c>
      <c r="AX1150" t="s">
        <v>13</v>
      </c>
      <c r="AY1150" t="str">
        <f t="shared" si="154"/>
        <v>Store</v>
      </c>
      <c r="AZ1150">
        <v>16</v>
      </c>
      <c r="BA1150" t="s">
        <v>44</v>
      </c>
      <c r="BB1150">
        <f t="shared" si="155"/>
        <v>16</v>
      </c>
      <c r="BC1150">
        <f t="shared" si="156"/>
        <v>990</v>
      </c>
      <c r="BD1150">
        <f t="shared" si="157"/>
        <v>5</v>
      </c>
      <c r="BE1150">
        <f t="shared" si="158"/>
        <v>6</v>
      </c>
      <c r="BF1150">
        <f t="shared" si="159"/>
        <v>7</v>
      </c>
      <c r="BG1150">
        <f t="shared" si="160"/>
        <v>18</v>
      </c>
      <c r="BH1150">
        <f t="shared" si="161"/>
        <v>6</v>
      </c>
      <c r="BI1150" t="str">
        <f>VLOOKUP(BH1150,'Additional Data'!$E$1:$F$12,2,FALSE)</f>
        <v>Loyal Customer</v>
      </c>
      <c r="BJ1150" t="str">
        <f>IF(G1150 &lt;= 'Additional Data'!$Q$2, "Low", IF(G1150 &lt;= 'Additional Data'!$Q$3, "Medium", "High"))</f>
        <v>Medium</v>
      </c>
      <c r="BK1150" t="str">
        <f>IF(K1150 &lt;= 'Additional Data'!$V$2, "Low", IF(K1150 &lt;= 'Additional Data'!$V$3, "Medium", "High"))</f>
        <v>High</v>
      </c>
      <c r="BL1150" t="str">
        <f>IF(L1150 &lt;= 'Additional Data'!$AA$2, "Low", IF(L1150 &lt;= 'Additional Data'!$AA$3, "Medium", "High"))</f>
        <v>High</v>
      </c>
      <c r="BM1150">
        <v>1149</v>
      </c>
    </row>
    <row r="1151" spans="1:65" x14ac:dyDescent="0.25">
      <c r="A1151">
        <v>81657</v>
      </c>
      <c r="B1151" t="str">
        <f>IF(A1151 &lt;= 'Additional Data'!$B$2,"Low", IF(A1151 &lt;='Additional Data'!$B$3, "Medium", "High"))</f>
        <v>High</v>
      </c>
      <c r="C1151">
        <v>0</v>
      </c>
      <c r="D1151">
        <v>0</v>
      </c>
      <c r="E1151">
        <v>69</v>
      </c>
      <c r="F1151" t="str">
        <f t="shared" si="153"/>
        <v>Old</v>
      </c>
      <c r="G1151">
        <v>364</v>
      </c>
      <c r="H1151">
        <v>40</v>
      </c>
      <c r="I1151">
        <v>425</v>
      </c>
      <c r="J1151">
        <v>158</v>
      </c>
      <c r="K1151">
        <v>60</v>
      </c>
      <c r="L1151">
        <v>50</v>
      </c>
      <c r="M1151">
        <f>INDEX('Additional Data'!$H$2:$M$2, MATCH(MAX(G1151:L1151), G1151:L1151,0))</f>
        <v>0</v>
      </c>
      <c r="N1151">
        <v>1</v>
      </c>
      <c r="O1151">
        <v>3</v>
      </c>
      <c r="P1151">
        <v>4</v>
      </c>
      <c r="Q1151">
        <v>8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3</v>
      </c>
      <c r="Z1151">
        <v>11</v>
      </c>
      <c r="AA1151">
        <v>0</v>
      </c>
      <c r="AB1151">
        <v>51</v>
      </c>
      <c r="AC1151" t="str" cm="1">
        <f t="array" ref="AC1151">_xlfn.IFS(AB1151 &lt; 30, "&lt; 30", AB1151 &lt; 40, "30-39", AB1151 &lt; 50, "40-49", AB1151 &gt;= 50, "50+")</f>
        <v>50+</v>
      </c>
      <c r="AD1151">
        <v>2317</v>
      </c>
      <c r="AE1151">
        <v>0</v>
      </c>
      <c r="AF1151">
        <v>0</v>
      </c>
      <c r="AG1151">
        <v>1</v>
      </c>
      <c r="AH1151">
        <v>0</v>
      </c>
      <c r="AI1151">
        <v>0</v>
      </c>
      <c r="AJ1151" t="str" cm="1">
        <f t="array" ref="AJ115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15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51">
        <v>0</v>
      </c>
      <c r="AM1151">
        <v>0</v>
      </c>
      <c r="AN1151">
        <v>1</v>
      </c>
      <c r="AO1151">
        <v>0</v>
      </c>
      <c r="AP1151">
        <v>0</v>
      </c>
      <c r="AQ1151" t="str" cm="1">
        <f t="array" ref="AQ115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51" t="str" cm="1">
        <f t="array" ref="AR115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51">
        <v>1047</v>
      </c>
      <c r="AT1151">
        <v>997</v>
      </c>
      <c r="AU1151">
        <v>0</v>
      </c>
      <c r="AV1151">
        <v>0</v>
      </c>
      <c r="AW1151" t="s">
        <v>43</v>
      </c>
      <c r="AX1151" t="s">
        <v>13</v>
      </c>
      <c r="AY1151" t="str">
        <f t="shared" si="154"/>
        <v>Store</v>
      </c>
      <c r="AZ1151">
        <v>15</v>
      </c>
      <c r="BA1151" t="s">
        <v>44</v>
      </c>
      <c r="BB1151">
        <f t="shared" si="155"/>
        <v>15</v>
      </c>
      <c r="BC1151">
        <f t="shared" si="156"/>
        <v>1097</v>
      </c>
      <c r="BD1151">
        <f t="shared" si="157"/>
        <v>4</v>
      </c>
      <c r="BE1151">
        <f t="shared" si="158"/>
        <v>5</v>
      </c>
      <c r="BF1151">
        <f t="shared" si="159"/>
        <v>7</v>
      </c>
      <c r="BG1151">
        <f t="shared" si="160"/>
        <v>16</v>
      </c>
      <c r="BH1151">
        <f t="shared" si="161"/>
        <v>5</v>
      </c>
      <c r="BI1151" t="str">
        <f>VLOOKUP(BH1151,'Additional Data'!$E$1:$F$12,2,FALSE)</f>
        <v>Loyal Customer</v>
      </c>
      <c r="BJ1151" t="str">
        <f>IF(G1151 &lt;= 'Additional Data'!$Q$2, "Low", IF(G1151 &lt;= 'Additional Data'!$Q$3, "Medium", "High"))</f>
        <v>Medium</v>
      </c>
      <c r="BK1151" t="str">
        <f>IF(K1151 &lt;= 'Additional Data'!$V$2, "Low", IF(K1151 &lt;= 'Additional Data'!$V$3, "Medium", "High"))</f>
        <v>High</v>
      </c>
      <c r="BL1151" t="str">
        <f>IF(L1151 &lt;= 'Additional Data'!$AA$2, "Low", IF(L1151 &lt;= 'Additional Data'!$AA$3, "Medium", "High"))</f>
        <v>Medium</v>
      </c>
      <c r="BM1151">
        <v>1150</v>
      </c>
    </row>
    <row r="1152" spans="1:65" x14ac:dyDescent="0.25">
      <c r="A1152">
        <v>14421</v>
      </c>
      <c r="B1152" t="str">
        <f>IF(A1152 &lt;= 'Additional Data'!$B$2,"Low", IF(A1152 &lt;='Additional Data'!$B$3, "Medium", "High"))</f>
        <v>Low</v>
      </c>
      <c r="C1152">
        <v>0</v>
      </c>
      <c r="D1152">
        <v>0</v>
      </c>
      <c r="E1152">
        <v>81</v>
      </c>
      <c r="F1152" t="str">
        <f t="shared" si="153"/>
        <v>Old</v>
      </c>
      <c r="G1152">
        <v>0</v>
      </c>
      <c r="H1152">
        <v>0</v>
      </c>
      <c r="I1152">
        <v>2</v>
      </c>
      <c r="J1152">
        <v>3</v>
      </c>
      <c r="K1152">
        <v>3</v>
      </c>
      <c r="L1152">
        <v>8</v>
      </c>
      <c r="M1152">
        <f>INDEX('Additional Data'!$H$2:$M$2, MATCH(MAX(G1152:L1152), G1152:L1152,0))</f>
        <v>0</v>
      </c>
      <c r="N1152">
        <v>1</v>
      </c>
      <c r="O1152">
        <v>1</v>
      </c>
      <c r="P1152">
        <v>0</v>
      </c>
      <c r="Q1152">
        <v>2</v>
      </c>
      <c r="R1152">
        <v>5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3</v>
      </c>
      <c r="Z1152">
        <v>11</v>
      </c>
      <c r="AA1152">
        <v>0</v>
      </c>
      <c r="AB1152">
        <v>24</v>
      </c>
      <c r="AC1152" t="str" cm="1">
        <f t="array" ref="AC1152">_xlfn.IFS(AB1152 &lt; 30, "&lt; 30", AB1152 &lt; 40, "30-39", AB1152 &lt; 50, "40-49", AB1152 &gt;= 50, "50+")</f>
        <v>&lt; 30</v>
      </c>
      <c r="AD1152">
        <v>2291</v>
      </c>
      <c r="AE1152">
        <v>0</v>
      </c>
      <c r="AF1152">
        <v>1</v>
      </c>
      <c r="AG1152">
        <v>0</v>
      </c>
      <c r="AH1152">
        <v>0</v>
      </c>
      <c r="AI1152">
        <v>0</v>
      </c>
      <c r="AJ1152" t="str" cm="1">
        <f t="array" ref="AJ115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5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52">
        <v>0</v>
      </c>
      <c r="AM1152">
        <v>1</v>
      </c>
      <c r="AN1152">
        <v>0</v>
      </c>
      <c r="AO1152">
        <v>0</v>
      </c>
      <c r="AP1152">
        <v>0</v>
      </c>
      <c r="AQ1152" t="str" cm="1">
        <f t="array" ref="AQ115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152" t="str" cm="1">
        <f t="array" ref="AR115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152">
        <v>8</v>
      </c>
      <c r="AT1152">
        <v>0</v>
      </c>
      <c r="AU1152">
        <v>1</v>
      </c>
      <c r="AV1152">
        <v>0</v>
      </c>
      <c r="AW1152" t="s">
        <v>45</v>
      </c>
      <c r="AX1152" t="s">
        <v>13</v>
      </c>
      <c r="AY1152" t="str">
        <f t="shared" si="154"/>
        <v>Store</v>
      </c>
      <c r="AZ1152">
        <v>3</v>
      </c>
      <c r="BA1152" t="s">
        <v>48</v>
      </c>
      <c r="BB1152">
        <f t="shared" si="155"/>
        <v>3</v>
      </c>
      <c r="BC1152">
        <f t="shared" si="156"/>
        <v>16</v>
      </c>
      <c r="BD1152">
        <f t="shared" si="157"/>
        <v>1.9999999999999996</v>
      </c>
      <c r="BE1152">
        <f t="shared" si="158"/>
        <v>0</v>
      </c>
      <c r="BF1152">
        <f t="shared" si="159"/>
        <v>0</v>
      </c>
      <c r="BG1152">
        <f t="shared" si="160"/>
        <v>1.9999999999999996</v>
      </c>
      <c r="BH1152">
        <f t="shared" si="161"/>
        <v>0</v>
      </c>
      <c r="BI1152" t="str">
        <f>VLOOKUP(BH1152,'Additional Data'!$E$1:$F$12,2,FALSE)</f>
        <v>Churned Customer</v>
      </c>
      <c r="BJ1152" t="str">
        <f>IF(G1152 &lt;= 'Additional Data'!$Q$2, "Low", IF(G1152 &lt;= 'Additional Data'!$Q$3, "Medium", "High"))</f>
        <v>Low</v>
      </c>
      <c r="BK1152" t="str">
        <f>IF(K1152 &lt;= 'Additional Data'!$V$2, "Low", IF(K1152 &lt;= 'Additional Data'!$V$3, "Medium", "High"))</f>
        <v>Medium</v>
      </c>
      <c r="BL1152" t="str">
        <f>IF(L1152 &lt;= 'Additional Data'!$AA$2, "Low", IF(L1152 &lt;= 'Additional Data'!$AA$3, "Medium", "High"))</f>
        <v>Low</v>
      </c>
      <c r="BM1152">
        <v>1151</v>
      </c>
    </row>
    <row r="1153" spans="1:65" x14ac:dyDescent="0.25">
      <c r="A1153">
        <v>20130</v>
      </c>
      <c r="B1153" t="str">
        <f>IF(A1153 &lt;= 'Additional Data'!$B$2,"Low", IF(A1153 &lt;='Additional Data'!$B$3, "Medium", "High"))</f>
        <v>Low</v>
      </c>
      <c r="C1153">
        <v>0</v>
      </c>
      <c r="D1153">
        <v>0</v>
      </c>
      <c r="E1153">
        <v>99</v>
      </c>
      <c r="F1153" t="str">
        <f t="shared" si="153"/>
        <v>Old</v>
      </c>
      <c r="G1153">
        <v>0</v>
      </c>
      <c r="H1153">
        <v>6</v>
      </c>
      <c r="I1153">
        <v>3</v>
      </c>
      <c r="J1153">
        <v>7</v>
      </c>
      <c r="K1153">
        <v>6</v>
      </c>
      <c r="L1153">
        <v>12</v>
      </c>
      <c r="M1153">
        <f>INDEX('Additional Data'!$H$2:$M$2, MATCH(MAX(G1153:L1153), G1153:L1153,0))</f>
        <v>0</v>
      </c>
      <c r="N1153">
        <v>1</v>
      </c>
      <c r="O1153">
        <v>1</v>
      </c>
      <c r="P1153">
        <v>0</v>
      </c>
      <c r="Q1153">
        <v>3</v>
      </c>
      <c r="R1153">
        <v>8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3</v>
      </c>
      <c r="Z1153">
        <v>11</v>
      </c>
      <c r="AA1153">
        <v>0</v>
      </c>
      <c r="AB1153">
        <v>46</v>
      </c>
      <c r="AC1153" t="str" cm="1">
        <f t="array" ref="AC1153">_xlfn.IFS(AB1153 &lt; 30, "&lt; 30", AB1153 &lt; 40, "30-39", AB1153 &lt; 50, "40-49", AB1153 &gt;= 50, "50+")</f>
        <v>40-49</v>
      </c>
      <c r="AD1153">
        <v>2263</v>
      </c>
      <c r="AE1153">
        <v>0</v>
      </c>
      <c r="AF1153">
        <v>1</v>
      </c>
      <c r="AG1153">
        <v>0</v>
      </c>
      <c r="AH1153">
        <v>0</v>
      </c>
      <c r="AI1153">
        <v>0</v>
      </c>
      <c r="AJ1153" t="str" cm="1">
        <f t="array" ref="AJ115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5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53">
        <v>1</v>
      </c>
      <c r="AM1153">
        <v>0</v>
      </c>
      <c r="AN1153">
        <v>0</v>
      </c>
      <c r="AO1153">
        <v>0</v>
      </c>
      <c r="AP1153">
        <v>0</v>
      </c>
      <c r="AQ1153" t="str" cm="1">
        <f t="array" ref="AQ115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153" t="str" cm="1">
        <f t="array" ref="AR115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153">
        <v>22</v>
      </c>
      <c r="AT1153">
        <v>10</v>
      </c>
      <c r="AU1153">
        <v>0</v>
      </c>
      <c r="AV1153">
        <v>0</v>
      </c>
      <c r="AW1153" t="s">
        <v>45</v>
      </c>
      <c r="AX1153" t="s">
        <v>13</v>
      </c>
      <c r="AY1153" t="str">
        <f t="shared" si="154"/>
        <v>Store</v>
      </c>
      <c r="AZ1153">
        <v>4</v>
      </c>
      <c r="BA1153" t="s">
        <v>44</v>
      </c>
      <c r="BB1153">
        <f t="shared" si="155"/>
        <v>4</v>
      </c>
      <c r="BC1153">
        <f t="shared" si="156"/>
        <v>34</v>
      </c>
      <c r="BD1153">
        <f t="shared" si="157"/>
        <v>0.99999999999999978</v>
      </c>
      <c r="BE1153">
        <f t="shared" si="158"/>
        <v>0</v>
      </c>
      <c r="BF1153">
        <f t="shared" si="159"/>
        <v>0</v>
      </c>
      <c r="BG1153">
        <f t="shared" si="160"/>
        <v>0.99999999999999978</v>
      </c>
      <c r="BH1153">
        <f t="shared" si="161"/>
        <v>0</v>
      </c>
      <c r="BI1153" t="str">
        <f>VLOOKUP(BH1153,'Additional Data'!$E$1:$F$12,2,FALSE)</f>
        <v>Churned Customer</v>
      </c>
      <c r="BJ1153" t="str">
        <f>IF(G1153 &lt;= 'Additional Data'!$Q$2, "Low", IF(G1153 &lt;= 'Additional Data'!$Q$3, "Medium", "High"))</f>
        <v>Low</v>
      </c>
      <c r="BK1153" t="str">
        <f>IF(K1153 &lt;= 'Additional Data'!$V$2, "Low", IF(K1153 &lt;= 'Additional Data'!$V$3, "Medium", "High"))</f>
        <v>Medium</v>
      </c>
      <c r="BL1153" t="str">
        <f>IF(L1153 &lt;= 'Additional Data'!$AA$2, "Low", IF(L1153 &lt;= 'Additional Data'!$AA$3, "Medium", "High"))</f>
        <v>Medium</v>
      </c>
      <c r="BM1153">
        <v>1152</v>
      </c>
    </row>
    <row r="1154" spans="1:65" x14ac:dyDescent="0.25">
      <c r="A1154">
        <v>74214</v>
      </c>
      <c r="B1154" t="str">
        <f>IF(A1154 &lt;= 'Additional Data'!$B$2,"Low", IF(A1154 &lt;='Additional Data'!$B$3, "Medium", "High"))</f>
        <v>High</v>
      </c>
      <c r="C1154">
        <v>0</v>
      </c>
      <c r="D1154">
        <v>0</v>
      </c>
      <c r="E1154">
        <v>3</v>
      </c>
      <c r="F1154" t="str">
        <f t="shared" ref="F1154:F1217" si="162">IF(E1154&lt;=7,"Very Recent",IF(E1154&lt;=30,"Recent",IF(E1154&lt;=60,"Mid","Old")))</f>
        <v>Very Recent</v>
      </c>
      <c r="G1154">
        <v>863</v>
      </c>
      <c r="H1154">
        <v>83</v>
      </c>
      <c r="I1154">
        <v>547</v>
      </c>
      <c r="J1154">
        <v>86</v>
      </c>
      <c r="K1154">
        <v>99</v>
      </c>
      <c r="L1154">
        <v>33</v>
      </c>
      <c r="M1154">
        <f>INDEX('Additional Data'!$H$2:$M$2, MATCH(MAX(G1154:L1154), G1154:L1154,0))</f>
        <v>0</v>
      </c>
      <c r="N1154">
        <v>1</v>
      </c>
      <c r="O1154">
        <v>8</v>
      </c>
      <c r="P1154">
        <v>2</v>
      </c>
      <c r="Q1154">
        <v>5</v>
      </c>
      <c r="R1154">
        <v>5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3</v>
      </c>
      <c r="Z1154">
        <v>11</v>
      </c>
      <c r="AA1154">
        <v>0</v>
      </c>
      <c r="AB1154">
        <v>30</v>
      </c>
      <c r="AC1154" t="str" cm="1">
        <f t="array" ref="AC1154">_xlfn.IFS(AB1154 &lt; 30, "&lt; 30", AB1154 &lt; 40, "30-39", AB1154 &lt; 50, "40-49", AB1154 &gt;= 50, "50+")</f>
        <v>30-39</v>
      </c>
      <c r="AD1154">
        <v>2831</v>
      </c>
      <c r="AE1154">
        <v>0</v>
      </c>
      <c r="AF1154">
        <v>1</v>
      </c>
      <c r="AG1154">
        <v>0</v>
      </c>
      <c r="AH1154">
        <v>0</v>
      </c>
      <c r="AI1154">
        <v>0</v>
      </c>
      <c r="AJ1154" t="str" cm="1">
        <f t="array" ref="AJ115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5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54">
        <v>0</v>
      </c>
      <c r="AM1154">
        <v>0</v>
      </c>
      <c r="AN1154">
        <v>0</v>
      </c>
      <c r="AO1154">
        <v>0</v>
      </c>
      <c r="AP1154">
        <v>1</v>
      </c>
      <c r="AQ1154" t="str" cm="1">
        <f t="array" ref="AQ115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154" t="str" cm="1">
        <f t="array" ref="AR115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54">
        <v>1678</v>
      </c>
      <c r="AT1154">
        <v>1645</v>
      </c>
      <c r="AU1154">
        <v>0</v>
      </c>
      <c r="AV1154">
        <v>0</v>
      </c>
      <c r="AW1154" t="s">
        <v>43</v>
      </c>
      <c r="AX1154" t="s">
        <v>11</v>
      </c>
      <c r="AY1154" t="str">
        <f t="shared" ref="AY1154:AY1217" si="163">IF(AND(O1154 &gt;= P1154, O1154 &gt;= Q1154), "Web", IF(AND(P1154 &gt;= O1154, P1154 &gt;= Q1154), "Catalog", "Store"))</f>
        <v>Web</v>
      </c>
      <c r="AZ1154">
        <v>15</v>
      </c>
      <c r="BA1154" t="s">
        <v>44</v>
      </c>
      <c r="BB1154">
        <f t="shared" ref="BB1154:BB1217" si="164">SUM(O1154:Q1154)</f>
        <v>15</v>
      </c>
      <c r="BC1154">
        <f t="shared" ref="BC1154:BC1217" si="165">SUM(G1154:L1154)</f>
        <v>1711</v>
      </c>
      <c r="BD1154">
        <f t="shared" ref="BD1154:BD1217" si="166">(1-_xlfn.PERCENTRANK.INC($E:$E,E1154,1))*10</f>
        <v>10</v>
      </c>
      <c r="BE1154">
        <f t="shared" ref="BE1154:BE1217" si="167">_xlfn.PERCENTRANK.INC($BB:$BB,BB1154,1)*10</f>
        <v>5</v>
      </c>
      <c r="BF1154">
        <f t="shared" ref="BF1154:BF1217" si="168">_xlfn.PERCENTRANK.INC($BC:$BC,BC1154,1)*10</f>
        <v>9</v>
      </c>
      <c r="BG1154">
        <f t="shared" ref="BG1154:BG1217" si="169">SUM(BD1154:BF1154)</f>
        <v>24</v>
      </c>
      <c r="BH1154">
        <f t="shared" ref="BH1154:BH1217" si="170">_xlfn.PERCENTRANK.INC($BG:$BG,BG1154,1)*10</f>
        <v>9</v>
      </c>
      <c r="BI1154" t="str">
        <f>VLOOKUP(BH1154,'Additional Data'!$E$1:$F$12,2,FALSE)</f>
        <v>Top Customer</v>
      </c>
      <c r="BJ1154" t="str">
        <f>IF(G1154 &lt;= 'Additional Data'!$Q$2, "Low", IF(G1154 &lt;= 'Additional Data'!$Q$3, "Medium", "High"))</f>
        <v>High</v>
      </c>
      <c r="BK1154" t="str">
        <f>IF(K1154 &lt;= 'Additional Data'!$V$2, "Low", IF(K1154 &lt;= 'Additional Data'!$V$3, "Medium", "High"))</f>
        <v>High</v>
      </c>
      <c r="BL1154" t="str">
        <f>IF(L1154 &lt;= 'Additional Data'!$AA$2, "Low", IF(L1154 &lt;= 'Additional Data'!$AA$3, "Medium", "High"))</f>
        <v>Medium</v>
      </c>
      <c r="BM1154">
        <v>1153</v>
      </c>
    </row>
    <row r="1155" spans="1:65" x14ac:dyDescent="0.25">
      <c r="A1155">
        <v>66726</v>
      </c>
      <c r="B1155" t="str">
        <f>IF(A1155 &lt;= 'Additional Data'!$B$2,"Low", IF(A1155 &lt;='Additional Data'!$B$3, "Medium", "High"))</f>
        <v>Medium</v>
      </c>
      <c r="C1155">
        <v>1</v>
      </c>
      <c r="D1155">
        <v>1</v>
      </c>
      <c r="E1155">
        <v>61</v>
      </c>
      <c r="F1155" t="str">
        <f t="shared" si="162"/>
        <v>Old</v>
      </c>
      <c r="G1155">
        <v>349</v>
      </c>
      <c r="H1155">
        <v>7</v>
      </c>
      <c r="I1155">
        <v>35</v>
      </c>
      <c r="J1155">
        <v>0</v>
      </c>
      <c r="K1155">
        <v>0</v>
      </c>
      <c r="L1155">
        <v>47</v>
      </c>
      <c r="M1155">
        <f>INDEX('Additional Data'!$H$2:$M$2, MATCH(MAX(G1155:L1155), G1155:L1155,0))</f>
        <v>0</v>
      </c>
      <c r="N1155">
        <v>3</v>
      </c>
      <c r="O1155">
        <v>8</v>
      </c>
      <c r="P1155">
        <v>2</v>
      </c>
      <c r="Q1155">
        <v>4</v>
      </c>
      <c r="R1155">
        <v>7</v>
      </c>
      <c r="S1155">
        <v>0</v>
      </c>
      <c r="T1155">
        <v>1</v>
      </c>
      <c r="U1155">
        <v>0</v>
      </c>
      <c r="V1155">
        <v>0</v>
      </c>
      <c r="W1155">
        <v>0</v>
      </c>
      <c r="X1155">
        <v>0</v>
      </c>
      <c r="Y1155">
        <v>3</v>
      </c>
      <c r="Z1155">
        <v>11</v>
      </c>
      <c r="AA1155">
        <v>0</v>
      </c>
      <c r="AB1155">
        <v>63</v>
      </c>
      <c r="AC1155" t="str" cm="1">
        <f t="array" ref="AC1155">_xlfn.IFS(AB1155 &lt; 30, "&lt; 30", AB1155 &lt; 40, "30-39", AB1155 &lt; 50, "40-49", AB1155 &gt;= 50, "50+")</f>
        <v>50+</v>
      </c>
      <c r="AD1155">
        <v>2327</v>
      </c>
      <c r="AE1155">
        <v>0</v>
      </c>
      <c r="AF1155">
        <v>1</v>
      </c>
      <c r="AG1155">
        <v>0</v>
      </c>
      <c r="AH1155">
        <v>0</v>
      </c>
      <c r="AI1155">
        <v>0</v>
      </c>
      <c r="AJ1155" t="str" cm="1">
        <f t="array" ref="AJ115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5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55">
        <v>0</v>
      </c>
      <c r="AM1155">
        <v>0</v>
      </c>
      <c r="AN1155">
        <v>0</v>
      </c>
      <c r="AO1155">
        <v>1</v>
      </c>
      <c r="AP1155">
        <v>0</v>
      </c>
      <c r="AQ1155" t="str" cm="1">
        <f t="array" ref="AQ115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155" t="str" cm="1">
        <f t="array" ref="AR115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55">
        <v>391</v>
      </c>
      <c r="AT1155">
        <v>344</v>
      </c>
      <c r="AU1155">
        <v>1</v>
      </c>
      <c r="AV1155">
        <v>2</v>
      </c>
      <c r="AW1155" t="s">
        <v>46</v>
      </c>
      <c r="AX1155" t="s">
        <v>11</v>
      </c>
      <c r="AY1155" t="str">
        <f t="shared" si="163"/>
        <v>Web</v>
      </c>
      <c r="AZ1155">
        <v>14</v>
      </c>
      <c r="BA1155" t="s">
        <v>48</v>
      </c>
      <c r="BB1155">
        <f t="shared" si="164"/>
        <v>14</v>
      </c>
      <c r="BC1155">
        <f t="shared" si="165"/>
        <v>438</v>
      </c>
      <c r="BD1155">
        <f t="shared" si="166"/>
        <v>4</v>
      </c>
      <c r="BE1155">
        <f t="shared" si="167"/>
        <v>5</v>
      </c>
      <c r="BF1155">
        <f t="shared" si="168"/>
        <v>5</v>
      </c>
      <c r="BG1155">
        <f t="shared" si="169"/>
        <v>14</v>
      </c>
      <c r="BH1155">
        <f t="shared" si="170"/>
        <v>4</v>
      </c>
      <c r="BI1155" t="str">
        <f>VLOOKUP(BH1155,'Additional Data'!$E$1:$F$12,2,FALSE)</f>
        <v>At Risk</v>
      </c>
      <c r="BJ1155" t="str">
        <f>IF(G1155 &lt;= 'Additional Data'!$Q$2, "Low", IF(G1155 &lt;= 'Additional Data'!$Q$3, "Medium", "High"))</f>
        <v>Medium</v>
      </c>
      <c r="BK1155" t="str">
        <f>IF(K1155 &lt;= 'Additional Data'!$V$2, "Low", IF(K1155 &lt;= 'Additional Data'!$V$3, "Medium", "High"))</f>
        <v>Low</v>
      </c>
      <c r="BL1155" t="str">
        <f>IF(L1155 &lt;= 'Additional Data'!$AA$2, "Low", IF(L1155 &lt;= 'Additional Data'!$AA$3, "Medium", "High"))</f>
        <v>Medium</v>
      </c>
      <c r="BM1155">
        <v>1154</v>
      </c>
    </row>
    <row r="1156" spans="1:65" x14ac:dyDescent="0.25">
      <c r="A1156">
        <v>23724</v>
      </c>
      <c r="B1156" t="str">
        <f>IF(A1156 &lt;= 'Additional Data'!$B$2,"Low", IF(A1156 &lt;='Additional Data'!$B$3, "Medium", "High"))</f>
        <v>Low</v>
      </c>
      <c r="C1156">
        <v>1</v>
      </c>
      <c r="D1156">
        <v>0</v>
      </c>
      <c r="E1156">
        <v>65</v>
      </c>
      <c r="F1156" t="str">
        <f t="shared" si="162"/>
        <v>Old</v>
      </c>
      <c r="G1156">
        <v>5</v>
      </c>
      <c r="H1156">
        <v>23</v>
      </c>
      <c r="I1156">
        <v>15</v>
      </c>
      <c r="J1156">
        <v>0</v>
      </c>
      <c r="K1156">
        <v>18</v>
      </c>
      <c r="L1156">
        <v>14</v>
      </c>
      <c r="M1156">
        <f>INDEX('Additional Data'!$H$2:$M$2, MATCH(MAX(G1156:L1156), G1156:L1156,0))</f>
        <v>0</v>
      </c>
      <c r="N1156">
        <v>2</v>
      </c>
      <c r="O1156">
        <v>2</v>
      </c>
      <c r="P1156">
        <v>0</v>
      </c>
      <c r="Q1156">
        <v>3</v>
      </c>
      <c r="R1156">
        <v>8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3</v>
      </c>
      <c r="Z1156">
        <v>11</v>
      </c>
      <c r="AA1156">
        <v>0</v>
      </c>
      <c r="AB1156">
        <v>41</v>
      </c>
      <c r="AC1156" t="str" cm="1">
        <f t="array" ref="AC1156">_xlfn.IFS(AB1156 &lt; 30, "&lt; 30", AB1156 &lt; 40, "30-39", AB1156 &lt; 50, "40-49", AB1156 &gt;= 50, "50+")</f>
        <v>40-49</v>
      </c>
      <c r="AD1156">
        <v>2696</v>
      </c>
      <c r="AE1156">
        <v>0</v>
      </c>
      <c r="AF1156">
        <v>0</v>
      </c>
      <c r="AG1156">
        <v>0</v>
      </c>
      <c r="AH1156">
        <v>1</v>
      </c>
      <c r="AI1156">
        <v>0</v>
      </c>
      <c r="AJ1156" t="str" cm="1">
        <f t="array" ref="AJ115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5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56">
        <v>0</v>
      </c>
      <c r="AM1156">
        <v>1</v>
      </c>
      <c r="AN1156">
        <v>0</v>
      </c>
      <c r="AO1156">
        <v>0</v>
      </c>
      <c r="AP1156">
        <v>0</v>
      </c>
      <c r="AQ1156" t="str" cm="1">
        <f t="array" ref="AQ115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156" t="str" cm="1">
        <f t="array" ref="AR115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156">
        <v>61</v>
      </c>
      <c r="AT1156">
        <v>47</v>
      </c>
      <c r="AU1156">
        <v>0</v>
      </c>
      <c r="AV1156">
        <v>1</v>
      </c>
      <c r="AW1156" t="s">
        <v>47</v>
      </c>
      <c r="AX1156" t="s">
        <v>13</v>
      </c>
      <c r="AY1156" t="str">
        <f t="shared" si="163"/>
        <v>Store</v>
      </c>
      <c r="AZ1156">
        <v>5</v>
      </c>
      <c r="BA1156" t="s">
        <v>44</v>
      </c>
      <c r="BB1156">
        <f t="shared" si="164"/>
        <v>5</v>
      </c>
      <c r="BC1156">
        <f t="shared" si="165"/>
        <v>75</v>
      </c>
      <c r="BD1156">
        <f t="shared" si="166"/>
        <v>4</v>
      </c>
      <c r="BE1156">
        <f t="shared" si="167"/>
        <v>1</v>
      </c>
      <c r="BF1156">
        <f t="shared" si="168"/>
        <v>2</v>
      </c>
      <c r="BG1156">
        <f t="shared" si="169"/>
        <v>7</v>
      </c>
      <c r="BH1156">
        <f t="shared" si="170"/>
        <v>1</v>
      </c>
      <c r="BI1156" t="str">
        <f>VLOOKUP(BH1156,'Additional Data'!$E$1:$F$12,2,FALSE)</f>
        <v>Churned Customer</v>
      </c>
      <c r="BJ1156" t="str">
        <f>IF(G1156 &lt;= 'Additional Data'!$Q$2, "Low", IF(G1156 &lt;= 'Additional Data'!$Q$3, "Medium", "High"))</f>
        <v>Low</v>
      </c>
      <c r="BK1156" t="str">
        <f>IF(K1156 &lt;= 'Additional Data'!$V$2, "Low", IF(K1156 &lt;= 'Additional Data'!$V$3, "Medium", "High"))</f>
        <v>Medium</v>
      </c>
      <c r="BL1156" t="str">
        <f>IF(L1156 &lt;= 'Additional Data'!$AA$2, "Low", IF(L1156 &lt;= 'Additional Data'!$AA$3, "Medium", "High"))</f>
        <v>Medium</v>
      </c>
      <c r="BM1156">
        <v>1155</v>
      </c>
    </row>
    <row r="1157" spans="1:65" x14ac:dyDescent="0.25">
      <c r="A1157">
        <v>47353</v>
      </c>
      <c r="B1157" t="str">
        <f>IF(A1157 &lt;= 'Additional Data'!$B$2,"Low", IF(A1157 &lt;='Additional Data'!$B$3, "Medium", "High"))</f>
        <v>Medium</v>
      </c>
      <c r="C1157">
        <v>0</v>
      </c>
      <c r="D1157">
        <v>1</v>
      </c>
      <c r="E1157">
        <v>93</v>
      </c>
      <c r="F1157" t="str">
        <f t="shared" si="162"/>
        <v>Old</v>
      </c>
      <c r="G1157">
        <v>184</v>
      </c>
      <c r="H1157">
        <v>2</v>
      </c>
      <c r="I1157">
        <v>19</v>
      </c>
      <c r="J1157">
        <v>8</v>
      </c>
      <c r="K1157">
        <v>8</v>
      </c>
      <c r="L1157">
        <v>4</v>
      </c>
      <c r="M1157">
        <f>INDEX('Additional Data'!$H$2:$M$2, MATCH(MAX(G1157:L1157), G1157:L1157,0))</f>
        <v>0</v>
      </c>
      <c r="N1157">
        <v>3</v>
      </c>
      <c r="O1157">
        <v>2</v>
      </c>
      <c r="P1157">
        <v>2</v>
      </c>
      <c r="Q1157">
        <v>6</v>
      </c>
      <c r="R1157">
        <v>5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3</v>
      </c>
      <c r="Z1157">
        <v>11</v>
      </c>
      <c r="AA1157">
        <v>0</v>
      </c>
      <c r="AB1157">
        <v>60</v>
      </c>
      <c r="AC1157" t="str" cm="1">
        <f t="array" ref="AC1157">_xlfn.IFS(AB1157 &lt; 30, "&lt; 30", AB1157 &lt; 40, "30-39", AB1157 &lt; 50, "40-49", AB1157 &gt;= 50, "50+")</f>
        <v>50+</v>
      </c>
      <c r="AD1157">
        <v>2387</v>
      </c>
      <c r="AE1157">
        <v>0</v>
      </c>
      <c r="AF1157">
        <v>1</v>
      </c>
      <c r="AG1157">
        <v>0</v>
      </c>
      <c r="AH1157">
        <v>0</v>
      </c>
      <c r="AI1157">
        <v>0</v>
      </c>
      <c r="AJ1157" t="str" cm="1">
        <f t="array" ref="AJ115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5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57">
        <v>0</v>
      </c>
      <c r="AM1157">
        <v>0</v>
      </c>
      <c r="AN1157">
        <v>0</v>
      </c>
      <c r="AO1157">
        <v>1</v>
      </c>
      <c r="AP1157">
        <v>0</v>
      </c>
      <c r="AQ1157" t="str" cm="1">
        <f t="array" ref="AQ115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157" t="str" cm="1">
        <f t="array" ref="AR115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57">
        <v>221</v>
      </c>
      <c r="AT1157">
        <v>217</v>
      </c>
      <c r="AU1157">
        <v>0</v>
      </c>
      <c r="AV1157">
        <v>1</v>
      </c>
      <c r="AW1157" t="s">
        <v>47</v>
      </c>
      <c r="AX1157" t="s">
        <v>13</v>
      </c>
      <c r="AY1157" t="str">
        <f t="shared" si="163"/>
        <v>Store</v>
      </c>
      <c r="AZ1157">
        <v>10</v>
      </c>
      <c r="BA1157" t="s">
        <v>44</v>
      </c>
      <c r="BB1157">
        <f t="shared" si="164"/>
        <v>10</v>
      </c>
      <c r="BC1157">
        <f t="shared" si="165"/>
        <v>225</v>
      </c>
      <c r="BD1157">
        <f t="shared" si="166"/>
        <v>0.99999999999999978</v>
      </c>
      <c r="BE1157">
        <f t="shared" si="167"/>
        <v>4</v>
      </c>
      <c r="BF1157">
        <f t="shared" si="168"/>
        <v>4</v>
      </c>
      <c r="BG1157">
        <f t="shared" si="169"/>
        <v>9</v>
      </c>
      <c r="BH1157">
        <f t="shared" si="170"/>
        <v>2</v>
      </c>
      <c r="BI1157" t="str">
        <f>VLOOKUP(BH1157,'Additional Data'!$E$1:$F$12,2,FALSE)</f>
        <v>Churned Customer</v>
      </c>
      <c r="BJ1157" t="str">
        <f>IF(G1157 &lt;= 'Additional Data'!$Q$2, "Low", IF(G1157 &lt;= 'Additional Data'!$Q$3, "Medium", "High"))</f>
        <v>Medium</v>
      </c>
      <c r="BK1157" t="str">
        <f>IF(K1157 &lt;= 'Additional Data'!$V$2, "Low", IF(K1157 &lt;= 'Additional Data'!$V$3, "Medium", "High"))</f>
        <v>Medium</v>
      </c>
      <c r="BL1157" t="str">
        <f>IF(L1157 &lt;= 'Additional Data'!$AA$2, "Low", IF(L1157 &lt;= 'Additional Data'!$AA$3, "Medium", "High"))</f>
        <v>Low</v>
      </c>
      <c r="BM1157">
        <v>1156</v>
      </c>
    </row>
    <row r="1158" spans="1:65" x14ac:dyDescent="0.25">
      <c r="A1158">
        <v>33444</v>
      </c>
      <c r="B1158" t="str">
        <f>IF(A1158 &lt;= 'Additional Data'!$B$2,"Low", IF(A1158 &lt;='Additional Data'!$B$3, "Medium", "High"))</f>
        <v>Low</v>
      </c>
      <c r="C1158">
        <v>1</v>
      </c>
      <c r="D1158">
        <v>1</v>
      </c>
      <c r="E1158">
        <v>24</v>
      </c>
      <c r="F1158" t="str">
        <f t="shared" si="162"/>
        <v>Recent</v>
      </c>
      <c r="G1158">
        <v>8</v>
      </c>
      <c r="H1158">
        <v>0</v>
      </c>
      <c r="I1158">
        <v>8</v>
      </c>
      <c r="J1158">
        <v>0</v>
      </c>
      <c r="K1158">
        <v>0</v>
      </c>
      <c r="L1158">
        <v>2</v>
      </c>
      <c r="M1158">
        <f>INDEX('Additional Data'!$H$2:$M$2, MATCH(MAX(G1158:L1158), G1158:L1158,0))</f>
        <v>0</v>
      </c>
      <c r="N1158">
        <v>1</v>
      </c>
      <c r="O1158">
        <v>1</v>
      </c>
      <c r="P1158">
        <v>0</v>
      </c>
      <c r="Q1158">
        <v>2</v>
      </c>
      <c r="R1158">
        <v>8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3</v>
      </c>
      <c r="Z1158">
        <v>11</v>
      </c>
      <c r="AA1158">
        <v>0</v>
      </c>
      <c r="AB1158">
        <v>68</v>
      </c>
      <c r="AC1158" t="str" cm="1">
        <f t="array" ref="AC1158">_xlfn.IFS(AB1158 &lt; 30, "&lt; 30", AB1158 &lt; 40, "30-39", AB1158 &lt; 50, "40-49", AB1158 &gt;= 50, "50+")</f>
        <v>50+</v>
      </c>
      <c r="AD1158">
        <v>2762</v>
      </c>
      <c r="AE1158">
        <v>0</v>
      </c>
      <c r="AF1158">
        <v>1</v>
      </c>
      <c r="AG1158">
        <v>0</v>
      </c>
      <c r="AH1158">
        <v>0</v>
      </c>
      <c r="AI1158">
        <v>0</v>
      </c>
      <c r="AJ1158" t="str" cm="1">
        <f t="array" ref="AJ115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5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58">
        <v>0</v>
      </c>
      <c r="AM1158">
        <v>0</v>
      </c>
      <c r="AN1158">
        <v>0</v>
      </c>
      <c r="AO1158">
        <v>1</v>
      </c>
      <c r="AP1158">
        <v>0</v>
      </c>
      <c r="AQ1158" t="str" cm="1">
        <f t="array" ref="AQ115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158" t="str" cm="1">
        <f t="array" ref="AR115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58">
        <v>16</v>
      </c>
      <c r="AT1158">
        <v>14</v>
      </c>
      <c r="AU1158">
        <v>0</v>
      </c>
      <c r="AV1158">
        <v>2</v>
      </c>
      <c r="AW1158" t="s">
        <v>45</v>
      </c>
      <c r="AX1158" t="s">
        <v>13</v>
      </c>
      <c r="AY1158" t="str">
        <f t="shared" si="163"/>
        <v>Store</v>
      </c>
      <c r="AZ1158">
        <v>3</v>
      </c>
      <c r="BA1158" t="s">
        <v>44</v>
      </c>
      <c r="BB1158">
        <f t="shared" si="164"/>
        <v>3</v>
      </c>
      <c r="BC1158">
        <f t="shared" si="165"/>
        <v>18</v>
      </c>
      <c r="BD1158">
        <f t="shared" si="166"/>
        <v>8</v>
      </c>
      <c r="BE1158">
        <f t="shared" si="167"/>
        <v>0</v>
      </c>
      <c r="BF1158">
        <f t="shared" si="168"/>
        <v>0</v>
      </c>
      <c r="BG1158">
        <f t="shared" si="169"/>
        <v>8</v>
      </c>
      <c r="BH1158">
        <f t="shared" si="170"/>
        <v>1</v>
      </c>
      <c r="BI1158" t="str">
        <f>VLOOKUP(BH1158,'Additional Data'!$E$1:$F$12,2,FALSE)</f>
        <v>Churned Customer</v>
      </c>
      <c r="BJ1158" t="str">
        <f>IF(G1158 &lt;= 'Additional Data'!$Q$2, "Low", IF(G1158 &lt;= 'Additional Data'!$Q$3, "Medium", "High"))</f>
        <v>Low</v>
      </c>
      <c r="BK1158" t="str">
        <f>IF(K1158 &lt;= 'Additional Data'!$V$2, "Low", IF(K1158 &lt;= 'Additional Data'!$V$3, "Medium", "High"))</f>
        <v>Low</v>
      </c>
      <c r="BL1158" t="str">
        <f>IF(L1158 &lt;= 'Additional Data'!$AA$2, "Low", IF(L1158 &lt;= 'Additional Data'!$AA$3, "Medium", "High"))</f>
        <v>Low</v>
      </c>
      <c r="BM1158">
        <v>1157</v>
      </c>
    </row>
    <row r="1159" spans="1:65" x14ac:dyDescent="0.25">
      <c r="A1159">
        <v>54386</v>
      </c>
      <c r="B1159" t="str">
        <f>IF(A1159 &lt;= 'Additional Data'!$B$2,"Low", IF(A1159 &lt;='Additional Data'!$B$3, "Medium", "High"))</f>
        <v>Medium</v>
      </c>
      <c r="C1159">
        <v>0</v>
      </c>
      <c r="D1159">
        <v>1</v>
      </c>
      <c r="E1159">
        <v>8</v>
      </c>
      <c r="F1159" t="str">
        <f t="shared" si="162"/>
        <v>Recent</v>
      </c>
      <c r="G1159">
        <v>277</v>
      </c>
      <c r="H1159">
        <v>21</v>
      </c>
      <c r="I1159">
        <v>64</v>
      </c>
      <c r="J1159">
        <v>62</v>
      </c>
      <c r="K1159">
        <v>21</v>
      </c>
      <c r="L1159">
        <v>25</v>
      </c>
      <c r="M1159">
        <f>INDEX('Additional Data'!$H$2:$M$2, MATCH(MAX(G1159:L1159), G1159:L1159,0))</f>
        <v>0</v>
      </c>
      <c r="N1159">
        <v>2</v>
      </c>
      <c r="O1159">
        <v>3</v>
      </c>
      <c r="P1159">
        <v>2</v>
      </c>
      <c r="Q1159">
        <v>10</v>
      </c>
      <c r="R1159">
        <v>3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3</v>
      </c>
      <c r="Z1159">
        <v>11</v>
      </c>
      <c r="AA1159">
        <v>0</v>
      </c>
      <c r="AB1159">
        <v>39</v>
      </c>
      <c r="AC1159" t="str" cm="1">
        <f t="array" ref="AC1159">_xlfn.IFS(AB1159 &lt; 30, "&lt; 30", AB1159 &lt; 40, "30-39", AB1159 &lt; 50, "40-49", AB1159 &gt;= 50, "50+")</f>
        <v>30-39</v>
      </c>
      <c r="AD1159">
        <v>2567</v>
      </c>
      <c r="AE1159">
        <v>0</v>
      </c>
      <c r="AF1159">
        <v>1</v>
      </c>
      <c r="AG1159">
        <v>0</v>
      </c>
      <c r="AH1159">
        <v>0</v>
      </c>
      <c r="AI1159">
        <v>0</v>
      </c>
      <c r="AJ1159" t="str" cm="1">
        <f t="array" ref="AJ115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5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59">
        <v>0</v>
      </c>
      <c r="AM1159">
        <v>0</v>
      </c>
      <c r="AN1159">
        <v>1</v>
      </c>
      <c r="AO1159">
        <v>0</v>
      </c>
      <c r="AP1159">
        <v>0</v>
      </c>
      <c r="AQ1159" t="str" cm="1">
        <f t="array" ref="AQ115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59" t="str" cm="1">
        <f t="array" ref="AR115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59">
        <v>445</v>
      </c>
      <c r="AT1159">
        <v>420</v>
      </c>
      <c r="AU1159">
        <v>0</v>
      </c>
      <c r="AV1159">
        <v>1</v>
      </c>
      <c r="AW1159" t="s">
        <v>46</v>
      </c>
      <c r="AX1159" t="s">
        <v>13</v>
      </c>
      <c r="AY1159" t="str">
        <f t="shared" si="163"/>
        <v>Store</v>
      </c>
      <c r="AZ1159">
        <v>15</v>
      </c>
      <c r="BA1159" t="s">
        <v>44</v>
      </c>
      <c r="BB1159">
        <f t="shared" si="164"/>
        <v>15</v>
      </c>
      <c r="BC1159">
        <f t="shared" si="165"/>
        <v>470</v>
      </c>
      <c r="BD1159">
        <f t="shared" si="166"/>
        <v>10</v>
      </c>
      <c r="BE1159">
        <f t="shared" si="167"/>
        <v>5</v>
      </c>
      <c r="BF1159">
        <f t="shared" si="168"/>
        <v>5</v>
      </c>
      <c r="BG1159">
        <f t="shared" si="169"/>
        <v>20</v>
      </c>
      <c r="BH1159">
        <f t="shared" si="170"/>
        <v>7</v>
      </c>
      <c r="BI1159" t="str">
        <f>VLOOKUP(BH1159,'Additional Data'!$E$1:$F$12,2,FALSE)</f>
        <v>Loyal Customer</v>
      </c>
      <c r="BJ1159" t="str">
        <f>IF(G1159 &lt;= 'Additional Data'!$Q$2, "Low", IF(G1159 &lt;= 'Additional Data'!$Q$3, "Medium", "High"))</f>
        <v>Medium</v>
      </c>
      <c r="BK1159" t="str">
        <f>IF(K1159 &lt;= 'Additional Data'!$V$2, "Low", IF(K1159 &lt;= 'Additional Data'!$V$3, "Medium", "High"))</f>
        <v>Medium</v>
      </c>
      <c r="BL1159" t="str">
        <f>IF(L1159 &lt;= 'Additional Data'!$AA$2, "Low", IF(L1159 &lt;= 'Additional Data'!$AA$3, "Medium", "High"))</f>
        <v>Medium</v>
      </c>
      <c r="BM1159">
        <v>1158</v>
      </c>
    </row>
    <row r="1160" spans="1:65" x14ac:dyDescent="0.25">
      <c r="A1160">
        <v>28510</v>
      </c>
      <c r="B1160" t="str">
        <f>IF(A1160 &lt;= 'Additional Data'!$B$2,"Low", IF(A1160 &lt;='Additional Data'!$B$3, "Medium", "High"))</f>
        <v>Low</v>
      </c>
      <c r="C1160">
        <v>1</v>
      </c>
      <c r="D1160">
        <v>1</v>
      </c>
      <c r="E1160">
        <v>72</v>
      </c>
      <c r="F1160" t="str">
        <f t="shared" si="162"/>
        <v>Old</v>
      </c>
      <c r="G1160">
        <v>44</v>
      </c>
      <c r="H1160">
        <v>5</v>
      </c>
      <c r="I1160">
        <v>19</v>
      </c>
      <c r="J1160">
        <v>0</v>
      </c>
      <c r="K1160">
        <v>4</v>
      </c>
      <c r="L1160">
        <v>19</v>
      </c>
      <c r="M1160">
        <f>INDEX('Additional Data'!$H$2:$M$2, MATCH(MAX(G1160:L1160), G1160:L1160,0))</f>
        <v>0</v>
      </c>
      <c r="N1160">
        <v>3</v>
      </c>
      <c r="O1160">
        <v>2</v>
      </c>
      <c r="P1160">
        <v>0</v>
      </c>
      <c r="Q1160">
        <v>4</v>
      </c>
      <c r="R1160">
        <v>5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3</v>
      </c>
      <c r="Z1160">
        <v>11</v>
      </c>
      <c r="AA1160">
        <v>0</v>
      </c>
      <c r="AB1160">
        <v>39</v>
      </c>
      <c r="AC1160" t="str" cm="1">
        <f t="array" ref="AC1160">_xlfn.IFS(AB1160 &lt; 30, "&lt; 30", AB1160 &lt; 40, "30-39", AB1160 &lt; 50, "40-49", AB1160 &gt;= 50, "50+")</f>
        <v>30-39</v>
      </c>
      <c r="AD1160">
        <v>2601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 t="str" cm="1">
        <f t="array" ref="AJ116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16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60">
        <v>0</v>
      </c>
      <c r="AM1160">
        <v>0</v>
      </c>
      <c r="AN1160">
        <v>1</v>
      </c>
      <c r="AO1160">
        <v>0</v>
      </c>
      <c r="AP1160">
        <v>0</v>
      </c>
      <c r="AQ1160" t="str" cm="1">
        <f t="array" ref="AQ116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60" t="str" cm="1">
        <f t="array" ref="AR116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60">
        <v>72</v>
      </c>
      <c r="AT1160">
        <v>53</v>
      </c>
      <c r="AU1160">
        <v>0</v>
      </c>
      <c r="AV1160">
        <v>2</v>
      </c>
      <c r="AW1160" t="s">
        <v>47</v>
      </c>
      <c r="AX1160" t="s">
        <v>13</v>
      </c>
      <c r="AY1160" t="str">
        <f t="shared" si="163"/>
        <v>Store</v>
      </c>
      <c r="AZ1160">
        <v>6</v>
      </c>
      <c r="BA1160" t="s">
        <v>44</v>
      </c>
      <c r="BB1160">
        <f t="shared" si="164"/>
        <v>6</v>
      </c>
      <c r="BC1160">
        <f t="shared" si="165"/>
        <v>91</v>
      </c>
      <c r="BD1160">
        <f t="shared" si="166"/>
        <v>3.0000000000000004</v>
      </c>
      <c r="BE1160">
        <f t="shared" si="167"/>
        <v>2</v>
      </c>
      <c r="BF1160">
        <f t="shared" si="168"/>
        <v>2</v>
      </c>
      <c r="BG1160">
        <f t="shared" si="169"/>
        <v>7</v>
      </c>
      <c r="BH1160">
        <f t="shared" si="170"/>
        <v>1</v>
      </c>
      <c r="BI1160" t="str">
        <f>VLOOKUP(BH1160,'Additional Data'!$E$1:$F$12,2,FALSE)</f>
        <v>Churned Customer</v>
      </c>
      <c r="BJ1160" t="str">
        <f>IF(G1160 &lt;= 'Additional Data'!$Q$2, "Low", IF(G1160 &lt;= 'Additional Data'!$Q$3, "Medium", "High"))</f>
        <v>Medium</v>
      </c>
      <c r="BK1160" t="str">
        <f>IF(K1160 &lt;= 'Additional Data'!$V$2, "Low", IF(K1160 &lt;= 'Additional Data'!$V$3, "Medium", "High"))</f>
        <v>Medium</v>
      </c>
      <c r="BL1160" t="str">
        <f>IF(L1160 &lt;= 'Additional Data'!$AA$2, "Low", IF(L1160 &lt;= 'Additional Data'!$AA$3, "Medium", "High"))</f>
        <v>Medium</v>
      </c>
      <c r="BM1160">
        <v>1159</v>
      </c>
    </row>
    <row r="1161" spans="1:65" x14ac:dyDescent="0.25">
      <c r="A1161">
        <v>90638</v>
      </c>
      <c r="B1161" t="str">
        <f>IF(A1161 &lt;= 'Additional Data'!$B$2,"Low", IF(A1161 &lt;='Additional Data'!$B$3, "Medium", "High"))</f>
        <v>High</v>
      </c>
      <c r="C1161">
        <v>0</v>
      </c>
      <c r="D1161">
        <v>0</v>
      </c>
      <c r="E1161">
        <v>29</v>
      </c>
      <c r="F1161" t="str">
        <f t="shared" si="162"/>
        <v>Recent</v>
      </c>
      <c r="G1161">
        <v>1156</v>
      </c>
      <c r="H1161">
        <v>120</v>
      </c>
      <c r="I1161">
        <v>915</v>
      </c>
      <c r="J1161">
        <v>94</v>
      </c>
      <c r="K1161">
        <v>144</v>
      </c>
      <c r="L1161">
        <v>96</v>
      </c>
      <c r="M1161">
        <f>INDEX('Additional Data'!$H$2:$M$2, MATCH(MAX(G1161:L1161), G1161:L1161,0))</f>
        <v>0</v>
      </c>
      <c r="N1161">
        <v>1</v>
      </c>
      <c r="O1161">
        <v>3</v>
      </c>
      <c r="P1161">
        <v>4</v>
      </c>
      <c r="Q1161">
        <v>10</v>
      </c>
      <c r="R1161">
        <v>1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3</v>
      </c>
      <c r="Z1161">
        <v>11</v>
      </c>
      <c r="AA1161">
        <v>0</v>
      </c>
      <c r="AB1161">
        <v>29</v>
      </c>
      <c r="AC1161" t="str" cm="1">
        <f t="array" ref="AC1161">_xlfn.IFS(AB1161 &lt; 30, "&lt; 30", AB1161 &lt; 40, "30-39", AB1161 &lt; 50, "40-49", AB1161 &gt;= 50, "50+")</f>
        <v>&lt; 30</v>
      </c>
      <c r="AD1161">
        <v>2295</v>
      </c>
      <c r="AE1161">
        <v>0</v>
      </c>
      <c r="AF1161">
        <v>0</v>
      </c>
      <c r="AG1161">
        <v>1</v>
      </c>
      <c r="AH1161">
        <v>0</v>
      </c>
      <c r="AI1161">
        <v>0</v>
      </c>
      <c r="AJ1161" t="str" cm="1">
        <f t="array" ref="AJ116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16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61">
        <v>0</v>
      </c>
      <c r="AM1161">
        <v>0</v>
      </c>
      <c r="AN1161">
        <v>0</v>
      </c>
      <c r="AO1161">
        <v>1</v>
      </c>
      <c r="AP1161">
        <v>0</v>
      </c>
      <c r="AQ1161" t="str" cm="1">
        <f t="array" ref="AQ116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161" t="str" cm="1">
        <f t="array" ref="AR116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61">
        <v>2429</v>
      </c>
      <c r="AT1161">
        <v>2333</v>
      </c>
      <c r="AU1161">
        <v>1</v>
      </c>
      <c r="AV1161">
        <v>0</v>
      </c>
      <c r="AW1161" t="s">
        <v>43</v>
      </c>
      <c r="AX1161" t="s">
        <v>13</v>
      </c>
      <c r="AY1161" t="str">
        <f t="shared" si="163"/>
        <v>Store</v>
      </c>
      <c r="AZ1161">
        <v>17</v>
      </c>
      <c r="BA1161" t="s">
        <v>48</v>
      </c>
      <c r="BB1161">
        <f t="shared" si="164"/>
        <v>17</v>
      </c>
      <c r="BC1161">
        <f t="shared" si="165"/>
        <v>2525</v>
      </c>
      <c r="BD1161">
        <f t="shared" si="166"/>
        <v>8</v>
      </c>
      <c r="BE1161">
        <f t="shared" si="167"/>
        <v>6</v>
      </c>
      <c r="BF1161">
        <f t="shared" si="168"/>
        <v>9</v>
      </c>
      <c r="BG1161">
        <f t="shared" si="169"/>
        <v>23</v>
      </c>
      <c r="BH1161">
        <f t="shared" si="170"/>
        <v>8</v>
      </c>
      <c r="BI1161" t="str">
        <f>VLOOKUP(BH1161,'Additional Data'!$E$1:$F$12,2,FALSE)</f>
        <v>Top Customer</v>
      </c>
      <c r="BJ1161" t="str">
        <f>IF(G1161 &lt;= 'Additional Data'!$Q$2, "Low", IF(G1161 &lt;= 'Additional Data'!$Q$3, "Medium", "High"))</f>
        <v>High</v>
      </c>
      <c r="BK1161" t="str">
        <f>IF(K1161 &lt;= 'Additional Data'!$V$2, "Low", IF(K1161 &lt;= 'Additional Data'!$V$3, "Medium", "High"))</f>
        <v>High</v>
      </c>
      <c r="BL1161" t="str">
        <f>IF(L1161 &lt;= 'Additional Data'!$AA$2, "Low", IF(L1161 &lt;= 'Additional Data'!$AA$3, "Medium", "High"))</f>
        <v>High</v>
      </c>
      <c r="BM1161">
        <v>1160</v>
      </c>
    </row>
    <row r="1162" spans="1:65" x14ac:dyDescent="0.25">
      <c r="A1162">
        <v>48070</v>
      </c>
      <c r="B1162" t="str">
        <f>IF(A1162 &lt;= 'Additional Data'!$B$2,"Low", IF(A1162 &lt;='Additional Data'!$B$3, "Medium", "High"))</f>
        <v>Medium</v>
      </c>
      <c r="C1162">
        <v>0</v>
      </c>
      <c r="D1162">
        <v>1</v>
      </c>
      <c r="E1162">
        <v>33</v>
      </c>
      <c r="F1162" t="str">
        <f t="shared" si="162"/>
        <v>Mid</v>
      </c>
      <c r="G1162">
        <v>373</v>
      </c>
      <c r="H1162">
        <v>14</v>
      </c>
      <c r="I1162">
        <v>83</v>
      </c>
      <c r="J1162">
        <v>6</v>
      </c>
      <c r="K1162">
        <v>9</v>
      </c>
      <c r="L1162">
        <v>19</v>
      </c>
      <c r="M1162">
        <f>INDEX('Additional Data'!$H$2:$M$2, MATCH(MAX(G1162:L1162), G1162:L1162,0))</f>
        <v>0</v>
      </c>
      <c r="N1162">
        <v>3</v>
      </c>
      <c r="O1162">
        <v>8</v>
      </c>
      <c r="P1162">
        <v>2</v>
      </c>
      <c r="Q1162">
        <v>6</v>
      </c>
      <c r="R1162">
        <v>7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3</v>
      </c>
      <c r="Z1162">
        <v>11</v>
      </c>
      <c r="AA1162">
        <v>0</v>
      </c>
      <c r="AB1162">
        <v>70</v>
      </c>
      <c r="AC1162" t="str" cm="1">
        <f t="array" ref="AC1162">_xlfn.IFS(AB1162 &lt; 30, "&lt; 30", AB1162 &lt; 40, "30-39", AB1162 &lt; 50, "40-49", AB1162 &gt;= 50, "50+")</f>
        <v>50+</v>
      </c>
      <c r="AD1162">
        <v>2691</v>
      </c>
      <c r="AE1162">
        <v>0</v>
      </c>
      <c r="AF1162">
        <v>0</v>
      </c>
      <c r="AG1162">
        <v>0</v>
      </c>
      <c r="AH1162">
        <v>1</v>
      </c>
      <c r="AI1162">
        <v>0</v>
      </c>
      <c r="AJ1162" t="str" cm="1">
        <f t="array" ref="AJ116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6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62">
        <v>0</v>
      </c>
      <c r="AM1162">
        <v>0</v>
      </c>
      <c r="AN1162">
        <v>1</v>
      </c>
      <c r="AO1162">
        <v>0</v>
      </c>
      <c r="AP1162">
        <v>0</v>
      </c>
      <c r="AQ1162" t="str" cm="1">
        <f t="array" ref="AQ116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62" t="str" cm="1">
        <f t="array" ref="AR116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62">
        <v>485</v>
      </c>
      <c r="AT1162">
        <v>466</v>
      </c>
      <c r="AU1162">
        <v>0</v>
      </c>
      <c r="AV1162">
        <v>1</v>
      </c>
      <c r="AW1162" t="s">
        <v>46</v>
      </c>
      <c r="AX1162" t="s">
        <v>11</v>
      </c>
      <c r="AY1162" t="str">
        <f t="shared" si="163"/>
        <v>Web</v>
      </c>
      <c r="AZ1162">
        <v>16</v>
      </c>
      <c r="BA1162" t="s">
        <v>44</v>
      </c>
      <c r="BB1162">
        <f t="shared" si="164"/>
        <v>16</v>
      </c>
      <c r="BC1162">
        <f t="shared" si="165"/>
        <v>504</v>
      </c>
      <c r="BD1162">
        <f t="shared" si="166"/>
        <v>7</v>
      </c>
      <c r="BE1162">
        <f t="shared" si="167"/>
        <v>6</v>
      </c>
      <c r="BF1162">
        <f t="shared" si="168"/>
        <v>5</v>
      </c>
      <c r="BG1162">
        <f t="shared" si="169"/>
        <v>18</v>
      </c>
      <c r="BH1162">
        <f t="shared" si="170"/>
        <v>6</v>
      </c>
      <c r="BI1162" t="str">
        <f>VLOOKUP(BH1162,'Additional Data'!$E$1:$F$12,2,FALSE)</f>
        <v>Loyal Customer</v>
      </c>
      <c r="BJ1162" t="str">
        <f>IF(G1162 &lt;= 'Additional Data'!$Q$2, "Low", IF(G1162 &lt;= 'Additional Data'!$Q$3, "Medium", "High"))</f>
        <v>Medium</v>
      </c>
      <c r="BK1162" t="str">
        <f>IF(K1162 &lt;= 'Additional Data'!$V$2, "Low", IF(K1162 &lt;= 'Additional Data'!$V$3, "Medium", "High"))</f>
        <v>Medium</v>
      </c>
      <c r="BL1162" t="str">
        <f>IF(L1162 &lt;= 'Additional Data'!$AA$2, "Low", IF(L1162 &lt;= 'Additional Data'!$AA$3, "Medium", "High"))</f>
        <v>Medium</v>
      </c>
      <c r="BM1162">
        <v>1161</v>
      </c>
    </row>
    <row r="1163" spans="1:65" x14ac:dyDescent="0.25">
      <c r="A1163">
        <v>43140</v>
      </c>
      <c r="B1163" t="str">
        <f>IF(A1163 &lt;= 'Additional Data'!$B$2,"Low", IF(A1163 &lt;='Additional Data'!$B$3, "Medium", "High"))</f>
        <v>Medium</v>
      </c>
      <c r="C1163">
        <v>0</v>
      </c>
      <c r="D1163">
        <v>1</v>
      </c>
      <c r="E1163">
        <v>68</v>
      </c>
      <c r="F1163" t="str">
        <f t="shared" si="162"/>
        <v>Old</v>
      </c>
      <c r="G1163">
        <v>134</v>
      </c>
      <c r="H1163">
        <v>8</v>
      </c>
      <c r="I1163">
        <v>76</v>
      </c>
      <c r="J1163">
        <v>6</v>
      </c>
      <c r="K1163">
        <v>0</v>
      </c>
      <c r="L1163">
        <v>11</v>
      </c>
      <c r="M1163">
        <f>INDEX('Additional Data'!$H$2:$M$2, MATCH(MAX(G1163:L1163), G1163:L1163,0))</f>
        <v>0</v>
      </c>
      <c r="N1163">
        <v>1</v>
      </c>
      <c r="O1163">
        <v>4</v>
      </c>
      <c r="P1163">
        <v>1</v>
      </c>
      <c r="Q1163">
        <v>5</v>
      </c>
      <c r="R1163">
        <v>6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3</v>
      </c>
      <c r="Z1163">
        <v>11</v>
      </c>
      <c r="AA1163">
        <v>0</v>
      </c>
      <c r="AB1163">
        <v>63</v>
      </c>
      <c r="AC1163" t="str" cm="1">
        <f t="array" ref="AC1163">_xlfn.IFS(AB1163 &lt; 30, "&lt; 30", AB1163 &lt; 40, "30-39", AB1163 &lt; 50, "40-49", AB1163 &gt;= 50, "50+")</f>
        <v>50+</v>
      </c>
      <c r="AD1163">
        <v>2699</v>
      </c>
      <c r="AE1163">
        <v>0</v>
      </c>
      <c r="AF1163">
        <v>1</v>
      </c>
      <c r="AG1163">
        <v>0</v>
      </c>
      <c r="AH1163">
        <v>0</v>
      </c>
      <c r="AI1163">
        <v>0</v>
      </c>
      <c r="AJ1163" t="str" cm="1">
        <f t="array" ref="AJ116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6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63">
        <v>0</v>
      </c>
      <c r="AM1163">
        <v>0</v>
      </c>
      <c r="AN1163">
        <v>1</v>
      </c>
      <c r="AO1163">
        <v>0</v>
      </c>
      <c r="AP1163">
        <v>0</v>
      </c>
      <c r="AQ1163" t="str" cm="1">
        <f t="array" ref="AQ116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63" t="str" cm="1">
        <f t="array" ref="AR116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63">
        <v>224</v>
      </c>
      <c r="AT1163">
        <v>213</v>
      </c>
      <c r="AU1163">
        <v>0</v>
      </c>
      <c r="AV1163">
        <v>1</v>
      </c>
      <c r="AW1163" t="s">
        <v>47</v>
      </c>
      <c r="AX1163" t="s">
        <v>13</v>
      </c>
      <c r="AY1163" t="str">
        <f t="shared" si="163"/>
        <v>Store</v>
      </c>
      <c r="AZ1163">
        <v>10</v>
      </c>
      <c r="BA1163" t="s">
        <v>44</v>
      </c>
      <c r="BB1163">
        <f t="shared" si="164"/>
        <v>10</v>
      </c>
      <c r="BC1163">
        <f t="shared" si="165"/>
        <v>235</v>
      </c>
      <c r="BD1163">
        <f t="shared" si="166"/>
        <v>4</v>
      </c>
      <c r="BE1163">
        <f t="shared" si="167"/>
        <v>4</v>
      </c>
      <c r="BF1163">
        <f t="shared" si="168"/>
        <v>4</v>
      </c>
      <c r="BG1163">
        <f t="shared" si="169"/>
        <v>12</v>
      </c>
      <c r="BH1163">
        <f t="shared" si="170"/>
        <v>3</v>
      </c>
      <c r="BI1163" t="str">
        <f>VLOOKUP(BH1163,'Additional Data'!$E$1:$F$12,2,FALSE)</f>
        <v>At Risk</v>
      </c>
      <c r="BJ1163" t="str">
        <f>IF(G1163 &lt;= 'Additional Data'!$Q$2, "Low", IF(G1163 &lt;= 'Additional Data'!$Q$3, "Medium", "High"))</f>
        <v>Medium</v>
      </c>
      <c r="BK1163" t="str">
        <f>IF(K1163 &lt;= 'Additional Data'!$V$2, "Low", IF(K1163 &lt;= 'Additional Data'!$V$3, "Medium", "High"))</f>
        <v>Low</v>
      </c>
      <c r="BL1163" t="str">
        <f>IF(L1163 &lt;= 'Additional Data'!$AA$2, "Low", IF(L1163 &lt;= 'Additional Data'!$AA$3, "Medium", "High"))</f>
        <v>Medium</v>
      </c>
      <c r="BM1163">
        <v>1162</v>
      </c>
    </row>
    <row r="1164" spans="1:65" x14ac:dyDescent="0.25">
      <c r="A1164">
        <v>54959</v>
      </c>
      <c r="B1164" t="str">
        <f>IF(A1164 &lt;= 'Additional Data'!$B$2,"Low", IF(A1164 &lt;='Additional Data'!$B$3, "Medium", "High"))</f>
        <v>Medium</v>
      </c>
      <c r="C1164">
        <v>0</v>
      </c>
      <c r="D1164">
        <v>1</v>
      </c>
      <c r="E1164">
        <v>55</v>
      </c>
      <c r="F1164" t="str">
        <f t="shared" si="162"/>
        <v>Mid</v>
      </c>
      <c r="G1164">
        <v>1148</v>
      </c>
      <c r="H1164">
        <v>0</v>
      </c>
      <c r="I1164">
        <v>60</v>
      </c>
      <c r="J1164">
        <v>0</v>
      </c>
      <c r="K1164">
        <v>0</v>
      </c>
      <c r="L1164">
        <v>24</v>
      </c>
      <c r="M1164">
        <f>INDEX('Additional Data'!$H$2:$M$2, MATCH(MAX(G1164:L1164), G1164:L1164,0))</f>
        <v>0</v>
      </c>
      <c r="N1164">
        <v>3</v>
      </c>
      <c r="O1164">
        <v>9</v>
      </c>
      <c r="P1164">
        <v>5</v>
      </c>
      <c r="Q1164">
        <v>4</v>
      </c>
      <c r="R1164">
        <v>7</v>
      </c>
      <c r="S1164">
        <v>0</v>
      </c>
      <c r="T1164">
        <v>1</v>
      </c>
      <c r="U1164">
        <v>0</v>
      </c>
      <c r="V1164">
        <v>0</v>
      </c>
      <c r="W1164">
        <v>0</v>
      </c>
      <c r="X1164">
        <v>0</v>
      </c>
      <c r="Y1164">
        <v>3</v>
      </c>
      <c r="Z1164">
        <v>11</v>
      </c>
      <c r="AA1164">
        <v>1</v>
      </c>
      <c r="AB1164">
        <v>59</v>
      </c>
      <c r="AC1164" t="str" cm="1">
        <f t="array" ref="AC1164">_xlfn.IFS(AB1164 &lt; 30, "&lt; 30", AB1164 &lt; 40, "30-39", AB1164 &lt; 50, "40-49", AB1164 &gt;= 50, "50+")</f>
        <v>50+</v>
      </c>
      <c r="AD1164">
        <v>2685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 t="str" cm="1">
        <f t="array" ref="AJ116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16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64">
        <v>0</v>
      </c>
      <c r="AM1164">
        <v>0</v>
      </c>
      <c r="AN1164">
        <v>0</v>
      </c>
      <c r="AO1164">
        <v>0</v>
      </c>
      <c r="AP1164">
        <v>1</v>
      </c>
      <c r="AQ1164" t="str" cm="1">
        <f t="array" ref="AQ116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164" t="str" cm="1">
        <f t="array" ref="AR116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64">
        <v>1208</v>
      </c>
      <c r="AT1164">
        <v>1184</v>
      </c>
      <c r="AU1164">
        <v>1</v>
      </c>
      <c r="AV1164">
        <v>1</v>
      </c>
      <c r="AW1164" t="s">
        <v>43</v>
      </c>
      <c r="AX1164" t="s">
        <v>11</v>
      </c>
      <c r="AY1164" t="str">
        <f t="shared" si="163"/>
        <v>Web</v>
      </c>
      <c r="AZ1164">
        <v>18</v>
      </c>
      <c r="BA1164" t="s">
        <v>48</v>
      </c>
      <c r="BB1164">
        <f t="shared" si="164"/>
        <v>18</v>
      </c>
      <c r="BC1164">
        <f t="shared" si="165"/>
        <v>1232</v>
      </c>
      <c r="BD1164">
        <f t="shared" si="166"/>
        <v>5</v>
      </c>
      <c r="BE1164">
        <f t="shared" si="167"/>
        <v>7</v>
      </c>
      <c r="BF1164">
        <f t="shared" si="168"/>
        <v>8</v>
      </c>
      <c r="BG1164">
        <f t="shared" si="169"/>
        <v>20</v>
      </c>
      <c r="BH1164">
        <f t="shared" si="170"/>
        <v>7</v>
      </c>
      <c r="BI1164" t="str">
        <f>VLOOKUP(BH1164,'Additional Data'!$E$1:$F$12,2,FALSE)</f>
        <v>Loyal Customer</v>
      </c>
      <c r="BJ1164" t="str">
        <f>IF(G1164 &lt;= 'Additional Data'!$Q$2, "Low", IF(G1164 &lt;= 'Additional Data'!$Q$3, "Medium", "High"))</f>
        <v>High</v>
      </c>
      <c r="BK1164" t="str">
        <f>IF(K1164 &lt;= 'Additional Data'!$V$2, "Low", IF(K1164 &lt;= 'Additional Data'!$V$3, "Medium", "High"))</f>
        <v>Low</v>
      </c>
      <c r="BL1164" t="str">
        <f>IF(L1164 &lt;= 'Additional Data'!$AA$2, "Low", IF(L1164 &lt;= 'Additional Data'!$AA$3, "Medium", "High"))</f>
        <v>Medium</v>
      </c>
      <c r="BM1164">
        <v>1163</v>
      </c>
    </row>
    <row r="1165" spans="1:65" x14ac:dyDescent="0.25">
      <c r="A1165">
        <v>15056</v>
      </c>
      <c r="B1165" t="str">
        <f>IF(A1165 &lt;= 'Additional Data'!$B$2,"Low", IF(A1165 &lt;='Additional Data'!$B$3, "Medium", "High"))</f>
        <v>Low</v>
      </c>
      <c r="C1165">
        <v>1</v>
      </c>
      <c r="D1165">
        <v>1</v>
      </c>
      <c r="E1165">
        <v>76</v>
      </c>
      <c r="F1165" t="str">
        <f t="shared" si="162"/>
        <v>Old</v>
      </c>
      <c r="G1165">
        <v>6</v>
      </c>
      <c r="H1165">
        <v>12</v>
      </c>
      <c r="I1165">
        <v>3</v>
      </c>
      <c r="J1165">
        <v>21</v>
      </c>
      <c r="K1165">
        <v>6</v>
      </c>
      <c r="L1165">
        <v>40</v>
      </c>
      <c r="M1165">
        <f>INDEX('Additional Data'!$H$2:$M$2, MATCH(MAX(G1165:L1165), G1165:L1165,0))</f>
        <v>0</v>
      </c>
      <c r="N1165">
        <v>5</v>
      </c>
      <c r="O1165">
        <v>2</v>
      </c>
      <c r="P1165">
        <v>2</v>
      </c>
      <c r="Q1165">
        <v>3</v>
      </c>
      <c r="R1165">
        <v>5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3</v>
      </c>
      <c r="Z1165">
        <v>11</v>
      </c>
      <c r="AA1165">
        <v>0</v>
      </c>
      <c r="AB1165">
        <v>62</v>
      </c>
      <c r="AC1165" t="str" cm="1">
        <f t="array" ref="AC1165">_xlfn.IFS(AB1165 &lt; 30, "&lt; 30", AB1165 &lt; 40, "30-39", AB1165 &lt; 50, "40-49", AB1165 &gt;= 50, "50+")</f>
        <v>50+</v>
      </c>
      <c r="AD1165">
        <v>2581</v>
      </c>
      <c r="AE1165">
        <v>0</v>
      </c>
      <c r="AF1165">
        <v>0</v>
      </c>
      <c r="AG1165">
        <v>1</v>
      </c>
      <c r="AH1165">
        <v>0</v>
      </c>
      <c r="AI1165">
        <v>0</v>
      </c>
      <c r="AJ1165" t="str" cm="1">
        <f t="array" ref="AJ116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16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65">
        <v>0</v>
      </c>
      <c r="AM1165">
        <v>1</v>
      </c>
      <c r="AN1165">
        <v>0</v>
      </c>
      <c r="AO1165">
        <v>0</v>
      </c>
      <c r="AP1165">
        <v>0</v>
      </c>
      <c r="AQ1165" t="str" cm="1">
        <f t="array" ref="AQ116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165" t="str" cm="1">
        <f t="array" ref="AR116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165">
        <v>48</v>
      </c>
      <c r="AT1165">
        <v>8</v>
      </c>
      <c r="AU1165">
        <v>0</v>
      </c>
      <c r="AV1165">
        <v>2</v>
      </c>
      <c r="AW1165" t="s">
        <v>45</v>
      </c>
      <c r="AX1165" t="s">
        <v>13</v>
      </c>
      <c r="AY1165" t="str">
        <f t="shared" si="163"/>
        <v>Store</v>
      </c>
      <c r="AZ1165">
        <v>7</v>
      </c>
      <c r="BA1165" t="s">
        <v>44</v>
      </c>
      <c r="BB1165">
        <f t="shared" si="164"/>
        <v>7</v>
      </c>
      <c r="BC1165">
        <f t="shared" si="165"/>
        <v>88</v>
      </c>
      <c r="BD1165">
        <f t="shared" si="166"/>
        <v>3.0000000000000004</v>
      </c>
      <c r="BE1165">
        <f t="shared" si="167"/>
        <v>3</v>
      </c>
      <c r="BF1165">
        <f t="shared" si="168"/>
        <v>2</v>
      </c>
      <c r="BG1165">
        <f t="shared" si="169"/>
        <v>8</v>
      </c>
      <c r="BH1165">
        <f t="shared" si="170"/>
        <v>1</v>
      </c>
      <c r="BI1165" t="str">
        <f>VLOOKUP(BH1165,'Additional Data'!$E$1:$F$12,2,FALSE)</f>
        <v>Churned Customer</v>
      </c>
      <c r="BJ1165" t="str">
        <f>IF(G1165 &lt;= 'Additional Data'!$Q$2, "Low", IF(G1165 &lt;= 'Additional Data'!$Q$3, "Medium", "High"))</f>
        <v>Low</v>
      </c>
      <c r="BK1165" t="str">
        <f>IF(K1165 &lt;= 'Additional Data'!$V$2, "Low", IF(K1165 &lt;= 'Additional Data'!$V$3, "Medium", "High"))</f>
        <v>Medium</v>
      </c>
      <c r="BL1165" t="str">
        <f>IF(L1165 &lt;= 'Additional Data'!$AA$2, "Low", IF(L1165 &lt;= 'Additional Data'!$AA$3, "Medium", "High"))</f>
        <v>Medium</v>
      </c>
      <c r="BM1165">
        <v>1164</v>
      </c>
    </row>
    <row r="1166" spans="1:65" x14ac:dyDescent="0.25">
      <c r="A1166">
        <v>26954</v>
      </c>
      <c r="B1166" t="str">
        <f>IF(A1166 &lt;= 'Additional Data'!$B$2,"Low", IF(A1166 &lt;='Additional Data'!$B$3, "Medium", "High"))</f>
        <v>Low</v>
      </c>
      <c r="C1166">
        <v>1</v>
      </c>
      <c r="D1166">
        <v>0</v>
      </c>
      <c r="E1166">
        <v>17</v>
      </c>
      <c r="F1166" t="str">
        <f t="shared" si="162"/>
        <v>Recent</v>
      </c>
      <c r="G1166">
        <v>4</v>
      </c>
      <c r="H1166">
        <v>1</v>
      </c>
      <c r="I1166">
        <v>11</v>
      </c>
      <c r="J1166">
        <v>0</v>
      </c>
      <c r="K1166">
        <v>0</v>
      </c>
      <c r="L1166">
        <v>1</v>
      </c>
      <c r="M1166">
        <f>INDEX('Additional Data'!$H$2:$M$2, MATCH(MAX(G1166:L1166), G1166:L1166,0))</f>
        <v>0</v>
      </c>
      <c r="N1166">
        <v>1</v>
      </c>
      <c r="O1166">
        <v>1</v>
      </c>
      <c r="P1166">
        <v>0</v>
      </c>
      <c r="Q1166">
        <v>2</v>
      </c>
      <c r="R1166">
        <v>7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3</v>
      </c>
      <c r="Z1166">
        <v>11</v>
      </c>
      <c r="AA1166">
        <v>0</v>
      </c>
      <c r="AB1166">
        <v>49</v>
      </c>
      <c r="AC1166" t="str" cm="1">
        <f t="array" ref="AC1166">_xlfn.IFS(AB1166 &lt; 30, "&lt; 30", AB1166 &lt; 40, "30-39", AB1166 &lt; 50, "40-49", AB1166 &gt;= 50, "50+")</f>
        <v>40-49</v>
      </c>
      <c r="AD1166">
        <v>2211</v>
      </c>
      <c r="AE1166">
        <v>0</v>
      </c>
      <c r="AF1166">
        <v>0</v>
      </c>
      <c r="AG1166">
        <v>1</v>
      </c>
      <c r="AH1166">
        <v>0</v>
      </c>
      <c r="AI1166">
        <v>0</v>
      </c>
      <c r="AJ1166" t="str" cm="1">
        <f t="array" ref="AJ116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16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66">
        <v>0</v>
      </c>
      <c r="AM1166">
        <v>0</v>
      </c>
      <c r="AN1166">
        <v>1</v>
      </c>
      <c r="AO1166">
        <v>0</v>
      </c>
      <c r="AP1166">
        <v>0</v>
      </c>
      <c r="AQ1166" t="str" cm="1">
        <f t="array" ref="AQ116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66" t="str" cm="1">
        <f t="array" ref="AR116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66">
        <v>16</v>
      </c>
      <c r="AT1166">
        <v>15</v>
      </c>
      <c r="AU1166">
        <v>0</v>
      </c>
      <c r="AV1166">
        <v>1</v>
      </c>
      <c r="AW1166" t="s">
        <v>45</v>
      </c>
      <c r="AX1166" t="s">
        <v>13</v>
      </c>
      <c r="AY1166" t="str">
        <f t="shared" si="163"/>
        <v>Store</v>
      </c>
      <c r="AZ1166">
        <v>3</v>
      </c>
      <c r="BA1166" t="s">
        <v>44</v>
      </c>
      <c r="BB1166">
        <f t="shared" si="164"/>
        <v>3</v>
      </c>
      <c r="BC1166">
        <f t="shared" si="165"/>
        <v>17</v>
      </c>
      <c r="BD1166">
        <f t="shared" si="166"/>
        <v>9</v>
      </c>
      <c r="BE1166">
        <f t="shared" si="167"/>
        <v>0</v>
      </c>
      <c r="BF1166">
        <f t="shared" si="168"/>
        <v>0</v>
      </c>
      <c r="BG1166">
        <f t="shared" si="169"/>
        <v>9</v>
      </c>
      <c r="BH1166">
        <f t="shared" si="170"/>
        <v>2</v>
      </c>
      <c r="BI1166" t="str">
        <f>VLOOKUP(BH1166,'Additional Data'!$E$1:$F$12,2,FALSE)</f>
        <v>Churned Customer</v>
      </c>
      <c r="BJ1166" t="str">
        <f>IF(G1166 &lt;= 'Additional Data'!$Q$2, "Low", IF(G1166 &lt;= 'Additional Data'!$Q$3, "Medium", "High"))</f>
        <v>Low</v>
      </c>
      <c r="BK1166" t="str">
        <f>IF(K1166 &lt;= 'Additional Data'!$V$2, "Low", IF(K1166 &lt;= 'Additional Data'!$V$3, "Medium", "High"))</f>
        <v>Low</v>
      </c>
      <c r="BL1166" t="str">
        <f>IF(L1166 &lt;= 'Additional Data'!$AA$2, "Low", IF(L1166 &lt;= 'Additional Data'!$AA$3, "Medium", "High"))</f>
        <v>Low</v>
      </c>
      <c r="BM1166">
        <v>1165</v>
      </c>
    </row>
    <row r="1167" spans="1:65" x14ac:dyDescent="0.25">
      <c r="A1167">
        <v>22327</v>
      </c>
      <c r="B1167" t="str">
        <f>IF(A1167 &lt;= 'Additional Data'!$B$2,"Low", IF(A1167 &lt;='Additional Data'!$B$3, "Medium", "High"))</f>
        <v>Low</v>
      </c>
      <c r="C1167">
        <v>1</v>
      </c>
      <c r="D1167">
        <v>0</v>
      </c>
      <c r="E1167">
        <v>94</v>
      </c>
      <c r="F1167" t="str">
        <f t="shared" si="162"/>
        <v>Old</v>
      </c>
      <c r="G1167">
        <v>5</v>
      </c>
      <c r="H1167">
        <v>4</v>
      </c>
      <c r="I1167">
        <v>8</v>
      </c>
      <c r="J1167">
        <v>2</v>
      </c>
      <c r="K1167">
        <v>0</v>
      </c>
      <c r="L1167">
        <v>5</v>
      </c>
      <c r="M1167">
        <f>INDEX('Additional Data'!$H$2:$M$2, MATCH(MAX(G1167:L1167), G1167:L1167,0))</f>
        <v>0</v>
      </c>
      <c r="N1167">
        <v>1</v>
      </c>
      <c r="O1167">
        <v>1</v>
      </c>
      <c r="P1167">
        <v>0</v>
      </c>
      <c r="Q1167">
        <v>3</v>
      </c>
      <c r="R1167">
        <v>5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3</v>
      </c>
      <c r="Z1167">
        <v>11</v>
      </c>
      <c r="AA1167">
        <v>0</v>
      </c>
      <c r="AB1167">
        <v>35</v>
      </c>
      <c r="AC1167" t="str" cm="1">
        <f t="array" ref="AC1167">_xlfn.IFS(AB1167 &lt; 30, "&lt; 30", AB1167 &lt; 40, "30-39", AB1167 &lt; 50, "40-49", AB1167 &gt;= 50, "50+")</f>
        <v>30-39</v>
      </c>
      <c r="AD1167">
        <v>2490</v>
      </c>
      <c r="AE1167">
        <v>0</v>
      </c>
      <c r="AF1167">
        <v>0</v>
      </c>
      <c r="AG1167">
        <v>1</v>
      </c>
      <c r="AH1167">
        <v>0</v>
      </c>
      <c r="AI1167">
        <v>0</v>
      </c>
      <c r="AJ1167" t="str" cm="1">
        <f t="array" ref="AJ116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16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67">
        <v>0</v>
      </c>
      <c r="AM1167">
        <v>0</v>
      </c>
      <c r="AN1167">
        <v>1</v>
      </c>
      <c r="AO1167">
        <v>0</v>
      </c>
      <c r="AP1167">
        <v>0</v>
      </c>
      <c r="AQ1167" t="str" cm="1">
        <f t="array" ref="AQ116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67" t="str" cm="1">
        <f t="array" ref="AR116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67">
        <v>19</v>
      </c>
      <c r="AT1167">
        <v>14</v>
      </c>
      <c r="AU1167">
        <v>0</v>
      </c>
      <c r="AV1167">
        <v>1</v>
      </c>
      <c r="AW1167" t="s">
        <v>45</v>
      </c>
      <c r="AX1167" t="s">
        <v>13</v>
      </c>
      <c r="AY1167" t="str">
        <f t="shared" si="163"/>
        <v>Store</v>
      </c>
      <c r="AZ1167">
        <v>4</v>
      </c>
      <c r="BA1167" t="s">
        <v>44</v>
      </c>
      <c r="BB1167">
        <f t="shared" si="164"/>
        <v>4</v>
      </c>
      <c r="BC1167">
        <f t="shared" si="165"/>
        <v>24</v>
      </c>
      <c r="BD1167">
        <f t="shared" si="166"/>
        <v>0.99999999999999978</v>
      </c>
      <c r="BE1167">
        <f t="shared" si="167"/>
        <v>0</v>
      </c>
      <c r="BF1167">
        <f t="shared" si="168"/>
        <v>0</v>
      </c>
      <c r="BG1167">
        <f t="shared" si="169"/>
        <v>0.99999999999999978</v>
      </c>
      <c r="BH1167">
        <f t="shared" si="170"/>
        <v>0</v>
      </c>
      <c r="BI1167" t="str">
        <f>VLOOKUP(BH1167,'Additional Data'!$E$1:$F$12,2,FALSE)</f>
        <v>Churned Customer</v>
      </c>
      <c r="BJ1167" t="str">
        <f>IF(G1167 &lt;= 'Additional Data'!$Q$2, "Low", IF(G1167 &lt;= 'Additional Data'!$Q$3, "Medium", "High"))</f>
        <v>Low</v>
      </c>
      <c r="BK1167" t="str">
        <f>IF(K1167 &lt;= 'Additional Data'!$V$2, "Low", IF(K1167 &lt;= 'Additional Data'!$V$3, "Medium", "High"))</f>
        <v>Low</v>
      </c>
      <c r="BL1167" t="str">
        <f>IF(L1167 &lt;= 'Additional Data'!$AA$2, "Low", IF(L1167 &lt;= 'Additional Data'!$AA$3, "Medium", "High"))</f>
        <v>Low</v>
      </c>
      <c r="BM1167">
        <v>1166</v>
      </c>
    </row>
    <row r="1168" spans="1:65" x14ac:dyDescent="0.25">
      <c r="A1168">
        <v>44393</v>
      </c>
      <c r="B1168" t="str">
        <f>IF(A1168 &lt;= 'Additional Data'!$B$2,"Low", IF(A1168 &lt;='Additional Data'!$B$3, "Medium", "High"))</f>
        <v>Medium</v>
      </c>
      <c r="C1168">
        <v>1</v>
      </c>
      <c r="D1168">
        <v>1</v>
      </c>
      <c r="E1168">
        <v>86</v>
      </c>
      <c r="F1168" t="str">
        <f t="shared" si="162"/>
        <v>Old</v>
      </c>
      <c r="G1168">
        <v>24</v>
      </c>
      <c r="H1168">
        <v>2</v>
      </c>
      <c r="I1168">
        <v>20</v>
      </c>
      <c r="J1168">
        <v>2</v>
      </c>
      <c r="K1168">
        <v>2</v>
      </c>
      <c r="L1168">
        <v>10</v>
      </c>
      <c r="M1168">
        <f>INDEX('Additional Data'!$H$2:$M$2, MATCH(MAX(G1168:L1168), G1168:L1168,0))</f>
        <v>0</v>
      </c>
      <c r="N1168">
        <v>2</v>
      </c>
      <c r="O1168">
        <v>1</v>
      </c>
      <c r="P1168">
        <v>0</v>
      </c>
      <c r="Q1168">
        <v>4</v>
      </c>
      <c r="R1168">
        <v>4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3</v>
      </c>
      <c r="Z1168">
        <v>11</v>
      </c>
      <c r="AA1168">
        <v>0</v>
      </c>
      <c r="AB1168">
        <v>55</v>
      </c>
      <c r="AC1168" t="str" cm="1">
        <f t="array" ref="AC1168">_xlfn.IFS(AB1168 &lt; 30, "&lt; 30", AB1168 &lt; 40, "30-39", AB1168 &lt; 50, "40-49", AB1168 &gt;= 50, "50+")</f>
        <v>50+</v>
      </c>
      <c r="AD1168">
        <v>2470</v>
      </c>
      <c r="AE1168">
        <v>0</v>
      </c>
      <c r="AF1168">
        <v>1</v>
      </c>
      <c r="AG1168">
        <v>0</v>
      </c>
      <c r="AH1168">
        <v>0</v>
      </c>
      <c r="AI1168">
        <v>0</v>
      </c>
      <c r="AJ1168" t="str" cm="1">
        <f t="array" ref="AJ116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6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68">
        <v>0</v>
      </c>
      <c r="AM1168">
        <v>0</v>
      </c>
      <c r="AN1168">
        <v>1</v>
      </c>
      <c r="AO1168">
        <v>0</v>
      </c>
      <c r="AP1168">
        <v>0</v>
      </c>
      <c r="AQ1168" t="str" cm="1">
        <f t="array" ref="AQ116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68" t="str" cm="1">
        <f t="array" ref="AR116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68">
        <v>50</v>
      </c>
      <c r="AT1168">
        <v>40</v>
      </c>
      <c r="AU1168">
        <v>0</v>
      </c>
      <c r="AV1168">
        <v>2</v>
      </c>
      <c r="AW1168" t="s">
        <v>45</v>
      </c>
      <c r="AX1168" t="s">
        <v>13</v>
      </c>
      <c r="AY1168" t="str">
        <f t="shared" si="163"/>
        <v>Store</v>
      </c>
      <c r="AZ1168">
        <v>5</v>
      </c>
      <c r="BA1168" t="s">
        <v>44</v>
      </c>
      <c r="BB1168">
        <f t="shared" si="164"/>
        <v>5</v>
      </c>
      <c r="BC1168">
        <f t="shared" si="165"/>
        <v>60</v>
      </c>
      <c r="BD1168">
        <f t="shared" si="166"/>
        <v>1.9999999999999996</v>
      </c>
      <c r="BE1168">
        <f t="shared" si="167"/>
        <v>1</v>
      </c>
      <c r="BF1168">
        <f t="shared" si="168"/>
        <v>2</v>
      </c>
      <c r="BG1168">
        <f t="shared" si="169"/>
        <v>5</v>
      </c>
      <c r="BH1168">
        <f t="shared" si="170"/>
        <v>0</v>
      </c>
      <c r="BI1168" t="str">
        <f>VLOOKUP(BH1168,'Additional Data'!$E$1:$F$12,2,FALSE)</f>
        <v>Churned Customer</v>
      </c>
      <c r="BJ1168" t="str">
        <f>IF(G1168 &lt;= 'Additional Data'!$Q$2, "Low", IF(G1168 &lt;= 'Additional Data'!$Q$3, "Medium", "High"))</f>
        <v>Low</v>
      </c>
      <c r="BK1168" t="str">
        <f>IF(K1168 &lt;= 'Additional Data'!$V$2, "Low", IF(K1168 &lt;= 'Additional Data'!$V$3, "Medium", "High"))</f>
        <v>Medium</v>
      </c>
      <c r="BL1168" t="str">
        <f>IF(L1168 &lt;= 'Additional Data'!$AA$2, "Low", IF(L1168 &lt;= 'Additional Data'!$AA$3, "Medium", "High"))</f>
        <v>Medium</v>
      </c>
      <c r="BM1168">
        <v>1167</v>
      </c>
    </row>
    <row r="1169" spans="1:65" x14ac:dyDescent="0.25">
      <c r="A1169">
        <v>62000</v>
      </c>
      <c r="B1169" t="str">
        <f>IF(A1169 &lt;= 'Additional Data'!$B$2,"Low", IF(A1169 &lt;='Additional Data'!$B$3, "Medium", "High"))</f>
        <v>Medium</v>
      </c>
      <c r="C1169">
        <v>0</v>
      </c>
      <c r="D1169">
        <v>1</v>
      </c>
      <c r="E1169">
        <v>25</v>
      </c>
      <c r="F1169" t="str">
        <f t="shared" si="162"/>
        <v>Recent</v>
      </c>
      <c r="G1169">
        <v>899</v>
      </c>
      <c r="H1169">
        <v>0</v>
      </c>
      <c r="I1169">
        <v>101</v>
      </c>
      <c r="J1169">
        <v>0</v>
      </c>
      <c r="K1169">
        <v>0</v>
      </c>
      <c r="L1169">
        <v>20</v>
      </c>
      <c r="M1169">
        <f>INDEX('Additional Data'!$H$2:$M$2, MATCH(MAX(G1169:L1169), G1169:L1169,0))</f>
        <v>0</v>
      </c>
      <c r="N1169">
        <v>1</v>
      </c>
      <c r="O1169">
        <v>6</v>
      </c>
      <c r="P1169">
        <v>6</v>
      </c>
      <c r="Q1169">
        <v>13</v>
      </c>
      <c r="R1169">
        <v>4</v>
      </c>
      <c r="S1169">
        <v>0</v>
      </c>
      <c r="T1169">
        <v>0</v>
      </c>
      <c r="U1169">
        <v>0</v>
      </c>
      <c r="V1169">
        <v>1</v>
      </c>
      <c r="W1169">
        <v>0</v>
      </c>
      <c r="X1169">
        <v>0</v>
      </c>
      <c r="Y1169">
        <v>3</v>
      </c>
      <c r="Z1169">
        <v>11</v>
      </c>
      <c r="AA1169">
        <v>0</v>
      </c>
      <c r="AB1169">
        <v>68</v>
      </c>
      <c r="AC1169" t="str" cm="1">
        <f t="array" ref="AC1169">_xlfn.IFS(AB1169 &lt; 30, "&lt; 30", AB1169 &lt; 40, "30-39", AB1169 &lt; 50, "40-49", AB1169 &gt;= 50, "50+")</f>
        <v>50+</v>
      </c>
      <c r="AD1169">
        <v>2467</v>
      </c>
      <c r="AE1169">
        <v>0</v>
      </c>
      <c r="AF1169">
        <v>0</v>
      </c>
      <c r="AG1169">
        <v>1</v>
      </c>
      <c r="AH1169">
        <v>0</v>
      </c>
      <c r="AI1169">
        <v>0</v>
      </c>
      <c r="AJ1169" t="str" cm="1">
        <f t="array" ref="AJ116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16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69">
        <v>0</v>
      </c>
      <c r="AM1169">
        <v>0</v>
      </c>
      <c r="AN1169">
        <v>0</v>
      </c>
      <c r="AO1169">
        <v>0</v>
      </c>
      <c r="AP1169">
        <v>1</v>
      </c>
      <c r="AQ1169" t="str" cm="1">
        <f t="array" ref="AQ116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169" t="str" cm="1">
        <f t="array" ref="AR116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69">
        <v>1000</v>
      </c>
      <c r="AT1169">
        <v>980</v>
      </c>
      <c r="AU1169">
        <v>1</v>
      </c>
      <c r="AV1169">
        <v>1</v>
      </c>
      <c r="AW1169" t="s">
        <v>43</v>
      </c>
      <c r="AX1169" t="s">
        <v>13</v>
      </c>
      <c r="AY1169" t="str">
        <f t="shared" si="163"/>
        <v>Store</v>
      </c>
      <c r="AZ1169">
        <v>25</v>
      </c>
      <c r="BA1169" t="s">
        <v>48</v>
      </c>
      <c r="BB1169">
        <f t="shared" si="164"/>
        <v>25</v>
      </c>
      <c r="BC1169">
        <f t="shared" si="165"/>
        <v>1020</v>
      </c>
      <c r="BD1169">
        <f t="shared" si="166"/>
        <v>8</v>
      </c>
      <c r="BE1169">
        <f t="shared" si="167"/>
        <v>9</v>
      </c>
      <c r="BF1169">
        <f t="shared" si="168"/>
        <v>7</v>
      </c>
      <c r="BG1169">
        <f t="shared" si="169"/>
        <v>24</v>
      </c>
      <c r="BH1169">
        <f t="shared" si="170"/>
        <v>9</v>
      </c>
      <c r="BI1169" t="str">
        <f>VLOOKUP(BH1169,'Additional Data'!$E$1:$F$12,2,FALSE)</f>
        <v>Top Customer</v>
      </c>
      <c r="BJ1169" t="str">
        <f>IF(G1169 &lt;= 'Additional Data'!$Q$2, "Low", IF(G1169 &lt;= 'Additional Data'!$Q$3, "Medium", "High"))</f>
        <v>High</v>
      </c>
      <c r="BK1169" t="str">
        <f>IF(K1169 &lt;= 'Additional Data'!$V$2, "Low", IF(K1169 &lt;= 'Additional Data'!$V$3, "Medium", "High"))</f>
        <v>Low</v>
      </c>
      <c r="BL1169" t="str">
        <f>IF(L1169 &lt;= 'Additional Data'!$AA$2, "Low", IF(L1169 &lt;= 'Additional Data'!$AA$3, "Medium", "High"))</f>
        <v>Medium</v>
      </c>
      <c r="BM1169">
        <v>1168</v>
      </c>
    </row>
    <row r="1170" spans="1:65" x14ac:dyDescent="0.25">
      <c r="A1170">
        <v>31497</v>
      </c>
      <c r="B1170" t="str">
        <f>IF(A1170 &lt;= 'Additional Data'!$B$2,"Low", IF(A1170 &lt;='Additional Data'!$B$3, "Medium", "High"))</f>
        <v>Low</v>
      </c>
      <c r="C1170">
        <v>0</v>
      </c>
      <c r="D1170">
        <v>1</v>
      </c>
      <c r="E1170">
        <v>22</v>
      </c>
      <c r="F1170" t="str">
        <f t="shared" si="162"/>
        <v>Recent</v>
      </c>
      <c r="G1170">
        <v>108</v>
      </c>
      <c r="H1170">
        <v>1</v>
      </c>
      <c r="I1170">
        <v>28</v>
      </c>
      <c r="J1170">
        <v>13</v>
      </c>
      <c r="K1170">
        <v>1</v>
      </c>
      <c r="L1170">
        <v>4</v>
      </c>
      <c r="M1170">
        <f>INDEX('Additional Data'!$H$2:$M$2, MATCH(MAX(G1170:L1170), G1170:L1170,0))</f>
        <v>0</v>
      </c>
      <c r="N1170">
        <v>2</v>
      </c>
      <c r="O1170">
        <v>3</v>
      </c>
      <c r="P1170">
        <v>1</v>
      </c>
      <c r="Q1170">
        <v>4</v>
      </c>
      <c r="R1170">
        <v>8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3</v>
      </c>
      <c r="Z1170">
        <v>11</v>
      </c>
      <c r="AA1170">
        <v>0</v>
      </c>
      <c r="AB1170">
        <v>58</v>
      </c>
      <c r="AC1170" t="str" cm="1">
        <f t="array" ref="AC1170">_xlfn.IFS(AB1170 &lt; 30, "&lt; 30", AB1170 &lt; 40, "30-39", AB1170 &lt; 50, "40-49", AB1170 &gt;= 50, "50+")</f>
        <v>50+</v>
      </c>
      <c r="AD1170">
        <v>2729</v>
      </c>
      <c r="AE1170">
        <v>0</v>
      </c>
      <c r="AF1170">
        <v>0</v>
      </c>
      <c r="AG1170">
        <v>0</v>
      </c>
      <c r="AH1170">
        <v>1</v>
      </c>
      <c r="AI1170">
        <v>0</v>
      </c>
      <c r="AJ1170" t="str" cm="1">
        <f t="array" ref="AJ117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7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70">
        <v>0</v>
      </c>
      <c r="AM1170">
        <v>0</v>
      </c>
      <c r="AN1170">
        <v>0</v>
      </c>
      <c r="AO1170">
        <v>0</v>
      </c>
      <c r="AP1170">
        <v>1</v>
      </c>
      <c r="AQ1170" t="str" cm="1">
        <f t="array" ref="AQ117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170" t="str" cm="1">
        <f t="array" ref="AR117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70">
        <v>151</v>
      </c>
      <c r="AT1170">
        <v>147</v>
      </c>
      <c r="AU1170">
        <v>0</v>
      </c>
      <c r="AV1170">
        <v>1</v>
      </c>
      <c r="AW1170" t="s">
        <v>47</v>
      </c>
      <c r="AX1170" t="s">
        <v>13</v>
      </c>
      <c r="AY1170" t="str">
        <f t="shared" si="163"/>
        <v>Store</v>
      </c>
      <c r="AZ1170">
        <v>8</v>
      </c>
      <c r="BA1170" t="s">
        <v>44</v>
      </c>
      <c r="BB1170">
        <f t="shared" si="164"/>
        <v>8</v>
      </c>
      <c r="BC1170">
        <f t="shared" si="165"/>
        <v>155</v>
      </c>
      <c r="BD1170">
        <f t="shared" si="166"/>
        <v>8</v>
      </c>
      <c r="BE1170">
        <f t="shared" si="167"/>
        <v>3</v>
      </c>
      <c r="BF1170">
        <f t="shared" si="168"/>
        <v>3</v>
      </c>
      <c r="BG1170">
        <f t="shared" si="169"/>
        <v>14</v>
      </c>
      <c r="BH1170">
        <f t="shared" si="170"/>
        <v>4</v>
      </c>
      <c r="BI1170" t="str">
        <f>VLOOKUP(BH1170,'Additional Data'!$E$1:$F$12,2,FALSE)</f>
        <v>At Risk</v>
      </c>
      <c r="BJ1170" t="str">
        <f>IF(G1170 &lt;= 'Additional Data'!$Q$2, "Low", IF(G1170 &lt;= 'Additional Data'!$Q$3, "Medium", "High"))</f>
        <v>Medium</v>
      </c>
      <c r="BK1170" t="str">
        <f>IF(K1170 &lt;= 'Additional Data'!$V$2, "Low", IF(K1170 &lt;= 'Additional Data'!$V$3, "Medium", "High"))</f>
        <v>Low</v>
      </c>
      <c r="BL1170" t="str">
        <f>IF(L1170 &lt;= 'Additional Data'!$AA$2, "Low", IF(L1170 &lt;= 'Additional Data'!$AA$3, "Medium", "High"))</f>
        <v>Low</v>
      </c>
      <c r="BM1170">
        <v>1169</v>
      </c>
    </row>
    <row r="1171" spans="1:65" x14ac:dyDescent="0.25">
      <c r="A1171">
        <v>45894</v>
      </c>
      <c r="B1171" t="str">
        <f>IF(A1171 &lt;= 'Additional Data'!$B$2,"Low", IF(A1171 &lt;='Additional Data'!$B$3, "Medium", "High"))</f>
        <v>Medium</v>
      </c>
      <c r="C1171">
        <v>0</v>
      </c>
      <c r="D1171">
        <v>2</v>
      </c>
      <c r="E1171">
        <v>15</v>
      </c>
      <c r="F1171" t="str">
        <f t="shared" si="162"/>
        <v>Recent</v>
      </c>
      <c r="G1171">
        <v>27</v>
      </c>
      <c r="H1171">
        <v>2</v>
      </c>
      <c r="I1171">
        <v>7</v>
      </c>
      <c r="J1171">
        <v>0</v>
      </c>
      <c r="K1171">
        <v>2</v>
      </c>
      <c r="L1171">
        <v>13</v>
      </c>
      <c r="M1171">
        <f>INDEX('Additional Data'!$H$2:$M$2, MATCH(MAX(G1171:L1171), G1171:L1171,0))</f>
        <v>0</v>
      </c>
      <c r="N1171">
        <v>1</v>
      </c>
      <c r="O1171">
        <v>1</v>
      </c>
      <c r="P1171">
        <v>0</v>
      </c>
      <c r="Q1171">
        <v>3</v>
      </c>
      <c r="R1171">
        <v>5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3</v>
      </c>
      <c r="Z1171">
        <v>11</v>
      </c>
      <c r="AA1171">
        <v>0</v>
      </c>
      <c r="AB1171">
        <v>46</v>
      </c>
      <c r="AC1171" t="str" cm="1">
        <f t="array" ref="AC1171">_xlfn.IFS(AB1171 &lt; 30, "&lt; 30", AB1171 &lt; 40, "30-39", AB1171 &lt; 50, "40-49", AB1171 &gt;= 50, "50+")</f>
        <v>40-49</v>
      </c>
      <c r="AD1171">
        <v>2281</v>
      </c>
      <c r="AE1171">
        <v>0</v>
      </c>
      <c r="AF1171">
        <v>1</v>
      </c>
      <c r="AG1171">
        <v>0</v>
      </c>
      <c r="AH1171">
        <v>0</v>
      </c>
      <c r="AI1171">
        <v>0</v>
      </c>
      <c r="AJ1171" t="str" cm="1">
        <f t="array" ref="AJ117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7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71">
        <v>1</v>
      </c>
      <c r="AM1171">
        <v>0</v>
      </c>
      <c r="AN1171">
        <v>0</v>
      </c>
      <c r="AO1171">
        <v>0</v>
      </c>
      <c r="AP1171">
        <v>0</v>
      </c>
      <c r="AQ1171" t="str" cm="1">
        <f t="array" ref="AQ117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171" t="str" cm="1">
        <f t="array" ref="AR117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171">
        <v>38</v>
      </c>
      <c r="AT1171">
        <v>25</v>
      </c>
      <c r="AU1171">
        <v>0</v>
      </c>
      <c r="AV1171">
        <v>2</v>
      </c>
      <c r="AW1171" t="s">
        <v>45</v>
      </c>
      <c r="AX1171" t="s">
        <v>13</v>
      </c>
      <c r="AY1171" t="str">
        <f t="shared" si="163"/>
        <v>Store</v>
      </c>
      <c r="AZ1171">
        <v>4</v>
      </c>
      <c r="BA1171" t="s">
        <v>44</v>
      </c>
      <c r="BB1171">
        <f t="shared" si="164"/>
        <v>4</v>
      </c>
      <c r="BC1171">
        <f t="shared" si="165"/>
        <v>51</v>
      </c>
      <c r="BD1171">
        <f t="shared" si="166"/>
        <v>9</v>
      </c>
      <c r="BE1171">
        <f t="shared" si="167"/>
        <v>0</v>
      </c>
      <c r="BF1171">
        <f t="shared" si="168"/>
        <v>1</v>
      </c>
      <c r="BG1171">
        <f t="shared" si="169"/>
        <v>10</v>
      </c>
      <c r="BH1171">
        <f t="shared" si="170"/>
        <v>2</v>
      </c>
      <c r="BI1171" t="str">
        <f>VLOOKUP(BH1171,'Additional Data'!$E$1:$F$12,2,FALSE)</f>
        <v>Churned Customer</v>
      </c>
      <c r="BJ1171" t="str">
        <f>IF(G1171 &lt;= 'Additional Data'!$Q$2, "Low", IF(G1171 &lt;= 'Additional Data'!$Q$3, "Medium", "High"))</f>
        <v>Medium</v>
      </c>
      <c r="BK1171" t="str">
        <f>IF(K1171 &lt;= 'Additional Data'!$V$2, "Low", IF(K1171 &lt;= 'Additional Data'!$V$3, "Medium", "High"))</f>
        <v>Medium</v>
      </c>
      <c r="BL1171" t="str">
        <f>IF(L1171 &lt;= 'Additional Data'!$AA$2, "Low", IF(L1171 &lt;= 'Additional Data'!$AA$3, "Medium", "High"))</f>
        <v>Medium</v>
      </c>
      <c r="BM1171">
        <v>1170</v>
      </c>
    </row>
    <row r="1172" spans="1:65" x14ac:dyDescent="0.25">
      <c r="A1172">
        <v>78579</v>
      </c>
      <c r="B1172" t="str">
        <f>IF(A1172 &lt;= 'Additional Data'!$B$2,"Low", IF(A1172 &lt;='Additional Data'!$B$3, "Medium", "High"))</f>
        <v>High</v>
      </c>
      <c r="C1172">
        <v>0</v>
      </c>
      <c r="D1172">
        <v>0</v>
      </c>
      <c r="E1172">
        <v>35</v>
      </c>
      <c r="F1172" t="str">
        <f t="shared" si="162"/>
        <v>Mid</v>
      </c>
      <c r="G1172">
        <v>816</v>
      </c>
      <c r="H1172">
        <v>66</v>
      </c>
      <c r="I1172">
        <v>549</v>
      </c>
      <c r="J1172">
        <v>216</v>
      </c>
      <c r="K1172">
        <v>66</v>
      </c>
      <c r="L1172">
        <v>99</v>
      </c>
      <c r="M1172">
        <f>INDEX('Additional Data'!$H$2:$M$2, MATCH(MAX(G1172:L1172), G1172:L1172,0))</f>
        <v>0</v>
      </c>
      <c r="N1172">
        <v>1</v>
      </c>
      <c r="O1172">
        <v>5</v>
      </c>
      <c r="P1172">
        <v>6</v>
      </c>
      <c r="Q1172">
        <v>4</v>
      </c>
      <c r="R1172">
        <v>3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3</v>
      </c>
      <c r="Z1172">
        <v>11</v>
      </c>
      <c r="AA1172">
        <v>1</v>
      </c>
      <c r="AB1172">
        <v>50</v>
      </c>
      <c r="AC1172" t="str" cm="1">
        <f t="array" ref="AC1172">_xlfn.IFS(AB1172 &lt; 30, "&lt; 30", AB1172 &lt; 40, "30-39", AB1172 &lt; 50, "40-49", AB1172 &gt;= 50, "50+")</f>
        <v>50+</v>
      </c>
      <c r="AD1172">
        <v>2713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 t="str" cm="1">
        <f t="array" ref="AJ117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17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72">
        <v>0</v>
      </c>
      <c r="AM1172">
        <v>0</v>
      </c>
      <c r="AN1172">
        <v>0</v>
      </c>
      <c r="AO1172">
        <v>1</v>
      </c>
      <c r="AP1172">
        <v>0</v>
      </c>
      <c r="AQ1172" t="str" cm="1">
        <f t="array" ref="AQ117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172" t="str" cm="1">
        <f t="array" ref="AR117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72">
        <v>1713</v>
      </c>
      <c r="AT1172">
        <v>1614</v>
      </c>
      <c r="AU1172">
        <v>0</v>
      </c>
      <c r="AV1172">
        <v>0</v>
      </c>
      <c r="AW1172" t="s">
        <v>43</v>
      </c>
      <c r="AX1172" t="s">
        <v>12</v>
      </c>
      <c r="AY1172" t="str">
        <f t="shared" si="163"/>
        <v>Catalog</v>
      </c>
      <c r="AZ1172">
        <v>15</v>
      </c>
      <c r="BA1172" t="s">
        <v>44</v>
      </c>
      <c r="BB1172">
        <f t="shared" si="164"/>
        <v>15</v>
      </c>
      <c r="BC1172">
        <f t="shared" si="165"/>
        <v>1812</v>
      </c>
      <c r="BD1172">
        <f t="shared" si="166"/>
        <v>7</v>
      </c>
      <c r="BE1172">
        <f t="shared" si="167"/>
        <v>5</v>
      </c>
      <c r="BF1172">
        <f t="shared" si="168"/>
        <v>9</v>
      </c>
      <c r="BG1172">
        <f t="shared" si="169"/>
        <v>21</v>
      </c>
      <c r="BH1172">
        <f t="shared" si="170"/>
        <v>8</v>
      </c>
      <c r="BI1172" t="str">
        <f>VLOOKUP(BH1172,'Additional Data'!$E$1:$F$12,2,FALSE)</f>
        <v>Top Customer</v>
      </c>
      <c r="BJ1172" t="str">
        <f>IF(G1172 &lt;= 'Additional Data'!$Q$2, "Low", IF(G1172 &lt;= 'Additional Data'!$Q$3, "Medium", "High"))</f>
        <v>High</v>
      </c>
      <c r="BK1172" t="str">
        <f>IF(K1172 &lt;= 'Additional Data'!$V$2, "Low", IF(K1172 &lt;= 'Additional Data'!$V$3, "Medium", "High"))</f>
        <v>High</v>
      </c>
      <c r="BL1172" t="str">
        <f>IF(L1172 &lt;= 'Additional Data'!$AA$2, "Low", IF(L1172 &lt;= 'Additional Data'!$AA$3, "Medium", "High"))</f>
        <v>High</v>
      </c>
      <c r="BM1172">
        <v>1171</v>
      </c>
    </row>
    <row r="1173" spans="1:65" x14ac:dyDescent="0.25">
      <c r="A1173">
        <v>67369</v>
      </c>
      <c r="B1173" t="str">
        <f>IF(A1173 &lt;= 'Additional Data'!$B$2,"Low", IF(A1173 &lt;='Additional Data'!$B$3, "Medium", "High"))</f>
        <v>Medium</v>
      </c>
      <c r="C1173">
        <v>0</v>
      </c>
      <c r="D1173">
        <v>1</v>
      </c>
      <c r="E1173">
        <v>81</v>
      </c>
      <c r="F1173" t="str">
        <f t="shared" si="162"/>
        <v>Old</v>
      </c>
      <c r="G1173">
        <v>1298</v>
      </c>
      <c r="H1173">
        <v>0</v>
      </c>
      <c r="I1173">
        <v>70</v>
      </c>
      <c r="J1173">
        <v>37</v>
      </c>
      <c r="K1173">
        <v>14</v>
      </c>
      <c r="L1173">
        <v>42</v>
      </c>
      <c r="M1173">
        <f>INDEX('Additional Data'!$H$2:$M$2, MATCH(MAX(G1173:L1173), G1173:L1173,0))</f>
        <v>0</v>
      </c>
      <c r="N1173">
        <v>4</v>
      </c>
      <c r="O1173">
        <v>7</v>
      </c>
      <c r="P1173">
        <v>4</v>
      </c>
      <c r="Q1173">
        <v>10</v>
      </c>
      <c r="R1173">
        <v>4</v>
      </c>
      <c r="S1173">
        <v>0</v>
      </c>
      <c r="T1173">
        <v>1</v>
      </c>
      <c r="U1173">
        <v>1</v>
      </c>
      <c r="V1173">
        <v>0</v>
      </c>
      <c r="W1173">
        <v>0</v>
      </c>
      <c r="X1173">
        <v>0</v>
      </c>
      <c r="Y1173">
        <v>3</v>
      </c>
      <c r="Z1173">
        <v>11</v>
      </c>
      <c r="AA1173">
        <v>1</v>
      </c>
      <c r="AB1173">
        <v>51</v>
      </c>
      <c r="AC1173" t="str" cm="1">
        <f t="array" ref="AC1173">_xlfn.IFS(AB1173 &lt; 30, "&lt; 30", AB1173 &lt; 40, "30-39", AB1173 &lt; 50, "40-49", AB1173 &gt;= 50, "50+")</f>
        <v>50+</v>
      </c>
      <c r="AD1173">
        <v>2748</v>
      </c>
      <c r="AE1173">
        <v>0</v>
      </c>
      <c r="AF1173">
        <v>0</v>
      </c>
      <c r="AG1173">
        <v>0</v>
      </c>
      <c r="AH1173">
        <v>0</v>
      </c>
      <c r="AI1173">
        <v>1</v>
      </c>
      <c r="AJ1173" t="str" cm="1">
        <f t="array" ref="AJ117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17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73">
        <v>0</v>
      </c>
      <c r="AM1173">
        <v>0</v>
      </c>
      <c r="AN1173">
        <v>0</v>
      </c>
      <c r="AO1173">
        <v>1</v>
      </c>
      <c r="AP1173">
        <v>0</v>
      </c>
      <c r="AQ1173" t="str" cm="1">
        <f t="array" ref="AQ117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173" t="str" cm="1">
        <f t="array" ref="AR117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73">
        <v>1419</v>
      </c>
      <c r="AT1173">
        <v>1377</v>
      </c>
      <c r="AU1173">
        <v>2</v>
      </c>
      <c r="AV1173">
        <v>1</v>
      </c>
      <c r="AW1173" t="s">
        <v>43</v>
      </c>
      <c r="AX1173" t="s">
        <v>13</v>
      </c>
      <c r="AY1173" t="str">
        <f t="shared" si="163"/>
        <v>Store</v>
      </c>
      <c r="AZ1173">
        <v>21</v>
      </c>
      <c r="BA1173" t="s">
        <v>48</v>
      </c>
      <c r="BB1173">
        <f t="shared" si="164"/>
        <v>21</v>
      </c>
      <c r="BC1173">
        <f t="shared" si="165"/>
        <v>1461</v>
      </c>
      <c r="BD1173">
        <f t="shared" si="166"/>
        <v>1.9999999999999996</v>
      </c>
      <c r="BE1173">
        <f t="shared" si="167"/>
        <v>8</v>
      </c>
      <c r="BF1173">
        <f t="shared" si="168"/>
        <v>8</v>
      </c>
      <c r="BG1173">
        <f t="shared" si="169"/>
        <v>18</v>
      </c>
      <c r="BH1173">
        <f t="shared" si="170"/>
        <v>6</v>
      </c>
      <c r="BI1173" t="str">
        <f>VLOOKUP(BH1173,'Additional Data'!$E$1:$F$12,2,FALSE)</f>
        <v>Loyal Customer</v>
      </c>
      <c r="BJ1173" t="str">
        <f>IF(G1173 &lt;= 'Additional Data'!$Q$2, "Low", IF(G1173 &lt;= 'Additional Data'!$Q$3, "Medium", "High"))</f>
        <v>High</v>
      </c>
      <c r="BK1173" t="str">
        <f>IF(K1173 &lt;= 'Additional Data'!$V$2, "Low", IF(K1173 &lt;= 'Additional Data'!$V$3, "Medium", "High"))</f>
        <v>Medium</v>
      </c>
      <c r="BL1173" t="str">
        <f>IF(L1173 &lt;= 'Additional Data'!$AA$2, "Low", IF(L1173 &lt;= 'Additional Data'!$AA$3, "Medium", "High"))</f>
        <v>Medium</v>
      </c>
      <c r="BM1173">
        <v>1172</v>
      </c>
    </row>
    <row r="1174" spans="1:65" x14ac:dyDescent="0.25">
      <c r="A1174">
        <v>58401</v>
      </c>
      <c r="B1174" t="str">
        <f>IF(A1174 &lt;= 'Additional Data'!$B$2,"Low", IF(A1174 &lt;='Additional Data'!$B$3, "Medium", "High"))</f>
        <v>Medium</v>
      </c>
      <c r="C1174">
        <v>0</v>
      </c>
      <c r="D1174">
        <v>1</v>
      </c>
      <c r="E1174">
        <v>55</v>
      </c>
      <c r="F1174" t="str">
        <f t="shared" si="162"/>
        <v>Mid</v>
      </c>
      <c r="G1174">
        <v>10</v>
      </c>
      <c r="H1174">
        <v>0</v>
      </c>
      <c r="I1174">
        <v>11</v>
      </c>
      <c r="J1174">
        <v>17</v>
      </c>
      <c r="K1174">
        <v>29</v>
      </c>
      <c r="L1174">
        <v>29</v>
      </c>
      <c r="M1174">
        <f>INDEX('Additional Data'!$H$2:$M$2, MATCH(MAX(G1174:L1174), G1174:L1174,0))</f>
        <v>0</v>
      </c>
      <c r="N1174">
        <v>1</v>
      </c>
      <c r="O1174">
        <v>1</v>
      </c>
      <c r="P1174">
        <v>2</v>
      </c>
      <c r="Q1174">
        <v>2</v>
      </c>
      <c r="R1174">
        <v>4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3</v>
      </c>
      <c r="Z1174">
        <v>11</v>
      </c>
      <c r="AA1174">
        <v>0</v>
      </c>
      <c r="AB1174">
        <v>60</v>
      </c>
      <c r="AC1174" t="str" cm="1">
        <f t="array" ref="AC1174">_xlfn.IFS(AB1174 &lt; 30, "&lt; 30", AB1174 &lt; 40, "30-39", AB1174 &lt; 50, "40-49", AB1174 &gt;= 50, "50+")</f>
        <v>50+</v>
      </c>
      <c r="AD1174">
        <v>2229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 t="str" cm="1">
        <f t="array" ref="AJ117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17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74">
        <v>0</v>
      </c>
      <c r="AM1174">
        <v>0</v>
      </c>
      <c r="AN1174">
        <v>1</v>
      </c>
      <c r="AO1174">
        <v>0</v>
      </c>
      <c r="AP1174">
        <v>0</v>
      </c>
      <c r="AQ1174" t="str" cm="1">
        <f t="array" ref="AQ117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74" t="str" cm="1">
        <f t="array" ref="AR117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74">
        <v>67</v>
      </c>
      <c r="AT1174">
        <v>38</v>
      </c>
      <c r="AU1174">
        <v>0</v>
      </c>
      <c r="AV1174">
        <v>1</v>
      </c>
      <c r="AW1174" t="s">
        <v>47</v>
      </c>
      <c r="AX1174" t="s">
        <v>12</v>
      </c>
      <c r="AY1174" t="str">
        <f t="shared" si="163"/>
        <v>Catalog</v>
      </c>
      <c r="AZ1174">
        <v>5</v>
      </c>
      <c r="BA1174" t="s">
        <v>44</v>
      </c>
      <c r="BB1174">
        <f t="shared" si="164"/>
        <v>5</v>
      </c>
      <c r="BC1174">
        <f t="shared" si="165"/>
        <v>96</v>
      </c>
      <c r="BD1174">
        <f t="shared" si="166"/>
        <v>5</v>
      </c>
      <c r="BE1174">
        <f t="shared" si="167"/>
        <v>1</v>
      </c>
      <c r="BF1174">
        <f t="shared" si="168"/>
        <v>3</v>
      </c>
      <c r="BG1174">
        <f t="shared" si="169"/>
        <v>9</v>
      </c>
      <c r="BH1174">
        <f t="shared" si="170"/>
        <v>2</v>
      </c>
      <c r="BI1174" t="str">
        <f>VLOOKUP(BH1174,'Additional Data'!$E$1:$F$12,2,FALSE)</f>
        <v>Churned Customer</v>
      </c>
      <c r="BJ1174" t="str">
        <f>IF(G1174 &lt;= 'Additional Data'!$Q$2, "Low", IF(G1174 &lt;= 'Additional Data'!$Q$3, "Medium", "High"))</f>
        <v>Low</v>
      </c>
      <c r="BK1174" t="str">
        <f>IF(K1174 &lt;= 'Additional Data'!$V$2, "Low", IF(K1174 &lt;= 'Additional Data'!$V$3, "Medium", "High"))</f>
        <v>Medium</v>
      </c>
      <c r="BL1174" t="str">
        <f>IF(L1174 &lt;= 'Additional Data'!$AA$2, "Low", IF(L1174 &lt;= 'Additional Data'!$AA$3, "Medium", "High"))</f>
        <v>Medium</v>
      </c>
      <c r="BM1174">
        <v>1173</v>
      </c>
    </row>
    <row r="1175" spans="1:65" x14ac:dyDescent="0.25">
      <c r="A1175">
        <v>62307</v>
      </c>
      <c r="B1175" t="str">
        <f>IF(A1175 &lt;= 'Additional Data'!$B$2,"Low", IF(A1175 &lt;='Additional Data'!$B$3, "Medium", "High"))</f>
        <v>Medium</v>
      </c>
      <c r="C1175">
        <v>0</v>
      </c>
      <c r="D1175">
        <v>1</v>
      </c>
      <c r="E1175">
        <v>94</v>
      </c>
      <c r="F1175" t="str">
        <f t="shared" si="162"/>
        <v>Old</v>
      </c>
      <c r="G1175">
        <v>87</v>
      </c>
      <c r="H1175">
        <v>13</v>
      </c>
      <c r="I1175">
        <v>34</v>
      </c>
      <c r="J1175">
        <v>10</v>
      </c>
      <c r="K1175">
        <v>6</v>
      </c>
      <c r="L1175">
        <v>10</v>
      </c>
      <c r="M1175">
        <f>INDEX('Additional Data'!$H$2:$M$2, MATCH(MAX(G1175:L1175), G1175:L1175,0))</f>
        <v>0</v>
      </c>
      <c r="N1175">
        <v>1</v>
      </c>
      <c r="O1175">
        <v>4</v>
      </c>
      <c r="P1175">
        <v>0</v>
      </c>
      <c r="Q1175">
        <v>4</v>
      </c>
      <c r="R1175">
        <v>5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3</v>
      </c>
      <c r="Z1175">
        <v>11</v>
      </c>
      <c r="AA1175">
        <v>0</v>
      </c>
      <c r="AB1175">
        <v>68</v>
      </c>
      <c r="AC1175" t="str" cm="1">
        <f t="array" ref="AC1175">_xlfn.IFS(AB1175 &lt; 30, "&lt; 30", AB1175 &lt; 40, "30-39", AB1175 &lt; 50, "40-49", AB1175 &gt;= 50, "50+")</f>
        <v>50+</v>
      </c>
      <c r="AD1175">
        <v>2291</v>
      </c>
      <c r="AE1175">
        <v>0</v>
      </c>
      <c r="AF1175">
        <v>0</v>
      </c>
      <c r="AG1175">
        <v>1</v>
      </c>
      <c r="AH1175">
        <v>0</v>
      </c>
      <c r="AI1175">
        <v>0</v>
      </c>
      <c r="AJ1175" t="str" cm="1">
        <f t="array" ref="AJ117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17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75">
        <v>0</v>
      </c>
      <c r="AM1175">
        <v>0</v>
      </c>
      <c r="AN1175">
        <v>1</v>
      </c>
      <c r="AO1175">
        <v>0</v>
      </c>
      <c r="AP1175">
        <v>0</v>
      </c>
      <c r="AQ1175" t="str" cm="1">
        <f t="array" ref="AQ117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75" t="str" cm="1">
        <f t="array" ref="AR117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75">
        <v>150</v>
      </c>
      <c r="AT1175">
        <v>140</v>
      </c>
      <c r="AU1175">
        <v>0</v>
      </c>
      <c r="AV1175">
        <v>1</v>
      </c>
      <c r="AW1175" t="s">
        <v>47</v>
      </c>
      <c r="AX1175" t="s">
        <v>11</v>
      </c>
      <c r="AY1175" t="str">
        <f t="shared" si="163"/>
        <v>Web</v>
      </c>
      <c r="AZ1175">
        <v>8</v>
      </c>
      <c r="BA1175" t="s">
        <v>44</v>
      </c>
      <c r="BB1175">
        <f t="shared" si="164"/>
        <v>8</v>
      </c>
      <c r="BC1175">
        <f t="shared" si="165"/>
        <v>160</v>
      </c>
      <c r="BD1175">
        <f t="shared" si="166"/>
        <v>0.99999999999999978</v>
      </c>
      <c r="BE1175">
        <f t="shared" si="167"/>
        <v>3</v>
      </c>
      <c r="BF1175">
        <f t="shared" si="168"/>
        <v>3</v>
      </c>
      <c r="BG1175">
        <f t="shared" si="169"/>
        <v>7</v>
      </c>
      <c r="BH1175">
        <f t="shared" si="170"/>
        <v>1</v>
      </c>
      <c r="BI1175" t="str">
        <f>VLOOKUP(BH1175,'Additional Data'!$E$1:$F$12,2,FALSE)</f>
        <v>Churned Customer</v>
      </c>
      <c r="BJ1175" t="str">
        <f>IF(G1175 &lt;= 'Additional Data'!$Q$2, "Low", IF(G1175 &lt;= 'Additional Data'!$Q$3, "Medium", "High"))</f>
        <v>Medium</v>
      </c>
      <c r="BK1175" t="str">
        <f>IF(K1175 &lt;= 'Additional Data'!$V$2, "Low", IF(K1175 &lt;= 'Additional Data'!$V$3, "Medium", "High"))</f>
        <v>Medium</v>
      </c>
      <c r="BL1175" t="str">
        <f>IF(L1175 &lt;= 'Additional Data'!$AA$2, "Low", IF(L1175 &lt;= 'Additional Data'!$AA$3, "Medium", "High"))</f>
        <v>Medium</v>
      </c>
      <c r="BM1175">
        <v>1174</v>
      </c>
    </row>
    <row r="1176" spans="1:65" x14ac:dyDescent="0.25">
      <c r="A1176">
        <v>43641</v>
      </c>
      <c r="B1176" t="str">
        <f>IF(A1176 &lt;= 'Additional Data'!$B$2,"Low", IF(A1176 &lt;='Additional Data'!$B$3, "Medium", "High"))</f>
        <v>Medium</v>
      </c>
      <c r="C1176">
        <v>1</v>
      </c>
      <c r="D1176">
        <v>1</v>
      </c>
      <c r="E1176">
        <v>50</v>
      </c>
      <c r="F1176" t="str">
        <f t="shared" si="162"/>
        <v>Mid</v>
      </c>
      <c r="G1176">
        <v>57</v>
      </c>
      <c r="H1176">
        <v>2</v>
      </c>
      <c r="I1176">
        <v>51</v>
      </c>
      <c r="J1176">
        <v>4</v>
      </c>
      <c r="K1176">
        <v>2</v>
      </c>
      <c r="L1176">
        <v>23</v>
      </c>
      <c r="M1176">
        <f>INDEX('Additional Data'!$H$2:$M$2, MATCH(MAX(G1176:L1176), G1176:L1176,0))</f>
        <v>0</v>
      </c>
      <c r="N1176">
        <v>3</v>
      </c>
      <c r="O1176">
        <v>2</v>
      </c>
      <c r="P1176">
        <v>1</v>
      </c>
      <c r="Q1176">
        <v>4</v>
      </c>
      <c r="R1176">
        <v>6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3</v>
      </c>
      <c r="Z1176">
        <v>11</v>
      </c>
      <c r="AA1176">
        <v>0</v>
      </c>
      <c r="AB1176">
        <v>51</v>
      </c>
      <c r="AC1176" t="str" cm="1">
        <f t="array" ref="AC1176">_xlfn.IFS(AB1176 &lt; 30, "&lt; 30", AB1176 &lt; 40, "30-39", AB1176 &lt; 50, "40-49", AB1176 &gt;= 50, "50+")</f>
        <v>50+</v>
      </c>
      <c r="AD1176">
        <v>2592</v>
      </c>
      <c r="AE1176">
        <v>0</v>
      </c>
      <c r="AF1176">
        <v>1</v>
      </c>
      <c r="AG1176">
        <v>0</v>
      </c>
      <c r="AH1176">
        <v>0</v>
      </c>
      <c r="AI1176">
        <v>0</v>
      </c>
      <c r="AJ1176" t="str" cm="1">
        <f t="array" ref="AJ117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7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76">
        <v>0</v>
      </c>
      <c r="AM1176">
        <v>0</v>
      </c>
      <c r="AN1176">
        <v>0</v>
      </c>
      <c r="AO1176">
        <v>1</v>
      </c>
      <c r="AP1176">
        <v>0</v>
      </c>
      <c r="AQ1176" t="str" cm="1">
        <f t="array" ref="AQ117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176" t="str" cm="1">
        <f t="array" ref="AR117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76">
        <v>116</v>
      </c>
      <c r="AT1176">
        <v>93</v>
      </c>
      <c r="AU1176">
        <v>0</v>
      </c>
      <c r="AV1176">
        <v>2</v>
      </c>
      <c r="AW1176" t="s">
        <v>47</v>
      </c>
      <c r="AX1176" t="s">
        <v>13</v>
      </c>
      <c r="AY1176" t="str">
        <f t="shared" si="163"/>
        <v>Store</v>
      </c>
      <c r="AZ1176">
        <v>7</v>
      </c>
      <c r="BA1176" t="s">
        <v>44</v>
      </c>
      <c r="BB1176">
        <f t="shared" si="164"/>
        <v>7</v>
      </c>
      <c r="BC1176">
        <f t="shared" si="165"/>
        <v>139</v>
      </c>
      <c r="BD1176">
        <f t="shared" si="166"/>
        <v>5</v>
      </c>
      <c r="BE1176">
        <f t="shared" si="167"/>
        <v>3</v>
      </c>
      <c r="BF1176">
        <f t="shared" si="168"/>
        <v>3</v>
      </c>
      <c r="BG1176">
        <f t="shared" si="169"/>
        <v>11</v>
      </c>
      <c r="BH1176">
        <f t="shared" si="170"/>
        <v>3</v>
      </c>
      <c r="BI1176" t="str">
        <f>VLOOKUP(BH1176,'Additional Data'!$E$1:$F$12,2,FALSE)</f>
        <v>At Risk</v>
      </c>
      <c r="BJ1176" t="str">
        <f>IF(G1176 &lt;= 'Additional Data'!$Q$2, "Low", IF(G1176 &lt;= 'Additional Data'!$Q$3, "Medium", "High"))</f>
        <v>Medium</v>
      </c>
      <c r="BK1176" t="str">
        <f>IF(K1176 &lt;= 'Additional Data'!$V$2, "Low", IF(K1176 &lt;= 'Additional Data'!$V$3, "Medium", "High"))</f>
        <v>Medium</v>
      </c>
      <c r="BL1176" t="str">
        <f>IF(L1176 &lt;= 'Additional Data'!$AA$2, "Low", IF(L1176 &lt;= 'Additional Data'!$AA$3, "Medium", "High"))</f>
        <v>Medium</v>
      </c>
      <c r="BM1176">
        <v>1175</v>
      </c>
    </row>
    <row r="1177" spans="1:65" x14ac:dyDescent="0.25">
      <c r="A1177">
        <v>63841</v>
      </c>
      <c r="B1177" t="str">
        <f>IF(A1177 &lt;= 'Additional Data'!$B$2,"Low", IF(A1177 &lt;='Additional Data'!$B$3, "Medium", "High"))</f>
        <v>Medium</v>
      </c>
      <c r="C1177">
        <v>0</v>
      </c>
      <c r="D1177">
        <v>1</v>
      </c>
      <c r="E1177">
        <v>64</v>
      </c>
      <c r="F1177" t="str">
        <f t="shared" si="162"/>
        <v>Old</v>
      </c>
      <c r="G1177">
        <v>635</v>
      </c>
      <c r="H1177">
        <v>15</v>
      </c>
      <c r="I1177">
        <v>100</v>
      </c>
      <c r="J1177">
        <v>20</v>
      </c>
      <c r="K1177">
        <v>7</v>
      </c>
      <c r="L1177">
        <v>131</v>
      </c>
      <c r="M1177">
        <f>INDEX('Additional Data'!$H$2:$M$2, MATCH(MAX(G1177:L1177), G1177:L1177,0))</f>
        <v>0</v>
      </c>
      <c r="N1177">
        <v>1</v>
      </c>
      <c r="O1177">
        <v>9</v>
      </c>
      <c r="P1177">
        <v>3</v>
      </c>
      <c r="Q1177">
        <v>9</v>
      </c>
      <c r="R1177">
        <v>6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3</v>
      </c>
      <c r="Z1177">
        <v>11</v>
      </c>
      <c r="AA1177">
        <v>0</v>
      </c>
      <c r="AB1177">
        <v>52</v>
      </c>
      <c r="AC1177" t="str" cm="1">
        <f t="array" ref="AC1177">_xlfn.IFS(AB1177 &lt; 30, "&lt; 30", AB1177 &lt; 40, "30-39", AB1177 &lt; 50, "40-49", AB1177 &gt;= 50, "50+")</f>
        <v>50+</v>
      </c>
      <c r="AD1177">
        <v>2593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 t="str" cm="1">
        <f t="array" ref="AJ117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17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77">
        <v>0</v>
      </c>
      <c r="AM1177">
        <v>0</v>
      </c>
      <c r="AN1177">
        <v>0</v>
      </c>
      <c r="AO1177">
        <v>1</v>
      </c>
      <c r="AP1177">
        <v>0</v>
      </c>
      <c r="AQ1177" t="str" cm="1">
        <f t="array" ref="AQ117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177" t="str" cm="1">
        <f t="array" ref="AR117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77">
        <v>777</v>
      </c>
      <c r="AT1177">
        <v>646</v>
      </c>
      <c r="AU1177">
        <v>0</v>
      </c>
      <c r="AV1177">
        <v>1</v>
      </c>
      <c r="AW1177" t="s">
        <v>46</v>
      </c>
      <c r="AX1177" t="s">
        <v>11</v>
      </c>
      <c r="AY1177" t="str">
        <f t="shared" si="163"/>
        <v>Web</v>
      </c>
      <c r="AZ1177">
        <v>21</v>
      </c>
      <c r="BA1177" t="s">
        <v>44</v>
      </c>
      <c r="BB1177">
        <f t="shared" si="164"/>
        <v>21</v>
      </c>
      <c r="BC1177">
        <f t="shared" si="165"/>
        <v>908</v>
      </c>
      <c r="BD1177">
        <f t="shared" si="166"/>
        <v>4</v>
      </c>
      <c r="BE1177">
        <f t="shared" si="167"/>
        <v>8</v>
      </c>
      <c r="BF1177">
        <f t="shared" si="168"/>
        <v>6</v>
      </c>
      <c r="BG1177">
        <f t="shared" si="169"/>
        <v>18</v>
      </c>
      <c r="BH1177">
        <f t="shared" si="170"/>
        <v>6</v>
      </c>
      <c r="BI1177" t="str">
        <f>VLOOKUP(BH1177,'Additional Data'!$E$1:$F$12,2,FALSE)</f>
        <v>Loyal Customer</v>
      </c>
      <c r="BJ1177" t="str">
        <f>IF(G1177 &lt;= 'Additional Data'!$Q$2, "Low", IF(G1177 &lt;= 'Additional Data'!$Q$3, "Medium", "High"))</f>
        <v>High</v>
      </c>
      <c r="BK1177" t="str">
        <f>IF(K1177 &lt;= 'Additional Data'!$V$2, "Low", IF(K1177 &lt;= 'Additional Data'!$V$3, "Medium", "High"))</f>
        <v>Medium</v>
      </c>
      <c r="BL1177" t="str">
        <f>IF(L1177 &lt;= 'Additional Data'!$AA$2, "Low", IF(L1177 &lt;= 'Additional Data'!$AA$3, "Medium", "High"))</f>
        <v>High</v>
      </c>
      <c r="BM1177">
        <v>1176</v>
      </c>
    </row>
    <row r="1178" spans="1:65" x14ac:dyDescent="0.25">
      <c r="A1178">
        <v>46891</v>
      </c>
      <c r="B1178" t="str">
        <f>IF(A1178 &lt;= 'Additional Data'!$B$2,"Low", IF(A1178 &lt;='Additional Data'!$B$3, "Medium", "High"))</f>
        <v>Medium</v>
      </c>
      <c r="C1178">
        <v>0</v>
      </c>
      <c r="D1178">
        <v>1</v>
      </c>
      <c r="E1178">
        <v>91</v>
      </c>
      <c r="F1178" t="str">
        <f t="shared" si="162"/>
        <v>Old</v>
      </c>
      <c r="G1178">
        <v>43</v>
      </c>
      <c r="H1178">
        <v>12</v>
      </c>
      <c r="I1178">
        <v>23</v>
      </c>
      <c r="J1178">
        <v>29</v>
      </c>
      <c r="K1178">
        <v>15</v>
      </c>
      <c r="L1178">
        <v>61</v>
      </c>
      <c r="M1178">
        <f>INDEX('Additional Data'!$H$2:$M$2, MATCH(MAX(G1178:L1178), G1178:L1178,0))</f>
        <v>0</v>
      </c>
      <c r="N1178">
        <v>1</v>
      </c>
      <c r="O1178">
        <v>2</v>
      </c>
      <c r="P1178">
        <v>1</v>
      </c>
      <c r="Q1178">
        <v>4</v>
      </c>
      <c r="R1178">
        <v>4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3</v>
      </c>
      <c r="Z1178">
        <v>11</v>
      </c>
      <c r="AA1178">
        <v>0</v>
      </c>
      <c r="AB1178">
        <v>55</v>
      </c>
      <c r="AC1178" t="str" cm="1">
        <f t="array" ref="AC1178">_xlfn.IFS(AB1178 &lt; 30, "&lt; 30", AB1178 &lt; 40, "30-39", AB1178 &lt; 50, "40-49", AB1178 &gt;= 50, "50+")</f>
        <v>50+</v>
      </c>
      <c r="AD1178">
        <v>2460</v>
      </c>
      <c r="AE1178">
        <v>0</v>
      </c>
      <c r="AF1178">
        <v>1</v>
      </c>
      <c r="AG1178">
        <v>0</v>
      </c>
      <c r="AH1178">
        <v>0</v>
      </c>
      <c r="AI1178">
        <v>0</v>
      </c>
      <c r="AJ1178" t="str" cm="1">
        <f t="array" ref="AJ117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7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78">
        <v>1</v>
      </c>
      <c r="AM1178">
        <v>0</v>
      </c>
      <c r="AN1178">
        <v>0</v>
      </c>
      <c r="AO1178">
        <v>0</v>
      </c>
      <c r="AP1178">
        <v>0</v>
      </c>
      <c r="AQ1178" t="str" cm="1">
        <f t="array" ref="AQ117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178" t="str" cm="1">
        <f t="array" ref="AR117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178">
        <v>122</v>
      </c>
      <c r="AT1178">
        <v>61</v>
      </c>
      <c r="AU1178">
        <v>0</v>
      </c>
      <c r="AV1178">
        <v>1</v>
      </c>
      <c r="AW1178" t="s">
        <v>47</v>
      </c>
      <c r="AX1178" t="s">
        <v>13</v>
      </c>
      <c r="AY1178" t="str">
        <f t="shared" si="163"/>
        <v>Store</v>
      </c>
      <c r="AZ1178">
        <v>7</v>
      </c>
      <c r="BA1178" t="s">
        <v>44</v>
      </c>
      <c r="BB1178">
        <f t="shared" si="164"/>
        <v>7</v>
      </c>
      <c r="BC1178">
        <f t="shared" si="165"/>
        <v>183</v>
      </c>
      <c r="BD1178">
        <f t="shared" si="166"/>
        <v>0.99999999999999978</v>
      </c>
      <c r="BE1178">
        <f t="shared" si="167"/>
        <v>3</v>
      </c>
      <c r="BF1178">
        <f t="shared" si="168"/>
        <v>3</v>
      </c>
      <c r="BG1178">
        <f t="shared" si="169"/>
        <v>7</v>
      </c>
      <c r="BH1178">
        <f t="shared" si="170"/>
        <v>1</v>
      </c>
      <c r="BI1178" t="str">
        <f>VLOOKUP(BH1178,'Additional Data'!$E$1:$F$12,2,FALSE)</f>
        <v>Churned Customer</v>
      </c>
      <c r="BJ1178" t="str">
        <f>IF(G1178 &lt;= 'Additional Data'!$Q$2, "Low", IF(G1178 &lt;= 'Additional Data'!$Q$3, "Medium", "High"))</f>
        <v>Medium</v>
      </c>
      <c r="BK1178" t="str">
        <f>IF(K1178 &lt;= 'Additional Data'!$V$2, "Low", IF(K1178 &lt;= 'Additional Data'!$V$3, "Medium", "High"))</f>
        <v>Medium</v>
      </c>
      <c r="BL1178" t="str">
        <f>IF(L1178 &lt;= 'Additional Data'!$AA$2, "Low", IF(L1178 &lt;= 'Additional Data'!$AA$3, "Medium", "High"))</f>
        <v>High</v>
      </c>
      <c r="BM1178">
        <v>1177</v>
      </c>
    </row>
    <row r="1179" spans="1:65" x14ac:dyDescent="0.25">
      <c r="A1179">
        <v>70091</v>
      </c>
      <c r="B1179" t="str">
        <f>IF(A1179 &lt;= 'Additional Data'!$B$2,"Low", IF(A1179 &lt;='Additional Data'!$B$3, "Medium", "High"))</f>
        <v>High</v>
      </c>
      <c r="C1179">
        <v>1</v>
      </c>
      <c r="D1179">
        <v>0</v>
      </c>
      <c r="E1179">
        <v>11</v>
      </c>
      <c r="F1179" t="str">
        <f t="shared" si="162"/>
        <v>Recent</v>
      </c>
      <c r="G1179">
        <v>964</v>
      </c>
      <c r="H1179">
        <v>34</v>
      </c>
      <c r="I1179">
        <v>137</v>
      </c>
      <c r="J1179">
        <v>15</v>
      </c>
      <c r="K1179">
        <v>0</v>
      </c>
      <c r="L1179">
        <v>11</v>
      </c>
      <c r="M1179">
        <f>INDEX('Additional Data'!$H$2:$M$2, MATCH(MAX(G1179:L1179), G1179:L1179,0))</f>
        <v>0</v>
      </c>
      <c r="N1179">
        <v>2</v>
      </c>
      <c r="O1179">
        <v>5</v>
      </c>
      <c r="P1179">
        <v>2</v>
      </c>
      <c r="Q1179">
        <v>10</v>
      </c>
      <c r="R1179">
        <v>8</v>
      </c>
      <c r="S1179">
        <v>0</v>
      </c>
      <c r="T1179">
        <v>1</v>
      </c>
      <c r="U1179">
        <v>0</v>
      </c>
      <c r="V1179">
        <v>0</v>
      </c>
      <c r="W1179">
        <v>0</v>
      </c>
      <c r="X1179">
        <v>0</v>
      </c>
      <c r="Y1179">
        <v>3</v>
      </c>
      <c r="Z1179">
        <v>11</v>
      </c>
      <c r="AA1179">
        <v>0</v>
      </c>
      <c r="AB1179">
        <v>51</v>
      </c>
      <c r="AC1179" t="str" cm="1">
        <f t="array" ref="AC1179">_xlfn.IFS(AB1179 &lt; 30, "&lt; 30", AB1179 &lt; 40, "30-39", AB1179 &lt; 50, "40-49", AB1179 &gt;= 50, "50+")</f>
        <v>50+</v>
      </c>
      <c r="AD1179">
        <v>2614</v>
      </c>
      <c r="AE1179">
        <v>0</v>
      </c>
      <c r="AF1179">
        <v>1</v>
      </c>
      <c r="AG1179">
        <v>0</v>
      </c>
      <c r="AH1179">
        <v>0</v>
      </c>
      <c r="AI1179">
        <v>0</v>
      </c>
      <c r="AJ1179" t="str" cm="1">
        <f t="array" ref="AJ117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7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79">
        <v>0</v>
      </c>
      <c r="AM1179">
        <v>0</v>
      </c>
      <c r="AN1179">
        <v>0</v>
      </c>
      <c r="AO1179">
        <v>1</v>
      </c>
      <c r="AP1179">
        <v>0</v>
      </c>
      <c r="AQ1179" t="str" cm="1">
        <f t="array" ref="AQ117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179" t="str" cm="1">
        <f t="array" ref="AR117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79">
        <v>1150</v>
      </c>
      <c r="AT1179">
        <v>1139</v>
      </c>
      <c r="AU1179">
        <v>1</v>
      </c>
      <c r="AV1179">
        <v>1</v>
      </c>
      <c r="AW1179" t="s">
        <v>43</v>
      </c>
      <c r="AX1179" t="s">
        <v>13</v>
      </c>
      <c r="AY1179" t="str">
        <f t="shared" si="163"/>
        <v>Store</v>
      </c>
      <c r="AZ1179">
        <v>17</v>
      </c>
      <c r="BA1179" t="s">
        <v>48</v>
      </c>
      <c r="BB1179">
        <f t="shared" si="164"/>
        <v>17</v>
      </c>
      <c r="BC1179">
        <f t="shared" si="165"/>
        <v>1161</v>
      </c>
      <c r="BD1179">
        <f t="shared" si="166"/>
        <v>9</v>
      </c>
      <c r="BE1179">
        <f t="shared" si="167"/>
        <v>6</v>
      </c>
      <c r="BF1179">
        <f t="shared" si="168"/>
        <v>7</v>
      </c>
      <c r="BG1179">
        <f t="shared" si="169"/>
        <v>22</v>
      </c>
      <c r="BH1179">
        <f t="shared" si="170"/>
        <v>8</v>
      </c>
      <c r="BI1179" t="str">
        <f>VLOOKUP(BH1179,'Additional Data'!$E$1:$F$12,2,FALSE)</f>
        <v>Top Customer</v>
      </c>
      <c r="BJ1179" t="str">
        <f>IF(G1179 &lt;= 'Additional Data'!$Q$2, "Low", IF(G1179 &lt;= 'Additional Data'!$Q$3, "Medium", "High"))</f>
        <v>High</v>
      </c>
      <c r="BK1179" t="str">
        <f>IF(K1179 &lt;= 'Additional Data'!$V$2, "Low", IF(K1179 &lt;= 'Additional Data'!$V$3, "Medium", "High"))</f>
        <v>Low</v>
      </c>
      <c r="BL1179" t="str">
        <f>IF(L1179 &lt;= 'Additional Data'!$AA$2, "Low", IF(L1179 &lt;= 'Additional Data'!$AA$3, "Medium", "High"))</f>
        <v>Medium</v>
      </c>
      <c r="BM1179">
        <v>1178</v>
      </c>
    </row>
    <row r="1180" spans="1:65" x14ac:dyDescent="0.25">
      <c r="A1180">
        <v>78075</v>
      </c>
      <c r="B1180" t="str">
        <f>IF(A1180 &lt;= 'Additional Data'!$B$2,"Low", IF(A1180 &lt;='Additional Data'!$B$3, "Medium", "High"))</f>
        <v>High</v>
      </c>
      <c r="C1180">
        <v>0</v>
      </c>
      <c r="D1180">
        <v>0</v>
      </c>
      <c r="E1180">
        <v>72</v>
      </c>
      <c r="F1180" t="str">
        <f t="shared" si="162"/>
        <v>Old</v>
      </c>
      <c r="G1180">
        <v>572</v>
      </c>
      <c r="H1180">
        <v>8</v>
      </c>
      <c r="I1180">
        <v>259</v>
      </c>
      <c r="J1180">
        <v>34</v>
      </c>
      <c r="K1180">
        <v>35</v>
      </c>
      <c r="L1180">
        <v>80</v>
      </c>
      <c r="M1180">
        <f>INDEX('Additional Data'!$H$2:$M$2, MATCH(MAX(G1180:L1180), G1180:L1180,0))</f>
        <v>0</v>
      </c>
      <c r="N1180">
        <v>1</v>
      </c>
      <c r="O1180">
        <v>3</v>
      </c>
      <c r="P1180">
        <v>5</v>
      </c>
      <c r="Q1180">
        <v>5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3</v>
      </c>
      <c r="Z1180">
        <v>11</v>
      </c>
      <c r="AA1180">
        <v>0</v>
      </c>
      <c r="AB1180">
        <v>48</v>
      </c>
      <c r="AC1180" t="str" cm="1">
        <f t="array" ref="AC1180">_xlfn.IFS(AB1180 &lt; 30, "&lt; 30", AB1180 &lt; 40, "30-39", AB1180 &lt; 50, "40-49", AB1180 &gt;= 50, "50+")</f>
        <v>40-49</v>
      </c>
      <c r="AD1180">
        <v>2244</v>
      </c>
      <c r="AE1180">
        <v>0</v>
      </c>
      <c r="AF1180">
        <v>1</v>
      </c>
      <c r="AG1180">
        <v>0</v>
      </c>
      <c r="AH1180">
        <v>0</v>
      </c>
      <c r="AI1180">
        <v>0</v>
      </c>
      <c r="AJ1180" t="str" cm="1">
        <f t="array" ref="AJ118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8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80">
        <v>0</v>
      </c>
      <c r="AM1180">
        <v>0</v>
      </c>
      <c r="AN1180">
        <v>0</v>
      </c>
      <c r="AO1180">
        <v>0</v>
      </c>
      <c r="AP1180">
        <v>1</v>
      </c>
      <c r="AQ1180" t="str" cm="1">
        <f t="array" ref="AQ118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180" t="str" cm="1">
        <f t="array" ref="AR118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80">
        <v>908</v>
      </c>
      <c r="AT1180">
        <v>828</v>
      </c>
      <c r="AU1180">
        <v>0</v>
      </c>
      <c r="AV1180">
        <v>0</v>
      </c>
      <c r="AW1180" t="s">
        <v>46</v>
      </c>
      <c r="AX1180" t="s">
        <v>12</v>
      </c>
      <c r="AY1180" t="str">
        <f t="shared" si="163"/>
        <v>Catalog</v>
      </c>
      <c r="AZ1180">
        <v>13</v>
      </c>
      <c r="BA1180" t="s">
        <v>44</v>
      </c>
      <c r="BB1180">
        <f t="shared" si="164"/>
        <v>13</v>
      </c>
      <c r="BC1180">
        <f t="shared" si="165"/>
        <v>988</v>
      </c>
      <c r="BD1180">
        <f t="shared" si="166"/>
        <v>3.0000000000000004</v>
      </c>
      <c r="BE1180">
        <f t="shared" si="167"/>
        <v>5</v>
      </c>
      <c r="BF1180">
        <f t="shared" si="168"/>
        <v>7</v>
      </c>
      <c r="BG1180">
        <f t="shared" si="169"/>
        <v>15</v>
      </c>
      <c r="BH1180">
        <f t="shared" si="170"/>
        <v>4</v>
      </c>
      <c r="BI1180" t="str">
        <f>VLOOKUP(BH1180,'Additional Data'!$E$1:$F$12,2,FALSE)</f>
        <v>At Risk</v>
      </c>
      <c r="BJ1180" t="str">
        <f>IF(G1180 &lt;= 'Additional Data'!$Q$2, "Low", IF(G1180 &lt;= 'Additional Data'!$Q$3, "Medium", "High"))</f>
        <v>High</v>
      </c>
      <c r="BK1180" t="str">
        <f>IF(K1180 &lt;= 'Additional Data'!$V$2, "Low", IF(K1180 &lt;= 'Additional Data'!$V$3, "Medium", "High"))</f>
        <v>High</v>
      </c>
      <c r="BL1180" t="str">
        <f>IF(L1180 &lt;= 'Additional Data'!$AA$2, "Low", IF(L1180 &lt;= 'Additional Data'!$AA$3, "Medium", "High"))</f>
        <v>High</v>
      </c>
      <c r="BM1180">
        <v>1179</v>
      </c>
    </row>
    <row r="1181" spans="1:65" x14ac:dyDescent="0.25">
      <c r="A1181">
        <v>59184</v>
      </c>
      <c r="B1181" t="str">
        <f>IF(A1181 &lt;= 'Additional Data'!$B$2,"Low", IF(A1181 &lt;='Additional Data'!$B$3, "Medium", "High"))</f>
        <v>Medium</v>
      </c>
      <c r="C1181">
        <v>0</v>
      </c>
      <c r="D1181">
        <v>1</v>
      </c>
      <c r="E1181">
        <v>6</v>
      </c>
      <c r="F1181" t="str">
        <f t="shared" si="162"/>
        <v>Very Recent</v>
      </c>
      <c r="G1181">
        <v>341</v>
      </c>
      <c r="H1181">
        <v>142</v>
      </c>
      <c r="I1181">
        <v>113</v>
      </c>
      <c r="J1181">
        <v>259</v>
      </c>
      <c r="K1181">
        <v>151</v>
      </c>
      <c r="L1181">
        <v>66</v>
      </c>
      <c r="M1181">
        <f>INDEX('Additional Data'!$H$2:$M$2, MATCH(MAX(G1181:L1181), G1181:L1181,0))</f>
        <v>0</v>
      </c>
      <c r="N1181">
        <v>3</v>
      </c>
      <c r="O1181">
        <v>6</v>
      </c>
      <c r="P1181">
        <v>6</v>
      </c>
      <c r="Q1181">
        <v>12</v>
      </c>
      <c r="R1181">
        <v>5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3</v>
      </c>
      <c r="Z1181">
        <v>11</v>
      </c>
      <c r="AA1181">
        <v>0</v>
      </c>
      <c r="AB1181">
        <v>59</v>
      </c>
      <c r="AC1181" t="str" cm="1">
        <f t="array" ref="AC1181">_xlfn.IFS(AB1181 &lt; 30, "&lt; 30", AB1181 &lt; 40, "30-39", AB1181 &lt; 50, "40-49", AB1181 &gt;= 50, "50+")</f>
        <v>50+</v>
      </c>
      <c r="AD1181">
        <v>2817</v>
      </c>
      <c r="AE1181">
        <v>0</v>
      </c>
      <c r="AF1181">
        <v>0</v>
      </c>
      <c r="AG1181">
        <v>0</v>
      </c>
      <c r="AH1181">
        <v>0</v>
      </c>
      <c r="AI1181">
        <v>1</v>
      </c>
      <c r="AJ1181" t="str" cm="1">
        <f t="array" ref="AJ118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18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81">
        <v>1</v>
      </c>
      <c r="AM1181">
        <v>0</v>
      </c>
      <c r="AN1181">
        <v>0</v>
      </c>
      <c r="AO1181">
        <v>0</v>
      </c>
      <c r="AP1181">
        <v>0</v>
      </c>
      <c r="AQ1181" t="str" cm="1">
        <f t="array" ref="AQ118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181" t="str" cm="1">
        <f t="array" ref="AR118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181">
        <v>1006</v>
      </c>
      <c r="AT1181">
        <v>940</v>
      </c>
      <c r="AU1181">
        <v>0</v>
      </c>
      <c r="AV1181">
        <v>1</v>
      </c>
      <c r="AW1181" t="s">
        <v>43</v>
      </c>
      <c r="AX1181" t="s">
        <v>13</v>
      </c>
      <c r="AY1181" t="str">
        <f t="shared" si="163"/>
        <v>Store</v>
      </c>
      <c r="AZ1181">
        <v>24</v>
      </c>
      <c r="BA1181" t="s">
        <v>44</v>
      </c>
      <c r="BB1181">
        <f t="shared" si="164"/>
        <v>24</v>
      </c>
      <c r="BC1181">
        <f t="shared" si="165"/>
        <v>1072</v>
      </c>
      <c r="BD1181">
        <f t="shared" si="166"/>
        <v>10</v>
      </c>
      <c r="BE1181">
        <f t="shared" si="167"/>
        <v>9</v>
      </c>
      <c r="BF1181">
        <f t="shared" si="168"/>
        <v>7</v>
      </c>
      <c r="BG1181">
        <f t="shared" si="169"/>
        <v>26</v>
      </c>
      <c r="BH1181">
        <f t="shared" si="170"/>
        <v>9</v>
      </c>
      <c r="BI1181" t="str">
        <f>VLOOKUP(BH1181,'Additional Data'!$E$1:$F$12,2,FALSE)</f>
        <v>Top Customer</v>
      </c>
      <c r="BJ1181" t="str">
        <f>IF(G1181 &lt;= 'Additional Data'!$Q$2, "Low", IF(G1181 &lt;= 'Additional Data'!$Q$3, "Medium", "High"))</f>
        <v>Medium</v>
      </c>
      <c r="BK1181" t="str">
        <f>IF(K1181 &lt;= 'Additional Data'!$V$2, "Low", IF(K1181 &lt;= 'Additional Data'!$V$3, "Medium", "High"))</f>
        <v>High</v>
      </c>
      <c r="BL1181" t="str">
        <f>IF(L1181 &lt;= 'Additional Data'!$AA$2, "Low", IF(L1181 &lt;= 'Additional Data'!$AA$3, "Medium", "High"))</f>
        <v>High</v>
      </c>
      <c r="BM1181">
        <v>1180</v>
      </c>
    </row>
    <row r="1182" spans="1:65" x14ac:dyDescent="0.25">
      <c r="A1182">
        <v>54809</v>
      </c>
      <c r="B1182" t="str">
        <f>IF(A1182 &lt;= 'Additional Data'!$B$2,"Low", IF(A1182 &lt;='Additional Data'!$B$3, "Medium", "High"))</f>
        <v>Medium</v>
      </c>
      <c r="C1182">
        <v>1</v>
      </c>
      <c r="D1182">
        <v>1</v>
      </c>
      <c r="E1182">
        <v>0</v>
      </c>
      <c r="F1182" t="str">
        <f t="shared" si="162"/>
        <v>Very Recent</v>
      </c>
      <c r="G1182">
        <v>63</v>
      </c>
      <c r="H1182">
        <v>6</v>
      </c>
      <c r="I1182">
        <v>57</v>
      </c>
      <c r="J1182">
        <v>13</v>
      </c>
      <c r="K1182">
        <v>13</v>
      </c>
      <c r="L1182">
        <v>22</v>
      </c>
      <c r="M1182">
        <f>INDEX('Additional Data'!$H$2:$M$2, MATCH(MAX(G1182:L1182), G1182:L1182,0))</f>
        <v>0</v>
      </c>
      <c r="N1182">
        <v>4</v>
      </c>
      <c r="O1182">
        <v>2</v>
      </c>
      <c r="P1182">
        <v>1</v>
      </c>
      <c r="Q1182">
        <v>5</v>
      </c>
      <c r="R1182">
        <v>4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3</v>
      </c>
      <c r="Z1182">
        <v>11</v>
      </c>
      <c r="AA1182">
        <v>0</v>
      </c>
      <c r="AB1182">
        <v>43</v>
      </c>
      <c r="AC1182" t="str" cm="1">
        <f t="array" ref="AC1182">_xlfn.IFS(AB1182 &lt; 30, "&lt; 30", AB1182 &lt; 40, "30-39", AB1182 &lt; 50, "40-49", AB1182 &gt;= 50, "50+")</f>
        <v>40-49</v>
      </c>
      <c r="AD1182">
        <v>2450</v>
      </c>
      <c r="AE1182">
        <v>0</v>
      </c>
      <c r="AF1182">
        <v>1</v>
      </c>
      <c r="AG1182">
        <v>0</v>
      </c>
      <c r="AH1182">
        <v>0</v>
      </c>
      <c r="AI1182">
        <v>0</v>
      </c>
      <c r="AJ1182" t="str" cm="1">
        <f t="array" ref="AJ118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8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82">
        <v>0</v>
      </c>
      <c r="AM1182">
        <v>0</v>
      </c>
      <c r="AN1182">
        <v>1</v>
      </c>
      <c r="AO1182">
        <v>0</v>
      </c>
      <c r="AP1182">
        <v>0</v>
      </c>
      <c r="AQ1182" t="str" cm="1">
        <f t="array" ref="AQ118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82" t="str" cm="1">
        <f t="array" ref="AR118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82">
        <v>152</v>
      </c>
      <c r="AT1182">
        <v>130</v>
      </c>
      <c r="AU1182">
        <v>0</v>
      </c>
      <c r="AV1182">
        <v>2</v>
      </c>
      <c r="AW1182" t="s">
        <v>47</v>
      </c>
      <c r="AX1182" t="s">
        <v>13</v>
      </c>
      <c r="AY1182" t="str">
        <f t="shared" si="163"/>
        <v>Store</v>
      </c>
      <c r="AZ1182">
        <v>8</v>
      </c>
      <c r="BA1182" t="s">
        <v>44</v>
      </c>
      <c r="BB1182">
        <f t="shared" si="164"/>
        <v>8</v>
      </c>
      <c r="BC1182">
        <f t="shared" si="165"/>
        <v>174</v>
      </c>
      <c r="BD1182">
        <f t="shared" si="166"/>
        <v>10</v>
      </c>
      <c r="BE1182">
        <f t="shared" si="167"/>
        <v>3</v>
      </c>
      <c r="BF1182">
        <f t="shared" si="168"/>
        <v>3</v>
      </c>
      <c r="BG1182">
        <f t="shared" si="169"/>
        <v>16</v>
      </c>
      <c r="BH1182">
        <f t="shared" si="170"/>
        <v>5</v>
      </c>
      <c r="BI1182" t="str">
        <f>VLOOKUP(BH1182,'Additional Data'!$E$1:$F$12,2,FALSE)</f>
        <v>Loyal Customer</v>
      </c>
      <c r="BJ1182" t="str">
        <f>IF(G1182 &lt;= 'Additional Data'!$Q$2, "Low", IF(G1182 &lt;= 'Additional Data'!$Q$3, "Medium", "High"))</f>
        <v>Medium</v>
      </c>
      <c r="BK1182" t="str">
        <f>IF(K1182 &lt;= 'Additional Data'!$V$2, "Low", IF(K1182 &lt;= 'Additional Data'!$V$3, "Medium", "High"))</f>
        <v>Medium</v>
      </c>
      <c r="BL1182" t="str">
        <f>IF(L1182 &lt;= 'Additional Data'!$AA$2, "Low", IF(L1182 &lt;= 'Additional Data'!$AA$3, "Medium", "High"))</f>
        <v>Medium</v>
      </c>
      <c r="BM1182">
        <v>1181</v>
      </c>
    </row>
    <row r="1183" spans="1:65" x14ac:dyDescent="0.25">
      <c r="A1183">
        <v>58113</v>
      </c>
      <c r="B1183" t="str">
        <f>IF(A1183 &lt;= 'Additional Data'!$B$2,"Low", IF(A1183 &lt;='Additional Data'!$B$3, "Medium", "High"))</f>
        <v>Medium</v>
      </c>
      <c r="C1183">
        <v>0</v>
      </c>
      <c r="D1183">
        <v>1</v>
      </c>
      <c r="E1183">
        <v>66</v>
      </c>
      <c r="F1183" t="str">
        <f t="shared" si="162"/>
        <v>Old</v>
      </c>
      <c r="G1183">
        <v>221</v>
      </c>
      <c r="H1183">
        <v>104</v>
      </c>
      <c r="I1183">
        <v>169</v>
      </c>
      <c r="J1183">
        <v>102</v>
      </c>
      <c r="K1183">
        <v>78</v>
      </c>
      <c r="L1183">
        <v>84</v>
      </c>
      <c r="M1183">
        <f>INDEX('Additional Data'!$H$2:$M$2, MATCH(MAX(G1183:L1183), G1183:L1183,0))</f>
        <v>0</v>
      </c>
      <c r="N1183">
        <v>3</v>
      </c>
      <c r="O1183">
        <v>9</v>
      </c>
      <c r="P1183">
        <v>2</v>
      </c>
      <c r="Q1183">
        <v>8</v>
      </c>
      <c r="R1183">
        <v>7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1</v>
      </c>
      <c r="Y1183">
        <v>3</v>
      </c>
      <c r="Z1183">
        <v>11</v>
      </c>
      <c r="AA1183">
        <v>0</v>
      </c>
      <c r="AB1183">
        <v>61</v>
      </c>
      <c r="AC1183" t="str" cm="1">
        <f t="array" ref="AC1183">_xlfn.IFS(AB1183 &lt; 30, "&lt; 30", AB1183 &lt; 40, "30-39", AB1183 &lt; 50, "40-49", AB1183 &gt;= 50, "50+")</f>
        <v>50+</v>
      </c>
      <c r="AD1183">
        <v>2679</v>
      </c>
      <c r="AE1183">
        <v>0</v>
      </c>
      <c r="AF1183">
        <v>1</v>
      </c>
      <c r="AG1183">
        <v>0</v>
      </c>
      <c r="AH1183">
        <v>0</v>
      </c>
      <c r="AI1183">
        <v>0</v>
      </c>
      <c r="AJ1183" t="str" cm="1">
        <f t="array" ref="AJ118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8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83">
        <v>0</v>
      </c>
      <c r="AM1183">
        <v>0</v>
      </c>
      <c r="AN1183">
        <v>1</v>
      </c>
      <c r="AO1183">
        <v>0</v>
      </c>
      <c r="AP1183">
        <v>0</v>
      </c>
      <c r="AQ1183" t="str" cm="1">
        <f t="array" ref="AQ118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83" t="str" cm="1">
        <f t="array" ref="AR118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83">
        <v>674</v>
      </c>
      <c r="AT1183">
        <v>590</v>
      </c>
      <c r="AU1183">
        <v>0</v>
      </c>
      <c r="AV1183">
        <v>1</v>
      </c>
      <c r="AW1183" t="s">
        <v>46</v>
      </c>
      <c r="AX1183" t="s">
        <v>11</v>
      </c>
      <c r="AY1183" t="str">
        <f t="shared" si="163"/>
        <v>Web</v>
      </c>
      <c r="AZ1183">
        <v>19</v>
      </c>
      <c r="BA1183" t="s">
        <v>44</v>
      </c>
      <c r="BB1183">
        <f t="shared" si="164"/>
        <v>19</v>
      </c>
      <c r="BC1183">
        <f t="shared" si="165"/>
        <v>758</v>
      </c>
      <c r="BD1183">
        <f t="shared" si="166"/>
        <v>4</v>
      </c>
      <c r="BE1183">
        <f t="shared" si="167"/>
        <v>7</v>
      </c>
      <c r="BF1183">
        <f t="shared" si="168"/>
        <v>6</v>
      </c>
      <c r="BG1183">
        <f t="shared" si="169"/>
        <v>17</v>
      </c>
      <c r="BH1183">
        <f t="shared" si="170"/>
        <v>5</v>
      </c>
      <c r="BI1183" t="str">
        <f>VLOOKUP(BH1183,'Additional Data'!$E$1:$F$12,2,FALSE)</f>
        <v>Loyal Customer</v>
      </c>
      <c r="BJ1183" t="str">
        <f>IF(G1183 &lt;= 'Additional Data'!$Q$2, "Low", IF(G1183 &lt;= 'Additional Data'!$Q$3, "Medium", "High"))</f>
        <v>Medium</v>
      </c>
      <c r="BK1183" t="str">
        <f>IF(K1183 &lt;= 'Additional Data'!$V$2, "Low", IF(K1183 &lt;= 'Additional Data'!$V$3, "Medium", "High"))</f>
        <v>High</v>
      </c>
      <c r="BL1183" t="str">
        <f>IF(L1183 &lt;= 'Additional Data'!$AA$2, "Low", IF(L1183 &lt;= 'Additional Data'!$AA$3, "Medium", "High"))</f>
        <v>High</v>
      </c>
      <c r="BM1183">
        <v>1182</v>
      </c>
    </row>
    <row r="1184" spans="1:65" x14ac:dyDescent="0.25">
      <c r="A1184">
        <v>51412</v>
      </c>
      <c r="B1184" t="str">
        <f>IF(A1184 &lt;= 'Additional Data'!$B$2,"Low", IF(A1184 &lt;='Additional Data'!$B$3, "Medium", "High"))</f>
        <v>Medium</v>
      </c>
      <c r="C1184">
        <v>0</v>
      </c>
      <c r="D1184">
        <v>1</v>
      </c>
      <c r="E1184">
        <v>42</v>
      </c>
      <c r="F1184" t="str">
        <f t="shared" si="162"/>
        <v>Mid</v>
      </c>
      <c r="G1184">
        <v>140</v>
      </c>
      <c r="H1184">
        <v>3</v>
      </c>
      <c r="I1184">
        <v>29</v>
      </c>
      <c r="J1184">
        <v>4</v>
      </c>
      <c r="K1184">
        <v>5</v>
      </c>
      <c r="L1184">
        <v>14</v>
      </c>
      <c r="M1184">
        <f>INDEX('Additional Data'!$H$2:$M$2, MATCH(MAX(G1184:L1184), G1184:L1184,0))</f>
        <v>0</v>
      </c>
      <c r="N1184">
        <v>2</v>
      </c>
      <c r="O1184">
        <v>3</v>
      </c>
      <c r="P1184">
        <v>2</v>
      </c>
      <c r="Q1184">
        <v>4</v>
      </c>
      <c r="R1184">
        <v>4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3</v>
      </c>
      <c r="Z1184">
        <v>11</v>
      </c>
      <c r="AA1184">
        <v>0</v>
      </c>
      <c r="AB1184">
        <v>62</v>
      </c>
      <c r="AC1184" t="str" cm="1">
        <f t="array" ref="AC1184">_xlfn.IFS(AB1184 &lt; 30, "&lt; 30", AB1184 &lt; 40, "30-39", AB1184 &lt; 50, "40-49", AB1184 &gt;= 50, "50+")</f>
        <v>50+</v>
      </c>
      <c r="AD1184">
        <v>2339</v>
      </c>
      <c r="AE1184">
        <v>0</v>
      </c>
      <c r="AF1184">
        <v>1</v>
      </c>
      <c r="AG1184">
        <v>0</v>
      </c>
      <c r="AH1184">
        <v>0</v>
      </c>
      <c r="AI1184">
        <v>0</v>
      </c>
      <c r="AJ1184" t="str" cm="1">
        <f t="array" ref="AJ118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8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84">
        <v>0</v>
      </c>
      <c r="AM1184">
        <v>0</v>
      </c>
      <c r="AN1184">
        <v>0</v>
      </c>
      <c r="AO1184">
        <v>1</v>
      </c>
      <c r="AP1184">
        <v>0</v>
      </c>
      <c r="AQ1184" t="str" cm="1">
        <f t="array" ref="AQ118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184" t="str" cm="1">
        <f t="array" ref="AR118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84">
        <v>181</v>
      </c>
      <c r="AT1184">
        <v>167</v>
      </c>
      <c r="AU1184">
        <v>0</v>
      </c>
      <c r="AV1184">
        <v>1</v>
      </c>
      <c r="AW1184" t="s">
        <v>47</v>
      </c>
      <c r="AX1184" t="s">
        <v>13</v>
      </c>
      <c r="AY1184" t="str">
        <f t="shared" si="163"/>
        <v>Store</v>
      </c>
      <c r="AZ1184">
        <v>9</v>
      </c>
      <c r="BA1184" t="s">
        <v>44</v>
      </c>
      <c r="BB1184">
        <f t="shared" si="164"/>
        <v>9</v>
      </c>
      <c r="BC1184">
        <f t="shared" si="165"/>
        <v>195</v>
      </c>
      <c r="BD1184">
        <f t="shared" si="166"/>
        <v>6</v>
      </c>
      <c r="BE1184">
        <f t="shared" si="167"/>
        <v>3</v>
      </c>
      <c r="BF1184">
        <f t="shared" si="168"/>
        <v>3</v>
      </c>
      <c r="BG1184">
        <f t="shared" si="169"/>
        <v>12</v>
      </c>
      <c r="BH1184">
        <f t="shared" si="170"/>
        <v>3</v>
      </c>
      <c r="BI1184" t="str">
        <f>VLOOKUP(BH1184,'Additional Data'!$E$1:$F$12,2,FALSE)</f>
        <v>At Risk</v>
      </c>
      <c r="BJ1184" t="str">
        <f>IF(G1184 &lt;= 'Additional Data'!$Q$2, "Low", IF(G1184 &lt;= 'Additional Data'!$Q$3, "Medium", "High"))</f>
        <v>Medium</v>
      </c>
      <c r="BK1184" t="str">
        <f>IF(K1184 &lt;= 'Additional Data'!$V$2, "Low", IF(K1184 &lt;= 'Additional Data'!$V$3, "Medium", "High"))</f>
        <v>Medium</v>
      </c>
      <c r="BL1184" t="str">
        <f>IF(L1184 &lt;= 'Additional Data'!$AA$2, "Low", IF(L1184 &lt;= 'Additional Data'!$AA$3, "Medium", "High"))</f>
        <v>Medium</v>
      </c>
      <c r="BM1184">
        <v>1183</v>
      </c>
    </row>
    <row r="1185" spans="1:65" x14ac:dyDescent="0.25">
      <c r="A1185">
        <v>15287</v>
      </c>
      <c r="B1185" t="str">
        <f>IF(A1185 &lt;= 'Additional Data'!$B$2,"Low", IF(A1185 &lt;='Additional Data'!$B$3, "Medium", "High"))</f>
        <v>Low</v>
      </c>
      <c r="C1185">
        <v>1</v>
      </c>
      <c r="D1185">
        <v>0</v>
      </c>
      <c r="E1185">
        <v>60</v>
      </c>
      <c r="F1185" t="str">
        <f t="shared" si="162"/>
        <v>Mid</v>
      </c>
      <c r="G1185">
        <v>1</v>
      </c>
      <c r="H1185">
        <v>2</v>
      </c>
      <c r="I1185">
        <v>8</v>
      </c>
      <c r="J1185">
        <v>4</v>
      </c>
      <c r="K1185">
        <v>3</v>
      </c>
      <c r="L1185">
        <v>13</v>
      </c>
      <c r="M1185">
        <f>INDEX('Additional Data'!$H$2:$M$2, MATCH(MAX(G1185:L1185), G1185:L1185,0))</f>
        <v>0</v>
      </c>
      <c r="N1185">
        <v>2</v>
      </c>
      <c r="O1185">
        <v>1</v>
      </c>
      <c r="P1185">
        <v>1</v>
      </c>
      <c r="Q1185">
        <v>2</v>
      </c>
      <c r="R1185">
        <v>7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3</v>
      </c>
      <c r="Z1185">
        <v>11</v>
      </c>
      <c r="AA1185">
        <v>1</v>
      </c>
      <c r="AB1185">
        <v>41</v>
      </c>
      <c r="AC1185" t="str" cm="1">
        <f t="array" ref="AC1185">_xlfn.IFS(AB1185 &lt; 30, "&lt; 30", AB1185 &lt; 40, "30-39", AB1185 &lt; 50, "40-49", AB1185 &gt;= 50, "50+")</f>
        <v>40-49</v>
      </c>
      <c r="AD1185">
        <v>2786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 t="str" cm="1">
        <f t="array" ref="AJ118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18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85">
        <v>0</v>
      </c>
      <c r="AM1185">
        <v>0</v>
      </c>
      <c r="AN1185">
        <v>1</v>
      </c>
      <c r="AO1185">
        <v>0</v>
      </c>
      <c r="AP1185">
        <v>0</v>
      </c>
      <c r="AQ1185" t="str" cm="1">
        <f t="array" ref="AQ118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85" t="str" cm="1">
        <f t="array" ref="AR118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85">
        <v>18</v>
      </c>
      <c r="AT1185">
        <v>5</v>
      </c>
      <c r="AU1185">
        <v>1</v>
      </c>
      <c r="AV1185">
        <v>1</v>
      </c>
      <c r="AW1185" t="s">
        <v>45</v>
      </c>
      <c r="AX1185" t="s">
        <v>13</v>
      </c>
      <c r="AY1185" t="str">
        <f t="shared" si="163"/>
        <v>Store</v>
      </c>
      <c r="AZ1185">
        <v>4</v>
      </c>
      <c r="BA1185" t="s">
        <v>48</v>
      </c>
      <c r="BB1185">
        <f t="shared" si="164"/>
        <v>4</v>
      </c>
      <c r="BC1185">
        <f t="shared" si="165"/>
        <v>31</v>
      </c>
      <c r="BD1185">
        <f t="shared" si="166"/>
        <v>4</v>
      </c>
      <c r="BE1185">
        <f t="shared" si="167"/>
        <v>0</v>
      </c>
      <c r="BF1185">
        <f t="shared" si="168"/>
        <v>0</v>
      </c>
      <c r="BG1185">
        <f t="shared" si="169"/>
        <v>4</v>
      </c>
      <c r="BH1185">
        <f t="shared" si="170"/>
        <v>0</v>
      </c>
      <c r="BI1185" t="str">
        <f>VLOOKUP(BH1185,'Additional Data'!$E$1:$F$12,2,FALSE)</f>
        <v>Churned Customer</v>
      </c>
      <c r="BJ1185" t="str">
        <f>IF(G1185 &lt;= 'Additional Data'!$Q$2, "Low", IF(G1185 &lt;= 'Additional Data'!$Q$3, "Medium", "High"))</f>
        <v>Low</v>
      </c>
      <c r="BK1185" t="str">
        <f>IF(K1185 &lt;= 'Additional Data'!$V$2, "Low", IF(K1185 &lt;= 'Additional Data'!$V$3, "Medium", "High"))</f>
        <v>Medium</v>
      </c>
      <c r="BL1185" t="str">
        <f>IF(L1185 &lt;= 'Additional Data'!$AA$2, "Low", IF(L1185 &lt;= 'Additional Data'!$AA$3, "Medium", "High"))</f>
        <v>Medium</v>
      </c>
      <c r="BM1185">
        <v>1184</v>
      </c>
    </row>
    <row r="1186" spans="1:65" x14ac:dyDescent="0.25">
      <c r="A1186">
        <v>66636</v>
      </c>
      <c r="B1186" t="str">
        <f>IF(A1186 &lt;= 'Additional Data'!$B$2,"Low", IF(A1186 &lt;='Additional Data'!$B$3, "Medium", "High"))</f>
        <v>Medium</v>
      </c>
      <c r="C1186">
        <v>0</v>
      </c>
      <c r="D1186">
        <v>0</v>
      </c>
      <c r="E1186">
        <v>64</v>
      </c>
      <c r="F1186" t="str">
        <f t="shared" si="162"/>
        <v>Old</v>
      </c>
      <c r="G1186">
        <v>291</v>
      </c>
      <c r="H1186">
        <v>10</v>
      </c>
      <c r="I1186">
        <v>689</v>
      </c>
      <c r="J1186">
        <v>84</v>
      </c>
      <c r="K1186">
        <v>10</v>
      </c>
      <c r="L1186">
        <v>0</v>
      </c>
      <c r="M1186">
        <f>INDEX('Additional Data'!$H$2:$M$2, MATCH(MAX(G1186:L1186), G1186:L1186,0))</f>
        <v>0</v>
      </c>
      <c r="N1186">
        <v>1</v>
      </c>
      <c r="O1186">
        <v>3</v>
      </c>
      <c r="P1186">
        <v>4</v>
      </c>
      <c r="Q1186">
        <v>9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3</v>
      </c>
      <c r="Z1186">
        <v>11</v>
      </c>
      <c r="AA1186">
        <v>0</v>
      </c>
      <c r="AB1186">
        <v>63</v>
      </c>
      <c r="AC1186" t="str" cm="1">
        <f t="array" ref="AC1186">_xlfn.IFS(AB1186 &lt; 30, "&lt; 30", AB1186 &lt; 40, "30-39", AB1186 &lt; 50, "40-49", AB1186 &gt;= 50, "50+")</f>
        <v>50+</v>
      </c>
      <c r="AD1186">
        <v>2475</v>
      </c>
      <c r="AE1186">
        <v>0</v>
      </c>
      <c r="AF1186">
        <v>0</v>
      </c>
      <c r="AG1186">
        <v>0</v>
      </c>
      <c r="AH1186">
        <v>1</v>
      </c>
      <c r="AI1186">
        <v>0</v>
      </c>
      <c r="AJ1186" t="str" cm="1">
        <f t="array" ref="AJ118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8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86">
        <v>0</v>
      </c>
      <c r="AM1186">
        <v>0</v>
      </c>
      <c r="AN1186">
        <v>0</v>
      </c>
      <c r="AO1186">
        <v>1</v>
      </c>
      <c r="AP1186">
        <v>0</v>
      </c>
      <c r="AQ1186" t="str" cm="1">
        <f t="array" ref="AQ118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186" t="str" cm="1">
        <f t="array" ref="AR118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86">
        <v>1084</v>
      </c>
      <c r="AT1186">
        <v>1084</v>
      </c>
      <c r="AU1186">
        <v>0</v>
      </c>
      <c r="AV1186">
        <v>0</v>
      </c>
      <c r="AW1186" t="s">
        <v>43</v>
      </c>
      <c r="AX1186" t="s">
        <v>13</v>
      </c>
      <c r="AY1186" t="str">
        <f t="shared" si="163"/>
        <v>Store</v>
      </c>
      <c r="AZ1186">
        <v>16</v>
      </c>
      <c r="BA1186" t="s">
        <v>44</v>
      </c>
      <c r="BB1186">
        <f t="shared" si="164"/>
        <v>16</v>
      </c>
      <c r="BC1186">
        <f t="shared" si="165"/>
        <v>1084</v>
      </c>
      <c r="BD1186">
        <f t="shared" si="166"/>
        <v>4</v>
      </c>
      <c r="BE1186">
        <f t="shared" si="167"/>
        <v>6</v>
      </c>
      <c r="BF1186">
        <f t="shared" si="168"/>
        <v>7</v>
      </c>
      <c r="BG1186">
        <f t="shared" si="169"/>
        <v>17</v>
      </c>
      <c r="BH1186">
        <f t="shared" si="170"/>
        <v>5</v>
      </c>
      <c r="BI1186" t="str">
        <f>VLOOKUP(BH1186,'Additional Data'!$E$1:$F$12,2,FALSE)</f>
        <v>Loyal Customer</v>
      </c>
      <c r="BJ1186" t="str">
        <f>IF(G1186 &lt;= 'Additional Data'!$Q$2, "Low", IF(G1186 &lt;= 'Additional Data'!$Q$3, "Medium", "High"))</f>
        <v>Medium</v>
      </c>
      <c r="BK1186" t="str">
        <f>IF(K1186 &lt;= 'Additional Data'!$V$2, "Low", IF(K1186 &lt;= 'Additional Data'!$V$3, "Medium", "High"))</f>
        <v>Medium</v>
      </c>
      <c r="BL1186" t="str">
        <f>IF(L1186 &lt;= 'Additional Data'!$AA$2, "Low", IF(L1186 &lt;= 'Additional Data'!$AA$3, "Medium", "High"))</f>
        <v>Low</v>
      </c>
      <c r="BM1186">
        <v>1185</v>
      </c>
    </row>
    <row r="1187" spans="1:65" x14ac:dyDescent="0.25">
      <c r="A1187">
        <v>50965</v>
      </c>
      <c r="B1187" t="str">
        <f>IF(A1187 &lt;= 'Additional Data'!$B$2,"Low", IF(A1187 &lt;='Additional Data'!$B$3, "Medium", "High"))</f>
        <v>Medium</v>
      </c>
      <c r="C1187">
        <v>0</v>
      </c>
      <c r="D1187">
        <v>1</v>
      </c>
      <c r="E1187">
        <v>87</v>
      </c>
      <c r="F1187" t="str">
        <f t="shared" si="162"/>
        <v>Old</v>
      </c>
      <c r="G1187">
        <v>544</v>
      </c>
      <c r="H1187">
        <v>13</v>
      </c>
      <c r="I1187">
        <v>85</v>
      </c>
      <c r="J1187">
        <v>8</v>
      </c>
      <c r="K1187">
        <v>6</v>
      </c>
      <c r="L1187">
        <v>29</v>
      </c>
      <c r="M1187">
        <f>INDEX('Additional Data'!$H$2:$M$2, MATCH(MAX(G1187:L1187), G1187:L1187,0))</f>
        <v>0</v>
      </c>
      <c r="N1187">
        <v>3</v>
      </c>
      <c r="O1187">
        <v>10</v>
      </c>
      <c r="P1187">
        <v>4</v>
      </c>
      <c r="Q1187">
        <v>5</v>
      </c>
      <c r="R1187">
        <v>8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3</v>
      </c>
      <c r="Z1187">
        <v>11</v>
      </c>
      <c r="AA1187">
        <v>0</v>
      </c>
      <c r="AB1187">
        <v>64</v>
      </c>
      <c r="AC1187" t="str" cm="1">
        <f t="array" ref="AC1187">_xlfn.IFS(AB1187 &lt; 30, "&lt; 30", AB1187 &lt; 40, "30-39", AB1187 &lt; 50, "40-49", AB1187 &gt;= 50, "50+")</f>
        <v>50+</v>
      </c>
      <c r="AD1187">
        <v>2653</v>
      </c>
      <c r="AE1187">
        <v>0</v>
      </c>
      <c r="AF1187">
        <v>1</v>
      </c>
      <c r="AG1187">
        <v>0</v>
      </c>
      <c r="AH1187">
        <v>0</v>
      </c>
      <c r="AI1187">
        <v>0</v>
      </c>
      <c r="AJ1187" t="str" cm="1">
        <f t="array" ref="AJ118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8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87">
        <v>0</v>
      </c>
      <c r="AM1187">
        <v>0</v>
      </c>
      <c r="AN1187">
        <v>0</v>
      </c>
      <c r="AO1187">
        <v>1</v>
      </c>
      <c r="AP1187">
        <v>0</v>
      </c>
      <c r="AQ1187" t="str" cm="1">
        <f t="array" ref="AQ118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187" t="str" cm="1">
        <f t="array" ref="AR118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87">
        <v>656</v>
      </c>
      <c r="AT1187">
        <v>627</v>
      </c>
      <c r="AU1187">
        <v>1</v>
      </c>
      <c r="AV1187">
        <v>1</v>
      </c>
      <c r="AW1187" t="s">
        <v>46</v>
      </c>
      <c r="AX1187" t="s">
        <v>11</v>
      </c>
      <c r="AY1187" t="str">
        <f t="shared" si="163"/>
        <v>Web</v>
      </c>
      <c r="AZ1187">
        <v>19</v>
      </c>
      <c r="BA1187" t="s">
        <v>48</v>
      </c>
      <c r="BB1187">
        <f t="shared" si="164"/>
        <v>19</v>
      </c>
      <c r="BC1187">
        <f t="shared" si="165"/>
        <v>685</v>
      </c>
      <c r="BD1187">
        <f t="shared" si="166"/>
        <v>1.9999999999999996</v>
      </c>
      <c r="BE1187">
        <f t="shared" si="167"/>
        <v>7</v>
      </c>
      <c r="BF1187">
        <f t="shared" si="168"/>
        <v>6</v>
      </c>
      <c r="BG1187">
        <f t="shared" si="169"/>
        <v>15</v>
      </c>
      <c r="BH1187">
        <f t="shared" si="170"/>
        <v>4</v>
      </c>
      <c r="BI1187" t="str">
        <f>VLOOKUP(BH1187,'Additional Data'!$E$1:$F$12,2,FALSE)</f>
        <v>At Risk</v>
      </c>
      <c r="BJ1187" t="str">
        <f>IF(G1187 &lt;= 'Additional Data'!$Q$2, "Low", IF(G1187 &lt;= 'Additional Data'!$Q$3, "Medium", "High"))</f>
        <v>High</v>
      </c>
      <c r="BK1187" t="str">
        <f>IF(K1187 &lt;= 'Additional Data'!$V$2, "Low", IF(K1187 &lt;= 'Additional Data'!$V$3, "Medium", "High"))</f>
        <v>Medium</v>
      </c>
      <c r="BL1187" t="str">
        <f>IF(L1187 &lt;= 'Additional Data'!$AA$2, "Low", IF(L1187 &lt;= 'Additional Data'!$AA$3, "Medium", "High"))</f>
        <v>Medium</v>
      </c>
      <c r="BM1187">
        <v>1186</v>
      </c>
    </row>
    <row r="1188" spans="1:65" x14ac:dyDescent="0.25">
      <c r="A1188">
        <v>84618</v>
      </c>
      <c r="B1188" t="str">
        <f>IF(A1188 &lt;= 'Additional Data'!$B$2,"Low", IF(A1188 &lt;='Additional Data'!$B$3, "Medium", "High"))</f>
        <v>High</v>
      </c>
      <c r="C1188">
        <v>0</v>
      </c>
      <c r="D1188">
        <v>0</v>
      </c>
      <c r="E1188">
        <v>96</v>
      </c>
      <c r="F1188" t="str">
        <f t="shared" si="162"/>
        <v>Old</v>
      </c>
      <c r="G1188">
        <v>684</v>
      </c>
      <c r="H1188">
        <v>100</v>
      </c>
      <c r="I1188">
        <v>801</v>
      </c>
      <c r="J1188">
        <v>21</v>
      </c>
      <c r="K1188">
        <v>66</v>
      </c>
      <c r="L1188">
        <v>0</v>
      </c>
      <c r="M1188">
        <f>INDEX('Additional Data'!$H$2:$M$2, MATCH(MAX(G1188:L1188), G1188:L1188,0))</f>
        <v>0</v>
      </c>
      <c r="N1188">
        <v>1</v>
      </c>
      <c r="O1188">
        <v>6</v>
      </c>
      <c r="P1188">
        <v>9</v>
      </c>
      <c r="Q1188">
        <v>10</v>
      </c>
      <c r="R1188">
        <v>2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3</v>
      </c>
      <c r="Z1188">
        <v>11</v>
      </c>
      <c r="AA1188">
        <v>0</v>
      </c>
      <c r="AB1188">
        <v>55</v>
      </c>
      <c r="AC1188" t="str" cm="1">
        <f t="array" ref="AC1188">_xlfn.IFS(AB1188 &lt; 30, "&lt; 30", AB1188 &lt; 40, "30-39", AB1188 &lt; 50, "40-49", AB1188 &gt;= 50, "50+")</f>
        <v>50+</v>
      </c>
      <c r="AD1188">
        <v>2378</v>
      </c>
      <c r="AE1188">
        <v>0</v>
      </c>
      <c r="AF1188">
        <v>1</v>
      </c>
      <c r="AG1188">
        <v>0</v>
      </c>
      <c r="AH1188">
        <v>0</v>
      </c>
      <c r="AI1188">
        <v>0</v>
      </c>
      <c r="AJ1188" t="str" cm="1">
        <f t="array" ref="AJ118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8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88">
        <v>0</v>
      </c>
      <c r="AM1188">
        <v>0</v>
      </c>
      <c r="AN1188">
        <v>0</v>
      </c>
      <c r="AO1188">
        <v>0</v>
      </c>
      <c r="AP1188">
        <v>1</v>
      </c>
      <c r="AQ1188" t="str" cm="1">
        <f t="array" ref="AQ118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188" t="str" cm="1">
        <f t="array" ref="AR118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88">
        <v>1672</v>
      </c>
      <c r="AT1188">
        <v>1672</v>
      </c>
      <c r="AU1188">
        <v>1</v>
      </c>
      <c r="AV1188">
        <v>0</v>
      </c>
      <c r="AW1188" t="s">
        <v>43</v>
      </c>
      <c r="AX1188" t="s">
        <v>13</v>
      </c>
      <c r="AY1188" t="str">
        <f t="shared" si="163"/>
        <v>Store</v>
      </c>
      <c r="AZ1188">
        <v>25</v>
      </c>
      <c r="BA1188" t="s">
        <v>48</v>
      </c>
      <c r="BB1188">
        <f t="shared" si="164"/>
        <v>25</v>
      </c>
      <c r="BC1188">
        <f t="shared" si="165"/>
        <v>1672</v>
      </c>
      <c r="BD1188">
        <f t="shared" si="166"/>
        <v>0.99999999999999978</v>
      </c>
      <c r="BE1188">
        <f t="shared" si="167"/>
        <v>9</v>
      </c>
      <c r="BF1188">
        <f t="shared" si="168"/>
        <v>9</v>
      </c>
      <c r="BG1188">
        <f t="shared" si="169"/>
        <v>19</v>
      </c>
      <c r="BH1188">
        <f t="shared" si="170"/>
        <v>7</v>
      </c>
      <c r="BI1188" t="str">
        <f>VLOOKUP(BH1188,'Additional Data'!$E$1:$F$12,2,FALSE)</f>
        <v>Loyal Customer</v>
      </c>
      <c r="BJ1188" t="str">
        <f>IF(G1188 &lt;= 'Additional Data'!$Q$2, "Low", IF(G1188 &lt;= 'Additional Data'!$Q$3, "Medium", "High"))</f>
        <v>High</v>
      </c>
      <c r="BK1188" t="str">
        <f>IF(K1188 &lt;= 'Additional Data'!$V$2, "Low", IF(K1188 &lt;= 'Additional Data'!$V$3, "Medium", "High"))</f>
        <v>High</v>
      </c>
      <c r="BL1188" t="str">
        <f>IF(L1188 &lt;= 'Additional Data'!$AA$2, "Low", IF(L1188 &lt;= 'Additional Data'!$AA$3, "Medium", "High"))</f>
        <v>Low</v>
      </c>
      <c r="BM1188">
        <v>1187</v>
      </c>
    </row>
    <row r="1189" spans="1:65" x14ac:dyDescent="0.25">
      <c r="A1189">
        <v>18351</v>
      </c>
      <c r="B1189" t="str">
        <f>IF(A1189 &lt;= 'Additional Data'!$B$2,"Low", IF(A1189 &lt;='Additional Data'!$B$3, "Medium", "High"))</f>
        <v>Low</v>
      </c>
      <c r="C1189">
        <v>0</v>
      </c>
      <c r="D1189">
        <v>0</v>
      </c>
      <c r="E1189">
        <v>1</v>
      </c>
      <c r="F1189" t="str">
        <f t="shared" si="162"/>
        <v>Very Recent</v>
      </c>
      <c r="G1189">
        <v>1</v>
      </c>
      <c r="H1189">
        <v>12</v>
      </c>
      <c r="I1189">
        <v>9</v>
      </c>
      <c r="J1189">
        <v>0</v>
      </c>
      <c r="K1189">
        <v>14</v>
      </c>
      <c r="L1189">
        <v>7</v>
      </c>
      <c r="M1189">
        <f>INDEX('Additional Data'!$H$2:$M$2, MATCH(MAX(G1189:L1189), G1189:L1189,0))</f>
        <v>0</v>
      </c>
      <c r="N1189">
        <v>1</v>
      </c>
      <c r="O1189">
        <v>2</v>
      </c>
      <c r="P1189">
        <v>0</v>
      </c>
      <c r="Q1189">
        <v>3</v>
      </c>
      <c r="R1189">
        <v>7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3</v>
      </c>
      <c r="Z1189">
        <v>11</v>
      </c>
      <c r="AA1189">
        <v>0</v>
      </c>
      <c r="AB1189">
        <v>30</v>
      </c>
      <c r="AC1189" t="str" cm="1">
        <f t="array" ref="AC1189">_xlfn.IFS(AB1189 &lt; 30, "&lt; 30", AB1189 &lt; 40, "30-39", AB1189 &lt; 50, "40-49", AB1189 &gt;= 50, "50+")</f>
        <v>30-39</v>
      </c>
      <c r="AD1189">
        <v>2402</v>
      </c>
      <c r="AE1189">
        <v>0</v>
      </c>
      <c r="AF1189">
        <v>1</v>
      </c>
      <c r="AG1189">
        <v>0</v>
      </c>
      <c r="AH1189">
        <v>0</v>
      </c>
      <c r="AI1189">
        <v>0</v>
      </c>
      <c r="AJ1189" t="str" cm="1">
        <f t="array" ref="AJ118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8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89">
        <v>0</v>
      </c>
      <c r="AM1189">
        <v>0</v>
      </c>
      <c r="AN1189">
        <v>1</v>
      </c>
      <c r="AO1189">
        <v>0</v>
      </c>
      <c r="AP1189">
        <v>0</v>
      </c>
      <c r="AQ1189" t="str" cm="1">
        <f t="array" ref="AQ118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89" t="str" cm="1">
        <f t="array" ref="AR118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89">
        <v>36</v>
      </c>
      <c r="AT1189">
        <v>29</v>
      </c>
      <c r="AU1189">
        <v>0</v>
      </c>
      <c r="AV1189">
        <v>0</v>
      </c>
      <c r="AW1189" t="s">
        <v>45</v>
      </c>
      <c r="AX1189" t="s">
        <v>13</v>
      </c>
      <c r="AY1189" t="str">
        <f t="shared" si="163"/>
        <v>Store</v>
      </c>
      <c r="AZ1189">
        <v>5</v>
      </c>
      <c r="BA1189" t="s">
        <v>44</v>
      </c>
      <c r="BB1189">
        <f t="shared" si="164"/>
        <v>5</v>
      </c>
      <c r="BC1189">
        <f t="shared" si="165"/>
        <v>43</v>
      </c>
      <c r="BD1189">
        <f t="shared" si="166"/>
        <v>10</v>
      </c>
      <c r="BE1189">
        <f t="shared" si="167"/>
        <v>1</v>
      </c>
      <c r="BF1189">
        <f t="shared" si="168"/>
        <v>1</v>
      </c>
      <c r="BG1189">
        <f t="shared" si="169"/>
        <v>12</v>
      </c>
      <c r="BH1189">
        <f t="shared" si="170"/>
        <v>3</v>
      </c>
      <c r="BI1189" t="str">
        <f>VLOOKUP(BH1189,'Additional Data'!$E$1:$F$12,2,FALSE)</f>
        <v>At Risk</v>
      </c>
      <c r="BJ1189" t="str">
        <f>IF(G1189 &lt;= 'Additional Data'!$Q$2, "Low", IF(G1189 &lt;= 'Additional Data'!$Q$3, "Medium", "High"))</f>
        <v>Low</v>
      </c>
      <c r="BK1189" t="str">
        <f>IF(K1189 &lt;= 'Additional Data'!$V$2, "Low", IF(K1189 &lt;= 'Additional Data'!$V$3, "Medium", "High"))</f>
        <v>Medium</v>
      </c>
      <c r="BL1189" t="str">
        <f>IF(L1189 &lt;= 'Additional Data'!$AA$2, "Low", IF(L1189 &lt;= 'Additional Data'!$AA$3, "Medium", "High"))</f>
        <v>Low</v>
      </c>
      <c r="BM1189">
        <v>1188</v>
      </c>
    </row>
    <row r="1190" spans="1:65" x14ac:dyDescent="0.25">
      <c r="A1190">
        <v>40451</v>
      </c>
      <c r="B1190" t="str">
        <f>IF(A1190 &lt;= 'Additional Data'!$B$2,"Low", IF(A1190 &lt;='Additional Data'!$B$3, "Medium", "High"))</f>
        <v>Medium</v>
      </c>
      <c r="C1190">
        <v>0</v>
      </c>
      <c r="D1190">
        <v>2</v>
      </c>
      <c r="E1190">
        <v>54</v>
      </c>
      <c r="F1190" t="str">
        <f t="shared" si="162"/>
        <v>Mid</v>
      </c>
      <c r="G1190">
        <v>35</v>
      </c>
      <c r="H1190">
        <v>0</v>
      </c>
      <c r="I1190">
        <v>4</v>
      </c>
      <c r="J1190">
        <v>0</v>
      </c>
      <c r="K1190">
        <v>0</v>
      </c>
      <c r="L1190">
        <v>10</v>
      </c>
      <c r="M1190">
        <f>INDEX('Additional Data'!$H$2:$M$2, MATCH(MAX(G1190:L1190), G1190:L1190,0))</f>
        <v>0</v>
      </c>
      <c r="N1190">
        <v>1</v>
      </c>
      <c r="O1190">
        <v>1</v>
      </c>
      <c r="P1190">
        <v>1</v>
      </c>
      <c r="Q1190">
        <v>2</v>
      </c>
      <c r="R1190">
        <v>5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3</v>
      </c>
      <c r="Z1190">
        <v>11</v>
      </c>
      <c r="AA1190">
        <v>0</v>
      </c>
      <c r="AB1190">
        <v>63</v>
      </c>
      <c r="AC1190" t="str" cm="1">
        <f t="array" ref="AC1190">_xlfn.IFS(AB1190 &lt; 30, "&lt; 30", AB1190 &lt; 40, "30-39", AB1190 &lt; 50, "40-49", AB1190 &gt;= 50, "50+")</f>
        <v>50+</v>
      </c>
      <c r="AD1190">
        <v>2292</v>
      </c>
      <c r="AE1190">
        <v>0</v>
      </c>
      <c r="AF1190">
        <v>0</v>
      </c>
      <c r="AG1190">
        <v>0</v>
      </c>
      <c r="AH1190">
        <v>1</v>
      </c>
      <c r="AI1190">
        <v>0</v>
      </c>
      <c r="AJ1190" t="str" cm="1">
        <f t="array" ref="AJ119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9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90">
        <v>0</v>
      </c>
      <c r="AM1190">
        <v>0</v>
      </c>
      <c r="AN1190">
        <v>0</v>
      </c>
      <c r="AO1190">
        <v>0</v>
      </c>
      <c r="AP1190">
        <v>1</v>
      </c>
      <c r="AQ1190" t="str" cm="1">
        <f t="array" ref="AQ119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190" t="str" cm="1">
        <f t="array" ref="AR119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90">
        <v>39</v>
      </c>
      <c r="AT1190">
        <v>29</v>
      </c>
      <c r="AU1190">
        <v>1</v>
      </c>
      <c r="AV1190">
        <v>2</v>
      </c>
      <c r="AW1190" t="s">
        <v>45</v>
      </c>
      <c r="AX1190" t="s">
        <v>13</v>
      </c>
      <c r="AY1190" t="str">
        <f t="shared" si="163"/>
        <v>Store</v>
      </c>
      <c r="AZ1190">
        <v>4</v>
      </c>
      <c r="BA1190" t="s">
        <v>48</v>
      </c>
      <c r="BB1190">
        <f t="shared" si="164"/>
        <v>4</v>
      </c>
      <c r="BC1190">
        <f t="shared" si="165"/>
        <v>49</v>
      </c>
      <c r="BD1190">
        <f t="shared" si="166"/>
        <v>5</v>
      </c>
      <c r="BE1190">
        <f t="shared" si="167"/>
        <v>0</v>
      </c>
      <c r="BF1190">
        <f t="shared" si="168"/>
        <v>1</v>
      </c>
      <c r="BG1190">
        <f t="shared" si="169"/>
        <v>6</v>
      </c>
      <c r="BH1190">
        <f t="shared" si="170"/>
        <v>0</v>
      </c>
      <c r="BI1190" t="str">
        <f>VLOOKUP(BH1190,'Additional Data'!$E$1:$F$12,2,FALSE)</f>
        <v>Churned Customer</v>
      </c>
      <c r="BJ1190" t="str">
        <f>IF(G1190 &lt;= 'Additional Data'!$Q$2, "Low", IF(G1190 &lt;= 'Additional Data'!$Q$3, "Medium", "High"))</f>
        <v>Medium</v>
      </c>
      <c r="BK1190" t="str">
        <f>IF(K1190 &lt;= 'Additional Data'!$V$2, "Low", IF(K1190 &lt;= 'Additional Data'!$V$3, "Medium", "High"))</f>
        <v>Low</v>
      </c>
      <c r="BL1190" t="str">
        <f>IF(L1190 &lt;= 'Additional Data'!$AA$2, "Low", IF(L1190 &lt;= 'Additional Data'!$AA$3, "Medium", "High"))</f>
        <v>Medium</v>
      </c>
      <c r="BM1190">
        <v>1189</v>
      </c>
    </row>
    <row r="1191" spans="1:65" x14ac:dyDescent="0.25">
      <c r="A1191">
        <v>36317</v>
      </c>
      <c r="B1191" t="str">
        <f>IF(A1191 &lt;= 'Additional Data'!$B$2,"Low", IF(A1191 &lt;='Additional Data'!$B$3, "Medium", "High"))</f>
        <v>Medium</v>
      </c>
      <c r="C1191">
        <v>0</v>
      </c>
      <c r="D1191">
        <v>1</v>
      </c>
      <c r="E1191">
        <v>53</v>
      </c>
      <c r="F1191" t="str">
        <f t="shared" si="162"/>
        <v>Mid</v>
      </c>
      <c r="G1191">
        <v>87</v>
      </c>
      <c r="H1191">
        <v>3</v>
      </c>
      <c r="I1191">
        <v>25</v>
      </c>
      <c r="J1191">
        <v>3</v>
      </c>
      <c r="K1191">
        <v>2</v>
      </c>
      <c r="L1191">
        <v>13</v>
      </c>
      <c r="M1191">
        <f>INDEX('Additional Data'!$H$2:$M$2, MATCH(MAX(G1191:L1191), G1191:L1191,0))</f>
        <v>0</v>
      </c>
      <c r="N1191">
        <v>2</v>
      </c>
      <c r="O1191">
        <v>3</v>
      </c>
      <c r="P1191">
        <v>0</v>
      </c>
      <c r="Q1191">
        <v>4</v>
      </c>
      <c r="R1191">
        <v>7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3</v>
      </c>
      <c r="Z1191">
        <v>11</v>
      </c>
      <c r="AA1191">
        <v>0</v>
      </c>
      <c r="AB1191">
        <v>55</v>
      </c>
      <c r="AC1191" t="str" cm="1">
        <f t="array" ref="AC1191">_xlfn.IFS(AB1191 &lt; 30, "&lt; 30", AB1191 &lt; 40, "30-39", AB1191 &lt; 50, "40-49", AB1191 &gt;= 50, "50+")</f>
        <v>50+</v>
      </c>
      <c r="AD1191">
        <v>2562</v>
      </c>
      <c r="AE1191">
        <v>0</v>
      </c>
      <c r="AF1191">
        <v>0</v>
      </c>
      <c r="AG1191">
        <v>0</v>
      </c>
      <c r="AH1191">
        <v>1</v>
      </c>
      <c r="AI1191">
        <v>0</v>
      </c>
      <c r="AJ1191" t="str" cm="1">
        <f t="array" ref="AJ119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9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91">
        <v>0</v>
      </c>
      <c r="AM1191">
        <v>0</v>
      </c>
      <c r="AN1191">
        <v>1</v>
      </c>
      <c r="AO1191">
        <v>0</v>
      </c>
      <c r="AP1191">
        <v>0</v>
      </c>
      <c r="AQ1191" t="str" cm="1">
        <f t="array" ref="AQ119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91" t="str" cm="1">
        <f t="array" ref="AR119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91">
        <v>120</v>
      </c>
      <c r="AT1191">
        <v>107</v>
      </c>
      <c r="AU1191">
        <v>0</v>
      </c>
      <c r="AV1191">
        <v>1</v>
      </c>
      <c r="AW1191" t="s">
        <v>47</v>
      </c>
      <c r="AX1191" t="s">
        <v>13</v>
      </c>
      <c r="AY1191" t="str">
        <f t="shared" si="163"/>
        <v>Store</v>
      </c>
      <c r="AZ1191">
        <v>7</v>
      </c>
      <c r="BA1191" t="s">
        <v>44</v>
      </c>
      <c r="BB1191">
        <f t="shared" si="164"/>
        <v>7</v>
      </c>
      <c r="BC1191">
        <f t="shared" si="165"/>
        <v>133</v>
      </c>
      <c r="BD1191">
        <f t="shared" si="166"/>
        <v>5</v>
      </c>
      <c r="BE1191">
        <f t="shared" si="167"/>
        <v>3</v>
      </c>
      <c r="BF1191">
        <f t="shared" si="168"/>
        <v>3</v>
      </c>
      <c r="BG1191">
        <f t="shared" si="169"/>
        <v>11</v>
      </c>
      <c r="BH1191">
        <f t="shared" si="170"/>
        <v>3</v>
      </c>
      <c r="BI1191" t="str">
        <f>VLOOKUP(BH1191,'Additional Data'!$E$1:$F$12,2,FALSE)</f>
        <v>At Risk</v>
      </c>
      <c r="BJ1191" t="str">
        <f>IF(G1191 &lt;= 'Additional Data'!$Q$2, "Low", IF(G1191 &lt;= 'Additional Data'!$Q$3, "Medium", "High"))</f>
        <v>Medium</v>
      </c>
      <c r="BK1191" t="str">
        <f>IF(K1191 &lt;= 'Additional Data'!$V$2, "Low", IF(K1191 &lt;= 'Additional Data'!$V$3, "Medium", "High"))</f>
        <v>Medium</v>
      </c>
      <c r="BL1191" t="str">
        <f>IF(L1191 &lt;= 'Additional Data'!$AA$2, "Low", IF(L1191 &lt;= 'Additional Data'!$AA$3, "Medium", "High"))</f>
        <v>Medium</v>
      </c>
      <c r="BM1191">
        <v>1190</v>
      </c>
    </row>
    <row r="1192" spans="1:65" x14ac:dyDescent="0.25">
      <c r="A1192">
        <v>42213</v>
      </c>
      <c r="B1192" t="str">
        <f>IF(A1192 &lt;= 'Additional Data'!$B$2,"Low", IF(A1192 &lt;='Additional Data'!$B$3, "Medium", "High"))</f>
        <v>Medium</v>
      </c>
      <c r="C1192">
        <v>0</v>
      </c>
      <c r="D1192">
        <v>1</v>
      </c>
      <c r="E1192">
        <v>96</v>
      </c>
      <c r="F1192" t="str">
        <f t="shared" si="162"/>
        <v>Old</v>
      </c>
      <c r="G1192">
        <v>309</v>
      </c>
      <c r="H1192">
        <v>3</v>
      </c>
      <c r="I1192">
        <v>24</v>
      </c>
      <c r="J1192">
        <v>4</v>
      </c>
      <c r="K1192">
        <v>3</v>
      </c>
      <c r="L1192">
        <v>20</v>
      </c>
      <c r="M1192">
        <f>INDEX('Additional Data'!$H$2:$M$2, MATCH(MAX(G1192:L1192), G1192:L1192,0))</f>
        <v>0</v>
      </c>
      <c r="N1192">
        <v>2</v>
      </c>
      <c r="O1192">
        <v>5</v>
      </c>
      <c r="P1192">
        <v>1</v>
      </c>
      <c r="Q1192">
        <v>7</v>
      </c>
      <c r="R1192">
        <v>7</v>
      </c>
      <c r="S1192">
        <v>0</v>
      </c>
      <c r="T1192">
        <v>1</v>
      </c>
      <c r="U1192">
        <v>0</v>
      </c>
      <c r="V1192">
        <v>0</v>
      </c>
      <c r="W1192">
        <v>0</v>
      </c>
      <c r="X1192">
        <v>0</v>
      </c>
      <c r="Y1192">
        <v>3</v>
      </c>
      <c r="Z1192">
        <v>11</v>
      </c>
      <c r="AA1192">
        <v>0</v>
      </c>
      <c r="AB1192">
        <v>63</v>
      </c>
      <c r="AC1192" t="str" cm="1">
        <f t="array" ref="AC1192">_xlfn.IFS(AB1192 &lt; 30, "&lt; 30", AB1192 &lt; 40, "30-39", AB1192 &lt; 50, "40-49", AB1192 &gt;= 50, "50+")</f>
        <v>50+</v>
      </c>
      <c r="AD1192">
        <v>2419</v>
      </c>
      <c r="AE1192">
        <v>0</v>
      </c>
      <c r="AF1192">
        <v>0</v>
      </c>
      <c r="AG1192">
        <v>0</v>
      </c>
      <c r="AH1192">
        <v>1</v>
      </c>
      <c r="AI1192">
        <v>0</v>
      </c>
      <c r="AJ1192" t="str" cm="1">
        <f t="array" ref="AJ119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9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92">
        <v>0</v>
      </c>
      <c r="AM1192">
        <v>0</v>
      </c>
      <c r="AN1192">
        <v>1</v>
      </c>
      <c r="AO1192">
        <v>0</v>
      </c>
      <c r="AP1192">
        <v>0</v>
      </c>
      <c r="AQ1192" t="str" cm="1">
        <f t="array" ref="AQ119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92" t="str" cm="1">
        <f t="array" ref="AR119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92">
        <v>343</v>
      </c>
      <c r="AT1192">
        <v>323</v>
      </c>
      <c r="AU1192">
        <v>1</v>
      </c>
      <c r="AV1192">
        <v>1</v>
      </c>
      <c r="AW1192" t="s">
        <v>47</v>
      </c>
      <c r="AX1192" t="s">
        <v>13</v>
      </c>
      <c r="AY1192" t="str">
        <f t="shared" si="163"/>
        <v>Store</v>
      </c>
      <c r="AZ1192">
        <v>13</v>
      </c>
      <c r="BA1192" t="s">
        <v>48</v>
      </c>
      <c r="BB1192">
        <f t="shared" si="164"/>
        <v>13</v>
      </c>
      <c r="BC1192">
        <f t="shared" si="165"/>
        <v>363</v>
      </c>
      <c r="BD1192">
        <f t="shared" si="166"/>
        <v>0.99999999999999978</v>
      </c>
      <c r="BE1192">
        <f t="shared" si="167"/>
        <v>5</v>
      </c>
      <c r="BF1192">
        <f t="shared" si="168"/>
        <v>4</v>
      </c>
      <c r="BG1192">
        <f t="shared" si="169"/>
        <v>10</v>
      </c>
      <c r="BH1192">
        <f t="shared" si="170"/>
        <v>2</v>
      </c>
      <c r="BI1192" t="str">
        <f>VLOOKUP(BH1192,'Additional Data'!$E$1:$F$12,2,FALSE)</f>
        <v>Churned Customer</v>
      </c>
      <c r="BJ1192" t="str">
        <f>IF(G1192 &lt;= 'Additional Data'!$Q$2, "Low", IF(G1192 &lt;= 'Additional Data'!$Q$3, "Medium", "High"))</f>
        <v>Medium</v>
      </c>
      <c r="BK1192" t="str">
        <f>IF(K1192 &lt;= 'Additional Data'!$V$2, "Low", IF(K1192 &lt;= 'Additional Data'!$V$3, "Medium", "High"))</f>
        <v>Medium</v>
      </c>
      <c r="BL1192" t="str">
        <f>IF(L1192 &lt;= 'Additional Data'!$AA$2, "Low", IF(L1192 &lt;= 'Additional Data'!$AA$3, "Medium", "High"))</f>
        <v>Medium</v>
      </c>
      <c r="BM1192">
        <v>1191</v>
      </c>
    </row>
    <row r="1193" spans="1:65" x14ac:dyDescent="0.25">
      <c r="A1193">
        <v>65748</v>
      </c>
      <c r="B1193" t="str">
        <f>IF(A1193 &lt;= 'Additional Data'!$B$2,"Low", IF(A1193 &lt;='Additional Data'!$B$3, "Medium", "High"))</f>
        <v>Medium</v>
      </c>
      <c r="C1193">
        <v>0</v>
      </c>
      <c r="D1193">
        <v>1</v>
      </c>
      <c r="E1193">
        <v>58</v>
      </c>
      <c r="F1193" t="str">
        <f t="shared" si="162"/>
        <v>Mid</v>
      </c>
      <c r="G1193">
        <v>172</v>
      </c>
      <c r="H1193">
        <v>73</v>
      </c>
      <c r="I1193">
        <v>93</v>
      </c>
      <c r="J1193">
        <v>95</v>
      </c>
      <c r="K1193">
        <v>78</v>
      </c>
      <c r="L1193">
        <v>34</v>
      </c>
      <c r="M1193">
        <f>INDEX('Additional Data'!$H$2:$M$2, MATCH(MAX(G1193:L1193), G1193:L1193,0))</f>
        <v>0</v>
      </c>
      <c r="N1193">
        <v>2</v>
      </c>
      <c r="O1193">
        <v>2</v>
      </c>
      <c r="P1193">
        <v>4</v>
      </c>
      <c r="Q1193">
        <v>10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</v>
      </c>
      <c r="Y1193">
        <v>3</v>
      </c>
      <c r="Z1193">
        <v>11</v>
      </c>
      <c r="AA1193">
        <v>0</v>
      </c>
      <c r="AB1193">
        <v>65</v>
      </c>
      <c r="AC1193" t="str" cm="1">
        <f t="array" ref="AC1193">_xlfn.IFS(AB1193 &lt; 30, "&lt; 30", AB1193 &lt; 40, "30-39", AB1193 &lt; 50, "40-49", AB1193 &gt;= 50, "50+")</f>
        <v>50+</v>
      </c>
      <c r="AD1193">
        <v>2599</v>
      </c>
      <c r="AE1193">
        <v>0</v>
      </c>
      <c r="AF1193">
        <v>0</v>
      </c>
      <c r="AG1193">
        <v>0</v>
      </c>
      <c r="AH1193">
        <v>1</v>
      </c>
      <c r="AI1193">
        <v>0</v>
      </c>
      <c r="AJ1193" t="str" cm="1">
        <f t="array" ref="AJ119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9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93">
        <v>0</v>
      </c>
      <c r="AM1193">
        <v>0</v>
      </c>
      <c r="AN1193">
        <v>1</v>
      </c>
      <c r="AO1193">
        <v>0</v>
      </c>
      <c r="AP1193">
        <v>0</v>
      </c>
      <c r="AQ1193" t="str" cm="1">
        <f t="array" ref="AQ119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93" t="str" cm="1">
        <f t="array" ref="AR119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93">
        <v>511</v>
      </c>
      <c r="AT1193">
        <v>477</v>
      </c>
      <c r="AU1193">
        <v>0</v>
      </c>
      <c r="AV1193">
        <v>1</v>
      </c>
      <c r="AW1193" t="s">
        <v>46</v>
      </c>
      <c r="AX1193" t="s">
        <v>13</v>
      </c>
      <c r="AY1193" t="str">
        <f t="shared" si="163"/>
        <v>Store</v>
      </c>
      <c r="AZ1193">
        <v>16</v>
      </c>
      <c r="BA1193" t="s">
        <v>44</v>
      </c>
      <c r="BB1193">
        <f t="shared" si="164"/>
        <v>16</v>
      </c>
      <c r="BC1193">
        <f t="shared" si="165"/>
        <v>545</v>
      </c>
      <c r="BD1193">
        <f t="shared" si="166"/>
        <v>5</v>
      </c>
      <c r="BE1193">
        <f t="shared" si="167"/>
        <v>6</v>
      </c>
      <c r="BF1193">
        <f t="shared" si="168"/>
        <v>5</v>
      </c>
      <c r="BG1193">
        <f t="shared" si="169"/>
        <v>16</v>
      </c>
      <c r="BH1193">
        <f t="shared" si="170"/>
        <v>5</v>
      </c>
      <c r="BI1193" t="str">
        <f>VLOOKUP(BH1193,'Additional Data'!$E$1:$F$12,2,FALSE)</f>
        <v>Loyal Customer</v>
      </c>
      <c r="BJ1193" t="str">
        <f>IF(G1193 &lt;= 'Additional Data'!$Q$2, "Low", IF(G1193 &lt;= 'Additional Data'!$Q$3, "Medium", "High"))</f>
        <v>Medium</v>
      </c>
      <c r="BK1193" t="str">
        <f>IF(K1193 &lt;= 'Additional Data'!$V$2, "Low", IF(K1193 &lt;= 'Additional Data'!$V$3, "Medium", "High"))</f>
        <v>High</v>
      </c>
      <c r="BL1193" t="str">
        <f>IF(L1193 &lt;= 'Additional Data'!$AA$2, "Low", IF(L1193 &lt;= 'Additional Data'!$AA$3, "Medium", "High"))</f>
        <v>Medium</v>
      </c>
      <c r="BM1193">
        <v>1192</v>
      </c>
    </row>
    <row r="1194" spans="1:65" x14ac:dyDescent="0.25">
      <c r="A1194">
        <v>77044</v>
      </c>
      <c r="B1194" t="str">
        <f>IF(A1194 &lt;= 'Additional Data'!$B$2,"Low", IF(A1194 &lt;='Additional Data'!$B$3, "Medium", "High"))</f>
        <v>High</v>
      </c>
      <c r="C1194">
        <v>0</v>
      </c>
      <c r="D1194">
        <v>1</v>
      </c>
      <c r="E1194">
        <v>12</v>
      </c>
      <c r="F1194" t="str">
        <f t="shared" si="162"/>
        <v>Recent</v>
      </c>
      <c r="G1194">
        <v>625</v>
      </c>
      <c r="H1194">
        <v>38</v>
      </c>
      <c r="I1194">
        <v>242</v>
      </c>
      <c r="J1194">
        <v>50</v>
      </c>
      <c r="K1194">
        <v>34</v>
      </c>
      <c r="L1194">
        <v>76</v>
      </c>
      <c r="M1194">
        <f>INDEX('Additional Data'!$H$2:$M$2, MATCH(MAX(G1194:L1194), G1194:L1194,0))</f>
        <v>0</v>
      </c>
      <c r="N1194">
        <v>2</v>
      </c>
      <c r="O1194">
        <v>7</v>
      </c>
      <c r="P1194">
        <v>11</v>
      </c>
      <c r="Q1194">
        <v>11</v>
      </c>
      <c r="R1194">
        <v>4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3</v>
      </c>
      <c r="Z1194">
        <v>11</v>
      </c>
      <c r="AA1194">
        <v>0</v>
      </c>
      <c r="AB1194">
        <v>48</v>
      </c>
      <c r="AC1194" t="str" cm="1">
        <f t="array" ref="AC1194">_xlfn.IFS(AB1194 &lt; 30, "&lt; 30", AB1194 &lt; 40, "30-39", AB1194 &lt; 50, "40-49", AB1194 &gt;= 50, "50+")</f>
        <v>40-49</v>
      </c>
      <c r="AD1194">
        <v>2404</v>
      </c>
      <c r="AE1194">
        <v>0</v>
      </c>
      <c r="AF1194">
        <v>0</v>
      </c>
      <c r="AG1194">
        <v>0</v>
      </c>
      <c r="AH1194">
        <v>1</v>
      </c>
      <c r="AI1194">
        <v>0</v>
      </c>
      <c r="AJ1194" t="str" cm="1">
        <f t="array" ref="AJ119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9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94">
        <v>0</v>
      </c>
      <c r="AM1194">
        <v>0</v>
      </c>
      <c r="AN1194">
        <v>1</v>
      </c>
      <c r="AO1194">
        <v>0</v>
      </c>
      <c r="AP1194">
        <v>0</v>
      </c>
      <c r="AQ1194" t="str" cm="1">
        <f t="array" ref="AQ119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94" t="str" cm="1">
        <f t="array" ref="AR119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94">
        <v>989</v>
      </c>
      <c r="AT1194">
        <v>913</v>
      </c>
      <c r="AU1194">
        <v>1</v>
      </c>
      <c r="AV1194">
        <v>1</v>
      </c>
      <c r="AW1194" t="s">
        <v>43</v>
      </c>
      <c r="AX1194" t="s">
        <v>12</v>
      </c>
      <c r="AY1194" t="str">
        <f t="shared" si="163"/>
        <v>Catalog</v>
      </c>
      <c r="AZ1194">
        <v>29</v>
      </c>
      <c r="BA1194" t="s">
        <v>48</v>
      </c>
      <c r="BB1194">
        <f t="shared" si="164"/>
        <v>29</v>
      </c>
      <c r="BC1194">
        <f t="shared" si="165"/>
        <v>1065</v>
      </c>
      <c r="BD1194">
        <f t="shared" si="166"/>
        <v>9</v>
      </c>
      <c r="BE1194">
        <f t="shared" si="167"/>
        <v>9</v>
      </c>
      <c r="BF1194">
        <f t="shared" si="168"/>
        <v>7</v>
      </c>
      <c r="BG1194">
        <f t="shared" si="169"/>
        <v>25</v>
      </c>
      <c r="BH1194">
        <f t="shared" si="170"/>
        <v>9</v>
      </c>
      <c r="BI1194" t="str">
        <f>VLOOKUP(BH1194,'Additional Data'!$E$1:$F$12,2,FALSE)</f>
        <v>Top Customer</v>
      </c>
      <c r="BJ1194" t="str">
        <f>IF(G1194 &lt;= 'Additional Data'!$Q$2, "Low", IF(G1194 &lt;= 'Additional Data'!$Q$3, "Medium", "High"))</f>
        <v>High</v>
      </c>
      <c r="BK1194" t="str">
        <f>IF(K1194 &lt;= 'Additional Data'!$V$2, "Low", IF(K1194 &lt;= 'Additional Data'!$V$3, "Medium", "High"))</f>
        <v>Medium</v>
      </c>
      <c r="BL1194" t="str">
        <f>IF(L1194 &lt;= 'Additional Data'!$AA$2, "Low", IF(L1194 &lt;= 'Additional Data'!$AA$3, "Medium", "High"))</f>
        <v>High</v>
      </c>
      <c r="BM1194">
        <v>1193</v>
      </c>
    </row>
    <row r="1195" spans="1:65" x14ac:dyDescent="0.25">
      <c r="A1195">
        <v>74918</v>
      </c>
      <c r="B1195" t="str">
        <f>IF(A1195 &lt;= 'Additional Data'!$B$2,"Low", IF(A1195 &lt;='Additional Data'!$B$3, "Medium", "High"))</f>
        <v>High</v>
      </c>
      <c r="C1195">
        <v>0</v>
      </c>
      <c r="D1195">
        <v>0</v>
      </c>
      <c r="E1195">
        <v>78</v>
      </c>
      <c r="F1195" t="str">
        <f t="shared" si="162"/>
        <v>Old</v>
      </c>
      <c r="G1195">
        <v>972</v>
      </c>
      <c r="H1195">
        <v>59</v>
      </c>
      <c r="I1195">
        <v>913</v>
      </c>
      <c r="J1195">
        <v>25</v>
      </c>
      <c r="K1195">
        <v>19</v>
      </c>
      <c r="L1195">
        <v>59</v>
      </c>
      <c r="M1195">
        <f>INDEX('Additional Data'!$H$2:$M$2, MATCH(MAX(G1195:L1195), G1195:L1195,0))</f>
        <v>0</v>
      </c>
      <c r="N1195">
        <v>1</v>
      </c>
      <c r="O1195">
        <v>5</v>
      </c>
      <c r="P1195">
        <v>9</v>
      </c>
      <c r="Q1195">
        <v>6</v>
      </c>
      <c r="R1195">
        <v>3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3</v>
      </c>
      <c r="Z1195">
        <v>11</v>
      </c>
      <c r="AA1195">
        <v>0</v>
      </c>
      <c r="AB1195">
        <v>51</v>
      </c>
      <c r="AC1195" t="str" cm="1">
        <f t="array" ref="AC1195">_xlfn.IFS(AB1195 &lt; 30, "&lt; 30", AB1195 &lt; 40, "30-39", AB1195 &lt; 50, "40-49", AB1195 &gt;= 50, "50+")</f>
        <v>50+</v>
      </c>
      <c r="AD1195">
        <v>2633</v>
      </c>
      <c r="AE1195">
        <v>0</v>
      </c>
      <c r="AF1195">
        <v>0</v>
      </c>
      <c r="AG1195">
        <v>0</v>
      </c>
      <c r="AH1195">
        <v>1</v>
      </c>
      <c r="AI1195">
        <v>0</v>
      </c>
      <c r="AJ1195" t="str" cm="1">
        <f t="array" ref="AJ119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9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95">
        <v>0</v>
      </c>
      <c r="AM1195">
        <v>0</v>
      </c>
      <c r="AN1195">
        <v>1</v>
      </c>
      <c r="AO1195">
        <v>0</v>
      </c>
      <c r="AP1195">
        <v>0</v>
      </c>
      <c r="AQ1195" t="str" cm="1">
        <f t="array" ref="AQ119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95" t="str" cm="1">
        <f t="array" ref="AR119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95">
        <v>1988</v>
      </c>
      <c r="AT1195">
        <v>1929</v>
      </c>
      <c r="AU1195">
        <v>1</v>
      </c>
      <c r="AV1195">
        <v>0</v>
      </c>
      <c r="AW1195" t="s">
        <v>43</v>
      </c>
      <c r="AX1195" t="s">
        <v>12</v>
      </c>
      <c r="AY1195" t="str">
        <f t="shared" si="163"/>
        <v>Catalog</v>
      </c>
      <c r="AZ1195">
        <v>20</v>
      </c>
      <c r="BA1195" t="s">
        <v>48</v>
      </c>
      <c r="BB1195">
        <f t="shared" si="164"/>
        <v>20</v>
      </c>
      <c r="BC1195">
        <f t="shared" si="165"/>
        <v>2047</v>
      </c>
      <c r="BD1195">
        <f t="shared" si="166"/>
        <v>3.0000000000000004</v>
      </c>
      <c r="BE1195">
        <f t="shared" si="167"/>
        <v>7</v>
      </c>
      <c r="BF1195">
        <f t="shared" si="168"/>
        <v>9</v>
      </c>
      <c r="BG1195">
        <f t="shared" si="169"/>
        <v>19</v>
      </c>
      <c r="BH1195">
        <f t="shared" si="170"/>
        <v>7</v>
      </c>
      <c r="BI1195" t="str">
        <f>VLOOKUP(BH1195,'Additional Data'!$E$1:$F$12,2,FALSE)</f>
        <v>Loyal Customer</v>
      </c>
      <c r="BJ1195" t="str">
        <f>IF(G1195 &lt;= 'Additional Data'!$Q$2, "Low", IF(G1195 &lt;= 'Additional Data'!$Q$3, "Medium", "High"))</f>
        <v>High</v>
      </c>
      <c r="BK1195" t="str">
        <f>IF(K1195 &lt;= 'Additional Data'!$V$2, "Low", IF(K1195 &lt;= 'Additional Data'!$V$3, "Medium", "High"))</f>
        <v>Medium</v>
      </c>
      <c r="BL1195" t="str">
        <f>IF(L1195 &lt;= 'Additional Data'!$AA$2, "Low", IF(L1195 &lt;= 'Additional Data'!$AA$3, "Medium", "High"))</f>
        <v>High</v>
      </c>
      <c r="BM1195">
        <v>1194</v>
      </c>
    </row>
    <row r="1196" spans="1:65" x14ac:dyDescent="0.25">
      <c r="A1196">
        <v>56721</v>
      </c>
      <c r="B1196" t="str">
        <f>IF(A1196 &lt;= 'Additional Data'!$B$2,"Low", IF(A1196 &lt;='Additional Data'!$B$3, "Medium", "High"))</f>
        <v>Medium</v>
      </c>
      <c r="C1196">
        <v>1</v>
      </c>
      <c r="D1196">
        <v>1</v>
      </c>
      <c r="E1196">
        <v>64</v>
      </c>
      <c r="F1196" t="str">
        <f t="shared" si="162"/>
        <v>Old</v>
      </c>
      <c r="G1196">
        <v>157</v>
      </c>
      <c r="H1196">
        <v>6</v>
      </c>
      <c r="I1196">
        <v>39</v>
      </c>
      <c r="J1196">
        <v>6</v>
      </c>
      <c r="K1196">
        <v>13</v>
      </c>
      <c r="L1196">
        <v>75</v>
      </c>
      <c r="M1196">
        <f>INDEX('Additional Data'!$H$2:$M$2, MATCH(MAX(G1196:L1196), G1196:L1196,0))</f>
        <v>0</v>
      </c>
      <c r="N1196">
        <v>5</v>
      </c>
      <c r="O1196">
        <v>4</v>
      </c>
      <c r="P1196">
        <v>1</v>
      </c>
      <c r="Q1196">
        <v>5</v>
      </c>
      <c r="R1196">
        <v>6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3</v>
      </c>
      <c r="Z1196">
        <v>11</v>
      </c>
      <c r="AA1196">
        <v>0</v>
      </c>
      <c r="AB1196">
        <v>48</v>
      </c>
      <c r="AC1196" t="str" cm="1">
        <f t="array" ref="AC1196">_xlfn.IFS(AB1196 &lt; 30, "&lt; 30", AB1196 &lt; 40, "30-39", AB1196 &lt; 50, "40-49", AB1196 &gt;= 50, "50+")</f>
        <v>40-49</v>
      </c>
      <c r="AD1196">
        <v>2765</v>
      </c>
      <c r="AE1196">
        <v>0</v>
      </c>
      <c r="AF1196">
        <v>1</v>
      </c>
      <c r="AG1196">
        <v>0</v>
      </c>
      <c r="AH1196">
        <v>0</v>
      </c>
      <c r="AI1196">
        <v>0</v>
      </c>
      <c r="AJ1196" t="str" cm="1">
        <f t="array" ref="AJ119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19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96">
        <v>0</v>
      </c>
      <c r="AM1196">
        <v>0</v>
      </c>
      <c r="AN1196">
        <v>1</v>
      </c>
      <c r="AO1196">
        <v>0</v>
      </c>
      <c r="AP1196">
        <v>0</v>
      </c>
      <c r="AQ1196" t="str" cm="1">
        <f t="array" ref="AQ119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96" t="str" cm="1">
        <f t="array" ref="AR119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96">
        <v>221</v>
      </c>
      <c r="AT1196">
        <v>146</v>
      </c>
      <c r="AU1196">
        <v>0</v>
      </c>
      <c r="AV1196">
        <v>2</v>
      </c>
      <c r="AW1196" t="s">
        <v>47</v>
      </c>
      <c r="AX1196" t="s">
        <v>13</v>
      </c>
      <c r="AY1196" t="str">
        <f t="shared" si="163"/>
        <v>Store</v>
      </c>
      <c r="AZ1196">
        <v>10</v>
      </c>
      <c r="BA1196" t="s">
        <v>44</v>
      </c>
      <c r="BB1196">
        <f t="shared" si="164"/>
        <v>10</v>
      </c>
      <c r="BC1196">
        <f t="shared" si="165"/>
        <v>296</v>
      </c>
      <c r="BD1196">
        <f t="shared" si="166"/>
        <v>4</v>
      </c>
      <c r="BE1196">
        <f t="shared" si="167"/>
        <v>4</v>
      </c>
      <c r="BF1196">
        <f t="shared" si="168"/>
        <v>4</v>
      </c>
      <c r="BG1196">
        <f t="shared" si="169"/>
        <v>12</v>
      </c>
      <c r="BH1196">
        <f t="shared" si="170"/>
        <v>3</v>
      </c>
      <c r="BI1196" t="str">
        <f>VLOOKUP(BH1196,'Additional Data'!$E$1:$F$12,2,FALSE)</f>
        <v>At Risk</v>
      </c>
      <c r="BJ1196" t="str">
        <f>IF(G1196 &lt;= 'Additional Data'!$Q$2, "Low", IF(G1196 &lt;= 'Additional Data'!$Q$3, "Medium", "High"))</f>
        <v>Medium</v>
      </c>
      <c r="BK1196" t="str">
        <f>IF(K1196 &lt;= 'Additional Data'!$V$2, "Low", IF(K1196 &lt;= 'Additional Data'!$V$3, "Medium", "High"))</f>
        <v>Medium</v>
      </c>
      <c r="BL1196" t="str">
        <f>IF(L1196 &lt;= 'Additional Data'!$AA$2, "Low", IF(L1196 &lt;= 'Additional Data'!$AA$3, "Medium", "High"))</f>
        <v>High</v>
      </c>
      <c r="BM1196">
        <v>1195</v>
      </c>
    </row>
    <row r="1197" spans="1:65" x14ac:dyDescent="0.25">
      <c r="A1197">
        <v>42160</v>
      </c>
      <c r="B1197" t="str">
        <f>IF(A1197 &lt;= 'Additional Data'!$B$2,"Low", IF(A1197 &lt;='Additional Data'!$B$3, "Medium", "High"))</f>
        <v>Medium</v>
      </c>
      <c r="C1197">
        <v>1</v>
      </c>
      <c r="D1197">
        <v>1</v>
      </c>
      <c r="E1197">
        <v>26</v>
      </c>
      <c r="F1197" t="str">
        <f t="shared" si="162"/>
        <v>Recent</v>
      </c>
      <c r="G1197">
        <v>48</v>
      </c>
      <c r="H1197">
        <v>9</v>
      </c>
      <c r="I1197">
        <v>45</v>
      </c>
      <c r="J1197">
        <v>3</v>
      </c>
      <c r="K1197">
        <v>15</v>
      </c>
      <c r="L1197">
        <v>20</v>
      </c>
      <c r="M1197">
        <f>INDEX('Additional Data'!$H$2:$M$2, MATCH(MAX(G1197:L1197), G1197:L1197,0))</f>
        <v>0</v>
      </c>
      <c r="N1197">
        <v>4</v>
      </c>
      <c r="O1197">
        <v>2</v>
      </c>
      <c r="P1197">
        <v>1</v>
      </c>
      <c r="Q1197">
        <v>4</v>
      </c>
      <c r="R1197">
        <v>6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3</v>
      </c>
      <c r="Z1197">
        <v>11</v>
      </c>
      <c r="AA1197">
        <v>1</v>
      </c>
      <c r="AB1197">
        <v>45</v>
      </c>
      <c r="AC1197" t="str" cm="1">
        <f t="array" ref="AC1197">_xlfn.IFS(AB1197 &lt; 30, "&lt; 30", AB1197 &lt; 40, "30-39", AB1197 &lt; 50, "40-49", AB1197 &gt;= 50, "50+")</f>
        <v>40-49</v>
      </c>
      <c r="AD1197">
        <v>2525</v>
      </c>
      <c r="AE1197">
        <v>0</v>
      </c>
      <c r="AF1197">
        <v>0</v>
      </c>
      <c r="AG1197">
        <v>1</v>
      </c>
      <c r="AH1197">
        <v>0</v>
      </c>
      <c r="AI1197">
        <v>0</v>
      </c>
      <c r="AJ1197" t="str" cm="1">
        <f t="array" ref="AJ119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19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97">
        <v>0</v>
      </c>
      <c r="AM1197">
        <v>0</v>
      </c>
      <c r="AN1197">
        <v>1</v>
      </c>
      <c r="AO1197">
        <v>0</v>
      </c>
      <c r="AP1197">
        <v>0</v>
      </c>
      <c r="AQ1197" t="str" cm="1">
        <f t="array" ref="AQ119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97" t="str" cm="1">
        <f t="array" ref="AR119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97">
        <v>120</v>
      </c>
      <c r="AT1197">
        <v>100</v>
      </c>
      <c r="AU1197">
        <v>0</v>
      </c>
      <c r="AV1197">
        <v>2</v>
      </c>
      <c r="AW1197" t="s">
        <v>47</v>
      </c>
      <c r="AX1197" t="s">
        <v>13</v>
      </c>
      <c r="AY1197" t="str">
        <f t="shared" si="163"/>
        <v>Store</v>
      </c>
      <c r="AZ1197">
        <v>7</v>
      </c>
      <c r="BA1197" t="s">
        <v>44</v>
      </c>
      <c r="BB1197">
        <f t="shared" si="164"/>
        <v>7</v>
      </c>
      <c r="BC1197">
        <f t="shared" si="165"/>
        <v>140</v>
      </c>
      <c r="BD1197">
        <f t="shared" si="166"/>
        <v>8</v>
      </c>
      <c r="BE1197">
        <f t="shared" si="167"/>
        <v>3</v>
      </c>
      <c r="BF1197">
        <f t="shared" si="168"/>
        <v>3</v>
      </c>
      <c r="BG1197">
        <f t="shared" si="169"/>
        <v>14</v>
      </c>
      <c r="BH1197">
        <f t="shared" si="170"/>
        <v>4</v>
      </c>
      <c r="BI1197" t="str">
        <f>VLOOKUP(BH1197,'Additional Data'!$E$1:$F$12,2,FALSE)</f>
        <v>At Risk</v>
      </c>
      <c r="BJ1197" t="str">
        <f>IF(G1197 &lt;= 'Additional Data'!$Q$2, "Low", IF(G1197 &lt;= 'Additional Data'!$Q$3, "Medium", "High"))</f>
        <v>Medium</v>
      </c>
      <c r="BK1197" t="str">
        <f>IF(K1197 &lt;= 'Additional Data'!$V$2, "Low", IF(K1197 &lt;= 'Additional Data'!$V$3, "Medium", "High"))</f>
        <v>Medium</v>
      </c>
      <c r="BL1197" t="str">
        <f>IF(L1197 &lt;= 'Additional Data'!$AA$2, "Low", IF(L1197 &lt;= 'Additional Data'!$AA$3, "Medium", "High"))</f>
        <v>Medium</v>
      </c>
      <c r="BM1197">
        <v>1196</v>
      </c>
    </row>
    <row r="1198" spans="1:65" x14ac:dyDescent="0.25">
      <c r="A1198">
        <v>61559</v>
      </c>
      <c r="B1198" t="str">
        <f>IF(A1198 &lt;= 'Additional Data'!$B$2,"Low", IF(A1198 &lt;='Additional Data'!$B$3, "Medium", "High"))</f>
        <v>Medium</v>
      </c>
      <c r="C1198">
        <v>0</v>
      </c>
      <c r="D1198">
        <v>1</v>
      </c>
      <c r="E1198">
        <v>8</v>
      </c>
      <c r="F1198" t="str">
        <f t="shared" si="162"/>
        <v>Recent</v>
      </c>
      <c r="G1198">
        <v>279</v>
      </c>
      <c r="H1198">
        <v>83</v>
      </c>
      <c r="I1198">
        <v>88</v>
      </c>
      <c r="J1198">
        <v>32</v>
      </c>
      <c r="K1198">
        <v>14</v>
      </c>
      <c r="L1198">
        <v>34</v>
      </c>
      <c r="M1198">
        <f>INDEX('Additional Data'!$H$2:$M$2, MATCH(MAX(G1198:L1198), G1198:L1198,0))</f>
        <v>0</v>
      </c>
      <c r="N1198">
        <v>1</v>
      </c>
      <c r="O1198">
        <v>4</v>
      </c>
      <c r="P1198">
        <v>2</v>
      </c>
      <c r="Q1198">
        <v>10</v>
      </c>
      <c r="R1198">
        <v>3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3</v>
      </c>
      <c r="Z1198">
        <v>11</v>
      </c>
      <c r="AA1198">
        <v>0</v>
      </c>
      <c r="AB1198">
        <v>55</v>
      </c>
      <c r="AC1198" t="str" cm="1">
        <f t="array" ref="AC1198">_xlfn.IFS(AB1198 &lt; 30, "&lt; 30", AB1198 &lt; 40, "30-39", AB1198 &lt; 50, "40-49", AB1198 &gt;= 50, "50+")</f>
        <v>50+</v>
      </c>
      <c r="AD1198">
        <v>2506</v>
      </c>
      <c r="AE1198">
        <v>0</v>
      </c>
      <c r="AF1198">
        <v>0</v>
      </c>
      <c r="AG1198">
        <v>1</v>
      </c>
      <c r="AH1198">
        <v>0</v>
      </c>
      <c r="AI1198">
        <v>0</v>
      </c>
      <c r="AJ1198" t="str" cm="1">
        <f t="array" ref="AJ119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19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198">
        <v>0</v>
      </c>
      <c r="AM1198">
        <v>0</v>
      </c>
      <c r="AN1198">
        <v>1</v>
      </c>
      <c r="AO1198">
        <v>0</v>
      </c>
      <c r="AP1198">
        <v>0</v>
      </c>
      <c r="AQ1198" t="str" cm="1">
        <f t="array" ref="AQ119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198" t="str" cm="1">
        <f t="array" ref="AR119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198">
        <v>496</v>
      </c>
      <c r="AT1198">
        <v>462</v>
      </c>
      <c r="AU1198">
        <v>0</v>
      </c>
      <c r="AV1198">
        <v>1</v>
      </c>
      <c r="AW1198" t="s">
        <v>46</v>
      </c>
      <c r="AX1198" t="s">
        <v>13</v>
      </c>
      <c r="AY1198" t="str">
        <f t="shared" si="163"/>
        <v>Store</v>
      </c>
      <c r="AZ1198">
        <v>16</v>
      </c>
      <c r="BA1198" t="s">
        <v>44</v>
      </c>
      <c r="BB1198">
        <f t="shared" si="164"/>
        <v>16</v>
      </c>
      <c r="BC1198">
        <f t="shared" si="165"/>
        <v>530</v>
      </c>
      <c r="BD1198">
        <f t="shared" si="166"/>
        <v>10</v>
      </c>
      <c r="BE1198">
        <f t="shared" si="167"/>
        <v>6</v>
      </c>
      <c r="BF1198">
        <f t="shared" si="168"/>
        <v>5</v>
      </c>
      <c r="BG1198">
        <f t="shared" si="169"/>
        <v>21</v>
      </c>
      <c r="BH1198">
        <f t="shared" si="170"/>
        <v>8</v>
      </c>
      <c r="BI1198" t="str">
        <f>VLOOKUP(BH1198,'Additional Data'!$E$1:$F$12,2,FALSE)</f>
        <v>Top Customer</v>
      </c>
      <c r="BJ1198" t="str">
        <f>IF(G1198 &lt;= 'Additional Data'!$Q$2, "Low", IF(G1198 &lt;= 'Additional Data'!$Q$3, "Medium", "High"))</f>
        <v>Medium</v>
      </c>
      <c r="BK1198" t="str">
        <f>IF(K1198 &lt;= 'Additional Data'!$V$2, "Low", IF(K1198 &lt;= 'Additional Data'!$V$3, "Medium", "High"))</f>
        <v>Medium</v>
      </c>
      <c r="BL1198" t="str">
        <f>IF(L1198 &lt;= 'Additional Data'!$AA$2, "Low", IF(L1198 &lt;= 'Additional Data'!$AA$3, "Medium", "High"))</f>
        <v>Medium</v>
      </c>
      <c r="BM1198">
        <v>1197</v>
      </c>
    </row>
    <row r="1199" spans="1:65" x14ac:dyDescent="0.25">
      <c r="A1199">
        <v>33629</v>
      </c>
      <c r="B1199" t="str">
        <f>IF(A1199 &lt;= 'Additional Data'!$B$2,"Low", IF(A1199 &lt;='Additional Data'!$B$3, "Medium", "High"))</f>
        <v>Low</v>
      </c>
      <c r="C1199">
        <v>1</v>
      </c>
      <c r="D1199">
        <v>1</v>
      </c>
      <c r="E1199">
        <v>49</v>
      </c>
      <c r="F1199" t="str">
        <f t="shared" si="162"/>
        <v>Mid</v>
      </c>
      <c r="G1199">
        <v>132</v>
      </c>
      <c r="H1199">
        <v>0</v>
      </c>
      <c r="I1199">
        <v>16</v>
      </c>
      <c r="J1199">
        <v>0</v>
      </c>
      <c r="K1199">
        <v>0</v>
      </c>
      <c r="L1199">
        <v>4</v>
      </c>
      <c r="M1199">
        <f>INDEX('Additional Data'!$H$2:$M$2, MATCH(MAX(G1199:L1199), G1199:L1199,0))</f>
        <v>0</v>
      </c>
      <c r="N1199">
        <v>5</v>
      </c>
      <c r="O1199">
        <v>3</v>
      </c>
      <c r="P1199">
        <v>1</v>
      </c>
      <c r="Q1199">
        <v>4</v>
      </c>
      <c r="R1199">
        <v>9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3</v>
      </c>
      <c r="Z1199">
        <v>11</v>
      </c>
      <c r="AA1199">
        <v>0</v>
      </c>
      <c r="AB1199">
        <v>57</v>
      </c>
      <c r="AC1199" t="str" cm="1">
        <f t="array" ref="AC1199">_xlfn.IFS(AB1199 &lt; 30, "&lt; 30", AB1199 &lt; 40, "30-39", AB1199 &lt; 50, "40-49", AB1199 &gt;= 50, "50+")</f>
        <v>50+</v>
      </c>
      <c r="AD1199">
        <v>2849</v>
      </c>
      <c r="AE1199">
        <v>0</v>
      </c>
      <c r="AF1199">
        <v>0</v>
      </c>
      <c r="AG1199">
        <v>0</v>
      </c>
      <c r="AH1199">
        <v>1</v>
      </c>
      <c r="AI1199">
        <v>0</v>
      </c>
      <c r="AJ1199" t="str" cm="1">
        <f t="array" ref="AJ119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19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199">
        <v>0</v>
      </c>
      <c r="AM1199">
        <v>0</v>
      </c>
      <c r="AN1199">
        <v>0</v>
      </c>
      <c r="AO1199">
        <v>0</v>
      </c>
      <c r="AP1199">
        <v>1</v>
      </c>
      <c r="AQ1199" t="str" cm="1">
        <f t="array" ref="AQ119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199" t="str" cm="1">
        <f t="array" ref="AR119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199">
        <v>148</v>
      </c>
      <c r="AT1199">
        <v>144</v>
      </c>
      <c r="AU1199">
        <v>0</v>
      </c>
      <c r="AV1199">
        <v>2</v>
      </c>
      <c r="AW1199" t="s">
        <v>47</v>
      </c>
      <c r="AX1199" t="s">
        <v>13</v>
      </c>
      <c r="AY1199" t="str">
        <f t="shared" si="163"/>
        <v>Store</v>
      </c>
      <c r="AZ1199">
        <v>8</v>
      </c>
      <c r="BA1199" t="s">
        <v>44</v>
      </c>
      <c r="BB1199">
        <f t="shared" si="164"/>
        <v>8</v>
      </c>
      <c r="BC1199">
        <f t="shared" si="165"/>
        <v>152</v>
      </c>
      <c r="BD1199">
        <f t="shared" si="166"/>
        <v>6</v>
      </c>
      <c r="BE1199">
        <f t="shared" si="167"/>
        <v>3</v>
      </c>
      <c r="BF1199">
        <f t="shared" si="168"/>
        <v>3</v>
      </c>
      <c r="BG1199">
        <f t="shared" si="169"/>
        <v>12</v>
      </c>
      <c r="BH1199">
        <f t="shared" si="170"/>
        <v>3</v>
      </c>
      <c r="BI1199" t="str">
        <f>VLOOKUP(BH1199,'Additional Data'!$E$1:$F$12,2,FALSE)</f>
        <v>At Risk</v>
      </c>
      <c r="BJ1199" t="str">
        <f>IF(G1199 &lt;= 'Additional Data'!$Q$2, "Low", IF(G1199 &lt;= 'Additional Data'!$Q$3, "Medium", "High"))</f>
        <v>Medium</v>
      </c>
      <c r="BK1199" t="str">
        <f>IF(K1199 &lt;= 'Additional Data'!$V$2, "Low", IF(K1199 &lt;= 'Additional Data'!$V$3, "Medium", "High"))</f>
        <v>Low</v>
      </c>
      <c r="BL1199" t="str">
        <f>IF(L1199 &lt;= 'Additional Data'!$AA$2, "Low", IF(L1199 &lt;= 'Additional Data'!$AA$3, "Medium", "High"))</f>
        <v>Low</v>
      </c>
      <c r="BM1199">
        <v>1198</v>
      </c>
    </row>
    <row r="1200" spans="1:65" x14ac:dyDescent="0.25">
      <c r="A1200">
        <v>68682</v>
      </c>
      <c r="B1200" t="str">
        <f>IF(A1200 &lt;= 'Additional Data'!$B$2,"Low", IF(A1200 &lt;='Additional Data'!$B$3, "Medium", "High"))</f>
        <v>High</v>
      </c>
      <c r="C1200">
        <v>0</v>
      </c>
      <c r="D1200">
        <v>0</v>
      </c>
      <c r="E1200">
        <v>56</v>
      </c>
      <c r="F1200" t="str">
        <f t="shared" si="162"/>
        <v>Mid</v>
      </c>
      <c r="G1200">
        <v>919</v>
      </c>
      <c r="H1200">
        <v>0</v>
      </c>
      <c r="I1200">
        <v>505</v>
      </c>
      <c r="J1200">
        <v>99</v>
      </c>
      <c r="K1200">
        <v>30</v>
      </c>
      <c r="L1200">
        <v>45</v>
      </c>
      <c r="M1200">
        <f>INDEX('Additional Data'!$H$2:$M$2, MATCH(MAX(G1200:L1200), G1200:L1200,0))</f>
        <v>0</v>
      </c>
      <c r="N1200">
        <v>1</v>
      </c>
      <c r="O1200">
        <v>4</v>
      </c>
      <c r="P1200">
        <v>9</v>
      </c>
      <c r="Q1200">
        <v>10</v>
      </c>
      <c r="R1200">
        <v>2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3</v>
      </c>
      <c r="Z1200">
        <v>11</v>
      </c>
      <c r="AA1200">
        <v>0</v>
      </c>
      <c r="AB1200">
        <v>29</v>
      </c>
      <c r="AC1200" t="str" cm="1">
        <f t="array" ref="AC1200">_xlfn.IFS(AB1200 &lt; 30, "&lt; 30", AB1200 &lt; 40, "30-39", AB1200 &lt; 50, "40-49", AB1200 &gt;= 50, "50+")</f>
        <v>&lt; 30</v>
      </c>
      <c r="AD1200">
        <v>2425</v>
      </c>
      <c r="AE1200">
        <v>0</v>
      </c>
      <c r="AF1200">
        <v>0</v>
      </c>
      <c r="AG1200">
        <v>0</v>
      </c>
      <c r="AH1200">
        <v>1</v>
      </c>
      <c r="AI1200">
        <v>0</v>
      </c>
      <c r="AJ1200" t="str" cm="1">
        <f t="array" ref="AJ120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20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00">
        <v>0</v>
      </c>
      <c r="AM1200">
        <v>0</v>
      </c>
      <c r="AN1200">
        <v>0</v>
      </c>
      <c r="AO1200">
        <v>0</v>
      </c>
      <c r="AP1200">
        <v>1</v>
      </c>
      <c r="AQ1200" t="str" cm="1">
        <f t="array" ref="AQ120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00" t="str" cm="1">
        <f t="array" ref="AR120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00">
        <v>1553</v>
      </c>
      <c r="AT1200">
        <v>1508</v>
      </c>
      <c r="AU1200">
        <v>0</v>
      </c>
      <c r="AV1200">
        <v>0</v>
      </c>
      <c r="AW1200" t="s">
        <v>43</v>
      </c>
      <c r="AX1200" t="s">
        <v>13</v>
      </c>
      <c r="AY1200" t="str">
        <f t="shared" si="163"/>
        <v>Store</v>
      </c>
      <c r="AZ1200">
        <v>23</v>
      </c>
      <c r="BA1200" t="s">
        <v>44</v>
      </c>
      <c r="BB1200">
        <f t="shared" si="164"/>
        <v>23</v>
      </c>
      <c r="BC1200">
        <f t="shared" si="165"/>
        <v>1598</v>
      </c>
      <c r="BD1200">
        <f t="shared" si="166"/>
        <v>5</v>
      </c>
      <c r="BE1200">
        <f t="shared" si="167"/>
        <v>9</v>
      </c>
      <c r="BF1200">
        <f t="shared" si="168"/>
        <v>9</v>
      </c>
      <c r="BG1200">
        <f t="shared" si="169"/>
        <v>23</v>
      </c>
      <c r="BH1200">
        <f t="shared" si="170"/>
        <v>8</v>
      </c>
      <c r="BI1200" t="str">
        <f>VLOOKUP(BH1200,'Additional Data'!$E$1:$F$12,2,FALSE)</f>
        <v>Top Customer</v>
      </c>
      <c r="BJ1200" t="str">
        <f>IF(G1200 &lt;= 'Additional Data'!$Q$2, "Low", IF(G1200 &lt;= 'Additional Data'!$Q$3, "Medium", "High"))</f>
        <v>High</v>
      </c>
      <c r="BK1200" t="str">
        <f>IF(K1200 &lt;= 'Additional Data'!$V$2, "Low", IF(K1200 &lt;= 'Additional Data'!$V$3, "Medium", "High"))</f>
        <v>Medium</v>
      </c>
      <c r="BL1200" t="str">
        <f>IF(L1200 &lt;= 'Additional Data'!$AA$2, "Low", IF(L1200 &lt;= 'Additional Data'!$AA$3, "Medium", "High"))</f>
        <v>Medium</v>
      </c>
      <c r="BM1200">
        <v>1199</v>
      </c>
    </row>
    <row r="1201" spans="1:65" x14ac:dyDescent="0.25">
      <c r="A1201">
        <v>34377</v>
      </c>
      <c r="B1201" t="str">
        <f>IF(A1201 &lt;= 'Additional Data'!$B$2,"Low", IF(A1201 &lt;='Additional Data'!$B$3, "Medium", "High"))</f>
        <v>Low</v>
      </c>
      <c r="C1201">
        <v>0</v>
      </c>
      <c r="D1201">
        <v>1</v>
      </c>
      <c r="E1201">
        <v>55</v>
      </c>
      <c r="F1201" t="str">
        <f t="shared" si="162"/>
        <v>Mid</v>
      </c>
      <c r="G1201">
        <v>62</v>
      </c>
      <c r="H1201">
        <v>0</v>
      </c>
      <c r="I1201">
        <v>22</v>
      </c>
      <c r="J1201">
        <v>3</v>
      </c>
      <c r="K1201">
        <v>1</v>
      </c>
      <c r="L1201">
        <v>26</v>
      </c>
      <c r="M1201">
        <f>INDEX('Additional Data'!$H$2:$M$2, MATCH(MAX(G1201:L1201), G1201:L1201,0))</f>
        <v>0</v>
      </c>
      <c r="N1201">
        <v>2</v>
      </c>
      <c r="O1201">
        <v>2</v>
      </c>
      <c r="P1201">
        <v>2</v>
      </c>
      <c r="Q1201">
        <v>2</v>
      </c>
      <c r="R1201">
        <v>7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3</v>
      </c>
      <c r="Z1201">
        <v>11</v>
      </c>
      <c r="AA1201">
        <v>0</v>
      </c>
      <c r="AB1201">
        <v>57</v>
      </c>
      <c r="AC1201" t="str" cm="1">
        <f t="array" ref="AC1201">_xlfn.IFS(AB1201 &lt; 30, "&lt; 30", AB1201 &lt; 40, "30-39", AB1201 &lt; 50, "40-49", AB1201 &gt;= 50, "50+")</f>
        <v>50+</v>
      </c>
      <c r="AD1201">
        <v>2685</v>
      </c>
      <c r="AE1201">
        <v>0</v>
      </c>
      <c r="AF1201">
        <v>0</v>
      </c>
      <c r="AG1201">
        <v>1</v>
      </c>
      <c r="AH1201">
        <v>0</v>
      </c>
      <c r="AI1201">
        <v>0</v>
      </c>
      <c r="AJ1201" t="str" cm="1">
        <f t="array" ref="AJ120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20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01">
        <v>0</v>
      </c>
      <c r="AM1201">
        <v>0</v>
      </c>
      <c r="AN1201">
        <v>1</v>
      </c>
      <c r="AO1201">
        <v>0</v>
      </c>
      <c r="AP1201">
        <v>0</v>
      </c>
      <c r="AQ1201" t="str" cm="1">
        <f t="array" ref="AQ120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01" t="str" cm="1">
        <f t="array" ref="AR120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01">
        <v>88</v>
      </c>
      <c r="AT1201">
        <v>62</v>
      </c>
      <c r="AU1201">
        <v>0</v>
      </c>
      <c r="AV1201">
        <v>1</v>
      </c>
      <c r="AW1201" t="s">
        <v>47</v>
      </c>
      <c r="AX1201" t="s">
        <v>11</v>
      </c>
      <c r="AY1201" t="str">
        <f t="shared" si="163"/>
        <v>Web</v>
      </c>
      <c r="AZ1201">
        <v>6</v>
      </c>
      <c r="BA1201" t="s">
        <v>44</v>
      </c>
      <c r="BB1201">
        <f t="shared" si="164"/>
        <v>6</v>
      </c>
      <c r="BC1201">
        <f t="shared" si="165"/>
        <v>114</v>
      </c>
      <c r="BD1201">
        <f t="shared" si="166"/>
        <v>5</v>
      </c>
      <c r="BE1201">
        <f t="shared" si="167"/>
        <v>2</v>
      </c>
      <c r="BF1201">
        <f t="shared" si="168"/>
        <v>3</v>
      </c>
      <c r="BG1201">
        <f t="shared" si="169"/>
        <v>10</v>
      </c>
      <c r="BH1201">
        <f t="shared" si="170"/>
        <v>2</v>
      </c>
      <c r="BI1201" t="str">
        <f>VLOOKUP(BH1201,'Additional Data'!$E$1:$F$12,2,FALSE)</f>
        <v>Churned Customer</v>
      </c>
      <c r="BJ1201" t="str">
        <f>IF(G1201 &lt;= 'Additional Data'!$Q$2, "Low", IF(G1201 &lt;= 'Additional Data'!$Q$3, "Medium", "High"))</f>
        <v>Medium</v>
      </c>
      <c r="BK1201" t="str">
        <f>IF(K1201 &lt;= 'Additional Data'!$V$2, "Low", IF(K1201 &lt;= 'Additional Data'!$V$3, "Medium", "High"))</f>
        <v>Low</v>
      </c>
      <c r="BL1201" t="str">
        <f>IF(L1201 &lt;= 'Additional Data'!$AA$2, "Low", IF(L1201 &lt;= 'Additional Data'!$AA$3, "Medium", "High"))</f>
        <v>Medium</v>
      </c>
      <c r="BM1201">
        <v>1200</v>
      </c>
    </row>
    <row r="1202" spans="1:65" x14ac:dyDescent="0.25">
      <c r="A1202">
        <v>8940</v>
      </c>
      <c r="B1202" t="str">
        <f>IF(A1202 &lt;= 'Additional Data'!$B$2,"Low", IF(A1202 &lt;='Additional Data'!$B$3, "Medium", "High"))</f>
        <v>Low</v>
      </c>
      <c r="C1202">
        <v>1</v>
      </c>
      <c r="D1202">
        <v>0</v>
      </c>
      <c r="E1202">
        <v>25</v>
      </c>
      <c r="F1202" t="str">
        <f t="shared" si="162"/>
        <v>Recent</v>
      </c>
      <c r="G1202">
        <v>1</v>
      </c>
      <c r="H1202">
        <v>45</v>
      </c>
      <c r="I1202">
        <v>3</v>
      </c>
      <c r="J1202">
        <v>4</v>
      </c>
      <c r="K1202">
        <v>6</v>
      </c>
      <c r="L1202">
        <v>42</v>
      </c>
      <c r="M1202">
        <f>INDEX('Additional Data'!$H$2:$M$2, MATCH(MAX(G1202:L1202), G1202:L1202,0))</f>
        <v>0</v>
      </c>
      <c r="N1202">
        <v>3</v>
      </c>
      <c r="O1202">
        <v>3</v>
      </c>
      <c r="P1202">
        <v>1</v>
      </c>
      <c r="Q1202">
        <v>3</v>
      </c>
      <c r="R1202">
        <v>8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3</v>
      </c>
      <c r="Z1202">
        <v>11</v>
      </c>
      <c r="AA1202">
        <v>0</v>
      </c>
      <c r="AB1202">
        <v>34</v>
      </c>
      <c r="AC1202" t="str" cm="1">
        <f t="array" ref="AC1202">_xlfn.IFS(AB1202 &lt; 30, "&lt; 30", AB1202 &lt; 40, "30-39", AB1202 &lt; 50, "40-49", AB1202 &gt;= 50, "50+")</f>
        <v>30-39</v>
      </c>
      <c r="AD1202">
        <v>2835</v>
      </c>
      <c r="AE1202">
        <v>0</v>
      </c>
      <c r="AF1202">
        <v>0</v>
      </c>
      <c r="AG1202">
        <v>1</v>
      </c>
      <c r="AH1202">
        <v>0</v>
      </c>
      <c r="AI1202">
        <v>0</v>
      </c>
      <c r="AJ1202" t="str" cm="1">
        <f t="array" ref="AJ120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20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02">
        <v>0</v>
      </c>
      <c r="AM1202">
        <v>1</v>
      </c>
      <c r="AN1202">
        <v>0</v>
      </c>
      <c r="AO1202">
        <v>0</v>
      </c>
      <c r="AP1202">
        <v>0</v>
      </c>
      <c r="AQ1202" t="str" cm="1">
        <f t="array" ref="AQ120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202" t="str" cm="1">
        <f t="array" ref="AR120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202">
        <v>59</v>
      </c>
      <c r="AT1202">
        <v>17</v>
      </c>
      <c r="AU1202">
        <v>0</v>
      </c>
      <c r="AV1202">
        <v>1</v>
      </c>
      <c r="AW1202" t="s">
        <v>47</v>
      </c>
      <c r="AX1202" t="s">
        <v>11</v>
      </c>
      <c r="AY1202" t="str">
        <f t="shared" si="163"/>
        <v>Web</v>
      </c>
      <c r="AZ1202">
        <v>7</v>
      </c>
      <c r="BA1202" t="s">
        <v>44</v>
      </c>
      <c r="BB1202">
        <f t="shared" si="164"/>
        <v>7</v>
      </c>
      <c r="BC1202">
        <f t="shared" si="165"/>
        <v>101</v>
      </c>
      <c r="BD1202">
        <f t="shared" si="166"/>
        <v>8</v>
      </c>
      <c r="BE1202">
        <f t="shared" si="167"/>
        <v>3</v>
      </c>
      <c r="BF1202">
        <f t="shared" si="168"/>
        <v>3</v>
      </c>
      <c r="BG1202">
        <f t="shared" si="169"/>
        <v>14</v>
      </c>
      <c r="BH1202">
        <f t="shared" si="170"/>
        <v>4</v>
      </c>
      <c r="BI1202" t="str">
        <f>VLOOKUP(BH1202,'Additional Data'!$E$1:$F$12,2,FALSE)</f>
        <v>At Risk</v>
      </c>
      <c r="BJ1202" t="str">
        <f>IF(G1202 &lt;= 'Additional Data'!$Q$2, "Low", IF(G1202 &lt;= 'Additional Data'!$Q$3, "Medium", "High"))</f>
        <v>Low</v>
      </c>
      <c r="BK1202" t="str">
        <f>IF(K1202 &lt;= 'Additional Data'!$V$2, "Low", IF(K1202 &lt;= 'Additional Data'!$V$3, "Medium", "High"))</f>
        <v>Medium</v>
      </c>
      <c r="BL1202" t="str">
        <f>IF(L1202 &lt;= 'Additional Data'!$AA$2, "Low", IF(L1202 &lt;= 'Additional Data'!$AA$3, "Medium", "High"))</f>
        <v>Medium</v>
      </c>
      <c r="BM1202">
        <v>1201</v>
      </c>
    </row>
    <row r="1203" spans="1:65" x14ac:dyDescent="0.25">
      <c r="A1203">
        <v>26228</v>
      </c>
      <c r="B1203" t="str">
        <f>IF(A1203 &lt;= 'Additional Data'!$B$2,"Low", IF(A1203 &lt;='Additional Data'!$B$3, "Medium", "High"))</f>
        <v>Low</v>
      </c>
      <c r="C1203">
        <v>1</v>
      </c>
      <c r="D1203">
        <v>0</v>
      </c>
      <c r="E1203">
        <v>50</v>
      </c>
      <c r="F1203" t="str">
        <f t="shared" si="162"/>
        <v>Mid</v>
      </c>
      <c r="G1203">
        <v>2</v>
      </c>
      <c r="H1203">
        <v>6</v>
      </c>
      <c r="I1203">
        <v>4</v>
      </c>
      <c r="J1203">
        <v>3</v>
      </c>
      <c r="K1203">
        <v>1</v>
      </c>
      <c r="L1203">
        <v>9</v>
      </c>
      <c r="M1203">
        <f>INDEX('Additional Data'!$H$2:$M$2, MATCH(MAX(G1203:L1203), G1203:L1203,0))</f>
        <v>0</v>
      </c>
      <c r="N1203">
        <v>1</v>
      </c>
      <c r="O1203">
        <v>1</v>
      </c>
      <c r="P1203">
        <v>0</v>
      </c>
      <c r="Q1203">
        <v>2</v>
      </c>
      <c r="R1203">
        <v>8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3</v>
      </c>
      <c r="Z1203">
        <v>11</v>
      </c>
      <c r="AA1203">
        <v>0</v>
      </c>
      <c r="AB1203">
        <v>47</v>
      </c>
      <c r="AC1203" t="str" cm="1">
        <f t="array" ref="AC1203">_xlfn.IFS(AB1203 &lt; 30, "&lt; 30", AB1203 &lt; 40, "30-39", AB1203 &lt; 50, "40-49", AB1203 &gt;= 50, "50+")</f>
        <v>40-49</v>
      </c>
      <c r="AD1203">
        <v>2439</v>
      </c>
      <c r="AE1203">
        <v>0</v>
      </c>
      <c r="AF1203">
        <v>1</v>
      </c>
      <c r="AG1203">
        <v>0</v>
      </c>
      <c r="AH1203">
        <v>0</v>
      </c>
      <c r="AI1203">
        <v>0</v>
      </c>
      <c r="AJ1203" t="str" cm="1">
        <f t="array" ref="AJ120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0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03">
        <v>0</v>
      </c>
      <c r="AM1203">
        <v>0</v>
      </c>
      <c r="AN1203">
        <v>1</v>
      </c>
      <c r="AO1203">
        <v>0</v>
      </c>
      <c r="AP1203">
        <v>0</v>
      </c>
      <c r="AQ1203" t="str" cm="1">
        <f t="array" ref="AQ120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03" t="str" cm="1">
        <f t="array" ref="AR120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03">
        <v>16</v>
      </c>
      <c r="AT1203">
        <v>7</v>
      </c>
      <c r="AU1203">
        <v>0</v>
      </c>
      <c r="AV1203">
        <v>1</v>
      </c>
      <c r="AW1203" t="s">
        <v>45</v>
      </c>
      <c r="AX1203" t="s">
        <v>13</v>
      </c>
      <c r="AY1203" t="str">
        <f t="shared" si="163"/>
        <v>Store</v>
      </c>
      <c r="AZ1203">
        <v>3</v>
      </c>
      <c r="BA1203" t="s">
        <v>44</v>
      </c>
      <c r="BB1203">
        <f t="shared" si="164"/>
        <v>3</v>
      </c>
      <c r="BC1203">
        <f t="shared" si="165"/>
        <v>25</v>
      </c>
      <c r="BD1203">
        <f t="shared" si="166"/>
        <v>5</v>
      </c>
      <c r="BE1203">
        <f t="shared" si="167"/>
        <v>0</v>
      </c>
      <c r="BF1203">
        <f t="shared" si="168"/>
        <v>0</v>
      </c>
      <c r="BG1203">
        <f t="shared" si="169"/>
        <v>5</v>
      </c>
      <c r="BH1203">
        <f t="shared" si="170"/>
        <v>0</v>
      </c>
      <c r="BI1203" t="str">
        <f>VLOOKUP(BH1203,'Additional Data'!$E$1:$F$12,2,FALSE)</f>
        <v>Churned Customer</v>
      </c>
      <c r="BJ1203" t="str">
        <f>IF(G1203 &lt;= 'Additional Data'!$Q$2, "Low", IF(G1203 &lt;= 'Additional Data'!$Q$3, "Medium", "High"))</f>
        <v>Low</v>
      </c>
      <c r="BK1203" t="str">
        <f>IF(K1203 &lt;= 'Additional Data'!$V$2, "Low", IF(K1203 &lt;= 'Additional Data'!$V$3, "Medium", "High"))</f>
        <v>Low</v>
      </c>
      <c r="BL1203" t="str">
        <f>IF(L1203 &lt;= 'Additional Data'!$AA$2, "Low", IF(L1203 &lt;= 'Additional Data'!$AA$3, "Medium", "High"))</f>
        <v>Low</v>
      </c>
      <c r="BM1203">
        <v>1202</v>
      </c>
    </row>
    <row r="1204" spans="1:65" x14ac:dyDescent="0.25">
      <c r="A1204">
        <v>77297</v>
      </c>
      <c r="B1204" t="str">
        <f>IF(A1204 &lt;= 'Additional Data'!$B$2,"Low", IF(A1204 &lt;='Additional Data'!$B$3, "Medium", "High"))</f>
        <v>High</v>
      </c>
      <c r="C1204">
        <v>0</v>
      </c>
      <c r="D1204">
        <v>0</v>
      </c>
      <c r="E1204">
        <v>84</v>
      </c>
      <c r="F1204" t="str">
        <f t="shared" si="162"/>
        <v>Old</v>
      </c>
      <c r="G1204">
        <v>408</v>
      </c>
      <c r="H1204">
        <v>61</v>
      </c>
      <c r="I1204">
        <v>109</v>
      </c>
      <c r="J1204">
        <v>48</v>
      </c>
      <c r="K1204">
        <v>122</v>
      </c>
      <c r="L1204">
        <v>41</v>
      </c>
      <c r="M1204">
        <f>INDEX('Additional Data'!$H$2:$M$2, MATCH(MAX(G1204:L1204), G1204:L1204,0))</f>
        <v>0</v>
      </c>
      <c r="N1204">
        <v>1</v>
      </c>
      <c r="O1204">
        <v>5</v>
      </c>
      <c r="P1204">
        <v>7</v>
      </c>
      <c r="Q1204">
        <v>9</v>
      </c>
      <c r="R1204">
        <v>4</v>
      </c>
      <c r="S1204">
        <v>0</v>
      </c>
      <c r="T1204">
        <v>0</v>
      </c>
      <c r="U1204">
        <v>0</v>
      </c>
      <c r="V1204">
        <v>1</v>
      </c>
      <c r="W1204">
        <v>0</v>
      </c>
      <c r="X1204">
        <v>0</v>
      </c>
      <c r="Y1204">
        <v>3</v>
      </c>
      <c r="Z1204">
        <v>11</v>
      </c>
      <c r="AA1204">
        <v>0</v>
      </c>
      <c r="AB1204">
        <v>63</v>
      </c>
      <c r="AC1204" t="str" cm="1">
        <f t="array" ref="AC1204">_xlfn.IFS(AB1204 &lt; 30, "&lt; 30", AB1204 &lt; 40, "30-39", AB1204 &lt; 50, "40-49", AB1204 &gt;= 50, "50+")</f>
        <v>50+</v>
      </c>
      <c r="AD1204">
        <v>2678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 t="str" cm="1">
        <f t="array" ref="AJ120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20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04">
        <v>1</v>
      </c>
      <c r="AM1204">
        <v>0</v>
      </c>
      <c r="AN1204">
        <v>0</v>
      </c>
      <c r="AO1204">
        <v>0</v>
      </c>
      <c r="AP1204">
        <v>0</v>
      </c>
      <c r="AQ1204" t="str" cm="1">
        <f t="array" ref="AQ120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204" t="str" cm="1">
        <f t="array" ref="AR120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204">
        <v>748</v>
      </c>
      <c r="AT1204">
        <v>707</v>
      </c>
      <c r="AU1204">
        <v>1</v>
      </c>
      <c r="AV1204">
        <v>0</v>
      </c>
      <c r="AW1204" t="s">
        <v>46</v>
      </c>
      <c r="AX1204" t="s">
        <v>13</v>
      </c>
      <c r="AY1204" t="str">
        <f t="shared" si="163"/>
        <v>Store</v>
      </c>
      <c r="AZ1204">
        <v>21</v>
      </c>
      <c r="BA1204" t="s">
        <v>48</v>
      </c>
      <c r="BB1204">
        <f t="shared" si="164"/>
        <v>21</v>
      </c>
      <c r="BC1204">
        <f t="shared" si="165"/>
        <v>789</v>
      </c>
      <c r="BD1204">
        <f t="shared" si="166"/>
        <v>1.9999999999999996</v>
      </c>
      <c r="BE1204">
        <f t="shared" si="167"/>
        <v>8</v>
      </c>
      <c r="BF1204">
        <f t="shared" si="168"/>
        <v>6</v>
      </c>
      <c r="BG1204">
        <f t="shared" si="169"/>
        <v>16</v>
      </c>
      <c r="BH1204">
        <f t="shared" si="170"/>
        <v>5</v>
      </c>
      <c r="BI1204" t="str">
        <f>VLOOKUP(BH1204,'Additional Data'!$E$1:$F$12,2,FALSE)</f>
        <v>Loyal Customer</v>
      </c>
      <c r="BJ1204" t="str">
        <f>IF(G1204 &lt;= 'Additional Data'!$Q$2, "Low", IF(G1204 &lt;= 'Additional Data'!$Q$3, "Medium", "High"))</f>
        <v>Medium</v>
      </c>
      <c r="BK1204" t="str">
        <f>IF(K1204 &lt;= 'Additional Data'!$V$2, "Low", IF(K1204 &lt;= 'Additional Data'!$V$3, "Medium", "High"))</f>
        <v>High</v>
      </c>
      <c r="BL1204" t="str">
        <f>IF(L1204 &lt;= 'Additional Data'!$AA$2, "Low", IF(L1204 &lt;= 'Additional Data'!$AA$3, "Medium", "High"))</f>
        <v>Medium</v>
      </c>
      <c r="BM1204">
        <v>1203</v>
      </c>
    </row>
    <row r="1205" spans="1:65" x14ac:dyDescent="0.25">
      <c r="A1205">
        <v>40211</v>
      </c>
      <c r="B1205" t="str">
        <f>IF(A1205 &lt;= 'Additional Data'!$B$2,"Low", IF(A1205 &lt;='Additional Data'!$B$3, "Medium", "High"))</f>
        <v>Medium</v>
      </c>
      <c r="C1205">
        <v>1</v>
      </c>
      <c r="D1205">
        <v>1</v>
      </c>
      <c r="E1205">
        <v>30</v>
      </c>
      <c r="F1205" t="str">
        <f t="shared" si="162"/>
        <v>Recent</v>
      </c>
      <c r="G1205">
        <v>51</v>
      </c>
      <c r="H1205">
        <v>1</v>
      </c>
      <c r="I1205">
        <v>7</v>
      </c>
      <c r="J1205">
        <v>2</v>
      </c>
      <c r="K1205">
        <v>1</v>
      </c>
      <c r="L1205">
        <v>25</v>
      </c>
      <c r="M1205">
        <f>INDEX('Additional Data'!$H$2:$M$2, MATCH(MAX(G1205:L1205), G1205:L1205,0))</f>
        <v>0</v>
      </c>
      <c r="N1205">
        <v>2</v>
      </c>
      <c r="O1205">
        <v>2</v>
      </c>
      <c r="P1205">
        <v>1</v>
      </c>
      <c r="Q1205">
        <v>2</v>
      </c>
      <c r="R1205">
        <v>8</v>
      </c>
      <c r="S1205">
        <v>1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3</v>
      </c>
      <c r="Z1205">
        <v>11</v>
      </c>
      <c r="AA1205">
        <v>0</v>
      </c>
      <c r="AB1205">
        <v>39</v>
      </c>
      <c r="AC1205" t="str" cm="1">
        <f t="array" ref="AC1205">_xlfn.IFS(AB1205 &lt; 30, "&lt; 30", AB1205 &lt; 40, "30-39", AB1205 &lt; 50, "40-49", AB1205 &gt;= 50, "50+")</f>
        <v>30-39</v>
      </c>
      <c r="AD1205">
        <v>2493</v>
      </c>
      <c r="AE1205">
        <v>0</v>
      </c>
      <c r="AF1205">
        <v>1</v>
      </c>
      <c r="AG1205">
        <v>0</v>
      </c>
      <c r="AH1205">
        <v>0</v>
      </c>
      <c r="AI1205">
        <v>0</v>
      </c>
      <c r="AJ1205" t="str" cm="1">
        <f t="array" ref="AJ120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0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05">
        <v>0</v>
      </c>
      <c r="AM1205">
        <v>0</v>
      </c>
      <c r="AN1205">
        <v>1</v>
      </c>
      <c r="AO1205">
        <v>0</v>
      </c>
      <c r="AP1205">
        <v>0</v>
      </c>
      <c r="AQ1205" t="str" cm="1">
        <f t="array" ref="AQ120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05" t="str" cm="1">
        <f t="array" ref="AR120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05">
        <v>62</v>
      </c>
      <c r="AT1205">
        <v>37</v>
      </c>
      <c r="AU1205">
        <v>1</v>
      </c>
      <c r="AV1205">
        <v>2</v>
      </c>
      <c r="AW1205" t="s">
        <v>47</v>
      </c>
      <c r="AX1205" t="s">
        <v>11</v>
      </c>
      <c r="AY1205" t="str">
        <f t="shared" si="163"/>
        <v>Web</v>
      </c>
      <c r="AZ1205">
        <v>5</v>
      </c>
      <c r="BA1205" t="s">
        <v>48</v>
      </c>
      <c r="BB1205">
        <f t="shared" si="164"/>
        <v>5</v>
      </c>
      <c r="BC1205">
        <f t="shared" si="165"/>
        <v>87</v>
      </c>
      <c r="BD1205">
        <f t="shared" si="166"/>
        <v>7</v>
      </c>
      <c r="BE1205">
        <f t="shared" si="167"/>
        <v>1</v>
      </c>
      <c r="BF1205">
        <f t="shared" si="168"/>
        <v>2</v>
      </c>
      <c r="BG1205">
        <f t="shared" si="169"/>
        <v>10</v>
      </c>
      <c r="BH1205">
        <f t="shared" si="170"/>
        <v>2</v>
      </c>
      <c r="BI1205" t="str">
        <f>VLOOKUP(BH1205,'Additional Data'!$E$1:$F$12,2,FALSE)</f>
        <v>Churned Customer</v>
      </c>
      <c r="BJ1205" t="str">
        <f>IF(G1205 &lt;= 'Additional Data'!$Q$2, "Low", IF(G1205 &lt;= 'Additional Data'!$Q$3, "Medium", "High"))</f>
        <v>Medium</v>
      </c>
      <c r="BK1205" t="str">
        <f>IF(K1205 &lt;= 'Additional Data'!$V$2, "Low", IF(K1205 &lt;= 'Additional Data'!$V$3, "Medium", "High"))</f>
        <v>Low</v>
      </c>
      <c r="BL1205" t="str">
        <f>IF(L1205 &lt;= 'Additional Data'!$AA$2, "Low", IF(L1205 &lt;= 'Additional Data'!$AA$3, "Medium", "High"))</f>
        <v>Medium</v>
      </c>
      <c r="BM1205">
        <v>1204</v>
      </c>
    </row>
    <row r="1206" spans="1:65" x14ac:dyDescent="0.25">
      <c r="A1206">
        <v>33438</v>
      </c>
      <c r="B1206" t="str">
        <f>IF(A1206 &lt;= 'Additional Data'!$B$2,"Low", IF(A1206 &lt;='Additional Data'!$B$3, "Medium", "High"))</f>
        <v>Low</v>
      </c>
      <c r="C1206">
        <v>1</v>
      </c>
      <c r="D1206">
        <v>1</v>
      </c>
      <c r="E1206">
        <v>81</v>
      </c>
      <c r="F1206" t="str">
        <f t="shared" si="162"/>
        <v>Old</v>
      </c>
      <c r="G1206">
        <v>62</v>
      </c>
      <c r="H1206">
        <v>1</v>
      </c>
      <c r="I1206">
        <v>16</v>
      </c>
      <c r="J1206">
        <v>3</v>
      </c>
      <c r="K1206">
        <v>2</v>
      </c>
      <c r="L1206">
        <v>6</v>
      </c>
      <c r="M1206">
        <f>INDEX('Additional Data'!$H$2:$M$2, MATCH(MAX(G1206:L1206), G1206:L1206,0))</f>
        <v>0</v>
      </c>
      <c r="N1206">
        <v>4</v>
      </c>
      <c r="O1206">
        <v>2</v>
      </c>
      <c r="P1206">
        <v>1</v>
      </c>
      <c r="Q1206">
        <v>4</v>
      </c>
      <c r="R1206">
        <v>5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3</v>
      </c>
      <c r="Z1206">
        <v>11</v>
      </c>
      <c r="AA1206">
        <v>0</v>
      </c>
      <c r="AB1206">
        <v>62</v>
      </c>
      <c r="AC1206" t="str" cm="1">
        <f t="array" ref="AC1206">_xlfn.IFS(AB1206 &lt; 30, "&lt; 30", AB1206 &lt; 40, "30-39", AB1206 &lt; 50, "40-49", AB1206 &gt;= 50, "50+")</f>
        <v>50+</v>
      </c>
      <c r="AD1206">
        <v>2439</v>
      </c>
      <c r="AE1206">
        <v>0</v>
      </c>
      <c r="AF1206">
        <v>0</v>
      </c>
      <c r="AG1206">
        <v>0</v>
      </c>
      <c r="AH1206">
        <v>0</v>
      </c>
      <c r="AI1206">
        <v>1</v>
      </c>
      <c r="AJ1206" t="str" cm="1">
        <f t="array" ref="AJ120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20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06">
        <v>0</v>
      </c>
      <c r="AM1206">
        <v>0</v>
      </c>
      <c r="AN1206">
        <v>0</v>
      </c>
      <c r="AO1206">
        <v>0</v>
      </c>
      <c r="AP1206">
        <v>1</v>
      </c>
      <c r="AQ1206" t="str" cm="1">
        <f t="array" ref="AQ120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06" t="str" cm="1">
        <f t="array" ref="AR120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06">
        <v>84</v>
      </c>
      <c r="AT1206">
        <v>78</v>
      </c>
      <c r="AU1206">
        <v>0</v>
      </c>
      <c r="AV1206">
        <v>2</v>
      </c>
      <c r="AW1206" t="s">
        <v>47</v>
      </c>
      <c r="AX1206" t="s">
        <v>13</v>
      </c>
      <c r="AY1206" t="str">
        <f t="shared" si="163"/>
        <v>Store</v>
      </c>
      <c r="AZ1206">
        <v>7</v>
      </c>
      <c r="BA1206" t="s">
        <v>44</v>
      </c>
      <c r="BB1206">
        <f t="shared" si="164"/>
        <v>7</v>
      </c>
      <c r="BC1206">
        <f t="shared" si="165"/>
        <v>90</v>
      </c>
      <c r="BD1206">
        <f t="shared" si="166"/>
        <v>1.9999999999999996</v>
      </c>
      <c r="BE1206">
        <f t="shared" si="167"/>
        <v>3</v>
      </c>
      <c r="BF1206">
        <f t="shared" si="168"/>
        <v>2</v>
      </c>
      <c r="BG1206">
        <f t="shared" si="169"/>
        <v>7</v>
      </c>
      <c r="BH1206">
        <f t="shared" si="170"/>
        <v>1</v>
      </c>
      <c r="BI1206" t="str">
        <f>VLOOKUP(BH1206,'Additional Data'!$E$1:$F$12,2,FALSE)</f>
        <v>Churned Customer</v>
      </c>
      <c r="BJ1206" t="str">
        <f>IF(G1206 &lt;= 'Additional Data'!$Q$2, "Low", IF(G1206 &lt;= 'Additional Data'!$Q$3, "Medium", "High"))</f>
        <v>Medium</v>
      </c>
      <c r="BK1206" t="str">
        <f>IF(K1206 &lt;= 'Additional Data'!$V$2, "Low", IF(K1206 &lt;= 'Additional Data'!$V$3, "Medium", "High"))</f>
        <v>Medium</v>
      </c>
      <c r="BL1206" t="str">
        <f>IF(L1206 &lt;= 'Additional Data'!$AA$2, "Low", IF(L1206 &lt;= 'Additional Data'!$AA$3, "Medium", "High"))</f>
        <v>Low</v>
      </c>
      <c r="BM1206">
        <v>1205</v>
      </c>
    </row>
    <row r="1207" spans="1:65" x14ac:dyDescent="0.25">
      <c r="A1207">
        <v>75032</v>
      </c>
      <c r="B1207" t="str">
        <f>IF(A1207 &lt;= 'Additional Data'!$B$2,"Low", IF(A1207 &lt;='Additional Data'!$B$3, "Medium", "High"))</f>
        <v>High</v>
      </c>
      <c r="C1207">
        <v>0</v>
      </c>
      <c r="D1207">
        <v>1</v>
      </c>
      <c r="E1207">
        <v>74</v>
      </c>
      <c r="F1207" t="str">
        <f t="shared" si="162"/>
        <v>Old</v>
      </c>
      <c r="G1207">
        <v>952</v>
      </c>
      <c r="H1207">
        <v>12</v>
      </c>
      <c r="I1207">
        <v>180</v>
      </c>
      <c r="J1207">
        <v>47</v>
      </c>
      <c r="K1207">
        <v>12</v>
      </c>
      <c r="L1207">
        <v>12</v>
      </c>
      <c r="M1207">
        <f>INDEX('Additional Data'!$H$2:$M$2, MATCH(MAX(G1207:L1207), G1207:L1207,0))</f>
        <v>0</v>
      </c>
      <c r="N1207">
        <v>2</v>
      </c>
      <c r="O1207">
        <v>5</v>
      </c>
      <c r="P1207">
        <v>4</v>
      </c>
      <c r="Q1207">
        <v>9</v>
      </c>
      <c r="R1207">
        <v>3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3</v>
      </c>
      <c r="Z1207">
        <v>11</v>
      </c>
      <c r="AA1207">
        <v>0</v>
      </c>
      <c r="AB1207">
        <v>61</v>
      </c>
      <c r="AC1207" t="str" cm="1">
        <f t="array" ref="AC1207">_xlfn.IFS(AB1207 &lt; 30, "&lt; 30", AB1207 &lt; 40, "30-39", AB1207 &lt; 50, "40-49", AB1207 &gt;= 50, "50+")</f>
        <v>50+</v>
      </c>
      <c r="AD1207">
        <v>2586</v>
      </c>
      <c r="AE1207">
        <v>0</v>
      </c>
      <c r="AF1207">
        <v>1</v>
      </c>
      <c r="AG1207">
        <v>0</v>
      </c>
      <c r="AH1207">
        <v>0</v>
      </c>
      <c r="AI1207">
        <v>0</v>
      </c>
      <c r="AJ1207" t="str" cm="1">
        <f t="array" ref="AJ120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0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07">
        <v>0</v>
      </c>
      <c r="AM1207">
        <v>0</v>
      </c>
      <c r="AN1207">
        <v>0</v>
      </c>
      <c r="AO1207">
        <v>0</v>
      </c>
      <c r="AP1207">
        <v>1</v>
      </c>
      <c r="AQ1207" t="str" cm="1">
        <f t="array" ref="AQ120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07" t="str" cm="1">
        <f t="array" ref="AR120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07">
        <v>1203</v>
      </c>
      <c r="AT1207">
        <v>1191</v>
      </c>
      <c r="AU1207">
        <v>0</v>
      </c>
      <c r="AV1207">
        <v>1</v>
      </c>
      <c r="AW1207" t="s">
        <v>43</v>
      </c>
      <c r="AX1207" t="s">
        <v>13</v>
      </c>
      <c r="AY1207" t="str">
        <f t="shared" si="163"/>
        <v>Store</v>
      </c>
      <c r="AZ1207">
        <v>18</v>
      </c>
      <c r="BA1207" t="s">
        <v>44</v>
      </c>
      <c r="BB1207">
        <f t="shared" si="164"/>
        <v>18</v>
      </c>
      <c r="BC1207">
        <f t="shared" si="165"/>
        <v>1215</v>
      </c>
      <c r="BD1207">
        <f t="shared" si="166"/>
        <v>3.0000000000000004</v>
      </c>
      <c r="BE1207">
        <f t="shared" si="167"/>
        <v>7</v>
      </c>
      <c r="BF1207">
        <f t="shared" si="168"/>
        <v>8</v>
      </c>
      <c r="BG1207">
        <f t="shared" si="169"/>
        <v>18</v>
      </c>
      <c r="BH1207">
        <f t="shared" si="170"/>
        <v>6</v>
      </c>
      <c r="BI1207" t="str">
        <f>VLOOKUP(BH1207,'Additional Data'!$E$1:$F$12,2,FALSE)</f>
        <v>Loyal Customer</v>
      </c>
      <c r="BJ1207" t="str">
        <f>IF(G1207 &lt;= 'Additional Data'!$Q$2, "Low", IF(G1207 &lt;= 'Additional Data'!$Q$3, "Medium", "High"))</f>
        <v>High</v>
      </c>
      <c r="BK1207" t="str">
        <f>IF(K1207 &lt;= 'Additional Data'!$V$2, "Low", IF(K1207 &lt;= 'Additional Data'!$V$3, "Medium", "High"))</f>
        <v>Medium</v>
      </c>
      <c r="BL1207" t="str">
        <f>IF(L1207 &lt;= 'Additional Data'!$AA$2, "Low", IF(L1207 &lt;= 'Additional Data'!$AA$3, "Medium", "High"))</f>
        <v>Medium</v>
      </c>
      <c r="BM1207">
        <v>1206</v>
      </c>
    </row>
    <row r="1208" spans="1:65" x14ac:dyDescent="0.25">
      <c r="A1208">
        <v>61284</v>
      </c>
      <c r="B1208" t="str">
        <f>IF(A1208 &lt;= 'Additional Data'!$B$2,"Low", IF(A1208 &lt;='Additional Data'!$B$3, "Medium", "High"))</f>
        <v>Medium</v>
      </c>
      <c r="C1208">
        <v>0</v>
      </c>
      <c r="D1208">
        <v>0</v>
      </c>
      <c r="E1208">
        <v>76</v>
      </c>
      <c r="F1208" t="str">
        <f t="shared" si="162"/>
        <v>Old</v>
      </c>
      <c r="G1208">
        <v>618</v>
      </c>
      <c r="H1208">
        <v>15</v>
      </c>
      <c r="I1208">
        <v>106</v>
      </c>
      <c r="J1208">
        <v>20</v>
      </c>
      <c r="K1208">
        <v>7</v>
      </c>
      <c r="L1208">
        <v>45</v>
      </c>
      <c r="M1208">
        <f>INDEX('Additional Data'!$H$2:$M$2, MATCH(MAX(G1208:L1208), G1208:L1208,0))</f>
        <v>0</v>
      </c>
      <c r="N1208">
        <v>1</v>
      </c>
      <c r="O1208">
        <v>11</v>
      </c>
      <c r="P1208">
        <v>2</v>
      </c>
      <c r="Q1208">
        <v>8</v>
      </c>
      <c r="R1208">
        <v>6</v>
      </c>
      <c r="S1208">
        <v>0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3</v>
      </c>
      <c r="Z1208">
        <v>11</v>
      </c>
      <c r="AA1208">
        <v>0</v>
      </c>
      <c r="AB1208">
        <v>65</v>
      </c>
      <c r="AC1208" t="str" cm="1">
        <f t="array" ref="AC1208">_xlfn.IFS(AB1208 &lt; 30, "&lt; 30", AB1208 &lt; 40, "30-39", AB1208 &lt; 50, "40-49", AB1208 &gt;= 50, "50+")</f>
        <v>50+</v>
      </c>
      <c r="AD1208">
        <v>2419</v>
      </c>
      <c r="AE1208">
        <v>0</v>
      </c>
      <c r="AF1208">
        <v>0</v>
      </c>
      <c r="AG1208">
        <v>1</v>
      </c>
      <c r="AH1208">
        <v>0</v>
      </c>
      <c r="AI1208">
        <v>0</v>
      </c>
      <c r="AJ1208" t="str" cm="1">
        <f t="array" ref="AJ120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20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08">
        <v>0</v>
      </c>
      <c r="AM1208">
        <v>0</v>
      </c>
      <c r="AN1208">
        <v>0</v>
      </c>
      <c r="AO1208">
        <v>0</v>
      </c>
      <c r="AP1208">
        <v>1</v>
      </c>
      <c r="AQ1208" t="str" cm="1">
        <f t="array" ref="AQ120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08" t="str" cm="1">
        <f t="array" ref="AR120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08">
        <v>766</v>
      </c>
      <c r="AT1208">
        <v>721</v>
      </c>
      <c r="AU1208">
        <v>1</v>
      </c>
      <c r="AV1208">
        <v>0</v>
      </c>
      <c r="AW1208" t="s">
        <v>46</v>
      </c>
      <c r="AX1208" t="s">
        <v>11</v>
      </c>
      <c r="AY1208" t="str">
        <f t="shared" si="163"/>
        <v>Web</v>
      </c>
      <c r="AZ1208">
        <v>21</v>
      </c>
      <c r="BA1208" t="s">
        <v>48</v>
      </c>
      <c r="BB1208">
        <f t="shared" si="164"/>
        <v>21</v>
      </c>
      <c r="BC1208">
        <f t="shared" si="165"/>
        <v>811</v>
      </c>
      <c r="BD1208">
        <f t="shared" si="166"/>
        <v>3.0000000000000004</v>
      </c>
      <c r="BE1208">
        <f t="shared" si="167"/>
        <v>8</v>
      </c>
      <c r="BF1208">
        <f t="shared" si="168"/>
        <v>6</v>
      </c>
      <c r="BG1208">
        <f t="shared" si="169"/>
        <v>17</v>
      </c>
      <c r="BH1208">
        <f t="shared" si="170"/>
        <v>5</v>
      </c>
      <c r="BI1208" t="str">
        <f>VLOOKUP(BH1208,'Additional Data'!$E$1:$F$12,2,FALSE)</f>
        <v>Loyal Customer</v>
      </c>
      <c r="BJ1208" t="str">
        <f>IF(G1208 &lt;= 'Additional Data'!$Q$2, "Low", IF(G1208 &lt;= 'Additional Data'!$Q$3, "Medium", "High"))</f>
        <v>High</v>
      </c>
      <c r="BK1208" t="str">
        <f>IF(K1208 &lt;= 'Additional Data'!$V$2, "Low", IF(K1208 &lt;= 'Additional Data'!$V$3, "Medium", "High"))</f>
        <v>Medium</v>
      </c>
      <c r="BL1208" t="str">
        <f>IF(L1208 &lt;= 'Additional Data'!$AA$2, "Low", IF(L1208 &lt;= 'Additional Data'!$AA$3, "Medium", "High"))</f>
        <v>Medium</v>
      </c>
      <c r="BM1208">
        <v>1207</v>
      </c>
    </row>
    <row r="1209" spans="1:65" x14ac:dyDescent="0.25">
      <c r="A1209">
        <v>22518</v>
      </c>
      <c r="B1209" t="str">
        <f>IF(A1209 &lt;= 'Additional Data'!$B$2,"Low", IF(A1209 &lt;='Additional Data'!$B$3, "Medium", "High"))</f>
        <v>Low</v>
      </c>
      <c r="C1209">
        <v>1</v>
      </c>
      <c r="D1209">
        <v>0</v>
      </c>
      <c r="E1209">
        <v>36</v>
      </c>
      <c r="F1209" t="str">
        <f t="shared" si="162"/>
        <v>Mid</v>
      </c>
      <c r="G1209">
        <v>11</v>
      </c>
      <c r="H1209">
        <v>7</v>
      </c>
      <c r="I1209">
        <v>12</v>
      </c>
      <c r="J1209">
        <v>2</v>
      </c>
      <c r="K1209">
        <v>2</v>
      </c>
      <c r="L1209">
        <v>27</v>
      </c>
      <c r="M1209">
        <f>INDEX('Additional Data'!$H$2:$M$2, MATCH(MAX(G1209:L1209), G1209:L1209,0))</f>
        <v>0</v>
      </c>
      <c r="N1209">
        <v>2</v>
      </c>
      <c r="O1209">
        <v>2</v>
      </c>
      <c r="P1209">
        <v>1</v>
      </c>
      <c r="Q1209">
        <v>2</v>
      </c>
      <c r="R1209">
        <v>5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3</v>
      </c>
      <c r="Z1209">
        <v>11</v>
      </c>
      <c r="AA1209">
        <v>1</v>
      </c>
      <c r="AB1209">
        <v>34</v>
      </c>
      <c r="AC1209" t="str" cm="1">
        <f t="array" ref="AC1209">_xlfn.IFS(AB1209 &lt; 30, "&lt; 30", AB1209 &lt; 40, "30-39", AB1209 &lt; 50, "40-49", AB1209 &gt;= 50, "50+")</f>
        <v>30-39</v>
      </c>
      <c r="AD1209">
        <v>2774</v>
      </c>
      <c r="AE1209">
        <v>0</v>
      </c>
      <c r="AF1209">
        <v>1</v>
      </c>
      <c r="AG1209">
        <v>0</v>
      </c>
      <c r="AH1209">
        <v>0</v>
      </c>
      <c r="AI1209">
        <v>0</v>
      </c>
      <c r="AJ1209" t="str" cm="1">
        <f t="array" ref="AJ120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0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09">
        <v>0</v>
      </c>
      <c r="AM1209">
        <v>0</v>
      </c>
      <c r="AN1209">
        <v>1</v>
      </c>
      <c r="AO1209">
        <v>0</v>
      </c>
      <c r="AP1209">
        <v>0</v>
      </c>
      <c r="AQ1209" t="str" cm="1">
        <f t="array" ref="AQ120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09" t="str" cm="1">
        <f t="array" ref="AR120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09">
        <v>34</v>
      </c>
      <c r="AT1209">
        <v>7</v>
      </c>
      <c r="AU1209">
        <v>1</v>
      </c>
      <c r="AV1209">
        <v>1</v>
      </c>
      <c r="AW1209" t="s">
        <v>45</v>
      </c>
      <c r="AX1209" t="s">
        <v>11</v>
      </c>
      <c r="AY1209" t="str">
        <f t="shared" si="163"/>
        <v>Web</v>
      </c>
      <c r="AZ1209">
        <v>5</v>
      </c>
      <c r="BA1209" t="s">
        <v>48</v>
      </c>
      <c r="BB1209">
        <f t="shared" si="164"/>
        <v>5</v>
      </c>
      <c r="BC1209">
        <f t="shared" si="165"/>
        <v>61</v>
      </c>
      <c r="BD1209">
        <f t="shared" si="166"/>
        <v>7</v>
      </c>
      <c r="BE1209">
        <f t="shared" si="167"/>
        <v>1</v>
      </c>
      <c r="BF1209">
        <f t="shared" si="168"/>
        <v>2</v>
      </c>
      <c r="BG1209">
        <f t="shared" si="169"/>
        <v>10</v>
      </c>
      <c r="BH1209">
        <f t="shared" si="170"/>
        <v>2</v>
      </c>
      <c r="BI1209" t="str">
        <f>VLOOKUP(BH1209,'Additional Data'!$E$1:$F$12,2,FALSE)</f>
        <v>Churned Customer</v>
      </c>
      <c r="BJ1209" t="str">
        <f>IF(G1209 &lt;= 'Additional Data'!$Q$2, "Low", IF(G1209 &lt;= 'Additional Data'!$Q$3, "Medium", "High"))</f>
        <v>Low</v>
      </c>
      <c r="BK1209" t="str">
        <f>IF(K1209 &lt;= 'Additional Data'!$V$2, "Low", IF(K1209 &lt;= 'Additional Data'!$V$3, "Medium", "High"))</f>
        <v>Medium</v>
      </c>
      <c r="BL1209" t="str">
        <f>IF(L1209 &lt;= 'Additional Data'!$AA$2, "Low", IF(L1209 &lt;= 'Additional Data'!$AA$3, "Medium", "High"))</f>
        <v>Medium</v>
      </c>
      <c r="BM1209">
        <v>1208</v>
      </c>
    </row>
    <row r="1210" spans="1:65" x14ac:dyDescent="0.25">
      <c r="A1210">
        <v>54730</v>
      </c>
      <c r="B1210" t="str">
        <f>IF(A1210 &lt;= 'Additional Data'!$B$2,"Low", IF(A1210 &lt;='Additional Data'!$B$3, "Medium", "High"))</f>
        <v>Medium</v>
      </c>
      <c r="C1210">
        <v>0</v>
      </c>
      <c r="D1210">
        <v>1</v>
      </c>
      <c r="E1210">
        <v>64</v>
      </c>
      <c r="F1210" t="str">
        <f t="shared" si="162"/>
        <v>Old</v>
      </c>
      <c r="G1210">
        <v>318</v>
      </c>
      <c r="H1210">
        <v>3</v>
      </c>
      <c r="I1210">
        <v>17</v>
      </c>
      <c r="J1210">
        <v>4</v>
      </c>
      <c r="K1210">
        <v>7</v>
      </c>
      <c r="L1210">
        <v>56</v>
      </c>
      <c r="M1210">
        <f>INDEX('Additional Data'!$H$2:$M$2, MATCH(MAX(G1210:L1210), G1210:L1210,0))</f>
        <v>0</v>
      </c>
      <c r="N1210">
        <v>5</v>
      </c>
      <c r="O1210">
        <v>4</v>
      </c>
      <c r="P1210">
        <v>1</v>
      </c>
      <c r="Q1210">
        <v>8</v>
      </c>
      <c r="R1210">
        <v>4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3</v>
      </c>
      <c r="Z1210">
        <v>11</v>
      </c>
      <c r="AA1210">
        <v>0</v>
      </c>
      <c r="AB1210">
        <v>45</v>
      </c>
      <c r="AC1210" t="str" cm="1">
        <f t="array" ref="AC1210">_xlfn.IFS(AB1210 &lt; 30, "&lt; 30", AB1210 &lt; 40, "30-39", AB1210 &lt; 50, "40-49", AB1210 &gt;= 50, "50+")</f>
        <v>40-49</v>
      </c>
      <c r="AD1210">
        <v>2477</v>
      </c>
      <c r="AE1210">
        <v>0</v>
      </c>
      <c r="AF1210">
        <v>1</v>
      </c>
      <c r="AG1210">
        <v>0</v>
      </c>
      <c r="AH1210">
        <v>0</v>
      </c>
      <c r="AI1210">
        <v>0</v>
      </c>
      <c r="AJ1210" t="str" cm="1">
        <f t="array" ref="AJ121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1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10">
        <v>0</v>
      </c>
      <c r="AM1210">
        <v>0</v>
      </c>
      <c r="AN1210">
        <v>0</v>
      </c>
      <c r="AO1210">
        <v>1</v>
      </c>
      <c r="AP1210">
        <v>0</v>
      </c>
      <c r="AQ1210" t="str" cm="1">
        <f t="array" ref="AQ121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210" t="str" cm="1">
        <f t="array" ref="AR121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10">
        <v>349</v>
      </c>
      <c r="AT1210">
        <v>293</v>
      </c>
      <c r="AU1210">
        <v>0</v>
      </c>
      <c r="AV1210">
        <v>1</v>
      </c>
      <c r="AW1210" t="s">
        <v>46</v>
      </c>
      <c r="AX1210" t="s">
        <v>13</v>
      </c>
      <c r="AY1210" t="str">
        <f t="shared" si="163"/>
        <v>Store</v>
      </c>
      <c r="AZ1210">
        <v>13</v>
      </c>
      <c r="BA1210" t="s">
        <v>44</v>
      </c>
      <c r="BB1210">
        <f t="shared" si="164"/>
        <v>13</v>
      </c>
      <c r="BC1210">
        <f t="shared" si="165"/>
        <v>405</v>
      </c>
      <c r="BD1210">
        <f t="shared" si="166"/>
        <v>4</v>
      </c>
      <c r="BE1210">
        <f t="shared" si="167"/>
        <v>5</v>
      </c>
      <c r="BF1210">
        <f t="shared" si="168"/>
        <v>5</v>
      </c>
      <c r="BG1210">
        <f t="shared" si="169"/>
        <v>14</v>
      </c>
      <c r="BH1210">
        <f t="shared" si="170"/>
        <v>4</v>
      </c>
      <c r="BI1210" t="str">
        <f>VLOOKUP(BH1210,'Additional Data'!$E$1:$F$12,2,FALSE)</f>
        <v>At Risk</v>
      </c>
      <c r="BJ1210" t="str">
        <f>IF(G1210 &lt;= 'Additional Data'!$Q$2, "Low", IF(G1210 &lt;= 'Additional Data'!$Q$3, "Medium", "High"))</f>
        <v>Medium</v>
      </c>
      <c r="BK1210" t="str">
        <f>IF(K1210 &lt;= 'Additional Data'!$V$2, "Low", IF(K1210 &lt;= 'Additional Data'!$V$3, "Medium", "High"))</f>
        <v>Medium</v>
      </c>
      <c r="BL1210" t="str">
        <f>IF(L1210 &lt;= 'Additional Data'!$AA$2, "Low", IF(L1210 &lt;= 'Additional Data'!$AA$3, "Medium", "High"))</f>
        <v>Medium</v>
      </c>
      <c r="BM1210">
        <v>1209</v>
      </c>
    </row>
    <row r="1211" spans="1:65" x14ac:dyDescent="0.25">
      <c r="A1211">
        <v>38452</v>
      </c>
      <c r="B1211" t="str">
        <f>IF(A1211 &lt;= 'Additional Data'!$B$2,"Low", IF(A1211 &lt;='Additional Data'!$B$3, "Medium", "High"))</f>
        <v>Medium</v>
      </c>
      <c r="C1211">
        <v>1</v>
      </c>
      <c r="D1211">
        <v>1</v>
      </c>
      <c r="E1211">
        <v>62</v>
      </c>
      <c r="F1211" t="str">
        <f t="shared" si="162"/>
        <v>Old</v>
      </c>
      <c r="G1211">
        <v>56</v>
      </c>
      <c r="H1211">
        <v>0</v>
      </c>
      <c r="I1211">
        <v>14</v>
      </c>
      <c r="J1211">
        <v>0</v>
      </c>
      <c r="K1211">
        <v>0</v>
      </c>
      <c r="L1211">
        <v>2</v>
      </c>
      <c r="M1211">
        <f>INDEX('Additional Data'!$H$2:$M$2, MATCH(MAX(G1211:L1211), G1211:L1211,0))</f>
        <v>0</v>
      </c>
      <c r="N1211">
        <v>3</v>
      </c>
      <c r="O1211">
        <v>3</v>
      </c>
      <c r="P1211">
        <v>0</v>
      </c>
      <c r="Q1211">
        <v>3</v>
      </c>
      <c r="R1211">
        <v>7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3</v>
      </c>
      <c r="Z1211">
        <v>11</v>
      </c>
      <c r="AA1211">
        <v>0</v>
      </c>
      <c r="AB1211">
        <v>65</v>
      </c>
      <c r="AC1211" t="str" cm="1">
        <f t="array" ref="AC1211">_xlfn.IFS(AB1211 &lt; 30, "&lt; 30", AB1211 &lt; 40, "30-39", AB1211 &lt; 50, "40-49", AB1211 &gt;= 50, "50+")</f>
        <v>50+</v>
      </c>
      <c r="AD1211">
        <v>2250</v>
      </c>
      <c r="AE1211">
        <v>0</v>
      </c>
      <c r="AF1211">
        <v>1</v>
      </c>
      <c r="AG1211">
        <v>0</v>
      </c>
      <c r="AH1211">
        <v>0</v>
      </c>
      <c r="AI1211">
        <v>0</v>
      </c>
      <c r="AJ1211" t="str" cm="1">
        <f t="array" ref="AJ121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1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11">
        <v>0</v>
      </c>
      <c r="AM1211">
        <v>0</v>
      </c>
      <c r="AN1211">
        <v>0</v>
      </c>
      <c r="AO1211">
        <v>1</v>
      </c>
      <c r="AP1211">
        <v>0</v>
      </c>
      <c r="AQ1211" t="str" cm="1">
        <f t="array" ref="AQ121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211" t="str" cm="1">
        <f t="array" ref="AR121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11">
        <v>70</v>
      </c>
      <c r="AT1211">
        <v>68</v>
      </c>
      <c r="AU1211">
        <v>0</v>
      </c>
      <c r="AV1211">
        <v>2</v>
      </c>
      <c r="AW1211" t="s">
        <v>47</v>
      </c>
      <c r="AX1211" t="s">
        <v>11</v>
      </c>
      <c r="AY1211" t="str">
        <f t="shared" si="163"/>
        <v>Web</v>
      </c>
      <c r="AZ1211">
        <v>6</v>
      </c>
      <c r="BA1211" t="s">
        <v>44</v>
      </c>
      <c r="BB1211">
        <f t="shared" si="164"/>
        <v>6</v>
      </c>
      <c r="BC1211">
        <f t="shared" si="165"/>
        <v>72</v>
      </c>
      <c r="BD1211">
        <f t="shared" si="166"/>
        <v>4</v>
      </c>
      <c r="BE1211">
        <f t="shared" si="167"/>
        <v>2</v>
      </c>
      <c r="BF1211">
        <f t="shared" si="168"/>
        <v>2</v>
      </c>
      <c r="BG1211">
        <f t="shared" si="169"/>
        <v>8</v>
      </c>
      <c r="BH1211">
        <f t="shared" si="170"/>
        <v>1</v>
      </c>
      <c r="BI1211" t="str">
        <f>VLOOKUP(BH1211,'Additional Data'!$E$1:$F$12,2,FALSE)</f>
        <v>Churned Customer</v>
      </c>
      <c r="BJ1211" t="str">
        <f>IF(G1211 &lt;= 'Additional Data'!$Q$2, "Low", IF(G1211 &lt;= 'Additional Data'!$Q$3, "Medium", "High"))</f>
        <v>Medium</v>
      </c>
      <c r="BK1211" t="str">
        <f>IF(K1211 &lt;= 'Additional Data'!$V$2, "Low", IF(K1211 &lt;= 'Additional Data'!$V$3, "Medium", "High"))</f>
        <v>Low</v>
      </c>
      <c r="BL1211" t="str">
        <f>IF(L1211 &lt;= 'Additional Data'!$AA$2, "Low", IF(L1211 &lt;= 'Additional Data'!$AA$3, "Medium", "High"))</f>
        <v>Low</v>
      </c>
      <c r="BM1211">
        <v>1210</v>
      </c>
    </row>
    <row r="1212" spans="1:65" x14ac:dyDescent="0.25">
      <c r="A1212">
        <v>44421</v>
      </c>
      <c r="B1212" t="str">
        <f>IF(A1212 &lt;= 'Additional Data'!$B$2,"Low", IF(A1212 &lt;='Additional Data'!$B$3, "Medium", "High"))</f>
        <v>Medium</v>
      </c>
      <c r="C1212">
        <v>1</v>
      </c>
      <c r="D1212">
        <v>1</v>
      </c>
      <c r="E1212">
        <v>53</v>
      </c>
      <c r="F1212" t="str">
        <f t="shared" si="162"/>
        <v>Mid</v>
      </c>
      <c r="G1212">
        <v>110</v>
      </c>
      <c r="H1212">
        <v>5</v>
      </c>
      <c r="I1212">
        <v>59</v>
      </c>
      <c r="J1212">
        <v>7</v>
      </c>
      <c r="K1212">
        <v>1</v>
      </c>
      <c r="L1212">
        <v>7</v>
      </c>
      <c r="M1212">
        <f>INDEX('Additional Data'!$H$2:$M$2, MATCH(MAX(G1212:L1212), G1212:L1212,0))</f>
        <v>0</v>
      </c>
      <c r="N1212">
        <v>5</v>
      </c>
      <c r="O1212">
        <v>5</v>
      </c>
      <c r="P1212">
        <v>0</v>
      </c>
      <c r="Q1212">
        <v>4</v>
      </c>
      <c r="R1212">
        <v>8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3</v>
      </c>
      <c r="Z1212">
        <v>11</v>
      </c>
      <c r="AA1212">
        <v>0</v>
      </c>
      <c r="AB1212">
        <v>49</v>
      </c>
      <c r="AC1212" t="str" cm="1">
        <f t="array" ref="AC1212">_xlfn.IFS(AB1212 &lt; 30, "&lt; 30", AB1212 &lt; 40, "30-39", AB1212 &lt; 50, "40-49", AB1212 &gt;= 50, "50+")</f>
        <v>40-49</v>
      </c>
      <c r="AD1212">
        <v>2658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 t="str" cm="1">
        <f t="array" ref="AJ121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21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12">
        <v>0</v>
      </c>
      <c r="AM1212">
        <v>0</v>
      </c>
      <c r="AN1212">
        <v>1</v>
      </c>
      <c r="AO1212">
        <v>0</v>
      </c>
      <c r="AP1212">
        <v>0</v>
      </c>
      <c r="AQ1212" t="str" cm="1">
        <f t="array" ref="AQ121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12" t="str" cm="1">
        <f t="array" ref="AR121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12">
        <v>182</v>
      </c>
      <c r="AT1212">
        <v>175</v>
      </c>
      <c r="AU1212">
        <v>0</v>
      </c>
      <c r="AV1212">
        <v>2</v>
      </c>
      <c r="AW1212" t="s">
        <v>47</v>
      </c>
      <c r="AX1212" t="s">
        <v>11</v>
      </c>
      <c r="AY1212" t="str">
        <f t="shared" si="163"/>
        <v>Web</v>
      </c>
      <c r="AZ1212">
        <v>9</v>
      </c>
      <c r="BA1212" t="s">
        <v>44</v>
      </c>
      <c r="BB1212">
        <f t="shared" si="164"/>
        <v>9</v>
      </c>
      <c r="BC1212">
        <f t="shared" si="165"/>
        <v>189</v>
      </c>
      <c r="BD1212">
        <f t="shared" si="166"/>
        <v>5</v>
      </c>
      <c r="BE1212">
        <f t="shared" si="167"/>
        <v>3</v>
      </c>
      <c r="BF1212">
        <f t="shared" si="168"/>
        <v>3</v>
      </c>
      <c r="BG1212">
        <f t="shared" si="169"/>
        <v>11</v>
      </c>
      <c r="BH1212">
        <f t="shared" si="170"/>
        <v>3</v>
      </c>
      <c r="BI1212" t="str">
        <f>VLOOKUP(BH1212,'Additional Data'!$E$1:$F$12,2,FALSE)</f>
        <v>At Risk</v>
      </c>
      <c r="BJ1212" t="str">
        <f>IF(G1212 &lt;= 'Additional Data'!$Q$2, "Low", IF(G1212 &lt;= 'Additional Data'!$Q$3, "Medium", "High"))</f>
        <v>Medium</v>
      </c>
      <c r="BK1212" t="str">
        <f>IF(K1212 &lt;= 'Additional Data'!$V$2, "Low", IF(K1212 &lt;= 'Additional Data'!$V$3, "Medium", "High"))</f>
        <v>Low</v>
      </c>
      <c r="BL1212" t="str">
        <f>IF(L1212 &lt;= 'Additional Data'!$AA$2, "Low", IF(L1212 &lt;= 'Additional Data'!$AA$3, "Medium", "High"))</f>
        <v>Low</v>
      </c>
      <c r="BM1212">
        <v>1211</v>
      </c>
    </row>
    <row r="1213" spans="1:65" x14ac:dyDescent="0.25">
      <c r="A1213">
        <v>38197</v>
      </c>
      <c r="B1213" t="str">
        <f>IF(A1213 &lt;= 'Additional Data'!$B$2,"Low", IF(A1213 &lt;='Additional Data'!$B$3, "Medium", "High"))</f>
        <v>Medium</v>
      </c>
      <c r="C1213">
        <v>1</v>
      </c>
      <c r="D1213">
        <v>0</v>
      </c>
      <c r="E1213">
        <v>86</v>
      </c>
      <c r="F1213" t="str">
        <f t="shared" si="162"/>
        <v>Old</v>
      </c>
      <c r="G1213">
        <v>23</v>
      </c>
      <c r="H1213">
        <v>0</v>
      </c>
      <c r="I1213">
        <v>11</v>
      </c>
      <c r="J1213">
        <v>2</v>
      </c>
      <c r="K1213">
        <v>1</v>
      </c>
      <c r="L1213">
        <v>3</v>
      </c>
      <c r="M1213">
        <f>INDEX('Additional Data'!$H$2:$M$2, MATCH(MAX(G1213:L1213), G1213:L1213,0))</f>
        <v>0</v>
      </c>
      <c r="N1213">
        <v>1</v>
      </c>
      <c r="O1213">
        <v>1</v>
      </c>
      <c r="P1213">
        <v>0</v>
      </c>
      <c r="Q1213">
        <v>3</v>
      </c>
      <c r="R1213">
        <v>5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3</v>
      </c>
      <c r="Z1213">
        <v>11</v>
      </c>
      <c r="AA1213">
        <v>0</v>
      </c>
      <c r="AB1213">
        <v>34</v>
      </c>
      <c r="AC1213" t="str" cm="1">
        <f t="array" ref="AC1213">_xlfn.IFS(AB1213 &lt; 30, "&lt; 30", AB1213 &lt; 40, "30-39", AB1213 &lt; 50, "40-49", AB1213 &gt;= 50, "50+")</f>
        <v>30-39</v>
      </c>
      <c r="AD1213">
        <v>2524</v>
      </c>
      <c r="AE1213">
        <v>0</v>
      </c>
      <c r="AF1213">
        <v>0</v>
      </c>
      <c r="AG1213">
        <v>0</v>
      </c>
      <c r="AH1213">
        <v>1</v>
      </c>
      <c r="AI1213">
        <v>0</v>
      </c>
      <c r="AJ1213" t="str" cm="1">
        <f t="array" ref="AJ121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21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13">
        <v>0</v>
      </c>
      <c r="AM1213">
        <v>0</v>
      </c>
      <c r="AN1213">
        <v>0</v>
      </c>
      <c r="AO1213">
        <v>0</v>
      </c>
      <c r="AP1213">
        <v>1</v>
      </c>
      <c r="AQ1213" t="str" cm="1">
        <f t="array" ref="AQ121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13" t="str" cm="1">
        <f t="array" ref="AR121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13">
        <v>37</v>
      </c>
      <c r="AT1213">
        <v>34</v>
      </c>
      <c r="AU1213">
        <v>0</v>
      </c>
      <c r="AV1213">
        <v>1</v>
      </c>
      <c r="AW1213" t="s">
        <v>45</v>
      </c>
      <c r="AX1213" t="s">
        <v>13</v>
      </c>
      <c r="AY1213" t="str">
        <f t="shared" si="163"/>
        <v>Store</v>
      </c>
      <c r="AZ1213">
        <v>4</v>
      </c>
      <c r="BA1213" t="s">
        <v>44</v>
      </c>
      <c r="BB1213">
        <f t="shared" si="164"/>
        <v>4</v>
      </c>
      <c r="BC1213">
        <f t="shared" si="165"/>
        <v>40</v>
      </c>
      <c r="BD1213">
        <f t="shared" si="166"/>
        <v>1.9999999999999996</v>
      </c>
      <c r="BE1213">
        <f t="shared" si="167"/>
        <v>0</v>
      </c>
      <c r="BF1213">
        <f t="shared" si="168"/>
        <v>1</v>
      </c>
      <c r="BG1213">
        <f t="shared" si="169"/>
        <v>2.9999999999999996</v>
      </c>
      <c r="BH1213">
        <f t="shared" si="170"/>
        <v>0</v>
      </c>
      <c r="BI1213" t="str">
        <f>VLOOKUP(BH1213,'Additional Data'!$E$1:$F$12,2,FALSE)</f>
        <v>Churned Customer</v>
      </c>
      <c r="BJ1213" t="str">
        <f>IF(G1213 &lt;= 'Additional Data'!$Q$2, "Low", IF(G1213 &lt;= 'Additional Data'!$Q$3, "Medium", "High"))</f>
        <v>Low</v>
      </c>
      <c r="BK1213" t="str">
        <f>IF(K1213 &lt;= 'Additional Data'!$V$2, "Low", IF(K1213 &lt;= 'Additional Data'!$V$3, "Medium", "High"))</f>
        <v>Low</v>
      </c>
      <c r="BL1213" t="str">
        <f>IF(L1213 &lt;= 'Additional Data'!$AA$2, "Low", IF(L1213 &lt;= 'Additional Data'!$AA$3, "Medium", "High"))</f>
        <v>Low</v>
      </c>
      <c r="BM1213">
        <v>1212</v>
      </c>
    </row>
    <row r="1214" spans="1:65" x14ac:dyDescent="0.25">
      <c r="A1214">
        <v>41986</v>
      </c>
      <c r="B1214" t="str">
        <f>IF(A1214 &lt;= 'Additional Data'!$B$2,"Low", IF(A1214 &lt;='Additional Data'!$B$3, "Medium", "High"))</f>
        <v>Medium</v>
      </c>
      <c r="C1214">
        <v>0</v>
      </c>
      <c r="D1214">
        <v>1</v>
      </c>
      <c r="E1214">
        <v>15</v>
      </c>
      <c r="F1214" t="str">
        <f t="shared" si="162"/>
        <v>Recent</v>
      </c>
      <c r="G1214">
        <v>27</v>
      </c>
      <c r="H1214">
        <v>5</v>
      </c>
      <c r="I1214">
        <v>8</v>
      </c>
      <c r="J1214">
        <v>8</v>
      </c>
      <c r="K1214">
        <v>3</v>
      </c>
      <c r="L1214">
        <v>12</v>
      </c>
      <c r="M1214">
        <f>INDEX('Additional Data'!$H$2:$M$2, MATCH(MAX(G1214:L1214), G1214:L1214,0))</f>
        <v>0</v>
      </c>
      <c r="N1214">
        <v>3</v>
      </c>
      <c r="O1214">
        <v>3</v>
      </c>
      <c r="P1214">
        <v>0</v>
      </c>
      <c r="Q1214">
        <v>4</v>
      </c>
      <c r="R1214">
        <v>4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3</v>
      </c>
      <c r="Z1214">
        <v>11</v>
      </c>
      <c r="AA1214">
        <v>0</v>
      </c>
      <c r="AB1214">
        <v>42</v>
      </c>
      <c r="AC1214" t="str" cm="1">
        <f t="array" ref="AC1214">_xlfn.IFS(AB1214 &lt; 30, "&lt; 30", AB1214 &lt; 40, "30-39", AB1214 &lt; 50, "40-49", AB1214 &gt;= 50, "50+")</f>
        <v>40-49</v>
      </c>
      <c r="AD1214">
        <v>2299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 t="str" cm="1">
        <f t="array" ref="AJ121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21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14">
        <v>0</v>
      </c>
      <c r="AM1214">
        <v>0</v>
      </c>
      <c r="AN1214">
        <v>1</v>
      </c>
      <c r="AO1214">
        <v>0</v>
      </c>
      <c r="AP1214">
        <v>0</v>
      </c>
      <c r="AQ1214" t="str" cm="1">
        <f t="array" ref="AQ121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14" t="str" cm="1">
        <f t="array" ref="AR121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14">
        <v>51</v>
      </c>
      <c r="AT1214">
        <v>39</v>
      </c>
      <c r="AU1214">
        <v>0</v>
      </c>
      <c r="AV1214">
        <v>1</v>
      </c>
      <c r="AW1214" t="s">
        <v>45</v>
      </c>
      <c r="AX1214" t="s">
        <v>13</v>
      </c>
      <c r="AY1214" t="str">
        <f t="shared" si="163"/>
        <v>Store</v>
      </c>
      <c r="AZ1214">
        <v>7</v>
      </c>
      <c r="BA1214" t="s">
        <v>44</v>
      </c>
      <c r="BB1214">
        <f t="shared" si="164"/>
        <v>7</v>
      </c>
      <c r="BC1214">
        <f t="shared" si="165"/>
        <v>63</v>
      </c>
      <c r="BD1214">
        <f t="shared" si="166"/>
        <v>9</v>
      </c>
      <c r="BE1214">
        <f t="shared" si="167"/>
        <v>3</v>
      </c>
      <c r="BF1214">
        <f t="shared" si="168"/>
        <v>2</v>
      </c>
      <c r="BG1214">
        <f t="shared" si="169"/>
        <v>14</v>
      </c>
      <c r="BH1214">
        <f t="shared" si="170"/>
        <v>4</v>
      </c>
      <c r="BI1214" t="str">
        <f>VLOOKUP(BH1214,'Additional Data'!$E$1:$F$12,2,FALSE)</f>
        <v>At Risk</v>
      </c>
      <c r="BJ1214" t="str">
        <f>IF(G1214 &lt;= 'Additional Data'!$Q$2, "Low", IF(G1214 &lt;= 'Additional Data'!$Q$3, "Medium", "High"))</f>
        <v>Medium</v>
      </c>
      <c r="BK1214" t="str">
        <f>IF(K1214 &lt;= 'Additional Data'!$V$2, "Low", IF(K1214 &lt;= 'Additional Data'!$V$3, "Medium", "High"))</f>
        <v>Medium</v>
      </c>
      <c r="BL1214" t="str">
        <f>IF(L1214 &lt;= 'Additional Data'!$AA$2, "Low", IF(L1214 &lt;= 'Additional Data'!$AA$3, "Medium", "High"))</f>
        <v>Medium</v>
      </c>
      <c r="BM1214">
        <v>1213</v>
      </c>
    </row>
    <row r="1215" spans="1:65" x14ac:dyDescent="0.25">
      <c r="A1215">
        <v>28427</v>
      </c>
      <c r="B1215" t="str">
        <f>IF(A1215 &lt;= 'Additional Data'!$B$2,"Low", IF(A1215 &lt;='Additional Data'!$B$3, "Medium", "High"))</f>
        <v>Low</v>
      </c>
      <c r="C1215">
        <v>1</v>
      </c>
      <c r="D1215">
        <v>0</v>
      </c>
      <c r="E1215">
        <v>67</v>
      </c>
      <c r="F1215" t="str">
        <f t="shared" si="162"/>
        <v>Old</v>
      </c>
      <c r="G1215">
        <v>18</v>
      </c>
      <c r="H1215">
        <v>3</v>
      </c>
      <c r="I1215">
        <v>19</v>
      </c>
      <c r="J1215">
        <v>3</v>
      </c>
      <c r="K1215">
        <v>3</v>
      </c>
      <c r="L1215">
        <v>6</v>
      </c>
      <c r="M1215">
        <f>INDEX('Additional Data'!$H$2:$M$2, MATCH(MAX(G1215:L1215), G1215:L1215,0))</f>
        <v>0</v>
      </c>
      <c r="N1215">
        <v>2</v>
      </c>
      <c r="O1215">
        <v>2</v>
      </c>
      <c r="P1215">
        <v>0</v>
      </c>
      <c r="Q1215">
        <v>3</v>
      </c>
      <c r="R1215">
        <v>8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</v>
      </c>
      <c r="Z1215">
        <v>11</v>
      </c>
      <c r="AA1215">
        <v>0</v>
      </c>
      <c r="AB1215">
        <v>37</v>
      </c>
      <c r="AC1215" t="str" cm="1">
        <f t="array" ref="AC1215">_xlfn.IFS(AB1215 &lt; 30, "&lt; 30", AB1215 &lt; 40, "30-39", AB1215 &lt; 50, "40-49", AB1215 &gt;= 50, "50+")</f>
        <v>30-39</v>
      </c>
      <c r="AD1215">
        <v>2624</v>
      </c>
      <c r="AE1215">
        <v>0</v>
      </c>
      <c r="AF1215">
        <v>0</v>
      </c>
      <c r="AG1215">
        <v>0</v>
      </c>
      <c r="AH1215">
        <v>1</v>
      </c>
      <c r="AI1215">
        <v>0</v>
      </c>
      <c r="AJ1215" t="str" cm="1">
        <f t="array" ref="AJ121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21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15">
        <v>0</v>
      </c>
      <c r="AM1215">
        <v>0</v>
      </c>
      <c r="AN1215">
        <v>1</v>
      </c>
      <c r="AO1215">
        <v>0</v>
      </c>
      <c r="AP1215">
        <v>0</v>
      </c>
      <c r="AQ1215" t="str" cm="1">
        <f t="array" ref="AQ121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15" t="str" cm="1">
        <f t="array" ref="AR121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15">
        <v>46</v>
      </c>
      <c r="AT1215">
        <v>40</v>
      </c>
      <c r="AU1215">
        <v>0</v>
      </c>
      <c r="AV1215">
        <v>1</v>
      </c>
      <c r="AW1215" t="s">
        <v>45</v>
      </c>
      <c r="AX1215" t="s">
        <v>13</v>
      </c>
      <c r="AY1215" t="str">
        <f t="shared" si="163"/>
        <v>Store</v>
      </c>
      <c r="AZ1215">
        <v>5</v>
      </c>
      <c r="BA1215" t="s">
        <v>44</v>
      </c>
      <c r="BB1215">
        <f t="shared" si="164"/>
        <v>5</v>
      </c>
      <c r="BC1215">
        <f t="shared" si="165"/>
        <v>52</v>
      </c>
      <c r="BD1215">
        <f t="shared" si="166"/>
        <v>4</v>
      </c>
      <c r="BE1215">
        <f t="shared" si="167"/>
        <v>1</v>
      </c>
      <c r="BF1215">
        <f t="shared" si="168"/>
        <v>1</v>
      </c>
      <c r="BG1215">
        <f t="shared" si="169"/>
        <v>6</v>
      </c>
      <c r="BH1215">
        <f t="shared" si="170"/>
        <v>0</v>
      </c>
      <c r="BI1215" t="str">
        <f>VLOOKUP(BH1215,'Additional Data'!$E$1:$F$12,2,FALSE)</f>
        <v>Churned Customer</v>
      </c>
      <c r="BJ1215" t="str">
        <f>IF(G1215 &lt;= 'Additional Data'!$Q$2, "Low", IF(G1215 &lt;= 'Additional Data'!$Q$3, "Medium", "High"))</f>
        <v>Low</v>
      </c>
      <c r="BK1215" t="str">
        <f>IF(K1215 &lt;= 'Additional Data'!$V$2, "Low", IF(K1215 &lt;= 'Additional Data'!$V$3, "Medium", "High"))</f>
        <v>Medium</v>
      </c>
      <c r="BL1215" t="str">
        <f>IF(L1215 &lt;= 'Additional Data'!$AA$2, "Low", IF(L1215 &lt;= 'Additional Data'!$AA$3, "Medium", "High"))</f>
        <v>Low</v>
      </c>
      <c r="BM1215">
        <v>1214</v>
      </c>
    </row>
    <row r="1216" spans="1:65" x14ac:dyDescent="0.25">
      <c r="A1216">
        <v>37395</v>
      </c>
      <c r="B1216" t="str">
        <f>IF(A1216 &lt;= 'Additional Data'!$B$2,"Low", IF(A1216 &lt;='Additional Data'!$B$3, "Medium", "High"))</f>
        <v>Medium</v>
      </c>
      <c r="C1216">
        <v>1</v>
      </c>
      <c r="D1216">
        <v>0</v>
      </c>
      <c r="E1216">
        <v>47</v>
      </c>
      <c r="F1216" t="str">
        <f t="shared" si="162"/>
        <v>Mid</v>
      </c>
      <c r="G1216">
        <v>18</v>
      </c>
      <c r="H1216">
        <v>0</v>
      </c>
      <c r="I1216">
        <v>9</v>
      </c>
      <c r="J1216">
        <v>0</v>
      </c>
      <c r="K1216">
        <v>1</v>
      </c>
      <c r="L1216">
        <v>11</v>
      </c>
      <c r="M1216">
        <f>INDEX('Additional Data'!$H$2:$M$2, MATCH(MAX(G1216:L1216), G1216:L1216,0))</f>
        <v>0</v>
      </c>
      <c r="N1216">
        <v>1</v>
      </c>
      <c r="O1216">
        <v>1</v>
      </c>
      <c r="P1216">
        <v>0</v>
      </c>
      <c r="Q1216">
        <v>3</v>
      </c>
      <c r="R1216">
        <v>6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3</v>
      </c>
      <c r="Z1216">
        <v>11</v>
      </c>
      <c r="AA1216">
        <v>0</v>
      </c>
      <c r="AB1216">
        <v>44</v>
      </c>
      <c r="AC1216" t="str" cm="1">
        <f t="array" ref="AC1216">_xlfn.IFS(AB1216 &lt; 30, "&lt; 30", AB1216 &lt; 40, "30-39", AB1216 &lt; 50, "40-49", AB1216 &gt;= 50, "50+")</f>
        <v>40-49</v>
      </c>
      <c r="AD1216">
        <v>2217</v>
      </c>
      <c r="AE1216">
        <v>0</v>
      </c>
      <c r="AF1216">
        <v>0</v>
      </c>
      <c r="AG1216">
        <v>0</v>
      </c>
      <c r="AH1216">
        <v>1</v>
      </c>
      <c r="AI1216">
        <v>0</v>
      </c>
      <c r="AJ1216" t="str" cm="1">
        <f t="array" ref="AJ121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21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16">
        <v>0</v>
      </c>
      <c r="AM1216">
        <v>0</v>
      </c>
      <c r="AN1216">
        <v>0</v>
      </c>
      <c r="AO1216">
        <v>0</v>
      </c>
      <c r="AP1216">
        <v>1</v>
      </c>
      <c r="AQ1216" t="str" cm="1">
        <f t="array" ref="AQ121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16" t="str" cm="1">
        <f t="array" ref="AR121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16">
        <v>28</v>
      </c>
      <c r="AT1216">
        <v>17</v>
      </c>
      <c r="AU1216">
        <v>0</v>
      </c>
      <c r="AV1216">
        <v>1</v>
      </c>
      <c r="AW1216" t="s">
        <v>45</v>
      </c>
      <c r="AX1216" t="s">
        <v>13</v>
      </c>
      <c r="AY1216" t="str">
        <f t="shared" si="163"/>
        <v>Store</v>
      </c>
      <c r="AZ1216">
        <v>4</v>
      </c>
      <c r="BA1216" t="s">
        <v>44</v>
      </c>
      <c r="BB1216">
        <f t="shared" si="164"/>
        <v>4</v>
      </c>
      <c r="BC1216">
        <f t="shared" si="165"/>
        <v>39</v>
      </c>
      <c r="BD1216">
        <f t="shared" si="166"/>
        <v>6</v>
      </c>
      <c r="BE1216">
        <f t="shared" si="167"/>
        <v>0</v>
      </c>
      <c r="BF1216">
        <f t="shared" si="168"/>
        <v>1</v>
      </c>
      <c r="BG1216">
        <f t="shared" si="169"/>
        <v>7</v>
      </c>
      <c r="BH1216">
        <f t="shared" si="170"/>
        <v>1</v>
      </c>
      <c r="BI1216" t="str">
        <f>VLOOKUP(BH1216,'Additional Data'!$E$1:$F$12,2,FALSE)</f>
        <v>Churned Customer</v>
      </c>
      <c r="BJ1216" t="str">
        <f>IF(G1216 &lt;= 'Additional Data'!$Q$2, "Low", IF(G1216 &lt;= 'Additional Data'!$Q$3, "Medium", "High"))</f>
        <v>Low</v>
      </c>
      <c r="BK1216" t="str">
        <f>IF(K1216 &lt;= 'Additional Data'!$V$2, "Low", IF(K1216 &lt;= 'Additional Data'!$V$3, "Medium", "High"))</f>
        <v>Low</v>
      </c>
      <c r="BL1216" t="str">
        <f>IF(L1216 &lt;= 'Additional Data'!$AA$2, "Low", IF(L1216 &lt;= 'Additional Data'!$AA$3, "Medium", "High"))</f>
        <v>Medium</v>
      </c>
      <c r="BM1216">
        <v>1215</v>
      </c>
    </row>
    <row r="1217" spans="1:65" x14ac:dyDescent="0.25">
      <c r="A1217">
        <v>64722</v>
      </c>
      <c r="B1217" t="str">
        <f>IF(A1217 &lt;= 'Additional Data'!$B$2,"Low", IF(A1217 &lt;='Additional Data'!$B$3, "Medium", "High"))</f>
        <v>Medium</v>
      </c>
      <c r="C1217">
        <v>1</v>
      </c>
      <c r="D1217">
        <v>0</v>
      </c>
      <c r="E1217">
        <v>47</v>
      </c>
      <c r="F1217" t="str">
        <f t="shared" si="162"/>
        <v>Mid</v>
      </c>
      <c r="G1217">
        <v>303</v>
      </c>
      <c r="H1217">
        <v>0</v>
      </c>
      <c r="I1217">
        <v>280</v>
      </c>
      <c r="J1217">
        <v>60</v>
      </c>
      <c r="K1217">
        <v>147</v>
      </c>
      <c r="L1217">
        <v>15</v>
      </c>
      <c r="M1217">
        <f>INDEX('Additional Data'!$H$2:$M$2, MATCH(MAX(G1217:L1217), G1217:L1217,0))</f>
        <v>0</v>
      </c>
      <c r="N1217">
        <v>4</v>
      </c>
      <c r="O1217">
        <v>8</v>
      </c>
      <c r="P1217">
        <v>2</v>
      </c>
      <c r="Q1217">
        <v>11</v>
      </c>
      <c r="R1217">
        <v>6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3</v>
      </c>
      <c r="Z1217">
        <v>11</v>
      </c>
      <c r="AA1217">
        <v>0</v>
      </c>
      <c r="AB1217">
        <v>49</v>
      </c>
      <c r="AC1217" t="str" cm="1">
        <f t="array" ref="AC1217">_xlfn.IFS(AB1217 &lt; 30, "&lt; 30", AB1217 &lt; 40, "30-39", AB1217 &lt; 50, "40-49", AB1217 &gt;= 50, "50+")</f>
        <v>40-49</v>
      </c>
      <c r="AD1217">
        <v>2193</v>
      </c>
      <c r="AE1217">
        <v>0</v>
      </c>
      <c r="AF1217">
        <v>1</v>
      </c>
      <c r="AG1217">
        <v>0</v>
      </c>
      <c r="AH1217">
        <v>0</v>
      </c>
      <c r="AI1217">
        <v>0</v>
      </c>
      <c r="AJ1217" t="str" cm="1">
        <f t="array" ref="AJ121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1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17">
        <v>0</v>
      </c>
      <c r="AM1217">
        <v>0</v>
      </c>
      <c r="AN1217">
        <v>1</v>
      </c>
      <c r="AO1217">
        <v>0</v>
      </c>
      <c r="AP1217">
        <v>0</v>
      </c>
      <c r="AQ1217" t="str" cm="1">
        <f t="array" ref="AQ121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17" t="str" cm="1">
        <f t="array" ref="AR121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17">
        <v>790</v>
      </c>
      <c r="AT1217">
        <v>775</v>
      </c>
      <c r="AU1217">
        <v>0</v>
      </c>
      <c r="AV1217">
        <v>1</v>
      </c>
      <c r="AW1217" t="s">
        <v>46</v>
      </c>
      <c r="AX1217" t="s">
        <v>13</v>
      </c>
      <c r="AY1217" t="str">
        <f t="shared" si="163"/>
        <v>Store</v>
      </c>
      <c r="AZ1217">
        <v>21</v>
      </c>
      <c r="BA1217" t="s">
        <v>44</v>
      </c>
      <c r="BB1217">
        <f t="shared" si="164"/>
        <v>21</v>
      </c>
      <c r="BC1217">
        <f t="shared" si="165"/>
        <v>805</v>
      </c>
      <c r="BD1217">
        <f t="shared" si="166"/>
        <v>6</v>
      </c>
      <c r="BE1217">
        <f t="shared" si="167"/>
        <v>8</v>
      </c>
      <c r="BF1217">
        <f t="shared" si="168"/>
        <v>6</v>
      </c>
      <c r="BG1217">
        <f t="shared" si="169"/>
        <v>20</v>
      </c>
      <c r="BH1217">
        <f t="shared" si="170"/>
        <v>7</v>
      </c>
      <c r="BI1217" t="str">
        <f>VLOOKUP(BH1217,'Additional Data'!$E$1:$F$12,2,FALSE)</f>
        <v>Loyal Customer</v>
      </c>
      <c r="BJ1217" t="str">
        <f>IF(G1217 &lt;= 'Additional Data'!$Q$2, "Low", IF(G1217 &lt;= 'Additional Data'!$Q$3, "Medium", "High"))</f>
        <v>Medium</v>
      </c>
      <c r="BK1217" t="str">
        <f>IF(K1217 &lt;= 'Additional Data'!$V$2, "Low", IF(K1217 &lt;= 'Additional Data'!$V$3, "Medium", "High"))</f>
        <v>High</v>
      </c>
      <c r="BL1217" t="str">
        <f>IF(L1217 &lt;= 'Additional Data'!$AA$2, "Low", IF(L1217 &lt;= 'Additional Data'!$AA$3, "Medium", "High"))</f>
        <v>Medium</v>
      </c>
      <c r="BM1217">
        <v>1216</v>
      </c>
    </row>
    <row r="1218" spans="1:65" x14ac:dyDescent="0.25">
      <c r="A1218">
        <v>55249</v>
      </c>
      <c r="B1218" t="str">
        <f>IF(A1218 &lt;= 'Additional Data'!$B$2,"Low", IF(A1218 &lt;='Additional Data'!$B$3, "Medium", "High"))</f>
        <v>Medium</v>
      </c>
      <c r="C1218">
        <v>0</v>
      </c>
      <c r="D1218">
        <v>1</v>
      </c>
      <c r="E1218">
        <v>81</v>
      </c>
      <c r="F1218" t="str">
        <f t="shared" ref="F1218:F1281" si="171">IF(E1218&lt;=7,"Very Recent",IF(E1218&lt;=30,"Recent",IF(E1218&lt;=60,"Mid","Old")))</f>
        <v>Old</v>
      </c>
      <c r="G1218">
        <v>97</v>
      </c>
      <c r="H1218">
        <v>1</v>
      </c>
      <c r="I1218">
        <v>19</v>
      </c>
      <c r="J1218">
        <v>2</v>
      </c>
      <c r="K1218">
        <v>0</v>
      </c>
      <c r="L1218">
        <v>11</v>
      </c>
      <c r="M1218">
        <f>INDEX('Additional Data'!$H$2:$M$2, MATCH(MAX(G1218:L1218), G1218:L1218,0))</f>
        <v>0</v>
      </c>
      <c r="N1218">
        <v>1</v>
      </c>
      <c r="O1218">
        <v>2</v>
      </c>
      <c r="P1218">
        <v>1</v>
      </c>
      <c r="Q1218">
        <v>4</v>
      </c>
      <c r="R1218">
        <v>3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3</v>
      </c>
      <c r="Z1218">
        <v>11</v>
      </c>
      <c r="AA1218">
        <v>0</v>
      </c>
      <c r="AB1218">
        <v>64</v>
      </c>
      <c r="AC1218" t="str" cm="1">
        <f t="array" ref="AC1218">_xlfn.IFS(AB1218 &lt; 30, "&lt; 30", AB1218 &lt; 40, "30-39", AB1218 &lt; 50, "40-49", AB1218 &gt;= 50, "50+")</f>
        <v>50+</v>
      </c>
      <c r="AD1218">
        <v>2232</v>
      </c>
      <c r="AE1218">
        <v>0</v>
      </c>
      <c r="AF1218">
        <v>0</v>
      </c>
      <c r="AG1218">
        <v>0</v>
      </c>
      <c r="AH1218">
        <v>1</v>
      </c>
      <c r="AI1218">
        <v>0</v>
      </c>
      <c r="AJ1218" t="str" cm="1">
        <f t="array" ref="AJ121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21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18">
        <v>0</v>
      </c>
      <c r="AM1218">
        <v>0</v>
      </c>
      <c r="AN1218">
        <v>0</v>
      </c>
      <c r="AO1218">
        <v>1</v>
      </c>
      <c r="AP1218">
        <v>0</v>
      </c>
      <c r="AQ1218" t="str" cm="1">
        <f t="array" ref="AQ121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218" t="str" cm="1">
        <f t="array" ref="AR121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18">
        <v>119</v>
      </c>
      <c r="AT1218">
        <v>108</v>
      </c>
      <c r="AU1218">
        <v>0</v>
      </c>
      <c r="AV1218">
        <v>1</v>
      </c>
      <c r="AW1218" t="s">
        <v>47</v>
      </c>
      <c r="AX1218" t="s">
        <v>13</v>
      </c>
      <c r="AY1218" t="str">
        <f t="shared" ref="AY1218:AY1281" si="172">IF(AND(O1218 &gt;= P1218, O1218 &gt;= Q1218), "Web", IF(AND(P1218 &gt;= O1218, P1218 &gt;= Q1218), "Catalog", "Store"))</f>
        <v>Store</v>
      </c>
      <c r="AZ1218">
        <v>7</v>
      </c>
      <c r="BA1218" t="s">
        <v>44</v>
      </c>
      <c r="BB1218">
        <f t="shared" ref="BB1218:BB1281" si="173">SUM(O1218:Q1218)</f>
        <v>7</v>
      </c>
      <c r="BC1218">
        <f t="shared" ref="BC1218:BC1281" si="174">SUM(G1218:L1218)</f>
        <v>130</v>
      </c>
      <c r="BD1218">
        <f t="shared" ref="BD1218:BD1281" si="175">(1-_xlfn.PERCENTRANK.INC($E:$E,E1218,1))*10</f>
        <v>1.9999999999999996</v>
      </c>
      <c r="BE1218">
        <f t="shared" ref="BE1218:BE1281" si="176">_xlfn.PERCENTRANK.INC($BB:$BB,BB1218,1)*10</f>
        <v>3</v>
      </c>
      <c r="BF1218">
        <f t="shared" ref="BF1218:BF1281" si="177">_xlfn.PERCENTRANK.INC($BC:$BC,BC1218,1)*10</f>
        <v>3</v>
      </c>
      <c r="BG1218">
        <f t="shared" ref="BG1218:BG1281" si="178">SUM(BD1218:BF1218)</f>
        <v>8</v>
      </c>
      <c r="BH1218">
        <f t="shared" ref="BH1218:BH1281" si="179">_xlfn.PERCENTRANK.INC($BG:$BG,BG1218,1)*10</f>
        <v>1</v>
      </c>
      <c r="BI1218" t="str">
        <f>VLOOKUP(BH1218,'Additional Data'!$E$1:$F$12,2,FALSE)</f>
        <v>Churned Customer</v>
      </c>
      <c r="BJ1218" t="str">
        <f>IF(G1218 &lt;= 'Additional Data'!$Q$2, "Low", IF(G1218 &lt;= 'Additional Data'!$Q$3, "Medium", "High"))</f>
        <v>Medium</v>
      </c>
      <c r="BK1218" t="str">
        <f>IF(K1218 &lt;= 'Additional Data'!$V$2, "Low", IF(K1218 &lt;= 'Additional Data'!$V$3, "Medium", "High"))</f>
        <v>Low</v>
      </c>
      <c r="BL1218" t="str">
        <f>IF(L1218 &lt;= 'Additional Data'!$AA$2, "Low", IF(L1218 &lt;= 'Additional Data'!$AA$3, "Medium", "High"))</f>
        <v>Medium</v>
      </c>
      <c r="BM1218">
        <v>1217</v>
      </c>
    </row>
    <row r="1219" spans="1:65" x14ac:dyDescent="0.25">
      <c r="A1219">
        <v>84906</v>
      </c>
      <c r="B1219" t="str">
        <f>IF(A1219 &lt;= 'Additional Data'!$B$2,"Low", IF(A1219 &lt;='Additional Data'!$B$3, "Medium", "High"))</f>
        <v>High</v>
      </c>
      <c r="C1219">
        <v>0</v>
      </c>
      <c r="D1219">
        <v>0</v>
      </c>
      <c r="E1219">
        <v>98</v>
      </c>
      <c r="F1219" t="str">
        <f t="shared" si="171"/>
        <v>Old</v>
      </c>
      <c r="G1219">
        <v>997</v>
      </c>
      <c r="H1219">
        <v>15</v>
      </c>
      <c r="I1219">
        <v>414</v>
      </c>
      <c r="J1219">
        <v>99</v>
      </c>
      <c r="K1219">
        <v>30</v>
      </c>
      <c r="L1219">
        <v>76</v>
      </c>
      <c r="M1219">
        <f>INDEX('Additional Data'!$H$2:$M$2, MATCH(MAX(G1219:L1219), G1219:L1219,0))</f>
        <v>0</v>
      </c>
      <c r="N1219">
        <v>1</v>
      </c>
      <c r="O1219">
        <v>5</v>
      </c>
      <c r="P1219">
        <v>6</v>
      </c>
      <c r="Q1219">
        <v>12</v>
      </c>
      <c r="R1219">
        <v>2</v>
      </c>
      <c r="S1219">
        <v>0</v>
      </c>
      <c r="T1219">
        <v>1</v>
      </c>
      <c r="U1219">
        <v>1</v>
      </c>
      <c r="V1219">
        <v>0</v>
      </c>
      <c r="W1219">
        <v>1</v>
      </c>
      <c r="X1219">
        <v>0</v>
      </c>
      <c r="Y1219">
        <v>3</v>
      </c>
      <c r="Z1219">
        <v>11</v>
      </c>
      <c r="AA1219">
        <v>0</v>
      </c>
      <c r="AB1219">
        <v>48</v>
      </c>
      <c r="AC1219" t="str" cm="1">
        <f t="array" ref="AC1219">_xlfn.IFS(AB1219 &lt; 30, "&lt; 30", AB1219 &lt; 40, "30-39", AB1219 &lt; 50, "40-49", AB1219 &gt;= 50, "50+")</f>
        <v>40-49</v>
      </c>
      <c r="AD1219">
        <v>2427</v>
      </c>
      <c r="AE1219">
        <v>0</v>
      </c>
      <c r="AF1219">
        <v>0</v>
      </c>
      <c r="AG1219">
        <v>0</v>
      </c>
      <c r="AH1219">
        <v>1</v>
      </c>
      <c r="AI1219">
        <v>0</v>
      </c>
      <c r="AJ1219" t="str" cm="1">
        <f t="array" ref="AJ121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21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19">
        <v>0</v>
      </c>
      <c r="AM1219">
        <v>0</v>
      </c>
      <c r="AN1219">
        <v>1</v>
      </c>
      <c r="AO1219">
        <v>0</v>
      </c>
      <c r="AP1219">
        <v>0</v>
      </c>
      <c r="AQ1219" t="str" cm="1">
        <f t="array" ref="AQ121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19" t="str" cm="1">
        <f t="array" ref="AR121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19">
        <v>1555</v>
      </c>
      <c r="AT1219">
        <v>1479</v>
      </c>
      <c r="AU1219">
        <v>3</v>
      </c>
      <c r="AV1219">
        <v>0</v>
      </c>
      <c r="AW1219" t="s">
        <v>43</v>
      </c>
      <c r="AX1219" t="s">
        <v>13</v>
      </c>
      <c r="AY1219" t="str">
        <f t="shared" si="172"/>
        <v>Store</v>
      </c>
      <c r="AZ1219">
        <v>23</v>
      </c>
      <c r="BA1219" t="s">
        <v>48</v>
      </c>
      <c r="BB1219">
        <f t="shared" si="173"/>
        <v>23</v>
      </c>
      <c r="BC1219">
        <f t="shared" si="174"/>
        <v>1631</v>
      </c>
      <c r="BD1219">
        <f t="shared" si="175"/>
        <v>0.99999999999999978</v>
      </c>
      <c r="BE1219">
        <f t="shared" si="176"/>
        <v>9</v>
      </c>
      <c r="BF1219">
        <f t="shared" si="177"/>
        <v>9</v>
      </c>
      <c r="BG1219">
        <f t="shared" si="178"/>
        <v>19</v>
      </c>
      <c r="BH1219">
        <f t="shared" si="179"/>
        <v>7</v>
      </c>
      <c r="BI1219" t="str">
        <f>VLOOKUP(BH1219,'Additional Data'!$E$1:$F$12,2,FALSE)</f>
        <v>Loyal Customer</v>
      </c>
      <c r="BJ1219" t="str">
        <f>IF(G1219 &lt;= 'Additional Data'!$Q$2, "Low", IF(G1219 &lt;= 'Additional Data'!$Q$3, "Medium", "High"))</f>
        <v>High</v>
      </c>
      <c r="BK1219" t="str">
        <f>IF(K1219 &lt;= 'Additional Data'!$V$2, "Low", IF(K1219 &lt;= 'Additional Data'!$V$3, "Medium", "High"))</f>
        <v>Medium</v>
      </c>
      <c r="BL1219" t="str">
        <f>IF(L1219 &lt;= 'Additional Data'!$AA$2, "Low", IF(L1219 &lt;= 'Additional Data'!$AA$3, "Medium", "High"))</f>
        <v>High</v>
      </c>
      <c r="BM1219">
        <v>1218</v>
      </c>
    </row>
    <row r="1220" spans="1:65" x14ac:dyDescent="0.25">
      <c r="A1220">
        <v>28691</v>
      </c>
      <c r="B1220" t="str">
        <f>IF(A1220 &lt;= 'Additional Data'!$B$2,"Low", IF(A1220 &lt;='Additional Data'!$B$3, "Medium", "High"))</f>
        <v>Low</v>
      </c>
      <c r="C1220">
        <v>1</v>
      </c>
      <c r="D1220">
        <v>0</v>
      </c>
      <c r="E1220">
        <v>56</v>
      </c>
      <c r="F1220" t="str">
        <f t="shared" si="171"/>
        <v>Mid</v>
      </c>
      <c r="G1220">
        <v>5</v>
      </c>
      <c r="H1220">
        <v>4</v>
      </c>
      <c r="I1220">
        <v>13</v>
      </c>
      <c r="J1220">
        <v>8</v>
      </c>
      <c r="K1220">
        <v>0</v>
      </c>
      <c r="L1220">
        <v>4</v>
      </c>
      <c r="M1220">
        <f>INDEX('Additional Data'!$H$2:$M$2, MATCH(MAX(G1220:L1220), G1220:L1220,0))</f>
        <v>0</v>
      </c>
      <c r="N1220">
        <v>1</v>
      </c>
      <c r="O1220">
        <v>1</v>
      </c>
      <c r="P1220">
        <v>0</v>
      </c>
      <c r="Q1220">
        <v>3</v>
      </c>
      <c r="R1220">
        <v>8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3</v>
      </c>
      <c r="Z1220">
        <v>11</v>
      </c>
      <c r="AA1220">
        <v>0</v>
      </c>
      <c r="AB1220">
        <v>31</v>
      </c>
      <c r="AC1220" t="str" cm="1">
        <f t="array" ref="AC1220">_xlfn.IFS(AB1220 &lt; 30, "&lt; 30", AB1220 &lt; 40, "30-39", AB1220 &lt; 50, "40-49", AB1220 &gt;= 50, "50+")</f>
        <v>30-39</v>
      </c>
      <c r="AD1220">
        <v>2519</v>
      </c>
      <c r="AE1220">
        <v>0</v>
      </c>
      <c r="AF1220">
        <v>1</v>
      </c>
      <c r="AG1220">
        <v>0</v>
      </c>
      <c r="AH1220">
        <v>0</v>
      </c>
      <c r="AI1220">
        <v>0</v>
      </c>
      <c r="AJ1220" t="str" cm="1">
        <f t="array" ref="AJ122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2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20">
        <v>0</v>
      </c>
      <c r="AM1220">
        <v>0</v>
      </c>
      <c r="AN1220">
        <v>1</v>
      </c>
      <c r="AO1220">
        <v>0</v>
      </c>
      <c r="AP1220">
        <v>0</v>
      </c>
      <c r="AQ1220" t="str" cm="1">
        <f t="array" ref="AQ122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20" t="str" cm="1">
        <f t="array" ref="AR122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20">
        <v>30</v>
      </c>
      <c r="AT1220">
        <v>26</v>
      </c>
      <c r="AU1220">
        <v>0</v>
      </c>
      <c r="AV1220">
        <v>1</v>
      </c>
      <c r="AW1220" t="s">
        <v>45</v>
      </c>
      <c r="AX1220" t="s">
        <v>13</v>
      </c>
      <c r="AY1220" t="str">
        <f t="shared" si="172"/>
        <v>Store</v>
      </c>
      <c r="AZ1220">
        <v>4</v>
      </c>
      <c r="BA1220" t="s">
        <v>44</v>
      </c>
      <c r="BB1220">
        <f t="shared" si="173"/>
        <v>4</v>
      </c>
      <c r="BC1220">
        <f t="shared" si="174"/>
        <v>34</v>
      </c>
      <c r="BD1220">
        <f t="shared" si="175"/>
        <v>5</v>
      </c>
      <c r="BE1220">
        <f t="shared" si="176"/>
        <v>0</v>
      </c>
      <c r="BF1220">
        <f t="shared" si="177"/>
        <v>0</v>
      </c>
      <c r="BG1220">
        <f t="shared" si="178"/>
        <v>5</v>
      </c>
      <c r="BH1220">
        <f t="shared" si="179"/>
        <v>0</v>
      </c>
      <c r="BI1220" t="str">
        <f>VLOOKUP(BH1220,'Additional Data'!$E$1:$F$12,2,FALSE)</f>
        <v>Churned Customer</v>
      </c>
      <c r="BJ1220" t="str">
        <f>IF(G1220 &lt;= 'Additional Data'!$Q$2, "Low", IF(G1220 &lt;= 'Additional Data'!$Q$3, "Medium", "High"))</f>
        <v>Low</v>
      </c>
      <c r="BK1220" t="str">
        <f>IF(K1220 &lt;= 'Additional Data'!$V$2, "Low", IF(K1220 &lt;= 'Additional Data'!$V$3, "Medium", "High"))</f>
        <v>Low</v>
      </c>
      <c r="BL1220" t="str">
        <f>IF(L1220 &lt;= 'Additional Data'!$AA$2, "Low", IF(L1220 &lt;= 'Additional Data'!$AA$3, "Medium", "High"))</f>
        <v>Low</v>
      </c>
      <c r="BM1220">
        <v>1219</v>
      </c>
    </row>
    <row r="1221" spans="1:65" x14ac:dyDescent="0.25">
      <c r="A1221">
        <v>44213</v>
      </c>
      <c r="B1221" t="str">
        <f>IF(A1221 &lt;= 'Additional Data'!$B$2,"Low", IF(A1221 &lt;='Additional Data'!$B$3, "Medium", "High"))</f>
        <v>Medium</v>
      </c>
      <c r="C1221">
        <v>1</v>
      </c>
      <c r="D1221">
        <v>1</v>
      </c>
      <c r="E1221">
        <v>48</v>
      </c>
      <c r="F1221" t="str">
        <f t="shared" si="171"/>
        <v>Mid</v>
      </c>
      <c r="G1221">
        <v>95</v>
      </c>
      <c r="H1221">
        <v>11</v>
      </c>
      <c r="I1221">
        <v>35</v>
      </c>
      <c r="J1221">
        <v>0</v>
      </c>
      <c r="K1221">
        <v>4</v>
      </c>
      <c r="L1221">
        <v>7</v>
      </c>
      <c r="M1221">
        <f>INDEX('Additional Data'!$H$2:$M$2, MATCH(MAX(G1221:L1221), G1221:L1221,0))</f>
        <v>0</v>
      </c>
      <c r="N1221">
        <v>4</v>
      </c>
      <c r="O1221">
        <v>2</v>
      </c>
      <c r="P1221">
        <v>1</v>
      </c>
      <c r="Q1221">
        <v>5</v>
      </c>
      <c r="R1221">
        <v>6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3</v>
      </c>
      <c r="Z1221">
        <v>11</v>
      </c>
      <c r="AA1221">
        <v>0</v>
      </c>
      <c r="AB1221">
        <v>68</v>
      </c>
      <c r="AC1221" t="str" cm="1">
        <f t="array" ref="AC1221">_xlfn.IFS(AB1221 &lt; 30, "&lt; 30", AB1221 &lt; 40, "30-39", AB1221 &lt; 50, "40-49", AB1221 &gt;= 50, "50+")</f>
        <v>50+</v>
      </c>
      <c r="AD1221">
        <v>2371</v>
      </c>
      <c r="AE1221">
        <v>0</v>
      </c>
      <c r="AF1221">
        <v>0</v>
      </c>
      <c r="AG1221">
        <v>1</v>
      </c>
      <c r="AH1221">
        <v>0</v>
      </c>
      <c r="AI1221">
        <v>0</v>
      </c>
      <c r="AJ1221" t="str" cm="1">
        <f t="array" ref="AJ122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22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21">
        <v>0</v>
      </c>
      <c r="AM1221">
        <v>0</v>
      </c>
      <c r="AN1221">
        <v>1</v>
      </c>
      <c r="AO1221">
        <v>0</v>
      </c>
      <c r="AP1221">
        <v>0</v>
      </c>
      <c r="AQ1221" t="str" cm="1">
        <f t="array" ref="AQ122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21" t="str" cm="1">
        <f t="array" ref="AR122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21">
        <v>145</v>
      </c>
      <c r="AT1221">
        <v>138</v>
      </c>
      <c r="AU1221">
        <v>0</v>
      </c>
      <c r="AV1221">
        <v>2</v>
      </c>
      <c r="AW1221" t="s">
        <v>47</v>
      </c>
      <c r="AX1221" t="s">
        <v>13</v>
      </c>
      <c r="AY1221" t="str">
        <f t="shared" si="172"/>
        <v>Store</v>
      </c>
      <c r="AZ1221">
        <v>8</v>
      </c>
      <c r="BA1221" t="s">
        <v>44</v>
      </c>
      <c r="BB1221">
        <f t="shared" si="173"/>
        <v>8</v>
      </c>
      <c r="BC1221">
        <f t="shared" si="174"/>
        <v>152</v>
      </c>
      <c r="BD1221">
        <f t="shared" si="175"/>
        <v>6</v>
      </c>
      <c r="BE1221">
        <f t="shared" si="176"/>
        <v>3</v>
      </c>
      <c r="BF1221">
        <f t="shared" si="177"/>
        <v>3</v>
      </c>
      <c r="BG1221">
        <f t="shared" si="178"/>
        <v>12</v>
      </c>
      <c r="BH1221">
        <f t="shared" si="179"/>
        <v>3</v>
      </c>
      <c r="BI1221" t="str">
        <f>VLOOKUP(BH1221,'Additional Data'!$E$1:$F$12,2,FALSE)</f>
        <v>At Risk</v>
      </c>
      <c r="BJ1221" t="str">
        <f>IF(G1221 &lt;= 'Additional Data'!$Q$2, "Low", IF(G1221 &lt;= 'Additional Data'!$Q$3, "Medium", "High"))</f>
        <v>Medium</v>
      </c>
      <c r="BK1221" t="str">
        <f>IF(K1221 &lt;= 'Additional Data'!$V$2, "Low", IF(K1221 &lt;= 'Additional Data'!$V$3, "Medium", "High"))</f>
        <v>Medium</v>
      </c>
      <c r="BL1221" t="str">
        <f>IF(L1221 &lt;= 'Additional Data'!$AA$2, "Low", IF(L1221 &lt;= 'Additional Data'!$AA$3, "Medium", "High"))</f>
        <v>Low</v>
      </c>
      <c r="BM1221">
        <v>1220</v>
      </c>
    </row>
    <row r="1222" spans="1:65" x14ac:dyDescent="0.25">
      <c r="A1222">
        <v>25707</v>
      </c>
      <c r="B1222" t="str">
        <f>IF(A1222 &lt;= 'Additional Data'!$B$2,"Low", IF(A1222 &lt;='Additional Data'!$B$3, "Medium", "High"))</f>
        <v>Low</v>
      </c>
      <c r="C1222">
        <v>1</v>
      </c>
      <c r="D1222">
        <v>0</v>
      </c>
      <c r="E1222">
        <v>18</v>
      </c>
      <c r="F1222" t="str">
        <f t="shared" si="171"/>
        <v>Recent</v>
      </c>
      <c r="G1222">
        <v>1</v>
      </c>
      <c r="H1222">
        <v>6</v>
      </c>
      <c r="I1222">
        <v>2</v>
      </c>
      <c r="J1222">
        <v>3</v>
      </c>
      <c r="K1222">
        <v>6</v>
      </c>
      <c r="L1222">
        <v>3</v>
      </c>
      <c r="M1222">
        <f>INDEX('Additional Data'!$H$2:$M$2, MATCH(MAX(G1222:L1222), G1222:L1222,0))</f>
        <v>0</v>
      </c>
      <c r="N1222">
        <v>1</v>
      </c>
      <c r="O1222">
        <v>1</v>
      </c>
      <c r="P1222">
        <v>0</v>
      </c>
      <c r="Q1222">
        <v>3</v>
      </c>
      <c r="R1222">
        <v>7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3</v>
      </c>
      <c r="Z1222">
        <v>11</v>
      </c>
      <c r="AA1222">
        <v>0</v>
      </c>
      <c r="AB1222">
        <v>36</v>
      </c>
      <c r="AC1222" t="str" cm="1">
        <f t="array" ref="AC1222">_xlfn.IFS(AB1222 &lt; 30, "&lt; 30", AB1222 &lt; 40, "30-39", AB1222 &lt; 50, "40-49", AB1222 &gt;= 50, "50+")</f>
        <v>30-39</v>
      </c>
      <c r="AD1222">
        <v>2321</v>
      </c>
      <c r="AE1222">
        <v>0</v>
      </c>
      <c r="AF1222">
        <v>0</v>
      </c>
      <c r="AG1222">
        <v>1</v>
      </c>
      <c r="AH1222">
        <v>0</v>
      </c>
      <c r="AI1222">
        <v>0</v>
      </c>
      <c r="AJ1222" t="str" cm="1">
        <f t="array" ref="AJ122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22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22">
        <v>0</v>
      </c>
      <c r="AM1222">
        <v>1</v>
      </c>
      <c r="AN1222">
        <v>0</v>
      </c>
      <c r="AO1222">
        <v>0</v>
      </c>
      <c r="AP1222">
        <v>0</v>
      </c>
      <c r="AQ1222" t="str" cm="1">
        <f t="array" ref="AQ122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222" t="str" cm="1">
        <f t="array" ref="AR122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222">
        <v>18</v>
      </c>
      <c r="AT1222">
        <v>15</v>
      </c>
      <c r="AU1222">
        <v>0</v>
      </c>
      <c r="AV1222">
        <v>1</v>
      </c>
      <c r="AW1222" t="s">
        <v>45</v>
      </c>
      <c r="AX1222" t="s">
        <v>13</v>
      </c>
      <c r="AY1222" t="str">
        <f t="shared" si="172"/>
        <v>Store</v>
      </c>
      <c r="AZ1222">
        <v>4</v>
      </c>
      <c r="BA1222" t="s">
        <v>44</v>
      </c>
      <c r="BB1222">
        <f t="shared" si="173"/>
        <v>4</v>
      </c>
      <c r="BC1222">
        <f t="shared" si="174"/>
        <v>21</v>
      </c>
      <c r="BD1222">
        <f t="shared" si="175"/>
        <v>9</v>
      </c>
      <c r="BE1222">
        <f t="shared" si="176"/>
        <v>0</v>
      </c>
      <c r="BF1222">
        <f t="shared" si="177"/>
        <v>0</v>
      </c>
      <c r="BG1222">
        <f t="shared" si="178"/>
        <v>9</v>
      </c>
      <c r="BH1222">
        <f t="shared" si="179"/>
        <v>2</v>
      </c>
      <c r="BI1222" t="str">
        <f>VLOOKUP(BH1222,'Additional Data'!$E$1:$F$12,2,FALSE)</f>
        <v>Churned Customer</v>
      </c>
      <c r="BJ1222" t="str">
        <f>IF(G1222 &lt;= 'Additional Data'!$Q$2, "Low", IF(G1222 &lt;= 'Additional Data'!$Q$3, "Medium", "High"))</f>
        <v>Low</v>
      </c>
      <c r="BK1222" t="str">
        <f>IF(K1222 &lt;= 'Additional Data'!$V$2, "Low", IF(K1222 &lt;= 'Additional Data'!$V$3, "Medium", "High"))</f>
        <v>Medium</v>
      </c>
      <c r="BL1222" t="str">
        <f>IF(L1222 &lt;= 'Additional Data'!$AA$2, "Low", IF(L1222 &lt;= 'Additional Data'!$AA$3, "Medium", "High"))</f>
        <v>Low</v>
      </c>
      <c r="BM1222">
        <v>1221</v>
      </c>
    </row>
    <row r="1223" spans="1:65" x14ac:dyDescent="0.25">
      <c r="A1223">
        <v>59062</v>
      </c>
      <c r="B1223" t="str">
        <f>IF(A1223 &lt;= 'Additional Data'!$B$2,"Low", IF(A1223 &lt;='Additional Data'!$B$3, "Medium", "High"))</f>
        <v>Medium</v>
      </c>
      <c r="C1223">
        <v>2</v>
      </c>
      <c r="D1223">
        <v>1</v>
      </c>
      <c r="E1223">
        <v>74</v>
      </c>
      <c r="F1223" t="str">
        <f t="shared" si="171"/>
        <v>Old</v>
      </c>
      <c r="G1223">
        <v>46</v>
      </c>
      <c r="H1223">
        <v>1</v>
      </c>
      <c r="I1223">
        <v>12</v>
      </c>
      <c r="J1223">
        <v>3</v>
      </c>
      <c r="K1223">
        <v>0</v>
      </c>
      <c r="L1223">
        <v>9</v>
      </c>
      <c r="M1223">
        <f>INDEX('Additional Data'!$H$2:$M$2, MATCH(MAX(G1223:L1223), G1223:L1223,0))</f>
        <v>0</v>
      </c>
      <c r="N1223">
        <v>2</v>
      </c>
      <c r="O1223">
        <v>2</v>
      </c>
      <c r="P1223">
        <v>0</v>
      </c>
      <c r="Q1223">
        <v>3</v>
      </c>
      <c r="R1223">
        <v>4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3</v>
      </c>
      <c r="Z1223">
        <v>11</v>
      </c>
      <c r="AA1223">
        <v>0</v>
      </c>
      <c r="AB1223">
        <v>53</v>
      </c>
      <c r="AC1223" t="str" cm="1">
        <f t="array" ref="AC1223">_xlfn.IFS(AB1223 &lt; 30, "&lt; 30", AB1223 &lt; 40, "30-39", AB1223 &lt; 50, "40-49", AB1223 &gt;= 50, "50+")</f>
        <v>50+</v>
      </c>
      <c r="AD1223">
        <v>2428</v>
      </c>
      <c r="AE1223">
        <v>0</v>
      </c>
      <c r="AF1223">
        <v>1</v>
      </c>
      <c r="AG1223">
        <v>0</v>
      </c>
      <c r="AH1223">
        <v>0</v>
      </c>
      <c r="AI1223">
        <v>0</v>
      </c>
      <c r="AJ1223" t="str" cm="1">
        <f t="array" ref="AJ122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2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23">
        <v>0</v>
      </c>
      <c r="AM1223">
        <v>0</v>
      </c>
      <c r="AN1223">
        <v>0</v>
      </c>
      <c r="AO1223">
        <v>0</v>
      </c>
      <c r="AP1223">
        <v>1</v>
      </c>
      <c r="AQ1223" t="str" cm="1">
        <f t="array" ref="AQ122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23" t="str" cm="1">
        <f t="array" ref="AR122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23">
        <v>62</v>
      </c>
      <c r="AT1223">
        <v>53</v>
      </c>
      <c r="AU1223">
        <v>0</v>
      </c>
      <c r="AV1223">
        <v>3</v>
      </c>
      <c r="AW1223" t="s">
        <v>47</v>
      </c>
      <c r="AX1223" t="s">
        <v>13</v>
      </c>
      <c r="AY1223" t="str">
        <f t="shared" si="172"/>
        <v>Store</v>
      </c>
      <c r="AZ1223">
        <v>5</v>
      </c>
      <c r="BA1223" t="s">
        <v>44</v>
      </c>
      <c r="BB1223">
        <f t="shared" si="173"/>
        <v>5</v>
      </c>
      <c r="BC1223">
        <f t="shared" si="174"/>
        <v>71</v>
      </c>
      <c r="BD1223">
        <f t="shared" si="175"/>
        <v>3.0000000000000004</v>
      </c>
      <c r="BE1223">
        <f t="shared" si="176"/>
        <v>1</v>
      </c>
      <c r="BF1223">
        <f t="shared" si="177"/>
        <v>2</v>
      </c>
      <c r="BG1223">
        <f t="shared" si="178"/>
        <v>6</v>
      </c>
      <c r="BH1223">
        <f t="shared" si="179"/>
        <v>0</v>
      </c>
      <c r="BI1223" t="str">
        <f>VLOOKUP(BH1223,'Additional Data'!$E$1:$F$12,2,FALSE)</f>
        <v>Churned Customer</v>
      </c>
      <c r="BJ1223" t="str">
        <f>IF(G1223 &lt;= 'Additional Data'!$Q$2, "Low", IF(G1223 &lt;= 'Additional Data'!$Q$3, "Medium", "High"))</f>
        <v>Medium</v>
      </c>
      <c r="BK1223" t="str">
        <f>IF(K1223 &lt;= 'Additional Data'!$V$2, "Low", IF(K1223 &lt;= 'Additional Data'!$V$3, "Medium", "High"))</f>
        <v>Low</v>
      </c>
      <c r="BL1223" t="str">
        <f>IF(L1223 &lt;= 'Additional Data'!$AA$2, "Low", IF(L1223 &lt;= 'Additional Data'!$AA$3, "Medium", "High"))</f>
        <v>Low</v>
      </c>
      <c r="BM1223">
        <v>1222</v>
      </c>
    </row>
    <row r="1224" spans="1:65" x14ac:dyDescent="0.25">
      <c r="A1224">
        <v>76624</v>
      </c>
      <c r="B1224" t="str">
        <f>IF(A1224 &lt;= 'Additional Data'!$B$2,"Low", IF(A1224 &lt;='Additional Data'!$B$3, "Medium", "High"))</f>
        <v>High</v>
      </c>
      <c r="C1224">
        <v>0</v>
      </c>
      <c r="D1224">
        <v>1</v>
      </c>
      <c r="E1224">
        <v>68</v>
      </c>
      <c r="F1224" t="str">
        <f t="shared" si="171"/>
        <v>Old</v>
      </c>
      <c r="G1224">
        <v>411</v>
      </c>
      <c r="H1224">
        <v>106</v>
      </c>
      <c r="I1224">
        <v>147</v>
      </c>
      <c r="J1224">
        <v>54</v>
      </c>
      <c r="K1224">
        <v>115</v>
      </c>
      <c r="L1224">
        <v>66</v>
      </c>
      <c r="M1224">
        <f>INDEX('Additional Data'!$H$2:$M$2, MATCH(MAX(G1224:L1224), G1224:L1224,0))</f>
        <v>0</v>
      </c>
      <c r="N1224">
        <v>1</v>
      </c>
      <c r="O1224">
        <v>5</v>
      </c>
      <c r="P1224">
        <v>10</v>
      </c>
      <c r="Q1224">
        <v>7</v>
      </c>
      <c r="R1224">
        <v>1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3</v>
      </c>
      <c r="Z1224">
        <v>11</v>
      </c>
      <c r="AA1224">
        <v>0</v>
      </c>
      <c r="AB1224">
        <v>58</v>
      </c>
      <c r="AC1224" t="str" cm="1">
        <f t="array" ref="AC1224">_xlfn.IFS(AB1224 &lt; 30, "&lt; 30", AB1224 &lt; 40, "30-39", AB1224 &lt; 50, "40-49", AB1224 &gt;= 50, "50+")</f>
        <v>50+</v>
      </c>
      <c r="AD1224">
        <v>2195</v>
      </c>
      <c r="AE1224">
        <v>0</v>
      </c>
      <c r="AF1224">
        <v>0</v>
      </c>
      <c r="AG1224">
        <v>1</v>
      </c>
      <c r="AH1224">
        <v>0</v>
      </c>
      <c r="AI1224">
        <v>0</v>
      </c>
      <c r="AJ1224" t="str" cm="1">
        <f t="array" ref="AJ122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22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24">
        <v>0</v>
      </c>
      <c r="AM1224">
        <v>0</v>
      </c>
      <c r="AN1224">
        <v>1</v>
      </c>
      <c r="AO1224">
        <v>0</v>
      </c>
      <c r="AP1224">
        <v>0</v>
      </c>
      <c r="AQ1224" t="str" cm="1">
        <f t="array" ref="AQ122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24" t="str" cm="1">
        <f t="array" ref="AR122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24">
        <v>833</v>
      </c>
      <c r="AT1224">
        <v>767</v>
      </c>
      <c r="AU1224">
        <v>1</v>
      </c>
      <c r="AV1224">
        <v>1</v>
      </c>
      <c r="AW1224" t="s">
        <v>46</v>
      </c>
      <c r="AX1224" t="s">
        <v>12</v>
      </c>
      <c r="AY1224" t="str">
        <f t="shared" si="172"/>
        <v>Catalog</v>
      </c>
      <c r="AZ1224">
        <v>22</v>
      </c>
      <c r="BA1224" t="s">
        <v>48</v>
      </c>
      <c r="BB1224">
        <f t="shared" si="173"/>
        <v>22</v>
      </c>
      <c r="BC1224">
        <f t="shared" si="174"/>
        <v>899</v>
      </c>
      <c r="BD1224">
        <f t="shared" si="175"/>
        <v>4</v>
      </c>
      <c r="BE1224">
        <f t="shared" si="176"/>
        <v>8</v>
      </c>
      <c r="BF1224">
        <f t="shared" si="177"/>
        <v>6</v>
      </c>
      <c r="BG1224">
        <f t="shared" si="178"/>
        <v>18</v>
      </c>
      <c r="BH1224">
        <f t="shared" si="179"/>
        <v>6</v>
      </c>
      <c r="BI1224" t="str">
        <f>VLOOKUP(BH1224,'Additional Data'!$E$1:$F$12,2,FALSE)</f>
        <v>Loyal Customer</v>
      </c>
      <c r="BJ1224" t="str">
        <f>IF(G1224 &lt;= 'Additional Data'!$Q$2, "Low", IF(G1224 &lt;= 'Additional Data'!$Q$3, "Medium", "High"))</f>
        <v>Medium</v>
      </c>
      <c r="BK1224" t="str">
        <f>IF(K1224 &lt;= 'Additional Data'!$V$2, "Low", IF(K1224 &lt;= 'Additional Data'!$V$3, "Medium", "High"))</f>
        <v>High</v>
      </c>
      <c r="BL1224" t="str">
        <f>IF(L1224 &lt;= 'Additional Data'!$AA$2, "Low", IF(L1224 &lt;= 'Additional Data'!$AA$3, "Medium", "High"))</f>
        <v>High</v>
      </c>
      <c r="BM1224">
        <v>1223</v>
      </c>
    </row>
    <row r="1225" spans="1:65" x14ac:dyDescent="0.25">
      <c r="A1225">
        <v>66000</v>
      </c>
      <c r="B1225" t="str">
        <f>IF(A1225 &lt;= 'Additional Data'!$B$2,"Low", IF(A1225 &lt;='Additional Data'!$B$3, "Medium", "High"))</f>
        <v>Medium</v>
      </c>
      <c r="C1225">
        <v>0</v>
      </c>
      <c r="D1225">
        <v>0</v>
      </c>
      <c r="E1225">
        <v>36</v>
      </c>
      <c r="F1225" t="str">
        <f t="shared" si="171"/>
        <v>Mid</v>
      </c>
      <c r="G1225">
        <v>244</v>
      </c>
      <c r="H1225">
        <v>51</v>
      </c>
      <c r="I1225">
        <v>270</v>
      </c>
      <c r="J1225">
        <v>101</v>
      </c>
      <c r="K1225">
        <v>0</v>
      </c>
      <c r="L1225">
        <v>45</v>
      </c>
      <c r="M1225">
        <f>INDEX('Additional Data'!$H$2:$M$2, MATCH(MAX(G1225:L1225), G1225:L1225,0))</f>
        <v>0</v>
      </c>
      <c r="N1225">
        <v>1</v>
      </c>
      <c r="O1225">
        <v>1</v>
      </c>
      <c r="P1225">
        <v>3</v>
      </c>
      <c r="Q1225">
        <v>5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3</v>
      </c>
      <c r="Z1225">
        <v>11</v>
      </c>
      <c r="AA1225">
        <v>0</v>
      </c>
      <c r="AB1225">
        <v>73</v>
      </c>
      <c r="AC1225" t="str" cm="1">
        <f t="array" ref="AC1225">_xlfn.IFS(AB1225 &lt; 30, "&lt; 30", AB1225 &lt; 40, "30-39", AB1225 &lt; 50, "40-49", AB1225 &gt;= 50, "50+")</f>
        <v>50+</v>
      </c>
      <c r="AD1225">
        <v>2229</v>
      </c>
      <c r="AE1225">
        <v>0</v>
      </c>
      <c r="AF1225">
        <v>0</v>
      </c>
      <c r="AG1225">
        <v>0</v>
      </c>
      <c r="AH1225">
        <v>1</v>
      </c>
      <c r="AI1225">
        <v>0</v>
      </c>
      <c r="AJ1225" t="str" cm="1">
        <f t="array" ref="AJ122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22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25">
        <v>0</v>
      </c>
      <c r="AM1225">
        <v>0</v>
      </c>
      <c r="AN1225">
        <v>0</v>
      </c>
      <c r="AO1225">
        <v>1</v>
      </c>
      <c r="AP1225">
        <v>0</v>
      </c>
      <c r="AQ1225" t="str" cm="1">
        <f t="array" ref="AQ122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225" t="str" cm="1">
        <f t="array" ref="AR122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25">
        <v>666</v>
      </c>
      <c r="AT1225">
        <v>621</v>
      </c>
      <c r="AU1225">
        <v>0</v>
      </c>
      <c r="AV1225">
        <v>0</v>
      </c>
      <c r="AW1225" t="s">
        <v>46</v>
      </c>
      <c r="AX1225" t="s">
        <v>13</v>
      </c>
      <c r="AY1225" t="str">
        <f t="shared" si="172"/>
        <v>Store</v>
      </c>
      <c r="AZ1225">
        <v>9</v>
      </c>
      <c r="BA1225" t="s">
        <v>44</v>
      </c>
      <c r="BB1225">
        <f t="shared" si="173"/>
        <v>9</v>
      </c>
      <c r="BC1225">
        <f t="shared" si="174"/>
        <v>711</v>
      </c>
      <c r="BD1225">
        <f t="shared" si="175"/>
        <v>7</v>
      </c>
      <c r="BE1225">
        <f t="shared" si="176"/>
        <v>3</v>
      </c>
      <c r="BF1225">
        <f t="shared" si="177"/>
        <v>6</v>
      </c>
      <c r="BG1225">
        <f t="shared" si="178"/>
        <v>16</v>
      </c>
      <c r="BH1225">
        <f t="shared" si="179"/>
        <v>5</v>
      </c>
      <c r="BI1225" t="str">
        <f>VLOOKUP(BH1225,'Additional Data'!$E$1:$F$12,2,FALSE)</f>
        <v>Loyal Customer</v>
      </c>
      <c r="BJ1225" t="str">
        <f>IF(G1225 &lt;= 'Additional Data'!$Q$2, "Low", IF(G1225 &lt;= 'Additional Data'!$Q$3, "Medium", "High"))</f>
        <v>Medium</v>
      </c>
      <c r="BK1225" t="str">
        <f>IF(K1225 &lt;= 'Additional Data'!$V$2, "Low", IF(K1225 &lt;= 'Additional Data'!$V$3, "Medium", "High"))</f>
        <v>Low</v>
      </c>
      <c r="BL1225" t="str">
        <f>IF(L1225 &lt;= 'Additional Data'!$AA$2, "Low", IF(L1225 &lt;= 'Additional Data'!$AA$3, "Medium", "High"))</f>
        <v>Medium</v>
      </c>
      <c r="BM1225">
        <v>1224</v>
      </c>
    </row>
    <row r="1226" spans="1:65" x14ac:dyDescent="0.25">
      <c r="A1226">
        <v>27683</v>
      </c>
      <c r="B1226" t="str">
        <f>IF(A1226 &lt;= 'Additional Data'!$B$2,"Low", IF(A1226 &lt;='Additional Data'!$B$3, "Medium", "High"))</f>
        <v>Low</v>
      </c>
      <c r="C1226">
        <v>1</v>
      </c>
      <c r="D1226">
        <v>0</v>
      </c>
      <c r="E1226">
        <v>90</v>
      </c>
      <c r="F1226" t="str">
        <f t="shared" si="171"/>
        <v>Old</v>
      </c>
      <c r="G1226">
        <v>152</v>
      </c>
      <c r="H1226">
        <v>9</v>
      </c>
      <c r="I1226">
        <v>121</v>
      </c>
      <c r="J1226">
        <v>12</v>
      </c>
      <c r="K1226">
        <v>12</v>
      </c>
      <c r="L1226">
        <v>45</v>
      </c>
      <c r="M1226">
        <f>INDEX('Additional Data'!$H$2:$M$2, MATCH(MAX(G1226:L1226), G1226:L1226,0))</f>
        <v>0</v>
      </c>
      <c r="N1226">
        <v>4</v>
      </c>
      <c r="O1226">
        <v>6</v>
      </c>
      <c r="P1226">
        <v>2</v>
      </c>
      <c r="Q1226">
        <v>4</v>
      </c>
      <c r="R1226">
        <v>8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3</v>
      </c>
      <c r="Z1226">
        <v>11</v>
      </c>
      <c r="AA1226">
        <v>0</v>
      </c>
      <c r="AB1226">
        <v>42</v>
      </c>
      <c r="AC1226" t="str" cm="1">
        <f t="array" ref="AC1226">_xlfn.IFS(AB1226 &lt; 30, "&lt; 30", AB1226 &lt; 40, "30-39", AB1226 &lt; 50, "40-49", AB1226 &gt;= 50, "50+")</f>
        <v>40-49</v>
      </c>
      <c r="AD1226">
        <v>2853</v>
      </c>
      <c r="AE1226">
        <v>0</v>
      </c>
      <c r="AF1226">
        <v>0</v>
      </c>
      <c r="AG1226">
        <v>0</v>
      </c>
      <c r="AH1226">
        <v>1</v>
      </c>
      <c r="AI1226">
        <v>0</v>
      </c>
      <c r="AJ1226" t="str" cm="1">
        <f t="array" ref="AJ122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22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26">
        <v>0</v>
      </c>
      <c r="AM1226">
        <v>0</v>
      </c>
      <c r="AN1226">
        <v>0</v>
      </c>
      <c r="AO1226">
        <v>0</v>
      </c>
      <c r="AP1226">
        <v>1</v>
      </c>
      <c r="AQ1226" t="str" cm="1">
        <f t="array" ref="AQ122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26" t="str" cm="1">
        <f t="array" ref="AR122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26">
        <v>306</v>
      </c>
      <c r="AT1226">
        <v>261</v>
      </c>
      <c r="AU1226">
        <v>0</v>
      </c>
      <c r="AV1226">
        <v>1</v>
      </c>
      <c r="AW1226" t="s">
        <v>47</v>
      </c>
      <c r="AX1226" t="s">
        <v>11</v>
      </c>
      <c r="AY1226" t="str">
        <f t="shared" si="172"/>
        <v>Web</v>
      </c>
      <c r="AZ1226">
        <v>12</v>
      </c>
      <c r="BA1226" t="s">
        <v>44</v>
      </c>
      <c r="BB1226">
        <f t="shared" si="173"/>
        <v>12</v>
      </c>
      <c r="BC1226">
        <f t="shared" si="174"/>
        <v>351</v>
      </c>
      <c r="BD1226">
        <f t="shared" si="175"/>
        <v>0.99999999999999978</v>
      </c>
      <c r="BE1226">
        <f t="shared" si="176"/>
        <v>4</v>
      </c>
      <c r="BF1226">
        <f t="shared" si="177"/>
        <v>4</v>
      </c>
      <c r="BG1226">
        <f t="shared" si="178"/>
        <v>9</v>
      </c>
      <c r="BH1226">
        <f t="shared" si="179"/>
        <v>2</v>
      </c>
      <c r="BI1226" t="str">
        <f>VLOOKUP(BH1226,'Additional Data'!$E$1:$F$12,2,FALSE)</f>
        <v>Churned Customer</v>
      </c>
      <c r="BJ1226" t="str">
        <f>IF(G1226 &lt;= 'Additional Data'!$Q$2, "Low", IF(G1226 &lt;= 'Additional Data'!$Q$3, "Medium", "High"))</f>
        <v>Medium</v>
      </c>
      <c r="BK1226" t="str">
        <f>IF(K1226 &lt;= 'Additional Data'!$V$2, "Low", IF(K1226 &lt;= 'Additional Data'!$V$3, "Medium", "High"))</f>
        <v>Medium</v>
      </c>
      <c r="BL1226" t="str">
        <f>IF(L1226 &lt;= 'Additional Data'!$AA$2, "Low", IF(L1226 &lt;= 'Additional Data'!$AA$3, "Medium", "High"))</f>
        <v>Medium</v>
      </c>
      <c r="BM1226">
        <v>1225</v>
      </c>
    </row>
    <row r="1227" spans="1:65" x14ac:dyDescent="0.25">
      <c r="A1227">
        <v>1730</v>
      </c>
      <c r="B1227" t="str">
        <f>IF(A1227 &lt;= 'Additional Data'!$B$2,"Low", IF(A1227 &lt;='Additional Data'!$B$3, "Medium", "High"))</f>
        <v>Low</v>
      </c>
      <c r="C1227">
        <v>0</v>
      </c>
      <c r="D1227">
        <v>0</v>
      </c>
      <c r="E1227">
        <v>65</v>
      </c>
      <c r="F1227" t="str">
        <f t="shared" si="171"/>
        <v>Old</v>
      </c>
      <c r="G1227">
        <v>1</v>
      </c>
      <c r="H1227">
        <v>1</v>
      </c>
      <c r="I1227">
        <v>3</v>
      </c>
      <c r="J1227">
        <v>1</v>
      </c>
      <c r="K1227">
        <v>1</v>
      </c>
      <c r="L1227">
        <v>1</v>
      </c>
      <c r="M1227">
        <f>INDEX('Additional Data'!$H$2:$M$2, MATCH(MAX(G1227:L1227), G1227:L1227,0))</f>
        <v>0</v>
      </c>
      <c r="N1227">
        <v>15</v>
      </c>
      <c r="O1227">
        <v>0</v>
      </c>
      <c r="P1227">
        <v>0</v>
      </c>
      <c r="Q1227">
        <v>0</v>
      </c>
      <c r="R1227">
        <v>20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3</v>
      </c>
      <c r="Z1227">
        <v>11</v>
      </c>
      <c r="AA1227">
        <v>0</v>
      </c>
      <c r="AB1227">
        <v>49</v>
      </c>
      <c r="AC1227" t="str" cm="1">
        <f t="array" ref="AC1227">_xlfn.IFS(AB1227 &lt; 30, "&lt; 30", AB1227 &lt; 40, "30-39", AB1227 &lt; 50, "40-49", AB1227 &gt;= 50, "50+")</f>
        <v>40-49</v>
      </c>
      <c r="AD1227">
        <v>2201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 t="str" cm="1">
        <f t="array" ref="AJ122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22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27">
        <v>0</v>
      </c>
      <c r="AM1227">
        <v>0</v>
      </c>
      <c r="AN1227">
        <v>1</v>
      </c>
      <c r="AO1227">
        <v>0</v>
      </c>
      <c r="AP1227">
        <v>0</v>
      </c>
      <c r="AQ1227" t="str" cm="1">
        <f t="array" ref="AQ122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27" t="str" cm="1">
        <f t="array" ref="AR122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27">
        <v>7</v>
      </c>
      <c r="AT1227">
        <v>6</v>
      </c>
      <c r="AU1227">
        <v>0</v>
      </c>
      <c r="AV1227">
        <v>0</v>
      </c>
      <c r="AW1227" t="s">
        <v>45</v>
      </c>
      <c r="AX1227" t="s">
        <v>11</v>
      </c>
      <c r="AY1227" t="str">
        <f t="shared" si="172"/>
        <v>Web</v>
      </c>
      <c r="AZ1227">
        <v>0</v>
      </c>
      <c r="BA1227" t="s">
        <v>44</v>
      </c>
      <c r="BB1227">
        <f t="shared" si="173"/>
        <v>0</v>
      </c>
      <c r="BC1227">
        <f t="shared" si="174"/>
        <v>8</v>
      </c>
      <c r="BD1227">
        <f t="shared" si="175"/>
        <v>4</v>
      </c>
      <c r="BE1227">
        <f t="shared" si="176"/>
        <v>0</v>
      </c>
      <c r="BF1227">
        <f t="shared" si="177"/>
        <v>0</v>
      </c>
      <c r="BG1227">
        <f t="shared" si="178"/>
        <v>4</v>
      </c>
      <c r="BH1227">
        <f t="shared" si="179"/>
        <v>0</v>
      </c>
      <c r="BI1227" t="str">
        <f>VLOOKUP(BH1227,'Additional Data'!$E$1:$F$12,2,FALSE)</f>
        <v>Churned Customer</v>
      </c>
      <c r="BJ1227" t="str">
        <f>IF(G1227 &lt;= 'Additional Data'!$Q$2, "Low", IF(G1227 &lt;= 'Additional Data'!$Q$3, "Medium", "High"))</f>
        <v>Low</v>
      </c>
      <c r="BK1227" t="str">
        <f>IF(K1227 &lt;= 'Additional Data'!$V$2, "Low", IF(K1227 &lt;= 'Additional Data'!$V$3, "Medium", "High"))</f>
        <v>Low</v>
      </c>
      <c r="BL1227" t="str">
        <f>IF(L1227 &lt;= 'Additional Data'!$AA$2, "Low", IF(L1227 &lt;= 'Additional Data'!$AA$3, "Medium", "High"))</f>
        <v>Low</v>
      </c>
      <c r="BM1227">
        <v>1226</v>
      </c>
    </row>
    <row r="1228" spans="1:65" x14ac:dyDescent="0.25">
      <c r="A1228">
        <v>7500</v>
      </c>
      <c r="B1228" t="str">
        <f>IF(A1228 &lt;= 'Additional Data'!$B$2,"Low", IF(A1228 &lt;='Additional Data'!$B$3, "Medium", "High"))</f>
        <v>Low</v>
      </c>
      <c r="C1228">
        <v>1</v>
      </c>
      <c r="D1228">
        <v>0</v>
      </c>
      <c r="E1228">
        <v>63</v>
      </c>
      <c r="F1228" t="str">
        <f t="shared" si="171"/>
        <v>Old</v>
      </c>
      <c r="G1228">
        <v>10</v>
      </c>
      <c r="H1228">
        <v>17</v>
      </c>
      <c r="I1228">
        <v>18</v>
      </c>
      <c r="J1228">
        <v>8</v>
      </c>
      <c r="K1228">
        <v>26</v>
      </c>
      <c r="L1228">
        <v>40</v>
      </c>
      <c r="M1228">
        <f>INDEX('Additional Data'!$H$2:$M$2, MATCH(MAX(G1228:L1228), G1228:L1228,0))</f>
        <v>0</v>
      </c>
      <c r="N1228">
        <v>4</v>
      </c>
      <c r="O1228">
        <v>3</v>
      </c>
      <c r="P1228">
        <v>2</v>
      </c>
      <c r="Q1228">
        <v>2</v>
      </c>
      <c r="R1228">
        <v>9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3</v>
      </c>
      <c r="Z1228">
        <v>11</v>
      </c>
      <c r="AA1228">
        <v>0</v>
      </c>
      <c r="AB1228">
        <v>28</v>
      </c>
      <c r="AC1228" t="str" cm="1">
        <f t="array" ref="AC1228">_xlfn.IFS(AB1228 &lt; 30, "&lt; 30", AB1228 &lt; 40, "30-39", AB1228 &lt; 50, "40-49", AB1228 &gt;= 50, "50+")</f>
        <v>&lt; 30</v>
      </c>
      <c r="AD1228">
        <v>2732</v>
      </c>
      <c r="AE1228">
        <v>0</v>
      </c>
      <c r="AF1228">
        <v>0</v>
      </c>
      <c r="AG1228">
        <v>1</v>
      </c>
      <c r="AH1228">
        <v>0</v>
      </c>
      <c r="AI1228">
        <v>0</v>
      </c>
      <c r="AJ1228" t="str" cm="1">
        <f t="array" ref="AJ122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22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28">
        <v>0</v>
      </c>
      <c r="AM1228">
        <v>1</v>
      </c>
      <c r="AN1228">
        <v>0</v>
      </c>
      <c r="AO1228">
        <v>0</v>
      </c>
      <c r="AP1228">
        <v>0</v>
      </c>
      <c r="AQ1228" t="str" cm="1">
        <f t="array" ref="AQ122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228" t="str" cm="1">
        <f t="array" ref="AR122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228">
        <v>79</v>
      </c>
      <c r="AT1228">
        <v>39</v>
      </c>
      <c r="AU1228">
        <v>0</v>
      </c>
      <c r="AV1228">
        <v>1</v>
      </c>
      <c r="AW1228" t="s">
        <v>47</v>
      </c>
      <c r="AX1228" t="s">
        <v>11</v>
      </c>
      <c r="AY1228" t="str">
        <f t="shared" si="172"/>
        <v>Web</v>
      </c>
      <c r="AZ1228">
        <v>7</v>
      </c>
      <c r="BA1228" t="s">
        <v>44</v>
      </c>
      <c r="BB1228">
        <f t="shared" si="173"/>
        <v>7</v>
      </c>
      <c r="BC1228">
        <f t="shared" si="174"/>
        <v>119</v>
      </c>
      <c r="BD1228">
        <f t="shared" si="175"/>
        <v>4</v>
      </c>
      <c r="BE1228">
        <f t="shared" si="176"/>
        <v>3</v>
      </c>
      <c r="BF1228">
        <f t="shared" si="177"/>
        <v>3</v>
      </c>
      <c r="BG1228">
        <f t="shared" si="178"/>
        <v>10</v>
      </c>
      <c r="BH1228">
        <f t="shared" si="179"/>
        <v>2</v>
      </c>
      <c r="BI1228" t="str">
        <f>VLOOKUP(BH1228,'Additional Data'!$E$1:$F$12,2,FALSE)</f>
        <v>Churned Customer</v>
      </c>
      <c r="BJ1228" t="str">
        <f>IF(G1228 &lt;= 'Additional Data'!$Q$2, "Low", IF(G1228 &lt;= 'Additional Data'!$Q$3, "Medium", "High"))</f>
        <v>Low</v>
      </c>
      <c r="BK1228" t="str">
        <f>IF(K1228 &lt;= 'Additional Data'!$V$2, "Low", IF(K1228 &lt;= 'Additional Data'!$V$3, "Medium", "High"))</f>
        <v>Medium</v>
      </c>
      <c r="BL1228" t="str">
        <f>IF(L1228 &lt;= 'Additional Data'!$AA$2, "Low", IF(L1228 &lt;= 'Additional Data'!$AA$3, "Medium", "High"))</f>
        <v>Medium</v>
      </c>
      <c r="BM1228">
        <v>1227</v>
      </c>
    </row>
    <row r="1229" spans="1:65" x14ac:dyDescent="0.25">
      <c r="A1229">
        <v>40521</v>
      </c>
      <c r="B1229" t="str">
        <f>IF(A1229 &lt;= 'Additional Data'!$B$2,"Low", IF(A1229 &lt;='Additional Data'!$B$3, "Medium", "High"))</f>
        <v>Medium</v>
      </c>
      <c r="C1229">
        <v>1</v>
      </c>
      <c r="D1229">
        <v>1</v>
      </c>
      <c r="E1229">
        <v>82</v>
      </c>
      <c r="F1229" t="str">
        <f t="shared" si="171"/>
        <v>Old</v>
      </c>
      <c r="G1229">
        <v>12</v>
      </c>
      <c r="H1229">
        <v>0</v>
      </c>
      <c r="I1229">
        <v>5</v>
      </c>
      <c r="J1229">
        <v>0</v>
      </c>
      <c r="K1229">
        <v>0</v>
      </c>
      <c r="L1229">
        <v>4</v>
      </c>
      <c r="M1229">
        <f>INDEX('Additional Data'!$H$2:$M$2, MATCH(MAX(G1229:L1229), G1229:L1229,0))</f>
        <v>0</v>
      </c>
      <c r="N1229">
        <v>1</v>
      </c>
      <c r="O1229">
        <v>0</v>
      </c>
      <c r="P1229">
        <v>1</v>
      </c>
      <c r="Q1229">
        <v>2</v>
      </c>
      <c r="R1229">
        <v>5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3</v>
      </c>
      <c r="Z1229">
        <v>11</v>
      </c>
      <c r="AA1229">
        <v>0</v>
      </c>
      <c r="AB1229">
        <v>52</v>
      </c>
      <c r="AC1229" t="str" cm="1">
        <f t="array" ref="AC1229">_xlfn.IFS(AB1229 &lt; 30, "&lt; 30", AB1229 &lt; 40, "30-39", AB1229 &lt; 50, "40-49", AB1229 &gt;= 50, "50+")</f>
        <v>50+</v>
      </c>
      <c r="AD1229">
        <v>2609</v>
      </c>
      <c r="AE1229">
        <v>0</v>
      </c>
      <c r="AF1229">
        <v>0</v>
      </c>
      <c r="AG1229">
        <v>0</v>
      </c>
      <c r="AH1229">
        <v>1</v>
      </c>
      <c r="AI1229">
        <v>0</v>
      </c>
      <c r="AJ1229" t="str" cm="1">
        <f t="array" ref="AJ122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22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29">
        <v>0</v>
      </c>
      <c r="AM1229">
        <v>0</v>
      </c>
      <c r="AN1229">
        <v>1</v>
      </c>
      <c r="AO1229">
        <v>0</v>
      </c>
      <c r="AP1229">
        <v>0</v>
      </c>
      <c r="AQ1229" t="str" cm="1">
        <f t="array" ref="AQ122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29" t="str" cm="1">
        <f t="array" ref="AR122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29">
        <v>17</v>
      </c>
      <c r="AT1229">
        <v>13</v>
      </c>
      <c r="AU1229">
        <v>0</v>
      </c>
      <c r="AV1229">
        <v>2</v>
      </c>
      <c r="AW1229" t="s">
        <v>45</v>
      </c>
      <c r="AX1229" t="s">
        <v>13</v>
      </c>
      <c r="AY1229" t="str">
        <f t="shared" si="172"/>
        <v>Store</v>
      </c>
      <c r="AZ1229">
        <v>3</v>
      </c>
      <c r="BA1229" t="s">
        <v>44</v>
      </c>
      <c r="BB1229">
        <f t="shared" si="173"/>
        <v>3</v>
      </c>
      <c r="BC1229">
        <f t="shared" si="174"/>
        <v>21</v>
      </c>
      <c r="BD1229">
        <f t="shared" si="175"/>
        <v>1.9999999999999996</v>
      </c>
      <c r="BE1229">
        <f t="shared" si="176"/>
        <v>0</v>
      </c>
      <c r="BF1229">
        <f t="shared" si="177"/>
        <v>0</v>
      </c>
      <c r="BG1229">
        <f t="shared" si="178"/>
        <v>1.9999999999999996</v>
      </c>
      <c r="BH1229">
        <f t="shared" si="179"/>
        <v>0</v>
      </c>
      <c r="BI1229" t="str">
        <f>VLOOKUP(BH1229,'Additional Data'!$E$1:$F$12,2,FALSE)</f>
        <v>Churned Customer</v>
      </c>
      <c r="BJ1229" t="str">
        <f>IF(G1229 &lt;= 'Additional Data'!$Q$2, "Low", IF(G1229 &lt;= 'Additional Data'!$Q$3, "Medium", "High"))</f>
        <v>Low</v>
      </c>
      <c r="BK1229" t="str">
        <f>IF(K1229 &lt;= 'Additional Data'!$V$2, "Low", IF(K1229 &lt;= 'Additional Data'!$V$3, "Medium", "High"))</f>
        <v>Low</v>
      </c>
      <c r="BL1229" t="str">
        <f>IF(L1229 &lt;= 'Additional Data'!$AA$2, "Low", IF(L1229 &lt;= 'Additional Data'!$AA$3, "Medium", "High"))</f>
        <v>Low</v>
      </c>
      <c r="BM1229">
        <v>1228</v>
      </c>
    </row>
    <row r="1230" spans="1:65" x14ac:dyDescent="0.25">
      <c r="A1230">
        <v>20427</v>
      </c>
      <c r="B1230" t="str">
        <f>IF(A1230 &lt;= 'Additional Data'!$B$2,"Low", IF(A1230 &lt;='Additional Data'!$B$3, "Medium", "High"))</f>
        <v>Low</v>
      </c>
      <c r="C1230">
        <v>1</v>
      </c>
      <c r="D1230">
        <v>0</v>
      </c>
      <c r="E1230">
        <v>63</v>
      </c>
      <c r="F1230" t="str">
        <f t="shared" si="171"/>
        <v>Old</v>
      </c>
      <c r="G1230">
        <v>5</v>
      </c>
      <c r="H1230">
        <v>0</v>
      </c>
      <c r="I1230">
        <v>4</v>
      </c>
      <c r="J1230">
        <v>0</v>
      </c>
      <c r="K1230">
        <v>0</v>
      </c>
      <c r="L1230">
        <v>1</v>
      </c>
      <c r="M1230">
        <f>INDEX('Additional Data'!$H$2:$M$2, MATCH(MAX(G1230:L1230), G1230:L1230,0))</f>
        <v>0</v>
      </c>
      <c r="N1230">
        <v>1</v>
      </c>
      <c r="O1230">
        <v>1</v>
      </c>
      <c r="P1230">
        <v>0</v>
      </c>
      <c r="Q1230">
        <v>2</v>
      </c>
      <c r="R1230">
        <v>8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3</v>
      </c>
      <c r="Z1230">
        <v>11</v>
      </c>
      <c r="AA1230">
        <v>0</v>
      </c>
      <c r="AB1230">
        <v>47</v>
      </c>
      <c r="AC1230" t="str" cm="1">
        <f t="array" ref="AC1230">_xlfn.IFS(AB1230 &lt; 30, "&lt; 30", AB1230 &lt; 40, "30-39", AB1230 &lt; 50, "40-49", AB1230 &gt;= 50, "50+")</f>
        <v>40-49</v>
      </c>
      <c r="AD1230">
        <v>2256</v>
      </c>
      <c r="AE1230">
        <v>0</v>
      </c>
      <c r="AF1230">
        <v>0</v>
      </c>
      <c r="AG1230">
        <v>0</v>
      </c>
      <c r="AH1230">
        <v>1</v>
      </c>
      <c r="AI1230">
        <v>0</v>
      </c>
      <c r="AJ1230" t="str" cm="1">
        <f t="array" ref="AJ123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23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30">
        <v>0</v>
      </c>
      <c r="AM1230">
        <v>0</v>
      </c>
      <c r="AN1230">
        <v>0</v>
      </c>
      <c r="AO1230">
        <v>0</v>
      </c>
      <c r="AP1230">
        <v>1</v>
      </c>
      <c r="AQ1230" t="str" cm="1">
        <f t="array" ref="AQ123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30" t="str" cm="1">
        <f t="array" ref="AR123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30">
        <v>9</v>
      </c>
      <c r="AT1230">
        <v>8</v>
      </c>
      <c r="AU1230">
        <v>0</v>
      </c>
      <c r="AV1230">
        <v>1</v>
      </c>
      <c r="AW1230" t="s">
        <v>45</v>
      </c>
      <c r="AX1230" t="s">
        <v>13</v>
      </c>
      <c r="AY1230" t="str">
        <f t="shared" si="172"/>
        <v>Store</v>
      </c>
      <c r="AZ1230">
        <v>3</v>
      </c>
      <c r="BA1230" t="s">
        <v>44</v>
      </c>
      <c r="BB1230">
        <f t="shared" si="173"/>
        <v>3</v>
      </c>
      <c r="BC1230">
        <f t="shared" si="174"/>
        <v>10</v>
      </c>
      <c r="BD1230">
        <f t="shared" si="175"/>
        <v>4</v>
      </c>
      <c r="BE1230">
        <f t="shared" si="176"/>
        <v>0</v>
      </c>
      <c r="BF1230">
        <f t="shared" si="177"/>
        <v>0</v>
      </c>
      <c r="BG1230">
        <f t="shared" si="178"/>
        <v>4</v>
      </c>
      <c r="BH1230">
        <f t="shared" si="179"/>
        <v>0</v>
      </c>
      <c r="BI1230" t="str">
        <f>VLOOKUP(BH1230,'Additional Data'!$E$1:$F$12,2,FALSE)</f>
        <v>Churned Customer</v>
      </c>
      <c r="BJ1230" t="str">
        <f>IF(G1230 &lt;= 'Additional Data'!$Q$2, "Low", IF(G1230 &lt;= 'Additional Data'!$Q$3, "Medium", "High"))</f>
        <v>Low</v>
      </c>
      <c r="BK1230" t="str">
        <f>IF(K1230 &lt;= 'Additional Data'!$V$2, "Low", IF(K1230 &lt;= 'Additional Data'!$V$3, "Medium", "High"))</f>
        <v>Low</v>
      </c>
      <c r="BL1230" t="str">
        <f>IF(L1230 &lt;= 'Additional Data'!$AA$2, "Low", IF(L1230 &lt;= 'Additional Data'!$AA$3, "Medium", "High"))</f>
        <v>Low</v>
      </c>
      <c r="BM1230">
        <v>1229</v>
      </c>
    </row>
    <row r="1231" spans="1:65" x14ac:dyDescent="0.25">
      <c r="A1231">
        <v>65106</v>
      </c>
      <c r="B1231" t="str">
        <f>IF(A1231 &lt;= 'Additional Data'!$B$2,"Low", IF(A1231 &lt;='Additional Data'!$B$3, "Medium", "High"))</f>
        <v>Medium</v>
      </c>
      <c r="C1231">
        <v>0</v>
      </c>
      <c r="D1231">
        <v>1</v>
      </c>
      <c r="E1231">
        <v>55</v>
      </c>
      <c r="F1231" t="str">
        <f t="shared" si="171"/>
        <v>Mid</v>
      </c>
      <c r="G1231">
        <v>790</v>
      </c>
      <c r="H1231">
        <v>19</v>
      </c>
      <c r="I1231">
        <v>133</v>
      </c>
      <c r="J1231">
        <v>12</v>
      </c>
      <c r="K1231">
        <v>0</v>
      </c>
      <c r="L1231">
        <v>19</v>
      </c>
      <c r="M1231">
        <f>INDEX('Additional Data'!$H$2:$M$2, MATCH(MAX(G1231:L1231), G1231:L1231,0))</f>
        <v>0</v>
      </c>
      <c r="N1231">
        <v>3</v>
      </c>
      <c r="O1231">
        <v>8</v>
      </c>
      <c r="P1231">
        <v>3</v>
      </c>
      <c r="Q1231">
        <v>13</v>
      </c>
      <c r="R1231">
        <v>6</v>
      </c>
      <c r="S1231">
        <v>0</v>
      </c>
      <c r="T1231">
        <v>1</v>
      </c>
      <c r="U1231">
        <v>0</v>
      </c>
      <c r="V1231">
        <v>0</v>
      </c>
      <c r="W1231">
        <v>0</v>
      </c>
      <c r="X1231">
        <v>0</v>
      </c>
      <c r="Y1231">
        <v>3</v>
      </c>
      <c r="Z1231">
        <v>11</v>
      </c>
      <c r="AA1231">
        <v>0</v>
      </c>
      <c r="AB1231">
        <v>45</v>
      </c>
      <c r="AC1231" t="str" cm="1">
        <f t="array" ref="AC1231">_xlfn.IFS(AB1231 &lt; 30, "&lt; 30", AB1231 &lt; 40, "30-39", AB1231 &lt; 50, "40-49", AB1231 &gt;= 50, "50+")</f>
        <v>40-49</v>
      </c>
      <c r="AD1231">
        <v>2195</v>
      </c>
      <c r="AE1231">
        <v>0</v>
      </c>
      <c r="AF1231">
        <v>1</v>
      </c>
      <c r="AG1231">
        <v>0</v>
      </c>
      <c r="AH1231">
        <v>0</v>
      </c>
      <c r="AI1231">
        <v>0</v>
      </c>
      <c r="AJ1231" t="str" cm="1">
        <f t="array" ref="AJ123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3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31">
        <v>0</v>
      </c>
      <c r="AM1231">
        <v>0</v>
      </c>
      <c r="AN1231">
        <v>1</v>
      </c>
      <c r="AO1231">
        <v>0</v>
      </c>
      <c r="AP1231">
        <v>0</v>
      </c>
      <c r="AQ1231" t="str" cm="1">
        <f t="array" ref="AQ123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31" t="str" cm="1">
        <f t="array" ref="AR123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31">
        <v>954</v>
      </c>
      <c r="AT1231">
        <v>935</v>
      </c>
      <c r="AU1231">
        <v>1</v>
      </c>
      <c r="AV1231">
        <v>1</v>
      </c>
      <c r="AW1231" t="s">
        <v>46</v>
      </c>
      <c r="AX1231" t="s">
        <v>13</v>
      </c>
      <c r="AY1231" t="str">
        <f t="shared" si="172"/>
        <v>Store</v>
      </c>
      <c r="AZ1231">
        <v>24</v>
      </c>
      <c r="BA1231" t="s">
        <v>48</v>
      </c>
      <c r="BB1231">
        <f t="shared" si="173"/>
        <v>24</v>
      </c>
      <c r="BC1231">
        <f t="shared" si="174"/>
        <v>973</v>
      </c>
      <c r="BD1231">
        <f t="shared" si="175"/>
        <v>5</v>
      </c>
      <c r="BE1231">
        <f t="shared" si="176"/>
        <v>9</v>
      </c>
      <c r="BF1231">
        <f t="shared" si="177"/>
        <v>7</v>
      </c>
      <c r="BG1231">
        <f t="shared" si="178"/>
        <v>21</v>
      </c>
      <c r="BH1231">
        <f t="shared" si="179"/>
        <v>8</v>
      </c>
      <c r="BI1231" t="str">
        <f>VLOOKUP(BH1231,'Additional Data'!$E$1:$F$12,2,FALSE)</f>
        <v>Top Customer</v>
      </c>
      <c r="BJ1231" t="str">
        <f>IF(G1231 &lt;= 'Additional Data'!$Q$2, "Low", IF(G1231 &lt;= 'Additional Data'!$Q$3, "Medium", "High"))</f>
        <v>High</v>
      </c>
      <c r="BK1231" t="str">
        <f>IF(K1231 &lt;= 'Additional Data'!$V$2, "Low", IF(K1231 &lt;= 'Additional Data'!$V$3, "Medium", "High"))</f>
        <v>Low</v>
      </c>
      <c r="BL1231" t="str">
        <f>IF(L1231 &lt;= 'Additional Data'!$AA$2, "Low", IF(L1231 &lt;= 'Additional Data'!$AA$3, "Medium", "High"))</f>
        <v>Medium</v>
      </c>
      <c r="BM1231">
        <v>1230</v>
      </c>
    </row>
    <row r="1232" spans="1:65" x14ac:dyDescent="0.25">
      <c r="A1232">
        <v>69969</v>
      </c>
      <c r="B1232" t="str">
        <f>IF(A1232 &lt;= 'Additional Data'!$B$2,"Low", IF(A1232 &lt;='Additional Data'!$B$3, "Medium", "High"))</f>
        <v>High</v>
      </c>
      <c r="C1232">
        <v>0</v>
      </c>
      <c r="D1232">
        <v>0</v>
      </c>
      <c r="E1232">
        <v>64</v>
      </c>
      <c r="F1232" t="str">
        <f t="shared" si="171"/>
        <v>Old</v>
      </c>
      <c r="G1232">
        <v>882</v>
      </c>
      <c r="H1232">
        <v>29</v>
      </c>
      <c r="I1232">
        <v>514</v>
      </c>
      <c r="J1232">
        <v>38</v>
      </c>
      <c r="K1232">
        <v>29</v>
      </c>
      <c r="L1232">
        <v>44</v>
      </c>
      <c r="M1232">
        <f>INDEX('Additional Data'!$H$2:$M$2, MATCH(MAX(G1232:L1232), G1232:L1232,0))</f>
        <v>0</v>
      </c>
      <c r="N1232">
        <v>1</v>
      </c>
      <c r="O1232">
        <v>4</v>
      </c>
      <c r="P1232">
        <v>2</v>
      </c>
      <c r="Q1232">
        <v>6</v>
      </c>
      <c r="R1232">
        <v>3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  <c r="Y1232">
        <v>3</v>
      </c>
      <c r="Z1232">
        <v>11</v>
      </c>
      <c r="AA1232">
        <v>1</v>
      </c>
      <c r="AB1232">
        <v>55</v>
      </c>
      <c r="AC1232" t="str" cm="1">
        <f t="array" ref="AC1232">_xlfn.IFS(AB1232 &lt; 30, "&lt; 30", AB1232 &lt; 40, "30-39", AB1232 &lt; 50, "40-49", AB1232 &gt;= 50, "50+")</f>
        <v>50+</v>
      </c>
      <c r="AD1232">
        <v>2465</v>
      </c>
      <c r="AE1232">
        <v>0</v>
      </c>
      <c r="AF1232">
        <v>1</v>
      </c>
      <c r="AG1232">
        <v>0</v>
      </c>
      <c r="AH1232">
        <v>0</v>
      </c>
      <c r="AI1232">
        <v>0</v>
      </c>
      <c r="AJ1232" t="str" cm="1">
        <f t="array" ref="AJ123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3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32">
        <v>0</v>
      </c>
      <c r="AM1232">
        <v>0</v>
      </c>
      <c r="AN1232">
        <v>0</v>
      </c>
      <c r="AO1232">
        <v>0</v>
      </c>
      <c r="AP1232">
        <v>1</v>
      </c>
      <c r="AQ1232" t="str" cm="1">
        <f t="array" ref="AQ123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32" t="str" cm="1">
        <f t="array" ref="AR123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32">
        <v>1492</v>
      </c>
      <c r="AT1232">
        <v>1448</v>
      </c>
      <c r="AU1232">
        <v>2</v>
      </c>
      <c r="AV1232">
        <v>0</v>
      </c>
      <c r="AW1232" t="s">
        <v>43</v>
      </c>
      <c r="AX1232" t="s">
        <v>13</v>
      </c>
      <c r="AY1232" t="str">
        <f t="shared" si="172"/>
        <v>Store</v>
      </c>
      <c r="AZ1232">
        <v>12</v>
      </c>
      <c r="BA1232" t="s">
        <v>48</v>
      </c>
      <c r="BB1232">
        <f t="shared" si="173"/>
        <v>12</v>
      </c>
      <c r="BC1232">
        <f t="shared" si="174"/>
        <v>1536</v>
      </c>
      <c r="BD1232">
        <f t="shared" si="175"/>
        <v>4</v>
      </c>
      <c r="BE1232">
        <f t="shared" si="176"/>
        <v>4</v>
      </c>
      <c r="BF1232">
        <f t="shared" si="177"/>
        <v>9</v>
      </c>
      <c r="BG1232">
        <f t="shared" si="178"/>
        <v>17</v>
      </c>
      <c r="BH1232">
        <f t="shared" si="179"/>
        <v>5</v>
      </c>
      <c r="BI1232" t="str">
        <f>VLOOKUP(BH1232,'Additional Data'!$E$1:$F$12,2,FALSE)</f>
        <v>Loyal Customer</v>
      </c>
      <c r="BJ1232" t="str">
        <f>IF(G1232 &lt;= 'Additional Data'!$Q$2, "Low", IF(G1232 &lt;= 'Additional Data'!$Q$3, "Medium", "High"))</f>
        <v>High</v>
      </c>
      <c r="BK1232" t="str">
        <f>IF(K1232 &lt;= 'Additional Data'!$V$2, "Low", IF(K1232 &lt;= 'Additional Data'!$V$3, "Medium", "High"))</f>
        <v>Medium</v>
      </c>
      <c r="BL1232" t="str">
        <f>IF(L1232 &lt;= 'Additional Data'!$AA$2, "Low", IF(L1232 &lt;= 'Additional Data'!$AA$3, "Medium", "High"))</f>
        <v>Medium</v>
      </c>
      <c r="BM1232">
        <v>1231</v>
      </c>
    </row>
    <row r="1233" spans="1:65" x14ac:dyDescent="0.25">
      <c r="A1233">
        <v>67433</v>
      </c>
      <c r="B1233" t="str">
        <f>IF(A1233 &lt;= 'Additional Data'!$B$2,"Low", IF(A1233 &lt;='Additional Data'!$B$3, "Medium", "High"))</f>
        <v>Medium</v>
      </c>
      <c r="C1233">
        <v>0</v>
      </c>
      <c r="D1233">
        <v>2</v>
      </c>
      <c r="E1233">
        <v>51</v>
      </c>
      <c r="F1233" t="str">
        <f t="shared" si="171"/>
        <v>Mid</v>
      </c>
      <c r="G1233">
        <v>615</v>
      </c>
      <c r="H1233">
        <v>28</v>
      </c>
      <c r="I1233">
        <v>259</v>
      </c>
      <c r="J1233">
        <v>12</v>
      </c>
      <c r="K1233">
        <v>48</v>
      </c>
      <c r="L1233">
        <v>30</v>
      </c>
      <c r="M1233">
        <f>INDEX('Additional Data'!$H$2:$M$2, MATCH(MAX(G1233:L1233), G1233:L1233,0))</f>
        <v>0</v>
      </c>
      <c r="N1233">
        <v>4</v>
      </c>
      <c r="O1233">
        <v>6</v>
      </c>
      <c r="P1233">
        <v>5</v>
      </c>
      <c r="Q1233">
        <v>13</v>
      </c>
      <c r="R1233">
        <v>4</v>
      </c>
      <c r="S1233">
        <v>0</v>
      </c>
      <c r="T1233">
        <v>1</v>
      </c>
      <c r="U1233">
        <v>0</v>
      </c>
      <c r="V1233">
        <v>0</v>
      </c>
      <c r="W1233">
        <v>0</v>
      </c>
      <c r="X1233">
        <v>0</v>
      </c>
      <c r="Y1233">
        <v>3</v>
      </c>
      <c r="Z1233">
        <v>11</v>
      </c>
      <c r="AA1233">
        <v>0</v>
      </c>
      <c r="AB1233">
        <v>68</v>
      </c>
      <c r="AC1233" t="str" cm="1">
        <f t="array" ref="AC1233">_xlfn.IFS(AB1233 &lt; 30, "&lt; 30", AB1233 &lt; 40, "30-39", AB1233 &lt; 50, "40-49", AB1233 &gt;= 50, "50+")</f>
        <v>50+</v>
      </c>
      <c r="AD1233">
        <v>2507</v>
      </c>
      <c r="AE1233">
        <v>0</v>
      </c>
      <c r="AF1233">
        <v>1</v>
      </c>
      <c r="AG1233">
        <v>0</v>
      </c>
      <c r="AH1233">
        <v>0</v>
      </c>
      <c r="AI1233">
        <v>0</v>
      </c>
      <c r="AJ1233" t="str" cm="1">
        <f t="array" ref="AJ123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3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33">
        <v>0</v>
      </c>
      <c r="AM1233">
        <v>0</v>
      </c>
      <c r="AN1233">
        <v>1</v>
      </c>
      <c r="AO1233">
        <v>0</v>
      </c>
      <c r="AP1233">
        <v>0</v>
      </c>
      <c r="AQ1233" t="str" cm="1">
        <f t="array" ref="AQ123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33" t="str" cm="1">
        <f t="array" ref="AR123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33">
        <v>962</v>
      </c>
      <c r="AT1233">
        <v>932</v>
      </c>
      <c r="AU1233">
        <v>1</v>
      </c>
      <c r="AV1233">
        <v>2</v>
      </c>
      <c r="AW1233" t="s">
        <v>46</v>
      </c>
      <c r="AX1233" t="s">
        <v>13</v>
      </c>
      <c r="AY1233" t="str">
        <f t="shared" si="172"/>
        <v>Store</v>
      </c>
      <c r="AZ1233">
        <v>24</v>
      </c>
      <c r="BA1233" t="s">
        <v>48</v>
      </c>
      <c r="BB1233">
        <f t="shared" si="173"/>
        <v>24</v>
      </c>
      <c r="BC1233">
        <f t="shared" si="174"/>
        <v>992</v>
      </c>
      <c r="BD1233">
        <f t="shared" si="175"/>
        <v>5</v>
      </c>
      <c r="BE1233">
        <f t="shared" si="176"/>
        <v>9</v>
      </c>
      <c r="BF1233">
        <f t="shared" si="177"/>
        <v>7</v>
      </c>
      <c r="BG1233">
        <f t="shared" si="178"/>
        <v>21</v>
      </c>
      <c r="BH1233">
        <f t="shared" si="179"/>
        <v>8</v>
      </c>
      <c r="BI1233" t="str">
        <f>VLOOKUP(BH1233,'Additional Data'!$E$1:$F$12,2,FALSE)</f>
        <v>Top Customer</v>
      </c>
      <c r="BJ1233" t="str">
        <f>IF(G1233 &lt;= 'Additional Data'!$Q$2, "Low", IF(G1233 &lt;= 'Additional Data'!$Q$3, "Medium", "High"))</f>
        <v>High</v>
      </c>
      <c r="BK1233" t="str">
        <f>IF(K1233 &lt;= 'Additional Data'!$V$2, "Low", IF(K1233 &lt;= 'Additional Data'!$V$3, "Medium", "High"))</f>
        <v>High</v>
      </c>
      <c r="BL1233" t="str">
        <f>IF(L1233 &lt;= 'Additional Data'!$AA$2, "Low", IF(L1233 &lt;= 'Additional Data'!$AA$3, "Medium", "High"))</f>
        <v>Medium</v>
      </c>
      <c r="BM1233">
        <v>1232</v>
      </c>
    </row>
    <row r="1234" spans="1:65" x14ac:dyDescent="0.25">
      <c r="A1234">
        <v>77766</v>
      </c>
      <c r="B1234" t="str">
        <f>IF(A1234 &lt;= 'Additional Data'!$B$2,"Low", IF(A1234 &lt;='Additional Data'!$B$3, "Medium", "High"))</f>
        <v>High</v>
      </c>
      <c r="C1234">
        <v>0</v>
      </c>
      <c r="D1234">
        <v>1</v>
      </c>
      <c r="E1234">
        <v>97</v>
      </c>
      <c r="F1234" t="str">
        <f t="shared" si="171"/>
        <v>Old</v>
      </c>
      <c r="G1234">
        <v>1004</v>
      </c>
      <c r="H1234">
        <v>59</v>
      </c>
      <c r="I1234">
        <v>265</v>
      </c>
      <c r="J1234">
        <v>115</v>
      </c>
      <c r="K1234">
        <v>59</v>
      </c>
      <c r="L1234">
        <v>27</v>
      </c>
      <c r="M1234">
        <f>INDEX('Additional Data'!$H$2:$M$2, MATCH(MAX(G1234:L1234), G1234:L1234,0))</f>
        <v>0</v>
      </c>
      <c r="N1234">
        <v>2</v>
      </c>
      <c r="O1234">
        <v>11</v>
      </c>
      <c r="P1234">
        <v>10</v>
      </c>
      <c r="Q1234">
        <v>11</v>
      </c>
      <c r="R1234">
        <v>6</v>
      </c>
      <c r="S1234">
        <v>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3</v>
      </c>
      <c r="Z1234">
        <v>11</v>
      </c>
      <c r="AA1234">
        <v>1</v>
      </c>
      <c r="AB1234">
        <v>53</v>
      </c>
      <c r="AC1234" t="str" cm="1">
        <f t="array" ref="AC1234">_xlfn.IFS(AB1234 &lt; 30, "&lt; 30", AB1234 &lt; 40, "30-39", AB1234 &lt; 50, "40-49", AB1234 &gt;= 50, "50+")</f>
        <v>50+</v>
      </c>
      <c r="AD1234">
        <v>2651</v>
      </c>
      <c r="AE1234">
        <v>0</v>
      </c>
      <c r="AF1234">
        <v>1</v>
      </c>
      <c r="AG1234">
        <v>0</v>
      </c>
      <c r="AH1234">
        <v>0</v>
      </c>
      <c r="AI1234">
        <v>0</v>
      </c>
      <c r="AJ1234" t="str" cm="1">
        <f t="array" ref="AJ123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3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34">
        <v>0</v>
      </c>
      <c r="AM1234">
        <v>0</v>
      </c>
      <c r="AN1234">
        <v>0</v>
      </c>
      <c r="AO1234">
        <v>0</v>
      </c>
      <c r="AP1234">
        <v>1</v>
      </c>
      <c r="AQ1234" t="str" cm="1">
        <f t="array" ref="AQ123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34" t="str" cm="1">
        <f t="array" ref="AR123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34">
        <v>1502</v>
      </c>
      <c r="AT1234">
        <v>1475</v>
      </c>
      <c r="AU1234">
        <v>1</v>
      </c>
      <c r="AV1234">
        <v>1</v>
      </c>
      <c r="AW1234" t="s">
        <v>43</v>
      </c>
      <c r="AX1234" t="s">
        <v>11</v>
      </c>
      <c r="AY1234" t="str">
        <f t="shared" si="172"/>
        <v>Web</v>
      </c>
      <c r="AZ1234">
        <v>32</v>
      </c>
      <c r="BA1234" t="s">
        <v>48</v>
      </c>
      <c r="BB1234">
        <f t="shared" si="173"/>
        <v>32</v>
      </c>
      <c r="BC1234">
        <f t="shared" si="174"/>
        <v>1529</v>
      </c>
      <c r="BD1234">
        <f t="shared" si="175"/>
        <v>0.99999999999999978</v>
      </c>
      <c r="BE1234">
        <f t="shared" si="176"/>
        <v>9</v>
      </c>
      <c r="BF1234">
        <f t="shared" si="177"/>
        <v>8</v>
      </c>
      <c r="BG1234">
        <f t="shared" si="178"/>
        <v>18</v>
      </c>
      <c r="BH1234">
        <f t="shared" si="179"/>
        <v>6</v>
      </c>
      <c r="BI1234" t="str">
        <f>VLOOKUP(BH1234,'Additional Data'!$E$1:$F$12,2,FALSE)</f>
        <v>Loyal Customer</v>
      </c>
      <c r="BJ1234" t="str">
        <f>IF(G1234 &lt;= 'Additional Data'!$Q$2, "Low", IF(G1234 &lt;= 'Additional Data'!$Q$3, "Medium", "High"))</f>
        <v>High</v>
      </c>
      <c r="BK1234" t="str">
        <f>IF(K1234 &lt;= 'Additional Data'!$V$2, "Low", IF(K1234 &lt;= 'Additional Data'!$V$3, "Medium", "High"))</f>
        <v>High</v>
      </c>
      <c r="BL1234" t="str">
        <f>IF(L1234 &lt;= 'Additional Data'!$AA$2, "Low", IF(L1234 &lt;= 'Additional Data'!$AA$3, "Medium", "High"))</f>
        <v>Medium</v>
      </c>
      <c r="BM1234">
        <v>1233</v>
      </c>
    </row>
    <row r="1235" spans="1:65" x14ac:dyDescent="0.25">
      <c r="A1235">
        <v>74716</v>
      </c>
      <c r="B1235" t="str">
        <f>IF(A1235 &lt;= 'Additional Data'!$B$2,"Low", IF(A1235 &lt;='Additional Data'!$B$3, "Medium", "High"))</f>
        <v>High</v>
      </c>
      <c r="C1235">
        <v>0</v>
      </c>
      <c r="D1235">
        <v>1</v>
      </c>
      <c r="E1235">
        <v>92</v>
      </c>
      <c r="F1235" t="str">
        <f t="shared" si="171"/>
        <v>Old</v>
      </c>
      <c r="G1235">
        <v>133</v>
      </c>
      <c r="H1235">
        <v>27</v>
      </c>
      <c r="I1235">
        <v>421</v>
      </c>
      <c r="J1235">
        <v>13</v>
      </c>
      <c r="K1235">
        <v>195</v>
      </c>
      <c r="L1235">
        <v>71</v>
      </c>
      <c r="M1235">
        <f>INDEX('Additional Data'!$H$2:$M$2, MATCH(MAX(G1235:L1235), G1235:L1235,0))</f>
        <v>0</v>
      </c>
      <c r="N1235">
        <v>2</v>
      </c>
      <c r="O1235">
        <v>7</v>
      </c>
      <c r="P1235">
        <v>3</v>
      </c>
      <c r="Q1235">
        <v>5</v>
      </c>
      <c r="R1235">
        <v>4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3</v>
      </c>
      <c r="Z1235">
        <v>11</v>
      </c>
      <c r="AA1235">
        <v>0</v>
      </c>
      <c r="AB1235">
        <v>48</v>
      </c>
      <c r="AC1235" t="str" cm="1">
        <f t="array" ref="AC1235">_xlfn.IFS(AB1235 &lt; 30, "&lt; 30", AB1235 &lt; 40, "30-39", AB1235 &lt; 50, "40-49", AB1235 &gt;= 50, "50+")</f>
        <v>40-49</v>
      </c>
      <c r="AD1235">
        <v>2449</v>
      </c>
      <c r="AE1235">
        <v>0</v>
      </c>
      <c r="AF1235">
        <v>1</v>
      </c>
      <c r="AG1235">
        <v>0</v>
      </c>
      <c r="AH1235">
        <v>0</v>
      </c>
      <c r="AI1235">
        <v>0</v>
      </c>
      <c r="AJ1235" t="str" cm="1">
        <f t="array" ref="AJ123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3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35">
        <v>0</v>
      </c>
      <c r="AM1235">
        <v>0</v>
      </c>
      <c r="AN1235">
        <v>1</v>
      </c>
      <c r="AO1235">
        <v>0</v>
      </c>
      <c r="AP1235">
        <v>0</v>
      </c>
      <c r="AQ1235" t="str" cm="1">
        <f t="array" ref="AQ123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35" t="str" cm="1">
        <f t="array" ref="AR123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35">
        <v>789</v>
      </c>
      <c r="AT1235">
        <v>718</v>
      </c>
      <c r="AU1235">
        <v>0</v>
      </c>
      <c r="AV1235">
        <v>1</v>
      </c>
      <c r="AW1235" t="s">
        <v>46</v>
      </c>
      <c r="AX1235" t="s">
        <v>11</v>
      </c>
      <c r="AY1235" t="str">
        <f t="shared" si="172"/>
        <v>Web</v>
      </c>
      <c r="AZ1235">
        <v>15</v>
      </c>
      <c r="BA1235" t="s">
        <v>44</v>
      </c>
      <c r="BB1235">
        <f t="shared" si="173"/>
        <v>15</v>
      </c>
      <c r="BC1235">
        <f t="shared" si="174"/>
        <v>860</v>
      </c>
      <c r="BD1235">
        <f t="shared" si="175"/>
        <v>0.99999999999999978</v>
      </c>
      <c r="BE1235">
        <f t="shared" si="176"/>
        <v>5</v>
      </c>
      <c r="BF1235">
        <f t="shared" si="177"/>
        <v>6</v>
      </c>
      <c r="BG1235">
        <f t="shared" si="178"/>
        <v>12</v>
      </c>
      <c r="BH1235">
        <f t="shared" si="179"/>
        <v>3</v>
      </c>
      <c r="BI1235" t="str">
        <f>VLOOKUP(BH1235,'Additional Data'!$E$1:$F$12,2,FALSE)</f>
        <v>At Risk</v>
      </c>
      <c r="BJ1235" t="str">
        <f>IF(G1235 &lt;= 'Additional Data'!$Q$2, "Low", IF(G1235 &lt;= 'Additional Data'!$Q$3, "Medium", "High"))</f>
        <v>Medium</v>
      </c>
      <c r="BK1235" t="str">
        <f>IF(K1235 &lt;= 'Additional Data'!$V$2, "Low", IF(K1235 &lt;= 'Additional Data'!$V$3, "Medium", "High"))</f>
        <v>High</v>
      </c>
      <c r="BL1235" t="str">
        <f>IF(L1235 &lt;= 'Additional Data'!$AA$2, "Low", IF(L1235 &lt;= 'Additional Data'!$AA$3, "Medium", "High"))</f>
        <v>High</v>
      </c>
      <c r="BM1235">
        <v>1234</v>
      </c>
    </row>
    <row r="1236" spans="1:65" x14ac:dyDescent="0.25">
      <c r="A1236">
        <v>68118</v>
      </c>
      <c r="B1236" t="str">
        <f>IF(A1236 &lt;= 'Additional Data'!$B$2,"Low", IF(A1236 &lt;='Additional Data'!$B$3, "Medium", "High"))</f>
        <v>Medium</v>
      </c>
      <c r="C1236">
        <v>0</v>
      </c>
      <c r="D1236">
        <v>1</v>
      </c>
      <c r="E1236">
        <v>51</v>
      </c>
      <c r="F1236" t="str">
        <f t="shared" si="171"/>
        <v>Mid</v>
      </c>
      <c r="G1236">
        <v>595</v>
      </c>
      <c r="H1236">
        <v>23</v>
      </c>
      <c r="I1236">
        <v>123</v>
      </c>
      <c r="J1236">
        <v>10</v>
      </c>
      <c r="K1236">
        <v>23</v>
      </c>
      <c r="L1236">
        <v>154</v>
      </c>
      <c r="M1236">
        <f>INDEX('Additional Data'!$H$2:$M$2, MATCH(MAX(G1236:L1236), G1236:L1236,0))</f>
        <v>0</v>
      </c>
      <c r="N1236">
        <v>2</v>
      </c>
      <c r="O1236">
        <v>8</v>
      </c>
      <c r="P1236">
        <v>9</v>
      </c>
      <c r="Q1236">
        <v>4</v>
      </c>
      <c r="R1236">
        <v>6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3</v>
      </c>
      <c r="Z1236">
        <v>11</v>
      </c>
      <c r="AA1236">
        <v>0</v>
      </c>
      <c r="AB1236">
        <v>57</v>
      </c>
      <c r="AC1236" t="str" cm="1">
        <f t="array" ref="AC1236">_xlfn.IFS(AB1236 &lt; 30, "&lt; 30", AB1236 &lt; 40, "30-39", AB1236 &lt; 50, "40-49", AB1236 &gt;= 50, "50+")</f>
        <v>50+</v>
      </c>
      <c r="AD1236">
        <v>2413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 t="str" cm="1">
        <f t="array" ref="AJ123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23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36">
        <v>0</v>
      </c>
      <c r="AM1236">
        <v>0</v>
      </c>
      <c r="AN1236">
        <v>1</v>
      </c>
      <c r="AO1236">
        <v>0</v>
      </c>
      <c r="AP1236">
        <v>0</v>
      </c>
      <c r="AQ1236" t="str" cm="1">
        <f t="array" ref="AQ123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36" t="str" cm="1">
        <f t="array" ref="AR123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36">
        <v>774</v>
      </c>
      <c r="AT1236">
        <v>620</v>
      </c>
      <c r="AU1236">
        <v>0</v>
      </c>
      <c r="AV1236">
        <v>1</v>
      </c>
      <c r="AW1236" t="s">
        <v>46</v>
      </c>
      <c r="AX1236" t="s">
        <v>12</v>
      </c>
      <c r="AY1236" t="str">
        <f t="shared" si="172"/>
        <v>Catalog</v>
      </c>
      <c r="AZ1236">
        <v>21</v>
      </c>
      <c r="BA1236" t="s">
        <v>44</v>
      </c>
      <c r="BB1236">
        <f t="shared" si="173"/>
        <v>21</v>
      </c>
      <c r="BC1236">
        <f t="shared" si="174"/>
        <v>928</v>
      </c>
      <c r="BD1236">
        <f t="shared" si="175"/>
        <v>5</v>
      </c>
      <c r="BE1236">
        <f t="shared" si="176"/>
        <v>8</v>
      </c>
      <c r="BF1236">
        <f t="shared" si="177"/>
        <v>7</v>
      </c>
      <c r="BG1236">
        <f t="shared" si="178"/>
        <v>20</v>
      </c>
      <c r="BH1236">
        <f t="shared" si="179"/>
        <v>7</v>
      </c>
      <c r="BI1236" t="str">
        <f>VLOOKUP(BH1236,'Additional Data'!$E$1:$F$12,2,FALSE)</f>
        <v>Loyal Customer</v>
      </c>
      <c r="BJ1236" t="str">
        <f>IF(G1236 &lt;= 'Additional Data'!$Q$2, "Low", IF(G1236 &lt;= 'Additional Data'!$Q$3, "Medium", "High"))</f>
        <v>High</v>
      </c>
      <c r="BK1236" t="str">
        <f>IF(K1236 &lt;= 'Additional Data'!$V$2, "Low", IF(K1236 &lt;= 'Additional Data'!$V$3, "Medium", "High"))</f>
        <v>Medium</v>
      </c>
      <c r="BL1236" t="str">
        <f>IF(L1236 &lt;= 'Additional Data'!$AA$2, "Low", IF(L1236 &lt;= 'Additional Data'!$AA$3, "Medium", "High"))</f>
        <v>High</v>
      </c>
      <c r="BM1236">
        <v>1235</v>
      </c>
    </row>
    <row r="1237" spans="1:65" x14ac:dyDescent="0.25">
      <c r="A1237">
        <v>55158</v>
      </c>
      <c r="B1237" t="str">
        <f>IF(A1237 &lt;= 'Additional Data'!$B$2,"Low", IF(A1237 &lt;='Additional Data'!$B$3, "Medium", "High"))</f>
        <v>Medium</v>
      </c>
      <c r="C1237">
        <v>1</v>
      </c>
      <c r="D1237">
        <v>1</v>
      </c>
      <c r="E1237">
        <v>72</v>
      </c>
      <c r="F1237" t="str">
        <f t="shared" si="171"/>
        <v>Old</v>
      </c>
      <c r="G1237">
        <v>293</v>
      </c>
      <c r="H1237">
        <v>0</v>
      </c>
      <c r="I1237">
        <v>87</v>
      </c>
      <c r="J1237">
        <v>4</v>
      </c>
      <c r="K1237">
        <v>11</v>
      </c>
      <c r="L1237">
        <v>23</v>
      </c>
      <c r="M1237">
        <f>INDEX('Additional Data'!$H$2:$M$2, MATCH(MAX(G1237:L1237), G1237:L1237,0))</f>
        <v>0</v>
      </c>
      <c r="N1237">
        <v>4</v>
      </c>
      <c r="O1237">
        <v>7</v>
      </c>
      <c r="P1237">
        <v>2</v>
      </c>
      <c r="Q1237">
        <v>5</v>
      </c>
      <c r="R1237">
        <v>7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3</v>
      </c>
      <c r="Z1237">
        <v>11</v>
      </c>
      <c r="AA1237">
        <v>1</v>
      </c>
      <c r="AB1237">
        <v>50</v>
      </c>
      <c r="AC1237" t="str" cm="1">
        <f t="array" ref="AC1237">_xlfn.IFS(AB1237 &lt; 30, "&lt; 30", AB1237 &lt; 40, "30-39", AB1237 &lt; 50, "40-49", AB1237 &gt;= 50, "50+")</f>
        <v>50+</v>
      </c>
      <c r="AD1237">
        <v>2858</v>
      </c>
      <c r="AE1237">
        <v>0</v>
      </c>
      <c r="AF1237">
        <v>1</v>
      </c>
      <c r="AG1237">
        <v>0</v>
      </c>
      <c r="AH1237">
        <v>0</v>
      </c>
      <c r="AI1237">
        <v>0</v>
      </c>
      <c r="AJ1237" t="str" cm="1">
        <f t="array" ref="AJ123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3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37">
        <v>0</v>
      </c>
      <c r="AM1237">
        <v>0</v>
      </c>
      <c r="AN1237">
        <v>0</v>
      </c>
      <c r="AO1237">
        <v>0</v>
      </c>
      <c r="AP1237">
        <v>1</v>
      </c>
      <c r="AQ1237" t="str" cm="1">
        <f t="array" ref="AQ123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37" t="str" cm="1">
        <f t="array" ref="AR123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37">
        <v>395</v>
      </c>
      <c r="AT1237">
        <v>372</v>
      </c>
      <c r="AU1237">
        <v>0</v>
      </c>
      <c r="AV1237">
        <v>2</v>
      </c>
      <c r="AW1237" t="s">
        <v>46</v>
      </c>
      <c r="AX1237" t="s">
        <v>11</v>
      </c>
      <c r="AY1237" t="str">
        <f t="shared" si="172"/>
        <v>Web</v>
      </c>
      <c r="AZ1237">
        <v>14</v>
      </c>
      <c r="BA1237" t="s">
        <v>44</v>
      </c>
      <c r="BB1237">
        <f t="shared" si="173"/>
        <v>14</v>
      </c>
      <c r="BC1237">
        <f t="shared" si="174"/>
        <v>418</v>
      </c>
      <c r="BD1237">
        <f t="shared" si="175"/>
        <v>3.0000000000000004</v>
      </c>
      <c r="BE1237">
        <f t="shared" si="176"/>
        <v>5</v>
      </c>
      <c r="BF1237">
        <f t="shared" si="177"/>
        <v>5</v>
      </c>
      <c r="BG1237">
        <f t="shared" si="178"/>
        <v>13</v>
      </c>
      <c r="BH1237">
        <f t="shared" si="179"/>
        <v>3</v>
      </c>
      <c r="BI1237" t="str">
        <f>VLOOKUP(BH1237,'Additional Data'!$E$1:$F$12,2,FALSE)</f>
        <v>At Risk</v>
      </c>
      <c r="BJ1237" t="str">
        <f>IF(G1237 &lt;= 'Additional Data'!$Q$2, "Low", IF(G1237 &lt;= 'Additional Data'!$Q$3, "Medium", "High"))</f>
        <v>Medium</v>
      </c>
      <c r="BK1237" t="str">
        <f>IF(K1237 &lt;= 'Additional Data'!$V$2, "Low", IF(K1237 &lt;= 'Additional Data'!$V$3, "Medium", "High"))</f>
        <v>Medium</v>
      </c>
      <c r="BL1237" t="str">
        <f>IF(L1237 &lt;= 'Additional Data'!$AA$2, "Low", IF(L1237 &lt;= 'Additional Data'!$AA$3, "Medium", "High"))</f>
        <v>Medium</v>
      </c>
      <c r="BM1237">
        <v>1236</v>
      </c>
    </row>
    <row r="1238" spans="1:65" x14ac:dyDescent="0.25">
      <c r="A1238">
        <v>62972</v>
      </c>
      <c r="B1238" t="str">
        <f>IF(A1238 &lt;= 'Additional Data'!$B$2,"Low", IF(A1238 &lt;='Additional Data'!$B$3, "Medium", "High"))</f>
        <v>Medium</v>
      </c>
      <c r="C1238">
        <v>0</v>
      </c>
      <c r="D1238">
        <v>1</v>
      </c>
      <c r="E1238">
        <v>39</v>
      </c>
      <c r="F1238" t="str">
        <f t="shared" si="171"/>
        <v>Mid</v>
      </c>
      <c r="G1238">
        <v>313</v>
      </c>
      <c r="H1238">
        <v>15</v>
      </c>
      <c r="I1238">
        <v>47</v>
      </c>
      <c r="J1238">
        <v>20</v>
      </c>
      <c r="K1238">
        <v>0</v>
      </c>
      <c r="L1238">
        <v>192</v>
      </c>
      <c r="M1238">
        <f>INDEX('Additional Data'!$H$2:$M$2, MATCH(MAX(G1238:L1238), G1238:L1238,0))</f>
        <v>0</v>
      </c>
      <c r="N1238">
        <v>2</v>
      </c>
      <c r="O1238">
        <v>7</v>
      </c>
      <c r="P1238">
        <v>4</v>
      </c>
      <c r="Q1238">
        <v>3</v>
      </c>
      <c r="R1238">
        <v>6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3</v>
      </c>
      <c r="Z1238">
        <v>11</v>
      </c>
      <c r="AA1238">
        <v>1</v>
      </c>
      <c r="AB1238">
        <v>65</v>
      </c>
      <c r="AC1238" t="str" cm="1">
        <f t="array" ref="AC1238">_xlfn.IFS(AB1238 &lt; 30, "&lt; 30", AB1238 &lt; 40, "30-39", AB1238 &lt; 50, "40-49", AB1238 &gt;= 50, "50+")</f>
        <v>50+</v>
      </c>
      <c r="AD1238">
        <v>2854</v>
      </c>
      <c r="AE1238">
        <v>0</v>
      </c>
      <c r="AF1238">
        <v>1</v>
      </c>
      <c r="AG1238">
        <v>0</v>
      </c>
      <c r="AH1238">
        <v>0</v>
      </c>
      <c r="AI1238">
        <v>0</v>
      </c>
      <c r="AJ1238" t="str" cm="1">
        <f t="array" ref="AJ123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3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38">
        <v>1</v>
      </c>
      <c r="AM1238">
        <v>0</v>
      </c>
      <c r="AN1238">
        <v>0</v>
      </c>
      <c r="AO1238">
        <v>0</v>
      </c>
      <c r="AP1238">
        <v>0</v>
      </c>
      <c r="AQ1238" t="str" cm="1">
        <f t="array" ref="AQ123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238" t="str" cm="1">
        <f t="array" ref="AR123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238">
        <v>395</v>
      </c>
      <c r="AT1238">
        <v>203</v>
      </c>
      <c r="AU1238">
        <v>0</v>
      </c>
      <c r="AV1238">
        <v>1</v>
      </c>
      <c r="AW1238" t="s">
        <v>46</v>
      </c>
      <c r="AX1238" t="s">
        <v>11</v>
      </c>
      <c r="AY1238" t="str">
        <f t="shared" si="172"/>
        <v>Web</v>
      </c>
      <c r="AZ1238">
        <v>14</v>
      </c>
      <c r="BA1238" t="s">
        <v>44</v>
      </c>
      <c r="BB1238">
        <f t="shared" si="173"/>
        <v>14</v>
      </c>
      <c r="BC1238">
        <f t="shared" si="174"/>
        <v>587</v>
      </c>
      <c r="BD1238">
        <f t="shared" si="175"/>
        <v>7</v>
      </c>
      <c r="BE1238">
        <f t="shared" si="176"/>
        <v>5</v>
      </c>
      <c r="BF1238">
        <f t="shared" si="177"/>
        <v>5</v>
      </c>
      <c r="BG1238">
        <f t="shared" si="178"/>
        <v>17</v>
      </c>
      <c r="BH1238">
        <f t="shared" si="179"/>
        <v>5</v>
      </c>
      <c r="BI1238" t="str">
        <f>VLOOKUP(BH1238,'Additional Data'!$E$1:$F$12,2,FALSE)</f>
        <v>Loyal Customer</v>
      </c>
      <c r="BJ1238" t="str">
        <f>IF(G1238 &lt;= 'Additional Data'!$Q$2, "Low", IF(G1238 &lt;= 'Additional Data'!$Q$3, "Medium", "High"))</f>
        <v>Medium</v>
      </c>
      <c r="BK1238" t="str">
        <f>IF(K1238 &lt;= 'Additional Data'!$V$2, "Low", IF(K1238 &lt;= 'Additional Data'!$V$3, "Medium", "High"))</f>
        <v>Low</v>
      </c>
      <c r="BL1238" t="str">
        <f>IF(L1238 &lt;= 'Additional Data'!$AA$2, "Low", IF(L1238 &lt;= 'Additional Data'!$AA$3, "Medium", "High"))</f>
        <v>High</v>
      </c>
      <c r="BM1238">
        <v>1237</v>
      </c>
    </row>
    <row r="1239" spans="1:65" x14ac:dyDescent="0.25">
      <c r="A1239">
        <v>74190</v>
      </c>
      <c r="B1239" t="str">
        <f>IF(A1239 &lt;= 'Additional Data'!$B$2,"Low", IF(A1239 &lt;='Additional Data'!$B$3, "Medium", "High"))</f>
        <v>High</v>
      </c>
      <c r="C1239">
        <v>0</v>
      </c>
      <c r="D1239">
        <v>1</v>
      </c>
      <c r="E1239">
        <v>49</v>
      </c>
      <c r="F1239" t="str">
        <f t="shared" si="171"/>
        <v>Mid</v>
      </c>
      <c r="G1239">
        <v>151</v>
      </c>
      <c r="H1239">
        <v>81</v>
      </c>
      <c r="I1239">
        <v>86</v>
      </c>
      <c r="J1239">
        <v>168</v>
      </c>
      <c r="K1239">
        <v>91</v>
      </c>
      <c r="L1239">
        <v>64</v>
      </c>
      <c r="M1239">
        <f>INDEX('Additional Data'!$H$2:$M$2, MATCH(MAX(G1239:L1239), G1239:L1239,0))</f>
        <v>0</v>
      </c>
      <c r="N1239">
        <v>2</v>
      </c>
      <c r="O1239">
        <v>4</v>
      </c>
      <c r="P1239">
        <v>2</v>
      </c>
      <c r="Q1239">
        <v>11</v>
      </c>
      <c r="R1239">
        <v>2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3</v>
      </c>
      <c r="Z1239">
        <v>11</v>
      </c>
      <c r="AA1239">
        <v>0</v>
      </c>
      <c r="AB1239">
        <v>45</v>
      </c>
      <c r="AC1239" t="str" cm="1">
        <f t="array" ref="AC1239">_xlfn.IFS(AB1239 &lt; 30, "&lt; 30", AB1239 &lt; 40, "30-39", AB1239 &lt; 50, "40-49", AB1239 &gt;= 50, "50+")</f>
        <v>40-49</v>
      </c>
      <c r="AD1239">
        <v>2207</v>
      </c>
      <c r="AE1239">
        <v>0</v>
      </c>
      <c r="AF1239">
        <v>1</v>
      </c>
      <c r="AG1239">
        <v>0</v>
      </c>
      <c r="AH1239">
        <v>0</v>
      </c>
      <c r="AI1239">
        <v>0</v>
      </c>
      <c r="AJ1239" t="str" cm="1">
        <f t="array" ref="AJ123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3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39">
        <v>0</v>
      </c>
      <c r="AM1239">
        <v>0</v>
      </c>
      <c r="AN1239">
        <v>1</v>
      </c>
      <c r="AO1239">
        <v>0</v>
      </c>
      <c r="AP1239">
        <v>0</v>
      </c>
      <c r="AQ1239" t="str" cm="1">
        <f t="array" ref="AQ123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39" t="str" cm="1">
        <f t="array" ref="AR123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39">
        <v>577</v>
      </c>
      <c r="AT1239">
        <v>513</v>
      </c>
      <c r="AU1239">
        <v>0</v>
      </c>
      <c r="AV1239">
        <v>1</v>
      </c>
      <c r="AW1239" t="s">
        <v>46</v>
      </c>
      <c r="AX1239" t="s">
        <v>13</v>
      </c>
      <c r="AY1239" t="str">
        <f t="shared" si="172"/>
        <v>Store</v>
      </c>
      <c r="AZ1239">
        <v>17</v>
      </c>
      <c r="BA1239" t="s">
        <v>44</v>
      </c>
      <c r="BB1239">
        <f t="shared" si="173"/>
        <v>17</v>
      </c>
      <c r="BC1239">
        <f t="shared" si="174"/>
        <v>641</v>
      </c>
      <c r="BD1239">
        <f t="shared" si="175"/>
        <v>6</v>
      </c>
      <c r="BE1239">
        <f t="shared" si="176"/>
        <v>6</v>
      </c>
      <c r="BF1239">
        <f t="shared" si="177"/>
        <v>6</v>
      </c>
      <c r="BG1239">
        <f t="shared" si="178"/>
        <v>18</v>
      </c>
      <c r="BH1239">
        <f t="shared" si="179"/>
        <v>6</v>
      </c>
      <c r="BI1239" t="str">
        <f>VLOOKUP(BH1239,'Additional Data'!$E$1:$F$12,2,FALSE)</f>
        <v>Loyal Customer</v>
      </c>
      <c r="BJ1239" t="str">
        <f>IF(G1239 &lt;= 'Additional Data'!$Q$2, "Low", IF(G1239 &lt;= 'Additional Data'!$Q$3, "Medium", "High"))</f>
        <v>Medium</v>
      </c>
      <c r="BK1239" t="str">
        <f>IF(K1239 &lt;= 'Additional Data'!$V$2, "Low", IF(K1239 &lt;= 'Additional Data'!$V$3, "Medium", "High"))</f>
        <v>High</v>
      </c>
      <c r="BL1239" t="str">
        <f>IF(L1239 &lt;= 'Additional Data'!$AA$2, "Low", IF(L1239 &lt;= 'Additional Data'!$AA$3, "Medium", "High"))</f>
        <v>High</v>
      </c>
      <c r="BM1239">
        <v>1238</v>
      </c>
    </row>
    <row r="1240" spans="1:65" x14ac:dyDescent="0.25">
      <c r="A1240">
        <v>39356</v>
      </c>
      <c r="B1240" t="str">
        <f>IF(A1240 &lt;= 'Additional Data'!$B$2,"Low", IF(A1240 &lt;='Additional Data'!$B$3, "Medium", "High"))</f>
        <v>Medium</v>
      </c>
      <c r="C1240">
        <v>1</v>
      </c>
      <c r="D1240">
        <v>1</v>
      </c>
      <c r="E1240">
        <v>21</v>
      </c>
      <c r="F1240" t="str">
        <f t="shared" si="171"/>
        <v>Recent</v>
      </c>
      <c r="G1240">
        <v>15</v>
      </c>
      <c r="H1240">
        <v>0</v>
      </c>
      <c r="I1240">
        <v>2</v>
      </c>
      <c r="J1240">
        <v>0</v>
      </c>
      <c r="K1240">
        <v>0</v>
      </c>
      <c r="L1240">
        <v>6</v>
      </c>
      <c r="M1240">
        <f>INDEX('Additional Data'!$H$2:$M$2, MATCH(MAX(G1240:L1240), G1240:L1240,0))</f>
        <v>0</v>
      </c>
      <c r="N1240">
        <v>1</v>
      </c>
      <c r="O1240">
        <v>1</v>
      </c>
      <c r="P1240">
        <v>0</v>
      </c>
      <c r="Q1240">
        <v>2</v>
      </c>
      <c r="R1240">
        <v>6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3</v>
      </c>
      <c r="Z1240">
        <v>11</v>
      </c>
      <c r="AA1240">
        <v>0</v>
      </c>
      <c r="AB1240">
        <v>44</v>
      </c>
      <c r="AC1240" t="str" cm="1">
        <f t="array" ref="AC1240">_xlfn.IFS(AB1240 &lt; 30, "&lt; 30", AB1240 &lt; 40, "30-39", AB1240 &lt; 50, "40-49", AB1240 &gt;= 50, "50+")</f>
        <v>40-49</v>
      </c>
      <c r="AD1240">
        <v>2261</v>
      </c>
      <c r="AE1240">
        <v>0</v>
      </c>
      <c r="AF1240">
        <v>1</v>
      </c>
      <c r="AG1240">
        <v>0</v>
      </c>
      <c r="AH1240">
        <v>0</v>
      </c>
      <c r="AI1240">
        <v>0</v>
      </c>
      <c r="AJ1240" t="str" cm="1">
        <f t="array" ref="AJ124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4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40">
        <v>0</v>
      </c>
      <c r="AM1240">
        <v>0</v>
      </c>
      <c r="AN1240">
        <v>1</v>
      </c>
      <c r="AO1240">
        <v>0</v>
      </c>
      <c r="AP1240">
        <v>0</v>
      </c>
      <c r="AQ1240" t="str" cm="1">
        <f t="array" ref="AQ124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40" t="str" cm="1">
        <f t="array" ref="AR124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40">
        <v>17</v>
      </c>
      <c r="AT1240">
        <v>11</v>
      </c>
      <c r="AU1240">
        <v>1</v>
      </c>
      <c r="AV1240">
        <v>2</v>
      </c>
      <c r="AW1240" t="s">
        <v>45</v>
      </c>
      <c r="AX1240" t="s">
        <v>13</v>
      </c>
      <c r="AY1240" t="str">
        <f t="shared" si="172"/>
        <v>Store</v>
      </c>
      <c r="AZ1240">
        <v>3</v>
      </c>
      <c r="BA1240" t="s">
        <v>48</v>
      </c>
      <c r="BB1240">
        <f t="shared" si="173"/>
        <v>3</v>
      </c>
      <c r="BC1240">
        <f t="shared" si="174"/>
        <v>23</v>
      </c>
      <c r="BD1240">
        <f t="shared" si="175"/>
        <v>8</v>
      </c>
      <c r="BE1240">
        <f t="shared" si="176"/>
        <v>0</v>
      </c>
      <c r="BF1240">
        <f t="shared" si="177"/>
        <v>0</v>
      </c>
      <c r="BG1240">
        <f t="shared" si="178"/>
        <v>8</v>
      </c>
      <c r="BH1240">
        <f t="shared" si="179"/>
        <v>1</v>
      </c>
      <c r="BI1240" t="str">
        <f>VLOOKUP(BH1240,'Additional Data'!$E$1:$F$12,2,FALSE)</f>
        <v>Churned Customer</v>
      </c>
      <c r="BJ1240" t="str">
        <f>IF(G1240 &lt;= 'Additional Data'!$Q$2, "Low", IF(G1240 &lt;= 'Additional Data'!$Q$3, "Medium", "High"))</f>
        <v>Low</v>
      </c>
      <c r="BK1240" t="str">
        <f>IF(K1240 &lt;= 'Additional Data'!$V$2, "Low", IF(K1240 &lt;= 'Additional Data'!$V$3, "Medium", "High"))</f>
        <v>Low</v>
      </c>
      <c r="BL1240" t="str">
        <f>IF(L1240 &lt;= 'Additional Data'!$AA$2, "Low", IF(L1240 &lt;= 'Additional Data'!$AA$3, "Medium", "High"))</f>
        <v>Low</v>
      </c>
      <c r="BM1240">
        <v>1239</v>
      </c>
    </row>
    <row r="1241" spans="1:65" x14ac:dyDescent="0.25">
      <c r="A1241">
        <v>76653</v>
      </c>
      <c r="B1241" t="str">
        <f>IF(A1241 &lt;= 'Additional Data'!$B$2,"Low", IF(A1241 &lt;='Additional Data'!$B$3, "Medium", "High"))</f>
        <v>High</v>
      </c>
      <c r="C1241">
        <v>0</v>
      </c>
      <c r="D1241">
        <v>0</v>
      </c>
      <c r="E1241">
        <v>91</v>
      </c>
      <c r="F1241" t="str">
        <f t="shared" si="171"/>
        <v>Old</v>
      </c>
      <c r="G1241">
        <v>736</v>
      </c>
      <c r="H1241">
        <v>63</v>
      </c>
      <c r="I1241">
        <v>946</v>
      </c>
      <c r="J1241">
        <v>219</v>
      </c>
      <c r="K1241">
        <v>189</v>
      </c>
      <c r="L1241">
        <v>126</v>
      </c>
      <c r="M1241">
        <f>INDEX('Additional Data'!$H$2:$M$2, MATCH(MAX(G1241:L1241), G1241:L1241,0))</f>
        <v>0</v>
      </c>
      <c r="N1241">
        <v>1</v>
      </c>
      <c r="O1241">
        <v>4</v>
      </c>
      <c r="P1241">
        <v>7</v>
      </c>
      <c r="Q1241">
        <v>11</v>
      </c>
      <c r="R1241">
        <v>2</v>
      </c>
      <c r="S1241">
        <v>0</v>
      </c>
      <c r="T1241">
        <v>0</v>
      </c>
      <c r="U1241">
        <v>1</v>
      </c>
      <c r="V1241">
        <v>1</v>
      </c>
      <c r="W1241">
        <v>0</v>
      </c>
      <c r="X1241">
        <v>0</v>
      </c>
      <c r="Y1241">
        <v>3</v>
      </c>
      <c r="Z1241">
        <v>11</v>
      </c>
      <c r="AA1241">
        <v>0</v>
      </c>
      <c r="AB1241">
        <v>51</v>
      </c>
      <c r="AC1241" t="str" cm="1">
        <f t="array" ref="AC1241">_xlfn.IFS(AB1241 &lt; 30, "&lt; 30", AB1241 &lt; 40, "30-39", AB1241 &lt; 50, "40-49", AB1241 &gt;= 50, "50+")</f>
        <v>50+</v>
      </c>
      <c r="AD1241">
        <v>2476</v>
      </c>
      <c r="AE1241">
        <v>0</v>
      </c>
      <c r="AF1241">
        <v>0</v>
      </c>
      <c r="AG1241">
        <v>0</v>
      </c>
      <c r="AH1241">
        <v>1</v>
      </c>
      <c r="AI1241">
        <v>0</v>
      </c>
      <c r="AJ1241" t="str" cm="1">
        <f t="array" ref="AJ124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24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41">
        <v>0</v>
      </c>
      <c r="AM1241">
        <v>0</v>
      </c>
      <c r="AN1241">
        <v>1</v>
      </c>
      <c r="AO1241">
        <v>0</v>
      </c>
      <c r="AP1241">
        <v>0</v>
      </c>
      <c r="AQ1241" t="str" cm="1">
        <f t="array" ref="AQ124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41" t="str" cm="1">
        <f t="array" ref="AR124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41">
        <v>2153</v>
      </c>
      <c r="AT1241">
        <v>2027</v>
      </c>
      <c r="AU1241">
        <v>2</v>
      </c>
      <c r="AV1241">
        <v>0</v>
      </c>
      <c r="AW1241" t="s">
        <v>43</v>
      </c>
      <c r="AX1241" t="s">
        <v>13</v>
      </c>
      <c r="AY1241" t="str">
        <f t="shared" si="172"/>
        <v>Store</v>
      </c>
      <c r="AZ1241">
        <v>22</v>
      </c>
      <c r="BA1241" t="s">
        <v>48</v>
      </c>
      <c r="BB1241">
        <f t="shared" si="173"/>
        <v>22</v>
      </c>
      <c r="BC1241">
        <f t="shared" si="174"/>
        <v>2279</v>
      </c>
      <c r="BD1241">
        <f t="shared" si="175"/>
        <v>0.99999999999999978</v>
      </c>
      <c r="BE1241">
        <f t="shared" si="176"/>
        <v>8</v>
      </c>
      <c r="BF1241">
        <f t="shared" si="177"/>
        <v>9</v>
      </c>
      <c r="BG1241">
        <f t="shared" si="178"/>
        <v>18</v>
      </c>
      <c r="BH1241">
        <f t="shared" si="179"/>
        <v>6</v>
      </c>
      <c r="BI1241" t="str">
        <f>VLOOKUP(BH1241,'Additional Data'!$E$1:$F$12,2,FALSE)</f>
        <v>Loyal Customer</v>
      </c>
      <c r="BJ1241" t="str">
        <f>IF(G1241 &lt;= 'Additional Data'!$Q$2, "Low", IF(G1241 &lt;= 'Additional Data'!$Q$3, "Medium", "High"))</f>
        <v>High</v>
      </c>
      <c r="BK1241" t="str">
        <f>IF(K1241 &lt;= 'Additional Data'!$V$2, "Low", IF(K1241 &lt;= 'Additional Data'!$V$3, "Medium", "High"))</f>
        <v>High</v>
      </c>
      <c r="BL1241" t="str">
        <f>IF(L1241 &lt;= 'Additional Data'!$AA$2, "Low", IF(L1241 &lt;= 'Additional Data'!$AA$3, "Medium", "High"))</f>
        <v>High</v>
      </c>
      <c r="BM1241">
        <v>1240</v>
      </c>
    </row>
    <row r="1242" spans="1:65" x14ac:dyDescent="0.25">
      <c r="A1242">
        <v>35860</v>
      </c>
      <c r="B1242" t="str">
        <f>IF(A1242 &lt;= 'Additional Data'!$B$2,"Low", IF(A1242 &lt;='Additional Data'!$B$3, "Medium", "High"))</f>
        <v>Medium</v>
      </c>
      <c r="C1242">
        <v>1</v>
      </c>
      <c r="D1242">
        <v>1</v>
      </c>
      <c r="E1242">
        <v>37</v>
      </c>
      <c r="F1242" t="str">
        <f t="shared" si="171"/>
        <v>Mid</v>
      </c>
      <c r="G1242">
        <v>15</v>
      </c>
      <c r="H1242">
        <v>0</v>
      </c>
      <c r="I1242">
        <v>8</v>
      </c>
      <c r="J1242">
        <v>4</v>
      </c>
      <c r="K1242">
        <v>2</v>
      </c>
      <c r="L1242">
        <v>20</v>
      </c>
      <c r="M1242">
        <f>INDEX('Additional Data'!$H$2:$M$2, MATCH(MAX(G1242:L1242), G1242:L1242,0))</f>
        <v>0</v>
      </c>
      <c r="N1242">
        <v>2</v>
      </c>
      <c r="O1242">
        <v>1</v>
      </c>
      <c r="P1242">
        <v>1</v>
      </c>
      <c r="Q1242">
        <v>2</v>
      </c>
      <c r="R1242">
        <v>5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3</v>
      </c>
      <c r="Z1242">
        <v>11</v>
      </c>
      <c r="AA1242">
        <v>0</v>
      </c>
      <c r="AB1242">
        <v>47</v>
      </c>
      <c r="AC1242" t="str" cm="1">
        <f t="array" ref="AC1242">_xlfn.IFS(AB1242 &lt; 30, "&lt; 30", AB1242 &lt; 40, "30-39", AB1242 &lt; 50, "40-49", AB1242 &gt;= 50, "50+")</f>
        <v>40-49</v>
      </c>
      <c r="AD1242">
        <v>2200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 t="str" cm="1">
        <f t="array" ref="AJ124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24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42">
        <v>0</v>
      </c>
      <c r="AM1242">
        <v>0</v>
      </c>
      <c r="AN1242">
        <v>0</v>
      </c>
      <c r="AO1242">
        <v>0</v>
      </c>
      <c r="AP1242">
        <v>1</v>
      </c>
      <c r="AQ1242" t="str" cm="1">
        <f t="array" ref="AQ124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42" t="str" cm="1">
        <f t="array" ref="AR124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42">
        <v>29</v>
      </c>
      <c r="AT1242">
        <v>9</v>
      </c>
      <c r="AU1242">
        <v>1</v>
      </c>
      <c r="AV1242">
        <v>2</v>
      </c>
      <c r="AW1242" t="s">
        <v>45</v>
      </c>
      <c r="AX1242" t="s">
        <v>13</v>
      </c>
      <c r="AY1242" t="str">
        <f t="shared" si="172"/>
        <v>Store</v>
      </c>
      <c r="AZ1242">
        <v>4</v>
      </c>
      <c r="BA1242" t="s">
        <v>48</v>
      </c>
      <c r="BB1242">
        <f t="shared" si="173"/>
        <v>4</v>
      </c>
      <c r="BC1242">
        <f t="shared" si="174"/>
        <v>49</v>
      </c>
      <c r="BD1242">
        <f t="shared" si="175"/>
        <v>7</v>
      </c>
      <c r="BE1242">
        <f t="shared" si="176"/>
        <v>0</v>
      </c>
      <c r="BF1242">
        <f t="shared" si="177"/>
        <v>1</v>
      </c>
      <c r="BG1242">
        <f t="shared" si="178"/>
        <v>8</v>
      </c>
      <c r="BH1242">
        <f t="shared" si="179"/>
        <v>1</v>
      </c>
      <c r="BI1242" t="str">
        <f>VLOOKUP(BH1242,'Additional Data'!$E$1:$F$12,2,FALSE)</f>
        <v>Churned Customer</v>
      </c>
      <c r="BJ1242" t="str">
        <f>IF(G1242 &lt;= 'Additional Data'!$Q$2, "Low", IF(G1242 &lt;= 'Additional Data'!$Q$3, "Medium", "High"))</f>
        <v>Low</v>
      </c>
      <c r="BK1242" t="str">
        <f>IF(K1242 &lt;= 'Additional Data'!$V$2, "Low", IF(K1242 &lt;= 'Additional Data'!$V$3, "Medium", "High"))</f>
        <v>Medium</v>
      </c>
      <c r="BL1242" t="str">
        <f>IF(L1242 &lt;= 'Additional Data'!$AA$2, "Low", IF(L1242 &lt;= 'Additional Data'!$AA$3, "Medium", "High"))</f>
        <v>Medium</v>
      </c>
      <c r="BM1242">
        <v>1241</v>
      </c>
    </row>
    <row r="1243" spans="1:65" x14ac:dyDescent="0.25">
      <c r="A1243">
        <v>90687</v>
      </c>
      <c r="B1243" t="str">
        <f>IF(A1243 &lt;= 'Additional Data'!$B$2,"Low", IF(A1243 &lt;='Additional Data'!$B$3, "Medium", "High"))</f>
        <v>High</v>
      </c>
      <c r="C1243">
        <v>0</v>
      </c>
      <c r="D1243">
        <v>0</v>
      </c>
      <c r="E1243">
        <v>98</v>
      </c>
      <c r="F1243" t="str">
        <f t="shared" si="171"/>
        <v>Old</v>
      </c>
      <c r="G1243">
        <v>982</v>
      </c>
      <c r="H1243">
        <v>17</v>
      </c>
      <c r="I1243">
        <v>672</v>
      </c>
      <c r="J1243">
        <v>23</v>
      </c>
      <c r="K1243">
        <v>34</v>
      </c>
      <c r="L1243">
        <v>51</v>
      </c>
      <c r="M1243">
        <f>INDEX('Additional Data'!$H$2:$M$2, MATCH(MAX(G1243:L1243), G1243:L1243,0))</f>
        <v>0</v>
      </c>
      <c r="N1243">
        <v>1</v>
      </c>
      <c r="O1243">
        <v>6</v>
      </c>
      <c r="P1243">
        <v>2</v>
      </c>
      <c r="Q1243">
        <v>8</v>
      </c>
      <c r="R1243">
        <v>2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3</v>
      </c>
      <c r="Z1243">
        <v>11</v>
      </c>
      <c r="AA1243">
        <v>1</v>
      </c>
      <c r="AB1243">
        <v>37</v>
      </c>
      <c r="AC1243" t="str" cm="1">
        <f t="array" ref="AC1243">_xlfn.IFS(AB1243 &lt; 30, "&lt; 30", AB1243 &lt; 40, "30-39", AB1243 &lt; 50, "40-49", AB1243 &gt;= 50, "50+")</f>
        <v>30-39</v>
      </c>
      <c r="AD1243">
        <v>2562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 t="str" cm="1">
        <f t="array" ref="AJ124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24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43">
        <v>0</v>
      </c>
      <c r="AM1243">
        <v>0</v>
      </c>
      <c r="AN1243">
        <v>0</v>
      </c>
      <c r="AO1243">
        <v>0</v>
      </c>
      <c r="AP1243">
        <v>1</v>
      </c>
      <c r="AQ1243" t="str" cm="1">
        <f t="array" ref="AQ124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43" t="str" cm="1">
        <f t="array" ref="AR124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43">
        <v>1728</v>
      </c>
      <c r="AT1243">
        <v>1677</v>
      </c>
      <c r="AU1243">
        <v>1</v>
      </c>
      <c r="AV1243">
        <v>0</v>
      </c>
      <c r="AW1243" t="s">
        <v>43</v>
      </c>
      <c r="AX1243" t="s">
        <v>13</v>
      </c>
      <c r="AY1243" t="str">
        <f t="shared" si="172"/>
        <v>Store</v>
      </c>
      <c r="AZ1243">
        <v>16</v>
      </c>
      <c r="BA1243" t="s">
        <v>48</v>
      </c>
      <c r="BB1243">
        <f t="shared" si="173"/>
        <v>16</v>
      </c>
      <c r="BC1243">
        <f t="shared" si="174"/>
        <v>1779</v>
      </c>
      <c r="BD1243">
        <f t="shared" si="175"/>
        <v>0.99999999999999978</v>
      </c>
      <c r="BE1243">
        <f t="shared" si="176"/>
        <v>6</v>
      </c>
      <c r="BF1243">
        <f t="shared" si="177"/>
        <v>9</v>
      </c>
      <c r="BG1243">
        <f t="shared" si="178"/>
        <v>16</v>
      </c>
      <c r="BH1243">
        <f t="shared" si="179"/>
        <v>5</v>
      </c>
      <c r="BI1243" t="str">
        <f>VLOOKUP(BH1243,'Additional Data'!$E$1:$F$12,2,FALSE)</f>
        <v>Loyal Customer</v>
      </c>
      <c r="BJ1243" t="str">
        <f>IF(G1243 &lt;= 'Additional Data'!$Q$2, "Low", IF(G1243 &lt;= 'Additional Data'!$Q$3, "Medium", "High"))</f>
        <v>High</v>
      </c>
      <c r="BK1243" t="str">
        <f>IF(K1243 &lt;= 'Additional Data'!$V$2, "Low", IF(K1243 &lt;= 'Additional Data'!$V$3, "Medium", "High"))</f>
        <v>Medium</v>
      </c>
      <c r="BL1243" t="str">
        <f>IF(L1243 &lt;= 'Additional Data'!$AA$2, "Low", IF(L1243 &lt;= 'Additional Data'!$AA$3, "Medium", "High"))</f>
        <v>Medium</v>
      </c>
      <c r="BM1243">
        <v>1242</v>
      </c>
    </row>
    <row r="1244" spans="1:65" x14ac:dyDescent="0.25">
      <c r="A1244">
        <v>73450</v>
      </c>
      <c r="B1244" t="str">
        <f>IF(A1244 &lt;= 'Additional Data'!$B$2,"Low", IF(A1244 &lt;='Additional Data'!$B$3, "Medium", "High"))</f>
        <v>High</v>
      </c>
      <c r="C1244">
        <v>0</v>
      </c>
      <c r="D1244">
        <v>0</v>
      </c>
      <c r="E1244">
        <v>85</v>
      </c>
      <c r="F1244" t="str">
        <f t="shared" si="171"/>
        <v>Old</v>
      </c>
      <c r="G1244">
        <v>1142</v>
      </c>
      <c r="H1244">
        <v>51</v>
      </c>
      <c r="I1244">
        <v>415</v>
      </c>
      <c r="J1244">
        <v>90</v>
      </c>
      <c r="K1244">
        <v>69</v>
      </c>
      <c r="L1244">
        <v>37</v>
      </c>
      <c r="M1244">
        <f>INDEX('Additional Data'!$H$2:$M$2, MATCH(MAX(G1244:L1244), G1244:L1244,0))</f>
        <v>0</v>
      </c>
      <c r="N1244">
        <v>1</v>
      </c>
      <c r="O1244">
        <v>7</v>
      </c>
      <c r="P1244">
        <v>8</v>
      </c>
      <c r="Q1244">
        <v>11</v>
      </c>
      <c r="R1244">
        <v>3</v>
      </c>
      <c r="S1244">
        <v>1</v>
      </c>
      <c r="T1244">
        <v>0</v>
      </c>
      <c r="U1244">
        <v>0</v>
      </c>
      <c r="V1244">
        <v>1</v>
      </c>
      <c r="W1244">
        <v>0</v>
      </c>
      <c r="X1244">
        <v>0</v>
      </c>
      <c r="Y1244">
        <v>3</v>
      </c>
      <c r="Z1244">
        <v>11</v>
      </c>
      <c r="AA1244">
        <v>0</v>
      </c>
      <c r="AB1244">
        <v>38</v>
      </c>
      <c r="AC1244" t="str" cm="1">
        <f t="array" ref="AC1244">_xlfn.IFS(AB1244 &lt; 30, "&lt; 30", AB1244 &lt; 40, "30-39", AB1244 &lt; 50, "40-49", AB1244 &gt;= 50, "50+")</f>
        <v>30-39</v>
      </c>
      <c r="AD1244">
        <v>2365</v>
      </c>
      <c r="AE1244">
        <v>0</v>
      </c>
      <c r="AF1244">
        <v>0</v>
      </c>
      <c r="AG1244">
        <v>0</v>
      </c>
      <c r="AH1244">
        <v>1</v>
      </c>
      <c r="AI1244">
        <v>0</v>
      </c>
      <c r="AJ1244" t="str" cm="1">
        <f t="array" ref="AJ124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24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44">
        <v>0</v>
      </c>
      <c r="AM1244">
        <v>0</v>
      </c>
      <c r="AN1244">
        <v>0</v>
      </c>
      <c r="AO1244">
        <v>1</v>
      </c>
      <c r="AP1244">
        <v>0</v>
      </c>
      <c r="AQ1244" t="str" cm="1">
        <f t="array" ref="AQ124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244" t="str" cm="1">
        <f t="array" ref="AR124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44">
        <v>1767</v>
      </c>
      <c r="AT1244">
        <v>1730</v>
      </c>
      <c r="AU1244">
        <v>2</v>
      </c>
      <c r="AV1244">
        <v>0</v>
      </c>
      <c r="AW1244" t="s">
        <v>43</v>
      </c>
      <c r="AX1244" t="s">
        <v>13</v>
      </c>
      <c r="AY1244" t="str">
        <f t="shared" si="172"/>
        <v>Store</v>
      </c>
      <c r="AZ1244">
        <v>26</v>
      </c>
      <c r="BA1244" t="s">
        <v>48</v>
      </c>
      <c r="BB1244">
        <f t="shared" si="173"/>
        <v>26</v>
      </c>
      <c r="BC1244">
        <f t="shared" si="174"/>
        <v>1804</v>
      </c>
      <c r="BD1244">
        <f t="shared" si="175"/>
        <v>1.9999999999999996</v>
      </c>
      <c r="BE1244">
        <f t="shared" si="176"/>
        <v>9</v>
      </c>
      <c r="BF1244">
        <f t="shared" si="177"/>
        <v>9</v>
      </c>
      <c r="BG1244">
        <f t="shared" si="178"/>
        <v>20</v>
      </c>
      <c r="BH1244">
        <f t="shared" si="179"/>
        <v>7</v>
      </c>
      <c r="BI1244" t="str">
        <f>VLOOKUP(BH1244,'Additional Data'!$E$1:$F$12,2,FALSE)</f>
        <v>Loyal Customer</v>
      </c>
      <c r="BJ1244" t="str">
        <f>IF(G1244 &lt;= 'Additional Data'!$Q$2, "Low", IF(G1244 &lt;= 'Additional Data'!$Q$3, "Medium", "High"))</f>
        <v>High</v>
      </c>
      <c r="BK1244" t="str">
        <f>IF(K1244 &lt;= 'Additional Data'!$V$2, "Low", IF(K1244 &lt;= 'Additional Data'!$V$3, "Medium", "High"))</f>
        <v>High</v>
      </c>
      <c r="BL1244" t="str">
        <f>IF(L1244 &lt;= 'Additional Data'!$AA$2, "Low", IF(L1244 &lt;= 'Additional Data'!$AA$3, "Medium", "High"))</f>
        <v>Medium</v>
      </c>
      <c r="BM1244">
        <v>1243</v>
      </c>
    </row>
    <row r="1245" spans="1:65" x14ac:dyDescent="0.25">
      <c r="A1245">
        <v>31454</v>
      </c>
      <c r="B1245" t="str">
        <f>IF(A1245 &lt;= 'Additional Data'!$B$2,"Low", IF(A1245 &lt;='Additional Data'!$B$3, "Medium", "High"))</f>
        <v>Low</v>
      </c>
      <c r="C1245">
        <v>1</v>
      </c>
      <c r="D1245">
        <v>1</v>
      </c>
      <c r="E1245">
        <v>40</v>
      </c>
      <c r="F1245" t="str">
        <f t="shared" si="171"/>
        <v>Mid</v>
      </c>
      <c r="G1245">
        <v>28</v>
      </c>
      <c r="H1245">
        <v>0</v>
      </c>
      <c r="I1245">
        <v>11</v>
      </c>
      <c r="J1245">
        <v>0</v>
      </c>
      <c r="K1245">
        <v>0</v>
      </c>
      <c r="L1245">
        <v>9</v>
      </c>
      <c r="M1245">
        <f>INDEX('Additional Data'!$H$2:$M$2, MATCH(MAX(G1245:L1245), G1245:L1245,0))</f>
        <v>0</v>
      </c>
      <c r="N1245">
        <v>3</v>
      </c>
      <c r="O1245">
        <v>2</v>
      </c>
      <c r="P1245">
        <v>0</v>
      </c>
      <c r="Q1245">
        <v>3</v>
      </c>
      <c r="R1245">
        <v>8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3</v>
      </c>
      <c r="Z1245">
        <v>11</v>
      </c>
      <c r="AA1245">
        <v>0</v>
      </c>
      <c r="AB1245">
        <v>60</v>
      </c>
      <c r="AC1245" t="str" cm="1">
        <f t="array" ref="AC1245">_xlfn.IFS(AB1245 &lt; 30, "&lt; 30", AB1245 &lt; 40, "30-39", AB1245 &lt; 50, "40-49", AB1245 &gt;= 50, "50+")</f>
        <v>50+</v>
      </c>
      <c r="AD1245">
        <v>2517</v>
      </c>
      <c r="AE1245">
        <v>0</v>
      </c>
      <c r="AF1245">
        <v>1</v>
      </c>
      <c r="AG1245">
        <v>0</v>
      </c>
      <c r="AH1245">
        <v>0</v>
      </c>
      <c r="AI1245">
        <v>0</v>
      </c>
      <c r="AJ1245" t="str" cm="1">
        <f t="array" ref="AJ124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4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45">
        <v>0</v>
      </c>
      <c r="AM1245">
        <v>0</v>
      </c>
      <c r="AN1245">
        <v>1</v>
      </c>
      <c r="AO1245">
        <v>0</v>
      </c>
      <c r="AP1245">
        <v>0</v>
      </c>
      <c r="AQ1245" t="str" cm="1">
        <f t="array" ref="AQ124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45" t="str" cm="1">
        <f t="array" ref="AR124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45">
        <v>39</v>
      </c>
      <c r="AT1245">
        <v>30</v>
      </c>
      <c r="AU1245">
        <v>0</v>
      </c>
      <c r="AV1245">
        <v>2</v>
      </c>
      <c r="AW1245" t="s">
        <v>45</v>
      </c>
      <c r="AX1245" t="s">
        <v>13</v>
      </c>
      <c r="AY1245" t="str">
        <f t="shared" si="172"/>
        <v>Store</v>
      </c>
      <c r="AZ1245">
        <v>5</v>
      </c>
      <c r="BA1245" t="s">
        <v>44</v>
      </c>
      <c r="BB1245">
        <f t="shared" si="173"/>
        <v>5</v>
      </c>
      <c r="BC1245">
        <f t="shared" si="174"/>
        <v>48</v>
      </c>
      <c r="BD1245">
        <f t="shared" si="175"/>
        <v>6</v>
      </c>
      <c r="BE1245">
        <f t="shared" si="176"/>
        <v>1</v>
      </c>
      <c r="BF1245">
        <f t="shared" si="177"/>
        <v>1</v>
      </c>
      <c r="BG1245">
        <f t="shared" si="178"/>
        <v>8</v>
      </c>
      <c r="BH1245">
        <f t="shared" si="179"/>
        <v>1</v>
      </c>
      <c r="BI1245" t="str">
        <f>VLOOKUP(BH1245,'Additional Data'!$E$1:$F$12,2,FALSE)</f>
        <v>Churned Customer</v>
      </c>
      <c r="BJ1245" t="str">
        <f>IF(G1245 &lt;= 'Additional Data'!$Q$2, "Low", IF(G1245 &lt;= 'Additional Data'!$Q$3, "Medium", "High"))</f>
        <v>Medium</v>
      </c>
      <c r="BK1245" t="str">
        <f>IF(K1245 &lt;= 'Additional Data'!$V$2, "Low", IF(K1245 &lt;= 'Additional Data'!$V$3, "Medium", "High"))</f>
        <v>Low</v>
      </c>
      <c r="BL1245" t="str">
        <f>IF(L1245 &lt;= 'Additional Data'!$AA$2, "Low", IF(L1245 &lt;= 'Additional Data'!$AA$3, "Medium", "High"))</f>
        <v>Low</v>
      </c>
      <c r="BM1245">
        <v>1244</v>
      </c>
    </row>
    <row r="1246" spans="1:65" x14ac:dyDescent="0.25">
      <c r="A1246">
        <v>47139</v>
      </c>
      <c r="B1246" t="str">
        <f>IF(A1246 &lt;= 'Additional Data'!$B$2,"Low", IF(A1246 &lt;='Additional Data'!$B$3, "Medium", "High"))</f>
        <v>Medium</v>
      </c>
      <c r="C1246">
        <v>1</v>
      </c>
      <c r="D1246">
        <v>1</v>
      </c>
      <c r="E1246">
        <v>2</v>
      </c>
      <c r="F1246" t="str">
        <f t="shared" si="171"/>
        <v>Very Recent</v>
      </c>
      <c r="G1246">
        <v>46</v>
      </c>
      <c r="H1246">
        <v>0</v>
      </c>
      <c r="I1246">
        <v>12</v>
      </c>
      <c r="J1246">
        <v>0</v>
      </c>
      <c r="K1246">
        <v>2</v>
      </c>
      <c r="L1246">
        <v>23</v>
      </c>
      <c r="M1246">
        <f>INDEX('Additional Data'!$H$2:$M$2, MATCH(MAX(G1246:L1246), G1246:L1246,0))</f>
        <v>0</v>
      </c>
      <c r="N1246">
        <v>2</v>
      </c>
      <c r="O1246">
        <v>2</v>
      </c>
      <c r="P1246">
        <v>1</v>
      </c>
      <c r="Q1246">
        <v>2</v>
      </c>
      <c r="R1246">
        <v>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3</v>
      </c>
      <c r="Z1246">
        <v>11</v>
      </c>
      <c r="AA1246">
        <v>1</v>
      </c>
      <c r="AB1246">
        <v>68</v>
      </c>
      <c r="AC1246" t="str" cm="1">
        <f t="array" ref="AC1246">_xlfn.IFS(AB1246 &lt; 30, "&lt; 30", AB1246 &lt; 40, "30-39", AB1246 &lt; 50, "40-49", AB1246 &gt;= 50, "50+")</f>
        <v>50+</v>
      </c>
      <c r="AD1246">
        <v>2274</v>
      </c>
      <c r="AE1246">
        <v>0</v>
      </c>
      <c r="AF1246">
        <v>0</v>
      </c>
      <c r="AG1246">
        <v>1</v>
      </c>
      <c r="AH1246">
        <v>0</v>
      </c>
      <c r="AI1246">
        <v>0</v>
      </c>
      <c r="AJ1246" t="str" cm="1">
        <f t="array" ref="AJ124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24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46">
        <v>0</v>
      </c>
      <c r="AM1246">
        <v>0</v>
      </c>
      <c r="AN1246">
        <v>1</v>
      </c>
      <c r="AO1246">
        <v>0</v>
      </c>
      <c r="AP1246">
        <v>0</v>
      </c>
      <c r="AQ1246" t="str" cm="1">
        <f t="array" ref="AQ124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46" t="str" cm="1">
        <f t="array" ref="AR124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46">
        <v>60</v>
      </c>
      <c r="AT1246">
        <v>37</v>
      </c>
      <c r="AU1246">
        <v>0</v>
      </c>
      <c r="AV1246">
        <v>2</v>
      </c>
      <c r="AW1246" t="s">
        <v>47</v>
      </c>
      <c r="AX1246" t="s">
        <v>11</v>
      </c>
      <c r="AY1246" t="str">
        <f t="shared" si="172"/>
        <v>Web</v>
      </c>
      <c r="AZ1246">
        <v>5</v>
      </c>
      <c r="BA1246" t="s">
        <v>44</v>
      </c>
      <c r="BB1246">
        <f t="shared" si="173"/>
        <v>5</v>
      </c>
      <c r="BC1246">
        <f t="shared" si="174"/>
        <v>83</v>
      </c>
      <c r="BD1246">
        <f t="shared" si="175"/>
        <v>10</v>
      </c>
      <c r="BE1246">
        <f t="shared" si="176"/>
        <v>1</v>
      </c>
      <c r="BF1246">
        <f t="shared" si="177"/>
        <v>2</v>
      </c>
      <c r="BG1246">
        <f t="shared" si="178"/>
        <v>13</v>
      </c>
      <c r="BH1246">
        <f t="shared" si="179"/>
        <v>3</v>
      </c>
      <c r="BI1246" t="str">
        <f>VLOOKUP(BH1246,'Additional Data'!$E$1:$F$12,2,FALSE)</f>
        <v>At Risk</v>
      </c>
      <c r="BJ1246" t="str">
        <f>IF(G1246 &lt;= 'Additional Data'!$Q$2, "Low", IF(G1246 &lt;= 'Additional Data'!$Q$3, "Medium", "High"))</f>
        <v>Medium</v>
      </c>
      <c r="BK1246" t="str">
        <f>IF(K1246 &lt;= 'Additional Data'!$V$2, "Low", IF(K1246 &lt;= 'Additional Data'!$V$3, "Medium", "High"))</f>
        <v>Medium</v>
      </c>
      <c r="BL1246" t="str">
        <f>IF(L1246 &lt;= 'Additional Data'!$AA$2, "Low", IF(L1246 &lt;= 'Additional Data'!$AA$3, "Medium", "High"))</f>
        <v>Medium</v>
      </c>
      <c r="BM1246">
        <v>1245</v>
      </c>
    </row>
    <row r="1247" spans="1:65" x14ac:dyDescent="0.25">
      <c r="A1247">
        <v>83829</v>
      </c>
      <c r="B1247" t="str">
        <f>IF(A1247 &lt;= 'Additional Data'!$B$2,"Low", IF(A1247 &lt;='Additional Data'!$B$3, "Medium", "High"))</f>
        <v>High</v>
      </c>
      <c r="C1247">
        <v>0</v>
      </c>
      <c r="D1247">
        <v>0</v>
      </c>
      <c r="E1247">
        <v>78</v>
      </c>
      <c r="F1247" t="str">
        <f t="shared" si="171"/>
        <v>Old</v>
      </c>
      <c r="G1247">
        <v>897</v>
      </c>
      <c r="H1247">
        <v>161</v>
      </c>
      <c r="I1247">
        <v>430</v>
      </c>
      <c r="J1247">
        <v>186</v>
      </c>
      <c r="K1247">
        <v>161</v>
      </c>
      <c r="L1247">
        <v>27</v>
      </c>
      <c r="M1247">
        <f>INDEX('Additional Data'!$H$2:$M$2, MATCH(MAX(G1247:L1247), G1247:L1247,0))</f>
        <v>0</v>
      </c>
      <c r="N1247">
        <v>0</v>
      </c>
      <c r="O1247">
        <v>4</v>
      </c>
      <c r="P1247">
        <v>7</v>
      </c>
      <c r="Q1247">
        <v>6</v>
      </c>
      <c r="R1247">
        <v>1</v>
      </c>
      <c r="S1247">
        <v>1</v>
      </c>
      <c r="T1247">
        <v>0</v>
      </c>
      <c r="U1247">
        <v>1</v>
      </c>
      <c r="V1247">
        <v>1</v>
      </c>
      <c r="W1247">
        <v>0</v>
      </c>
      <c r="X1247">
        <v>0</v>
      </c>
      <c r="Y1247">
        <v>3</v>
      </c>
      <c r="Z1247">
        <v>11</v>
      </c>
      <c r="AA1247">
        <v>1</v>
      </c>
      <c r="AB1247">
        <v>45</v>
      </c>
      <c r="AC1247" t="str" cm="1">
        <f t="array" ref="AC1247">_xlfn.IFS(AB1247 &lt; 30, "&lt; 30", AB1247 &lt; 40, "30-39", AB1247 &lt; 50, "40-49", AB1247 &gt;= 50, "50+")</f>
        <v>40-49</v>
      </c>
      <c r="AD1247">
        <v>2423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 t="str" cm="1">
        <f t="array" ref="AJ124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24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47">
        <v>0</v>
      </c>
      <c r="AM1247">
        <v>0</v>
      </c>
      <c r="AN1247">
        <v>1</v>
      </c>
      <c r="AO1247">
        <v>0</v>
      </c>
      <c r="AP1247">
        <v>0</v>
      </c>
      <c r="AQ1247" t="str" cm="1">
        <f t="array" ref="AQ124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47" t="str" cm="1">
        <f t="array" ref="AR124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47">
        <v>1835</v>
      </c>
      <c r="AT1247">
        <v>1808</v>
      </c>
      <c r="AU1247">
        <v>3</v>
      </c>
      <c r="AV1247">
        <v>0</v>
      </c>
      <c r="AW1247" t="s">
        <v>43</v>
      </c>
      <c r="AX1247" t="s">
        <v>12</v>
      </c>
      <c r="AY1247" t="str">
        <f t="shared" si="172"/>
        <v>Catalog</v>
      </c>
      <c r="AZ1247">
        <v>17</v>
      </c>
      <c r="BA1247" t="s">
        <v>48</v>
      </c>
      <c r="BB1247">
        <f t="shared" si="173"/>
        <v>17</v>
      </c>
      <c r="BC1247">
        <f t="shared" si="174"/>
        <v>1862</v>
      </c>
      <c r="BD1247">
        <f t="shared" si="175"/>
        <v>3.0000000000000004</v>
      </c>
      <c r="BE1247">
        <f t="shared" si="176"/>
        <v>6</v>
      </c>
      <c r="BF1247">
        <f t="shared" si="177"/>
        <v>9</v>
      </c>
      <c r="BG1247">
        <f t="shared" si="178"/>
        <v>18</v>
      </c>
      <c r="BH1247">
        <f t="shared" si="179"/>
        <v>6</v>
      </c>
      <c r="BI1247" t="str">
        <f>VLOOKUP(BH1247,'Additional Data'!$E$1:$F$12,2,FALSE)</f>
        <v>Loyal Customer</v>
      </c>
      <c r="BJ1247" t="str">
        <f>IF(G1247 &lt;= 'Additional Data'!$Q$2, "Low", IF(G1247 &lt;= 'Additional Data'!$Q$3, "Medium", "High"))</f>
        <v>High</v>
      </c>
      <c r="BK1247" t="str">
        <f>IF(K1247 &lt;= 'Additional Data'!$V$2, "Low", IF(K1247 &lt;= 'Additional Data'!$V$3, "Medium", "High"))</f>
        <v>High</v>
      </c>
      <c r="BL1247" t="str">
        <f>IF(L1247 &lt;= 'Additional Data'!$AA$2, "Low", IF(L1247 &lt;= 'Additional Data'!$AA$3, "Medium", "High"))</f>
        <v>Medium</v>
      </c>
      <c r="BM1247">
        <v>1246</v>
      </c>
    </row>
    <row r="1248" spans="1:65" x14ac:dyDescent="0.25">
      <c r="A1248">
        <v>53378</v>
      </c>
      <c r="B1248" t="str">
        <f>IF(A1248 &lt;= 'Additional Data'!$B$2,"Low", IF(A1248 &lt;='Additional Data'!$B$3, "Medium", "High"))</f>
        <v>Medium</v>
      </c>
      <c r="C1248">
        <v>1</v>
      </c>
      <c r="D1248">
        <v>1</v>
      </c>
      <c r="E1248">
        <v>41</v>
      </c>
      <c r="F1248" t="str">
        <f t="shared" si="171"/>
        <v>Mid</v>
      </c>
      <c r="G1248">
        <v>489</v>
      </c>
      <c r="H1248">
        <v>6</v>
      </c>
      <c r="I1248">
        <v>152</v>
      </c>
      <c r="J1248">
        <v>8</v>
      </c>
      <c r="K1248">
        <v>6</v>
      </c>
      <c r="L1248">
        <v>132</v>
      </c>
      <c r="M1248">
        <f>INDEX('Additional Data'!$H$2:$M$2, MATCH(MAX(G1248:L1248), G1248:L1248,0))</f>
        <v>0</v>
      </c>
      <c r="N1248">
        <v>10</v>
      </c>
      <c r="O1248">
        <v>9</v>
      </c>
      <c r="P1248">
        <v>4</v>
      </c>
      <c r="Q1248">
        <v>6</v>
      </c>
      <c r="R1248">
        <v>8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3</v>
      </c>
      <c r="Z1248">
        <v>11</v>
      </c>
      <c r="AA1248">
        <v>1</v>
      </c>
      <c r="AB1248">
        <v>57</v>
      </c>
      <c r="AC1248" t="str" cm="1">
        <f t="array" ref="AC1248">_xlfn.IFS(AB1248 &lt; 30, "&lt; 30", AB1248 &lt; 40, "30-39", AB1248 &lt; 50, "40-49", AB1248 &gt;= 50, "50+")</f>
        <v>50+</v>
      </c>
      <c r="AD1248">
        <v>2802</v>
      </c>
      <c r="AE1248">
        <v>0</v>
      </c>
      <c r="AF1248">
        <v>1</v>
      </c>
      <c r="AG1248">
        <v>0</v>
      </c>
      <c r="AH1248">
        <v>0</v>
      </c>
      <c r="AI1248">
        <v>0</v>
      </c>
      <c r="AJ1248" t="str" cm="1">
        <f t="array" ref="AJ124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4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48">
        <v>0</v>
      </c>
      <c r="AM1248">
        <v>0</v>
      </c>
      <c r="AN1248">
        <v>0</v>
      </c>
      <c r="AO1248">
        <v>0</v>
      </c>
      <c r="AP1248">
        <v>1</v>
      </c>
      <c r="AQ1248" t="str" cm="1">
        <f t="array" ref="AQ124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48" t="str" cm="1">
        <f t="array" ref="AR124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48">
        <v>661</v>
      </c>
      <c r="AT1248">
        <v>529</v>
      </c>
      <c r="AU1248">
        <v>0</v>
      </c>
      <c r="AV1248">
        <v>2</v>
      </c>
      <c r="AW1248" t="s">
        <v>46</v>
      </c>
      <c r="AX1248" t="s">
        <v>11</v>
      </c>
      <c r="AY1248" t="str">
        <f t="shared" si="172"/>
        <v>Web</v>
      </c>
      <c r="AZ1248">
        <v>19</v>
      </c>
      <c r="BA1248" t="s">
        <v>44</v>
      </c>
      <c r="BB1248">
        <f t="shared" si="173"/>
        <v>19</v>
      </c>
      <c r="BC1248">
        <f t="shared" si="174"/>
        <v>793</v>
      </c>
      <c r="BD1248">
        <f t="shared" si="175"/>
        <v>6</v>
      </c>
      <c r="BE1248">
        <f t="shared" si="176"/>
        <v>7</v>
      </c>
      <c r="BF1248">
        <f t="shared" si="177"/>
        <v>6</v>
      </c>
      <c r="BG1248">
        <f t="shared" si="178"/>
        <v>19</v>
      </c>
      <c r="BH1248">
        <f t="shared" si="179"/>
        <v>7</v>
      </c>
      <c r="BI1248" t="str">
        <f>VLOOKUP(BH1248,'Additional Data'!$E$1:$F$12,2,FALSE)</f>
        <v>Loyal Customer</v>
      </c>
      <c r="BJ1248" t="str">
        <f>IF(G1248 &lt;= 'Additional Data'!$Q$2, "Low", IF(G1248 &lt;= 'Additional Data'!$Q$3, "Medium", "High"))</f>
        <v>Medium</v>
      </c>
      <c r="BK1248" t="str">
        <f>IF(K1248 &lt;= 'Additional Data'!$V$2, "Low", IF(K1248 &lt;= 'Additional Data'!$V$3, "Medium", "High"))</f>
        <v>Medium</v>
      </c>
      <c r="BL1248" t="str">
        <f>IF(L1248 &lt;= 'Additional Data'!$AA$2, "Low", IF(L1248 &lt;= 'Additional Data'!$AA$3, "Medium", "High"))</f>
        <v>High</v>
      </c>
      <c r="BM1248">
        <v>1247</v>
      </c>
    </row>
    <row r="1249" spans="1:65" x14ac:dyDescent="0.25">
      <c r="A1249">
        <v>19656</v>
      </c>
      <c r="B1249" t="str">
        <f>IF(A1249 &lt;= 'Additional Data'!$B$2,"Low", IF(A1249 &lt;='Additional Data'!$B$3, "Medium", "High"))</f>
        <v>Low</v>
      </c>
      <c r="C1249">
        <v>1</v>
      </c>
      <c r="D1249">
        <v>0</v>
      </c>
      <c r="E1249">
        <v>94</v>
      </c>
      <c r="F1249" t="str">
        <f t="shared" si="171"/>
        <v>Old</v>
      </c>
      <c r="G1249">
        <v>25</v>
      </c>
      <c r="H1249">
        <v>4</v>
      </c>
      <c r="I1249">
        <v>9</v>
      </c>
      <c r="J1249">
        <v>6</v>
      </c>
      <c r="K1249">
        <v>8</v>
      </c>
      <c r="L1249">
        <v>32</v>
      </c>
      <c r="M1249">
        <f>INDEX('Additional Data'!$H$2:$M$2, MATCH(MAX(G1249:L1249), G1249:L1249,0))</f>
        <v>0</v>
      </c>
      <c r="N1249">
        <v>3</v>
      </c>
      <c r="O1249">
        <v>2</v>
      </c>
      <c r="P1249">
        <v>1</v>
      </c>
      <c r="Q1249">
        <v>3</v>
      </c>
      <c r="R1249">
        <v>7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3</v>
      </c>
      <c r="Z1249">
        <v>11</v>
      </c>
      <c r="AA1249">
        <v>0</v>
      </c>
      <c r="AB1249">
        <v>50</v>
      </c>
      <c r="AC1249" t="str" cm="1">
        <f t="array" ref="AC1249">_xlfn.IFS(AB1249 &lt; 30, "&lt; 30", AB1249 &lt; 40, "30-39", AB1249 &lt; 50, "40-49", AB1249 &gt;= 50, "50+")</f>
        <v>50+</v>
      </c>
      <c r="AD1249">
        <v>2665</v>
      </c>
      <c r="AE1249">
        <v>0</v>
      </c>
      <c r="AF1249">
        <v>0</v>
      </c>
      <c r="AG1249">
        <v>0</v>
      </c>
      <c r="AH1249">
        <v>1</v>
      </c>
      <c r="AI1249">
        <v>0</v>
      </c>
      <c r="AJ1249" t="str" cm="1">
        <f t="array" ref="AJ124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24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49">
        <v>0</v>
      </c>
      <c r="AM1249">
        <v>0</v>
      </c>
      <c r="AN1249">
        <v>1</v>
      </c>
      <c r="AO1249">
        <v>0</v>
      </c>
      <c r="AP1249">
        <v>0</v>
      </c>
      <c r="AQ1249" t="str" cm="1">
        <f t="array" ref="AQ124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49" t="str" cm="1">
        <f t="array" ref="AR124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49">
        <v>52</v>
      </c>
      <c r="AT1249">
        <v>20</v>
      </c>
      <c r="AU1249">
        <v>0</v>
      </c>
      <c r="AV1249">
        <v>1</v>
      </c>
      <c r="AW1249" t="s">
        <v>45</v>
      </c>
      <c r="AX1249" t="s">
        <v>13</v>
      </c>
      <c r="AY1249" t="str">
        <f t="shared" si="172"/>
        <v>Store</v>
      </c>
      <c r="AZ1249">
        <v>6</v>
      </c>
      <c r="BA1249" t="s">
        <v>44</v>
      </c>
      <c r="BB1249">
        <f t="shared" si="173"/>
        <v>6</v>
      </c>
      <c r="BC1249">
        <f t="shared" si="174"/>
        <v>84</v>
      </c>
      <c r="BD1249">
        <f t="shared" si="175"/>
        <v>0.99999999999999978</v>
      </c>
      <c r="BE1249">
        <f t="shared" si="176"/>
        <v>2</v>
      </c>
      <c r="BF1249">
        <f t="shared" si="177"/>
        <v>2</v>
      </c>
      <c r="BG1249">
        <f t="shared" si="178"/>
        <v>5</v>
      </c>
      <c r="BH1249">
        <f t="shared" si="179"/>
        <v>0</v>
      </c>
      <c r="BI1249" t="str">
        <f>VLOOKUP(BH1249,'Additional Data'!$E$1:$F$12,2,FALSE)</f>
        <v>Churned Customer</v>
      </c>
      <c r="BJ1249" t="str">
        <f>IF(G1249 &lt;= 'Additional Data'!$Q$2, "Low", IF(G1249 &lt;= 'Additional Data'!$Q$3, "Medium", "High"))</f>
        <v>Medium</v>
      </c>
      <c r="BK1249" t="str">
        <f>IF(K1249 &lt;= 'Additional Data'!$V$2, "Low", IF(K1249 &lt;= 'Additional Data'!$V$3, "Medium", "High"))</f>
        <v>Medium</v>
      </c>
      <c r="BL1249" t="str">
        <f>IF(L1249 &lt;= 'Additional Data'!$AA$2, "Low", IF(L1249 &lt;= 'Additional Data'!$AA$3, "Medium", "High"))</f>
        <v>Medium</v>
      </c>
      <c r="BM1249">
        <v>1248</v>
      </c>
    </row>
    <row r="1250" spans="1:65" x14ac:dyDescent="0.25">
      <c r="A1250">
        <v>45579</v>
      </c>
      <c r="B1250" t="str">
        <f>IF(A1250 &lt;= 'Additional Data'!$B$2,"Low", IF(A1250 &lt;='Additional Data'!$B$3, "Medium", "High"))</f>
        <v>Medium</v>
      </c>
      <c r="C1250">
        <v>0</v>
      </c>
      <c r="D1250">
        <v>1</v>
      </c>
      <c r="E1250">
        <v>10</v>
      </c>
      <c r="F1250" t="str">
        <f t="shared" si="171"/>
        <v>Recent</v>
      </c>
      <c r="G1250">
        <v>145</v>
      </c>
      <c r="H1250">
        <v>1</v>
      </c>
      <c r="I1250">
        <v>33</v>
      </c>
      <c r="J1250">
        <v>2</v>
      </c>
      <c r="K1250">
        <v>1</v>
      </c>
      <c r="L1250">
        <v>1</v>
      </c>
      <c r="M1250">
        <f>INDEX('Additional Data'!$H$2:$M$2, MATCH(MAX(G1250:L1250), G1250:L1250,0))</f>
        <v>0</v>
      </c>
      <c r="N1250">
        <v>1</v>
      </c>
      <c r="O1250">
        <v>4</v>
      </c>
      <c r="P1250">
        <v>1</v>
      </c>
      <c r="Q1250">
        <v>4</v>
      </c>
      <c r="R1250">
        <v>6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3</v>
      </c>
      <c r="Z1250">
        <v>11</v>
      </c>
      <c r="AA1250">
        <v>0</v>
      </c>
      <c r="AB1250">
        <v>72</v>
      </c>
      <c r="AC1250" t="str" cm="1">
        <f t="array" ref="AC1250">_xlfn.IFS(AB1250 &lt; 30, "&lt; 30", AB1250 &lt; 40, "30-39", AB1250 &lt; 50, "40-49", AB1250 &gt;= 50, "50+")</f>
        <v>50+</v>
      </c>
      <c r="AD1250">
        <v>2472</v>
      </c>
      <c r="AE1250">
        <v>0</v>
      </c>
      <c r="AF1250">
        <v>1</v>
      </c>
      <c r="AG1250">
        <v>0</v>
      </c>
      <c r="AH1250">
        <v>0</v>
      </c>
      <c r="AI1250">
        <v>0</v>
      </c>
      <c r="AJ1250" t="str" cm="1">
        <f t="array" ref="AJ125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5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50">
        <v>0</v>
      </c>
      <c r="AM1250">
        <v>0</v>
      </c>
      <c r="AN1250">
        <v>0</v>
      </c>
      <c r="AO1250">
        <v>0</v>
      </c>
      <c r="AP1250">
        <v>1</v>
      </c>
      <c r="AQ1250" t="str" cm="1">
        <f t="array" ref="AQ125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50" t="str" cm="1">
        <f t="array" ref="AR125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50">
        <v>182</v>
      </c>
      <c r="AT1250">
        <v>181</v>
      </c>
      <c r="AU1250">
        <v>0</v>
      </c>
      <c r="AV1250">
        <v>1</v>
      </c>
      <c r="AW1250" t="s">
        <v>47</v>
      </c>
      <c r="AX1250" t="s">
        <v>11</v>
      </c>
      <c r="AY1250" t="str">
        <f t="shared" si="172"/>
        <v>Web</v>
      </c>
      <c r="AZ1250">
        <v>9</v>
      </c>
      <c r="BA1250" t="s">
        <v>44</v>
      </c>
      <c r="BB1250">
        <f t="shared" si="173"/>
        <v>9</v>
      </c>
      <c r="BC1250">
        <f t="shared" si="174"/>
        <v>183</v>
      </c>
      <c r="BD1250">
        <f t="shared" si="175"/>
        <v>9</v>
      </c>
      <c r="BE1250">
        <f t="shared" si="176"/>
        <v>3</v>
      </c>
      <c r="BF1250">
        <f t="shared" si="177"/>
        <v>3</v>
      </c>
      <c r="BG1250">
        <f t="shared" si="178"/>
        <v>15</v>
      </c>
      <c r="BH1250">
        <f t="shared" si="179"/>
        <v>4</v>
      </c>
      <c r="BI1250" t="str">
        <f>VLOOKUP(BH1250,'Additional Data'!$E$1:$F$12,2,FALSE)</f>
        <v>At Risk</v>
      </c>
      <c r="BJ1250" t="str">
        <f>IF(G1250 &lt;= 'Additional Data'!$Q$2, "Low", IF(G1250 &lt;= 'Additional Data'!$Q$3, "Medium", "High"))</f>
        <v>Medium</v>
      </c>
      <c r="BK1250" t="str">
        <f>IF(K1250 &lt;= 'Additional Data'!$V$2, "Low", IF(K1250 &lt;= 'Additional Data'!$V$3, "Medium", "High"))</f>
        <v>Low</v>
      </c>
      <c r="BL1250" t="str">
        <f>IF(L1250 &lt;= 'Additional Data'!$AA$2, "Low", IF(L1250 &lt;= 'Additional Data'!$AA$3, "Medium", "High"))</f>
        <v>Low</v>
      </c>
      <c r="BM1250">
        <v>1249</v>
      </c>
    </row>
    <row r="1251" spans="1:65" x14ac:dyDescent="0.25">
      <c r="A1251">
        <v>85485</v>
      </c>
      <c r="B1251" t="str">
        <f>IF(A1251 &lt;= 'Additional Data'!$B$2,"Low", IF(A1251 &lt;='Additional Data'!$B$3, "Medium", "High"))</f>
        <v>High</v>
      </c>
      <c r="C1251">
        <v>0</v>
      </c>
      <c r="D1251">
        <v>0</v>
      </c>
      <c r="E1251">
        <v>73</v>
      </c>
      <c r="F1251" t="str">
        <f t="shared" si="171"/>
        <v>Old</v>
      </c>
      <c r="G1251">
        <v>630</v>
      </c>
      <c r="H1251">
        <v>26</v>
      </c>
      <c r="I1251">
        <v>611</v>
      </c>
      <c r="J1251">
        <v>44</v>
      </c>
      <c r="K1251">
        <v>18</v>
      </c>
      <c r="L1251">
        <v>54</v>
      </c>
      <c r="M1251">
        <f>INDEX('Additional Data'!$H$2:$M$2, MATCH(MAX(G1251:L1251), G1251:L1251,0))</f>
        <v>0</v>
      </c>
      <c r="N1251">
        <v>1</v>
      </c>
      <c r="O1251">
        <v>6</v>
      </c>
      <c r="P1251">
        <v>6</v>
      </c>
      <c r="Q1251">
        <v>6</v>
      </c>
      <c r="R1251">
        <v>2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3</v>
      </c>
      <c r="Z1251">
        <v>11</v>
      </c>
      <c r="AA1251">
        <v>0</v>
      </c>
      <c r="AB1251">
        <v>62</v>
      </c>
      <c r="AC1251" t="str" cm="1">
        <f t="array" ref="AC1251">_xlfn.IFS(AB1251 &lt; 30, "&lt; 30", AB1251 &lt; 40, "30-39", AB1251 &lt; 50, "40-49", AB1251 &gt;= 50, "50+")</f>
        <v>50+</v>
      </c>
      <c r="AD1251">
        <v>2167</v>
      </c>
      <c r="AE1251">
        <v>0</v>
      </c>
      <c r="AF1251">
        <v>0</v>
      </c>
      <c r="AG1251">
        <v>1</v>
      </c>
      <c r="AH1251">
        <v>0</v>
      </c>
      <c r="AI1251">
        <v>0</v>
      </c>
      <c r="AJ1251" t="str" cm="1">
        <f t="array" ref="AJ125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25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51">
        <v>1</v>
      </c>
      <c r="AM1251">
        <v>0</v>
      </c>
      <c r="AN1251">
        <v>0</v>
      </c>
      <c r="AO1251">
        <v>0</v>
      </c>
      <c r="AP1251">
        <v>0</v>
      </c>
      <c r="AQ1251" t="str" cm="1">
        <f t="array" ref="AQ125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251" t="str" cm="1">
        <f t="array" ref="AR125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251">
        <v>1329</v>
      </c>
      <c r="AT1251">
        <v>1275</v>
      </c>
      <c r="AU1251">
        <v>0</v>
      </c>
      <c r="AV1251">
        <v>0</v>
      </c>
      <c r="AW1251" t="s">
        <v>43</v>
      </c>
      <c r="AX1251" t="s">
        <v>11</v>
      </c>
      <c r="AY1251" t="str">
        <f t="shared" si="172"/>
        <v>Web</v>
      </c>
      <c r="AZ1251">
        <v>18</v>
      </c>
      <c r="BA1251" t="s">
        <v>44</v>
      </c>
      <c r="BB1251">
        <f t="shared" si="173"/>
        <v>18</v>
      </c>
      <c r="BC1251">
        <f t="shared" si="174"/>
        <v>1383</v>
      </c>
      <c r="BD1251">
        <f t="shared" si="175"/>
        <v>3.0000000000000004</v>
      </c>
      <c r="BE1251">
        <f t="shared" si="176"/>
        <v>7</v>
      </c>
      <c r="BF1251">
        <f t="shared" si="177"/>
        <v>8</v>
      </c>
      <c r="BG1251">
        <f t="shared" si="178"/>
        <v>18</v>
      </c>
      <c r="BH1251">
        <f t="shared" si="179"/>
        <v>6</v>
      </c>
      <c r="BI1251" t="str">
        <f>VLOOKUP(BH1251,'Additional Data'!$E$1:$F$12,2,FALSE)</f>
        <v>Loyal Customer</v>
      </c>
      <c r="BJ1251" t="str">
        <f>IF(G1251 &lt;= 'Additional Data'!$Q$2, "Low", IF(G1251 &lt;= 'Additional Data'!$Q$3, "Medium", "High"))</f>
        <v>High</v>
      </c>
      <c r="BK1251" t="str">
        <f>IF(K1251 &lt;= 'Additional Data'!$V$2, "Low", IF(K1251 &lt;= 'Additional Data'!$V$3, "Medium", "High"))</f>
        <v>Medium</v>
      </c>
      <c r="BL1251" t="str">
        <f>IF(L1251 &lt;= 'Additional Data'!$AA$2, "Low", IF(L1251 &lt;= 'Additional Data'!$AA$3, "Medium", "High"))</f>
        <v>Medium</v>
      </c>
      <c r="BM1251">
        <v>1250</v>
      </c>
    </row>
    <row r="1252" spans="1:65" x14ac:dyDescent="0.25">
      <c r="A1252">
        <v>55956</v>
      </c>
      <c r="B1252" t="str">
        <f>IF(A1252 &lt;= 'Additional Data'!$B$2,"Low", IF(A1252 &lt;='Additional Data'!$B$3, "Medium", "High"))</f>
        <v>Medium</v>
      </c>
      <c r="C1252">
        <v>0</v>
      </c>
      <c r="D1252">
        <v>0</v>
      </c>
      <c r="E1252">
        <v>22</v>
      </c>
      <c r="F1252" t="str">
        <f t="shared" si="171"/>
        <v>Recent</v>
      </c>
      <c r="G1252">
        <v>760</v>
      </c>
      <c r="H1252">
        <v>38</v>
      </c>
      <c r="I1252">
        <v>104</v>
      </c>
      <c r="J1252">
        <v>50</v>
      </c>
      <c r="K1252">
        <v>9</v>
      </c>
      <c r="L1252">
        <v>38</v>
      </c>
      <c r="M1252">
        <f>INDEX('Additional Data'!$H$2:$M$2, MATCH(MAX(G1252:L1252), G1252:L1252,0))</f>
        <v>0</v>
      </c>
      <c r="N1252">
        <v>2</v>
      </c>
      <c r="O1252">
        <v>7</v>
      </c>
      <c r="P1252">
        <v>3</v>
      </c>
      <c r="Q1252">
        <v>4</v>
      </c>
      <c r="R1252">
        <v>4</v>
      </c>
      <c r="S1252">
        <v>0</v>
      </c>
      <c r="T1252">
        <v>1</v>
      </c>
      <c r="U1252">
        <v>0</v>
      </c>
      <c r="V1252">
        <v>0</v>
      </c>
      <c r="W1252">
        <v>0</v>
      </c>
      <c r="X1252">
        <v>0</v>
      </c>
      <c r="Y1252">
        <v>3</v>
      </c>
      <c r="Z1252">
        <v>11</v>
      </c>
      <c r="AA1252">
        <v>0</v>
      </c>
      <c r="AB1252">
        <v>76</v>
      </c>
      <c r="AC1252" t="str" cm="1">
        <f t="array" ref="AC1252">_xlfn.IFS(AB1252 &lt; 30, "&lt; 30", AB1252 &lt; 40, "30-39", AB1252 &lt; 50, "40-49", AB1252 &gt;= 50, "50+")</f>
        <v>50+</v>
      </c>
      <c r="AD1252">
        <v>2242</v>
      </c>
      <c r="AE1252">
        <v>0</v>
      </c>
      <c r="AF1252">
        <v>1</v>
      </c>
      <c r="AG1252">
        <v>0</v>
      </c>
      <c r="AH1252">
        <v>0</v>
      </c>
      <c r="AI1252">
        <v>0</v>
      </c>
      <c r="AJ1252" t="str" cm="1">
        <f t="array" ref="AJ125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5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52">
        <v>0</v>
      </c>
      <c r="AM1252">
        <v>0</v>
      </c>
      <c r="AN1252">
        <v>1</v>
      </c>
      <c r="AO1252">
        <v>0</v>
      </c>
      <c r="AP1252">
        <v>0</v>
      </c>
      <c r="AQ1252" t="str" cm="1">
        <f t="array" ref="AQ125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52" t="str" cm="1">
        <f t="array" ref="AR125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52">
        <v>961</v>
      </c>
      <c r="AT1252">
        <v>923</v>
      </c>
      <c r="AU1252">
        <v>1</v>
      </c>
      <c r="AV1252">
        <v>0</v>
      </c>
      <c r="AW1252" t="s">
        <v>46</v>
      </c>
      <c r="AX1252" t="s">
        <v>11</v>
      </c>
      <c r="AY1252" t="str">
        <f t="shared" si="172"/>
        <v>Web</v>
      </c>
      <c r="AZ1252">
        <v>14</v>
      </c>
      <c r="BA1252" t="s">
        <v>48</v>
      </c>
      <c r="BB1252">
        <f t="shared" si="173"/>
        <v>14</v>
      </c>
      <c r="BC1252">
        <f t="shared" si="174"/>
        <v>999</v>
      </c>
      <c r="BD1252">
        <f t="shared" si="175"/>
        <v>8</v>
      </c>
      <c r="BE1252">
        <f t="shared" si="176"/>
        <v>5</v>
      </c>
      <c r="BF1252">
        <f t="shared" si="177"/>
        <v>7</v>
      </c>
      <c r="BG1252">
        <f t="shared" si="178"/>
        <v>20</v>
      </c>
      <c r="BH1252">
        <f t="shared" si="179"/>
        <v>7</v>
      </c>
      <c r="BI1252" t="str">
        <f>VLOOKUP(BH1252,'Additional Data'!$E$1:$F$12,2,FALSE)</f>
        <v>Loyal Customer</v>
      </c>
      <c r="BJ1252" t="str">
        <f>IF(G1252 &lt;= 'Additional Data'!$Q$2, "Low", IF(G1252 &lt;= 'Additional Data'!$Q$3, "Medium", "High"))</f>
        <v>High</v>
      </c>
      <c r="BK1252" t="str">
        <f>IF(K1252 &lt;= 'Additional Data'!$V$2, "Low", IF(K1252 &lt;= 'Additional Data'!$V$3, "Medium", "High"))</f>
        <v>Medium</v>
      </c>
      <c r="BL1252" t="str">
        <f>IF(L1252 &lt;= 'Additional Data'!$AA$2, "Low", IF(L1252 &lt;= 'Additional Data'!$AA$3, "Medium", "High"))</f>
        <v>Medium</v>
      </c>
      <c r="BM1252">
        <v>1251</v>
      </c>
    </row>
    <row r="1253" spans="1:65" x14ac:dyDescent="0.25">
      <c r="A1253">
        <v>64191</v>
      </c>
      <c r="B1253" t="str">
        <f>IF(A1253 &lt;= 'Additional Data'!$B$2,"Low", IF(A1253 &lt;='Additional Data'!$B$3, "Medium", "High"))</f>
        <v>Medium</v>
      </c>
      <c r="C1253">
        <v>0</v>
      </c>
      <c r="D1253">
        <v>1</v>
      </c>
      <c r="E1253">
        <v>30</v>
      </c>
      <c r="F1253" t="str">
        <f t="shared" si="171"/>
        <v>Recent</v>
      </c>
      <c r="G1253">
        <v>420</v>
      </c>
      <c r="H1253">
        <v>15</v>
      </c>
      <c r="I1253">
        <v>186</v>
      </c>
      <c r="J1253">
        <v>151</v>
      </c>
      <c r="K1253">
        <v>38</v>
      </c>
      <c r="L1253">
        <v>15</v>
      </c>
      <c r="M1253">
        <f>INDEX('Additional Data'!$H$2:$M$2, MATCH(MAX(G1253:L1253), G1253:L1253,0))</f>
        <v>0</v>
      </c>
      <c r="N1253">
        <v>3</v>
      </c>
      <c r="O1253">
        <v>5</v>
      </c>
      <c r="P1253">
        <v>3</v>
      </c>
      <c r="Q1253">
        <v>13</v>
      </c>
      <c r="R1253">
        <v>3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3</v>
      </c>
      <c r="Z1253">
        <v>11</v>
      </c>
      <c r="AA1253">
        <v>0</v>
      </c>
      <c r="AB1253">
        <v>57</v>
      </c>
      <c r="AC1253" t="str" cm="1">
        <f t="array" ref="AC1253">_xlfn.IFS(AB1253 &lt; 30, "&lt; 30", AB1253 &lt; 40, "30-39", AB1253 &lt; 50, "40-49", AB1253 &gt;= 50, "50+")</f>
        <v>50+</v>
      </c>
      <c r="AD1253">
        <v>2682</v>
      </c>
      <c r="AE1253">
        <v>0</v>
      </c>
      <c r="AF1253">
        <v>0</v>
      </c>
      <c r="AG1253">
        <v>1</v>
      </c>
      <c r="AH1253">
        <v>0</v>
      </c>
      <c r="AI1253">
        <v>0</v>
      </c>
      <c r="AJ1253" t="str" cm="1">
        <f t="array" ref="AJ125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25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53">
        <v>0</v>
      </c>
      <c r="AM1253">
        <v>0</v>
      </c>
      <c r="AN1253">
        <v>0</v>
      </c>
      <c r="AO1253">
        <v>1</v>
      </c>
      <c r="AP1253">
        <v>0</v>
      </c>
      <c r="AQ1253" t="str" cm="1">
        <f t="array" ref="AQ125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253" t="str" cm="1">
        <f t="array" ref="AR125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53">
        <v>810</v>
      </c>
      <c r="AT1253">
        <v>795</v>
      </c>
      <c r="AU1253">
        <v>0</v>
      </c>
      <c r="AV1253">
        <v>1</v>
      </c>
      <c r="AW1253" t="s">
        <v>46</v>
      </c>
      <c r="AX1253" t="s">
        <v>13</v>
      </c>
      <c r="AY1253" t="str">
        <f t="shared" si="172"/>
        <v>Store</v>
      </c>
      <c r="AZ1253">
        <v>21</v>
      </c>
      <c r="BA1253" t="s">
        <v>44</v>
      </c>
      <c r="BB1253">
        <f t="shared" si="173"/>
        <v>21</v>
      </c>
      <c r="BC1253">
        <f t="shared" si="174"/>
        <v>825</v>
      </c>
      <c r="BD1253">
        <f t="shared" si="175"/>
        <v>7</v>
      </c>
      <c r="BE1253">
        <f t="shared" si="176"/>
        <v>8</v>
      </c>
      <c r="BF1253">
        <f t="shared" si="177"/>
        <v>6</v>
      </c>
      <c r="BG1253">
        <f t="shared" si="178"/>
        <v>21</v>
      </c>
      <c r="BH1253">
        <f t="shared" si="179"/>
        <v>8</v>
      </c>
      <c r="BI1253" t="str">
        <f>VLOOKUP(BH1253,'Additional Data'!$E$1:$F$12,2,FALSE)</f>
        <v>Top Customer</v>
      </c>
      <c r="BJ1253" t="str">
        <f>IF(G1253 &lt;= 'Additional Data'!$Q$2, "Low", IF(G1253 &lt;= 'Additional Data'!$Q$3, "Medium", "High"))</f>
        <v>Medium</v>
      </c>
      <c r="BK1253" t="str">
        <f>IF(K1253 &lt;= 'Additional Data'!$V$2, "Low", IF(K1253 &lt;= 'Additional Data'!$V$3, "Medium", "High"))</f>
        <v>High</v>
      </c>
      <c r="BL1253" t="str">
        <f>IF(L1253 &lt;= 'Additional Data'!$AA$2, "Low", IF(L1253 &lt;= 'Additional Data'!$AA$3, "Medium", "High"))</f>
        <v>Medium</v>
      </c>
      <c r="BM1253">
        <v>1252</v>
      </c>
    </row>
    <row r="1254" spans="1:65" x14ac:dyDescent="0.25">
      <c r="A1254">
        <v>38808</v>
      </c>
      <c r="B1254" t="str">
        <f>IF(A1254 &lt;= 'Additional Data'!$B$2,"Low", IF(A1254 &lt;='Additional Data'!$B$3, "Medium", "High"))</f>
        <v>Medium</v>
      </c>
      <c r="C1254">
        <v>1</v>
      </c>
      <c r="D1254">
        <v>0</v>
      </c>
      <c r="E1254">
        <v>21</v>
      </c>
      <c r="F1254" t="str">
        <f t="shared" si="171"/>
        <v>Recent</v>
      </c>
      <c r="G1254">
        <v>125</v>
      </c>
      <c r="H1254">
        <v>17</v>
      </c>
      <c r="I1254">
        <v>52</v>
      </c>
      <c r="J1254">
        <v>3</v>
      </c>
      <c r="K1254">
        <v>19</v>
      </c>
      <c r="L1254">
        <v>30</v>
      </c>
      <c r="M1254">
        <f>INDEX('Additional Data'!$H$2:$M$2, MATCH(MAX(G1254:L1254), G1254:L1254,0))</f>
        <v>0</v>
      </c>
      <c r="N1254">
        <v>4</v>
      </c>
      <c r="O1254">
        <v>5</v>
      </c>
      <c r="P1254">
        <v>1</v>
      </c>
      <c r="Q1254">
        <v>4</v>
      </c>
      <c r="R1254">
        <v>8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3</v>
      </c>
      <c r="Z1254">
        <v>11</v>
      </c>
      <c r="AA1254">
        <v>1</v>
      </c>
      <c r="AB1254">
        <v>48</v>
      </c>
      <c r="AC1254" t="str" cm="1">
        <f t="array" ref="AC1254">_xlfn.IFS(AB1254 &lt; 30, "&lt; 30", AB1254 &lt; 40, "30-39", AB1254 &lt; 50, "40-49", AB1254 &gt;= 50, "50+")</f>
        <v>40-49</v>
      </c>
      <c r="AD1254">
        <v>2831</v>
      </c>
      <c r="AE1254">
        <v>0</v>
      </c>
      <c r="AF1254">
        <v>0</v>
      </c>
      <c r="AG1254">
        <v>1</v>
      </c>
      <c r="AH1254">
        <v>0</v>
      </c>
      <c r="AI1254">
        <v>0</v>
      </c>
      <c r="AJ1254" t="str" cm="1">
        <f t="array" ref="AJ125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25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54">
        <v>0</v>
      </c>
      <c r="AM1254">
        <v>0</v>
      </c>
      <c r="AN1254">
        <v>1</v>
      </c>
      <c r="AO1254">
        <v>0</v>
      </c>
      <c r="AP1254">
        <v>0</v>
      </c>
      <c r="AQ1254" t="str" cm="1">
        <f t="array" ref="AQ125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54" t="str" cm="1">
        <f t="array" ref="AR125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54">
        <v>216</v>
      </c>
      <c r="AT1254">
        <v>186</v>
      </c>
      <c r="AU1254">
        <v>1</v>
      </c>
      <c r="AV1254">
        <v>1</v>
      </c>
      <c r="AW1254" t="s">
        <v>47</v>
      </c>
      <c r="AX1254" t="s">
        <v>11</v>
      </c>
      <c r="AY1254" t="str">
        <f t="shared" si="172"/>
        <v>Web</v>
      </c>
      <c r="AZ1254">
        <v>10</v>
      </c>
      <c r="BA1254" t="s">
        <v>48</v>
      </c>
      <c r="BB1254">
        <f t="shared" si="173"/>
        <v>10</v>
      </c>
      <c r="BC1254">
        <f t="shared" si="174"/>
        <v>246</v>
      </c>
      <c r="BD1254">
        <f t="shared" si="175"/>
        <v>8</v>
      </c>
      <c r="BE1254">
        <f t="shared" si="176"/>
        <v>4</v>
      </c>
      <c r="BF1254">
        <f t="shared" si="177"/>
        <v>4</v>
      </c>
      <c r="BG1254">
        <f t="shared" si="178"/>
        <v>16</v>
      </c>
      <c r="BH1254">
        <f t="shared" si="179"/>
        <v>5</v>
      </c>
      <c r="BI1254" t="str">
        <f>VLOOKUP(BH1254,'Additional Data'!$E$1:$F$12,2,FALSE)</f>
        <v>Loyal Customer</v>
      </c>
      <c r="BJ1254" t="str">
        <f>IF(G1254 &lt;= 'Additional Data'!$Q$2, "Low", IF(G1254 &lt;= 'Additional Data'!$Q$3, "Medium", "High"))</f>
        <v>Medium</v>
      </c>
      <c r="BK1254" t="str">
        <f>IF(K1254 &lt;= 'Additional Data'!$V$2, "Low", IF(K1254 &lt;= 'Additional Data'!$V$3, "Medium", "High"))</f>
        <v>Medium</v>
      </c>
      <c r="BL1254" t="str">
        <f>IF(L1254 &lt;= 'Additional Data'!$AA$2, "Low", IF(L1254 &lt;= 'Additional Data'!$AA$3, "Medium", "High"))</f>
        <v>Medium</v>
      </c>
      <c r="BM1254">
        <v>1253</v>
      </c>
    </row>
    <row r="1255" spans="1:65" x14ac:dyDescent="0.25">
      <c r="A1255">
        <v>57183</v>
      </c>
      <c r="B1255" t="str">
        <f>IF(A1255 &lt;= 'Additional Data'!$B$2,"Low", IF(A1255 &lt;='Additional Data'!$B$3, "Medium", "High"))</f>
        <v>Medium</v>
      </c>
      <c r="C1255">
        <v>1</v>
      </c>
      <c r="D1255">
        <v>1</v>
      </c>
      <c r="E1255">
        <v>51</v>
      </c>
      <c r="F1255" t="str">
        <f t="shared" si="171"/>
        <v>Mid</v>
      </c>
      <c r="G1255">
        <v>464</v>
      </c>
      <c r="H1255">
        <v>5</v>
      </c>
      <c r="I1255">
        <v>64</v>
      </c>
      <c r="J1255">
        <v>7</v>
      </c>
      <c r="K1255">
        <v>0</v>
      </c>
      <c r="L1255">
        <v>70</v>
      </c>
      <c r="M1255">
        <f>INDEX('Additional Data'!$H$2:$M$2, MATCH(MAX(G1255:L1255), G1255:L1255,0))</f>
        <v>0</v>
      </c>
      <c r="N1255">
        <v>8</v>
      </c>
      <c r="O1255">
        <v>9</v>
      </c>
      <c r="P1255">
        <v>1</v>
      </c>
      <c r="Q1255">
        <v>7</v>
      </c>
      <c r="R1255">
        <v>8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3</v>
      </c>
      <c r="Z1255">
        <v>11</v>
      </c>
      <c r="AA1255">
        <v>0</v>
      </c>
      <c r="AB1255">
        <v>54</v>
      </c>
      <c r="AC1255" t="str" cm="1">
        <f t="array" ref="AC1255">_xlfn.IFS(AB1255 &lt; 30, "&lt; 30", AB1255 &lt; 40, "30-39", AB1255 &lt; 50, "40-49", AB1255 &gt;= 50, "50+")</f>
        <v>50+</v>
      </c>
      <c r="AD1255">
        <v>2626</v>
      </c>
      <c r="AE1255">
        <v>0</v>
      </c>
      <c r="AF1255">
        <v>1</v>
      </c>
      <c r="AG1255">
        <v>0</v>
      </c>
      <c r="AH1255">
        <v>0</v>
      </c>
      <c r="AI1255">
        <v>0</v>
      </c>
      <c r="AJ1255" t="str" cm="1">
        <f t="array" ref="AJ125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5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55">
        <v>0</v>
      </c>
      <c r="AM1255">
        <v>0</v>
      </c>
      <c r="AN1255">
        <v>0</v>
      </c>
      <c r="AO1255">
        <v>1</v>
      </c>
      <c r="AP1255">
        <v>0</v>
      </c>
      <c r="AQ1255" t="str" cm="1">
        <f t="array" ref="AQ125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255" t="str" cm="1">
        <f t="array" ref="AR125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55">
        <v>540</v>
      </c>
      <c r="AT1255">
        <v>470</v>
      </c>
      <c r="AU1255">
        <v>0</v>
      </c>
      <c r="AV1255">
        <v>2</v>
      </c>
      <c r="AW1255" t="s">
        <v>46</v>
      </c>
      <c r="AX1255" t="s">
        <v>11</v>
      </c>
      <c r="AY1255" t="str">
        <f t="shared" si="172"/>
        <v>Web</v>
      </c>
      <c r="AZ1255">
        <v>17</v>
      </c>
      <c r="BA1255" t="s">
        <v>44</v>
      </c>
      <c r="BB1255">
        <f t="shared" si="173"/>
        <v>17</v>
      </c>
      <c r="BC1255">
        <f t="shared" si="174"/>
        <v>610</v>
      </c>
      <c r="BD1255">
        <f t="shared" si="175"/>
        <v>5</v>
      </c>
      <c r="BE1255">
        <f t="shared" si="176"/>
        <v>6</v>
      </c>
      <c r="BF1255">
        <f t="shared" si="177"/>
        <v>5</v>
      </c>
      <c r="BG1255">
        <f t="shared" si="178"/>
        <v>16</v>
      </c>
      <c r="BH1255">
        <f t="shared" si="179"/>
        <v>5</v>
      </c>
      <c r="BI1255" t="str">
        <f>VLOOKUP(BH1255,'Additional Data'!$E$1:$F$12,2,FALSE)</f>
        <v>Loyal Customer</v>
      </c>
      <c r="BJ1255" t="str">
        <f>IF(G1255 &lt;= 'Additional Data'!$Q$2, "Low", IF(G1255 &lt;= 'Additional Data'!$Q$3, "Medium", "High"))</f>
        <v>Medium</v>
      </c>
      <c r="BK1255" t="str">
        <f>IF(K1255 &lt;= 'Additional Data'!$V$2, "Low", IF(K1255 &lt;= 'Additional Data'!$V$3, "Medium", "High"))</f>
        <v>Low</v>
      </c>
      <c r="BL1255" t="str">
        <f>IF(L1255 &lt;= 'Additional Data'!$AA$2, "Low", IF(L1255 &lt;= 'Additional Data'!$AA$3, "Medium", "High"))</f>
        <v>High</v>
      </c>
      <c r="BM1255">
        <v>1254</v>
      </c>
    </row>
    <row r="1256" spans="1:65" x14ac:dyDescent="0.25">
      <c r="A1256">
        <v>23748</v>
      </c>
      <c r="B1256" t="str">
        <f>IF(A1256 &lt;= 'Additional Data'!$B$2,"Low", IF(A1256 &lt;='Additional Data'!$B$3, "Medium", "High"))</f>
        <v>Low</v>
      </c>
      <c r="C1256">
        <v>1</v>
      </c>
      <c r="D1256">
        <v>0</v>
      </c>
      <c r="E1256">
        <v>97</v>
      </c>
      <c r="F1256" t="str">
        <f t="shared" si="171"/>
        <v>Old</v>
      </c>
      <c r="G1256">
        <v>6</v>
      </c>
      <c r="H1256">
        <v>6</v>
      </c>
      <c r="I1256">
        <v>29</v>
      </c>
      <c r="J1256">
        <v>12</v>
      </c>
      <c r="K1256">
        <v>15</v>
      </c>
      <c r="L1256">
        <v>8</v>
      </c>
      <c r="M1256">
        <f>INDEX('Additional Data'!$H$2:$M$2, MATCH(MAX(G1256:L1256), G1256:L1256,0))</f>
        <v>0</v>
      </c>
      <c r="N1256">
        <v>3</v>
      </c>
      <c r="O1256">
        <v>2</v>
      </c>
      <c r="P1256">
        <v>1</v>
      </c>
      <c r="Q1256">
        <v>3</v>
      </c>
      <c r="R1256">
        <v>8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3</v>
      </c>
      <c r="Z1256">
        <v>11</v>
      </c>
      <c r="AA1256">
        <v>0</v>
      </c>
      <c r="AB1256">
        <v>52</v>
      </c>
      <c r="AC1256" t="str" cm="1">
        <f t="array" ref="AC1256">_xlfn.IFS(AB1256 &lt; 30, "&lt; 30", AB1256 &lt; 40, "30-39", AB1256 &lt; 50, "40-49", AB1256 &gt;= 50, "50+")</f>
        <v>50+</v>
      </c>
      <c r="AD1256">
        <v>2744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 t="str" cm="1">
        <f t="array" ref="AJ125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25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56">
        <v>0</v>
      </c>
      <c r="AM1256">
        <v>0</v>
      </c>
      <c r="AN1256">
        <v>0</v>
      </c>
      <c r="AO1256">
        <v>1</v>
      </c>
      <c r="AP1256">
        <v>0</v>
      </c>
      <c r="AQ1256" t="str" cm="1">
        <f t="array" ref="AQ125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256" t="str" cm="1">
        <f t="array" ref="AR125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56">
        <v>68</v>
      </c>
      <c r="AT1256">
        <v>60</v>
      </c>
      <c r="AU1256">
        <v>0</v>
      </c>
      <c r="AV1256">
        <v>1</v>
      </c>
      <c r="AW1256" t="s">
        <v>47</v>
      </c>
      <c r="AX1256" t="s">
        <v>13</v>
      </c>
      <c r="AY1256" t="str">
        <f t="shared" si="172"/>
        <v>Store</v>
      </c>
      <c r="AZ1256">
        <v>6</v>
      </c>
      <c r="BA1256" t="s">
        <v>44</v>
      </c>
      <c r="BB1256">
        <f t="shared" si="173"/>
        <v>6</v>
      </c>
      <c r="BC1256">
        <f t="shared" si="174"/>
        <v>76</v>
      </c>
      <c r="BD1256">
        <f t="shared" si="175"/>
        <v>0.99999999999999978</v>
      </c>
      <c r="BE1256">
        <f t="shared" si="176"/>
        <v>2</v>
      </c>
      <c r="BF1256">
        <f t="shared" si="177"/>
        <v>2</v>
      </c>
      <c r="BG1256">
        <f t="shared" si="178"/>
        <v>5</v>
      </c>
      <c r="BH1256">
        <f t="shared" si="179"/>
        <v>0</v>
      </c>
      <c r="BI1256" t="str">
        <f>VLOOKUP(BH1256,'Additional Data'!$E$1:$F$12,2,FALSE)</f>
        <v>Churned Customer</v>
      </c>
      <c r="BJ1256" t="str">
        <f>IF(G1256 &lt;= 'Additional Data'!$Q$2, "Low", IF(G1256 &lt;= 'Additional Data'!$Q$3, "Medium", "High"))</f>
        <v>Low</v>
      </c>
      <c r="BK1256" t="str">
        <f>IF(K1256 &lt;= 'Additional Data'!$V$2, "Low", IF(K1256 &lt;= 'Additional Data'!$V$3, "Medium", "High"))</f>
        <v>Medium</v>
      </c>
      <c r="BL1256" t="str">
        <f>IF(L1256 &lt;= 'Additional Data'!$AA$2, "Low", IF(L1256 &lt;= 'Additional Data'!$AA$3, "Medium", "High"))</f>
        <v>Low</v>
      </c>
      <c r="BM1256">
        <v>1255</v>
      </c>
    </row>
    <row r="1257" spans="1:65" x14ac:dyDescent="0.25">
      <c r="A1257">
        <v>66303</v>
      </c>
      <c r="B1257" t="str">
        <f>IF(A1257 &lt;= 'Additional Data'!$B$2,"Low", IF(A1257 &lt;='Additional Data'!$B$3, "Medium", "High"))</f>
        <v>Medium</v>
      </c>
      <c r="C1257">
        <v>0</v>
      </c>
      <c r="D1257">
        <v>1</v>
      </c>
      <c r="E1257">
        <v>56</v>
      </c>
      <c r="F1257" t="str">
        <f t="shared" si="171"/>
        <v>Mid</v>
      </c>
      <c r="G1257">
        <v>1090</v>
      </c>
      <c r="H1257">
        <v>12</v>
      </c>
      <c r="I1257">
        <v>96</v>
      </c>
      <c r="J1257">
        <v>16</v>
      </c>
      <c r="K1257">
        <v>12</v>
      </c>
      <c r="L1257">
        <v>60</v>
      </c>
      <c r="M1257">
        <f>INDEX('Additional Data'!$H$2:$M$2, MATCH(MAX(G1257:L1257), G1257:L1257,0))</f>
        <v>0</v>
      </c>
      <c r="N1257">
        <v>4</v>
      </c>
      <c r="O1257">
        <v>3</v>
      </c>
      <c r="P1257">
        <v>4</v>
      </c>
      <c r="Q1257">
        <v>11</v>
      </c>
      <c r="R1257">
        <v>8</v>
      </c>
      <c r="S1257">
        <v>0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3</v>
      </c>
      <c r="Z1257">
        <v>11</v>
      </c>
      <c r="AA1257">
        <v>0</v>
      </c>
      <c r="AB1257">
        <v>49</v>
      </c>
      <c r="AC1257" t="str" cm="1">
        <f t="array" ref="AC1257">_xlfn.IFS(AB1257 &lt; 30, "&lt; 30", AB1257 &lt; 40, "30-39", AB1257 &lt; 50, "40-49", AB1257 &gt;= 50, "50+")</f>
        <v>40-49</v>
      </c>
      <c r="AD1257">
        <v>2647</v>
      </c>
      <c r="AE1257">
        <v>0</v>
      </c>
      <c r="AF1257">
        <v>1</v>
      </c>
      <c r="AG1257">
        <v>0</v>
      </c>
      <c r="AH1257">
        <v>0</v>
      </c>
      <c r="AI1257">
        <v>0</v>
      </c>
      <c r="AJ1257" t="str" cm="1">
        <f t="array" ref="AJ125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5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57">
        <v>0</v>
      </c>
      <c r="AM1257">
        <v>0</v>
      </c>
      <c r="AN1257">
        <v>1</v>
      </c>
      <c r="AO1257">
        <v>0</v>
      </c>
      <c r="AP1257">
        <v>0</v>
      </c>
      <c r="AQ1257" t="str" cm="1">
        <f t="array" ref="AQ125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57" t="str" cm="1">
        <f t="array" ref="AR125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57">
        <v>1226</v>
      </c>
      <c r="AT1257">
        <v>1166</v>
      </c>
      <c r="AU1257">
        <v>1</v>
      </c>
      <c r="AV1257">
        <v>1</v>
      </c>
      <c r="AW1257" t="s">
        <v>43</v>
      </c>
      <c r="AX1257" t="s">
        <v>13</v>
      </c>
      <c r="AY1257" t="str">
        <f t="shared" si="172"/>
        <v>Store</v>
      </c>
      <c r="AZ1257">
        <v>18</v>
      </c>
      <c r="BA1257" t="s">
        <v>48</v>
      </c>
      <c r="BB1257">
        <f t="shared" si="173"/>
        <v>18</v>
      </c>
      <c r="BC1257">
        <f t="shared" si="174"/>
        <v>1286</v>
      </c>
      <c r="BD1257">
        <f t="shared" si="175"/>
        <v>5</v>
      </c>
      <c r="BE1257">
        <f t="shared" si="176"/>
        <v>7</v>
      </c>
      <c r="BF1257">
        <f t="shared" si="177"/>
        <v>8</v>
      </c>
      <c r="BG1257">
        <f t="shared" si="178"/>
        <v>20</v>
      </c>
      <c r="BH1257">
        <f t="shared" si="179"/>
        <v>7</v>
      </c>
      <c r="BI1257" t="str">
        <f>VLOOKUP(BH1257,'Additional Data'!$E$1:$F$12,2,FALSE)</f>
        <v>Loyal Customer</v>
      </c>
      <c r="BJ1257" t="str">
        <f>IF(G1257 &lt;= 'Additional Data'!$Q$2, "Low", IF(G1257 &lt;= 'Additional Data'!$Q$3, "Medium", "High"))</f>
        <v>High</v>
      </c>
      <c r="BK1257" t="str">
        <f>IF(K1257 &lt;= 'Additional Data'!$V$2, "Low", IF(K1257 &lt;= 'Additional Data'!$V$3, "Medium", "High"))</f>
        <v>Medium</v>
      </c>
      <c r="BL1257" t="str">
        <f>IF(L1257 &lt;= 'Additional Data'!$AA$2, "Low", IF(L1257 &lt;= 'Additional Data'!$AA$3, "Medium", "High"))</f>
        <v>High</v>
      </c>
      <c r="BM1257">
        <v>1256</v>
      </c>
    </row>
    <row r="1258" spans="1:65" x14ac:dyDescent="0.25">
      <c r="A1258">
        <v>37368</v>
      </c>
      <c r="B1258" t="str">
        <f>IF(A1258 &lt;= 'Additional Data'!$B$2,"Low", IF(A1258 &lt;='Additional Data'!$B$3, "Medium", "High"))</f>
        <v>Medium</v>
      </c>
      <c r="C1258">
        <v>1</v>
      </c>
      <c r="D1258">
        <v>0</v>
      </c>
      <c r="E1258">
        <v>4</v>
      </c>
      <c r="F1258" t="str">
        <f t="shared" si="171"/>
        <v>Very Recent</v>
      </c>
      <c r="G1258">
        <v>3</v>
      </c>
      <c r="H1258">
        <v>2</v>
      </c>
      <c r="I1258">
        <v>11</v>
      </c>
      <c r="J1258">
        <v>2</v>
      </c>
      <c r="K1258">
        <v>2</v>
      </c>
      <c r="L1258">
        <v>10</v>
      </c>
      <c r="M1258">
        <f>INDEX('Additional Data'!$H$2:$M$2, MATCH(MAX(G1258:L1258), G1258:L1258,0))</f>
        <v>0</v>
      </c>
      <c r="N1258">
        <v>1</v>
      </c>
      <c r="O1258">
        <v>1</v>
      </c>
      <c r="P1258">
        <v>0</v>
      </c>
      <c r="Q1258">
        <v>2</v>
      </c>
      <c r="R1258">
        <v>6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3</v>
      </c>
      <c r="Z1258">
        <v>11</v>
      </c>
      <c r="AA1258">
        <v>0</v>
      </c>
      <c r="AB1258">
        <v>45</v>
      </c>
      <c r="AC1258" t="str" cm="1">
        <f t="array" ref="AC1258">_xlfn.IFS(AB1258 &lt; 30, "&lt; 30", AB1258 &lt; 40, "30-39", AB1258 &lt; 50, "40-49", AB1258 &gt;= 50, "50+")</f>
        <v>40-49</v>
      </c>
      <c r="AD1258">
        <v>2354</v>
      </c>
      <c r="AE1258">
        <v>0</v>
      </c>
      <c r="AF1258">
        <v>1</v>
      </c>
      <c r="AG1258">
        <v>0</v>
      </c>
      <c r="AH1258">
        <v>0</v>
      </c>
      <c r="AI1258">
        <v>0</v>
      </c>
      <c r="AJ1258" t="str" cm="1">
        <f t="array" ref="AJ125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5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58">
        <v>0</v>
      </c>
      <c r="AM1258">
        <v>0</v>
      </c>
      <c r="AN1258">
        <v>0</v>
      </c>
      <c r="AO1258">
        <v>1</v>
      </c>
      <c r="AP1258">
        <v>0</v>
      </c>
      <c r="AQ1258" t="str" cm="1">
        <f t="array" ref="AQ125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258" t="str" cm="1">
        <f t="array" ref="AR125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58">
        <v>20</v>
      </c>
      <c r="AT1258">
        <v>10</v>
      </c>
      <c r="AU1258">
        <v>1</v>
      </c>
      <c r="AV1258">
        <v>1</v>
      </c>
      <c r="AW1258" t="s">
        <v>45</v>
      </c>
      <c r="AX1258" t="s">
        <v>13</v>
      </c>
      <c r="AY1258" t="str">
        <f t="shared" si="172"/>
        <v>Store</v>
      </c>
      <c r="AZ1258">
        <v>3</v>
      </c>
      <c r="BA1258" t="s">
        <v>48</v>
      </c>
      <c r="BB1258">
        <f t="shared" si="173"/>
        <v>3</v>
      </c>
      <c r="BC1258">
        <f t="shared" si="174"/>
        <v>30</v>
      </c>
      <c r="BD1258">
        <f t="shared" si="175"/>
        <v>10</v>
      </c>
      <c r="BE1258">
        <f t="shared" si="176"/>
        <v>0</v>
      </c>
      <c r="BF1258">
        <f t="shared" si="177"/>
        <v>0</v>
      </c>
      <c r="BG1258">
        <f t="shared" si="178"/>
        <v>10</v>
      </c>
      <c r="BH1258">
        <f t="shared" si="179"/>
        <v>2</v>
      </c>
      <c r="BI1258" t="str">
        <f>VLOOKUP(BH1258,'Additional Data'!$E$1:$F$12,2,FALSE)</f>
        <v>Churned Customer</v>
      </c>
      <c r="BJ1258" t="str">
        <f>IF(G1258 &lt;= 'Additional Data'!$Q$2, "Low", IF(G1258 &lt;= 'Additional Data'!$Q$3, "Medium", "High"))</f>
        <v>Low</v>
      </c>
      <c r="BK1258" t="str">
        <f>IF(K1258 &lt;= 'Additional Data'!$V$2, "Low", IF(K1258 &lt;= 'Additional Data'!$V$3, "Medium", "High"))</f>
        <v>Medium</v>
      </c>
      <c r="BL1258" t="str">
        <f>IF(L1258 &lt;= 'Additional Data'!$AA$2, "Low", IF(L1258 &lt;= 'Additional Data'!$AA$3, "Medium", "High"))</f>
        <v>Medium</v>
      </c>
      <c r="BM1258">
        <v>1257</v>
      </c>
    </row>
    <row r="1259" spans="1:65" x14ac:dyDescent="0.25">
      <c r="A1259">
        <v>40800</v>
      </c>
      <c r="B1259" t="str">
        <f>IF(A1259 &lt;= 'Additional Data'!$B$2,"Low", IF(A1259 &lt;='Additional Data'!$B$3, "Medium", "High"))</f>
        <v>Medium</v>
      </c>
      <c r="C1259">
        <v>1</v>
      </c>
      <c r="D1259">
        <v>2</v>
      </c>
      <c r="E1259">
        <v>77</v>
      </c>
      <c r="F1259" t="str">
        <f t="shared" si="171"/>
        <v>Old</v>
      </c>
      <c r="G1259">
        <v>24</v>
      </c>
      <c r="H1259">
        <v>0</v>
      </c>
      <c r="I1259">
        <v>27</v>
      </c>
      <c r="J1259">
        <v>8</v>
      </c>
      <c r="K1259">
        <v>30</v>
      </c>
      <c r="L1259">
        <v>10</v>
      </c>
      <c r="M1259">
        <f>INDEX('Additional Data'!$H$2:$M$2, MATCH(MAX(G1259:L1259), G1259:L1259,0))</f>
        <v>0</v>
      </c>
      <c r="N1259">
        <v>2</v>
      </c>
      <c r="O1259">
        <v>3</v>
      </c>
      <c r="P1259">
        <v>0</v>
      </c>
      <c r="Q1259">
        <v>3</v>
      </c>
      <c r="R1259">
        <v>7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</v>
      </c>
      <c r="Y1259">
        <v>3</v>
      </c>
      <c r="Z1259">
        <v>11</v>
      </c>
      <c r="AA1259">
        <v>0</v>
      </c>
      <c r="AB1259">
        <v>56</v>
      </c>
      <c r="AC1259" t="str" cm="1">
        <f t="array" ref="AC1259">_xlfn.IFS(AB1259 &lt; 30, "&lt; 30", AB1259 &lt; 40, "30-39", AB1259 &lt; 50, "40-49", AB1259 &gt;= 50, "50+")</f>
        <v>50+</v>
      </c>
      <c r="AD1259">
        <v>2703</v>
      </c>
      <c r="AE1259">
        <v>0</v>
      </c>
      <c r="AF1259">
        <v>1</v>
      </c>
      <c r="AG1259">
        <v>0</v>
      </c>
      <c r="AH1259">
        <v>0</v>
      </c>
      <c r="AI1259">
        <v>0</v>
      </c>
      <c r="AJ1259" t="str" cm="1">
        <f t="array" ref="AJ125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5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59">
        <v>0</v>
      </c>
      <c r="AM1259">
        <v>0</v>
      </c>
      <c r="AN1259">
        <v>1</v>
      </c>
      <c r="AO1259">
        <v>0</v>
      </c>
      <c r="AP1259">
        <v>0</v>
      </c>
      <c r="AQ1259" t="str" cm="1">
        <f t="array" ref="AQ125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59" t="str" cm="1">
        <f t="array" ref="AR125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59">
        <v>89</v>
      </c>
      <c r="AT1259">
        <v>79</v>
      </c>
      <c r="AU1259">
        <v>0</v>
      </c>
      <c r="AV1259">
        <v>3</v>
      </c>
      <c r="AW1259" t="s">
        <v>47</v>
      </c>
      <c r="AX1259" t="s">
        <v>11</v>
      </c>
      <c r="AY1259" t="str">
        <f t="shared" si="172"/>
        <v>Web</v>
      </c>
      <c r="AZ1259">
        <v>6</v>
      </c>
      <c r="BA1259" t="s">
        <v>44</v>
      </c>
      <c r="BB1259">
        <f t="shared" si="173"/>
        <v>6</v>
      </c>
      <c r="BC1259">
        <f t="shared" si="174"/>
        <v>99</v>
      </c>
      <c r="BD1259">
        <f t="shared" si="175"/>
        <v>3.0000000000000004</v>
      </c>
      <c r="BE1259">
        <f t="shared" si="176"/>
        <v>2</v>
      </c>
      <c r="BF1259">
        <f t="shared" si="177"/>
        <v>3</v>
      </c>
      <c r="BG1259">
        <f t="shared" si="178"/>
        <v>8</v>
      </c>
      <c r="BH1259">
        <f t="shared" si="179"/>
        <v>1</v>
      </c>
      <c r="BI1259" t="str">
        <f>VLOOKUP(BH1259,'Additional Data'!$E$1:$F$12,2,FALSE)</f>
        <v>Churned Customer</v>
      </c>
      <c r="BJ1259" t="str">
        <f>IF(G1259 &lt;= 'Additional Data'!$Q$2, "Low", IF(G1259 &lt;= 'Additional Data'!$Q$3, "Medium", "High"))</f>
        <v>Low</v>
      </c>
      <c r="BK1259" t="str">
        <f>IF(K1259 &lt;= 'Additional Data'!$V$2, "Low", IF(K1259 &lt;= 'Additional Data'!$V$3, "Medium", "High"))</f>
        <v>Medium</v>
      </c>
      <c r="BL1259" t="str">
        <f>IF(L1259 &lt;= 'Additional Data'!$AA$2, "Low", IF(L1259 &lt;= 'Additional Data'!$AA$3, "Medium", "High"))</f>
        <v>Medium</v>
      </c>
      <c r="BM1259">
        <v>1258</v>
      </c>
    </row>
    <row r="1260" spans="1:65" x14ac:dyDescent="0.25">
      <c r="A1260">
        <v>71847</v>
      </c>
      <c r="B1260" t="str">
        <f>IF(A1260 &lt;= 'Additional Data'!$B$2,"Low", IF(A1260 &lt;='Additional Data'!$B$3, "Medium", "High"))</f>
        <v>High</v>
      </c>
      <c r="C1260">
        <v>0</v>
      </c>
      <c r="D1260">
        <v>0</v>
      </c>
      <c r="E1260">
        <v>95</v>
      </c>
      <c r="F1260" t="str">
        <f t="shared" si="171"/>
        <v>Old</v>
      </c>
      <c r="G1260">
        <v>737</v>
      </c>
      <c r="H1260">
        <v>21</v>
      </c>
      <c r="I1260">
        <v>106</v>
      </c>
      <c r="J1260">
        <v>55</v>
      </c>
      <c r="K1260">
        <v>63</v>
      </c>
      <c r="L1260">
        <v>210</v>
      </c>
      <c r="M1260">
        <f>INDEX('Additional Data'!$H$2:$M$2, MATCH(MAX(G1260:L1260), G1260:L1260,0))</f>
        <v>0</v>
      </c>
      <c r="N1260">
        <v>0</v>
      </c>
      <c r="O1260">
        <v>6</v>
      </c>
      <c r="P1260">
        <v>7</v>
      </c>
      <c r="Q1260">
        <v>9</v>
      </c>
      <c r="R1260">
        <v>3</v>
      </c>
      <c r="S1260">
        <v>0</v>
      </c>
      <c r="T1260">
        <v>0</v>
      </c>
      <c r="U1260">
        <v>0</v>
      </c>
      <c r="V1260">
        <v>1</v>
      </c>
      <c r="W1260">
        <v>0</v>
      </c>
      <c r="X1260">
        <v>0</v>
      </c>
      <c r="Y1260">
        <v>3</v>
      </c>
      <c r="Z1260">
        <v>11</v>
      </c>
      <c r="AA1260">
        <v>0</v>
      </c>
      <c r="AB1260">
        <v>42</v>
      </c>
      <c r="AC1260" t="str" cm="1">
        <f t="array" ref="AC1260">_xlfn.IFS(AB1260 &lt; 30, "&lt; 30", AB1260 &lt; 40, "30-39", AB1260 &lt; 50, "40-49", AB1260 &gt;= 50, "50+")</f>
        <v>40-49</v>
      </c>
      <c r="AD1260">
        <v>2805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 t="str" cm="1">
        <f t="array" ref="AJ126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26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60">
        <v>0</v>
      </c>
      <c r="AM1260">
        <v>0</v>
      </c>
      <c r="AN1260">
        <v>1</v>
      </c>
      <c r="AO1260">
        <v>0</v>
      </c>
      <c r="AP1260">
        <v>0</v>
      </c>
      <c r="AQ1260" t="str" cm="1">
        <f t="array" ref="AQ126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60" t="str" cm="1">
        <f t="array" ref="AR126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60">
        <v>982</v>
      </c>
      <c r="AT1260">
        <v>772</v>
      </c>
      <c r="AU1260">
        <v>1</v>
      </c>
      <c r="AV1260">
        <v>0</v>
      </c>
      <c r="AW1260" t="s">
        <v>43</v>
      </c>
      <c r="AX1260" t="s">
        <v>13</v>
      </c>
      <c r="AY1260" t="str">
        <f t="shared" si="172"/>
        <v>Store</v>
      </c>
      <c r="AZ1260">
        <v>22</v>
      </c>
      <c r="BA1260" t="s">
        <v>48</v>
      </c>
      <c r="BB1260">
        <f t="shared" si="173"/>
        <v>22</v>
      </c>
      <c r="BC1260">
        <f t="shared" si="174"/>
        <v>1192</v>
      </c>
      <c r="BD1260">
        <f t="shared" si="175"/>
        <v>0.99999999999999978</v>
      </c>
      <c r="BE1260">
        <f t="shared" si="176"/>
        <v>8</v>
      </c>
      <c r="BF1260">
        <f t="shared" si="177"/>
        <v>8</v>
      </c>
      <c r="BG1260">
        <f t="shared" si="178"/>
        <v>17</v>
      </c>
      <c r="BH1260">
        <f t="shared" si="179"/>
        <v>5</v>
      </c>
      <c r="BI1260" t="str">
        <f>VLOOKUP(BH1260,'Additional Data'!$E$1:$F$12,2,FALSE)</f>
        <v>Loyal Customer</v>
      </c>
      <c r="BJ1260" t="str">
        <f>IF(G1260 &lt;= 'Additional Data'!$Q$2, "Low", IF(G1260 &lt;= 'Additional Data'!$Q$3, "Medium", "High"))</f>
        <v>High</v>
      </c>
      <c r="BK1260" t="str">
        <f>IF(K1260 &lt;= 'Additional Data'!$V$2, "Low", IF(K1260 &lt;= 'Additional Data'!$V$3, "Medium", "High"))</f>
        <v>High</v>
      </c>
      <c r="BL1260" t="str">
        <f>IF(L1260 &lt;= 'Additional Data'!$AA$2, "Low", IF(L1260 &lt;= 'Additional Data'!$AA$3, "Medium", "High"))</f>
        <v>High</v>
      </c>
      <c r="BM1260">
        <v>1259</v>
      </c>
    </row>
    <row r="1261" spans="1:65" x14ac:dyDescent="0.25">
      <c r="A1261">
        <v>46149</v>
      </c>
      <c r="B1261" t="str">
        <f>IF(A1261 &lt;= 'Additional Data'!$B$2,"Low", IF(A1261 &lt;='Additional Data'!$B$3, "Medium", "High"))</f>
        <v>Medium</v>
      </c>
      <c r="C1261">
        <v>0</v>
      </c>
      <c r="D1261">
        <v>1</v>
      </c>
      <c r="E1261">
        <v>36</v>
      </c>
      <c r="F1261" t="str">
        <f t="shared" si="171"/>
        <v>Mid</v>
      </c>
      <c r="G1261">
        <v>254</v>
      </c>
      <c r="H1261">
        <v>6</v>
      </c>
      <c r="I1261">
        <v>71</v>
      </c>
      <c r="J1261">
        <v>4</v>
      </c>
      <c r="K1261">
        <v>0</v>
      </c>
      <c r="L1261">
        <v>27</v>
      </c>
      <c r="M1261">
        <f>INDEX('Additional Data'!$H$2:$M$2, MATCH(MAX(G1261:L1261), G1261:L1261,0))</f>
        <v>0</v>
      </c>
      <c r="N1261">
        <v>5</v>
      </c>
      <c r="O1261">
        <v>5</v>
      </c>
      <c r="P1261">
        <v>1</v>
      </c>
      <c r="Q1261">
        <v>7</v>
      </c>
      <c r="R1261">
        <v>5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3</v>
      </c>
      <c r="Z1261">
        <v>11</v>
      </c>
      <c r="AA1261">
        <v>0</v>
      </c>
      <c r="AB1261">
        <v>45</v>
      </c>
      <c r="AC1261" t="str" cm="1">
        <f t="array" ref="AC1261">_xlfn.IFS(AB1261 &lt; 30, "&lt; 30", AB1261 &lt; 40, "30-39", AB1261 &lt; 50, "40-49", AB1261 &gt;= 50, "50+")</f>
        <v>40-49</v>
      </c>
      <c r="AD1261">
        <v>2371</v>
      </c>
      <c r="AE1261">
        <v>0</v>
      </c>
      <c r="AF1261">
        <v>1</v>
      </c>
      <c r="AG1261">
        <v>0</v>
      </c>
      <c r="AH1261">
        <v>0</v>
      </c>
      <c r="AI1261">
        <v>0</v>
      </c>
      <c r="AJ1261" t="str" cm="1">
        <f t="array" ref="AJ126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6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61">
        <v>0</v>
      </c>
      <c r="AM1261">
        <v>0</v>
      </c>
      <c r="AN1261">
        <v>1</v>
      </c>
      <c r="AO1261">
        <v>0</v>
      </c>
      <c r="AP1261">
        <v>0</v>
      </c>
      <c r="AQ1261" t="str" cm="1">
        <f t="array" ref="AQ126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61" t="str" cm="1">
        <f t="array" ref="AR126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61">
        <v>335</v>
      </c>
      <c r="AT1261">
        <v>308</v>
      </c>
      <c r="AU1261">
        <v>0</v>
      </c>
      <c r="AV1261">
        <v>1</v>
      </c>
      <c r="AW1261" t="s">
        <v>47</v>
      </c>
      <c r="AX1261" t="s">
        <v>13</v>
      </c>
      <c r="AY1261" t="str">
        <f t="shared" si="172"/>
        <v>Store</v>
      </c>
      <c r="AZ1261">
        <v>13</v>
      </c>
      <c r="BA1261" t="s">
        <v>44</v>
      </c>
      <c r="BB1261">
        <f t="shared" si="173"/>
        <v>13</v>
      </c>
      <c r="BC1261">
        <f t="shared" si="174"/>
        <v>362</v>
      </c>
      <c r="BD1261">
        <f t="shared" si="175"/>
        <v>7</v>
      </c>
      <c r="BE1261">
        <f t="shared" si="176"/>
        <v>5</v>
      </c>
      <c r="BF1261">
        <f t="shared" si="177"/>
        <v>4</v>
      </c>
      <c r="BG1261">
        <f t="shared" si="178"/>
        <v>16</v>
      </c>
      <c r="BH1261">
        <f t="shared" si="179"/>
        <v>5</v>
      </c>
      <c r="BI1261" t="str">
        <f>VLOOKUP(BH1261,'Additional Data'!$E$1:$F$12,2,FALSE)</f>
        <v>Loyal Customer</v>
      </c>
      <c r="BJ1261" t="str">
        <f>IF(G1261 &lt;= 'Additional Data'!$Q$2, "Low", IF(G1261 &lt;= 'Additional Data'!$Q$3, "Medium", "High"))</f>
        <v>Medium</v>
      </c>
      <c r="BK1261" t="str">
        <f>IF(K1261 &lt;= 'Additional Data'!$V$2, "Low", IF(K1261 &lt;= 'Additional Data'!$V$3, "Medium", "High"))</f>
        <v>Low</v>
      </c>
      <c r="BL1261" t="str">
        <f>IF(L1261 &lt;= 'Additional Data'!$AA$2, "Low", IF(L1261 &lt;= 'Additional Data'!$AA$3, "Medium", "High"))</f>
        <v>Medium</v>
      </c>
      <c r="BM1261">
        <v>1260</v>
      </c>
    </row>
    <row r="1262" spans="1:65" x14ac:dyDescent="0.25">
      <c r="A1262">
        <v>78687</v>
      </c>
      <c r="B1262" t="str">
        <f>IF(A1262 &lt;= 'Additional Data'!$B$2,"Low", IF(A1262 &lt;='Additional Data'!$B$3, "Medium", "High"))</f>
        <v>High</v>
      </c>
      <c r="C1262">
        <v>0</v>
      </c>
      <c r="D1262">
        <v>0</v>
      </c>
      <c r="E1262">
        <v>13</v>
      </c>
      <c r="F1262" t="str">
        <f t="shared" si="171"/>
        <v>Recent</v>
      </c>
      <c r="G1262">
        <v>817</v>
      </c>
      <c r="H1262">
        <v>185</v>
      </c>
      <c r="I1262">
        <v>687</v>
      </c>
      <c r="J1262">
        <v>145</v>
      </c>
      <c r="K1262">
        <v>55</v>
      </c>
      <c r="L1262">
        <v>241</v>
      </c>
      <c r="M1262">
        <f>INDEX('Additional Data'!$H$2:$M$2, MATCH(MAX(G1262:L1262), G1262:L1262,0))</f>
        <v>0</v>
      </c>
      <c r="N1262">
        <v>1</v>
      </c>
      <c r="O1262">
        <v>4</v>
      </c>
      <c r="P1262">
        <v>6</v>
      </c>
      <c r="Q1262">
        <v>8</v>
      </c>
      <c r="R1262">
        <v>2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3</v>
      </c>
      <c r="Z1262">
        <v>11</v>
      </c>
      <c r="AA1262">
        <v>1</v>
      </c>
      <c r="AB1262">
        <v>37</v>
      </c>
      <c r="AC1262" t="str" cm="1">
        <f t="array" ref="AC1262">_xlfn.IFS(AB1262 &lt; 30, "&lt; 30", AB1262 &lt; 40, "30-39", AB1262 &lt; 50, "40-49", AB1262 &gt;= 50, "50+")</f>
        <v>30-39</v>
      </c>
      <c r="AD1262">
        <v>2848</v>
      </c>
      <c r="AE1262">
        <v>0</v>
      </c>
      <c r="AF1262">
        <v>0</v>
      </c>
      <c r="AG1262">
        <v>0</v>
      </c>
      <c r="AH1262">
        <v>1</v>
      </c>
      <c r="AI1262">
        <v>0</v>
      </c>
      <c r="AJ1262" t="str" cm="1">
        <f t="array" ref="AJ126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26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62">
        <v>0</v>
      </c>
      <c r="AM1262">
        <v>0</v>
      </c>
      <c r="AN1262">
        <v>1</v>
      </c>
      <c r="AO1262">
        <v>0</v>
      </c>
      <c r="AP1262">
        <v>0</v>
      </c>
      <c r="AQ1262" t="str" cm="1">
        <f t="array" ref="AQ126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62" t="str" cm="1">
        <f t="array" ref="AR126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62">
        <v>1889</v>
      </c>
      <c r="AT1262">
        <v>1648</v>
      </c>
      <c r="AU1262">
        <v>1</v>
      </c>
      <c r="AV1262">
        <v>0</v>
      </c>
      <c r="AW1262" t="s">
        <v>43</v>
      </c>
      <c r="AX1262" t="s">
        <v>13</v>
      </c>
      <c r="AY1262" t="str">
        <f t="shared" si="172"/>
        <v>Store</v>
      </c>
      <c r="AZ1262">
        <v>18</v>
      </c>
      <c r="BA1262" t="s">
        <v>48</v>
      </c>
      <c r="BB1262">
        <f t="shared" si="173"/>
        <v>18</v>
      </c>
      <c r="BC1262">
        <f t="shared" si="174"/>
        <v>2130</v>
      </c>
      <c r="BD1262">
        <f t="shared" si="175"/>
        <v>9</v>
      </c>
      <c r="BE1262">
        <f t="shared" si="176"/>
        <v>7</v>
      </c>
      <c r="BF1262">
        <f t="shared" si="177"/>
        <v>9</v>
      </c>
      <c r="BG1262">
        <f t="shared" si="178"/>
        <v>25</v>
      </c>
      <c r="BH1262">
        <f t="shared" si="179"/>
        <v>9</v>
      </c>
      <c r="BI1262" t="str">
        <f>VLOOKUP(BH1262,'Additional Data'!$E$1:$F$12,2,FALSE)</f>
        <v>Top Customer</v>
      </c>
      <c r="BJ1262" t="str">
        <f>IF(G1262 &lt;= 'Additional Data'!$Q$2, "Low", IF(G1262 &lt;= 'Additional Data'!$Q$3, "Medium", "High"))</f>
        <v>High</v>
      </c>
      <c r="BK1262" t="str">
        <f>IF(K1262 &lt;= 'Additional Data'!$V$2, "Low", IF(K1262 &lt;= 'Additional Data'!$V$3, "Medium", "High"))</f>
        <v>High</v>
      </c>
      <c r="BL1262" t="str">
        <f>IF(L1262 &lt;= 'Additional Data'!$AA$2, "Low", IF(L1262 &lt;= 'Additional Data'!$AA$3, "Medium", "High"))</f>
        <v>High</v>
      </c>
      <c r="BM1262">
        <v>1261</v>
      </c>
    </row>
    <row r="1263" spans="1:65" x14ac:dyDescent="0.25">
      <c r="A1263">
        <v>49118</v>
      </c>
      <c r="B1263" t="str">
        <f>IF(A1263 &lt;= 'Additional Data'!$B$2,"Low", IF(A1263 &lt;='Additional Data'!$B$3, "Medium", "High"))</f>
        <v>Medium</v>
      </c>
      <c r="C1263">
        <v>0</v>
      </c>
      <c r="D1263">
        <v>0</v>
      </c>
      <c r="E1263">
        <v>90</v>
      </c>
      <c r="F1263" t="str">
        <f t="shared" si="171"/>
        <v>Old</v>
      </c>
      <c r="G1263">
        <v>620</v>
      </c>
      <c r="H1263">
        <v>54</v>
      </c>
      <c r="I1263">
        <v>239</v>
      </c>
      <c r="J1263">
        <v>99</v>
      </c>
      <c r="K1263">
        <v>98</v>
      </c>
      <c r="L1263">
        <v>119</v>
      </c>
      <c r="M1263">
        <f>INDEX('Additional Data'!$H$2:$M$2, MATCH(MAX(G1263:L1263), G1263:L1263,0))</f>
        <v>0</v>
      </c>
      <c r="N1263">
        <v>2</v>
      </c>
      <c r="O1263">
        <v>9</v>
      </c>
      <c r="P1263">
        <v>7</v>
      </c>
      <c r="Q1263">
        <v>10</v>
      </c>
      <c r="R1263">
        <v>7</v>
      </c>
      <c r="S1263">
        <v>0</v>
      </c>
      <c r="T1263">
        <v>1</v>
      </c>
      <c r="U1263">
        <v>0</v>
      </c>
      <c r="V1263">
        <v>0</v>
      </c>
      <c r="W1263">
        <v>1</v>
      </c>
      <c r="X1263">
        <v>0</v>
      </c>
      <c r="Y1263">
        <v>3</v>
      </c>
      <c r="Z1263">
        <v>11</v>
      </c>
      <c r="AA1263">
        <v>1</v>
      </c>
      <c r="AB1263">
        <v>49</v>
      </c>
      <c r="AC1263" t="str" cm="1">
        <f t="array" ref="AC1263">_xlfn.IFS(AB1263 &lt; 30, "&lt; 30", AB1263 &lt; 40, "30-39", AB1263 &lt; 50, "40-49", AB1263 &gt;= 50, "50+")</f>
        <v>40-49</v>
      </c>
      <c r="AD1263">
        <v>2839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 t="str" cm="1">
        <f t="array" ref="AJ126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26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63">
        <v>1</v>
      </c>
      <c r="AM1263">
        <v>0</v>
      </c>
      <c r="AN1263">
        <v>0</v>
      </c>
      <c r="AO1263">
        <v>0</v>
      </c>
      <c r="AP1263">
        <v>0</v>
      </c>
      <c r="AQ1263" t="str" cm="1">
        <f t="array" ref="AQ126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263" t="str" cm="1">
        <f t="array" ref="AR126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263">
        <v>1110</v>
      </c>
      <c r="AT1263">
        <v>991</v>
      </c>
      <c r="AU1263">
        <v>2</v>
      </c>
      <c r="AV1263">
        <v>0</v>
      </c>
      <c r="AW1263" t="s">
        <v>43</v>
      </c>
      <c r="AX1263" t="s">
        <v>13</v>
      </c>
      <c r="AY1263" t="str">
        <f t="shared" si="172"/>
        <v>Store</v>
      </c>
      <c r="AZ1263">
        <v>26</v>
      </c>
      <c r="BA1263" t="s">
        <v>48</v>
      </c>
      <c r="BB1263">
        <f t="shared" si="173"/>
        <v>26</v>
      </c>
      <c r="BC1263">
        <f t="shared" si="174"/>
        <v>1229</v>
      </c>
      <c r="BD1263">
        <f t="shared" si="175"/>
        <v>0.99999999999999978</v>
      </c>
      <c r="BE1263">
        <f t="shared" si="176"/>
        <v>9</v>
      </c>
      <c r="BF1263">
        <f t="shared" si="177"/>
        <v>8</v>
      </c>
      <c r="BG1263">
        <f t="shared" si="178"/>
        <v>18</v>
      </c>
      <c r="BH1263">
        <f t="shared" si="179"/>
        <v>6</v>
      </c>
      <c r="BI1263" t="str">
        <f>VLOOKUP(BH1263,'Additional Data'!$E$1:$F$12,2,FALSE)</f>
        <v>Loyal Customer</v>
      </c>
      <c r="BJ1263" t="str">
        <f>IF(G1263 &lt;= 'Additional Data'!$Q$2, "Low", IF(G1263 &lt;= 'Additional Data'!$Q$3, "Medium", "High"))</f>
        <v>High</v>
      </c>
      <c r="BK1263" t="str">
        <f>IF(K1263 &lt;= 'Additional Data'!$V$2, "Low", IF(K1263 &lt;= 'Additional Data'!$V$3, "Medium", "High"))</f>
        <v>High</v>
      </c>
      <c r="BL1263" t="str">
        <f>IF(L1263 &lt;= 'Additional Data'!$AA$2, "Low", IF(L1263 &lt;= 'Additional Data'!$AA$3, "Medium", "High"))</f>
        <v>High</v>
      </c>
      <c r="BM1263">
        <v>1262</v>
      </c>
    </row>
    <row r="1264" spans="1:65" x14ac:dyDescent="0.25">
      <c r="A1264">
        <v>37633</v>
      </c>
      <c r="B1264" t="str">
        <f>IF(A1264 &lt;= 'Additional Data'!$B$2,"Low", IF(A1264 &lt;='Additional Data'!$B$3, "Medium", "High"))</f>
        <v>Medium</v>
      </c>
      <c r="C1264">
        <v>1</v>
      </c>
      <c r="D1264">
        <v>1</v>
      </c>
      <c r="E1264">
        <v>49</v>
      </c>
      <c r="F1264" t="str">
        <f t="shared" si="171"/>
        <v>Mid</v>
      </c>
      <c r="G1264">
        <v>13</v>
      </c>
      <c r="H1264">
        <v>4</v>
      </c>
      <c r="I1264">
        <v>20</v>
      </c>
      <c r="J1264">
        <v>0</v>
      </c>
      <c r="K1264">
        <v>0</v>
      </c>
      <c r="L1264">
        <v>1</v>
      </c>
      <c r="M1264">
        <f>INDEX('Additional Data'!$H$2:$M$2, MATCH(MAX(G1264:L1264), G1264:L1264,0))</f>
        <v>0</v>
      </c>
      <c r="N1264">
        <v>2</v>
      </c>
      <c r="O1264">
        <v>1</v>
      </c>
      <c r="P1264">
        <v>0</v>
      </c>
      <c r="Q1264">
        <v>3</v>
      </c>
      <c r="R1264">
        <v>9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3</v>
      </c>
      <c r="Z1264">
        <v>11</v>
      </c>
      <c r="AA1264">
        <v>0</v>
      </c>
      <c r="AB1264">
        <v>63</v>
      </c>
      <c r="AC1264" t="str" cm="1">
        <f t="array" ref="AC1264">_xlfn.IFS(AB1264 &lt; 30, "&lt; 30", AB1264 &lt; 40, "30-39", AB1264 &lt; 50, "40-49", AB1264 &gt;= 50, "50+")</f>
        <v>50+</v>
      </c>
      <c r="AD1264">
        <v>2806</v>
      </c>
      <c r="AE1264">
        <v>0</v>
      </c>
      <c r="AF1264">
        <v>1</v>
      </c>
      <c r="AG1264">
        <v>0</v>
      </c>
      <c r="AH1264">
        <v>0</v>
      </c>
      <c r="AI1264">
        <v>0</v>
      </c>
      <c r="AJ1264" t="str" cm="1">
        <f t="array" ref="AJ126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6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64">
        <v>0</v>
      </c>
      <c r="AM1264">
        <v>0</v>
      </c>
      <c r="AN1264">
        <v>0</v>
      </c>
      <c r="AO1264">
        <v>0</v>
      </c>
      <c r="AP1264">
        <v>1</v>
      </c>
      <c r="AQ1264" t="str" cm="1">
        <f t="array" ref="AQ126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64" t="str" cm="1">
        <f t="array" ref="AR126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64">
        <v>37</v>
      </c>
      <c r="AT1264">
        <v>36</v>
      </c>
      <c r="AU1264">
        <v>0</v>
      </c>
      <c r="AV1264">
        <v>2</v>
      </c>
      <c r="AW1264" t="s">
        <v>45</v>
      </c>
      <c r="AX1264" t="s">
        <v>13</v>
      </c>
      <c r="AY1264" t="str">
        <f t="shared" si="172"/>
        <v>Store</v>
      </c>
      <c r="AZ1264">
        <v>4</v>
      </c>
      <c r="BA1264" t="s">
        <v>44</v>
      </c>
      <c r="BB1264">
        <f t="shared" si="173"/>
        <v>4</v>
      </c>
      <c r="BC1264">
        <f t="shared" si="174"/>
        <v>38</v>
      </c>
      <c r="BD1264">
        <f t="shared" si="175"/>
        <v>6</v>
      </c>
      <c r="BE1264">
        <f t="shared" si="176"/>
        <v>0</v>
      </c>
      <c r="BF1264">
        <f t="shared" si="177"/>
        <v>1</v>
      </c>
      <c r="BG1264">
        <f t="shared" si="178"/>
        <v>7</v>
      </c>
      <c r="BH1264">
        <f t="shared" si="179"/>
        <v>1</v>
      </c>
      <c r="BI1264" t="str">
        <f>VLOOKUP(BH1264,'Additional Data'!$E$1:$F$12,2,FALSE)</f>
        <v>Churned Customer</v>
      </c>
      <c r="BJ1264" t="str">
        <f>IF(G1264 &lt;= 'Additional Data'!$Q$2, "Low", IF(G1264 &lt;= 'Additional Data'!$Q$3, "Medium", "High"))</f>
        <v>Low</v>
      </c>
      <c r="BK1264" t="str">
        <f>IF(K1264 &lt;= 'Additional Data'!$V$2, "Low", IF(K1264 &lt;= 'Additional Data'!$V$3, "Medium", "High"))</f>
        <v>Low</v>
      </c>
      <c r="BL1264" t="str">
        <f>IF(L1264 &lt;= 'Additional Data'!$AA$2, "Low", IF(L1264 &lt;= 'Additional Data'!$AA$3, "Medium", "High"))</f>
        <v>Low</v>
      </c>
      <c r="BM1264">
        <v>1263</v>
      </c>
    </row>
    <row r="1265" spans="1:65" x14ac:dyDescent="0.25">
      <c r="A1265">
        <v>39767</v>
      </c>
      <c r="B1265" t="str">
        <f>IF(A1265 &lt;= 'Additional Data'!$B$2,"Low", IF(A1265 &lt;='Additional Data'!$B$3, "Medium", "High"))</f>
        <v>Medium</v>
      </c>
      <c r="C1265">
        <v>0</v>
      </c>
      <c r="D1265">
        <v>0</v>
      </c>
      <c r="E1265">
        <v>18</v>
      </c>
      <c r="F1265" t="str">
        <f t="shared" si="171"/>
        <v>Recent</v>
      </c>
      <c r="G1265">
        <v>113</v>
      </c>
      <c r="H1265">
        <v>61</v>
      </c>
      <c r="I1265">
        <v>204</v>
      </c>
      <c r="J1265">
        <v>34</v>
      </c>
      <c r="K1265">
        <v>26</v>
      </c>
      <c r="L1265">
        <v>47</v>
      </c>
      <c r="M1265">
        <f>INDEX('Additional Data'!$H$2:$M$2, MATCH(MAX(G1265:L1265), G1265:L1265,0))</f>
        <v>0</v>
      </c>
      <c r="N1265">
        <v>2</v>
      </c>
      <c r="O1265">
        <v>7</v>
      </c>
      <c r="P1265">
        <v>1</v>
      </c>
      <c r="Q1265">
        <v>7</v>
      </c>
      <c r="R1265">
        <v>8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3</v>
      </c>
      <c r="Z1265">
        <v>11</v>
      </c>
      <c r="AA1265">
        <v>0</v>
      </c>
      <c r="AB1265">
        <v>69</v>
      </c>
      <c r="AC1265" t="str" cm="1">
        <f t="array" ref="AC1265">_xlfn.IFS(AB1265 &lt; 30, "&lt; 30", AB1265 &lt; 40, "30-39", AB1265 &lt; 50, "40-49", AB1265 &gt;= 50, "50+")</f>
        <v>50+</v>
      </c>
      <c r="AD1265">
        <v>2502</v>
      </c>
      <c r="AE1265">
        <v>0</v>
      </c>
      <c r="AF1265">
        <v>0</v>
      </c>
      <c r="AG1265">
        <v>0</v>
      </c>
      <c r="AH1265">
        <v>1</v>
      </c>
      <c r="AI1265">
        <v>0</v>
      </c>
      <c r="AJ1265" t="str" cm="1">
        <f t="array" ref="AJ126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26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65">
        <v>0</v>
      </c>
      <c r="AM1265">
        <v>0</v>
      </c>
      <c r="AN1265">
        <v>0</v>
      </c>
      <c r="AO1265">
        <v>1</v>
      </c>
      <c r="AP1265">
        <v>0</v>
      </c>
      <c r="AQ1265" t="str" cm="1">
        <f t="array" ref="AQ126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265" t="str" cm="1">
        <f t="array" ref="AR126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65">
        <v>438</v>
      </c>
      <c r="AT1265">
        <v>391</v>
      </c>
      <c r="AU1265">
        <v>0</v>
      </c>
      <c r="AV1265">
        <v>0</v>
      </c>
      <c r="AW1265" t="s">
        <v>46</v>
      </c>
      <c r="AX1265" t="s">
        <v>11</v>
      </c>
      <c r="AY1265" t="str">
        <f t="shared" si="172"/>
        <v>Web</v>
      </c>
      <c r="AZ1265">
        <v>15</v>
      </c>
      <c r="BA1265" t="s">
        <v>44</v>
      </c>
      <c r="BB1265">
        <f t="shared" si="173"/>
        <v>15</v>
      </c>
      <c r="BC1265">
        <f t="shared" si="174"/>
        <v>485</v>
      </c>
      <c r="BD1265">
        <f t="shared" si="175"/>
        <v>9</v>
      </c>
      <c r="BE1265">
        <f t="shared" si="176"/>
        <v>5</v>
      </c>
      <c r="BF1265">
        <f t="shared" si="177"/>
        <v>5</v>
      </c>
      <c r="BG1265">
        <f t="shared" si="178"/>
        <v>19</v>
      </c>
      <c r="BH1265">
        <f t="shared" si="179"/>
        <v>7</v>
      </c>
      <c r="BI1265" t="str">
        <f>VLOOKUP(BH1265,'Additional Data'!$E$1:$F$12,2,FALSE)</f>
        <v>Loyal Customer</v>
      </c>
      <c r="BJ1265" t="str">
        <f>IF(G1265 &lt;= 'Additional Data'!$Q$2, "Low", IF(G1265 &lt;= 'Additional Data'!$Q$3, "Medium", "High"))</f>
        <v>Medium</v>
      </c>
      <c r="BK1265" t="str">
        <f>IF(K1265 &lt;= 'Additional Data'!$V$2, "Low", IF(K1265 &lt;= 'Additional Data'!$V$3, "Medium", "High"))</f>
        <v>Medium</v>
      </c>
      <c r="BL1265" t="str">
        <f>IF(L1265 &lt;= 'Additional Data'!$AA$2, "Low", IF(L1265 &lt;= 'Additional Data'!$AA$3, "Medium", "High"))</f>
        <v>Medium</v>
      </c>
      <c r="BM1265">
        <v>1264</v>
      </c>
    </row>
    <row r="1266" spans="1:65" x14ac:dyDescent="0.25">
      <c r="A1266">
        <v>26997</v>
      </c>
      <c r="B1266" t="str">
        <f>IF(A1266 &lt;= 'Additional Data'!$B$2,"Low", IF(A1266 &lt;='Additional Data'!$B$3, "Medium", "High"))</f>
        <v>Low</v>
      </c>
      <c r="C1266">
        <v>0</v>
      </c>
      <c r="D1266">
        <v>0</v>
      </c>
      <c r="E1266">
        <v>89</v>
      </c>
      <c r="F1266" t="str">
        <f t="shared" si="171"/>
        <v>Old</v>
      </c>
      <c r="G1266">
        <v>7</v>
      </c>
      <c r="H1266">
        <v>23</v>
      </c>
      <c r="I1266">
        <v>78</v>
      </c>
      <c r="J1266">
        <v>133</v>
      </c>
      <c r="K1266">
        <v>49</v>
      </c>
      <c r="L1266">
        <v>144</v>
      </c>
      <c r="M1266">
        <f>INDEX('Additional Data'!$H$2:$M$2, MATCH(MAX(G1266:L1266), G1266:L1266,0))</f>
        <v>0</v>
      </c>
      <c r="N1266">
        <v>2</v>
      </c>
      <c r="O1266">
        <v>4</v>
      </c>
      <c r="P1266">
        <v>2</v>
      </c>
      <c r="Q1266">
        <v>5</v>
      </c>
      <c r="R1266">
        <v>7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3</v>
      </c>
      <c r="Z1266">
        <v>11</v>
      </c>
      <c r="AA1266">
        <v>0</v>
      </c>
      <c r="AB1266">
        <v>69</v>
      </c>
      <c r="AC1266" t="str" cm="1">
        <f t="array" ref="AC1266">_xlfn.IFS(AB1266 &lt; 30, "&lt; 30", AB1266 &lt; 40, "30-39", AB1266 &lt; 50, "40-49", AB1266 &gt;= 50, "50+")</f>
        <v>50+</v>
      </c>
      <c r="AD1266">
        <v>2760</v>
      </c>
      <c r="AE1266">
        <v>0</v>
      </c>
      <c r="AF1266">
        <v>1</v>
      </c>
      <c r="AG1266">
        <v>0</v>
      </c>
      <c r="AH1266">
        <v>0</v>
      </c>
      <c r="AI1266">
        <v>0</v>
      </c>
      <c r="AJ1266" t="str" cm="1">
        <f t="array" ref="AJ126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6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66">
        <v>0</v>
      </c>
      <c r="AM1266">
        <v>1</v>
      </c>
      <c r="AN1266">
        <v>0</v>
      </c>
      <c r="AO1266">
        <v>0</v>
      </c>
      <c r="AP1266">
        <v>0</v>
      </c>
      <c r="AQ1266" t="str" cm="1">
        <f t="array" ref="AQ126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266" t="str" cm="1">
        <f t="array" ref="AR126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266">
        <v>290</v>
      </c>
      <c r="AT1266">
        <v>146</v>
      </c>
      <c r="AU1266">
        <v>0</v>
      </c>
      <c r="AV1266">
        <v>0</v>
      </c>
      <c r="AW1266" t="s">
        <v>47</v>
      </c>
      <c r="AX1266" t="s">
        <v>13</v>
      </c>
      <c r="AY1266" t="str">
        <f t="shared" si="172"/>
        <v>Store</v>
      </c>
      <c r="AZ1266">
        <v>11</v>
      </c>
      <c r="BA1266" t="s">
        <v>44</v>
      </c>
      <c r="BB1266">
        <f t="shared" si="173"/>
        <v>11</v>
      </c>
      <c r="BC1266">
        <f t="shared" si="174"/>
        <v>434</v>
      </c>
      <c r="BD1266">
        <f t="shared" si="175"/>
        <v>1.9999999999999996</v>
      </c>
      <c r="BE1266">
        <f t="shared" si="176"/>
        <v>4</v>
      </c>
      <c r="BF1266">
        <f t="shared" si="177"/>
        <v>5</v>
      </c>
      <c r="BG1266">
        <f t="shared" si="178"/>
        <v>11</v>
      </c>
      <c r="BH1266">
        <f t="shared" si="179"/>
        <v>3</v>
      </c>
      <c r="BI1266" t="str">
        <f>VLOOKUP(BH1266,'Additional Data'!$E$1:$F$12,2,FALSE)</f>
        <v>At Risk</v>
      </c>
      <c r="BJ1266" t="str">
        <f>IF(G1266 &lt;= 'Additional Data'!$Q$2, "Low", IF(G1266 &lt;= 'Additional Data'!$Q$3, "Medium", "High"))</f>
        <v>Low</v>
      </c>
      <c r="BK1266" t="str">
        <f>IF(K1266 &lt;= 'Additional Data'!$V$2, "Low", IF(K1266 &lt;= 'Additional Data'!$V$3, "Medium", "High"))</f>
        <v>High</v>
      </c>
      <c r="BL1266" t="str">
        <f>IF(L1266 &lt;= 'Additional Data'!$AA$2, "Low", IF(L1266 &lt;= 'Additional Data'!$AA$3, "Medium", "High"))</f>
        <v>High</v>
      </c>
      <c r="BM1266">
        <v>1265</v>
      </c>
    </row>
    <row r="1267" spans="1:65" x14ac:dyDescent="0.25">
      <c r="A1267">
        <v>33986</v>
      </c>
      <c r="B1267" t="str">
        <f>IF(A1267 &lt;= 'Additional Data'!$B$2,"Low", IF(A1267 &lt;='Additional Data'!$B$3, "Medium", "High"))</f>
        <v>Low</v>
      </c>
      <c r="C1267">
        <v>1</v>
      </c>
      <c r="D1267">
        <v>0</v>
      </c>
      <c r="E1267">
        <v>43</v>
      </c>
      <c r="F1267" t="str">
        <f t="shared" si="171"/>
        <v>Mid</v>
      </c>
      <c r="G1267">
        <v>16</v>
      </c>
      <c r="H1267">
        <v>2</v>
      </c>
      <c r="I1267">
        <v>18</v>
      </c>
      <c r="J1267">
        <v>2</v>
      </c>
      <c r="K1267">
        <v>1</v>
      </c>
      <c r="L1267">
        <v>5</v>
      </c>
      <c r="M1267">
        <f>INDEX('Additional Data'!$H$2:$M$2, MATCH(MAX(G1267:L1267), G1267:L1267,0))</f>
        <v>0</v>
      </c>
      <c r="N1267">
        <v>1</v>
      </c>
      <c r="O1267">
        <v>1</v>
      </c>
      <c r="P1267">
        <v>0</v>
      </c>
      <c r="Q1267">
        <v>3</v>
      </c>
      <c r="R1267">
        <v>7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3</v>
      </c>
      <c r="Z1267">
        <v>11</v>
      </c>
      <c r="AA1267">
        <v>0</v>
      </c>
      <c r="AB1267">
        <v>50</v>
      </c>
      <c r="AC1267" t="str" cm="1">
        <f t="array" ref="AC1267">_xlfn.IFS(AB1267 &lt; 30, "&lt; 30", AB1267 &lt; 40, "30-39", AB1267 &lt; 50, "40-49", AB1267 &gt;= 50, "50+")</f>
        <v>50+</v>
      </c>
      <c r="AD1267">
        <v>2631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 t="str" cm="1">
        <f t="array" ref="AJ126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26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67">
        <v>0</v>
      </c>
      <c r="AM1267">
        <v>0</v>
      </c>
      <c r="AN1267">
        <v>1</v>
      </c>
      <c r="AO1267">
        <v>0</v>
      </c>
      <c r="AP1267">
        <v>0</v>
      </c>
      <c r="AQ1267" t="str" cm="1">
        <f t="array" ref="AQ126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67" t="str" cm="1">
        <f t="array" ref="AR126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67">
        <v>39</v>
      </c>
      <c r="AT1267">
        <v>34</v>
      </c>
      <c r="AU1267">
        <v>0</v>
      </c>
      <c r="AV1267">
        <v>1</v>
      </c>
      <c r="AW1267" t="s">
        <v>45</v>
      </c>
      <c r="AX1267" t="s">
        <v>13</v>
      </c>
      <c r="AY1267" t="str">
        <f t="shared" si="172"/>
        <v>Store</v>
      </c>
      <c r="AZ1267">
        <v>4</v>
      </c>
      <c r="BA1267" t="s">
        <v>44</v>
      </c>
      <c r="BB1267">
        <f t="shared" si="173"/>
        <v>4</v>
      </c>
      <c r="BC1267">
        <f t="shared" si="174"/>
        <v>44</v>
      </c>
      <c r="BD1267">
        <f t="shared" si="175"/>
        <v>6</v>
      </c>
      <c r="BE1267">
        <f t="shared" si="176"/>
        <v>0</v>
      </c>
      <c r="BF1267">
        <f t="shared" si="177"/>
        <v>1</v>
      </c>
      <c r="BG1267">
        <f t="shared" si="178"/>
        <v>7</v>
      </c>
      <c r="BH1267">
        <f t="shared" si="179"/>
        <v>1</v>
      </c>
      <c r="BI1267" t="str">
        <f>VLOOKUP(BH1267,'Additional Data'!$E$1:$F$12,2,FALSE)</f>
        <v>Churned Customer</v>
      </c>
      <c r="BJ1267" t="str">
        <f>IF(G1267 &lt;= 'Additional Data'!$Q$2, "Low", IF(G1267 &lt;= 'Additional Data'!$Q$3, "Medium", "High"))</f>
        <v>Low</v>
      </c>
      <c r="BK1267" t="str">
        <f>IF(K1267 &lt;= 'Additional Data'!$V$2, "Low", IF(K1267 &lt;= 'Additional Data'!$V$3, "Medium", "High"))</f>
        <v>Low</v>
      </c>
      <c r="BL1267" t="str">
        <f>IF(L1267 &lt;= 'Additional Data'!$AA$2, "Low", IF(L1267 &lt;= 'Additional Data'!$AA$3, "Medium", "High"))</f>
        <v>Low</v>
      </c>
      <c r="BM1267">
        <v>1266</v>
      </c>
    </row>
    <row r="1268" spans="1:65" x14ac:dyDescent="0.25">
      <c r="A1268">
        <v>57091</v>
      </c>
      <c r="B1268" t="str">
        <f>IF(A1268 &lt;= 'Additional Data'!$B$2,"Low", IF(A1268 &lt;='Additional Data'!$B$3, "Medium", "High"))</f>
        <v>Medium</v>
      </c>
      <c r="C1268">
        <v>0</v>
      </c>
      <c r="D1268">
        <v>1</v>
      </c>
      <c r="E1268">
        <v>82</v>
      </c>
      <c r="F1268" t="str">
        <f t="shared" si="171"/>
        <v>Old</v>
      </c>
      <c r="G1268">
        <v>462</v>
      </c>
      <c r="H1268">
        <v>0</v>
      </c>
      <c r="I1268">
        <v>24</v>
      </c>
      <c r="J1268">
        <v>6</v>
      </c>
      <c r="K1268">
        <v>0</v>
      </c>
      <c r="L1268">
        <v>4</v>
      </c>
      <c r="M1268">
        <f>INDEX('Additional Data'!$H$2:$M$2, MATCH(MAX(G1268:L1268), G1268:L1268,0))</f>
        <v>0</v>
      </c>
      <c r="N1268">
        <v>2</v>
      </c>
      <c r="O1268">
        <v>9</v>
      </c>
      <c r="P1268">
        <v>2</v>
      </c>
      <c r="Q1268">
        <v>5</v>
      </c>
      <c r="R1268">
        <v>7</v>
      </c>
      <c r="S1268">
        <v>0</v>
      </c>
      <c r="T1268">
        <v>1</v>
      </c>
      <c r="U1268">
        <v>0</v>
      </c>
      <c r="V1268">
        <v>0</v>
      </c>
      <c r="W1268">
        <v>0</v>
      </c>
      <c r="X1268">
        <v>0</v>
      </c>
      <c r="Y1268">
        <v>3</v>
      </c>
      <c r="Z1268">
        <v>11</v>
      </c>
      <c r="AA1268">
        <v>1</v>
      </c>
      <c r="AB1268">
        <v>48</v>
      </c>
      <c r="AC1268" t="str" cm="1">
        <f t="array" ref="AC1268">_xlfn.IFS(AB1268 &lt; 30, "&lt; 30", AB1268 &lt; 40, "30-39", AB1268 &lt; 50, "40-49", AB1268 &gt;= 50, "50+")</f>
        <v>40-49</v>
      </c>
      <c r="AD1268">
        <v>2742</v>
      </c>
      <c r="AE1268">
        <v>0</v>
      </c>
      <c r="AF1268">
        <v>1</v>
      </c>
      <c r="AG1268">
        <v>0</v>
      </c>
      <c r="AH1268">
        <v>0</v>
      </c>
      <c r="AI1268">
        <v>0</v>
      </c>
      <c r="AJ1268" t="str" cm="1">
        <f t="array" ref="AJ126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6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68">
        <v>0</v>
      </c>
      <c r="AM1268">
        <v>0</v>
      </c>
      <c r="AN1268">
        <v>0</v>
      </c>
      <c r="AO1268">
        <v>0</v>
      </c>
      <c r="AP1268">
        <v>1</v>
      </c>
      <c r="AQ1268" t="str" cm="1">
        <f t="array" ref="AQ126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68" t="str" cm="1">
        <f t="array" ref="AR126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68">
        <v>492</v>
      </c>
      <c r="AT1268">
        <v>488</v>
      </c>
      <c r="AU1268">
        <v>1</v>
      </c>
      <c r="AV1268">
        <v>1</v>
      </c>
      <c r="AW1268" t="s">
        <v>46</v>
      </c>
      <c r="AX1268" t="s">
        <v>11</v>
      </c>
      <c r="AY1268" t="str">
        <f t="shared" si="172"/>
        <v>Web</v>
      </c>
      <c r="AZ1268">
        <v>16</v>
      </c>
      <c r="BA1268" t="s">
        <v>48</v>
      </c>
      <c r="BB1268">
        <f t="shared" si="173"/>
        <v>16</v>
      </c>
      <c r="BC1268">
        <f t="shared" si="174"/>
        <v>496</v>
      </c>
      <c r="BD1268">
        <f t="shared" si="175"/>
        <v>1.9999999999999996</v>
      </c>
      <c r="BE1268">
        <f t="shared" si="176"/>
        <v>6</v>
      </c>
      <c r="BF1268">
        <f t="shared" si="177"/>
        <v>5</v>
      </c>
      <c r="BG1268">
        <f t="shared" si="178"/>
        <v>13</v>
      </c>
      <c r="BH1268">
        <f t="shared" si="179"/>
        <v>3</v>
      </c>
      <c r="BI1268" t="str">
        <f>VLOOKUP(BH1268,'Additional Data'!$E$1:$F$12,2,FALSE)</f>
        <v>At Risk</v>
      </c>
      <c r="BJ1268" t="str">
        <f>IF(G1268 &lt;= 'Additional Data'!$Q$2, "Low", IF(G1268 &lt;= 'Additional Data'!$Q$3, "Medium", "High"))</f>
        <v>Medium</v>
      </c>
      <c r="BK1268" t="str">
        <f>IF(K1268 &lt;= 'Additional Data'!$V$2, "Low", IF(K1268 &lt;= 'Additional Data'!$V$3, "Medium", "High"))</f>
        <v>Low</v>
      </c>
      <c r="BL1268" t="str">
        <f>IF(L1268 &lt;= 'Additional Data'!$AA$2, "Low", IF(L1268 &lt;= 'Additional Data'!$AA$3, "Medium", "High"))</f>
        <v>Low</v>
      </c>
      <c r="BM1268">
        <v>1267</v>
      </c>
    </row>
    <row r="1269" spans="1:65" x14ac:dyDescent="0.25">
      <c r="A1269">
        <v>46831</v>
      </c>
      <c r="B1269" t="str">
        <f>IF(A1269 &lt;= 'Additional Data'!$B$2,"Low", IF(A1269 &lt;='Additional Data'!$B$3, "Medium", "High"))</f>
        <v>Medium</v>
      </c>
      <c r="C1269">
        <v>1</v>
      </c>
      <c r="D1269">
        <v>1</v>
      </c>
      <c r="E1269">
        <v>84</v>
      </c>
      <c r="F1269" t="str">
        <f t="shared" si="171"/>
        <v>Old</v>
      </c>
      <c r="G1269">
        <v>22</v>
      </c>
      <c r="H1269">
        <v>2</v>
      </c>
      <c r="I1269">
        <v>10</v>
      </c>
      <c r="J1269">
        <v>6</v>
      </c>
      <c r="K1269">
        <v>4</v>
      </c>
      <c r="L1269">
        <v>34</v>
      </c>
      <c r="M1269">
        <f>INDEX('Additional Data'!$H$2:$M$2, MATCH(MAX(G1269:L1269), G1269:L1269,0))</f>
        <v>0</v>
      </c>
      <c r="N1269">
        <v>2</v>
      </c>
      <c r="O1269">
        <v>1</v>
      </c>
      <c r="P1269">
        <v>2</v>
      </c>
      <c r="Q1269">
        <v>2</v>
      </c>
      <c r="R1269">
        <v>4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3</v>
      </c>
      <c r="Z1269">
        <v>11</v>
      </c>
      <c r="AA1269">
        <v>0</v>
      </c>
      <c r="AB1269">
        <v>51</v>
      </c>
      <c r="AC1269" t="str" cm="1">
        <f t="array" ref="AC1269">_xlfn.IFS(AB1269 &lt; 30, "&lt; 30", AB1269 &lt; 40, "30-39", AB1269 &lt; 50, "40-49", AB1269 &gt;= 50, "50+")</f>
        <v>50+</v>
      </c>
      <c r="AD1269">
        <v>2545</v>
      </c>
      <c r="AE1269">
        <v>0</v>
      </c>
      <c r="AF1269">
        <v>1</v>
      </c>
      <c r="AG1269">
        <v>0</v>
      </c>
      <c r="AH1269">
        <v>0</v>
      </c>
      <c r="AI1269">
        <v>0</v>
      </c>
      <c r="AJ1269" t="str" cm="1">
        <f t="array" ref="AJ126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6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69">
        <v>1</v>
      </c>
      <c r="AM1269">
        <v>0</v>
      </c>
      <c r="AN1269">
        <v>0</v>
      </c>
      <c r="AO1269">
        <v>0</v>
      </c>
      <c r="AP1269">
        <v>0</v>
      </c>
      <c r="AQ1269" t="str" cm="1">
        <f t="array" ref="AQ126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269" t="str" cm="1">
        <f t="array" ref="AR126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269">
        <v>44</v>
      </c>
      <c r="AT1269">
        <v>10</v>
      </c>
      <c r="AU1269">
        <v>0</v>
      </c>
      <c r="AV1269">
        <v>2</v>
      </c>
      <c r="AW1269" t="s">
        <v>45</v>
      </c>
      <c r="AX1269" t="s">
        <v>12</v>
      </c>
      <c r="AY1269" t="str">
        <f t="shared" si="172"/>
        <v>Catalog</v>
      </c>
      <c r="AZ1269">
        <v>5</v>
      </c>
      <c r="BA1269" t="s">
        <v>44</v>
      </c>
      <c r="BB1269">
        <f t="shared" si="173"/>
        <v>5</v>
      </c>
      <c r="BC1269">
        <f t="shared" si="174"/>
        <v>78</v>
      </c>
      <c r="BD1269">
        <f t="shared" si="175"/>
        <v>1.9999999999999996</v>
      </c>
      <c r="BE1269">
        <f t="shared" si="176"/>
        <v>1</v>
      </c>
      <c r="BF1269">
        <f t="shared" si="177"/>
        <v>2</v>
      </c>
      <c r="BG1269">
        <f t="shared" si="178"/>
        <v>5</v>
      </c>
      <c r="BH1269">
        <f t="shared" si="179"/>
        <v>0</v>
      </c>
      <c r="BI1269" t="str">
        <f>VLOOKUP(BH1269,'Additional Data'!$E$1:$F$12,2,FALSE)</f>
        <v>Churned Customer</v>
      </c>
      <c r="BJ1269" t="str">
        <f>IF(G1269 &lt;= 'Additional Data'!$Q$2, "Low", IF(G1269 &lt;= 'Additional Data'!$Q$3, "Medium", "High"))</f>
        <v>Low</v>
      </c>
      <c r="BK1269" t="str">
        <f>IF(K1269 &lt;= 'Additional Data'!$V$2, "Low", IF(K1269 &lt;= 'Additional Data'!$V$3, "Medium", "High"))</f>
        <v>Medium</v>
      </c>
      <c r="BL1269" t="str">
        <f>IF(L1269 &lt;= 'Additional Data'!$AA$2, "Low", IF(L1269 &lt;= 'Additional Data'!$AA$3, "Medium", "High"))</f>
        <v>Medium</v>
      </c>
      <c r="BM1269">
        <v>1268</v>
      </c>
    </row>
    <row r="1270" spans="1:65" x14ac:dyDescent="0.25">
      <c r="A1270">
        <v>83151</v>
      </c>
      <c r="B1270" t="str">
        <f>IF(A1270 &lt;= 'Additional Data'!$B$2,"Low", IF(A1270 &lt;='Additional Data'!$B$3, "Medium", "High"))</f>
        <v>High</v>
      </c>
      <c r="C1270">
        <v>0</v>
      </c>
      <c r="D1270">
        <v>0</v>
      </c>
      <c r="E1270">
        <v>80</v>
      </c>
      <c r="F1270" t="str">
        <f t="shared" si="171"/>
        <v>Old</v>
      </c>
      <c r="G1270">
        <v>968</v>
      </c>
      <c r="H1270">
        <v>147</v>
      </c>
      <c r="I1270">
        <v>842</v>
      </c>
      <c r="J1270">
        <v>137</v>
      </c>
      <c r="K1270">
        <v>42</v>
      </c>
      <c r="L1270">
        <v>210</v>
      </c>
      <c r="M1270">
        <f>INDEX('Additional Data'!$H$2:$M$2, MATCH(MAX(G1270:L1270), G1270:L1270,0))</f>
        <v>0</v>
      </c>
      <c r="N1270">
        <v>1</v>
      </c>
      <c r="O1270">
        <v>5</v>
      </c>
      <c r="P1270">
        <v>7</v>
      </c>
      <c r="Q1270">
        <v>10</v>
      </c>
      <c r="R1270">
        <v>2</v>
      </c>
      <c r="S1270">
        <v>1</v>
      </c>
      <c r="T1270">
        <v>0</v>
      </c>
      <c r="U1270">
        <v>1</v>
      </c>
      <c r="V1270">
        <v>1</v>
      </c>
      <c r="W1270">
        <v>0</v>
      </c>
      <c r="X1270">
        <v>0</v>
      </c>
      <c r="Y1270">
        <v>3</v>
      </c>
      <c r="Z1270">
        <v>11</v>
      </c>
      <c r="AA1270">
        <v>1</v>
      </c>
      <c r="AB1270">
        <v>48</v>
      </c>
      <c r="AC1270" t="str" cm="1">
        <f t="array" ref="AC1270">_xlfn.IFS(AB1270 &lt; 30, "&lt; 30", AB1270 &lt; 40, "30-39", AB1270 &lt; 50, "40-49", AB1270 &gt;= 50, "50+")</f>
        <v>40-49</v>
      </c>
      <c r="AD1270">
        <v>2663</v>
      </c>
      <c r="AE1270">
        <v>0</v>
      </c>
      <c r="AF1270">
        <v>1</v>
      </c>
      <c r="AG1270">
        <v>0</v>
      </c>
      <c r="AH1270">
        <v>0</v>
      </c>
      <c r="AI1270">
        <v>0</v>
      </c>
      <c r="AJ1270" t="str" cm="1">
        <f t="array" ref="AJ127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7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70">
        <v>0</v>
      </c>
      <c r="AM1270">
        <v>0</v>
      </c>
      <c r="AN1270">
        <v>0</v>
      </c>
      <c r="AO1270">
        <v>1</v>
      </c>
      <c r="AP1270">
        <v>0</v>
      </c>
      <c r="AQ1270" t="str" cm="1">
        <f t="array" ref="AQ127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270" t="str" cm="1">
        <f t="array" ref="AR127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70">
        <v>2136</v>
      </c>
      <c r="AT1270">
        <v>1926</v>
      </c>
      <c r="AU1270">
        <v>3</v>
      </c>
      <c r="AV1270">
        <v>0</v>
      </c>
      <c r="AW1270" t="s">
        <v>43</v>
      </c>
      <c r="AX1270" t="s">
        <v>13</v>
      </c>
      <c r="AY1270" t="str">
        <f t="shared" si="172"/>
        <v>Store</v>
      </c>
      <c r="AZ1270">
        <v>22</v>
      </c>
      <c r="BA1270" t="s">
        <v>48</v>
      </c>
      <c r="BB1270">
        <f t="shared" si="173"/>
        <v>22</v>
      </c>
      <c r="BC1270">
        <f t="shared" si="174"/>
        <v>2346</v>
      </c>
      <c r="BD1270">
        <f t="shared" si="175"/>
        <v>1.9999999999999996</v>
      </c>
      <c r="BE1270">
        <f t="shared" si="176"/>
        <v>8</v>
      </c>
      <c r="BF1270">
        <f t="shared" si="177"/>
        <v>9</v>
      </c>
      <c r="BG1270">
        <f t="shared" si="178"/>
        <v>19</v>
      </c>
      <c r="BH1270">
        <f t="shared" si="179"/>
        <v>7</v>
      </c>
      <c r="BI1270" t="str">
        <f>VLOOKUP(BH1270,'Additional Data'!$E$1:$F$12,2,FALSE)</f>
        <v>Loyal Customer</v>
      </c>
      <c r="BJ1270" t="str">
        <f>IF(G1270 &lt;= 'Additional Data'!$Q$2, "Low", IF(G1270 &lt;= 'Additional Data'!$Q$3, "Medium", "High"))</f>
        <v>High</v>
      </c>
      <c r="BK1270" t="str">
        <f>IF(K1270 &lt;= 'Additional Data'!$V$2, "Low", IF(K1270 &lt;= 'Additional Data'!$V$3, "Medium", "High"))</f>
        <v>High</v>
      </c>
      <c r="BL1270" t="str">
        <f>IF(L1270 &lt;= 'Additional Data'!$AA$2, "Low", IF(L1270 &lt;= 'Additional Data'!$AA$3, "Medium", "High"))</f>
        <v>High</v>
      </c>
      <c r="BM1270">
        <v>1269</v>
      </c>
    </row>
    <row r="1271" spans="1:65" x14ac:dyDescent="0.25">
      <c r="A1271">
        <v>52531</v>
      </c>
      <c r="B1271" t="str">
        <f>IF(A1271 &lt;= 'Additional Data'!$B$2,"Low", IF(A1271 &lt;='Additional Data'!$B$3, "Medium", "High"))</f>
        <v>Medium</v>
      </c>
      <c r="C1271">
        <v>0</v>
      </c>
      <c r="D1271">
        <v>0</v>
      </c>
      <c r="E1271">
        <v>68</v>
      </c>
      <c r="F1271" t="str">
        <f t="shared" si="171"/>
        <v>Old</v>
      </c>
      <c r="G1271">
        <v>283</v>
      </c>
      <c r="H1271">
        <v>112</v>
      </c>
      <c r="I1271">
        <v>151</v>
      </c>
      <c r="J1271">
        <v>51</v>
      </c>
      <c r="K1271">
        <v>72</v>
      </c>
      <c r="L1271">
        <v>125</v>
      </c>
      <c r="M1271">
        <f>INDEX('Additional Data'!$H$2:$M$2, MATCH(MAX(G1271:L1271), G1271:L1271,0))</f>
        <v>0</v>
      </c>
      <c r="N1271">
        <v>2</v>
      </c>
      <c r="O1271">
        <v>7</v>
      </c>
      <c r="P1271">
        <v>2</v>
      </c>
      <c r="Q1271">
        <v>10</v>
      </c>
      <c r="R1271">
        <v>6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3</v>
      </c>
      <c r="Z1271">
        <v>11</v>
      </c>
      <c r="AA1271">
        <v>0</v>
      </c>
      <c r="AB1271">
        <v>49</v>
      </c>
      <c r="AC1271" t="str" cm="1">
        <f t="array" ref="AC1271">_xlfn.IFS(AB1271 &lt; 30, "&lt; 30", AB1271 &lt; 40, "30-39", AB1271 &lt; 50, "40-49", AB1271 &gt;= 50, "50+")</f>
        <v>40-49</v>
      </c>
      <c r="AD1271">
        <v>2705</v>
      </c>
      <c r="AE1271">
        <v>0</v>
      </c>
      <c r="AF1271">
        <v>1</v>
      </c>
      <c r="AG1271">
        <v>0</v>
      </c>
      <c r="AH1271">
        <v>0</v>
      </c>
      <c r="AI1271">
        <v>0</v>
      </c>
      <c r="AJ1271" t="str" cm="1">
        <f t="array" ref="AJ127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7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71">
        <v>0</v>
      </c>
      <c r="AM1271">
        <v>0</v>
      </c>
      <c r="AN1271">
        <v>1</v>
      </c>
      <c r="AO1271">
        <v>0</v>
      </c>
      <c r="AP1271">
        <v>0</v>
      </c>
      <c r="AQ1271" t="str" cm="1">
        <f t="array" ref="AQ127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71" t="str" cm="1">
        <f t="array" ref="AR127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71">
        <v>669</v>
      </c>
      <c r="AT1271">
        <v>544</v>
      </c>
      <c r="AU1271">
        <v>0</v>
      </c>
      <c r="AV1271">
        <v>0</v>
      </c>
      <c r="AW1271" t="s">
        <v>46</v>
      </c>
      <c r="AX1271" t="s">
        <v>13</v>
      </c>
      <c r="AY1271" t="str">
        <f t="shared" si="172"/>
        <v>Store</v>
      </c>
      <c r="AZ1271">
        <v>19</v>
      </c>
      <c r="BA1271" t="s">
        <v>44</v>
      </c>
      <c r="BB1271">
        <f t="shared" si="173"/>
        <v>19</v>
      </c>
      <c r="BC1271">
        <f t="shared" si="174"/>
        <v>794</v>
      </c>
      <c r="BD1271">
        <f t="shared" si="175"/>
        <v>4</v>
      </c>
      <c r="BE1271">
        <f t="shared" si="176"/>
        <v>7</v>
      </c>
      <c r="BF1271">
        <f t="shared" si="177"/>
        <v>6</v>
      </c>
      <c r="BG1271">
        <f t="shared" si="178"/>
        <v>17</v>
      </c>
      <c r="BH1271">
        <f t="shared" si="179"/>
        <v>5</v>
      </c>
      <c r="BI1271" t="str">
        <f>VLOOKUP(BH1271,'Additional Data'!$E$1:$F$12,2,FALSE)</f>
        <v>Loyal Customer</v>
      </c>
      <c r="BJ1271" t="str">
        <f>IF(G1271 &lt;= 'Additional Data'!$Q$2, "Low", IF(G1271 &lt;= 'Additional Data'!$Q$3, "Medium", "High"))</f>
        <v>Medium</v>
      </c>
      <c r="BK1271" t="str">
        <f>IF(K1271 &lt;= 'Additional Data'!$V$2, "Low", IF(K1271 &lt;= 'Additional Data'!$V$3, "Medium", "High"))</f>
        <v>High</v>
      </c>
      <c r="BL1271" t="str">
        <f>IF(L1271 &lt;= 'Additional Data'!$AA$2, "Low", IF(L1271 &lt;= 'Additional Data'!$AA$3, "Medium", "High"))</f>
        <v>High</v>
      </c>
      <c r="BM1271">
        <v>1270</v>
      </c>
    </row>
    <row r="1272" spans="1:65" x14ac:dyDescent="0.25">
      <c r="A1272">
        <v>15759</v>
      </c>
      <c r="B1272" t="str">
        <f>IF(A1272 &lt;= 'Additional Data'!$B$2,"Low", IF(A1272 &lt;='Additional Data'!$B$3, "Medium", "High"))</f>
        <v>Low</v>
      </c>
      <c r="C1272">
        <v>0</v>
      </c>
      <c r="D1272">
        <v>0</v>
      </c>
      <c r="E1272">
        <v>12</v>
      </c>
      <c r="F1272" t="str">
        <f t="shared" si="171"/>
        <v>Recent</v>
      </c>
      <c r="G1272">
        <v>1</v>
      </c>
      <c r="H1272">
        <v>2</v>
      </c>
      <c r="I1272">
        <v>5</v>
      </c>
      <c r="J1272">
        <v>6</v>
      </c>
      <c r="K1272">
        <v>0</v>
      </c>
      <c r="L1272">
        <v>3</v>
      </c>
      <c r="M1272">
        <f>INDEX('Additional Data'!$H$2:$M$2, MATCH(MAX(G1272:L1272), G1272:L1272,0))</f>
        <v>0</v>
      </c>
      <c r="N1272">
        <v>1</v>
      </c>
      <c r="O1272">
        <v>1</v>
      </c>
      <c r="P1272">
        <v>0</v>
      </c>
      <c r="Q1272">
        <v>2</v>
      </c>
      <c r="R1272">
        <v>7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3</v>
      </c>
      <c r="Z1272">
        <v>11</v>
      </c>
      <c r="AA1272">
        <v>0</v>
      </c>
      <c r="AB1272">
        <v>64</v>
      </c>
      <c r="AC1272" t="str" cm="1">
        <f t="array" ref="AC1272">_xlfn.IFS(AB1272 &lt; 30, "&lt; 30", AB1272 &lt; 40, "30-39", AB1272 &lt; 50, "40-49", AB1272 &gt;= 50, "50+")</f>
        <v>50+</v>
      </c>
      <c r="AD1272">
        <v>2456</v>
      </c>
      <c r="AE1272">
        <v>0</v>
      </c>
      <c r="AF1272">
        <v>1</v>
      </c>
      <c r="AG1272">
        <v>0</v>
      </c>
      <c r="AH1272">
        <v>0</v>
      </c>
      <c r="AI1272">
        <v>0</v>
      </c>
      <c r="AJ1272" t="str" cm="1">
        <f t="array" ref="AJ127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7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72">
        <v>0</v>
      </c>
      <c r="AM1272">
        <v>0</v>
      </c>
      <c r="AN1272">
        <v>1</v>
      </c>
      <c r="AO1272">
        <v>0</v>
      </c>
      <c r="AP1272">
        <v>0</v>
      </c>
      <c r="AQ1272" t="str" cm="1">
        <f t="array" ref="AQ127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72" t="str" cm="1">
        <f t="array" ref="AR127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72">
        <v>14</v>
      </c>
      <c r="AT1272">
        <v>11</v>
      </c>
      <c r="AU1272">
        <v>0</v>
      </c>
      <c r="AV1272">
        <v>0</v>
      </c>
      <c r="AW1272" t="s">
        <v>45</v>
      </c>
      <c r="AX1272" t="s">
        <v>13</v>
      </c>
      <c r="AY1272" t="str">
        <f t="shared" si="172"/>
        <v>Store</v>
      </c>
      <c r="AZ1272">
        <v>3</v>
      </c>
      <c r="BA1272" t="s">
        <v>44</v>
      </c>
      <c r="BB1272">
        <f t="shared" si="173"/>
        <v>3</v>
      </c>
      <c r="BC1272">
        <f t="shared" si="174"/>
        <v>17</v>
      </c>
      <c r="BD1272">
        <f t="shared" si="175"/>
        <v>9</v>
      </c>
      <c r="BE1272">
        <f t="shared" si="176"/>
        <v>0</v>
      </c>
      <c r="BF1272">
        <f t="shared" si="177"/>
        <v>0</v>
      </c>
      <c r="BG1272">
        <f t="shared" si="178"/>
        <v>9</v>
      </c>
      <c r="BH1272">
        <f t="shared" si="179"/>
        <v>2</v>
      </c>
      <c r="BI1272" t="str">
        <f>VLOOKUP(BH1272,'Additional Data'!$E$1:$F$12,2,FALSE)</f>
        <v>Churned Customer</v>
      </c>
      <c r="BJ1272" t="str">
        <f>IF(G1272 &lt;= 'Additional Data'!$Q$2, "Low", IF(G1272 &lt;= 'Additional Data'!$Q$3, "Medium", "High"))</f>
        <v>Low</v>
      </c>
      <c r="BK1272" t="str">
        <f>IF(K1272 &lt;= 'Additional Data'!$V$2, "Low", IF(K1272 &lt;= 'Additional Data'!$V$3, "Medium", "High"))</f>
        <v>Low</v>
      </c>
      <c r="BL1272" t="str">
        <f>IF(L1272 &lt;= 'Additional Data'!$AA$2, "Low", IF(L1272 &lt;= 'Additional Data'!$AA$3, "Medium", "High"))</f>
        <v>Low</v>
      </c>
      <c r="BM1272">
        <v>1271</v>
      </c>
    </row>
    <row r="1273" spans="1:65" x14ac:dyDescent="0.25">
      <c r="A1273">
        <v>22804</v>
      </c>
      <c r="B1273" t="str">
        <f>IF(A1273 &lt;= 'Additional Data'!$B$2,"Low", IF(A1273 &lt;='Additional Data'!$B$3, "Medium", "High"))</f>
        <v>Low</v>
      </c>
      <c r="C1273">
        <v>1</v>
      </c>
      <c r="D1273">
        <v>0</v>
      </c>
      <c r="E1273">
        <v>75</v>
      </c>
      <c r="F1273" t="str">
        <f t="shared" si="171"/>
        <v>Old</v>
      </c>
      <c r="G1273">
        <v>14</v>
      </c>
      <c r="H1273">
        <v>1</v>
      </c>
      <c r="I1273">
        <v>7</v>
      </c>
      <c r="J1273">
        <v>2</v>
      </c>
      <c r="K1273">
        <v>1</v>
      </c>
      <c r="L1273">
        <v>1</v>
      </c>
      <c r="M1273">
        <f>INDEX('Additional Data'!$H$2:$M$2, MATCH(MAX(G1273:L1273), G1273:L1273,0))</f>
        <v>0</v>
      </c>
      <c r="N1273">
        <v>1</v>
      </c>
      <c r="O1273">
        <v>2</v>
      </c>
      <c r="P1273">
        <v>0</v>
      </c>
      <c r="Q1273">
        <v>2</v>
      </c>
      <c r="R1273">
        <v>9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3</v>
      </c>
      <c r="Z1273">
        <v>11</v>
      </c>
      <c r="AA1273">
        <v>0</v>
      </c>
      <c r="AB1273">
        <v>49</v>
      </c>
      <c r="AC1273" t="str" cm="1">
        <f t="array" ref="AC1273">_xlfn.IFS(AB1273 &lt; 30, "&lt; 30", AB1273 &lt; 40, "30-39", AB1273 &lt; 50, "40-49", AB1273 &gt;= 50, "50+")</f>
        <v>40-49</v>
      </c>
      <c r="AD1273">
        <v>2492</v>
      </c>
      <c r="AE1273">
        <v>0</v>
      </c>
      <c r="AF1273">
        <v>0</v>
      </c>
      <c r="AG1273">
        <v>1</v>
      </c>
      <c r="AH1273">
        <v>0</v>
      </c>
      <c r="AI1273">
        <v>0</v>
      </c>
      <c r="AJ1273" t="str" cm="1">
        <f t="array" ref="AJ127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27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73">
        <v>0</v>
      </c>
      <c r="AM1273">
        <v>0</v>
      </c>
      <c r="AN1273">
        <v>1</v>
      </c>
      <c r="AO1273">
        <v>0</v>
      </c>
      <c r="AP1273">
        <v>0</v>
      </c>
      <c r="AQ1273" t="str" cm="1">
        <f t="array" ref="AQ127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73" t="str" cm="1">
        <f t="array" ref="AR127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73">
        <v>25</v>
      </c>
      <c r="AT1273">
        <v>24</v>
      </c>
      <c r="AU1273">
        <v>0</v>
      </c>
      <c r="AV1273">
        <v>1</v>
      </c>
      <c r="AW1273" t="s">
        <v>45</v>
      </c>
      <c r="AX1273" t="s">
        <v>11</v>
      </c>
      <c r="AY1273" t="str">
        <f t="shared" si="172"/>
        <v>Web</v>
      </c>
      <c r="AZ1273">
        <v>4</v>
      </c>
      <c r="BA1273" t="s">
        <v>44</v>
      </c>
      <c r="BB1273">
        <f t="shared" si="173"/>
        <v>4</v>
      </c>
      <c r="BC1273">
        <f t="shared" si="174"/>
        <v>26</v>
      </c>
      <c r="BD1273">
        <f t="shared" si="175"/>
        <v>3.0000000000000004</v>
      </c>
      <c r="BE1273">
        <f t="shared" si="176"/>
        <v>0</v>
      </c>
      <c r="BF1273">
        <f t="shared" si="177"/>
        <v>0</v>
      </c>
      <c r="BG1273">
        <f t="shared" si="178"/>
        <v>3.0000000000000004</v>
      </c>
      <c r="BH1273">
        <f t="shared" si="179"/>
        <v>0</v>
      </c>
      <c r="BI1273" t="str">
        <f>VLOOKUP(BH1273,'Additional Data'!$E$1:$F$12,2,FALSE)</f>
        <v>Churned Customer</v>
      </c>
      <c r="BJ1273" t="str">
        <f>IF(G1273 &lt;= 'Additional Data'!$Q$2, "Low", IF(G1273 &lt;= 'Additional Data'!$Q$3, "Medium", "High"))</f>
        <v>Low</v>
      </c>
      <c r="BK1273" t="str">
        <f>IF(K1273 &lt;= 'Additional Data'!$V$2, "Low", IF(K1273 &lt;= 'Additional Data'!$V$3, "Medium", "High"))</f>
        <v>Low</v>
      </c>
      <c r="BL1273" t="str">
        <f>IF(L1273 &lt;= 'Additional Data'!$AA$2, "Low", IF(L1273 &lt;= 'Additional Data'!$AA$3, "Medium", "High"))</f>
        <v>Low</v>
      </c>
      <c r="BM1273">
        <v>1272</v>
      </c>
    </row>
    <row r="1274" spans="1:65" x14ac:dyDescent="0.25">
      <c r="A1274">
        <v>43050</v>
      </c>
      <c r="B1274" t="str">
        <f>IF(A1274 &lt;= 'Additional Data'!$B$2,"Low", IF(A1274 &lt;='Additional Data'!$B$3, "Medium", "High"))</f>
        <v>Medium</v>
      </c>
      <c r="C1274">
        <v>1</v>
      </c>
      <c r="D1274">
        <v>0</v>
      </c>
      <c r="E1274">
        <v>10</v>
      </c>
      <c r="F1274" t="str">
        <f t="shared" si="171"/>
        <v>Recent</v>
      </c>
      <c r="G1274">
        <v>30</v>
      </c>
      <c r="H1274">
        <v>5</v>
      </c>
      <c r="I1274">
        <v>24</v>
      </c>
      <c r="J1274">
        <v>6</v>
      </c>
      <c r="K1274">
        <v>3</v>
      </c>
      <c r="L1274">
        <v>8</v>
      </c>
      <c r="M1274">
        <f>INDEX('Additional Data'!$H$2:$M$2, MATCH(MAX(G1274:L1274), G1274:L1274,0))</f>
        <v>0</v>
      </c>
      <c r="N1274">
        <v>2</v>
      </c>
      <c r="O1274">
        <v>2</v>
      </c>
      <c r="P1274">
        <v>0</v>
      </c>
      <c r="Q1274">
        <v>4</v>
      </c>
      <c r="R1274">
        <v>5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3</v>
      </c>
      <c r="Z1274">
        <v>11</v>
      </c>
      <c r="AA1274">
        <v>0</v>
      </c>
      <c r="AB1274">
        <v>47</v>
      </c>
      <c r="AC1274" t="str" cm="1">
        <f t="array" ref="AC1274">_xlfn.IFS(AB1274 &lt; 30, "&lt; 30", AB1274 &lt; 40, "30-39", AB1274 &lt; 50, "40-49", AB1274 &gt;= 50, "50+")</f>
        <v>40-49</v>
      </c>
      <c r="AD1274">
        <v>2262</v>
      </c>
      <c r="AE1274">
        <v>0</v>
      </c>
      <c r="AF1274">
        <v>1</v>
      </c>
      <c r="AG1274">
        <v>0</v>
      </c>
      <c r="AH1274">
        <v>0</v>
      </c>
      <c r="AI1274">
        <v>0</v>
      </c>
      <c r="AJ1274" t="str" cm="1">
        <f t="array" ref="AJ127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7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74">
        <v>1</v>
      </c>
      <c r="AM1274">
        <v>0</v>
      </c>
      <c r="AN1274">
        <v>0</v>
      </c>
      <c r="AO1274">
        <v>0</v>
      </c>
      <c r="AP1274">
        <v>0</v>
      </c>
      <c r="AQ1274" t="str" cm="1">
        <f t="array" ref="AQ127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274" t="str" cm="1">
        <f t="array" ref="AR127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274">
        <v>68</v>
      </c>
      <c r="AT1274">
        <v>60</v>
      </c>
      <c r="AU1274">
        <v>0</v>
      </c>
      <c r="AV1274">
        <v>1</v>
      </c>
      <c r="AW1274" t="s">
        <v>47</v>
      </c>
      <c r="AX1274" t="s">
        <v>13</v>
      </c>
      <c r="AY1274" t="str">
        <f t="shared" si="172"/>
        <v>Store</v>
      </c>
      <c r="AZ1274">
        <v>6</v>
      </c>
      <c r="BA1274" t="s">
        <v>44</v>
      </c>
      <c r="BB1274">
        <f t="shared" si="173"/>
        <v>6</v>
      </c>
      <c r="BC1274">
        <f t="shared" si="174"/>
        <v>76</v>
      </c>
      <c r="BD1274">
        <f t="shared" si="175"/>
        <v>9</v>
      </c>
      <c r="BE1274">
        <f t="shared" si="176"/>
        <v>2</v>
      </c>
      <c r="BF1274">
        <f t="shared" si="177"/>
        <v>2</v>
      </c>
      <c r="BG1274">
        <f t="shared" si="178"/>
        <v>13</v>
      </c>
      <c r="BH1274">
        <f t="shared" si="179"/>
        <v>3</v>
      </c>
      <c r="BI1274" t="str">
        <f>VLOOKUP(BH1274,'Additional Data'!$E$1:$F$12,2,FALSE)</f>
        <v>At Risk</v>
      </c>
      <c r="BJ1274" t="str">
        <f>IF(G1274 &lt;= 'Additional Data'!$Q$2, "Low", IF(G1274 &lt;= 'Additional Data'!$Q$3, "Medium", "High"))</f>
        <v>Medium</v>
      </c>
      <c r="BK1274" t="str">
        <f>IF(K1274 &lt;= 'Additional Data'!$V$2, "Low", IF(K1274 &lt;= 'Additional Data'!$V$3, "Medium", "High"))</f>
        <v>Medium</v>
      </c>
      <c r="BL1274" t="str">
        <f>IF(L1274 &lt;= 'Additional Data'!$AA$2, "Low", IF(L1274 &lt;= 'Additional Data'!$AA$3, "Medium", "High"))</f>
        <v>Low</v>
      </c>
      <c r="BM1274">
        <v>1273</v>
      </c>
    </row>
    <row r="1275" spans="1:65" x14ac:dyDescent="0.25">
      <c r="A1275">
        <v>42997</v>
      </c>
      <c r="B1275" t="str">
        <f>IF(A1275 &lt;= 'Additional Data'!$B$2,"Low", IF(A1275 &lt;='Additional Data'!$B$3, "Medium", "High"))</f>
        <v>Medium</v>
      </c>
      <c r="C1275">
        <v>1</v>
      </c>
      <c r="D1275">
        <v>1</v>
      </c>
      <c r="E1275">
        <v>91</v>
      </c>
      <c r="F1275" t="str">
        <f t="shared" si="171"/>
        <v>Old</v>
      </c>
      <c r="G1275">
        <v>4</v>
      </c>
      <c r="H1275">
        <v>0</v>
      </c>
      <c r="I1275">
        <v>5</v>
      </c>
      <c r="J1275">
        <v>0</v>
      </c>
      <c r="K1275">
        <v>1</v>
      </c>
      <c r="L1275">
        <v>5</v>
      </c>
      <c r="M1275">
        <f>INDEX('Additional Data'!$H$2:$M$2, MATCH(MAX(G1275:L1275), G1275:L1275,0))</f>
        <v>0</v>
      </c>
      <c r="N1275">
        <v>1</v>
      </c>
      <c r="O1275">
        <v>1</v>
      </c>
      <c r="P1275">
        <v>0</v>
      </c>
      <c r="Q1275">
        <v>2</v>
      </c>
      <c r="R1275">
        <v>7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3</v>
      </c>
      <c r="Z1275">
        <v>11</v>
      </c>
      <c r="AA1275">
        <v>0</v>
      </c>
      <c r="AB1275">
        <v>43</v>
      </c>
      <c r="AC1275" t="str" cm="1">
        <f t="array" ref="AC1275">_xlfn.IFS(AB1275 &lt; 30, "&lt; 30", AB1275 &lt; 40, "30-39", AB1275 &lt; 50, "40-49", AB1275 &gt;= 50, "50+")</f>
        <v>40-49</v>
      </c>
      <c r="AD1275">
        <v>2363</v>
      </c>
      <c r="AE1275">
        <v>0</v>
      </c>
      <c r="AF1275">
        <v>0</v>
      </c>
      <c r="AG1275">
        <v>1</v>
      </c>
      <c r="AH1275">
        <v>0</v>
      </c>
      <c r="AI1275">
        <v>0</v>
      </c>
      <c r="AJ1275" t="str" cm="1">
        <f t="array" ref="AJ127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27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75">
        <v>0</v>
      </c>
      <c r="AM1275">
        <v>0</v>
      </c>
      <c r="AN1275">
        <v>0</v>
      </c>
      <c r="AO1275">
        <v>0</v>
      </c>
      <c r="AP1275">
        <v>1</v>
      </c>
      <c r="AQ1275" t="str" cm="1">
        <f t="array" ref="AQ127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75" t="str" cm="1">
        <f t="array" ref="AR127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75">
        <v>10</v>
      </c>
      <c r="AT1275">
        <v>5</v>
      </c>
      <c r="AU1275">
        <v>0</v>
      </c>
      <c r="AV1275">
        <v>2</v>
      </c>
      <c r="AW1275" t="s">
        <v>45</v>
      </c>
      <c r="AX1275" t="s">
        <v>13</v>
      </c>
      <c r="AY1275" t="str">
        <f t="shared" si="172"/>
        <v>Store</v>
      </c>
      <c r="AZ1275">
        <v>3</v>
      </c>
      <c r="BA1275" t="s">
        <v>44</v>
      </c>
      <c r="BB1275">
        <f t="shared" si="173"/>
        <v>3</v>
      </c>
      <c r="BC1275">
        <f t="shared" si="174"/>
        <v>15</v>
      </c>
      <c r="BD1275">
        <f t="shared" si="175"/>
        <v>0.99999999999999978</v>
      </c>
      <c r="BE1275">
        <f t="shared" si="176"/>
        <v>0</v>
      </c>
      <c r="BF1275">
        <f t="shared" si="177"/>
        <v>0</v>
      </c>
      <c r="BG1275">
        <f t="shared" si="178"/>
        <v>0.99999999999999978</v>
      </c>
      <c r="BH1275">
        <f t="shared" si="179"/>
        <v>0</v>
      </c>
      <c r="BI1275" t="str">
        <f>VLOOKUP(BH1275,'Additional Data'!$E$1:$F$12,2,FALSE)</f>
        <v>Churned Customer</v>
      </c>
      <c r="BJ1275" t="str">
        <f>IF(G1275 &lt;= 'Additional Data'!$Q$2, "Low", IF(G1275 &lt;= 'Additional Data'!$Q$3, "Medium", "High"))</f>
        <v>Low</v>
      </c>
      <c r="BK1275" t="str">
        <f>IF(K1275 &lt;= 'Additional Data'!$V$2, "Low", IF(K1275 &lt;= 'Additional Data'!$V$3, "Medium", "High"))</f>
        <v>Low</v>
      </c>
      <c r="BL1275" t="str">
        <f>IF(L1275 &lt;= 'Additional Data'!$AA$2, "Low", IF(L1275 &lt;= 'Additional Data'!$AA$3, "Medium", "High"))</f>
        <v>Low</v>
      </c>
      <c r="BM1275">
        <v>1274</v>
      </c>
    </row>
    <row r="1276" spans="1:65" x14ac:dyDescent="0.25">
      <c r="A1276">
        <v>48918</v>
      </c>
      <c r="B1276" t="str">
        <f>IF(A1276 &lt;= 'Additional Data'!$B$2,"Low", IF(A1276 &lt;='Additional Data'!$B$3, "Medium", "High"))</f>
        <v>Medium</v>
      </c>
      <c r="C1276">
        <v>1</v>
      </c>
      <c r="D1276">
        <v>1</v>
      </c>
      <c r="E1276">
        <v>21</v>
      </c>
      <c r="F1276" t="str">
        <f t="shared" si="171"/>
        <v>Recent</v>
      </c>
      <c r="G1276">
        <v>52</v>
      </c>
      <c r="H1276">
        <v>0</v>
      </c>
      <c r="I1276">
        <v>9</v>
      </c>
      <c r="J1276">
        <v>0</v>
      </c>
      <c r="K1276">
        <v>0</v>
      </c>
      <c r="L1276">
        <v>1</v>
      </c>
      <c r="M1276">
        <f>INDEX('Additional Data'!$H$2:$M$2, MATCH(MAX(G1276:L1276), G1276:L1276,0))</f>
        <v>0</v>
      </c>
      <c r="N1276">
        <v>2</v>
      </c>
      <c r="O1276">
        <v>1</v>
      </c>
      <c r="P1276">
        <v>0</v>
      </c>
      <c r="Q1276">
        <v>4</v>
      </c>
      <c r="R1276">
        <v>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3</v>
      </c>
      <c r="Z1276">
        <v>11</v>
      </c>
      <c r="AA1276">
        <v>0</v>
      </c>
      <c r="AB1276">
        <v>57</v>
      </c>
      <c r="AC1276" t="str" cm="1">
        <f t="array" ref="AC1276">_xlfn.IFS(AB1276 &lt; 30, "&lt; 30", AB1276 &lt; 40, "30-39", AB1276 &lt; 50, "40-49", AB1276 &gt;= 50, "50+")</f>
        <v>50+</v>
      </c>
      <c r="AD1276">
        <v>2237</v>
      </c>
      <c r="AE1276">
        <v>0</v>
      </c>
      <c r="AF1276">
        <v>0</v>
      </c>
      <c r="AG1276">
        <v>1</v>
      </c>
      <c r="AH1276">
        <v>0</v>
      </c>
      <c r="AI1276">
        <v>0</v>
      </c>
      <c r="AJ1276" t="str" cm="1">
        <f t="array" ref="AJ127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27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76">
        <v>0</v>
      </c>
      <c r="AM1276">
        <v>0</v>
      </c>
      <c r="AN1276">
        <v>0</v>
      </c>
      <c r="AO1276">
        <v>0</v>
      </c>
      <c r="AP1276">
        <v>1</v>
      </c>
      <c r="AQ1276" t="str" cm="1">
        <f t="array" ref="AQ127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76" t="str" cm="1">
        <f t="array" ref="AR127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76">
        <v>61</v>
      </c>
      <c r="AT1276">
        <v>60</v>
      </c>
      <c r="AU1276">
        <v>0</v>
      </c>
      <c r="AV1276">
        <v>2</v>
      </c>
      <c r="AW1276" t="s">
        <v>47</v>
      </c>
      <c r="AX1276" t="s">
        <v>13</v>
      </c>
      <c r="AY1276" t="str">
        <f t="shared" si="172"/>
        <v>Store</v>
      </c>
      <c r="AZ1276">
        <v>5</v>
      </c>
      <c r="BA1276" t="s">
        <v>44</v>
      </c>
      <c r="BB1276">
        <f t="shared" si="173"/>
        <v>5</v>
      </c>
      <c r="BC1276">
        <f t="shared" si="174"/>
        <v>62</v>
      </c>
      <c r="BD1276">
        <f t="shared" si="175"/>
        <v>8</v>
      </c>
      <c r="BE1276">
        <f t="shared" si="176"/>
        <v>1</v>
      </c>
      <c r="BF1276">
        <f t="shared" si="177"/>
        <v>2</v>
      </c>
      <c r="BG1276">
        <f t="shared" si="178"/>
        <v>11</v>
      </c>
      <c r="BH1276">
        <f t="shared" si="179"/>
        <v>3</v>
      </c>
      <c r="BI1276" t="str">
        <f>VLOOKUP(BH1276,'Additional Data'!$E$1:$F$12,2,FALSE)</f>
        <v>At Risk</v>
      </c>
      <c r="BJ1276" t="str">
        <f>IF(G1276 &lt;= 'Additional Data'!$Q$2, "Low", IF(G1276 &lt;= 'Additional Data'!$Q$3, "Medium", "High"))</f>
        <v>Medium</v>
      </c>
      <c r="BK1276" t="str">
        <f>IF(K1276 &lt;= 'Additional Data'!$V$2, "Low", IF(K1276 &lt;= 'Additional Data'!$V$3, "Medium", "High"))</f>
        <v>Low</v>
      </c>
      <c r="BL1276" t="str">
        <f>IF(L1276 &lt;= 'Additional Data'!$AA$2, "Low", IF(L1276 &lt;= 'Additional Data'!$AA$3, "Medium", "High"))</f>
        <v>Low</v>
      </c>
      <c r="BM1276">
        <v>1275</v>
      </c>
    </row>
    <row r="1277" spans="1:65" x14ac:dyDescent="0.25">
      <c r="A1277">
        <v>60033</v>
      </c>
      <c r="B1277" t="str">
        <f>IF(A1277 &lt;= 'Additional Data'!$B$2,"Low", IF(A1277 &lt;='Additional Data'!$B$3, "Medium", "High"))</f>
        <v>Medium</v>
      </c>
      <c r="C1277">
        <v>0</v>
      </c>
      <c r="D1277">
        <v>1</v>
      </c>
      <c r="E1277">
        <v>28</v>
      </c>
      <c r="F1277" t="str">
        <f t="shared" si="171"/>
        <v>Recent</v>
      </c>
      <c r="G1277">
        <v>62</v>
      </c>
      <c r="H1277">
        <v>1</v>
      </c>
      <c r="I1277">
        <v>57</v>
      </c>
      <c r="J1277">
        <v>19</v>
      </c>
      <c r="K1277">
        <v>11</v>
      </c>
      <c r="L1277">
        <v>48</v>
      </c>
      <c r="M1277">
        <f>INDEX('Additional Data'!$H$2:$M$2, MATCH(MAX(G1277:L1277), G1277:L1277,0))</f>
        <v>0</v>
      </c>
      <c r="N1277">
        <v>2</v>
      </c>
      <c r="O1277">
        <v>2</v>
      </c>
      <c r="P1277">
        <v>1</v>
      </c>
      <c r="Q1277">
        <v>5</v>
      </c>
      <c r="R1277">
        <v>2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3</v>
      </c>
      <c r="Z1277">
        <v>11</v>
      </c>
      <c r="AA1277">
        <v>0</v>
      </c>
      <c r="AB1277">
        <v>66</v>
      </c>
      <c r="AC1277" t="str" cm="1">
        <f t="array" ref="AC1277">_xlfn.IFS(AB1277 &lt; 30, "&lt; 30", AB1277 &lt; 40, "30-39", AB1277 &lt; 50, "40-49", AB1277 &gt;= 50, "50+")</f>
        <v>50+</v>
      </c>
      <c r="AD1277">
        <v>2251</v>
      </c>
      <c r="AE1277">
        <v>0</v>
      </c>
      <c r="AF1277">
        <v>0</v>
      </c>
      <c r="AG1277">
        <v>0</v>
      </c>
      <c r="AH1277">
        <v>1</v>
      </c>
      <c r="AI1277">
        <v>0</v>
      </c>
      <c r="AJ1277" t="str" cm="1">
        <f t="array" ref="AJ127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27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77">
        <v>0</v>
      </c>
      <c r="AM1277">
        <v>0</v>
      </c>
      <c r="AN1277">
        <v>0</v>
      </c>
      <c r="AO1277">
        <v>1</v>
      </c>
      <c r="AP1277">
        <v>0</v>
      </c>
      <c r="AQ1277" t="str" cm="1">
        <f t="array" ref="AQ127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277" t="str" cm="1">
        <f t="array" ref="AR127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77">
        <v>150</v>
      </c>
      <c r="AT1277">
        <v>102</v>
      </c>
      <c r="AU1277">
        <v>0</v>
      </c>
      <c r="AV1277">
        <v>1</v>
      </c>
      <c r="AW1277" t="s">
        <v>47</v>
      </c>
      <c r="AX1277" t="s">
        <v>13</v>
      </c>
      <c r="AY1277" t="str">
        <f t="shared" si="172"/>
        <v>Store</v>
      </c>
      <c r="AZ1277">
        <v>8</v>
      </c>
      <c r="BA1277" t="s">
        <v>44</v>
      </c>
      <c r="BB1277">
        <f t="shared" si="173"/>
        <v>8</v>
      </c>
      <c r="BC1277">
        <f t="shared" si="174"/>
        <v>198</v>
      </c>
      <c r="BD1277">
        <f t="shared" si="175"/>
        <v>8</v>
      </c>
      <c r="BE1277">
        <f t="shared" si="176"/>
        <v>3</v>
      </c>
      <c r="BF1277">
        <f t="shared" si="177"/>
        <v>3</v>
      </c>
      <c r="BG1277">
        <f t="shared" si="178"/>
        <v>14</v>
      </c>
      <c r="BH1277">
        <f t="shared" si="179"/>
        <v>4</v>
      </c>
      <c r="BI1277" t="str">
        <f>VLOOKUP(BH1277,'Additional Data'!$E$1:$F$12,2,FALSE)</f>
        <v>At Risk</v>
      </c>
      <c r="BJ1277" t="str">
        <f>IF(G1277 &lt;= 'Additional Data'!$Q$2, "Low", IF(G1277 &lt;= 'Additional Data'!$Q$3, "Medium", "High"))</f>
        <v>Medium</v>
      </c>
      <c r="BK1277" t="str">
        <f>IF(K1277 &lt;= 'Additional Data'!$V$2, "Low", IF(K1277 &lt;= 'Additional Data'!$V$3, "Medium", "High"))</f>
        <v>Medium</v>
      </c>
      <c r="BL1277" t="str">
        <f>IF(L1277 &lt;= 'Additional Data'!$AA$2, "Low", IF(L1277 &lt;= 'Additional Data'!$AA$3, "Medium", "High"))</f>
        <v>Medium</v>
      </c>
      <c r="BM1277">
        <v>1276</v>
      </c>
    </row>
    <row r="1278" spans="1:65" x14ac:dyDescent="0.25">
      <c r="A1278">
        <v>34043</v>
      </c>
      <c r="B1278" t="str">
        <f>IF(A1278 &lt;= 'Additional Data'!$B$2,"Low", IF(A1278 &lt;='Additional Data'!$B$3, "Medium", "High"))</f>
        <v>Low</v>
      </c>
      <c r="C1278">
        <v>1</v>
      </c>
      <c r="D1278">
        <v>0</v>
      </c>
      <c r="E1278">
        <v>97</v>
      </c>
      <c r="F1278" t="str">
        <f t="shared" si="171"/>
        <v>Old</v>
      </c>
      <c r="G1278">
        <v>20</v>
      </c>
      <c r="H1278">
        <v>2</v>
      </c>
      <c r="I1278">
        <v>14</v>
      </c>
      <c r="J1278">
        <v>3</v>
      </c>
      <c r="K1278">
        <v>0</v>
      </c>
      <c r="L1278">
        <v>10</v>
      </c>
      <c r="M1278">
        <f>INDEX('Additional Data'!$H$2:$M$2, MATCH(MAX(G1278:L1278), G1278:L1278,0))</f>
        <v>0</v>
      </c>
      <c r="N1278">
        <v>1</v>
      </c>
      <c r="O1278">
        <v>2</v>
      </c>
      <c r="P1278">
        <v>0</v>
      </c>
      <c r="Q1278">
        <v>2</v>
      </c>
      <c r="R1278">
        <v>9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3</v>
      </c>
      <c r="Z1278">
        <v>11</v>
      </c>
      <c r="AA1278">
        <v>0</v>
      </c>
      <c r="AB1278">
        <v>42</v>
      </c>
      <c r="AC1278" t="str" cm="1">
        <f t="array" ref="AC1278">_xlfn.IFS(AB1278 &lt; 30, "&lt; 30", AB1278 &lt; 40, "30-39", AB1278 &lt; 50, "40-49", AB1278 &gt;= 50, "50+")</f>
        <v>40-49</v>
      </c>
      <c r="AD1278">
        <v>2406</v>
      </c>
      <c r="AE1278">
        <v>0</v>
      </c>
      <c r="AF1278">
        <v>0</v>
      </c>
      <c r="AG1278">
        <v>0</v>
      </c>
      <c r="AH1278">
        <v>1</v>
      </c>
      <c r="AI1278">
        <v>0</v>
      </c>
      <c r="AJ1278" t="str" cm="1">
        <f t="array" ref="AJ127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27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78">
        <v>0</v>
      </c>
      <c r="AM1278">
        <v>0</v>
      </c>
      <c r="AN1278">
        <v>0</v>
      </c>
      <c r="AO1278">
        <v>0</v>
      </c>
      <c r="AP1278">
        <v>1</v>
      </c>
      <c r="AQ1278" t="str" cm="1">
        <f t="array" ref="AQ127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78" t="str" cm="1">
        <f t="array" ref="AR127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78">
        <v>39</v>
      </c>
      <c r="AT1278">
        <v>29</v>
      </c>
      <c r="AU1278">
        <v>0</v>
      </c>
      <c r="AV1278">
        <v>1</v>
      </c>
      <c r="AW1278" t="s">
        <v>45</v>
      </c>
      <c r="AX1278" t="s">
        <v>11</v>
      </c>
      <c r="AY1278" t="str">
        <f t="shared" si="172"/>
        <v>Web</v>
      </c>
      <c r="AZ1278">
        <v>4</v>
      </c>
      <c r="BA1278" t="s">
        <v>44</v>
      </c>
      <c r="BB1278">
        <f t="shared" si="173"/>
        <v>4</v>
      </c>
      <c r="BC1278">
        <f t="shared" si="174"/>
        <v>49</v>
      </c>
      <c r="BD1278">
        <f t="shared" si="175"/>
        <v>0.99999999999999978</v>
      </c>
      <c r="BE1278">
        <f t="shared" si="176"/>
        <v>0</v>
      </c>
      <c r="BF1278">
        <f t="shared" si="177"/>
        <v>1</v>
      </c>
      <c r="BG1278">
        <f t="shared" si="178"/>
        <v>1.9999999999999998</v>
      </c>
      <c r="BH1278">
        <f t="shared" si="179"/>
        <v>0</v>
      </c>
      <c r="BI1278" t="str">
        <f>VLOOKUP(BH1278,'Additional Data'!$E$1:$F$12,2,FALSE)</f>
        <v>Churned Customer</v>
      </c>
      <c r="BJ1278" t="str">
        <f>IF(G1278 &lt;= 'Additional Data'!$Q$2, "Low", IF(G1278 &lt;= 'Additional Data'!$Q$3, "Medium", "High"))</f>
        <v>Low</v>
      </c>
      <c r="BK1278" t="str">
        <f>IF(K1278 &lt;= 'Additional Data'!$V$2, "Low", IF(K1278 &lt;= 'Additional Data'!$V$3, "Medium", "High"))</f>
        <v>Low</v>
      </c>
      <c r="BL1278" t="str">
        <f>IF(L1278 &lt;= 'Additional Data'!$AA$2, "Low", IF(L1278 &lt;= 'Additional Data'!$AA$3, "Medium", "High"))</f>
        <v>Medium</v>
      </c>
      <c r="BM1278">
        <v>1277</v>
      </c>
    </row>
    <row r="1279" spans="1:65" x14ac:dyDescent="0.25">
      <c r="A1279">
        <v>57811</v>
      </c>
      <c r="B1279" t="str">
        <f>IF(A1279 &lt;= 'Additional Data'!$B$2,"Low", IF(A1279 &lt;='Additional Data'!$B$3, "Medium", "High"))</f>
        <v>Medium</v>
      </c>
      <c r="C1279">
        <v>0</v>
      </c>
      <c r="D1279">
        <v>1</v>
      </c>
      <c r="E1279">
        <v>49</v>
      </c>
      <c r="F1279" t="str">
        <f t="shared" si="171"/>
        <v>Mid</v>
      </c>
      <c r="G1279">
        <v>545</v>
      </c>
      <c r="H1279">
        <v>7</v>
      </c>
      <c r="I1279">
        <v>114</v>
      </c>
      <c r="J1279">
        <v>37</v>
      </c>
      <c r="K1279">
        <v>21</v>
      </c>
      <c r="L1279">
        <v>78</v>
      </c>
      <c r="M1279">
        <f>INDEX('Additional Data'!$H$2:$M$2, MATCH(MAX(G1279:L1279), G1279:L1279,0))</f>
        <v>0</v>
      </c>
      <c r="N1279">
        <v>5</v>
      </c>
      <c r="O1279">
        <v>7</v>
      </c>
      <c r="P1279">
        <v>2</v>
      </c>
      <c r="Q1279">
        <v>11</v>
      </c>
      <c r="R1279">
        <v>5</v>
      </c>
      <c r="S1279">
        <v>0</v>
      </c>
      <c r="T1279">
        <v>1</v>
      </c>
      <c r="U1279">
        <v>0</v>
      </c>
      <c r="V1279">
        <v>0</v>
      </c>
      <c r="W1279">
        <v>0</v>
      </c>
      <c r="X1279">
        <v>0</v>
      </c>
      <c r="Y1279">
        <v>3</v>
      </c>
      <c r="Z1279">
        <v>11</v>
      </c>
      <c r="AA1279">
        <v>0</v>
      </c>
      <c r="AB1279">
        <v>54</v>
      </c>
      <c r="AC1279" t="str" cm="1">
        <f t="array" ref="AC1279">_xlfn.IFS(AB1279 &lt; 30, "&lt; 30", AB1279 &lt; 40, "30-39", AB1279 &lt; 50, "40-49", AB1279 &gt;= 50, "50+")</f>
        <v>50+</v>
      </c>
      <c r="AD1279">
        <v>2529</v>
      </c>
      <c r="AE1279">
        <v>0</v>
      </c>
      <c r="AF1279">
        <v>0</v>
      </c>
      <c r="AG1279">
        <v>0</v>
      </c>
      <c r="AH1279">
        <v>1</v>
      </c>
      <c r="AI1279">
        <v>0</v>
      </c>
      <c r="AJ1279" t="str" cm="1">
        <f t="array" ref="AJ127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27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79">
        <v>0</v>
      </c>
      <c r="AM1279">
        <v>0</v>
      </c>
      <c r="AN1279">
        <v>1</v>
      </c>
      <c r="AO1279">
        <v>0</v>
      </c>
      <c r="AP1279">
        <v>0</v>
      </c>
      <c r="AQ1279" t="str" cm="1">
        <f t="array" ref="AQ127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79" t="str" cm="1">
        <f t="array" ref="AR127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79">
        <v>724</v>
      </c>
      <c r="AT1279">
        <v>646</v>
      </c>
      <c r="AU1279">
        <v>1</v>
      </c>
      <c r="AV1279">
        <v>1</v>
      </c>
      <c r="AW1279" t="s">
        <v>46</v>
      </c>
      <c r="AX1279" t="s">
        <v>13</v>
      </c>
      <c r="AY1279" t="str">
        <f t="shared" si="172"/>
        <v>Store</v>
      </c>
      <c r="AZ1279">
        <v>20</v>
      </c>
      <c r="BA1279" t="s">
        <v>48</v>
      </c>
      <c r="BB1279">
        <f t="shared" si="173"/>
        <v>20</v>
      </c>
      <c r="BC1279">
        <f t="shared" si="174"/>
        <v>802</v>
      </c>
      <c r="BD1279">
        <f t="shared" si="175"/>
        <v>6</v>
      </c>
      <c r="BE1279">
        <f t="shared" si="176"/>
        <v>7</v>
      </c>
      <c r="BF1279">
        <f t="shared" si="177"/>
        <v>6</v>
      </c>
      <c r="BG1279">
        <f t="shared" si="178"/>
        <v>19</v>
      </c>
      <c r="BH1279">
        <f t="shared" si="179"/>
        <v>7</v>
      </c>
      <c r="BI1279" t="str">
        <f>VLOOKUP(BH1279,'Additional Data'!$E$1:$F$12,2,FALSE)</f>
        <v>Loyal Customer</v>
      </c>
      <c r="BJ1279" t="str">
        <f>IF(G1279 &lt;= 'Additional Data'!$Q$2, "Low", IF(G1279 &lt;= 'Additional Data'!$Q$3, "Medium", "High"))</f>
        <v>High</v>
      </c>
      <c r="BK1279" t="str">
        <f>IF(K1279 &lt;= 'Additional Data'!$V$2, "Low", IF(K1279 &lt;= 'Additional Data'!$V$3, "Medium", "High"))</f>
        <v>Medium</v>
      </c>
      <c r="BL1279" t="str">
        <f>IF(L1279 &lt;= 'Additional Data'!$AA$2, "Low", IF(L1279 &lt;= 'Additional Data'!$AA$3, "Medium", "High"))</f>
        <v>High</v>
      </c>
      <c r="BM1279">
        <v>1278</v>
      </c>
    </row>
    <row r="1280" spans="1:65" x14ac:dyDescent="0.25">
      <c r="A1280">
        <v>78569</v>
      </c>
      <c r="B1280" t="str">
        <f>IF(A1280 &lt;= 'Additional Data'!$B$2,"Low", IF(A1280 &lt;='Additional Data'!$B$3, "Medium", "High"))</f>
        <v>High</v>
      </c>
      <c r="C1280">
        <v>0</v>
      </c>
      <c r="D1280">
        <v>0</v>
      </c>
      <c r="E1280">
        <v>14</v>
      </c>
      <c r="F1280" t="str">
        <f t="shared" si="171"/>
        <v>Recent</v>
      </c>
      <c r="G1280">
        <v>558</v>
      </c>
      <c r="H1280">
        <v>79</v>
      </c>
      <c r="I1280">
        <v>622</v>
      </c>
      <c r="J1280">
        <v>207</v>
      </c>
      <c r="K1280">
        <v>175</v>
      </c>
      <c r="L1280">
        <v>95</v>
      </c>
      <c r="M1280">
        <f>INDEX('Additional Data'!$H$2:$M$2, MATCH(MAX(G1280:L1280), G1280:L1280,0))</f>
        <v>0</v>
      </c>
      <c r="N1280">
        <v>1</v>
      </c>
      <c r="O1280">
        <v>4</v>
      </c>
      <c r="P1280">
        <v>6</v>
      </c>
      <c r="Q1280">
        <v>4</v>
      </c>
      <c r="R1280">
        <v>1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3</v>
      </c>
      <c r="Z1280">
        <v>11</v>
      </c>
      <c r="AA1280">
        <v>1</v>
      </c>
      <c r="AB1280">
        <v>74</v>
      </c>
      <c r="AC1280" t="str" cm="1">
        <f t="array" ref="AC1280">_xlfn.IFS(AB1280 &lt; 30, "&lt; 30", AB1280 &lt; 40, "30-39", AB1280 &lt; 50, "40-49", AB1280 &gt;= 50, "50+")</f>
        <v>50+</v>
      </c>
      <c r="AD1280">
        <v>2289</v>
      </c>
      <c r="AE1280">
        <v>0</v>
      </c>
      <c r="AF1280">
        <v>1</v>
      </c>
      <c r="AG1280">
        <v>0</v>
      </c>
      <c r="AH1280">
        <v>0</v>
      </c>
      <c r="AI1280">
        <v>0</v>
      </c>
      <c r="AJ1280" t="str" cm="1">
        <f t="array" ref="AJ128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8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80">
        <v>0</v>
      </c>
      <c r="AM1280">
        <v>0</v>
      </c>
      <c r="AN1280">
        <v>1</v>
      </c>
      <c r="AO1280">
        <v>0</v>
      </c>
      <c r="AP1280">
        <v>0</v>
      </c>
      <c r="AQ1280" t="str" cm="1">
        <f t="array" ref="AQ128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80" t="str" cm="1">
        <f t="array" ref="AR128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80">
        <v>1641</v>
      </c>
      <c r="AT1280">
        <v>1546</v>
      </c>
      <c r="AU1280">
        <v>1</v>
      </c>
      <c r="AV1280">
        <v>0</v>
      </c>
      <c r="AW1280" t="s">
        <v>43</v>
      </c>
      <c r="AX1280" t="s">
        <v>12</v>
      </c>
      <c r="AY1280" t="str">
        <f t="shared" si="172"/>
        <v>Catalog</v>
      </c>
      <c r="AZ1280">
        <v>14</v>
      </c>
      <c r="BA1280" t="s">
        <v>48</v>
      </c>
      <c r="BB1280">
        <f t="shared" si="173"/>
        <v>14</v>
      </c>
      <c r="BC1280">
        <f t="shared" si="174"/>
        <v>1736</v>
      </c>
      <c r="BD1280">
        <f t="shared" si="175"/>
        <v>9</v>
      </c>
      <c r="BE1280">
        <f t="shared" si="176"/>
        <v>5</v>
      </c>
      <c r="BF1280">
        <f t="shared" si="177"/>
        <v>9</v>
      </c>
      <c r="BG1280">
        <f t="shared" si="178"/>
        <v>23</v>
      </c>
      <c r="BH1280">
        <f t="shared" si="179"/>
        <v>8</v>
      </c>
      <c r="BI1280" t="str">
        <f>VLOOKUP(BH1280,'Additional Data'!$E$1:$F$12,2,FALSE)</f>
        <v>Top Customer</v>
      </c>
      <c r="BJ1280" t="str">
        <f>IF(G1280 &lt;= 'Additional Data'!$Q$2, "Low", IF(G1280 &lt;= 'Additional Data'!$Q$3, "Medium", "High"))</f>
        <v>High</v>
      </c>
      <c r="BK1280" t="str">
        <f>IF(K1280 &lt;= 'Additional Data'!$V$2, "Low", IF(K1280 &lt;= 'Additional Data'!$V$3, "Medium", "High"))</f>
        <v>High</v>
      </c>
      <c r="BL1280" t="str">
        <f>IF(L1280 &lt;= 'Additional Data'!$AA$2, "Low", IF(L1280 &lt;= 'Additional Data'!$AA$3, "Medium", "High"))</f>
        <v>High</v>
      </c>
      <c r="BM1280">
        <v>1279</v>
      </c>
    </row>
    <row r="1281" spans="1:65" x14ac:dyDescent="0.25">
      <c r="A1281">
        <v>7500</v>
      </c>
      <c r="B1281" t="str">
        <f>IF(A1281 &lt;= 'Additional Data'!$B$2,"Low", IF(A1281 &lt;='Additional Data'!$B$3, "Medium", "High"))</f>
        <v>Low</v>
      </c>
      <c r="C1281">
        <v>1</v>
      </c>
      <c r="D1281">
        <v>1</v>
      </c>
      <c r="E1281">
        <v>5</v>
      </c>
      <c r="F1281" t="str">
        <f t="shared" si="171"/>
        <v>Very Recent</v>
      </c>
      <c r="G1281">
        <v>6</v>
      </c>
      <c r="H1281">
        <v>5</v>
      </c>
      <c r="I1281">
        <v>4</v>
      </c>
      <c r="J1281">
        <v>13</v>
      </c>
      <c r="K1281">
        <v>4</v>
      </c>
      <c r="L1281">
        <v>25</v>
      </c>
      <c r="M1281">
        <f>INDEX('Additional Data'!$H$2:$M$2, MATCH(MAX(G1281:L1281), G1281:L1281,0))</f>
        <v>0</v>
      </c>
      <c r="N1281">
        <v>4</v>
      </c>
      <c r="O1281">
        <v>2</v>
      </c>
      <c r="P1281">
        <v>1</v>
      </c>
      <c r="Q1281">
        <v>3</v>
      </c>
      <c r="R1281">
        <v>6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3</v>
      </c>
      <c r="Z1281">
        <v>11</v>
      </c>
      <c r="AA1281">
        <v>0</v>
      </c>
      <c r="AB1281">
        <v>42</v>
      </c>
      <c r="AC1281" t="str" cm="1">
        <f t="array" ref="AC1281">_xlfn.IFS(AB1281 &lt; 30, "&lt; 30", AB1281 &lt; 40, "30-39", AB1281 &lt; 50, "40-49", AB1281 &gt;= 50, "50+")</f>
        <v>40-49</v>
      </c>
      <c r="AD1281">
        <v>2708</v>
      </c>
      <c r="AE1281">
        <v>0</v>
      </c>
      <c r="AF1281">
        <v>0</v>
      </c>
      <c r="AG1281">
        <v>1</v>
      </c>
      <c r="AH1281">
        <v>0</v>
      </c>
      <c r="AI1281">
        <v>0</v>
      </c>
      <c r="AJ1281" t="str" cm="1">
        <f t="array" ref="AJ128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28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81">
        <v>0</v>
      </c>
      <c r="AM1281">
        <v>0</v>
      </c>
      <c r="AN1281">
        <v>1</v>
      </c>
      <c r="AO1281">
        <v>0</v>
      </c>
      <c r="AP1281">
        <v>0</v>
      </c>
      <c r="AQ1281" t="str" cm="1">
        <f t="array" ref="AQ128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81" t="str" cm="1">
        <f t="array" ref="AR128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81">
        <v>32</v>
      </c>
      <c r="AT1281">
        <v>7</v>
      </c>
      <c r="AU1281">
        <v>0</v>
      </c>
      <c r="AV1281">
        <v>2</v>
      </c>
      <c r="AW1281" t="s">
        <v>45</v>
      </c>
      <c r="AX1281" t="s">
        <v>13</v>
      </c>
      <c r="AY1281" t="str">
        <f t="shared" si="172"/>
        <v>Store</v>
      </c>
      <c r="AZ1281">
        <v>6</v>
      </c>
      <c r="BA1281" t="s">
        <v>44</v>
      </c>
      <c r="BB1281">
        <f t="shared" si="173"/>
        <v>6</v>
      </c>
      <c r="BC1281">
        <f t="shared" si="174"/>
        <v>57</v>
      </c>
      <c r="BD1281">
        <f t="shared" si="175"/>
        <v>10</v>
      </c>
      <c r="BE1281">
        <f t="shared" si="176"/>
        <v>2</v>
      </c>
      <c r="BF1281">
        <f t="shared" si="177"/>
        <v>2</v>
      </c>
      <c r="BG1281">
        <f t="shared" si="178"/>
        <v>14</v>
      </c>
      <c r="BH1281">
        <f t="shared" si="179"/>
        <v>4</v>
      </c>
      <c r="BI1281" t="str">
        <f>VLOOKUP(BH1281,'Additional Data'!$E$1:$F$12,2,FALSE)</f>
        <v>At Risk</v>
      </c>
      <c r="BJ1281" t="str">
        <f>IF(G1281 &lt;= 'Additional Data'!$Q$2, "Low", IF(G1281 &lt;= 'Additional Data'!$Q$3, "Medium", "High"))</f>
        <v>Low</v>
      </c>
      <c r="BK1281" t="str">
        <f>IF(K1281 &lt;= 'Additional Data'!$V$2, "Low", IF(K1281 &lt;= 'Additional Data'!$V$3, "Medium", "High"))</f>
        <v>Medium</v>
      </c>
      <c r="BL1281" t="str">
        <f>IF(L1281 &lt;= 'Additional Data'!$AA$2, "Low", IF(L1281 &lt;= 'Additional Data'!$AA$3, "Medium", "High"))</f>
        <v>Medium</v>
      </c>
      <c r="BM1281">
        <v>1280</v>
      </c>
    </row>
    <row r="1282" spans="1:65" x14ac:dyDescent="0.25">
      <c r="A1282">
        <v>94384</v>
      </c>
      <c r="B1282" t="str">
        <f>IF(A1282 &lt;= 'Additional Data'!$B$2,"Low", IF(A1282 &lt;='Additional Data'!$B$3, "Medium", "High"))</f>
        <v>High</v>
      </c>
      <c r="C1282">
        <v>0</v>
      </c>
      <c r="D1282">
        <v>0</v>
      </c>
      <c r="E1282">
        <v>62</v>
      </c>
      <c r="F1282" t="str">
        <f t="shared" ref="F1282:F1345" si="180">IF(E1282&lt;=7,"Very Recent",IF(E1282&lt;=30,"Recent",IF(E1282&lt;=60,"Mid","Old")))</f>
        <v>Old</v>
      </c>
      <c r="G1282">
        <v>1111</v>
      </c>
      <c r="H1282">
        <v>24</v>
      </c>
      <c r="I1282">
        <v>790</v>
      </c>
      <c r="J1282">
        <v>160</v>
      </c>
      <c r="K1282">
        <v>45</v>
      </c>
      <c r="L1282">
        <v>172</v>
      </c>
      <c r="M1282">
        <f>INDEX('Additional Data'!$H$2:$M$2, MATCH(MAX(G1282:L1282), G1282:L1282,0))</f>
        <v>0</v>
      </c>
      <c r="N1282">
        <v>0</v>
      </c>
      <c r="O1282">
        <v>5</v>
      </c>
      <c r="P1282">
        <v>8</v>
      </c>
      <c r="Q1282">
        <v>5</v>
      </c>
      <c r="R1282">
        <v>2</v>
      </c>
      <c r="S1282">
        <v>0</v>
      </c>
      <c r="T1282">
        <v>1</v>
      </c>
      <c r="U1282">
        <v>1</v>
      </c>
      <c r="V1282">
        <v>1</v>
      </c>
      <c r="W1282">
        <v>0</v>
      </c>
      <c r="X1282">
        <v>0</v>
      </c>
      <c r="Y1282">
        <v>3</v>
      </c>
      <c r="Z1282">
        <v>11</v>
      </c>
      <c r="AA1282">
        <v>1</v>
      </c>
      <c r="AB1282">
        <v>67</v>
      </c>
      <c r="AC1282" t="str" cm="1">
        <f t="array" ref="AC1282">_xlfn.IFS(AB1282 &lt; 30, "&lt; 30", AB1282 &lt; 40, "30-39", AB1282 &lt; 50, "40-49", AB1282 &gt;= 50, "50+")</f>
        <v>50+</v>
      </c>
      <c r="AD1282">
        <v>2641</v>
      </c>
      <c r="AE1282">
        <v>0</v>
      </c>
      <c r="AF1282">
        <v>0</v>
      </c>
      <c r="AG1282">
        <v>0</v>
      </c>
      <c r="AH1282">
        <v>1</v>
      </c>
      <c r="AI1282">
        <v>0</v>
      </c>
      <c r="AJ1282" t="str" cm="1">
        <f t="array" ref="AJ128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28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82">
        <v>0</v>
      </c>
      <c r="AM1282">
        <v>0</v>
      </c>
      <c r="AN1282">
        <v>1</v>
      </c>
      <c r="AO1282">
        <v>0</v>
      </c>
      <c r="AP1282">
        <v>0</v>
      </c>
      <c r="AQ1282" t="str" cm="1">
        <f t="array" ref="AQ128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82" t="str" cm="1">
        <f t="array" ref="AR128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82">
        <v>2130</v>
      </c>
      <c r="AT1282">
        <v>1958</v>
      </c>
      <c r="AU1282">
        <v>3</v>
      </c>
      <c r="AV1282">
        <v>0</v>
      </c>
      <c r="AW1282" t="s">
        <v>43</v>
      </c>
      <c r="AX1282" t="s">
        <v>12</v>
      </c>
      <c r="AY1282" t="str">
        <f t="shared" ref="AY1282:AY1345" si="181">IF(AND(O1282 &gt;= P1282, O1282 &gt;= Q1282), "Web", IF(AND(P1282 &gt;= O1282, P1282 &gt;= Q1282), "Catalog", "Store"))</f>
        <v>Catalog</v>
      </c>
      <c r="AZ1282">
        <v>18</v>
      </c>
      <c r="BA1282" t="s">
        <v>48</v>
      </c>
      <c r="BB1282">
        <f t="shared" ref="BB1282:BB1345" si="182">SUM(O1282:Q1282)</f>
        <v>18</v>
      </c>
      <c r="BC1282">
        <f t="shared" ref="BC1282:BC1345" si="183">SUM(G1282:L1282)</f>
        <v>2302</v>
      </c>
      <c r="BD1282">
        <f t="shared" ref="BD1282:BD1345" si="184">(1-_xlfn.PERCENTRANK.INC($E:$E,E1282,1))*10</f>
        <v>4</v>
      </c>
      <c r="BE1282">
        <f t="shared" ref="BE1282:BE1345" si="185">_xlfn.PERCENTRANK.INC($BB:$BB,BB1282,1)*10</f>
        <v>7</v>
      </c>
      <c r="BF1282">
        <f t="shared" ref="BF1282:BF1345" si="186">_xlfn.PERCENTRANK.INC($BC:$BC,BC1282,1)*10</f>
        <v>9</v>
      </c>
      <c r="BG1282">
        <f t="shared" ref="BG1282:BG1345" si="187">SUM(BD1282:BF1282)</f>
        <v>20</v>
      </c>
      <c r="BH1282">
        <f t="shared" ref="BH1282:BH1345" si="188">_xlfn.PERCENTRANK.INC($BG:$BG,BG1282,1)*10</f>
        <v>7</v>
      </c>
      <c r="BI1282" t="str">
        <f>VLOOKUP(BH1282,'Additional Data'!$E$1:$F$12,2,FALSE)</f>
        <v>Loyal Customer</v>
      </c>
      <c r="BJ1282" t="str">
        <f>IF(G1282 &lt;= 'Additional Data'!$Q$2, "Low", IF(G1282 &lt;= 'Additional Data'!$Q$3, "Medium", "High"))</f>
        <v>High</v>
      </c>
      <c r="BK1282" t="str">
        <f>IF(K1282 &lt;= 'Additional Data'!$V$2, "Low", IF(K1282 &lt;= 'Additional Data'!$V$3, "Medium", "High"))</f>
        <v>High</v>
      </c>
      <c r="BL1282" t="str">
        <f>IF(L1282 &lt;= 'Additional Data'!$AA$2, "Low", IF(L1282 &lt;= 'Additional Data'!$AA$3, "Medium", "High"))</f>
        <v>High</v>
      </c>
      <c r="BM1282">
        <v>1281</v>
      </c>
    </row>
    <row r="1283" spans="1:65" x14ac:dyDescent="0.25">
      <c r="A1283">
        <v>23148</v>
      </c>
      <c r="B1283" t="str">
        <f>IF(A1283 &lt;= 'Additional Data'!$B$2,"Low", IF(A1283 &lt;='Additional Data'!$B$3, "Medium", "High"))</f>
        <v>Low</v>
      </c>
      <c r="C1283">
        <v>0</v>
      </c>
      <c r="D1283">
        <v>0</v>
      </c>
      <c r="E1283">
        <v>83</v>
      </c>
      <c r="F1283" t="str">
        <f t="shared" si="180"/>
        <v>Old</v>
      </c>
      <c r="G1283">
        <v>4</v>
      </c>
      <c r="H1283">
        <v>6</v>
      </c>
      <c r="I1283">
        <v>8</v>
      </c>
      <c r="J1283">
        <v>6</v>
      </c>
      <c r="K1283">
        <v>3</v>
      </c>
      <c r="L1283">
        <v>10</v>
      </c>
      <c r="M1283">
        <f>INDEX('Additional Data'!$H$2:$M$2, MATCH(MAX(G1283:L1283), G1283:L1283,0))</f>
        <v>0</v>
      </c>
      <c r="N1283">
        <v>1</v>
      </c>
      <c r="O1283">
        <v>2</v>
      </c>
      <c r="P1283">
        <v>0</v>
      </c>
      <c r="Q1283">
        <v>3</v>
      </c>
      <c r="R1283">
        <v>7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3</v>
      </c>
      <c r="Z1283">
        <v>11</v>
      </c>
      <c r="AA1283">
        <v>0</v>
      </c>
      <c r="AB1283">
        <v>35</v>
      </c>
      <c r="AC1283" t="str" cm="1">
        <f t="array" ref="AC1283">_xlfn.IFS(AB1283 &lt; 30, "&lt; 30", AB1283 &lt; 40, "30-39", AB1283 &lt; 50, "40-49", AB1283 &gt;= 50, "50+")</f>
        <v>30-39</v>
      </c>
      <c r="AD1283">
        <v>2290</v>
      </c>
      <c r="AE1283">
        <v>0</v>
      </c>
      <c r="AF1283">
        <v>1</v>
      </c>
      <c r="AG1283">
        <v>0</v>
      </c>
      <c r="AH1283">
        <v>0</v>
      </c>
      <c r="AI1283">
        <v>0</v>
      </c>
      <c r="AJ1283" t="str" cm="1">
        <f t="array" ref="AJ128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8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83">
        <v>1</v>
      </c>
      <c r="AM1283">
        <v>0</v>
      </c>
      <c r="AN1283">
        <v>0</v>
      </c>
      <c r="AO1283">
        <v>0</v>
      </c>
      <c r="AP1283">
        <v>0</v>
      </c>
      <c r="AQ1283" t="str" cm="1">
        <f t="array" ref="AQ128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283" t="str" cm="1">
        <f t="array" ref="AR128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283">
        <v>27</v>
      </c>
      <c r="AT1283">
        <v>17</v>
      </c>
      <c r="AU1283">
        <v>0</v>
      </c>
      <c r="AV1283">
        <v>0</v>
      </c>
      <c r="AW1283" t="s">
        <v>45</v>
      </c>
      <c r="AX1283" t="s">
        <v>13</v>
      </c>
      <c r="AY1283" t="str">
        <f t="shared" si="181"/>
        <v>Store</v>
      </c>
      <c r="AZ1283">
        <v>5</v>
      </c>
      <c r="BA1283" t="s">
        <v>44</v>
      </c>
      <c r="BB1283">
        <f t="shared" si="182"/>
        <v>5</v>
      </c>
      <c r="BC1283">
        <f t="shared" si="183"/>
        <v>37</v>
      </c>
      <c r="BD1283">
        <f t="shared" si="184"/>
        <v>1.9999999999999996</v>
      </c>
      <c r="BE1283">
        <f t="shared" si="185"/>
        <v>1</v>
      </c>
      <c r="BF1283">
        <f t="shared" si="186"/>
        <v>1</v>
      </c>
      <c r="BG1283">
        <f t="shared" si="187"/>
        <v>3.9999999999999996</v>
      </c>
      <c r="BH1283">
        <f t="shared" si="188"/>
        <v>0</v>
      </c>
      <c r="BI1283" t="str">
        <f>VLOOKUP(BH1283,'Additional Data'!$E$1:$F$12,2,FALSE)</f>
        <v>Churned Customer</v>
      </c>
      <c r="BJ1283" t="str">
        <f>IF(G1283 &lt;= 'Additional Data'!$Q$2, "Low", IF(G1283 &lt;= 'Additional Data'!$Q$3, "Medium", "High"))</f>
        <v>Low</v>
      </c>
      <c r="BK1283" t="str">
        <f>IF(K1283 &lt;= 'Additional Data'!$V$2, "Low", IF(K1283 &lt;= 'Additional Data'!$V$3, "Medium", "High"))</f>
        <v>Medium</v>
      </c>
      <c r="BL1283" t="str">
        <f>IF(L1283 &lt;= 'Additional Data'!$AA$2, "Low", IF(L1283 &lt;= 'Additional Data'!$AA$3, "Medium", "High"))</f>
        <v>Medium</v>
      </c>
      <c r="BM1283">
        <v>1282</v>
      </c>
    </row>
    <row r="1284" spans="1:65" x14ac:dyDescent="0.25">
      <c r="A1284">
        <v>44267</v>
      </c>
      <c r="B1284" t="str">
        <f>IF(A1284 &lt;= 'Additional Data'!$B$2,"Low", IF(A1284 &lt;='Additional Data'!$B$3, "Medium", "High"))</f>
        <v>Medium</v>
      </c>
      <c r="C1284">
        <v>1</v>
      </c>
      <c r="D1284">
        <v>1</v>
      </c>
      <c r="E1284">
        <v>48</v>
      </c>
      <c r="F1284" t="str">
        <f t="shared" si="180"/>
        <v>Mid</v>
      </c>
      <c r="G1284">
        <v>183</v>
      </c>
      <c r="H1284">
        <v>5</v>
      </c>
      <c r="I1284">
        <v>65</v>
      </c>
      <c r="J1284">
        <v>3</v>
      </c>
      <c r="K1284">
        <v>5</v>
      </c>
      <c r="L1284">
        <v>49</v>
      </c>
      <c r="M1284">
        <f>INDEX('Additional Data'!$H$2:$M$2, MATCH(MAX(G1284:L1284), G1284:L1284,0))</f>
        <v>0</v>
      </c>
      <c r="N1284">
        <v>5</v>
      </c>
      <c r="O1284">
        <v>5</v>
      </c>
      <c r="P1284">
        <v>2</v>
      </c>
      <c r="Q1284">
        <v>4</v>
      </c>
      <c r="R1284">
        <v>9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3</v>
      </c>
      <c r="Z1284">
        <v>11</v>
      </c>
      <c r="AA1284">
        <v>0</v>
      </c>
      <c r="AB1284">
        <v>50</v>
      </c>
      <c r="AC1284" t="str" cm="1">
        <f t="array" ref="AC1284">_xlfn.IFS(AB1284 &lt; 30, "&lt; 30", AB1284 &lt; 40, "30-39", AB1284 &lt; 50, "40-49", AB1284 &gt;= 50, "50+")</f>
        <v>50+</v>
      </c>
      <c r="AD1284">
        <v>2648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 t="str" cm="1">
        <f t="array" ref="AJ128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28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84">
        <v>0</v>
      </c>
      <c r="AM1284">
        <v>0</v>
      </c>
      <c r="AN1284">
        <v>1</v>
      </c>
      <c r="AO1284">
        <v>0</v>
      </c>
      <c r="AP1284">
        <v>0</v>
      </c>
      <c r="AQ1284" t="str" cm="1">
        <f t="array" ref="AQ128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84" t="str" cm="1">
        <f t="array" ref="AR128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84">
        <v>261</v>
      </c>
      <c r="AT1284">
        <v>212</v>
      </c>
      <c r="AU1284">
        <v>0</v>
      </c>
      <c r="AV1284">
        <v>2</v>
      </c>
      <c r="AW1284" t="s">
        <v>47</v>
      </c>
      <c r="AX1284" t="s">
        <v>11</v>
      </c>
      <c r="AY1284" t="str">
        <f t="shared" si="181"/>
        <v>Web</v>
      </c>
      <c r="AZ1284">
        <v>11</v>
      </c>
      <c r="BA1284" t="s">
        <v>44</v>
      </c>
      <c r="BB1284">
        <f t="shared" si="182"/>
        <v>11</v>
      </c>
      <c r="BC1284">
        <f t="shared" si="183"/>
        <v>310</v>
      </c>
      <c r="BD1284">
        <f t="shared" si="184"/>
        <v>6</v>
      </c>
      <c r="BE1284">
        <f t="shared" si="185"/>
        <v>4</v>
      </c>
      <c r="BF1284">
        <f t="shared" si="186"/>
        <v>4</v>
      </c>
      <c r="BG1284">
        <f t="shared" si="187"/>
        <v>14</v>
      </c>
      <c r="BH1284">
        <f t="shared" si="188"/>
        <v>4</v>
      </c>
      <c r="BI1284" t="str">
        <f>VLOOKUP(BH1284,'Additional Data'!$E$1:$F$12,2,FALSE)</f>
        <v>At Risk</v>
      </c>
      <c r="BJ1284" t="str">
        <f>IF(G1284 &lt;= 'Additional Data'!$Q$2, "Low", IF(G1284 &lt;= 'Additional Data'!$Q$3, "Medium", "High"))</f>
        <v>Medium</v>
      </c>
      <c r="BK1284" t="str">
        <f>IF(K1284 &lt;= 'Additional Data'!$V$2, "Low", IF(K1284 &lt;= 'Additional Data'!$V$3, "Medium", "High"))</f>
        <v>Medium</v>
      </c>
      <c r="BL1284" t="str">
        <f>IF(L1284 &lt;= 'Additional Data'!$AA$2, "Low", IF(L1284 &lt;= 'Additional Data'!$AA$3, "Medium", "High"))</f>
        <v>Medium</v>
      </c>
      <c r="BM1284">
        <v>1283</v>
      </c>
    </row>
    <row r="1285" spans="1:65" x14ac:dyDescent="0.25">
      <c r="A1285">
        <v>71626</v>
      </c>
      <c r="B1285" t="str">
        <f>IF(A1285 &lt;= 'Additional Data'!$B$2,"Low", IF(A1285 &lt;='Additional Data'!$B$3, "Medium", "High"))</f>
        <v>High</v>
      </c>
      <c r="C1285">
        <v>0</v>
      </c>
      <c r="D1285">
        <v>0</v>
      </c>
      <c r="E1285">
        <v>94</v>
      </c>
      <c r="F1285" t="str">
        <f t="shared" si="180"/>
        <v>Old</v>
      </c>
      <c r="G1285">
        <v>546</v>
      </c>
      <c r="H1285">
        <v>72</v>
      </c>
      <c r="I1285">
        <v>376</v>
      </c>
      <c r="J1285">
        <v>94</v>
      </c>
      <c r="K1285">
        <v>145</v>
      </c>
      <c r="L1285">
        <v>72</v>
      </c>
      <c r="M1285">
        <f>INDEX('Additional Data'!$H$2:$M$2, MATCH(MAX(G1285:L1285), G1285:L1285,0))</f>
        <v>0</v>
      </c>
      <c r="N1285">
        <v>1</v>
      </c>
      <c r="O1285">
        <v>5</v>
      </c>
      <c r="P1285">
        <v>5</v>
      </c>
      <c r="Q1285">
        <v>8</v>
      </c>
      <c r="R1285">
        <v>3</v>
      </c>
      <c r="S1285">
        <v>0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3</v>
      </c>
      <c r="Z1285">
        <v>11</v>
      </c>
      <c r="AA1285">
        <v>0</v>
      </c>
      <c r="AB1285">
        <v>41</v>
      </c>
      <c r="AC1285" t="str" cm="1">
        <f t="array" ref="AC1285">_xlfn.IFS(AB1285 &lt; 30, "&lt; 30", AB1285 &lt; 40, "30-39", AB1285 &lt; 50, "40-49", AB1285 &gt;= 50, "50+")</f>
        <v>40-49</v>
      </c>
      <c r="AD1285">
        <v>2764</v>
      </c>
      <c r="AE1285">
        <v>0</v>
      </c>
      <c r="AF1285">
        <v>1</v>
      </c>
      <c r="AG1285">
        <v>0</v>
      </c>
      <c r="AH1285">
        <v>0</v>
      </c>
      <c r="AI1285">
        <v>0</v>
      </c>
      <c r="AJ1285" t="str" cm="1">
        <f t="array" ref="AJ128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8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85">
        <v>0</v>
      </c>
      <c r="AM1285">
        <v>0</v>
      </c>
      <c r="AN1285">
        <v>1</v>
      </c>
      <c r="AO1285">
        <v>0</v>
      </c>
      <c r="AP1285">
        <v>0</v>
      </c>
      <c r="AQ1285" t="str" cm="1">
        <f t="array" ref="AQ128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85" t="str" cm="1">
        <f t="array" ref="AR128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85">
        <v>1233</v>
      </c>
      <c r="AT1285">
        <v>1161</v>
      </c>
      <c r="AU1285">
        <v>1</v>
      </c>
      <c r="AV1285">
        <v>0</v>
      </c>
      <c r="AW1285" t="s">
        <v>43</v>
      </c>
      <c r="AX1285" t="s">
        <v>13</v>
      </c>
      <c r="AY1285" t="str">
        <f t="shared" si="181"/>
        <v>Store</v>
      </c>
      <c r="AZ1285">
        <v>18</v>
      </c>
      <c r="BA1285" t="s">
        <v>48</v>
      </c>
      <c r="BB1285">
        <f t="shared" si="182"/>
        <v>18</v>
      </c>
      <c r="BC1285">
        <f t="shared" si="183"/>
        <v>1305</v>
      </c>
      <c r="BD1285">
        <f t="shared" si="184"/>
        <v>0.99999999999999978</v>
      </c>
      <c r="BE1285">
        <f t="shared" si="185"/>
        <v>7</v>
      </c>
      <c r="BF1285">
        <f t="shared" si="186"/>
        <v>8</v>
      </c>
      <c r="BG1285">
        <f t="shared" si="187"/>
        <v>16</v>
      </c>
      <c r="BH1285">
        <f t="shared" si="188"/>
        <v>5</v>
      </c>
      <c r="BI1285" t="str">
        <f>VLOOKUP(BH1285,'Additional Data'!$E$1:$F$12,2,FALSE)</f>
        <v>Loyal Customer</v>
      </c>
      <c r="BJ1285" t="str">
        <f>IF(G1285 &lt;= 'Additional Data'!$Q$2, "Low", IF(G1285 &lt;= 'Additional Data'!$Q$3, "Medium", "High"))</f>
        <v>High</v>
      </c>
      <c r="BK1285" t="str">
        <f>IF(K1285 &lt;= 'Additional Data'!$V$2, "Low", IF(K1285 &lt;= 'Additional Data'!$V$3, "Medium", "High"))</f>
        <v>High</v>
      </c>
      <c r="BL1285" t="str">
        <f>IF(L1285 &lt;= 'Additional Data'!$AA$2, "Low", IF(L1285 &lt;= 'Additional Data'!$AA$3, "Medium", "High"))</f>
        <v>High</v>
      </c>
      <c r="BM1285">
        <v>1284</v>
      </c>
    </row>
    <row r="1286" spans="1:65" x14ac:dyDescent="0.25">
      <c r="A1286">
        <v>60894</v>
      </c>
      <c r="B1286" t="str">
        <f>IF(A1286 &lt;= 'Additional Data'!$B$2,"Low", IF(A1286 &lt;='Additional Data'!$B$3, "Medium", "High"))</f>
        <v>Medium</v>
      </c>
      <c r="C1286">
        <v>0</v>
      </c>
      <c r="D1286">
        <v>1</v>
      </c>
      <c r="E1286">
        <v>61</v>
      </c>
      <c r="F1286" t="str">
        <f t="shared" si="180"/>
        <v>Old</v>
      </c>
      <c r="G1286">
        <v>606</v>
      </c>
      <c r="H1286">
        <v>7</v>
      </c>
      <c r="I1286">
        <v>155</v>
      </c>
      <c r="J1286">
        <v>10</v>
      </c>
      <c r="K1286">
        <v>0</v>
      </c>
      <c r="L1286">
        <v>54</v>
      </c>
      <c r="M1286">
        <f>INDEX('Additional Data'!$H$2:$M$2, MATCH(MAX(G1286:L1286), G1286:L1286,0))</f>
        <v>0</v>
      </c>
      <c r="N1286">
        <v>5</v>
      </c>
      <c r="O1286">
        <v>10</v>
      </c>
      <c r="P1286">
        <v>3</v>
      </c>
      <c r="Q1286">
        <v>8</v>
      </c>
      <c r="R1286">
        <v>7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3</v>
      </c>
      <c r="Z1286">
        <v>11</v>
      </c>
      <c r="AA1286">
        <v>0</v>
      </c>
      <c r="AB1286">
        <v>54</v>
      </c>
      <c r="AC1286" t="str" cm="1">
        <f t="array" ref="AC1286">_xlfn.IFS(AB1286 &lt; 30, "&lt; 30", AB1286 &lt; 40, "30-39", AB1286 &lt; 50, "40-49", AB1286 &gt;= 50, "50+")</f>
        <v>50+</v>
      </c>
      <c r="AD1286">
        <v>2525</v>
      </c>
      <c r="AE1286">
        <v>0</v>
      </c>
      <c r="AF1286">
        <v>0</v>
      </c>
      <c r="AG1286">
        <v>0</v>
      </c>
      <c r="AH1286">
        <v>1</v>
      </c>
      <c r="AI1286">
        <v>0</v>
      </c>
      <c r="AJ1286" t="str" cm="1">
        <f t="array" ref="AJ128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28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86">
        <v>0</v>
      </c>
      <c r="AM1286">
        <v>0</v>
      </c>
      <c r="AN1286">
        <v>1</v>
      </c>
      <c r="AO1286">
        <v>0</v>
      </c>
      <c r="AP1286">
        <v>0</v>
      </c>
      <c r="AQ1286" t="str" cm="1">
        <f t="array" ref="AQ128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86" t="str" cm="1">
        <f t="array" ref="AR128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86">
        <v>778</v>
      </c>
      <c r="AT1286">
        <v>724</v>
      </c>
      <c r="AU1286">
        <v>0</v>
      </c>
      <c r="AV1286">
        <v>1</v>
      </c>
      <c r="AW1286" t="s">
        <v>46</v>
      </c>
      <c r="AX1286" t="s">
        <v>11</v>
      </c>
      <c r="AY1286" t="str">
        <f t="shared" si="181"/>
        <v>Web</v>
      </c>
      <c r="AZ1286">
        <v>21</v>
      </c>
      <c r="BA1286" t="s">
        <v>44</v>
      </c>
      <c r="BB1286">
        <f t="shared" si="182"/>
        <v>21</v>
      </c>
      <c r="BC1286">
        <f t="shared" si="183"/>
        <v>832</v>
      </c>
      <c r="BD1286">
        <f t="shared" si="184"/>
        <v>4</v>
      </c>
      <c r="BE1286">
        <f t="shared" si="185"/>
        <v>8</v>
      </c>
      <c r="BF1286">
        <f t="shared" si="186"/>
        <v>6</v>
      </c>
      <c r="BG1286">
        <f t="shared" si="187"/>
        <v>18</v>
      </c>
      <c r="BH1286">
        <f t="shared" si="188"/>
        <v>6</v>
      </c>
      <c r="BI1286" t="str">
        <f>VLOOKUP(BH1286,'Additional Data'!$E$1:$F$12,2,FALSE)</f>
        <v>Loyal Customer</v>
      </c>
      <c r="BJ1286" t="str">
        <f>IF(G1286 &lt;= 'Additional Data'!$Q$2, "Low", IF(G1286 &lt;= 'Additional Data'!$Q$3, "Medium", "High"))</f>
        <v>High</v>
      </c>
      <c r="BK1286" t="str">
        <f>IF(K1286 &lt;= 'Additional Data'!$V$2, "Low", IF(K1286 &lt;= 'Additional Data'!$V$3, "Medium", "High"))</f>
        <v>Low</v>
      </c>
      <c r="BL1286" t="str">
        <f>IF(L1286 &lt;= 'Additional Data'!$AA$2, "Low", IF(L1286 &lt;= 'Additional Data'!$AA$3, "Medium", "High"))</f>
        <v>Medium</v>
      </c>
      <c r="BM1286">
        <v>1285</v>
      </c>
    </row>
    <row r="1287" spans="1:65" x14ac:dyDescent="0.25">
      <c r="A1287">
        <v>50200</v>
      </c>
      <c r="B1287" t="str">
        <f>IF(A1287 &lt;= 'Additional Data'!$B$2,"Low", IF(A1287 &lt;='Additional Data'!$B$3, "Medium", "High"))</f>
        <v>Medium</v>
      </c>
      <c r="C1287">
        <v>1</v>
      </c>
      <c r="D1287">
        <v>1</v>
      </c>
      <c r="E1287">
        <v>70</v>
      </c>
      <c r="F1287" t="str">
        <f t="shared" si="180"/>
        <v>Old</v>
      </c>
      <c r="G1287">
        <v>266</v>
      </c>
      <c r="H1287">
        <v>6</v>
      </c>
      <c r="I1287">
        <v>51</v>
      </c>
      <c r="J1287">
        <v>8</v>
      </c>
      <c r="K1287">
        <v>6</v>
      </c>
      <c r="L1287">
        <v>64</v>
      </c>
      <c r="M1287">
        <f>INDEX('Additional Data'!$H$2:$M$2, MATCH(MAX(G1287:L1287), G1287:L1287,0))</f>
        <v>0</v>
      </c>
      <c r="N1287">
        <v>6</v>
      </c>
      <c r="O1287">
        <v>7</v>
      </c>
      <c r="P1287">
        <v>1</v>
      </c>
      <c r="Q1287">
        <v>5</v>
      </c>
      <c r="R1287">
        <v>8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3</v>
      </c>
      <c r="Z1287">
        <v>11</v>
      </c>
      <c r="AA1287">
        <v>0</v>
      </c>
      <c r="AB1287">
        <v>44</v>
      </c>
      <c r="AC1287" t="str" cm="1">
        <f t="array" ref="AC1287">_xlfn.IFS(AB1287 &lt; 30, "&lt; 30", AB1287 &lt; 40, "30-39", AB1287 &lt; 50, "40-49", AB1287 &gt;= 50, "50+")</f>
        <v>40-49</v>
      </c>
      <c r="AD1287">
        <v>2611</v>
      </c>
      <c r="AE1287">
        <v>0</v>
      </c>
      <c r="AF1287">
        <v>0</v>
      </c>
      <c r="AG1287">
        <v>0</v>
      </c>
      <c r="AH1287">
        <v>1</v>
      </c>
      <c r="AI1287">
        <v>0</v>
      </c>
      <c r="AJ1287" t="str" cm="1">
        <f t="array" ref="AJ128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28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87">
        <v>0</v>
      </c>
      <c r="AM1287">
        <v>0</v>
      </c>
      <c r="AN1287">
        <v>1</v>
      </c>
      <c r="AO1287">
        <v>0</v>
      </c>
      <c r="AP1287">
        <v>0</v>
      </c>
      <c r="AQ1287" t="str" cm="1">
        <f t="array" ref="AQ128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87" t="str" cm="1">
        <f t="array" ref="AR128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87">
        <v>337</v>
      </c>
      <c r="AT1287">
        <v>273</v>
      </c>
      <c r="AU1287">
        <v>0</v>
      </c>
      <c r="AV1287">
        <v>2</v>
      </c>
      <c r="AW1287" t="s">
        <v>47</v>
      </c>
      <c r="AX1287" t="s">
        <v>11</v>
      </c>
      <c r="AY1287" t="str">
        <f t="shared" si="181"/>
        <v>Web</v>
      </c>
      <c r="AZ1287">
        <v>13</v>
      </c>
      <c r="BA1287" t="s">
        <v>44</v>
      </c>
      <c r="BB1287">
        <f t="shared" si="182"/>
        <v>13</v>
      </c>
      <c r="BC1287">
        <f t="shared" si="183"/>
        <v>401</v>
      </c>
      <c r="BD1287">
        <f t="shared" si="184"/>
        <v>3.0000000000000004</v>
      </c>
      <c r="BE1287">
        <f t="shared" si="185"/>
        <v>5</v>
      </c>
      <c r="BF1287">
        <f t="shared" si="186"/>
        <v>5</v>
      </c>
      <c r="BG1287">
        <f t="shared" si="187"/>
        <v>13</v>
      </c>
      <c r="BH1287">
        <f t="shared" si="188"/>
        <v>3</v>
      </c>
      <c r="BI1287" t="str">
        <f>VLOOKUP(BH1287,'Additional Data'!$E$1:$F$12,2,FALSE)</f>
        <v>At Risk</v>
      </c>
      <c r="BJ1287" t="str">
        <f>IF(G1287 &lt;= 'Additional Data'!$Q$2, "Low", IF(G1287 &lt;= 'Additional Data'!$Q$3, "Medium", "High"))</f>
        <v>Medium</v>
      </c>
      <c r="BK1287" t="str">
        <f>IF(K1287 &lt;= 'Additional Data'!$V$2, "Low", IF(K1287 &lt;= 'Additional Data'!$V$3, "Medium", "High"))</f>
        <v>Medium</v>
      </c>
      <c r="BL1287" t="str">
        <f>IF(L1287 &lt;= 'Additional Data'!$AA$2, "Low", IF(L1287 &lt;= 'Additional Data'!$AA$3, "Medium", "High"))</f>
        <v>High</v>
      </c>
      <c r="BM1287">
        <v>1286</v>
      </c>
    </row>
    <row r="1288" spans="1:65" x14ac:dyDescent="0.25">
      <c r="A1288">
        <v>81051</v>
      </c>
      <c r="B1288" t="str">
        <f>IF(A1288 &lt;= 'Additional Data'!$B$2,"Low", IF(A1288 &lt;='Additional Data'!$B$3, "Medium", "High"))</f>
        <v>High</v>
      </c>
      <c r="C1288">
        <v>0</v>
      </c>
      <c r="D1288">
        <v>0</v>
      </c>
      <c r="E1288">
        <v>43</v>
      </c>
      <c r="F1288" t="str">
        <f t="shared" si="180"/>
        <v>Mid</v>
      </c>
      <c r="G1288">
        <v>1142</v>
      </c>
      <c r="H1288">
        <v>29</v>
      </c>
      <c r="I1288">
        <v>249</v>
      </c>
      <c r="J1288">
        <v>38</v>
      </c>
      <c r="K1288">
        <v>29</v>
      </c>
      <c r="L1288">
        <v>14</v>
      </c>
      <c r="M1288">
        <f>INDEX('Additional Data'!$H$2:$M$2, MATCH(MAX(G1288:L1288), G1288:L1288,0))</f>
        <v>0</v>
      </c>
      <c r="N1288">
        <v>1</v>
      </c>
      <c r="O1288">
        <v>5</v>
      </c>
      <c r="P1288">
        <v>5</v>
      </c>
      <c r="Q1288">
        <v>12</v>
      </c>
      <c r="R1288">
        <v>2</v>
      </c>
      <c r="S1288">
        <v>0</v>
      </c>
      <c r="T1288">
        <v>1</v>
      </c>
      <c r="U1288">
        <v>1</v>
      </c>
      <c r="V1288">
        <v>0</v>
      </c>
      <c r="W1288">
        <v>0</v>
      </c>
      <c r="X1288">
        <v>0</v>
      </c>
      <c r="Y1288">
        <v>3</v>
      </c>
      <c r="Z1288">
        <v>11</v>
      </c>
      <c r="AA1288">
        <v>0</v>
      </c>
      <c r="AB1288">
        <v>55</v>
      </c>
      <c r="AC1288" t="str" cm="1">
        <f t="array" ref="AC1288">_xlfn.IFS(AB1288 &lt; 30, "&lt; 30", AB1288 &lt; 40, "30-39", AB1288 &lt; 50, "40-49", AB1288 &gt;= 50, "50+")</f>
        <v>50+</v>
      </c>
      <c r="AD1288">
        <v>2196</v>
      </c>
      <c r="AE1288">
        <v>0</v>
      </c>
      <c r="AF1288">
        <v>1</v>
      </c>
      <c r="AG1288">
        <v>0</v>
      </c>
      <c r="AH1288">
        <v>0</v>
      </c>
      <c r="AI1288">
        <v>0</v>
      </c>
      <c r="AJ1288" t="str" cm="1">
        <f t="array" ref="AJ128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8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88">
        <v>0</v>
      </c>
      <c r="AM1288">
        <v>0</v>
      </c>
      <c r="AN1288">
        <v>0</v>
      </c>
      <c r="AO1288">
        <v>0</v>
      </c>
      <c r="AP1288">
        <v>1</v>
      </c>
      <c r="AQ1288" t="str" cm="1">
        <f t="array" ref="AQ128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88" t="str" cm="1">
        <f t="array" ref="AR128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88">
        <v>1487</v>
      </c>
      <c r="AT1288">
        <v>1473</v>
      </c>
      <c r="AU1288">
        <v>2</v>
      </c>
      <c r="AV1288">
        <v>0</v>
      </c>
      <c r="AW1288" t="s">
        <v>43</v>
      </c>
      <c r="AX1288" t="s">
        <v>13</v>
      </c>
      <c r="AY1288" t="str">
        <f t="shared" si="181"/>
        <v>Store</v>
      </c>
      <c r="AZ1288">
        <v>22</v>
      </c>
      <c r="BA1288" t="s">
        <v>48</v>
      </c>
      <c r="BB1288">
        <f t="shared" si="182"/>
        <v>22</v>
      </c>
      <c r="BC1288">
        <f t="shared" si="183"/>
        <v>1501</v>
      </c>
      <c r="BD1288">
        <f t="shared" si="184"/>
        <v>6</v>
      </c>
      <c r="BE1288">
        <f t="shared" si="185"/>
        <v>8</v>
      </c>
      <c r="BF1288">
        <f t="shared" si="186"/>
        <v>8</v>
      </c>
      <c r="BG1288">
        <f t="shared" si="187"/>
        <v>22</v>
      </c>
      <c r="BH1288">
        <f t="shared" si="188"/>
        <v>8</v>
      </c>
      <c r="BI1288" t="str">
        <f>VLOOKUP(BH1288,'Additional Data'!$E$1:$F$12,2,FALSE)</f>
        <v>Top Customer</v>
      </c>
      <c r="BJ1288" t="str">
        <f>IF(G1288 &lt;= 'Additional Data'!$Q$2, "Low", IF(G1288 &lt;= 'Additional Data'!$Q$3, "Medium", "High"))</f>
        <v>High</v>
      </c>
      <c r="BK1288" t="str">
        <f>IF(K1288 &lt;= 'Additional Data'!$V$2, "Low", IF(K1288 &lt;= 'Additional Data'!$V$3, "Medium", "High"))</f>
        <v>Medium</v>
      </c>
      <c r="BL1288" t="str">
        <f>IF(L1288 &lt;= 'Additional Data'!$AA$2, "Low", IF(L1288 &lt;= 'Additional Data'!$AA$3, "Medium", "High"))</f>
        <v>Medium</v>
      </c>
      <c r="BM1288">
        <v>1287</v>
      </c>
    </row>
    <row r="1289" spans="1:65" x14ac:dyDescent="0.25">
      <c r="A1289">
        <v>65169</v>
      </c>
      <c r="B1289" t="str">
        <f>IF(A1289 &lt;= 'Additional Data'!$B$2,"Low", IF(A1289 &lt;='Additional Data'!$B$3, "Medium", "High"))</f>
        <v>Medium</v>
      </c>
      <c r="C1289">
        <v>0</v>
      </c>
      <c r="D1289">
        <v>0</v>
      </c>
      <c r="E1289">
        <v>23</v>
      </c>
      <c r="F1289" t="str">
        <f t="shared" si="180"/>
        <v>Recent</v>
      </c>
      <c r="G1289">
        <v>1074</v>
      </c>
      <c r="H1289">
        <v>0</v>
      </c>
      <c r="I1289">
        <v>69</v>
      </c>
      <c r="J1289">
        <v>0</v>
      </c>
      <c r="K1289">
        <v>0</v>
      </c>
      <c r="L1289">
        <v>46</v>
      </c>
      <c r="M1289">
        <f>INDEX('Additional Data'!$H$2:$M$2, MATCH(MAX(G1289:L1289), G1289:L1289,0))</f>
        <v>0</v>
      </c>
      <c r="N1289">
        <v>1</v>
      </c>
      <c r="O1289">
        <v>10</v>
      </c>
      <c r="P1289">
        <v>4</v>
      </c>
      <c r="Q1289">
        <v>13</v>
      </c>
      <c r="R1289">
        <v>6</v>
      </c>
      <c r="S1289">
        <v>1</v>
      </c>
      <c r="T1289">
        <v>0</v>
      </c>
      <c r="U1289">
        <v>1</v>
      </c>
      <c r="V1289">
        <v>1</v>
      </c>
      <c r="W1289">
        <v>1</v>
      </c>
      <c r="X1289">
        <v>0</v>
      </c>
      <c r="Y1289">
        <v>3</v>
      </c>
      <c r="Z1289">
        <v>11</v>
      </c>
      <c r="AA1289">
        <v>1</v>
      </c>
      <c r="AB1289">
        <v>38</v>
      </c>
      <c r="AC1289" t="str" cm="1">
        <f t="array" ref="AC1289">_xlfn.IFS(AB1289 &lt; 30, "&lt; 30", AB1289 &lt; 40, "30-39", AB1289 &lt; 50, "40-49", AB1289 &gt;= 50, "50+")</f>
        <v>30-39</v>
      </c>
      <c r="AD1289">
        <v>2325</v>
      </c>
      <c r="AE1289">
        <v>0</v>
      </c>
      <c r="AF1289">
        <v>1</v>
      </c>
      <c r="AG1289">
        <v>0</v>
      </c>
      <c r="AH1289">
        <v>0</v>
      </c>
      <c r="AI1289">
        <v>0</v>
      </c>
      <c r="AJ1289" t="str" cm="1">
        <f t="array" ref="AJ128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8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89">
        <v>0</v>
      </c>
      <c r="AM1289">
        <v>0</v>
      </c>
      <c r="AN1289">
        <v>1</v>
      </c>
      <c r="AO1289">
        <v>0</v>
      </c>
      <c r="AP1289">
        <v>0</v>
      </c>
      <c r="AQ1289" t="str" cm="1">
        <f t="array" ref="AQ128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89" t="str" cm="1">
        <f t="array" ref="AR128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89">
        <v>1143</v>
      </c>
      <c r="AT1289">
        <v>1097</v>
      </c>
      <c r="AU1289">
        <v>4</v>
      </c>
      <c r="AV1289">
        <v>0</v>
      </c>
      <c r="AW1289" t="s">
        <v>43</v>
      </c>
      <c r="AX1289" t="s">
        <v>13</v>
      </c>
      <c r="AY1289" t="str">
        <f t="shared" si="181"/>
        <v>Store</v>
      </c>
      <c r="AZ1289">
        <v>27</v>
      </c>
      <c r="BA1289" t="s">
        <v>48</v>
      </c>
      <c r="BB1289">
        <f t="shared" si="182"/>
        <v>27</v>
      </c>
      <c r="BC1289">
        <f t="shared" si="183"/>
        <v>1189</v>
      </c>
      <c r="BD1289">
        <f t="shared" si="184"/>
        <v>8</v>
      </c>
      <c r="BE1289">
        <f t="shared" si="185"/>
        <v>9</v>
      </c>
      <c r="BF1289">
        <f t="shared" si="186"/>
        <v>8</v>
      </c>
      <c r="BG1289">
        <f t="shared" si="187"/>
        <v>25</v>
      </c>
      <c r="BH1289">
        <f t="shared" si="188"/>
        <v>9</v>
      </c>
      <c r="BI1289" t="str">
        <f>VLOOKUP(BH1289,'Additional Data'!$E$1:$F$12,2,FALSE)</f>
        <v>Top Customer</v>
      </c>
      <c r="BJ1289" t="str">
        <f>IF(G1289 &lt;= 'Additional Data'!$Q$2, "Low", IF(G1289 &lt;= 'Additional Data'!$Q$3, "Medium", "High"))</f>
        <v>High</v>
      </c>
      <c r="BK1289" t="str">
        <f>IF(K1289 &lt;= 'Additional Data'!$V$2, "Low", IF(K1289 &lt;= 'Additional Data'!$V$3, "Medium", "High"))</f>
        <v>Low</v>
      </c>
      <c r="BL1289" t="str">
        <f>IF(L1289 &lt;= 'Additional Data'!$AA$2, "Low", IF(L1289 &lt;= 'Additional Data'!$AA$3, "Medium", "High"))</f>
        <v>Medium</v>
      </c>
      <c r="BM1289">
        <v>1288</v>
      </c>
    </row>
    <row r="1290" spans="1:65" x14ac:dyDescent="0.25">
      <c r="A1290">
        <v>59868</v>
      </c>
      <c r="B1290" t="str">
        <f>IF(A1290 &lt;= 'Additional Data'!$B$2,"Low", IF(A1290 &lt;='Additional Data'!$B$3, "Medium", "High"))</f>
        <v>Medium</v>
      </c>
      <c r="C1290">
        <v>0</v>
      </c>
      <c r="D1290">
        <v>1</v>
      </c>
      <c r="E1290">
        <v>37</v>
      </c>
      <c r="F1290" t="str">
        <f t="shared" si="180"/>
        <v>Mid</v>
      </c>
      <c r="G1290">
        <v>771</v>
      </c>
      <c r="H1290">
        <v>51</v>
      </c>
      <c r="I1290">
        <v>154</v>
      </c>
      <c r="J1290">
        <v>54</v>
      </c>
      <c r="K1290">
        <v>10</v>
      </c>
      <c r="L1290">
        <v>154</v>
      </c>
      <c r="M1290">
        <f>INDEX('Additional Data'!$H$2:$M$2, MATCH(MAX(G1290:L1290), G1290:L1290,0))</f>
        <v>0</v>
      </c>
      <c r="N1290">
        <v>7</v>
      </c>
      <c r="O1290">
        <v>11</v>
      </c>
      <c r="P1290">
        <v>2</v>
      </c>
      <c r="Q1290">
        <v>12</v>
      </c>
      <c r="R1290">
        <v>6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3</v>
      </c>
      <c r="Z1290">
        <v>11</v>
      </c>
      <c r="AA1290">
        <v>0</v>
      </c>
      <c r="AB1290">
        <v>48</v>
      </c>
      <c r="AC1290" t="str" cm="1">
        <f t="array" ref="AC1290">_xlfn.IFS(AB1290 &lt; 30, "&lt; 30", AB1290 &lt; 40, "30-39", AB1290 &lt; 50, "40-49", AB1290 &gt;= 50, "50+")</f>
        <v>40-49</v>
      </c>
      <c r="AD1290">
        <v>2501</v>
      </c>
      <c r="AE1290">
        <v>0</v>
      </c>
      <c r="AF1290">
        <v>0</v>
      </c>
      <c r="AG1290">
        <v>0</v>
      </c>
      <c r="AH1290">
        <v>1</v>
      </c>
      <c r="AI1290">
        <v>0</v>
      </c>
      <c r="AJ1290" t="str" cm="1">
        <f t="array" ref="AJ129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29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90">
        <v>0</v>
      </c>
      <c r="AM1290">
        <v>0</v>
      </c>
      <c r="AN1290">
        <v>1</v>
      </c>
      <c r="AO1290">
        <v>0</v>
      </c>
      <c r="AP1290">
        <v>0</v>
      </c>
      <c r="AQ1290" t="str" cm="1">
        <f t="array" ref="AQ129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90" t="str" cm="1">
        <f t="array" ref="AR129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90">
        <v>1040</v>
      </c>
      <c r="AT1290">
        <v>886</v>
      </c>
      <c r="AU1290">
        <v>0</v>
      </c>
      <c r="AV1290">
        <v>1</v>
      </c>
      <c r="AW1290" t="s">
        <v>43</v>
      </c>
      <c r="AX1290" t="s">
        <v>13</v>
      </c>
      <c r="AY1290" t="str">
        <f t="shared" si="181"/>
        <v>Store</v>
      </c>
      <c r="AZ1290">
        <v>25</v>
      </c>
      <c r="BA1290" t="s">
        <v>44</v>
      </c>
      <c r="BB1290">
        <f t="shared" si="182"/>
        <v>25</v>
      </c>
      <c r="BC1290">
        <f t="shared" si="183"/>
        <v>1194</v>
      </c>
      <c r="BD1290">
        <f t="shared" si="184"/>
        <v>7</v>
      </c>
      <c r="BE1290">
        <f t="shared" si="185"/>
        <v>9</v>
      </c>
      <c r="BF1290">
        <f t="shared" si="186"/>
        <v>8</v>
      </c>
      <c r="BG1290">
        <f t="shared" si="187"/>
        <v>24</v>
      </c>
      <c r="BH1290">
        <f t="shared" si="188"/>
        <v>9</v>
      </c>
      <c r="BI1290" t="str">
        <f>VLOOKUP(BH1290,'Additional Data'!$E$1:$F$12,2,FALSE)</f>
        <v>Top Customer</v>
      </c>
      <c r="BJ1290" t="str">
        <f>IF(G1290 &lt;= 'Additional Data'!$Q$2, "Low", IF(G1290 &lt;= 'Additional Data'!$Q$3, "Medium", "High"))</f>
        <v>High</v>
      </c>
      <c r="BK1290" t="str">
        <f>IF(K1290 &lt;= 'Additional Data'!$V$2, "Low", IF(K1290 &lt;= 'Additional Data'!$V$3, "Medium", "High"))</f>
        <v>Medium</v>
      </c>
      <c r="BL1290" t="str">
        <f>IF(L1290 &lt;= 'Additional Data'!$AA$2, "Low", IF(L1290 &lt;= 'Additional Data'!$AA$3, "Medium", "High"))</f>
        <v>High</v>
      </c>
      <c r="BM1290">
        <v>1289</v>
      </c>
    </row>
    <row r="1291" spans="1:65" x14ac:dyDescent="0.25">
      <c r="A1291">
        <v>65695</v>
      </c>
      <c r="B1291" t="str">
        <f>IF(A1291 &lt;= 'Additional Data'!$B$2,"Low", IF(A1291 &lt;='Additional Data'!$B$3, "Medium", "High"))</f>
        <v>Medium</v>
      </c>
      <c r="C1291">
        <v>0</v>
      </c>
      <c r="D1291">
        <v>1</v>
      </c>
      <c r="E1291">
        <v>50</v>
      </c>
      <c r="F1291" t="str">
        <f t="shared" si="180"/>
        <v>Mid</v>
      </c>
      <c r="G1291">
        <v>371</v>
      </c>
      <c r="H1291">
        <v>32</v>
      </c>
      <c r="I1291">
        <v>189</v>
      </c>
      <c r="J1291">
        <v>0</v>
      </c>
      <c r="K1291">
        <v>58</v>
      </c>
      <c r="L1291">
        <v>6</v>
      </c>
      <c r="M1291">
        <f>INDEX('Additional Data'!$H$2:$M$2, MATCH(MAX(G1291:L1291), G1291:L1291,0))</f>
        <v>0</v>
      </c>
      <c r="N1291">
        <v>2</v>
      </c>
      <c r="O1291">
        <v>5</v>
      </c>
      <c r="P1291">
        <v>4</v>
      </c>
      <c r="Q1291">
        <v>10</v>
      </c>
      <c r="R1291">
        <v>4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3</v>
      </c>
      <c r="Z1291">
        <v>11</v>
      </c>
      <c r="AA1291">
        <v>0</v>
      </c>
      <c r="AB1291">
        <v>60</v>
      </c>
      <c r="AC1291" t="str" cm="1">
        <f t="array" ref="AC1291">_xlfn.IFS(AB1291 &lt; 30, "&lt; 30", AB1291 &lt; 40, "30-39", AB1291 &lt; 50, "40-49", AB1291 &gt;= 50, "50+")</f>
        <v>50+</v>
      </c>
      <c r="AD1291">
        <v>2308</v>
      </c>
      <c r="AE1291">
        <v>0</v>
      </c>
      <c r="AF1291">
        <v>1</v>
      </c>
      <c r="AG1291">
        <v>0</v>
      </c>
      <c r="AH1291">
        <v>0</v>
      </c>
      <c r="AI1291">
        <v>0</v>
      </c>
      <c r="AJ1291" t="str" cm="1">
        <f t="array" ref="AJ129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9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91">
        <v>0</v>
      </c>
      <c r="AM1291">
        <v>0</v>
      </c>
      <c r="AN1291">
        <v>0</v>
      </c>
      <c r="AO1291">
        <v>0</v>
      </c>
      <c r="AP1291">
        <v>1</v>
      </c>
      <c r="AQ1291" t="str" cm="1">
        <f t="array" ref="AQ129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91" t="str" cm="1">
        <f t="array" ref="AR129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91">
        <v>650</v>
      </c>
      <c r="AT1291">
        <v>644</v>
      </c>
      <c r="AU1291">
        <v>0</v>
      </c>
      <c r="AV1291">
        <v>1</v>
      </c>
      <c r="AW1291" t="s">
        <v>46</v>
      </c>
      <c r="AX1291" t="s">
        <v>13</v>
      </c>
      <c r="AY1291" t="str">
        <f t="shared" si="181"/>
        <v>Store</v>
      </c>
      <c r="AZ1291">
        <v>19</v>
      </c>
      <c r="BA1291" t="s">
        <v>44</v>
      </c>
      <c r="BB1291">
        <f t="shared" si="182"/>
        <v>19</v>
      </c>
      <c r="BC1291">
        <f t="shared" si="183"/>
        <v>656</v>
      </c>
      <c r="BD1291">
        <f t="shared" si="184"/>
        <v>5</v>
      </c>
      <c r="BE1291">
        <f t="shared" si="185"/>
        <v>7</v>
      </c>
      <c r="BF1291">
        <f t="shared" si="186"/>
        <v>6</v>
      </c>
      <c r="BG1291">
        <f t="shared" si="187"/>
        <v>18</v>
      </c>
      <c r="BH1291">
        <f t="shared" si="188"/>
        <v>6</v>
      </c>
      <c r="BI1291" t="str">
        <f>VLOOKUP(BH1291,'Additional Data'!$E$1:$F$12,2,FALSE)</f>
        <v>Loyal Customer</v>
      </c>
      <c r="BJ1291" t="str">
        <f>IF(G1291 &lt;= 'Additional Data'!$Q$2, "Low", IF(G1291 &lt;= 'Additional Data'!$Q$3, "Medium", "High"))</f>
        <v>Medium</v>
      </c>
      <c r="BK1291" t="str">
        <f>IF(K1291 &lt;= 'Additional Data'!$V$2, "Low", IF(K1291 &lt;= 'Additional Data'!$V$3, "Medium", "High"))</f>
        <v>High</v>
      </c>
      <c r="BL1291" t="str">
        <f>IF(L1291 &lt;= 'Additional Data'!$AA$2, "Low", IF(L1291 &lt;= 'Additional Data'!$AA$3, "Medium", "High"))</f>
        <v>Low</v>
      </c>
      <c r="BM1291">
        <v>1290</v>
      </c>
    </row>
    <row r="1292" spans="1:65" x14ac:dyDescent="0.25">
      <c r="A1292">
        <v>64857</v>
      </c>
      <c r="B1292" t="str">
        <f>IF(A1292 &lt;= 'Additional Data'!$B$2,"Low", IF(A1292 &lt;='Additional Data'!$B$3, "Medium", "High"))</f>
        <v>Medium</v>
      </c>
      <c r="C1292">
        <v>0</v>
      </c>
      <c r="D1292">
        <v>0</v>
      </c>
      <c r="E1292">
        <v>78</v>
      </c>
      <c r="F1292" t="str">
        <f t="shared" si="180"/>
        <v>Old</v>
      </c>
      <c r="G1292">
        <v>556</v>
      </c>
      <c r="H1292">
        <v>14</v>
      </c>
      <c r="I1292">
        <v>717</v>
      </c>
      <c r="J1292">
        <v>210</v>
      </c>
      <c r="K1292">
        <v>0</v>
      </c>
      <c r="L1292">
        <v>43</v>
      </c>
      <c r="M1292">
        <f>INDEX('Additional Data'!$H$2:$M$2, MATCH(MAX(G1292:L1292), G1292:L1292,0))</f>
        <v>0</v>
      </c>
      <c r="N1292">
        <v>1</v>
      </c>
      <c r="O1292">
        <v>7</v>
      </c>
      <c r="P1292">
        <v>5</v>
      </c>
      <c r="Q1292">
        <v>10</v>
      </c>
      <c r="R1292">
        <v>4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3</v>
      </c>
      <c r="Z1292">
        <v>11</v>
      </c>
      <c r="AA1292">
        <v>0</v>
      </c>
      <c r="AB1292">
        <v>64</v>
      </c>
      <c r="AC1292" t="str" cm="1">
        <f t="array" ref="AC1292">_xlfn.IFS(AB1292 &lt; 30, "&lt; 30", AB1292 &lt; 40, "30-39", AB1292 &lt; 50, "40-49", AB1292 &gt;= 50, "50+")</f>
        <v>50+</v>
      </c>
      <c r="AD1292">
        <v>2742</v>
      </c>
      <c r="AE1292">
        <v>0</v>
      </c>
      <c r="AF1292">
        <v>0</v>
      </c>
      <c r="AG1292">
        <v>1</v>
      </c>
      <c r="AH1292">
        <v>0</v>
      </c>
      <c r="AI1292">
        <v>0</v>
      </c>
      <c r="AJ1292" t="str" cm="1">
        <f t="array" ref="AJ129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29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92">
        <v>0</v>
      </c>
      <c r="AM1292">
        <v>0</v>
      </c>
      <c r="AN1292">
        <v>0</v>
      </c>
      <c r="AO1292">
        <v>1</v>
      </c>
      <c r="AP1292">
        <v>0</v>
      </c>
      <c r="AQ1292" t="str" cm="1">
        <f t="array" ref="AQ129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292" t="str" cm="1">
        <f t="array" ref="AR129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92">
        <v>1497</v>
      </c>
      <c r="AT1292">
        <v>1454</v>
      </c>
      <c r="AU1292">
        <v>0</v>
      </c>
      <c r="AV1292">
        <v>0</v>
      </c>
      <c r="AW1292" t="s">
        <v>43</v>
      </c>
      <c r="AX1292" t="s">
        <v>13</v>
      </c>
      <c r="AY1292" t="str">
        <f t="shared" si="181"/>
        <v>Store</v>
      </c>
      <c r="AZ1292">
        <v>22</v>
      </c>
      <c r="BA1292" t="s">
        <v>44</v>
      </c>
      <c r="BB1292">
        <f t="shared" si="182"/>
        <v>22</v>
      </c>
      <c r="BC1292">
        <f t="shared" si="183"/>
        <v>1540</v>
      </c>
      <c r="BD1292">
        <f t="shared" si="184"/>
        <v>3.0000000000000004</v>
      </c>
      <c r="BE1292">
        <f t="shared" si="185"/>
        <v>8</v>
      </c>
      <c r="BF1292">
        <f t="shared" si="186"/>
        <v>9</v>
      </c>
      <c r="BG1292">
        <f t="shared" si="187"/>
        <v>20</v>
      </c>
      <c r="BH1292">
        <f t="shared" si="188"/>
        <v>7</v>
      </c>
      <c r="BI1292" t="str">
        <f>VLOOKUP(BH1292,'Additional Data'!$E$1:$F$12,2,FALSE)</f>
        <v>Loyal Customer</v>
      </c>
      <c r="BJ1292" t="str">
        <f>IF(G1292 &lt;= 'Additional Data'!$Q$2, "Low", IF(G1292 &lt;= 'Additional Data'!$Q$3, "Medium", "High"))</f>
        <v>High</v>
      </c>
      <c r="BK1292" t="str">
        <f>IF(K1292 &lt;= 'Additional Data'!$V$2, "Low", IF(K1292 &lt;= 'Additional Data'!$V$3, "Medium", "High"))</f>
        <v>Low</v>
      </c>
      <c r="BL1292" t="str">
        <f>IF(L1292 &lt;= 'Additional Data'!$AA$2, "Low", IF(L1292 &lt;= 'Additional Data'!$AA$3, "Medium", "High"))</f>
        <v>Medium</v>
      </c>
      <c r="BM1292">
        <v>1291</v>
      </c>
    </row>
    <row r="1293" spans="1:65" x14ac:dyDescent="0.25">
      <c r="A1293">
        <v>45143</v>
      </c>
      <c r="B1293" t="str">
        <f>IF(A1293 &lt;= 'Additional Data'!$B$2,"Low", IF(A1293 &lt;='Additional Data'!$B$3, "Medium", "High"))</f>
        <v>Medium</v>
      </c>
      <c r="C1293">
        <v>0</v>
      </c>
      <c r="D1293">
        <v>1</v>
      </c>
      <c r="E1293">
        <v>74</v>
      </c>
      <c r="F1293" t="str">
        <f t="shared" si="180"/>
        <v>Old</v>
      </c>
      <c r="G1293">
        <v>202</v>
      </c>
      <c r="H1293">
        <v>5</v>
      </c>
      <c r="I1293">
        <v>74</v>
      </c>
      <c r="J1293">
        <v>11</v>
      </c>
      <c r="K1293">
        <v>5</v>
      </c>
      <c r="L1293">
        <v>14</v>
      </c>
      <c r="M1293">
        <f>INDEX('Additional Data'!$H$2:$M$2, MATCH(MAX(G1293:L1293), G1293:L1293,0))</f>
        <v>0</v>
      </c>
      <c r="N1293">
        <v>3</v>
      </c>
      <c r="O1293">
        <v>6</v>
      </c>
      <c r="P1293">
        <v>1</v>
      </c>
      <c r="Q1293">
        <v>5</v>
      </c>
      <c r="R1293">
        <v>7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3</v>
      </c>
      <c r="Z1293">
        <v>11</v>
      </c>
      <c r="AA1293">
        <v>0</v>
      </c>
      <c r="AB1293">
        <v>55</v>
      </c>
      <c r="AC1293" t="str" cm="1">
        <f t="array" ref="AC1293">_xlfn.IFS(AB1293 &lt; 30, "&lt; 30", AB1293 &lt; 40, "30-39", AB1293 &lt; 50, "40-49", AB1293 &gt;= 50, "50+")</f>
        <v>50+</v>
      </c>
      <c r="AD1293">
        <v>2466</v>
      </c>
      <c r="AE1293">
        <v>0</v>
      </c>
      <c r="AF1293">
        <v>0</v>
      </c>
      <c r="AG1293">
        <v>0</v>
      </c>
      <c r="AH1293">
        <v>1</v>
      </c>
      <c r="AI1293">
        <v>0</v>
      </c>
      <c r="AJ1293" t="str" cm="1">
        <f t="array" ref="AJ129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29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93">
        <v>0</v>
      </c>
      <c r="AM1293">
        <v>0</v>
      </c>
      <c r="AN1293">
        <v>0</v>
      </c>
      <c r="AO1293">
        <v>1</v>
      </c>
      <c r="AP1293">
        <v>0</v>
      </c>
      <c r="AQ1293" t="str" cm="1">
        <f t="array" ref="AQ129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293" t="str" cm="1">
        <f t="array" ref="AR129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93">
        <v>297</v>
      </c>
      <c r="AT1293">
        <v>283</v>
      </c>
      <c r="AU1293">
        <v>0</v>
      </c>
      <c r="AV1293">
        <v>1</v>
      </c>
      <c r="AW1293" t="s">
        <v>47</v>
      </c>
      <c r="AX1293" t="s">
        <v>11</v>
      </c>
      <c r="AY1293" t="str">
        <f t="shared" si="181"/>
        <v>Web</v>
      </c>
      <c r="AZ1293">
        <v>12</v>
      </c>
      <c r="BA1293" t="s">
        <v>44</v>
      </c>
      <c r="BB1293">
        <f t="shared" si="182"/>
        <v>12</v>
      </c>
      <c r="BC1293">
        <f t="shared" si="183"/>
        <v>311</v>
      </c>
      <c r="BD1293">
        <f t="shared" si="184"/>
        <v>3.0000000000000004</v>
      </c>
      <c r="BE1293">
        <f t="shared" si="185"/>
        <v>4</v>
      </c>
      <c r="BF1293">
        <f t="shared" si="186"/>
        <v>4</v>
      </c>
      <c r="BG1293">
        <f t="shared" si="187"/>
        <v>11</v>
      </c>
      <c r="BH1293">
        <f t="shared" si="188"/>
        <v>3</v>
      </c>
      <c r="BI1293" t="str">
        <f>VLOOKUP(BH1293,'Additional Data'!$E$1:$F$12,2,FALSE)</f>
        <v>At Risk</v>
      </c>
      <c r="BJ1293" t="str">
        <f>IF(G1293 &lt;= 'Additional Data'!$Q$2, "Low", IF(G1293 &lt;= 'Additional Data'!$Q$3, "Medium", "High"))</f>
        <v>Medium</v>
      </c>
      <c r="BK1293" t="str">
        <f>IF(K1293 &lt;= 'Additional Data'!$V$2, "Low", IF(K1293 &lt;= 'Additional Data'!$V$3, "Medium", "High"))</f>
        <v>Medium</v>
      </c>
      <c r="BL1293" t="str">
        <f>IF(L1293 &lt;= 'Additional Data'!$AA$2, "Low", IF(L1293 &lt;= 'Additional Data'!$AA$3, "Medium", "High"))</f>
        <v>Medium</v>
      </c>
      <c r="BM1293">
        <v>1292</v>
      </c>
    </row>
    <row r="1294" spans="1:65" x14ac:dyDescent="0.25">
      <c r="A1294">
        <v>74805</v>
      </c>
      <c r="B1294" t="str">
        <f>IF(A1294 &lt;= 'Additional Data'!$B$2,"Low", IF(A1294 &lt;='Additional Data'!$B$3, "Medium", "High"))</f>
        <v>High</v>
      </c>
      <c r="C1294">
        <v>0</v>
      </c>
      <c r="D1294">
        <v>1</v>
      </c>
      <c r="E1294">
        <v>14</v>
      </c>
      <c r="F1294" t="str">
        <f t="shared" si="180"/>
        <v>Recent</v>
      </c>
      <c r="G1294">
        <v>209</v>
      </c>
      <c r="H1294">
        <v>162</v>
      </c>
      <c r="I1294">
        <v>209</v>
      </c>
      <c r="J1294">
        <v>41</v>
      </c>
      <c r="K1294">
        <v>162</v>
      </c>
      <c r="L1294">
        <v>37</v>
      </c>
      <c r="M1294">
        <f>INDEX('Additional Data'!$H$2:$M$2, MATCH(MAX(G1294:L1294), G1294:L1294,0))</f>
        <v>0</v>
      </c>
      <c r="N1294">
        <v>5</v>
      </c>
      <c r="O1294">
        <v>4</v>
      </c>
      <c r="P1294">
        <v>7</v>
      </c>
      <c r="Q1294">
        <v>10</v>
      </c>
      <c r="R1294">
        <v>2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3</v>
      </c>
      <c r="Z1294">
        <v>11</v>
      </c>
      <c r="AA1294">
        <v>0</v>
      </c>
      <c r="AB1294">
        <v>65</v>
      </c>
      <c r="AC1294" t="str" cm="1">
        <f t="array" ref="AC1294">_xlfn.IFS(AB1294 &lt; 30, "&lt; 30", AB1294 &lt; 40, "30-39", AB1294 &lt; 50, "40-49", AB1294 &gt;= 50, "50+")</f>
        <v>50+</v>
      </c>
      <c r="AD1294">
        <v>2394</v>
      </c>
      <c r="AE1294">
        <v>0</v>
      </c>
      <c r="AF1294">
        <v>0</v>
      </c>
      <c r="AG1294">
        <v>0</v>
      </c>
      <c r="AH1294">
        <v>1</v>
      </c>
      <c r="AI1294">
        <v>0</v>
      </c>
      <c r="AJ1294" t="str" cm="1">
        <f t="array" ref="AJ129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29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94">
        <v>1</v>
      </c>
      <c r="AM1294">
        <v>0</v>
      </c>
      <c r="AN1294">
        <v>0</v>
      </c>
      <c r="AO1294">
        <v>0</v>
      </c>
      <c r="AP1294">
        <v>0</v>
      </c>
      <c r="AQ1294" t="str" cm="1">
        <f t="array" ref="AQ129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294" t="str" cm="1">
        <f t="array" ref="AR129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294">
        <v>783</v>
      </c>
      <c r="AT1294">
        <v>746</v>
      </c>
      <c r="AU1294">
        <v>0</v>
      </c>
      <c r="AV1294">
        <v>1</v>
      </c>
      <c r="AW1294" t="s">
        <v>46</v>
      </c>
      <c r="AX1294" t="s">
        <v>13</v>
      </c>
      <c r="AY1294" t="str">
        <f t="shared" si="181"/>
        <v>Store</v>
      </c>
      <c r="AZ1294">
        <v>21</v>
      </c>
      <c r="BA1294" t="s">
        <v>44</v>
      </c>
      <c r="BB1294">
        <f t="shared" si="182"/>
        <v>21</v>
      </c>
      <c r="BC1294">
        <f t="shared" si="183"/>
        <v>820</v>
      </c>
      <c r="BD1294">
        <f t="shared" si="184"/>
        <v>9</v>
      </c>
      <c r="BE1294">
        <f t="shared" si="185"/>
        <v>8</v>
      </c>
      <c r="BF1294">
        <f t="shared" si="186"/>
        <v>6</v>
      </c>
      <c r="BG1294">
        <f t="shared" si="187"/>
        <v>23</v>
      </c>
      <c r="BH1294">
        <f t="shared" si="188"/>
        <v>8</v>
      </c>
      <c r="BI1294" t="str">
        <f>VLOOKUP(BH1294,'Additional Data'!$E$1:$F$12,2,FALSE)</f>
        <v>Top Customer</v>
      </c>
      <c r="BJ1294" t="str">
        <f>IF(G1294 &lt;= 'Additional Data'!$Q$2, "Low", IF(G1294 &lt;= 'Additional Data'!$Q$3, "Medium", "High"))</f>
        <v>Medium</v>
      </c>
      <c r="BK1294" t="str">
        <f>IF(K1294 &lt;= 'Additional Data'!$V$2, "Low", IF(K1294 &lt;= 'Additional Data'!$V$3, "Medium", "High"))</f>
        <v>High</v>
      </c>
      <c r="BL1294" t="str">
        <f>IF(L1294 &lt;= 'Additional Data'!$AA$2, "Low", IF(L1294 &lt;= 'Additional Data'!$AA$3, "Medium", "High"))</f>
        <v>Medium</v>
      </c>
      <c r="BM1294">
        <v>1293</v>
      </c>
    </row>
    <row r="1295" spans="1:65" x14ac:dyDescent="0.25">
      <c r="A1295">
        <v>59060</v>
      </c>
      <c r="B1295" t="str">
        <f>IF(A1295 &lt;= 'Additional Data'!$B$2,"Low", IF(A1295 &lt;='Additional Data'!$B$3, "Medium", "High"))</f>
        <v>Medium</v>
      </c>
      <c r="C1295">
        <v>1</v>
      </c>
      <c r="D1295">
        <v>0</v>
      </c>
      <c r="E1295">
        <v>77</v>
      </c>
      <c r="F1295" t="str">
        <f t="shared" si="180"/>
        <v>Old</v>
      </c>
      <c r="G1295">
        <v>35</v>
      </c>
      <c r="H1295">
        <v>40</v>
      </c>
      <c r="I1295">
        <v>111</v>
      </c>
      <c r="J1295">
        <v>36</v>
      </c>
      <c r="K1295">
        <v>40</v>
      </c>
      <c r="L1295">
        <v>12</v>
      </c>
      <c r="M1295">
        <f>INDEX('Additional Data'!$H$2:$M$2, MATCH(MAX(G1295:L1295), G1295:L1295,0))</f>
        <v>0</v>
      </c>
      <c r="N1295">
        <v>3</v>
      </c>
      <c r="O1295">
        <v>3</v>
      </c>
      <c r="P1295">
        <v>1</v>
      </c>
      <c r="Q1295">
        <v>7</v>
      </c>
      <c r="R1295">
        <v>4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3</v>
      </c>
      <c r="Z1295">
        <v>11</v>
      </c>
      <c r="AA1295">
        <v>0</v>
      </c>
      <c r="AB1295">
        <v>31</v>
      </c>
      <c r="AC1295" t="str" cm="1">
        <f t="array" ref="AC1295">_xlfn.IFS(AB1295 &lt; 30, "&lt; 30", AB1295 &lt; 40, "30-39", AB1295 &lt; 50, "40-49", AB1295 &gt;= 50, "50+")</f>
        <v>30-39</v>
      </c>
      <c r="AD1295">
        <v>2328</v>
      </c>
      <c r="AE1295">
        <v>0</v>
      </c>
      <c r="AF1295">
        <v>1</v>
      </c>
      <c r="AG1295">
        <v>0</v>
      </c>
      <c r="AH1295">
        <v>0</v>
      </c>
      <c r="AI1295">
        <v>0</v>
      </c>
      <c r="AJ1295" t="str" cm="1">
        <f t="array" ref="AJ129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9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95">
        <v>1</v>
      </c>
      <c r="AM1295">
        <v>0</v>
      </c>
      <c r="AN1295">
        <v>0</v>
      </c>
      <c r="AO1295">
        <v>0</v>
      </c>
      <c r="AP1295">
        <v>0</v>
      </c>
      <c r="AQ1295" t="str" cm="1">
        <f t="array" ref="AQ129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295" t="str" cm="1">
        <f t="array" ref="AR129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295">
        <v>262</v>
      </c>
      <c r="AT1295">
        <v>250</v>
      </c>
      <c r="AU1295">
        <v>0</v>
      </c>
      <c r="AV1295">
        <v>1</v>
      </c>
      <c r="AW1295" t="s">
        <v>47</v>
      </c>
      <c r="AX1295" t="s">
        <v>13</v>
      </c>
      <c r="AY1295" t="str">
        <f t="shared" si="181"/>
        <v>Store</v>
      </c>
      <c r="AZ1295">
        <v>11</v>
      </c>
      <c r="BA1295" t="s">
        <v>44</v>
      </c>
      <c r="BB1295">
        <f t="shared" si="182"/>
        <v>11</v>
      </c>
      <c r="BC1295">
        <f t="shared" si="183"/>
        <v>274</v>
      </c>
      <c r="BD1295">
        <f t="shared" si="184"/>
        <v>3.0000000000000004</v>
      </c>
      <c r="BE1295">
        <f t="shared" si="185"/>
        <v>4</v>
      </c>
      <c r="BF1295">
        <f t="shared" si="186"/>
        <v>4</v>
      </c>
      <c r="BG1295">
        <f t="shared" si="187"/>
        <v>11</v>
      </c>
      <c r="BH1295">
        <f t="shared" si="188"/>
        <v>3</v>
      </c>
      <c r="BI1295" t="str">
        <f>VLOOKUP(BH1295,'Additional Data'!$E$1:$F$12,2,FALSE)</f>
        <v>At Risk</v>
      </c>
      <c r="BJ1295" t="str">
        <f>IF(G1295 &lt;= 'Additional Data'!$Q$2, "Low", IF(G1295 &lt;= 'Additional Data'!$Q$3, "Medium", "High"))</f>
        <v>Medium</v>
      </c>
      <c r="BK1295" t="str">
        <f>IF(K1295 &lt;= 'Additional Data'!$V$2, "Low", IF(K1295 &lt;= 'Additional Data'!$V$3, "Medium", "High"))</f>
        <v>High</v>
      </c>
      <c r="BL1295" t="str">
        <f>IF(L1295 &lt;= 'Additional Data'!$AA$2, "Low", IF(L1295 &lt;= 'Additional Data'!$AA$3, "Medium", "High"))</f>
        <v>Medium</v>
      </c>
      <c r="BM1295">
        <v>1294</v>
      </c>
    </row>
    <row r="1296" spans="1:65" x14ac:dyDescent="0.25">
      <c r="A1296">
        <v>27238</v>
      </c>
      <c r="B1296" t="str">
        <f>IF(A1296 &lt;= 'Additional Data'!$B$2,"Low", IF(A1296 &lt;='Additional Data'!$B$3, "Medium", "High"))</f>
        <v>Low</v>
      </c>
      <c r="C1296">
        <v>1</v>
      </c>
      <c r="D1296">
        <v>1</v>
      </c>
      <c r="E1296">
        <v>39</v>
      </c>
      <c r="F1296" t="str">
        <f t="shared" si="180"/>
        <v>Mid</v>
      </c>
      <c r="G1296">
        <v>37</v>
      </c>
      <c r="H1296">
        <v>0</v>
      </c>
      <c r="I1296">
        <v>17</v>
      </c>
      <c r="J1296">
        <v>0</v>
      </c>
      <c r="K1296">
        <v>0</v>
      </c>
      <c r="L1296">
        <v>3</v>
      </c>
      <c r="M1296">
        <f>INDEX('Additional Data'!$H$2:$M$2, MATCH(MAX(G1296:L1296), G1296:L1296,0))</f>
        <v>0</v>
      </c>
      <c r="N1296">
        <v>3</v>
      </c>
      <c r="O1296">
        <v>3</v>
      </c>
      <c r="P1296">
        <v>0</v>
      </c>
      <c r="Q1296">
        <v>3</v>
      </c>
      <c r="R1296">
        <v>9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3</v>
      </c>
      <c r="Z1296">
        <v>11</v>
      </c>
      <c r="AA1296">
        <v>0</v>
      </c>
      <c r="AB1296">
        <v>58</v>
      </c>
      <c r="AC1296" t="str" cm="1">
        <f t="array" ref="AC1296">_xlfn.IFS(AB1296 &lt; 30, "&lt; 30", AB1296 &lt; 40, "30-39", AB1296 &lt; 50, "40-49", AB1296 &gt;= 50, "50+")</f>
        <v>50+</v>
      </c>
      <c r="AD1296">
        <v>2594</v>
      </c>
      <c r="AE1296">
        <v>0</v>
      </c>
      <c r="AF1296">
        <v>0</v>
      </c>
      <c r="AG1296">
        <v>1</v>
      </c>
      <c r="AH1296">
        <v>0</v>
      </c>
      <c r="AI1296">
        <v>0</v>
      </c>
      <c r="AJ1296" t="str" cm="1">
        <f t="array" ref="AJ129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29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296">
        <v>0</v>
      </c>
      <c r="AM1296">
        <v>0</v>
      </c>
      <c r="AN1296">
        <v>0</v>
      </c>
      <c r="AO1296">
        <v>0</v>
      </c>
      <c r="AP1296">
        <v>1</v>
      </c>
      <c r="AQ1296" t="str" cm="1">
        <f t="array" ref="AQ129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296" t="str" cm="1">
        <f t="array" ref="AR129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296">
        <v>54</v>
      </c>
      <c r="AT1296">
        <v>51</v>
      </c>
      <c r="AU1296">
        <v>0</v>
      </c>
      <c r="AV1296">
        <v>2</v>
      </c>
      <c r="AW1296" t="s">
        <v>45</v>
      </c>
      <c r="AX1296" t="s">
        <v>11</v>
      </c>
      <c r="AY1296" t="str">
        <f t="shared" si="181"/>
        <v>Web</v>
      </c>
      <c r="AZ1296">
        <v>6</v>
      </c>
      <c r="BA1296" t="s">
        <v>44</v>
      </c>
      <c r="BB1296">
        <f t="shared" si="182"/>
        <v>6</v>
      </c>
      <c r="BC1296">
        <f t="shared" si="183"/>
        <v>57</v>
      </c>
      <c r="BD1296">
        <f t="shared" si="184"/>
        <v>7</v>
      </c>
      <c r="BE1296">
        <f t="shared" si="185"/>
        <v>2</v>
      </c>
      <c r="BF1296">
        <f t="shared" si="186"/>
        <v>2</v>
      </c>
      <c r="BG1296">
        <f t="shared" si="187"/>
        <v>11</v>
      </c>
      <c r="BH1296">
        <f t="shared" si="188"/>
        <v>3</v>
      </c>
      <c r="BI1296" t="str">
        <f>VLOOKUP(BH1296,'Additional Data'!$E$1:$F$12,2,FALSE)</f>
        <v>At Risk</v>
      </c>
      <c r="BJ1296" t="str">
        <f>IF(G1296 &lt;= 'Additional Data'!$Q$2, "Low", IF(G1296 &lt;= 'Additional Data'!$Q$3, "Medium", "High"))</f>
        <v>Medium</v>
      </c>
      <c r="BK1296" t="str">
        <f>IF(K1296 &lt;= 'Additional Data'!$V$2, "Low", IF(K1296 &lt;= 'Additional Data'!$V$3, "Medium", "High"))</f>
        <v>Low</v>
      </c>
      <c r="BL1296" t="str">
        <f>IF(L1296 &lt;= 'Additional Data'!$AA$2, "Low", IF(L1296 &lt;= 'Additional Data'!$AA$3, "Medium", "High"))</f>
        <v>Low</v>
      </c>
      <c r="BM1296">
        <v>1295</v>
      </c>
    </row>
    <row r="1297" spans="1:65" x14ac:dyDescent="0.25">
      <c r="A1297">
        <v>47009</v>
      </c>
      <c r="B1297" t="str">
        <f>IF(A1297 &lt;= 'Additional Data'!$B$2,"Low", IF(A1297 &lt;='Additional Data'!$B$3, "Medium", "High"))</f>
        <v>Medium</v>
      </c>
      <c r="C1297">
        <v>0</v>
      </c>
      <c r="D1297">
        <v>1</v>
      </c>
      <c r="E1297">
        <v>89</v>
      </c>
      <c r="F1297" t="str">
        <f t="shared" si="180"/>
        <v>Old</v>
      </c>
      <c r="G1297">
        <v>171</v>
      </c>
      <c r="H1297">
        <v>45</v>
      </c>
      <c r="I1297">
        <v>73</v>
      </c>
      <c r="J1297">
        <v>59</v>
      </c>
      <c r="K1297">
        <v>10</v>
      </c>
      <c r="L1297">
        <v>90</v>
      </c>
      <c r="M1297">
        <f>INDEX('Additional Data'!$H$2:$M$2, MATCH(MAX(G1297:L1297), G1297:L1297,0))</f>
        <v>0</v>
      </c>
      <c r="N1297">
        <v>4</v>
      </c>
      <c r="O1297">
        <v>3</v>
      </c>
      <c r="P1297">
        <v>2</v>
      </c>
      <c r="Q1297">
        <v>8</v>
      </c>
      <c r="R1297">
        <v>4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3</v>
      </c>
      <c r="Z1297">
        <v>11</v>
      </c>
      <c r="AA1297">
        <v>0</v>
      </c>
      <c r="AB1297">
        <v>55</v>
      </c>
      <c r="AC1297" t="str" cm="1">
        <f t="array" ref="AC1297">_xlfn.IFS(AB1297 &lt; 30, "&lt; 30", AB1297 &lt; 40, "30-39", AB1297 &lt; 50, "40-49", AB1297 &gt;= 50, "50+")</f>
        <v>50+</v>
      </c>
      <c r="AD1297">
        <v>2430</v>
      </c>
      <c r="AE1297">
        <v>0</v>
      </c>
      <c r="AF1297">
        <v>0</v>
      </c>
      <c r="AG1297">
        <v>0</v>
      </c>
      <c r="AH1297">
        <v>1</v>
      </c>
      <c r="AI1297">
        <v>0</v>
      </c>
      <c r="AJ1297" t="str" cm="1">
        <f t="array" ref="AJ129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29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97">
        <v>0</v>
      </c>
      <c r="AM1297">
        <v>0</v>
      </c>
      <c r="AN1297">
        <v>1</v>
      </c>
      <c r="AO1297">
        <v>0</v>
      </c>
      <c r="AP1297">
        <v>0</v>
      </c>
      <c r="AQ1297" t="str" cm="1">
        <f t="array" ref="AQ129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97" t="str" cm="1">
        <f t="array" ref="AR129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97">
        <v>358</v>
      </c>
      <c r="AT1297">
        <v>268</v>
      </c>
      <c r="AU1297">
        <v>0</v>
      </c>
      <c r="AV1297">
        <v>1</v>
      </c>
      <c r="AW1297" t="s">
        <v>46</v>
      </c>
      <c r="AX1297" t="s">
        <v>13</v>
      </c>
      <c r="AY1297" t="str">
        <f t="shared" si="181"/>
        <v>Store</v>
      </c>
      <c r="AZ1297">
        <v>13</v>
      </c>
      <c r="BA1297" t="s">
        <v>44</v>
      </c>
      <c r="BB1297">
        <f t="shared" si="182"/>
        <v>13</v>
      </c>
      <c r="BC1297">
        <f t="shared" si="183"/>
        <v>448</v>
      </c>
      <c r="BD1297">
        <f t="shared" si="184"/>
        <v>1.9999999999999996</v>
      </c>
      <c r="BE1297">
        <f t="shared" si="185"/>
        <v>5</v>
      </c>
      <c r="BF1297">
        <f t="shared" si="186"/>
        <v>5</v>
      </c>
      <c r="BG1297">
        <f t="shared" si="187"/>
        <v>12</v>
      </c>
      <c r="BH1297">
        <f t="shared" si="188"/>
        <v>3</v>
      </c>
      <c r="BI1297" t="str">
        <f>VLOOKUP(BH1297,'Additional Data'!$E$1:$F$12,2,FALSE)</f>
        <v>At Risk</v>
      </c>
      <c r="BJ1297" t="str">
        <f>IF(G1297 &lt;= 'Additional Data'!$Q$2, "Low", IF(G1297 &lt;= 'Additional Data'!$Q$3, "Medium", "High"))</f>
        <v>Medium</v>
      </c>
      <c r="BK1297" t="str">
        <f>IF(K1297 &lt;= 'Additional Data'!$V$2, "Low", IF(K1297 &lt;= 'Additional Data'!$V$3, "Medium", "High"))</f>
        <v>Medium</v>
      </c>
      <c r="BL1297" t="str">
        <f>IF(L1297 &lt;= 'Additional Data'!$AA$2, "Low", IF(L1297 &lt;= 'Additional Data'!$AA$3, "Medium", "High"))</f>
        <v>High</v>
      </c>
      <c r="BM1297">
        <v>1296</v>
      </c>
    </row>
    <row r="1298" spans="1:65" x14ac:dyDescent="0.25">
      <c r="A1298">
        <v>46094</v>
      </c>
      <c r="B1298" t="str">
        <f>IF(A1298 &lt;= 'Additional Data'!$B$2,"Low", IF(A1298 &lt;='Additional Data'!$B$3, "Medium", "High"))</f>
        <v>Medium</v>
      </c>
      <c r="C1298">
        <v>1</v>
      </c>
      <c r="D1298">
        <v>1</v>
      </c>
      <c r="E1298">
        <v>62</v>
      </c>
      <c r="F1298" t="str">
        <f t="shared" si="180"/>
        <v>Old</v>
      </c>
      <c r="G1298">
        <v>12</v>
      </c>
      <c r="H1298">
        <v>2</v>
      </c>
      <c r="I1298">
        <v>20</v>
      </c>
      <c r="J1298">
        <v>3</v>
      </c>
      <c r="K1298">
        <v>2</v>
      </c>
      <c r="L1298">
        <v>5</v>
      </c>
      <c r="M1298">
        <f>INDEX('Additional Data'!$H$2:$M$2, MATCH(MAX(G1298:L1298), G1298:L1298,0))</f>
        <v>0</v>
      </c>
      <c r="N1298">
        <v>1</v>
      </c>
      <c r="O1298">
        <v>1</v>
      </c>
      <c r="P1298">
        <v>0</v>
      </c>
      <c r="Q1298">
        <v>3</v>
      </c>
      <c r="R1298">
        <v>7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3</v>
      </c>
      <c r="Z1298">
        <v>11</v>
      </c>
      <c r="AA1298">
        <v>0</v>
      </c>
      <c r="AB1298">
        <v>47</v>
      </c>
      <c r="AC1298" t="str" cm="1">
        <f t="array" ref="AC1298">_xlfn.IFS(AB1298 &lt; 30, "&lt; 30", AB1298 &lt; 40, "30-39", AB1298 &lt; 50, "40-49", AB1298 &gt;= 50, "50+")</f>
        <v>40-49</v>
      </c>
      <c r="AD1298">
        <v>2178</v>
      </c>
      <c r="AE1298">
        <v>0</v>
      </c>
      <c r="AF1298">
        <v>1</v>
      </c>
      <c r="AG1298">
        <v>0</v>
      </c>
      <c r="AH1298">
        <v>0</v>
      </c>
      <c r="AI1298">
        <v>0</v>
      </c>
      <c r="AJ1298" t="str" cm="1">
        <f t="array" ref="AJ129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9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98">
        <v>1</v>
      </c>
      <c r="AM1298">
        <v>0</v>
      </c>
      <c r="AN1298">
        <v>0</v>
      </c>
      <c r="AO1298">
        <v>0</v>
      </c>
      <c r="AP1298">
        <v>0</v>
      </c>
      <c r="AQ1298" t="str" cm="1">
        <f t="array" ref="AQ129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298" t="str" cm="1">
        <f t="array" ref="AR129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298">
        <v>39</v>
      </c>
      <c r="AT1298">
        <v>34</v>
      </c>
      <c r="AU1298">
        <v>0</v>
      </c>
      <c r="AV1298">
        <v>2</v>
      </c>
      <c r="AW1298" t="s">
        <v>45</v>
      </c>
      <c r="AX1298" t="s">
        <v>13</v>
      </c>
      <c r="AY1298" t="str">
        <f t="shared" si="181"/>
        <v>Store</v>
      </c>
      <c r="AZ1298">
        <v>4</v>
      </c>
      <c r="BA1298" t="s">
        <v>44</v>
      </c>
      <c r="BB1298">
        <f t="shared" si="182"/>
        <v>4</v>
      </c>
      <c r="BC1298">
        <f t="shared" si="183"/>
        <v>44</v>
      </c>
      <c r="BD1298">
        <f t="shared" si="184"/>
        <v>4</v>
      </c>
      <c r="BE1298">
        <f t="shared" si="185"/>
        <v>0</v>
      </c>
      <c r="BF1298">
        <f t="shared" si="186"/>
        <v>1</v>
      </c>
      <c r="BG1298">
        <f t="shared" si="187"/>
        <v>5</v>
      </c>
      <c r="BH1298">
        <f t="shared" si="188"/>
        <v>0</v>
      </c>
      <c r="BI1298" t="str">
        <f>VLOOKUP(BH1298,'Additional Data'!$E$1:$F$12,2,FALSE)</f>
        <v>Churned Customer</v>
      </c>
      <c r="BJ1298" t="str">
        <f>IF(G1298 &lt;= 'Additional Data'!$Q$2, "Low", IF(G1298 &lt;= 'Additional Data'!$Q$3, "Medium", "High"))</f>
        <v>Low</v>
      </c>
      <c r="BK1298" t="str">
        <f>IF(K1298 &lt;= 'Additional Data'!$V$2, "Low", IF(K1298 &lt;= 'Additional Data'!$V$3, "Medium", "High"))</f>
        <v>Medium</v>
      </c>
      <c r="BL1298" t="str">
        <f>IF(L1298 &lt;= 'Additional Data'!$AA$2, "Low", IF(L1298 &lt;= 'Additional Data'!$AA$3, "Medium", "High"))</f>
        <v>Low</v>
      </c>
      <c r="BM1298">
        <v>1297</v>
      </c>
    </row>
    <row r="1299" spans="1:65" x14ac:dyDescent="0.25">
      <c r="A1299">
        <v>40321</v>
      </c>
      <c r="B1299" t="str">
        <f>IF(A1299 &lt;= 'Additional Data'!$B$2,"Low", IF(A1299 &lt;='Additional Data'!$B$3, "Medium", "High"))</f>
        <v>Medium</v>
      </c>
      <c r="C1299">
        <v>1</v>
      </c>
      <c r="D1299">
        <v>1</v>
      </c>
      <c r="E1299">
        <v>59</v>
      </c>
      <c r="F1299" t="str">
        <f t="shared" si="180"/>
        <v>Mid</v>
      </c>
      <c r="G1299">
        <v>44</v>
      </c>
      <c r="H1299">
        <v>4</v>
      </c>
      <c r="I1299">
        <v>21</v>
      </c>
      <c r="J1299">
        <v>6</v>
      </c>
      <c r="K1299">
        <v>0</v>
      </c>
      <c r="L1299">
        <v>27</v>
      </c>
      <c r="M1299">
        <f>INDEX('Additional Data'!$H$2:$M$2, MATCH(MAX(G1299:L1299), G1299:L1299,0))</f>
        <v>0</v>
      </c>
      <c r="N1299">
        <v>2</v>
      </c>
      <c r="O1299">
        <v>3</v>
      </c>
      <c r="P1299">
        <v>0</v>
      </c>
      <c r="Q1299">
        <v>3</v>
      </c>
      <c r="R1299">
        <v>7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3</v>
      </c>
      <c r="Z1299">
        <v>11</v>
      </c>
      <c r="AA1299">
        <v>0</v>
      </c>
      <c r="AB1299">
        <v>48</v>
      </c>
      <c r="AC1299" t="str" cm="1">
        <f t="array" ref="AC1299">_xlfn.IFS(AB1299 &lt; 30, "&lt; 30", AB1299 &lt; 40, "30-39", AB1299 &lt; 50, "40-49", AB1299 &gt;= 50, "50+")</f>
        <v>40-49</v>
      </c>
      <c r="AD1299">
        <v>2494</v>
      </c>
      <c r="AE1299">
        <v>0</v>
      </c>
      <c r="AF1299">
        <v>1</v>
      </c>
      <c r="AG1299">
        <v>0</v>
      </c>
      <c r="AH1299">
        <v>0</v>
      </c>
      <c r="AI1299">
        <v>0</v>
      </c>
      <c r="AJ1299" t="str" cm="1">
        <f t="array" ref="AJ129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29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299">
        <v>0</v>
      </c>
      <c r="AM1299">
        <v>0</v>
      </c>
      <c r="AN1299">
        <v>1</v>
      </c>
      <c r="AO1299">
        <v>0</v>
      </c>
      <c r="AP1299">
        <v>0</v>
      </c>
      <c r="AQ1299" t="str" cm="1">
        <f t="array" ref="AQ129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299" t="str" cm="1">
        <f t="array" ref="AR129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299">
        <v>75</v>
      </c>
      <c r="AT1299">
        <v>48</v>
      </c>
      <c r="AU1299">
        <v>0</v>
      </c>
      <c r="AV1299">
        <v>2</v>
      </c>
      <c r="AW1299" t="s">
        <v>47</v>
      </c>
      <c r="AX1299" t="s">
        <v>11</v>
      </c>
      <c r="AY1299" t="str">
        <f t="shared" si="181"/>
        <v>Web</v>
      </c>
      <c r="AZ1299">
        <v>6</v>
      </c>
      <c r="BA1299" t="s">
        <v>44</v>
      </c>
      <c r="BB1299">
        <f t="shared" si="182"/>
        <v>6</v>
      </c>
      <c r="BC1299">
        <f t="shared" si="183"/>
        <v>102</v>
      </c>
      <c r="BD1299">
        <f t="shared" si="184"/>
        <v>4</v>
      </c>
      <c r="BE1299">
        <f t="shared" si="185"/>
        <v>2</v>
      </c>
      <c r="BF1299">
        <f t="shared" si="186"/>
        <v>3</v>
      </c>
      <c r="BG1299">
        <f t="shared" si="187"/>
        <v>9</v>
      </c>
      <c r="BH1299">
        <f t="shared" si="188"/>
        <v>2</v>
      </c>
      <c r="BI1299" t="str">
        <f>VLOOKUP(BH1299,'Additional Data'!$E$1:$F$12,2,FALSE)</f>
        <v>Churned Customer</v>
      </c>
      <c r="BJ1299" t="str">
        <f>IF(G1299 &lt;= 'Additional Data'!$Q$2, "Low", IF(G1299 &lt;= 'Additional Data'!$Q$3, "Medium", "High"))</f>
        <v>Medium</v>
      </c>
      <c r="BK1299" t="str">
        <f>IF(K1299 &lt;= 'Additional Data'!$V$2, "Low", IF(K1299 &lt;= 'Additional Data'!$V$3, "Medium", "High"))</f>
        <v>Low</v>
      </c>
      <c r="BL1299" t="str">
        <f>IF(L1299 &lt;= 'Additional Data'!$AA$2, "Low", IF(L1299 &lt;= 'Additional Data'!$AA$3, "Medium", "High"))</f>
        <v>Medium</v>
      </c>
      <c r="BM1299">
        <v>1298</v>
      </c>
    </row>
    <row r="1300" spans="1:65" x14ac:dyDescent="0.25">
      <c r="A1300">
        <v>37235</v>
      </c>
      <c r="B1300" t="str">
        <f>IF(A1300 &lt;= 'Additional Data'!$B$2,"Low", IF(A1300 &lt;='Additional Data'!$B$3, "Medium", "High"))</f>
        <v>Medium</v>
      </c>
      <c r="C1300">
        <v>1</v>
      </c>
      <c r="D1300">
        <v>0</v>
      </c>
      <c r="E1300">
        <v>68</v>
      </c>
      <c r="F1300" t="str">
        <f t="shared" si="180"/>
        <v>Old</v>
      </c>
      <c r="G1300">
        <v>20</v>
      </c>
      <c r="H1300">
        <v>2</v>
      </c>
      <c r="I1300">
        <v>9</v>
      </c>
      <c r="J1300">
        <v>4</v>
      </c>
      <c r="K1300">
        <v>6</v>
      </c>
      <c r="L1300">
        <v>20</v>
      </c>
      <c r="M1300">
        <f>INDEX('Additional Data'!$H$2:$M$2, MATCH(MAX(G1300:L1300), G1300:L1300,0))</f>
        <v>0</v>
      </c>
      <c r="N1300">
        <v>1</v>
      </c>
      <c r="O1300">
        <v>1</v>
      </c>
      <c r="P1300">
        <v>1</v>
      </c>
      <c r="Q1300">
        <v>2</v>
      </c>
      <c r="R1300">
        <v>4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3</v>
      </c>
      <c r="Z1300">
        <v>11</v>
      </c>
      <c r="AA1300">
        <v>0</v>
      </c>
      <c r="AB1300">
        <v>36</v>
      </c>
      <c r="AC1300" t="str" cm="1">
        <f t="array" ref="AC1300">_xlfn.IFS(AB1300 &lt; 30, "&lt; 30", AB1300 &lt; 40, "30-39", AB1300 &lt; 50, "40-49", AB1300 &gt;= 50, "50+")</f>
        <v>30-39</v>
      </c>
      <c r="AD1300">
        <v>2307</v>
      </c>
      <c r="AE1300">
        <v>0</v>
      </c>
      <c r="AF1300">
        <v>0</v>
      </c>
      <c r="AG1300">
        <v>0</v>
      </c>
      <c r="AH1300">
        <v>1</v>
      </c>
      <c r="AI1300">
        <v>0</v>
      </c>
      <c r="AJ1300" t="str" cm="1">
        <f t="array" ref="AJ130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30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00">
        <v>0</v>
      </c>
      <c r="AM1300">
        <v>0</v>
      </c>
      <c r="AN1300">
        <v>1</v>
      </c>
      <c r="AO1300">
        <v>0</v>
      </c>
      <c r="AP1300">
        <v>0</v>
      </c>
      <c r="AQ1300" t="str" cm="1">
        <f t="array" ref="AQ130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00" t="str" cm="1">
        <f t="array" ref="AR130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00">
        <v>41</v>
      </c>
      <c r="AT1300">
        <v>21</v>
      </c>
      <c r="AU1300">
        <v>0</v>
      </c>
      <c r="AV1300">
        <v>1</v>
      </c>
      <c r="AW1300" t="s">
        <v>45</v>
      </c>
      <c r="AX1300" t="s">
        <v>13</v>
      </c>
      <c r="AY1300" t="str">
        <f t="shared" si="181"/>
        <v>Store</v>
      </c>
      <c r="AZ1300">
        <v>4</v>
      </c>
      <c r="BA1300" t="s">
        <v>44</v>
      </c>
      <c r="BB1300">
        <f t="shared" si="182"/>
        <v>4</v>
      </c>
      <c r="BC1300">
        <f t="shared" si="183"/>
        <v>61</v>
      </c>
      <c r="BD1300">
        <f t="shared" si="184"/>
        <v>4</v>
      </c>
      <c r="BE1300">
        <f t="shared" si="185"/>
        <v>0</v>
      </c>
      <c r="BF1300">
        <f t="shared" si="186"/>
        <v>2</v>
      </c>
      <c r="BG1300">
        <f t="shared" si="187"/>
        <v>6</v>
      </c>
      <c r="BH1300">
        <f t="shared" si="188"/>
        <v>0</v>
      </c>
      <c r="BI1300" t="str">
        <f>VLOOKUP(BH1300,'Additional Data'!$E$1:$F$12,2,FALSE)</f>
        <v>Churned Customer</v>
      </c>
      <c r="BJ1300" t="str">
        <f>IF(G1300 &lt;= 'Additional Data'!$Q$2, "Low", IF(G1300 &lt;= 'Additional Data'!$Q$3, "Medium", "High"))</f>
        <v>Low</v>
      </c>
      <c r="BK1300" t="str">
        <f>IF(K1300 &lt;= 'Additional Data'!$V$2, "Low", IF(K1300 &lt;= 'Additional Data'!$V$3, "Medium", "High"))</f>
        <v>Medium</v>
      </c>
      <c r="BL1300" t="str">
        <f>IF(L1300 &lt;= 'Additional Data'!$AA$2, "Low", IF(L1300 &lt;= 'Additional Data'!$AA$3, "Medium", "High"))</f>
        <v>Medium</v>
      </c>
      <c r="BM1300">
        <v>1299</v>
      </c>
    </row>
    <row r="1301" spans="1:65" x14ac:dyDescent="0.25">
      <c r="A1301">
        <v>81843</v>
      </c>
      <c r="B1301" t="str">
        <f>IF(A1301 &lt;= 'Additional Data'!$B$2,"Low", IF(A1301 &lt;='Additional Data'!$B$3, "Medium", "High"))</f>
        <v>High</v>
      </c>
      <c r="C1301">
        <v>0</v>
      </c>
      <c r="D1301">
        <v>0</v>
      </c>
      <c r="E1301">
        <v>13</v>
      </c>
      <c r="F1301" t="str">
        <f t="shared" si="180"/>
        <v>Recent</v>
      </c>
      <c r="G1301">
        <v>779</v>
      </c>
      <c r="H1301">
        <v>86</v>
      </c>
      <c r="I1301">
        <v>537</v>
      </c>
      <c r="J1301">
        <v>34</v>
      </c>
      <c r="K1301">
        <v>69</v>
      </c>
      <c r="L1301">
        <v>138</v>
      </c>
      <c r="M1301">
        <f>INDEX('Additional Data'!$H$2:$M$2, MATCH(MAX(G1301:L1301), G1301:L1301,0))</f>
        <v>0</v>
      </c>
      <c r="N1301">
        <v>1</v>
      </c>
      <c r="O1301">
        <v>5</v>
      </c>
      <c r="P1301">
        <v>9</v>
      </c>
      <c r="Q1301">
        <v>12</v>
      </c>
      <c r="R1301">
        <v>3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3</v>
      </c>
      <c r="Z1301">
        <v>11</v>
      </c>
      <c r="AA1301">
        <v>0</v>
      </c>
      <c r="AB1301">
        <v>60</v>
      </c>
      <c r="AC1301" t="str" cm="1">
        <f t="array" ref="AC1301">_xlfn.IFS(AB1301 &lt; 30, "&lt; 30", AB1301 &lt; 40, "30-39", AB1301 &lt; 50, "40-49", AB1301 &gt;= 50, "50+")</f>
        <v>50+</v>
      </c>
      <c r="AD1301">
        <v>2592</v>
      </c>
      <c r="AE1301">
        <v>0</v>
      </c>
      <c r="AF1301">
        <v>1</v>
      </c>
      <c r="AG1301">
        <v>0</v>
      </c>
      <c r="AH1301">
        <v>0</v>
      </c>
      <c r="AI1301">
        <v>0</v>
      </c>
      <c r="AJ1301" t="str" cm="1">
        <f t="array" ref="AJ130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0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01">
        <v>0</v>
      </c>
      <c r="AM1301">
        <v>0</v>
      </c>
      <c r="AN1301">
        <v>0</v>
      </c>
      <c r="AO1301">
        <v>1</v>
      </c>
      <c r="AP1301">
        <v>0</v>
      </c>
      <c r="AQ1301" t="str" cm="1">
        <f t="array" ref="AQ130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301" t="str" cm="1">
        <f t="array" ref="AR130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01">
        <v>1505</v>
      </c>
      <c r="AT1301">
        <v>1367</v>
      </c>
      <c r="AU1301">
        <v>0</v>
      </c>
      <c r="AV1301">
        <v>0</v>
      </c>
      <c r="AW1301" t="s">
        <v>43</v>
      </c>
      <c r="AX1301" t="s">
        <v>13</v>
      </c>
      <c r="AY1301" t="str">
        <f t="shared" si="181"/>
        <v>Store</v>
      </c>
      <c r="AZ1301">
        <v>26</v>
      </c>
      <c r="BA1301" t="s">
        <v>44</v>
      </c>
      <c r="BB1301">
        <f t="shared" si="182"/>
        <v>26</v>
      </c>
      <c r="BC1301">
        <f t="shared" si="183"/>
        <v>1643</v>
      </c>
      <c r="BD1301">
        <f t="shared" si="184"/>
        <v>9</v>
      </c>
      <c r="BE1301">
        <f t="shared" si="185"/>
        <v>9</v>
      </c>
      <c r="BF1301">
        <f t="shared" si="186"/>
        <v>9</v>
      </c>
      <c r="BG1301">
        <f t="shared" si="187"/>
        <v>27</v>
      </c>
      <c r="BH1301">
        <f t="shared" si="188"/>
        <v>9</v>
      </c>
      <c r="BI1301" t="str">
        <f>VLOOKUP(BH1301,'Additional Data'!$E$1:$F$12,2,FALSE)</f>
        <v>Top Customer</v>
      </c>
      <c r="BJ1301" t="str">
        <f>IF(G1301 &lt;= 'Additional Data'!$Q$2, "Low", IF(G1301 &lt;= 'Additional Data'!$Q$3, "Medium", "High"))</f>
        <v>High</v>
      </c>
      <c r="BK1301" t="str">
        <f>IF(K1301 &lt;= 'Additional Data'!$V$2, "Low", IF(K1301 &lt;= 'Additional Data'!$V$3, "Medium", "High"))</f>
        <v>High</v>
      </c>
      <c r="BL1301" t="str">
        <f>IF(L1301 &lt;= 'Additional Data'!$AA$2, "Low", IF(L1301 &lt;= 'Additional Data'!$AA$3, "Medium", "High"))</f>
        <v>High</v>
      </c>
      <c r="BM1301">
        <v>1300</v>
      </c>
    </row>
    <row r="1302" spans="1:65" x14ac:dyDescent="0.25">
      <c r="A1302">
        <v>46692</v>
      </c>
      <c r="B1302" t="str">
        <f>IF(A1302 &lt;= 'Additional Data'!$B$2,"Low", IF(A1302 &lt;='Additional Data'!$B$3, "Medium", "High"))</f>
        <v>Medium</v>
      </c>
      <c r="C1302">
        <v>0</v>
      </c>
      <c r="D1302">
        <v>1</v>
      </c>
      <c r="E1302">
        <v>37</v>
      </c>
      <c r="F1302" t="str">
        <f t="shared" si="180"/>
        <v>Mid</v>
      </c>
      <c r="G1302">
        <v>170</v>
      </c>
      <c r="H1302">
        <v>6</v>
      </c>
      <c r="I1302">
        <v>97</v>
      </c>
      <c r="J1302">
        <v>24</v>
      </c>
      <c r="K1302">
        <v>12</v>
      </c>
      <c r="L1302">
        <v>88</v>
      </c>
      <c r="M1302">
        <f>INDEX('Additional Data'!$H$2:$M$2, MATCH(MAX(G1302:L1302), G1302:L1302,0))</f>
        <v>0</v>
      </c>
      <c r="N1302">
        <v>3</v>
      </c>
      <c r="O1302">
        <v>6</v>
      </c>
      <c r="P1302">
        <v>1</v>
      </c>
      <c r="Q1302">
        <v>5</v>
      </c>
      <c r="R1302">
        <v>6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3</v>
      </c>
      <c r="Z1302">
        <v>11</v>
      </c>
      <c r="AA1302">
        <v>0</v>
      </c>
      <c r="AB1302">
        <v>62</v>
      </c>
      <c r="AC1302" t="str" cm="1">
        <f t="array" ref="AC1302">_xlfn.IFS(AB1302 &lt; 30, "&lt; 30", AB1302 &lt; 40, "30-39", AB1302 &lt; 50, "40-49", AB1302 &gt;= 50, "50+")</f>
        <v>50+</v>
      </c>
      <c r="AD1302">
        <v>2547</v>
      </c>
      <c r="AE1302">
        <v>0</v>
      </c>
      <c r="AF1302">
        <v>0</v>
      </c>
      <c r="AG1302">
        <v>0</v>
      </c>
      <c r="AH1302">
        <v>1</v>
      </c>
      <c r="AI1302">
        <v>0</v>
      </c>
      <c r="AJ1302" t="str" cm="1">
        <f t="array" ref="AJ130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30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02">
        <v>0</v>
      </c>
      <c r="AM1302">
        <v>0</v>
      </c>
      <c r="AN1302">
        <v>0</v>
      </c>
      <c r="AO1302">
        <v>1</v>
      </c>
      <c r="AP1302">
        <v>0</v>
      </c>
      <c r="AQ1302" t="str" cm="1">
        <f t="array" ref="AQ130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302" t="str" cm="1">
        <f t="array" ref="AR130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02">
        <v>309</v>
      </c>
      <c r="AT1302">
        <v>221</v>
      </c>
      <c r="AU1302">
        <v>0</v>
      </c>
      <c r="AV1302">
        <v>1</v>
      </c>
      <c r="AW1302" t="s">
        <v>47</v>
      </c>
      <c r="AX1302" t="s">
        <v>11</v>
      </c>
      <c r="AY1302" t="str">
        <f t="shared" si="181"/>
        <v>Web</v>
      </c>
      <c r="AZ1302">
        <v>12</v>
      </c>
      <c r="BA1302" t="s">
        <v>44</v>
      </c>
      <c r="BB1302">
        <f t="shared" si="182"/>
        <v>12</v>
      </c>
      <c r="BC1302">
        <f t="shared" si="183"/>
        <v>397</v>
      </c>
      <c r="BD1302">
        <f t="shared" si="184"/>
        <v>7</v>
      </c>
      <c r="BE1302">
        <f t="shared" si="185"/>
        <v>4</v>
      </c>
      <c r="BF1302">
        <f t="shared" si="186"/>
        <v>4</v>
      </c>
      <c r="BG1302">
        <f t="shared" si="187"/>
        <v>15</v>
      </c>
      <c r="BH1302">
        <f t="shared" si="188"/>
        <v>4</v>
      </c>
      <c r="BI1302" t="str">
        <f>VLOOKUP(BH1302,'Additional Data'!$E$1:$F$12,2,FALSE)</f>
        <v>At Risk</v>
      </c>
      <c r="BJ1302" t="str">
        <f>IF(G1302 &lt;= 'Additional Data'!$Q$2, "Low", IF(G1302 &lt;= 'Additional Data'!$Q$3, "Medium", "High"))</f>
        <v>Medium</v>
      </c>
      <c r="BK1302" t="str">
        <f>IF(K1302 &lt;= 'Additional Data'!$V$2, "Low", IF(K1302 &lt;= 'Additional Data'!$V$3, "Medium", "High"))</f>
        <v>Medium</v>
      </c>
      <c r="BL1302" t="str">
        <f>IF(L1302 &lt;= 'Additional Data'!$AA$2, "Low", IF(L1302 &lt;= 'Additional Data'!$AA$3, "Medium", "High"))</f>
        <v>High</v>
      </c>
      <c r="BM1302">
        <v>1301</v>
      </c>
    </row>
    <row r="1303" spans="1:65" x14ac:dyDescent="0.25">
      <c r="A1303">
        <v>77382</v>
      </c>
      <c r="B1303" t="str">
        <f>IF(A1303 &lt;= 'Additional Data'!$B$2,"Low", IF(A1303 &lt;='Additional Data'!$B$3, "Medium", "High"))</f>
        <v>High</v>
      </c>
      <c r="C1303">
        <v>0</v>
      </c>
      <c r="D1303">
        <v>1</v>
      </c>
      <c r="E1303">
        <v>36</v>
      </c>
      <c r="F1303" t="str">
        <f t="shared" si="180"/>
        <v>Mid</v>
      </c>
      <c r="G1303">
        <v>491</v>
      </c>
      <c r="H1303">
        <v>48</v>
      </c>
      <c r="I1303">
        <v>231</v>
      </c>
      <c r="J1303">
        <v>112</v>
      </c>
      <c r="K1303">
        <v>105</v>
      </c>
      <c r="L1303">
        <v>134</v>
      </c>
      <c r="M1303">
        <f>INDEX('Additional Data'!$H$2:$M$2, MATCH(MAX(G1303:L1303), G1303:L1303,0))</f>
        <v>0</v>
      </c>
      <c r="N1303">
        <v>2</v>
      </c>
      <c r="O1303">
        <v>5</v>
      </c>
      <c r="P1303">
        <v>7</v>
      </c>
      <c r="Q1303">
        <v>12</v>
      </c>
      <c r="R1303">
        <v>1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3</v>
      </c>
      <c r="Z1303">
        <v>11</v>
      </c>
      <c r="AA1303">
        <v>0</v>
      </c>
      <c r="AB1303">
        <v>52</v>
      </c>
      <c r="AC1303" t="str" cm="1">
        <f t="array" ref="AC1303">_xlfn.IFS(AB1303 &lt; 30, "&lt; 30", AB1303 &lt; 40, "30-39", AB1303 &lt; 50, "40-49", AB1303 &gt;= 50, "50+")</f>
        <v>50+</v>
      </c>
      <c r="AD1303">
        <v>2332</v>
      </c>
      <c r="AE1303">
        <v>0</v>
      </c>
      <c r="AF1303">
        <v>0</v>
      </c>
      <c r="AG1303">
        <v>0</v>
      </c>
      <c r="AH1303">
        <v>1</v>
      </c>
      <c r="AI1303">
        <v>0</v>
      </c>
      <c r="AJ1303" t="str" cm="1">
        <f t="array" ref="AJ130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30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03">
        <v>0</v>
      </c>
      <c r="AM1303">
        <v>0</v>
      </c>
      <c r="AN1303">
        <v>1</v>
      </c>
      <c r="AO1303">
        <v>0</v>
      </c>
      <c r="AP1303">
        <v>0</v>
      </c>
      <c r="AQ1303" t="str" cm="1">
        <f t="array" ref="AQ130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03" t="str" cm="1">
        <f t="array" ref="AR130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03">
        <v>987</v>
      </c>
      <c r="AT1303">
        <v>853</v>
      </c>
      <c r="AU1303">
        <v>1</v>
      </c>
      <c r="AV1303">
        <v>1</v>
      </c>
      <c r="AW1303" t="s">
        <v>43</v>
      </c>
      <c r="AX1303" t="s">
        <v>13</v>
      </c>
      <c r="AY1303" t="str">
        <f t="shared" si="181"/>
        <v>Store</v>
      </c>
      <c r="AZ1303">
        <v>24</v>
      </c>
      <c r="BA1303" t="s">
        <v>48</v>
      </c>
      <c r="BB1303">
        <f t="shared" si="182"/>
        <v>24</v>
      </c>
      <c r="BC1303">
        <f t="shared" si="183"/>
        <v>1121</v>
      </c>
      <c r="BD1303">
        <f t="shared" si="184"/>
        <v>7</v>
      </c>
      <c r="BE1303">
        <f t="shared" si="185"/>
        <v>9</v>
      </c>
      <c r="BF1303">
        <f t="shared" si="186"/>
        <v>7</v>
      </c>
      <c r="BG1303">
        <f t="shared" si="187"/>
        <v>23</v>
      </c>
      <c r="BH1303">
        <f t="shared" si="188"/>
        <v>8</v>
      </c>
      <c r="BI1303" t="str">
        <f>VLOOKUP(BH1303,'Additional Data'!$E$1:$F$12,2,FALSE)</f>
        <v>Top Customer</v>
      </c>
      <c r="BJ1303" t="str">
        <f>IF(G1303 &lt;= 'Additional Data'!$Q$2, "Low", IF(G1303 &lt;= 'Additional Data'!$Q$3, "Medium", "High"))</f>
        <v>Medium</v>
      </c>
      <c r="BK1303" t="str">
        <f>IF(K1303 &lt;= 'Additional Data'!$V$2, "Low", IF(K1303 &lt;= 'Additional Data'!$V$3, "Medium", "High"))</f>
        <v>High</v>
      </c>
      <c r="BL1303" t="str">
        <f>IF(L1303 &lt;= 'Additional Data'!$AA$2, "Low", IF(L1303 &lt;= 'Additional Data'!$AA$3, "Medium", "High"))</f>
        <v>High</v>
      </c>
      <c r="BM1303">
        <v>1302</v>
      </c>
    </row>
    <row r="1304" spans="1:65" x14ac:dyDescent="0.25">
      <c r="A1304">
        <v>37774</v>
      </c>
      <c r="B1304" t="str">
        <f>IF(A1304 &lt;= 'Additional Data'!$B$2,"Low", IF(A1304 &lt;='Additional Data'!$B$3, "Medium", "High"))</f>
        <v>Medium</v>
      </c>
      <c r="C1304">
        <v>2</v>
      </c>
      <c r="D1304">
        <v>0</v>
      </c>
      <c r="E1304">
        <v>28</v>
      </c>
      <c r="F1304" t="str">
        <f t="shared" si="180"/>
        <v>Recent</v>
      </c>
      <c r="G1304">
        <v>173</v>
      </c>
      <c r="H1304">
        <v>8</v>
      </c>
      <c r="I1304">
        <v>107</v>
      </c>
      <c r="J1304">
        <v>7</v>
      </c>
      <c r="K1304">
        <v>2</v>
      </c>
      <c r="L1304">
        <v>176</v>
      </c>
      <c r="M1304">
        <f>INDEX('Additional Data'!$H$2:$M$2, MATCH(MAX(G1304:L1304), G1304:L1304,0))</f>
        <v>0</v>
      </c>
      <c r="N1304">
        <v>4</v>
      </c>
      <c r="O1304">
        <v>7</v>
      </c>
      <c r="P1304">
        <v>2</v>
      </c>
      <c r="Q1304">
        <v>3</v>
      </c>
      <c r="R1304">
        <v>9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1</v>
      </c>
      <c r="Y1304">
        <v>3</v>
      </c>
      <c r="Z1304">
        <v>11</v>
      </c>
      <c r="AA1304">
        <v>1</v>
      </c>
      <c r="AB1304">
        <v>43</v>
      </c>
      <c r="AC1304" t="str" cm="1">
        <f t="array" ref="AC1304">_xlfn.IFS(AB1304 &lt; 30, "&lt; 30", AB1304 &lt; 40, "30-39", AB1304 &lt; 50, "40-49", AB1304 &gt;= 50, "50+")</f>
        <v>40-49</v>
      </c>
      <c r="AD1304">
        <v>2823</v>
      </c>
      <c r="AE1304">
        <v>0</v>
      </c>
      <c r="AF1304">
        <v>0</v>
      </c>
      <c r="AG1304">
        <v>1</v>
      </c>
      <c r="AH1304">
        <v>0</v>
      </c>
      <c r="AI1304">
        <v>0</v>
      </c>
      <c r="AJ1304" t="str" cm="1">
        <f t="array" ref="AJ130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30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04">
        <v>0</v>
      </c>
      <c r="AM1304">
        <v>0</v>
      </c>
      <c r="AN1304">
        <v>1</v>
      </c>
      <c r="AO1304">
        <v>0</v>
      </c>
      <c r="AP1304">
        <v>0</v>
      </c>
      <c r="AQ1304" t="str" cm="1">
        <f t="array" ref="AQ130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04" t="str" cm="1">
        <f t="array" ref="AR130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04">
        <v>297</v>
      </c>
      <c r="AT1304">
        <v>121</v>
      </c>
      <c r="AU1304">
        <v>1</v>
      </c>
      <c r="AV1304">
        <v>2</v>
      </c>
      <c r="AW1304" t="s">
        <v>47</v>
      </c>
      <c r="AX1304" t="s">
        <v>11</v>
      </c>
      <c r="AY1304" t="str">
        <f t="shared" si="181"/>
        <v>Web</v>
      </c>
      <c r="AZ1304">
        <v>12</v>
      </c>
      <c r="BA1304" t="s">
        <v>48</v>
      </c>
      <c r="BB1304">
        <f t="shared" si="182"/>
        <v>12</v>
      </c>
      <c r="BC1304">
        <f t="shared" si="183"/>
        <v>473</v>
      </c>
      <c r="BD1304">
        <f t="shared" si="184"/>
        <v>8</v>
      </c>
      <c r="BE1304">
        <f t="shared" si="185"/>
        <v>4</v>
      </c>
      <c r="BF1304">
        <f t="shared" si="186"/>
        <v>5</v>
      </c>
      <c r="BG1304">
        <f t="shared" si="187"/>
        <v>17</v>
      </c>
      <c r="BH1304">
        <f t="shared" si="188"/>
        <v>5</v>
      </c>
      <c r="BI1304" t="str">
        <f>VLOOKUP(BH1304,'Additional Data'!$E$1:$F$12,2,FALSE)</f>
        <v>Loyal Customer</v>
      </c>
      <c r="BJ1304" t="str">
        <f>IF(G1304 &lt;= 'Additional Data'!$Q$2, "Low", IF(G1304 &lt;= 'Additional Data'!$Q$3, "Medium", "High"))</f>
        <v>Medium</v>
      </c>
      <c r="BK1304" t="str">
        <f>IF(K1304 &lt;= 'Additional Data'!$V$2, "Low", IF(K1304 &lt;= 'Additional Data'!$V$3, "Medium", "High"))</f>
        <v>Medium</v>
      </c>
      <c r="BL1304" t="str">
        <f>IF(L1304 &lt;= 'Additional Data'!$AA$2, "Low", IF(L1304 &lt;= 'Additional Data'!$AA$3, "Medium", "High"))</f>
        <v>High</v>
      </c>
      <c r="BM1304">
        <v>1303</v>
      </c>
    </row>
    <row r="1305" spans="1:65" x14ac:dyDescent="0.25">
      <c r="A1305">
        <v>18393</v>
      </c>
      <c r="B1305" t="str">
        <f>IF(A1305 &lt;= 'Additional Data'!$B$2,"Low", IF(A1305 &lt;='Additional Data'!$B$3, "Medium", "High"))</f>
        <v>Low</v>
      </c>
      <c r="C1305">
        <v>1</v>
      </c>
      <c r="D1305">
        <v>0</v>
      </c>
      <c r="E1305">
        <v>2</v>
      </c>
      <c r="F1305" t="str">
        <f t="shared" si="180"/>
        <v>Very Recent</v>
      </c>
      <c r="G1305">
        <v>7</v>
      </c>
      <c r="H1305">
        <v>10</v>
      </c>
      <c r="I1305">
        <v>13</v>
      </c>
      <c r="J1305">
        <v>16</v>
      </c>
      <c r="K1305">
        <v>0</v>
      </c>
      <c r="L1305">
        <v>4</v>
      </c>
      <c r="M1305">
        <f>INDEX('Additional Data'!$H$2:$M$2, MATCH(MAX(G1305:L1305), G1305:L1305,0))</f>
        <v>0</v>
      </c>
      <c r="N1305">
        <v>2</v>
      </c>
      <c r="O1305">
        <v>3</v>
      </c>
      <c r="P1305">
        <v>0</v>
      </c>
      <c r="Q1305">
        <v>3</v>
      </c>
      <c r="R1305">
        <v>8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3</v>
      </c>
      <c r="Z1305">
        <v>11</v>
      </c>
      <c r="AA1305">
        <v>0</v>
      </c>
      <c r="AB1305">
        <v>46</v>
      </c>
      <c r="AC1305" t="str" cm="1">
        <f t="array" ref="AC1305">_xlfn.IFS(AB1305 &lt; 30, "&lt; 30", AB1305 &lt; 40, "30-39", AB1305 &lt; 50, "40-49", AB1305 &gt;= 50, "50+")</f>
        <v>40-49</v>
      </c>
      <c r="AD1305">
        <v>2251</v>
      </c>
      <c r="AE1305">
        <v>0</v>
      </c>
      <c r="AF1305">
        <v>1</v>
      </c>
      <c r="AG1305">
        <v>0</v>
      </c>
      <c r="AH1305">
        <v>0</v>
      </c>
      <c r="AI1305">
        <v>0</v>
      </c>
      <c r="AJ1305" t="str" cm="1">
        <f t="array" ref="AJ130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0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05">
        <v>0</v>
      </c>
      <c r="AM1305">
        <v>1</v>
      </c>
      <c r="AN1305">
        <v>0</v>
      </c>
      <c r="AO1305">
        <v>0</v>
      </c>
      <c r="AP1305">
        <v>0</v>
      </c>
      <c r="AQ1305" t="str" cm="1">
        <f t="array" ref="AQ130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305" t="str" cm="1">
        <f t="array" ref="AR130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305">
        <v>46</v>
      </c>
      <c r="AT1305">
        <v>42</v>
      </c>
      <c r="AU1305">
        <v>0</v>
      </c>
      <c r="AV1305">
        <v>1</v>
      </c>
      <c r="AW1305" t="s">
        <v>45</v>
      </c>
      <c r="AX1305" t="s">
        <v>11</v>
      </c>
      <c r="AY1305" t="str">
        <f t="shared" si="181"/>
        <v>Web</v>
      </c>
      <c r="AZ1305">
        <v>6</v>
      </c>
      <c r="BA1305" t="s">
        <v>44</v>
      </c>
      <c r="BB1305">
        <f t="shared" si="182"/>
        <v>6</v>
      </c>
      <c r="BC1305">
        <f t="shared" si="183"/>
        <v>50</v>
      </c>
      <c r="BD1305">
        <f t="shared" si="184"/>
        <v>10</v>
      </c>
      <c r="BE1305">
        <f t="shared" si="185"/>
        <v>2</v>
      </c>
      <c r="BF1305">
        <f t="shared" si="186"/>
        <v>1</v>
      </c>
      <c r="BG1305">
        <f t="shared" si="187"/>
        <v>13</v>
      </c>
      <c r="BH1305">
        <f t="shared" si="188"/>
        <v>3</v>
      </c>
      <c r="BI1305" t="str">
        <f>VLOOKUP(BH1305,'Additional Data'!$E$1:$F$12,2,FALSE)</f>
        <v>At Risk</v>
      </c>
      <c r="BJ1305" t="str">
        <f>IF(G1305 &lt;= 'Additional Data'!$Q$2, "Low", IF(G1305 &lt;= 'Additional Data'!$Q$3, "Medium", "High"))</f>
        <v>Low</v>
      </c>
      <c r="BK1305" t="str">
        <f>IF(K1305 &lt;= 'Additional Data'!$V$2, "Low", IF(K1305 &lt;= 'Additional Data'!$V$3, "Medium", "High"))</f>
        <v>Low</v>
      </c>
      <c r="BL1305" t="str">
        <f>IF(L1305 &lt;= 'Additional Data'!$AA$2, "Low", IF(L1305 &lt;= 'Additional Data'!$AA$3, "Medium", "High"))</f>
        <v>Low</v>
      </c>
      <c r="BM1305">
        <v>1304</v>
      </c>
    </row>
    <row r="1306" spans="1:65" x14ac:dyDescent="0.25">
      <c r="A1306">
        <v>72828</v>
      </c>
      <c r="B1306" t="str">
        <f>IF(A1306 &lt;= 'Additional Data'!$B$2,"Low", IF(A1306 &lt;='Additional Data'!$B$3, "Medium", "High"))</f>
        <v>High</v>
      </c>
      <c r="C1306">
        <v>0</v>
      </c>
      <c r="D1306">
        <v>1</v>
      </c>
      <c r="E1306">
        <v>17</v>
      </c>
      <c r="F1306" t="str">
        <f t="shared" si="180"/>
        <v>Recent</v>
      </c>
      <c r="G1306">
        <v>1205</v>
      </c>
      <c r="H1306">
        <v>0</v>
      </c>
      <c r="I1306">
        <v>235</v>
      </c>
      <c r="J1306">
        <v>19</v>
      </c>
      <c r="K1306">
        <v>14</v>
      </c>
      <c r="L1306">
        <v>205</v>
      </c>
      <c r="M1306">
        <f>INDEX('Additional Data'!$H$2:$M$2, MATCH(MAX(G1306:L1306), G1306:L1306,0))</f>
        <v>0</v>
      </c>
      <c r="N1306">
        <v>6</v>
      </c>
      <c r="O1306">
        <v>6</v>
      </c>
      <c r="P1306">
        <v>3</v>
      </c>
      <c r="Q1306">
        <v>13</v>
      </c>
      <c r="R1306">
        <v>7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3</v>
      </c>
      <c r="Z1306">
        <v>11</v>
      </c>
      <c r="AA1306">
        <v>0</v>
      </c>
      <c r="AB1306">
        <v>58</v>
      </c>
      <c r="AC1306" t="str" cm="1">
        <f t="array" ref="AC1306">_xlfn.IFS(AB1306 &lt; 30, "&lt; 30", AB1306 &lt; 40, "30-39", AB1306 &lt; 50, "40-49", AB1306 &gt;= 50, "50+")</f>
        <v>50+</v>
      </c>
      <c r="AD1306">
        <v>2659</v>
      </c>
      <c r="AE1306">
        <v>0</v>
      </c>
      <c r="AF1306">
        <v>1</v>
      </c>
      <c r="AG1306">
        <v>0</v>
      </c>
      <c r="AH1306">
        <v>0</v>
      </c>
      <c r="AI1306">
        <v>0</v>
      </c>
      <c r="AJ1306" t="str" cm="1">
        <f t="array" ref="AJ130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0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06">
        <v>0</v>
      </c>
      <c r="AM1306">
        <v>0</v>
      </c>
      <c r="AN1306">
        <v>0</v>
      </c>
      <c r="AO1306">
        <v>1</v>
      </c>
      <c r="AP1306">
        <v>0</v>
      </c>
      <c r="AQ1306" t="str" cm="1">
        <f t="array" ref="AQ130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306" t="str" cm="1">
        <f t="array" ref="AR130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06">
        <v>1473</v>
      </c>
      <c r="AT1306">
        <v>1268</v>
      </c>
      <c r="AU1306">
        <v>0</v>
      </c>
      <c r="AV1306">
        <v>1</v>
      </c>
      <c r="AW1306" t="s">
        <v>43</v>
      </c>
      <c r="AX1306" t="s">
        <v>13</v>
      </c>
      <c r="AY1306" t="str">
        <f t="shared" si="181"/>
        <v>Store</v>
      </c>
      <c r="AZ1306">
        <v>22</v>
      </c>
      <c r="BA1306" t="s">
        <v>44</v>
      </c>
      <c r="BB1306">
        <f t="shared" si="182"/>
        <v>22</v>
      </c>
      <c r="BC1306">
        <f t="shared" si="183"/>
        <v>1678</v>
      </c>
      <c r="BD1306">
        <f t="shared" si="184"/>
        <v>9</v>
      </c>
      <c r="BE1306">
        <f t="shared" si="185"/>
        <v>8</v>
      </c>
      <c r="BF1306">
        <f t="shared" si="186"/>
        <v>9</v>
      </c>
      <c r="BG1306">
        <f t="shared" si="187"/>
        <v>26</v>
      </c>
      <c r="BH1306">
        <f t="shared" si="188"/>
        <v>9</v>
      </c>
      <c r="BI1306" t="str">
        <f>VLOOKUP(BH1306,'Additional Data'!$E$1:$F$12,2,FALSE)</f>
        <v>Top Customer</v>
      </c>
      <c r="BJ1306" t="str">
        <f>IF(G1306 &lt;= 'Additional Data'!$Q$2, "Low", IF(G1306 &lt;= 'Additional Data'!$Q$3, "Medium", "High"))</f>
        <v>High</v>
      </c>
      <c r="BK1306" t="str">
        <f>IF(K1306 &lt;= 'Additional Data'!$V$2, "Low", IF(K1306 &lt;= 'Additional Data'!$V$3, "Medium", "High"))</f>
        <v>Medium</v>
      </c>
      <c r="BL1306" t="str">
        <f>IF(L1306 &lt;= 'Additional Data'!$AA$2, "Low", IF(L1306 &lt;= 'Additional Data'!$AA$3, "Medium", "High"))</f>
        <v>High</v>
      </c>
      <c r="BM1306">
        <v>1305</v>
      </c>
    </row>
    <row r="1307" spans="1:65" x14ac:dyDescent="0.25">
      <c r="A1307">
        <v>24711</v>
      </c>
      <c r="B1307" t="str">
        <f>IF(A1307 &lt;= 'Additional Data'!$B$2,"Low", IF(A1307 &lt;='Additional Data'!$B$3, "Medium", "High"))</f>
        <v>Low</v>
      </c>
      <c r="C1307">
        <v>0</v>
      </c>
      <c r="D1307">
        <v>0</v>
      </c>
      <c r="E1307">
        <v>86</v>
      </c>
      <c r="F1307" t="str">
        <f t="shared" si="180"/>
        <v>Old</v>
      </c>
      <c r="G1307">
        <v>10</v>
      </c>
      <c r="H1307">
        <v>7</v>
      </c>
      <c r="I1307">
        <v>25</v>
      </c>
      <c r="J1307">
        <v>6</v>
      </c>
      <c r="K1307">
        <v>3</v>
      </c>
      <c r="L1307">
        <v>7</v>
      </c>
      <c r="M1307">
        <f>INDEX('Additional Data'!$H$2:$M$2, MATCH(MAX(G1307:L1307), G1307:L1307,0))</f>
        <v>0</v>
      </c>
      <c r="N1307">
        <v>1</v>
      </c>
      <c r="O1307">
        <v>3</v>
      </c>
      <c r="P1307">
        <v>0</v>
      </c>
      <c r="Q1307">
        <v>3</v>
      </c>
      <c r="R1307">
        <v>7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3</v>
      </c>
      <c r="Z1307">
        <v>11</v>
      </c>
      <c r="AA1307">
        <v>0</v>
      </c>
      <c r="AB1307">
        <v>38</v>
      </c>
      <c r="AC1307" t="str" cm="1">
        <f t="array" ref="AC1307">_xlfn.IFS(AB1307 &lt; 30, "&lt; 30", AB1307 &lt; 40, "30-39", AB1307 &lt; 50, "40-49", AB1307 &gt;= 50, "50+")</f>
        <v>30-39</v>
      </c>
      <c r="AD1307">
        <v>2231</v>
      </c>
      <c r="AE1307">
        <v>0</v>
      </c>
      <c r="AF1307">
        <v>1</v>
      </c>
      <c r="AG1307">
        <v>0</v>
      </c>
      <c r="AH1307">
        <v>0</v>
      </c>
      <c r="AI1307">
        <v>0</v>
      </c>
      <c r="AJ1307" t="str" cm="1">
        <f t="array" ref="AJ130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0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07">
        <v>0</v>
      </c>
      <c r="AM1307">
        <v>0</v>
      </c>
      <c r="AN1307">
        <v>1</v>
      </c>
      <c r="AO1307">
        <v>0</v>
      </c>
      <c r="AP1307">
        <v>0</v>
      </c>
      <c r="AQ1307" t="str" cm="1">
        <f t="array" ref="AQ130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07" t="str" cm="1">
        <f t="array" ref="AR130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07">
        <v>51</v>
      </c>
      <c r="AT1307">
        <v>44</v>
      </c>
      <c r="AU1307">
        <v>0</v>
      </c>
      <c r="AV1307">
        <v>0</v>
      </c>
      <c r="AW1307" t="s">
        <v>45</v>
      </c>
      <c r="AX1307" t="s">
        <v>11</v>
      </c>
      <c r="AY1307" t="str">
        <f t="shared" si="181"/>
        <v>Web</v>
      </c>
      <c r="AZ1307">
        <v>6</v>
      </c>
      <c r="BA1307" t="s">
        <v>44</v>
      </c>
      <c r="BB1307">
        <f t="shared" si="182"/>
        <v>6</v>
      </c>
      <c r="BC1307">
        <f t="shared" si="183"/>
        <v>58</v>
      </c>
      <c r="BD1307">
        <f t="shared" si="184"/>
        <v>1.9999999999999996</v>
      </c>
      <c r="BE1307">
        <f t="shared" si="185"/>
        <v>2</v>
      </c>
      <c r="BF1307">
        <f t="shared" si="186"/>
        <v>2</v>
      </c>
      <c r="BG1307">
        <f t="shared" si="187"/>
        <v>6</v>
      </c>
      <c r="BH1307">
        <f t="shared" si="188"/>
        <v>0</v>
      </c>
      <c r="BI1307" t="str">
        <f>VLOOKUP(BH1307,'Additional Data'!$E$1:$F$12,2,FALSE)</f>
        <v>Churned Customer</v>
      </c>
      <c r="BJ1307" t="str">
        <f>IF(G1307 &lt;= 'Additional Data'!$Q$2, "Low", IF(G1307 &lt;= 'Additional Data'!$Q$3, "Medium", "High"))</f>
        <v>Low</v>
      </c>
      <c r="BK1307" t="str">
        <f>IF(K1307 &lt;= 'Additional Data'!$V$2, "Low", IF(K1307 &lt;= 'Additional Data'!$V$3, "Medium", "High"))</f>
        <v>Medium</v>
      </c>
      <c r="BL1307" t="str">
        <f>IF(L1307 &lt;= 'Additional Data'!$AA$2, "Low", IF(L1307 &lt;= 'Additional Data'!$AA$3, "Medium", "High"))</f>
        <v>Low</v>
      </c>
      <c r="BM1307">
        <v>1306</v>
      </c>
    </row>
    <row r="1308" spans="1:65" x14ac:dyDescent="0.25">
      <c r="A1308">
        <v>45503</v>
      </c>
      <c r="B1308" t="str">
        <f>IF(A1308 &lt;= 'Additional Data'!$B$2,"Low", IF(A1308 &lt;='Additional Data'!$B$3, "Medium", "High"))</f>
        <v>Medium</v>
      </c>
      <c r="C1308">
        <v>1</v>
      </c>
      <c r="D1308">
        <v>0</v>
      </c>
      <c r="E1308">
        <v>54</v>
      </c>
      <c r="F1308" t="str">
        <f t="shared" si="180"/>
        <v>Mid</v>
      </c>
      <c r="G1308">
        <v>97</v>
      </c>
      <c r="H1308">
        <v>4</v>
      </c>
      <c r="I1308">
        <v>44</v>
      </c>
      <c r="J1308">
        <v>6</v>
      </c>
      <c r="K1308">
        <v>1</v>
      </c>
      <c r="L1308">
        <v>18</v>
      </c>
      <c r="M1308">
        <f>INDEX('Additional Data'!$H$2:$M$2, MATCH(MAX(G1308:L1308), G1308:L1308,0))</f>
        <v>0</v>
      </c>
      <c r="N1308">
        <v>1</v>
      </c>
      <c r="O1308">
        <v>3</v>
      </c>
      <c r="P1308">
        <v>1</v>
      </c>
      <c r="Q1308">
        <v>4</v>
      </c>
      <c r="R1308">
        <v>5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3</v>
      </c>
      <c r="Z1308">
        <v>11</v>
      </c>
      <c r="AA1308">
        <v>0</v>
      </c>
      <c r="AB1308">
        <v>45</v>
      </c>
      <c r="AC1308" t="str" cm="1">
        <f t="array" ref="AC1308">_xlfn.IFS(AB1308 &lt; 30, "&lt; 30", AB1308 &lt; 40, "30-39", AB1308 &lt; 50, "40-49", AB1308 &gt;= 50, "50+")</f>
        <v>40-49</v>
      </c>
      <c r="AD1308">
        <v>2436</v>
      </c>
      <c r="AE1308">
        <v>0</v>
      </c>
      <c r="AF1308">
        <v>1</v>
      </c>
      <c r="AG1308">
        <v>0</v>
      </c>
      <c r="AH1308">
        <v>0</v>
      </c>
      <c r="AI1308">
        <v>0</v>
      </c>
      <c r="AJ1308" t="str" cm="1">
        <f t="array" ref="AJ130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0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08">
        <v>0</v>
      </c>
      <c r="AM1308">
        <v>0</v>
      </c>
      <c r="AN1308">
        <v>0</v>
      </c>
      <c r="AO1308">
        <v>0</v>
      </c>
      <c r="AP1308">
        <v>1</v>
      </c>
      <c r="AQ1308" t="str" cm="1">
        <f t="array" ref="AQ130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308" t="str" cm="1">
        <f t="array" ref="AR130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08">
        <v>152</v>
      </c>
      <c r="AT1308">
        <v>134</v>
      </c>
      <c r="AU1308">
        <v>0</v>
      </c>
      <c r="AV1308">
        <v>1</v>
      </c>
      <c r="AW1308" t="s">
        <v>47</v>
      </c>
      <c r="AX1308" t="s">
        <v>13</v>
      </c>
      <c r="AY1308" t="str">
        <f t="shared" si="181"/>
        <v>Store</v>
      </c>
      <c r="AZ1308">
        <v>8</v>
      </c>
      <c r="BA1308" t="s">
        <v>44</v>
      </c>
      <c r="BB1308">
        <f t="shared" si="182"/>
        <v>8</v>
      </c>
      <c r="BC1308">
        <f t="shared" si="183"/>
        <v>170</v>
      </c>
      <c r="BD1308">
        <f t="shared" si="184"/>
        <v>5</v>
      </c>
      <c r="BE1308">
        <f t="shared" si="185"/>
        <v>3</v>
      </c>
      <c r="BF1308">
        <f t="shared" si="186"/>
        <v>3</v>
      </c>
      <c r="BG1308">
        <f t="shared" si="187"/>
        <v>11</v>
      </c>
      <c r="BH1308">
        <f t="shared" si="188"/>
        <v>3</v>
      </c>
      <c r="BI1308" t="str">
        <f>VLOOKUP(BH1308,'Additional Data'!$E$1:$F$12,2,FALSE)</f>
        <v>At Risk</v>
      </c>
      <c r="BJ1308" t="str">
        <f>IF(G1308 &lt;= 'Additional Data'!$Q$2, "Low", IF(G1308 &lt;= 'Additional Data'!$Q$3, "Medium", "High"))</f>
        <v>Medium</v>
      </c>
      <c r="BK1308" t="str">
        <f>IF(K1308 &lt;= 'Additional Data'!$V$2, "Low", IF(K1308 &lt;= 'Additional Data'!$V$3, "Medium", "High"))</f>
        <v>Low</v>
      </c>
      <c r="BL1308" t="str">
        <f>IF(L1308 &lt;= 'Additional Data'!$AA$2, "Low", IF(L1308 &lt;= 'Additional Data'!$AA$3, "Medium", "High"))</f>
        <v>Medium</v>
      </c>
      <c r="BM1308">
        <v>1307</v>
      </c>
    </row>
    <row r="1309" spans="1:65" x14ac:dyDescent="0.25">
      <c r="A1309">
        <v>6560</v>
      </c>
      <c r="B1309" t="str">
        <f>IF(A1309 &lt;= 'Additional Data'!$B$2,"Low", IF(A1309 &lt;='Additional Data'!$B$3, "Medium", "High"))</f>
        <v>Low</v>
      </c>
      <c r="C1309">
        <v>0</v>
      </c>
      <c r="D1309">
        <v>0</v>
      </c>
      <c r="E1309">
        <v>2</v>
      </c>
      <c r="F1309" t="str">
        <f t="shared" si="180"/>
        <v>Very Recent</v>
      </c>
      <c r="G1309">
        <v>67</v>
      </c>
      <c r="H1309">
        <v>11</v>
      </c>
      <c r="I1309">
        <v>26</v>
      </c>
      <c r="J1309">
        <v>4</v>
      </c>
      <c r="K1309">
        <v>3</v>
      </c>
      <c r="L1309">
        <v>262</v>
      </c>
      <c r="M1309">
        <f>INDEX('Additional Data'!$H$2:$M$2, MATCH(MAX(G1309:L1309), G1309:L1309,0))</f>
        <v>0</v>
      </c>
      <c r="N1309">
        <v>0</v>
      </c>
      <c r="O1309">
        <v>1</v>
      </c>
      <c r="P1309">
        <v>0</v>
      </c>
      <c r="Q1309">
        <v>1</v>
      </c>
      <c r="R1309">
        <v>17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3</v>
      </c>
      <c r="Z1309">
        <v>11</v>
      </c>
      <c r="AA1309">
        <v>0</v>
      </c>
      <c r="AB1309">
        <v>38</v>
      </c>
      <c r="AC1309" t="str" cm="1">
        <f t="array" ref="AC1309">_xlfn.IFS(AB1309 &lt; 30, "&lt; 30", AB1309 &lt; 40, "30-39", AB1309 &lt; 50, "40-49", AB1309 &gt;= 50, "50+")</f>
        <v>30-39</v>
      </c>
      <c r="AD1309">
        <v>2358</v>
      </c>
      <c r="AE1309">
        <v>0</v>
      </c>
      <c r="AF1309">
        <v>0</v>
      </c>
      <c r="AG1309">
        <v>1</v>
      </c>
      <c r="AH1309">
        <v>0</v>
      </c>
      <c r="AI1309">
        <v>0</v>
      </c>
      <c r="AJ1309" t="str" cm="1">
        <f t="array" ref="AJ130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30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09">
        <v>0</v>
      </c>
      <c r="AM1309">
        <v>0</v>
      </c>
      <c r="AN1309">
        <v>0</v>
      </c>
      <c r="AO1309">
        <v>1</v>
      </c>
      <c r="AP1309">
        <v>0</v>
      </c>
      <c r="AQ1309" t="str" cm="1">
        <f t="array" ref="AQ130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309" t="str" cm="1">
        <f t="array" ref="AR130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09">
        <v>111</v>
      </c>
      <c r="AT1309">
        <v>-151</v>
      </c>
      <c r="AU1309">
        <v>0</v>
      </c>
      <c r="AV1309">
        <v>0</v>
      </c>
      <c r="AW1309" t="s">
        <v>47</v>
      </c>
      <c r="AX1309" t="s">
        <v>11</v>
      </c>
      <c r="AY1309" t="str">
        <f t="shared" si="181"/>
        <v>Web</v>
      </c>
      <c r="AZ1309">
        <v>2</v>
      </c>
      <c r="BA1309" t="s">
        <v>44</v>
      </c>
      <c r="BB1309">
        <f t="shared" si="182"/>
        <v>2</v>
      </c>
      <c r="BC1309">
        <f t="shared" si="183"/>
        <v>373</v>
      </c>
      <c r="BD1309">
        <f t="shared" si="184"/>
        <v>10</v>
      </c>
      <c r="BE1309">
        <f t="shared" si="185"/>
        <v>0</v>
      </c>
      <c r="BF1309">
        <f t="shared" si="186"/>
        <v>4</v>
      </c>
      <c r="BG1309">
        <f t="shared" si="187"/>
        <v>14</v>
      </c>
      <c r="BH1309">
        <f t="shared" si="188"/>
        <v>4</v>
      </c>
      <c r="BI1309" t="str">
        <f>VLOOKUP(BH1309,'Additional Data'!$E$1:$F$12,2,FALSE)</f>
        <v>At Risk</v>
      </c>
      <c r="BJ1309" t="str">
        <f>IF(G1309 &lt;= 'Additional Data'!$Q$2, "Low", IF(G1309 &lt;= 'Additional Data'!$Q$3, "Medium", "High"))</f>
        <v>Medium</v>
      </c>
      <c r="BK1309" t="str">
        <f>IF(K1309 &lt;= 'Additional Data'!$V$2, "Low", IF(K1309 &lt;= 'Additional Data'!$V$3, "Medium", "High"))</f>
        <v>Medium</v>
      </c>
      <c r="BL1309" t="str">
        <f>IF(L1309 &lt;= 'Additional Data'!$AA$2, "Low", IF(L1309 &lt;= 'Additional Data'!$AA$3, "Medium", "High"))</f>
        <v>High</v>
      </c>
      <c r="BM1309">
        <v>1308</v>
      </c>
    </row>
    <row r="1310" spans="1:65" x14ac:dyDescent="0.25">
      <c r="A1310">
        <v>71604</v>
      </c>
      <c r="B1310" t="str">
        <f>IF(A1310 &lt;= 'Additional Data'!$B$2,"Low", IF(A1310 &lt;='Additional Data'!$B$3, "Medium", "High"))</f>
        <v>High</v>
      </c>
      <c r="C1310">
        <v>0</v>
      </c>
      <c r="D1310">
        <v>0</v>
      </c>
      <c r="E1310">
        <v>3</v>
      </c>
      <c r="F1310" t="str">
        <f t="shared" si="180"/>
        <v>Very Recent</v>
      </c>
      <c r="G1310">
        <v>345</v>
      </c>
      <c r="H1310">
        <v>53</v>
      </c>
      <c r="I1310">
        <v>528</v>
      </c>
      <c r="J1310">
        <v>98</v>
      </c>
      <c r="K1310">
        <v>75</v>
      </c>
      <c r="L1310">
        <v>97</v>
      </c>
      <c r="M1310">
        <f>INDEX('Additional Data'!$H$2:$M$2, MATCH(MAX(G1310:L1310), G1310:L1310,0))</f>
        <v>0</v>
      </c>
      <c r="N1310">
        <v>1</v>
      </c>
      <c r="O1310">
        <v>8</v>
      </c>
      <c r="P1310">
        <v>3</v>
      </c>
      <c r="Q1310">
        <v>5</v>
      </c>
      <c r="R1310">
        <v>4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3</v>
      </c>
      <c r="Z1310">
        <v>11</v>
      </c>
      <c r="AA1310">
        <v>1</v>
      </c>
      <c r="AB1310">
        <v>75</v>
      </c>
      <c r="AC1310" t="str" cm="1">
        <f t="array" ref="AC1310">_xlfn.IFS(AB1310 &lt; 30, "&lt; 30", AB1310 &lt; 40, "30-39", AB1310 &lt; 50, "40-49", AB1310 &gt;= 50, "50+")</f>
        <v>50+</v>
      </c>
      <c r="AD1310">
        <v>2383</v>
      </c>
      <c r="AE1310">
        <v>0</v>
      </c>
      <c r="AF1310">
        <v>0</v>
      </c>
      <c r="AG1310">
        <v>0</v>
      </c>
      <c r="AH1310">
        <v>1</v>
      </c>
      <c r="AI1310">
        <v>0</v>
      </c>
      <c r="AJ1310" t="str" cm="1">
        <f t="array" ref="AJ131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31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10">
        <v>0</v>
      </c>
      <c r="AM1310">
        <v>0</v>
      </c>
      <c r="AN1310">
        <v>0</v>
      </c>
      <c r="AO1310">
        <v>0</v>
      </c>
      <c r="AP1310">
        <v>1</v>
      </c>
      <c r="AQ1310" t="str" cm="1">
        <f t="array" ref="AQ131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310" t="str" cm="1">
        <f t="array" ref="AR131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10">
        <v>1099</v>
      </c>
      <c r="AT1310">
        <v>1002</v>
      </c>
      <c r="AU1310">
        <v>1</v>
      </c>
      <c r="AV1310">
        <v>0</v>
      </c>
      <c r="AW1310" t="s">
        <v>43</v>
      </c>
      <c r="AX1310" t="s">
        <v>11</v>
      </c>
      <c r="AY1310" t="str">
        <f t="shared" si="181"/>
        <v>Web</v>
      </c>
      <c r="AZ1310">
        <v>16</v>
      </c>
      <c r="BA1310" t="s">
        <v>48</v>
      </c>
      <c r="BB1310">
        <f t="shared" si="182"/>
        <v>16</v>
      </c>
      <c r="BC1310">
        <f t="shared" si="183"/>
        <v>1196</v>
      </c>
      <c r="BD1310">
        <f t="shared" si="184"/>
        <v>10</v>
      </c>
      <c r="BE1310">
        <f t="shared" si="185"/>
        <v>6</v>
      </c>
      <c r="BF1310">
        <f t="shared" si="186"/>
        <v>8</v>
      </c>
      <c r="BG1310">
        <f t="shared" si="187"/>
        <v>24</v>
      </c>
      <c r="BH1310">
        <f t="shared" si="188"/>
        <v>9</v>
      </c>
      <c r="BI1310" t="str">
        <f>VLOOKUP(BH1310,'Additional Data'!$E$1:$F$12,2,FALSE)</f>
        <v>Top Customer</v>
      </c>
      <c r="BJ1310" t="str">
        <f>IF(G1310 &lt;= 'Additional Data'!$Q$2, "Low", IF(G1310 &lt;= 'Additional Data'!$Q$3, "Medium", "High"))</f>
        <v>Medium</v>
      </c>
      <c r="BK1310" t="str">
        <f>IF(K1310 &lt;= 'Additional Data'!$V$2, "Low", IF(K1310 &lt;= 'Additional Data'!$V$3, "Medium", "High"))</f>
        <v>High</v>
      </c>
      <c r="BL1310" t="str">
        <f>IF(L1310 &lt;= 'Additional Data'!$AA$2, "Low", IF(L1310 &lt;= 'Additional Data'!$AA$3, "Medium", "High"))</f>
        <v>High</v>
      </c>
      <c r="BM1310">
        <v>1309</v>
      </c>
    </row>
    <row r="1311" spans="1:65" x14ac:dyDescent="0.25">
      <c r="A1311">
        <v>27244</v>
      </c>
      <c r="B1311" t="str">
        <f>IF(A1311 &lt;= 'Additional Data'!$B$2,"Low", IF(A1311 &lt;='Additional Data'!$B$3, "Medium", "High"))</f>
        <v>Low</v>
      </c>
      <c r="C1311">
        <v>1</v>
      </c>
      <c r="D1311">
        <v>0</v>
      </c>
      <c r="E1311">
        <v>84</v>
      </c>
      <c r="F1311" t="str">
        <f t="shared" si="180"/>
        <v>Old</v>
      </c>
      <c r="G1311">
        <v>6</v>
      </c>
      <c r="H1311">
        <v>5</v>
      </c>
      <c r="I1311">
        <v>17</v>
      </c>
      <c r="J1311">
        <v>3</v>
      </c>
      <c r="K1311">
        <v>24</v>
      </c>
      <c r="L1311">
        <v>46</v>
      </c>
      <c r="M1311">
        <f>INDEX('Additional Data'!$H$2:$M$2, MATCH(MAX(G1311:L1311), G1311:L1311,0))</f>
        <v>0</v>
      </c>
      <c r="N1311">
        <v>2</v>
      </c>
      <c r="O1311">
        <v>2</v>
      </c>
      <c r="P1311">
        <v>2</v>
      </c>
      <c r="Q1311">
        <v>2</v>
      </c>
      <c r="R1311">
        <v>7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3</v>
      </c>
      <c r="Z1311">
        <v>11</v>
      </c>
      <c r="AA1311">
        <v>0</v>
      </c>
      <c r="AB1311">
        <v>41</v>
      </c>
      <c r="AC1311" t="str" cm="1">
        <f t="array" ref="AC1311">_xlfn.IFS(AB1311 &lt; 30, "&lt; 30", AB1311 &lt; 40, "30-39", AB1311 &lt; 50, "40-49", AB1311 &gt;= 50, "50+")</f>
        <v>40-49</v>
      </c>
      <c r="AD1311">
        <v>2273</v>
      </c>
      <c r="AE1311">
        <v>0</v>
      </c>
      <c r="AF1311">
        <v>1</v>
      </c>
      <c r="AG1311">
        <v>0</v>
      </c>
      <c r="AH1311">
        <v>0</v>
      </c>
      <c r="AI1311">
        <v>0</v>
      </c>
      <c r="AJ1311" t="str" cm="1">
        <f t="array" ref="AJ131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1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11">
        <v>0</v>
      </c>
      <c r="AM1311">
        <v>0</v>
      </c>
      <c r="AN1311">
        <v>1</v>
      </c>
      <c r="AO1311">
        <v>0</v>
      </c>
      <c r="AP1311">
        <v>0</v>
      </c>
      <c r="AQ1311" t="str" cm="1">
        <f t="array" ref="AQ131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11" t="str" cm="1">
        <f t="array" ref="AR131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11">
        <v>55</v>
      </c>
      <c r="AT1311">
        <v>9</v>
      </c>
      <c r="AU1311">
        <v>0</v>
      </c>
      <c r="AV1311">
        <v>1</v>
      </c>
      <c r="AW1311" t="s">
        <v>45</v>
      </c>
      <c r="AX1311" t="s">
        <v>11</v>
      </c>
      <c r="AY1311" t="str">
        <f t="shared" si="181"/>
        <v>Web</v>
      </c>
      <c r="AZ1311">
        <v>6</v>
      </c>
      <c r="BA1311" t="s">
        <v>44</v>
      </c>
      <c r="BB1311">
        <f t="shared" si="182"/>
        <v>6</v>
      </c>
      <c r="BC1311">
        <f t="shared" si="183"/>
        <v>101</v>
      </c>
      <c r="BD1311">
        <f t="shared" si="184"/>
        <v>1.9999999999999996</v>
      </c>
      <c r="BE1311">
        <f t="shared" si="185"/>
        <v>2</v>
      </c>
      <c r="BF1311">
        <f t="shared" si="186"/>
        <v>3</v>
      </c>
      <c r="BG1311">
        <f t="shared" si="187"/>
        <v>7</v>
      </c>
      <c r="BH1311">
        <f t="shared" si="188"/>
        <v>1</v>
      </c>
      <c r="BI1311" t="str">
        <f>VLOOKUP(BH1311,'Additional Data'!$E$1:$F$12,2,FALSE)</f>
        <v>Churned Customer</v>
      </c>
      <c r="BJ1311" t="str">
        <f>IF(G1311 &lt;= 'Additional Data'!$Q$2, "Low", IF(G1311 &lt;= 'Additional Data'!$Q$3, "Medium", "High"))</f>
        <v>Low</v>
      </c>
      <c r="BK1311" t="str">
        <f>IF(K1311 &lt;= 'Additional Data'!$V$2, "Low", IF(K1311 &lt;= 'Additional Data'!$V$3, "Medium", "High"))</f>
        <v>Medium</v>
      </c>
      <c r="BL1311" t="str">
        <f>IF(L1311 &lt;= 'Additional Data'!$AA$2, "Low", IF(L1311 &lt;= 'Additional Data'!$AA$3, "Medium", "High"))</f>
        <v>Medium</v>
      </c>
      <c r="BM1311">
        <v>1310</v>
      </c>
    </row>
    <row r="1312" spans="1:65" x14ac:dyDescent="0.25">
      <c r="A1312">
        <v>48752</v>
      </c>
      <c r="B1312" t="str">
        <f>IF(A1312 &lt;= 'Additional Data'!$B$2,"Low", IF(A1312 &lt;='Additional Data'!$B$3, "Medium", "High"))</f>
        <v>Medium</v>
      </c>
      <c r="C1312">
        <v>1</v>
      </c>
      <c r="D1312">
        <v>1</v>
      </c>
      <c r="E1312">
        <v>8</v>
      </c>
      <c r="F1312" t="str">
        <f t="shared" si="180"/>
        <v>Recent</v>
      </c>
      <c r="G1312">
        <v>73</v>
      </c>
      <c r="H1312">
        <v>57</v>
      </c>
      <c r="I1312">
        <v>100</v>
      </c>
      <c r="J1312">
        <v>71</v>
      </c>
      <c r="K1312">
        <v>15</v>
      </c>
      <c r="L1312">
        <v>0</v>
      </c>
      <c r="M1312">
        <f>INDEX('Additional Data'!$H$2:$M$2, MATCH(MAX(G1312:L1312), G1312:L1312,0))</f>
        <v>0</v>
      </c>
      <c r="N1312">
        <v>5</v>
      </c>
      <c r="O1312">
        <v>6</v>
      </c>
      <c r="P1312">
        <v>1</v>
      </c>
      <c r="Q1312">
        <v>5</v>
      </c>
      <c r="R1312">
        <v>9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3</v>
      </c>
      <c r="Z1312">
        <v>11</v>
      </c>
      <c r="AA1312">
        <v>1</v>
      </c>
      <c r="AB1312">
        <v>51</v>
      </c>
      <c r="AC1312" t="str" cm="1">
        <f t="array" ref="AC1312">_xlfn.IFS(AB1312 &lt; 30, "&lt; 30", AB1312 &lt; 40, "30-39", AB1312 &lt; 50, "40-49", AB1312 &gt;= 50, "50+")</f>
        <v>50+</v>
      </c>
      <c r="AD1312">
        <v>2723</v>
      </c>
      <c r="AE1312">
        <v>0</v>
      </c>
      <c r="AF1312">
        <v>1</v>
      </c>
      <c r="AG1312">
        <v>0</v>
      </c>
      <c r="AH1312">
        <v>0</v>
      </c>
      <c r="AI1312">
        <v>0</v>
      </c>
      <c r="AJ1312" t="str" cm="1">
        <f t="array" ref="AJ131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1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12">
        <v>0</v>
      </c>
      <c r="AM1312">
        <v>0</v>
      </c>
      <c r="AN1312">
        <v>1</v>
      </c>
      <c r="AO1312">
        <v>0</v>
      </c>
      <c r="AP1312">
        <v>0</v>
      </c>
      <c r="AQ1312" t="str" cm="1">
        <f t="array" ref="AQ131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12" t="str" cm="1">
        <f t="array" ref="AR131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12">
        <v>316</v>
      </c>
      <c r="AT1312">
        <v>316</v>
      </c>
      <c r="AU1312">
        <v>0</v>
      </c>
      <c r="AV1312">
        <v>2</v>
      </c>
      <c r="AW1312" t="s">
        <v>47</v>
      </c>
      <c r="AX1312" t="s">
        <v>11</v>
      </c>
      <c r="AY1312" t="str">
        <f t="shared" si="181"/>
        <v>Web</v>
      </c>
      <c r="AZ1312">
        <v>12</v>
      </c>
      <c r="BA1312" t="s">
        <v>44</v>
      </c>
      <c r="BB1312">
        <f t="shared" si="182"/>
        <v>12</v>
      </c>
      <c r="BC1312">
        <f t="shared" si="183"/>
        <v>316</v>
      </c>
      <c r="BD1312">
        <f t="shared" si="184"/>
        <v>10</v>
      </c>
      <c r="BE1312">
        <f t="shared" si="185"/>
        <v>4</v>
      </c>
      <c r="BF1312">
        <f t="shared" si="186"/>
        <v>4</v>
      </c>
      <c r="BG1312">
        <f t="shared" si="187"/>
        <v>18</v>
      </c>
      <c r="BH1312">
        <f t="shared" si="188"/>
        <v>6</v>
      </c>
      <c r="BI1312" t="str">
        <f>VLOOKUP(BH1312,'Additional Data'!$E$1:$F$12,2,FALSE)</f>
        <v>Loyal Customer</v>
      </c>
      <c r="BJ1312" t="str">
        <f>IF(G1312 &lt;= 'Additional Data'!$Q$2, "Low", IF(G1312 &lt;= 'Additional Data'!$Q$3, "Medium", "High"))</f>
        <v>Medium</v>
      </c>
      <c r="BK1312" t="str">
        <f>IF(K1312 &lt;= 'Additional Data'!$V$2, "Low", IF(K1312 &lt;= 'Additional Data'!$V$3, "Medium", "High"))</f>
        <v>Medium</v>
      </c>
      <c r="BL1312" t="str">
        <f>IF(L1312 &lt;= 'Additional Data'!$AA$2, "Low", IF(L1312 &lt;= 'Additional Data'!$AA$3, "Medium", "High"))</f>
        <v>Low</v>
      </c>
      <c r="BM1312">
        <v>1311</v>
      </c>
    </row>
    <row r="1313" spans="1:65" x14ac:dyDescent="0.25">
      <c r="A1313">
        <v>71434</v>
      </c>
      <c r="B1313" t="str">
        <f>IF(A1313 &lt;= 'Additional Data'!$B$2,"Low", IF(A1313 &lt;='Additional Data'!$B$3, "Medium", "High"))</f>
        <v>High</v>
      </c>
      <c r="C1313">
        <v>0</v>
      </c>
      <c r="D1313">
        <v>1</v>
      </c>
      <c r="E1313">
        <v>4</v>
      </c>
      <c r="F1313" t="str">
        <f t="shared" si="180"/>
        <v>Very Recent</v>
      </c>
      <c r="G1313">
        <v>711</v>
      </c>
      <c r="H1313">
        <v>36</v>
      </c>
      <c r="I1313">
        <v>217</v>
      </c>
      <c r="J1313">
        <v>172</v>
      </c>
      <c r="K1313">
        <v>96</v>
      </c>
      <c r="L1313">
        <v>168</v>
      </c>
      <c r="M1313">
        <f>INDEX('Additional Data'!$H$2:$M$2, MATCH(MAX(G1313:L1313), G1313:L1313,0))</f>
        <v>0</v>
      </c>
      <c r="N1313">
        <v>3</v>
      </c>
      <c r="O1313">
        <v>7</v>
      </c>
      <c r="P1313">
        <v>4</v>
      </c>
      <c r="Q1313">
        <v>7</v>
      </c>
      <c r="R1313">
        <v>4</v>
      </c>
      <c r="S1313">
        <v>0</v>
      </c>
      <c r="T1313">
        <v>1</v>
      </c>
      <c r="U1313">
        <v>0</v>
      </c>
      <c r="V1313">
        <v>1</v>
      </c>
      <c r="W1313">
        <v>0</v>
      </c>
      <c r="X1313">
        <v>0</v>
      </c>
      <c r="Y1313">
        <v>3</v>
      </c>
      <c r="Z1313">
        <v>11</v>
      </c>
      <c r="AA1313">
        <v>0</v>
      </c>
      <c r="AB1313">
        <v>58</v>
      </c>
      <c r="AC1313" t="str" cm="1">
        <f t="array" ref="AC1313">_xlfn.IFS(AB1313 &lt; 30, "&lt; 30", AB1313 &lt; 40, "30-39", AB1313 &lt; 50, "40-49", AB1313 &gt;= 50, "50+")</f>
        <v>50+</v>
      </c>
      <c r="AD1313">
        <v>2443</v>
      </c>
      <c r="AE1313">
        <v>0</v>
      </c>
      <c r="AF1313">
        <v>1</v>
      </c>
      <c r="AG1313">
        <v>0</v>
      </c>
      <c r="AH1313">
        <v>0</v>
      </c>
      <c r="AI1313">
        <v>0</v>
      </c>
      <c r="AJ1313" t="str" cm="1">
        <f t="array" ref="AJ131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1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13">
        <v>0</v>
      </c>
      <c r="AM1313">
        <v>0</v>
      </c>
      <c r="AN1313">
        <v>1</v>
      </c>
      <c r="AO1313">
        <v>0</v>
      </c>
      <c r="AP1313">
        <v>0</v>
      </c>
      <c r="AQ1313" t="str" cm="1">
        <f t="array" ref="AQ131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13" t="str" cm="1">
        <f t="array" ref="AR131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13">
        <v>1232</v>
      </c>
      <c r="AT1313">
        <v>1064</v>
      </c>
      <c r="AU1313">
        <v>2</v>
      </c>
      <c r="AV1313">
        <v>1</v>
      </c>
      <c r="AW1313" t="s">
        <v>43</v>
      </c>
      <c r="AX1313" t="s">
        <v>11</v>
      </c>
      <c r="AY1313" t="str">
        <f t="shared" si="181"/>
        <v>Web</v>
      </c>
      <c r="AZ1313">
        <v>18</v>
      </c>
      <c r="BA1313" t="s">
        <v>48</v>
      </c>
      <c r="BB1313">
        <f t="shared" si="182"/>
        <v>18</v>
      </c>
      <c r="BC1313">
        <f t="shared" si="183"/>
        <v>1400</v>
      </c>
      <c r="BD1313">
        <f t="shared" si="184"/>
        <v>10</v>
      </c>
      <c r="BE1313">
        <f t="shared" si="185"/>
        <v>7</v>
      </c>
      <c r="BF1313">
        <f t="shared" si="186"/>
        <v>8</v>
      </c>
      <c r="BG1313">
        <f t="shared" si="187"/>
        <v>25</v>
      </c>
      <c r="BH1313">
        <f t="shared" si="188"/>
        <v>9</v>
      </c>
      <c r="BI1313" t="str">
        <f>VLOOKUP(BH1313,'Additional Data'!$E$1:$F$12,2,FALSE)</f>
        <v>Top Customer</v>
      </c>
      <c r="BJ1313" t="str">
        <f>IF(G1313 &lt;= 'Additional Data'!$Q$2, "Low", IF(G1313 &lt;= 'Additional Data'!$Q$3, "Medium", "High"))</f>
        <v>High</v>
      </c>
      <c r="BK1313" t="str">
        <f>IF(K1313 &lt;= 'Additional Data'!$V$2, "Low", IF(K1313 &lt;= 'Additional Data'!$V$3, "Medium", "High"))</f>
        <v>High</v>
      </c>
      <c r="BL1313" t="str">
        <f>IF(L1313 &lt;= 'Additional Data'!$AA$2, "Low", IF(L1313 &lt;= 'Additional Data'!$AA$3, "Medium", "High"))</f>
        <v>High</v>
      </c>
      <c r="BM1313">
        <v>1312</v>
      </c>
    </row>
    <row r="1314" spans="1:65" x14ac:dyDescent="0.25">
      <c r="A1314">
        <v>90842</v>
      </c>
      <c r="B1314" t="str">
        <f>IF(A1314 &lt;= 'Additional Data'!$B$2,"Low", IF(A1314 &lt;='Additional Data'!$B$3, "Medium", "High"))</f>
        <v>High</v>
      </c>
      <c r="C1314">
        <v>0</v>
      </c>
      <c r="D1314">
        <v>0</v>
      </c>
      <c r="E1314">
        <v>57</v>
      </c>
      <c r="F1314" t="str">
        <f t="shared" si="180"/>
        <v>Mid</v>
      </c>
      <c r="G1314">
        <v>774</v>
      </c>
      <c r="H1314">
        <v>70</v>
      </c>
      <c r="I1314">
        <v>118</v>
      </c>
      <c r="J1314">
        <v>182</v>
      </c>
      <c r="K1314">
        <v>187</v>
      </c>
      <c r="L1314">
        <v>93</v>
      </c>
      <c r="M1314">
        <f>INDEX('Additional Data'!$H$2:$M$2, MATCH(MAX(G1314:L1314), G1314:L1314,0))</f>
        <v>0</v>
      </c>
      <c r="N1314">
        <v>1</v>
      </c>
      <c r="O1314">
        <v>4</v>
      </c>
      <c r="P1314">
        <v>9</v>
      </c>
      <c r="Q1314">
        <v>13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3</v>
      </c>
      <c r="Z1314">
        <v>11</v>
      </c>
      <c r="AA1314">
        <v>0</v>
      </c>
      <c r="AB1314">
        <v>72</v>
      </c>
      <c r="AC1314" t="str" cm="1">
        <f t="array" ref="AC1314">_xlfn.IFS(AB1314 &lt; 30, "&lt; 30", AB1314 &lt; 40, "30-39", AB1314 &lt; 50, "40-49", AB1314 &gt;= 50, "50+")</f>
        <v>50+</v>
      </c>
      <c r="AD1314">
        <v>2494</v>
      </c>
      <c r="AE1314">
        <v>0</v>
      </c>
      <c r="AF1314">
        <v>0</v>
      </c>
      <c r="AG1314">
        <v>1</v>
      </c>
      <c r="AH1314">
        <v>0</v>
      </c>
      <c r="AI1314">
        <v>0</v>
      </c>
      <c r="AJ1314" t="str" cm="1">
        <f t="array" ref="AJ131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31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14">
        <v>0</v>
      </c>
      <c r="AM1314">
        <v>0</v>
      </c>
      <c r="AN1314">
        <v>1</v>
      </c>
      <c r="AO1314">
        <v>0</v>
      </c>
      <c r="AP1314">
        <v>0</v>
      </c>
      <c r="AQ1314" t="str" cm="1">
        <f t="array" ref="AQ131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14" t="str" cm="1">
        <f t="array" ref="AR131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14">
        <v>1331</v>
      </c>
      <c r="AT1314">
        <v>1238</v>
      </c>
      <c r="AU1314">
        <v>0</v>
      </c>
      <c r="AV1314">
        <v>0</v>
      </c>
      <c r="AW1314" t="s">
        <v>43</v>
      </c>
      <c r="AX1314" t="s">
        <v>13</v>
      </c>
      <c r="AY1314" t="str">
        <f t="shared" si="181"/>
        <v>Store</v>
      </c>
      <c r="AZ1314">
        <v>26</v>
      </c>
      <c r="BA1314" t="s">
        <v>44</v>
      </c>
      <c r="BB1314">
        <f t="shared" si="182"/>
        <v>26</v>
      </c>
      <c r="BC1314">
        <f t="shared" si="183"/>
        <v>1424</v>
      </c>
      <c r="BD1314">
        <f t="shared" si="184"/>
        <v>5</v>
      </c>
      <c r="BE1314">
        <f t="shared" si="185"/>
        <v>9</v>
      </c>
      <c r="BF1314">
        <f t="shared" si="186"/>
        <v>8</v>
      </c>
      <c r="BG1314">
        <f t="shared" si="187"/>
        <v>22</v>
      </c>
      <c r="BH1314">
        <f t="shared" si="188"/>
        <v>8</v>
      </c>
      <c r="BI1314" t="str">
        <f>VLOOKUP(BH1314,'Additional Data'!$E$1:$F$12,2,FALSE)</f>
        <v>Top Customer</v>
      </c>
      <c r="BJ1314" t="str">
        <f>IF(G1314 &lt;= 'Additional Data'!$Q$2, "Low", IF(G1314 &lt;= 'Additional Data'!$Q$3, "Medium", "High"))</f>
        <v>High</v>
      </c>
      <c r="BK1314" t="str">
        <f>IF(K1314 &lt;= 'Additional Data'!$V$2, "Low", IF(K1314 &lt;= 'Additional Data'!$V$3, "Medium", "High"))</f>
        <v>High</v>
      </c>
      <c r="BL1314" t="str">
        <f>IF(L1314 &lt;= 'Additional Data'!$AA$2, "Low", IF(L1314 &lt;= 'Additional Data'!$AA$3, "Medium", "High"))</f>
        <v>High</v>
      </c>
      <c r="BM1314">
        <v>1313</v>
      </c>
    </row>
    <row r="1315" spans="1:65" x14ac:dyDescent="0.25">
      <c r="A1315">
        <v>88097</v>
      </c>
      <c r="B1315" t="str">
        <f>IF(A1315 &lt;= 'Additional Data'!$B$2,"Low", IF(A1315 &lt;='Additional Data'!$B$3, "Medium", "High"))</f>
        <v>High</v>
      </c>
      <c r="C1315">
        <v>1</v>
      </c>
      <c r="D1315">
        <v>0</v>
      </c>
      <c r="E1315">
        <v>24</v>
      </c>
      <c r="F1315" t="str">
        <f t="shared" si="180"/>
        <v>Recent</v>
      </c>
      <c r="G1315">
        <v>163</v>
      </c>
      <c r="H1315">
        <v>0</v>
      </c>
      <c r="I1315">
        <v>480</v>
      </c>
      <c r="J1315">
        <v>0</v>
      </c>
      <c r="K1315">
        <v>126</v>
      </c>
      <c r="L1315">
        <v>75</v>
      </c>
      <c r="M1315">
        <f>INDEX('Additional Data'!$H$2:$M$2, MATCH(MAX(G1315:L1315), G1315:L1315,0))</f>
        <v>0</v>
      </c>
      <c r="N1315">
        <v>1</v>
      </c>
      <c r="O1315">
        <v>6</v>
      </c>
      <c r="P1315">
        <v>5</v>
      </c>
      <c r="Q1315">
        <v>8</v>
      </c>
      <c r="R1315">
        <v>9</v>
      </c>
      <c r="S1315">
        <v>0</v>
      </c>
      <c r="T1315">
        <v>1</v>
      </c>
      <c r="U1315">
        <v>1</v>
      </c>
      <c r="V1315">
        <v>1</v>
      </c>
      <c r="W1315">
        <v>0</v>
      </c>
      <c r="X1315">
        <v>0</v>
      </c>
      <c r="Y1315">
        <v>3</v>
      </c>
      <c r="Z1315">
        <v>11</v>
      </c>
      <c r="AA1315">
        <v>1</v>
      </c>
      <c r="AB1315">
        <v>42</v>
      </c>
      <c r="AC1315" t="str" cm="1">
        <f t="array" ref="AC1315">_xlfn.IFS(AB1315 &lt; 30, "&lt; 30", AB1315 &lt; 40, "30-39", AB1315 &lt; 50, "40-49", AB1315 &gt;= 50, "50+")</f>
        <v>40-49</v>
      </c>
      <c r="AD1315">
        <v>2839</v>
      </c>
      <c r="AE1315">
        <v>0</v>
      </c>
      <c r="AF1315">
        <v>1</v>
      </c>
      <c r="AG1315">
        <v>0</v>
      </c>
      <c r="AH1315">
        <v>0</v>
      </c>
      <c r="AI1315">
        <v>0</v>
      </c>
      <c r="AJ1315" t="str" cm="1">
        <f t="array" ref="AJ131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1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15">
        <v>0</v>
      </c>
      <c r="AM1315">
        <v>0</v>
      </c>
      <c r="AN1315">
        <v>0</v>
      </c>
      <c r="AO1315">
        <v>1</v>
      </c>
      <c r="AP1315">
        <v>0</v>
      </c>
      <c r="AQ1315" t="str" cm="1">
        <f t="array" ref="AQ131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315" t="str" cm="1">
        <f t="array" ref="AR131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15">
        <v>769</v>
      </c>
      <c r="AT1315">
        <v>694</v>
      </c>
      <c r="AU1315">
        <v>3</v>
      </c>
      <c r="AV1315">
        <v>1</v>
      </c>
      <c r="AW1315" t="s">
        <v>46</v>
      </c>
      <c r="AX1315" t="s">
        <v>13</v>
      </c>
      <c r="AY1315" t="str">
        <f t="shared" si="181"/>
        <v>Store</v>
      </c>
      <c r="AZ1315">
        <v>19</v>
      </c>
      <c r="BA1315" t="s">
        <v>48</v>
      </c>
      <c r="BB1315">
        <f t="shared" si="182"/>
        <v>19</v>
      </c>
      <c r="BC1315">
        <f t="shared" si="183"/>
        <v>844</v>
      </c>
      <c r="BD1315">
        <f t="shared" si="184"/>
        <v>8</v>
      </c>
      <c r="BE1315">
        <f t="shared" si="185"/>
        <v>7</v>
      </c>
      <c r="BF1315">
        <f t="shared" si="186"/>
        <v>6</v>
      </c>
      <c r="BG1315">
        <f t="shared" si="187"/>
        <v>21</v>
      </c>
      <c r="BH1315">
        <f t="shared" si="188"/>
        <v>8</v>
      </c>
      <c r="BI1315" t="str">
        <f>VLOOKUP(BH1315,'Additional Data'!$E$1:$F$12,2,FALSE)</f>
        <v>Top Customer</v>
      </c>
      <c r="BJ1315" t="str">
        <f>IF(G1315 &lt;= 'Additional Data'!$Q$2, "Low", IF(G1315 &lt;= 'Additional Data'!$Q$3, "Medium", "High"))</f>
        <v>Medium</v>
      </c>
      <c r="BK1315" t="str">
        <f>IF(K1315 &lt;= 'Additional Data'!$V$2, "Low", IF(K1315 &lt;= 'Additional Data'!$V$3, "Medium", "High"))</f>
        <v>High</v>
      </c>
      <c r="BL1315" t="str">
        <f>IF(L1315 &lt;= 'Additional Data'!$AA$2, "Low", IF(L1315 &lt;= 'Additional Data'!$AA$3, "Medium", "High"))</f>
        <v>High</v>
      </c>
      <c r="BM1315">
        <v>1314</v>
      </c>
    </row>
    <row r="1316" spans="1:65" x14ac:dyDescent="0.25">
      <c r="A1316">
        <v>51948</v>
      </c>
      <c r="B1316" t="str">
        <f>IF(A1316 &lt;= 'Additional Data'!$B$2,"Low", IF(A1316 &lt;='Additional Data'!$B$3, "Medium", "High"))</f>
        <v>Medium</v>
      </c>
      <c r="C1316">
        <v>0</v>
      </c>
      <c r="D1316">
        <v>1</v>
      </c>
      <c r="E1316">
        <v>51</v>
      </c>
      <c r="F1316" t="str">
        <f t="shared" si="180"/>
        <v>Mid</v>
      </c>
      <c r="G1316">
        <v>82</v>
      </c>
      <c r="H1316">
        <v>33</v>
      </c>
      <c r="I1316">
        <v>54</v>
      </c>
      <c r="J1316">
        <v>71</v>
      </c>
      <c r="K1316">
        <v>30</v>
      </c>
      <c r="L1316">
        <v>41</v>
      </c>
      <c r="M1316">
        <f>INDEX('Additional Data'!$H$2:$M$2, MATCH(MAX(G1316:L1316), G1316:L1316,0))</f>
        <v>0</v>
      </c>
      <c r="N1316">
        <v>2</v>
      </c>
      <c r="O1316">
        <v>5</v>
      </c>
      <c r="P1316">
        <v>2</v>
      </c>
      <c r="Q1316">
        <v>4</v>
      </c>
      <c r="R1316">
        <v>5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3</v>
      </c>
      <c r="Z1316">
        <v>11</v>
      </c>
      <c r="AA1316">
        <v>0</v>
      </c>
      <c r="AB1316">
        <v>45</v>
      </c>
      <c r="AC1316" t="str" cm="1">
        <f t="array" ref="AC1316">_xlfn.IFS(AB1316 &lt; 30, "&lt; 30", AB1316 &lt; 40, "30-39", AB1316 &lt; 50, "40-49", AB1316 &gt;= 50, "50+")</f>
        <v>40-49</v>
      </c>
      <c r="AD1316">
        <v>2444</v>
      </c>
      <c r="AE1316">
        <v>0</v>
      </c>
      <c r="AF1316">
        <v>1</v>
      </c>
      <c r="AG1316">
        <v>0</v>
      </c>
      <c r="AH1316">
        <v>0</v>
      </c>
      <c r="AI1316">
        <v>0</v>
      </c>
      <c r="AJ1316" t="str" cm="1">
        <f t="array" ref="AJ131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1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16">
        <v>0</v>
      </c>
      <c r="AM1316">
        <v>0</v>
      </c>
      <c r="AN1316">
        <v>1</v>
      </c>
      <c r="AO1316">
        <v>0</v>
      </c>
      <c r="AP1316">
        <v>0</v>
      </c>
      <c r="AQ1316" t="str" cm="1">
        <f t="array" ref="AQ131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16" t="str" cm="1">
        <f t="array" ref="AR131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16">
        <v>270</v>
      </c>
      <c r="AT1316">
        <v>229</v>
      </c>
      <c r="AU1316">
        <v>0</v>
      </c>
      <c r="AV1316">
        <v>1</v>
      </c>
      <c r="AW1316" t="s">
        <v>47</v>
      </c>
      <c r="AX1316" t="s">
        <v>11</v>
      </c>
      <c r="AY1316" t="str">
        <f t="shared" si="181"/>
        <v>Web</v>
      </c>
      <c r="AZ1316">
        <v>11</v>
      </c>
      <c r="BA1316" t="s">
        <v>44</v>
      </c>
      <c r="BB1316">
        <f t="shared" si="182"/>
        <v>11</v>
      </c>
      <c r="BC1316">
        <f t="shared" si="183"/>
        <v>311</v>
      </c>
      <c r="BD1316">
        <f t="shared" si="184"/>
        <v>5</v>
      </c>
      <c r="BE1316">
        <f t="shared" si="185"/>
        <v>4</v>
      </c>
      <c r="BF1316">
        <f t="shared" si="186"/>
        <v>4</v>
      </c>
      <c r="BG1316">
        <f t="shared" si="187"/>
        <v>13</v>
      </c>
      <c r="BH1316">
        <f t="shared" si="188"/>
        <v>3</v>
      </c>
      <c r="BI1316" t="str">
        <f>VLOOKUP(BH1316,'Additional Data'!$E$1:$F$12,2,FALSE)</f>
        <v>At Risk</v>
      </c>
      <c r="BJ1316" t="str">
        <f>IF(G1316 &lt;= 'Additional Data'!$Q$2, "Low", IF(G1316 &lt;= 'Additional Data'!$Q$3, "Medium", "High"))</f>
        <v>Medium</v>
      </c>
      <c r="BK1316" t="str">
        <f>IF(K1316 &lt;= 'Additional Data'!$V$2, "Low", IF(K1316 &lt;= 'Additional Data'!$V$3, "Medium", "High"))</f>
        <v>Medium</v>
      </c>
      <c r="BL1316" t="str">
        <f>IF(L1316 &lt;= 'Additional Data'!$AA$2, "Low", IF(L1316 &lt;= 'Additional Data'!$AA$3, "Medium", "High"))</f>
        <v>Medium</v>
      </c>
      <c r="BM1316">
        <v>1315</v>
      </c>
    </row>
    <row r="1317" spans="1:65" x14ac:dyDescent="0.25">
      <c r="A1317">
        <v>71853</v>
      </c>
      <c r="B1317" t="str">
        <f>IF(A1317 &lt;= 'Additional Data'!$B$2,"Low", IF(A1317 &lt;='Additional Data'!$B$3, "Medium", "High"))</f>
        <v>High</v>
      </c>
      <c r="C1317">
        <v>0</v>
      </c>
      <c r="D1317">
        <v>0</v>
      </c>
      <c r="E1317">
        <v>29</v>
      </c>
      <c r="F1317" t="str">
        <f t="shared" si="180"/>
        <v>Recent</v>
      </c>
      <c r="G1317">
        <v>358</v>
      </c>
      <c r="H1317">
        <v>108</v>
      </c>
      <c r="I1317">
        <v>413</v>
      </c>
      <c r="J1317">
        <v>141</v>
      </c>
      <c r="K1317">
        <v>97</v>
      </c>
      <c r="L1317">
        <v>32</v>
      </c>
      <c r="M1317">
        <f>INDEX('Additional Data'!$H$2:$M$2, MATCH(MAX(G1317:L1317), G1317:L1317,0))</f>
        <v>0</v>
      </c>
      <c r="N1317">
        <v>1</v>
      </c>
      <c r="O1317">
        <v>2</v>
      </c>
      <c r="P1317">
        <v>8</v>
      </c>
      <c r="Q1317">
        <v>6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3</v>
      </c>
      <c r="Z1317">
        <v>11</v>
      </c>
      <c r="AA1317">
        <v>0</v>
      </c>
      <c r="AB1317">
        <v>38</v>
      </c>
      <c r="AC1317" t="str" cm="1">
        <f t="array" ref="AC1317">_xlfn.IFS(AB1317 &lt; 30, "&lt; 30", AB1317 &lt; 40, "30-39", AB1317 &lt; 50, "40-49", AB1317 &gt;= 50, "50+")</f>
        <v>30-39</v>
      </c>
      <c r="AD1317">
        <v>2576</v>
      </c>
      <c r="AE1317">
        <v>0</v>
      </c>
      <c r="AF1317">
        <v>0</v>
      </c>
      <c r="AG1317">
        <v>0</v>
      </c>
      <c r="AH1317">
        <v>1</v>
      </c>
      <c r="AI1317">
        <v>0</v>
      </c>
      <c r="AJ1317" t="str" cm="1">
        <f t="array" ref="AJ131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31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17">
        <v>0</v>
      </c>
      <c r="AM1317">
        <v>0</v>
      </c>
      <c r="AN1317">
        <v>1</v>
      </c>
      <c r="AO1317">
        <v>0</v>
      </c>
      <c r="AP1317">
        <v>0</v>
      </c>
      <c r="AQ1317" t="str" cm="1">
        <f t="array" ref="AQ131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17" t="str" cm="1">
        <f t="array" ref="AR131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17">
        <v>1117</v>
      </c>
      <c r="AT1317">
        <v>1085</v>
      </c>
      <c r="AU1317">
        <v>0</v>
      </c>
      <c r="AV1317">
        <v>0</v>
      </c>
      <c r="AW1317" t="s">
        <v>43</v>
      </c>
      <c r="AX1317" t="s">
        <v>12</v>
      </c>
      <c r="AY1317" t="str">
        <f t="shared" si="181"/>
        <v>Catalog</v>
      </c>
      <c r="AZ1317">
        <v>16</v>
      </c>
      <c r="BA1317" t="s">
        <v>44</v>
      </c>
      <c r="BB1317">
        <f t="shared" si="182"/>
        <v>16</v>
      </c>
      <c r="BC1317">
        <f t="shared" si="183"/>
        <v>1149</v>
      </c>
      <c r="BD1317">
        <f t="shared" si="184"/>
        <v>8</v>
      </c>
      <c r="BE1317">
        <f t="shared" si="185"/>
        <v>6</v>
      </c>
      <c r="BF1317">
        <f t="shared" si="186"/>
        <v>7</v>
      </c>
      <c r="BG1317">
        <f t="shared" si="187"/>
        <v>21</v>
      </c>
      <c r="BH1317">
        <f t="shared" si="188"/>
        <v>8</v>
      </c>
      <c r="BI1317" t="str">
        <f>VLOOKUP(BH1317,'Additional Data'!$E$1:$F$12,2,FALSE)</f>
        <v>Top Customer</v>
      </c>
      <c r="BJ1317" t="str">
        <f>IF(G1317 &lt;= 'Additional Data'!$Q$2, "Low", IF(G1317 &lt;= 'Additional Data'!$Q$3, "Medium", "High"))</f>
        <v>Medium</v>
      </c>
      <c r="BK1317" t="str">
        <f>IF(K1317 &lt;= 'Additional Data'!$V$2, "Low", IF(K1317 &lt;= 'Additional Data'!$V$3, "Medium", "High"))</f>
        <v>High</v>
      </c>
      <c r="BL1317" t="str">
        <f>IF(L1317 &lt;= 'Additional Data'!$AA$2, "Low", IF(L1317 &lt;= 'Additional Data'!$AA$3, "Medium", "High"))</f>
        <v>Medium</v>
      </c>
      <c r="BM1317">
        <v>1316</v>
      </c>
    </row>
    <row r="1318" spans="1:65" x14ac:dyDescent="0.25">
      <c r="A1318">
        <v>35876</v>
      </c>
      <c r="B1318" t="str">
        <f>IF(A1318 &lt;= 'Additional Data'!$B$2,"Low", IF(A1318 &lt;='Additional Data'!$B$3, "Medium", "High"))</f>
        <v>Medium</v>
      </c>
      <c r="C1318">
        <v>0</v>
      </c>
      <c r="D1318">
        <v>0</v>
      </c>
      <c r="E1318">
        <v>13</v>
      </c>
      <c r="F1318" t="str">
        <f t="shared" si="180"/>
        <v>Recent</v>
      </c>
      <c r="G1318">
        <v>66</v>
      </c>
      <c r="H1318">
        <v>2</v>
      </c>
      <c r="I1318">
        <v>40</v>
      </c>
      <c r="J1318">
        <v>4</v>
      </c>
      <c r="K1318">
        <v>3</v>
      </c>
      <c r="L1318">
        <v>14</v>
      </c>
      <c r="M1318">
        <f>INDEX('Additional Data'!$H$2:$M$2, MATCH(MAX(G1318:L1318), G1318:L1318,0))</f>
        <v>0</v>
      </c>
      <c r="N1318">
        <v>1</v>
      </c>
      <c r="O1318">
        <v>3</v>
      </c>
      <c r="P1318">
        <v>1</v>
      </c>
      <c r="Q1318">
        <v>3</v>
      </c>
      <c r="R1318">
        <v>6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3</v>
      </c>
      <c r="Z1318">
        <v>11</v>
      </c>
      <c r="AA1318">
        <v>0</v>
      </c>
      <c r="AB1318">
        <v>37</v>
      </c>
      <c r="AC1318" t="str" cm="1">
        <f t="array" ref="AC1318">_xlfn.IFS(AB1318 &lt; 30, "&lt; 30", AB1318 &lt; 40, "30-39", AB1318 &lt; 50, "40-49", AB1318 &gt;= 50, "50+")</f>
        <v>30-39</v>
      </c>
      <c r="AD1318">
        <v>2229</v>
      </c>
      <c r="AE1318">
        <v>0</v>
      </c>
      <c r="AF1318">
        <v>1</v>
      </c>
      <c r="AG1318">
        <v>0</v>
      </c>
      <c r="AH1318">
        <v>0</v>
      </c>
      <c r="AI1318">
        <v>0</v>
      </c>
      <c r="AJ1318" t="str" cm="1">
        <f t="array" ref="AJ131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1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18">
        <v>0</v>
      </c>
      <c r="AM1318">
        <v>0</v>
      </c>
      <c r="AN1318">
        <v>0</v>
      </c>
      <c r="AO1318">
        <v>1</v>
      </c>
      <c r="AP1318">
        <v>0</v>
      </c>
      <c r="AQ1318" t="str" cm="1">
        <f t="array" ref="AQ131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318" t="str" cm="1">
        <f t="array" ref="AR131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18">
        <v>115</v>
      </c>
      <c r="AT1318">
        <v>101</v>
      </c>
      <c r="AU1318">
        <v>0</v>
      </c>
      <c r="AV1318">
        <v>0</v>
      </c>
      <c r="AW1318" t="s">
        <v>47</v>
      </c>
      <c r="AX1318" t="s">
        <v>11</v>
      </c>
      <c r="AY1318" t="str">
        <f t="shared" si="181"/>
        <v>Web</v>
      </c>
      <c r="AZ1318">
        <v>7</v>
      </c>
      <c r="BA1318" t="s">
        <v>44</v>
      </c>
      <c r="BB1318">
        <f t="shared" si="182"/>
        <v>7</v>
      </c>
      <c r="BC1318">
        <f t="shared" si="183"/>
        <v>129</v>
      </c>
      <c r="BD1318">
        <f t="shared" si="184"/>
        <v>9</v>
      </c>
      <c r="BE1318">
        <f t="shared" si="185"/>
        <v>3</v>
      </c>
      <c r="BF1318">
        <f t="shared" si="186"/>
        <v>3</v>
      </c>
      <c r="BG1318">
        <f t="shared" si="187"/>
        <v>15</v>
      </c>
      <c r="BH1318">
        <f t="shared" si="188"/>
        <v>4</v>
      </c>
      <c r="BI1318" t="str">
        <f>VLOOKUP(BH1318,'Additional Data'!$E$1:$F$12,2,FALSE)</f>
        <v>At Risk</v>
      </c>
      <c r="BJ1318" t="str">
        <f>IF(G1318 &lt;= 'Additional Data'!$Q$2, "Low", IF(G1318 &lt;= 'Additional Data'!$Q$3, "Medium", "High"))</f>
        <v>Medium</v>
      </c>
      <c r="BK1318" t="str">
        <f>IF(K1318 &lt;= 'Additional Data'!$V$2, "Low", IF(K1318 &lt;= 'Additional Data'!$V$3, "Medium", "High"))</f>
        <v>Medium</v>
      </c>
      <c r="BL1318" t="str">
        <f>IF(L1318 &lt;= 'Additional Data'!$AA$2, "Low", IF(L1318 &lt;= 'Additional Data'!$AA$3, "Medium", "High"))</f>
        <v>Medium</v>
      </c>
      <c r="BM1318">
        <v>1317</v>
      </c>
    </row>
    <row r="1319" spans="1:65" x14ac:dyDescent="0.25">
      <c r="A1319">
        <v>40049</v>
      </c>
      <c r="B1319" t="str">
        <f>IF(A1319 &lt;= 'Additional Data'!$B$2,"Low", IF(A1319 &lt;='Additional Data'!$B$3, "Medium", "High"))</f>
        <v>Medium</v>
      </c>
      <c r="C1319">
        <v>0</v>
      </c>
      <c r="D1319">
        <v>1</v>
      </c>
      <c r="E1319">
        <v>23</v>
      </c>
      <c r="F1319" t="str">
        <f t="shared" si="180"/>
        <v>Recent</v>
      </c>
      <c r="G1319">
        <v>13</v>
      </c>
      <c r="H1319">
        <v>6</v>
      </c>
      <c r="I1319">
        <v>7</v>
      </c>
      <c r="J1319">
        <v>0</v>
      </c>
      <c r="K1319">
        <v>3</v>
      </c>
      <c r="L1319">
        <v>3</v>
      </c>
      <c r="M1319">
        <f>INDEX('Additional Data'!$H$2:$M$2, MATCH(MAX(G1319:L1319), G1319:L1319,0))</f>
        <v>0</v>
      </c>
      <c r="N1319">
        <v>1</v>
      </c>
      <c r="O1319">
        <v>1</v>
      </c>
      <c r="P1319">
        <v>0</v>
      </c>
      <c r="Q1319">
        <v>3</v>
      </c>
      <c r="R1319">
        <v>6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3</v>
      </c>
      <c r="Z1319">
        <v>11</v>
      </c>
      <c r="AA1319">
        <v>0</v>
      </c>
      <c r="AB1319">
        <v>68</v>
      </c>
      <c r="AC1319" t="str" cm="1">
        <f t="array" ref="AC1319">_xlfn.IFS(AB1319 &lt; 30, "&lt; 30", AB1319 &lt; 40, "30-39", AB1319 &lt; 50, "40-49", AB1319 &gt;= 50, "50+")</f>
        <v>50+</v>
      </c>
      <c r="AD1319">
        <v>2415</v>
      </c>
      <c r="AE1319">
        <v>0</v>
      </c>
      <c r="AF1319">
        <v>0</v>
      </c>
      <c r="AG1319">
        <v>0</v>
      </c>
      <c r="AH1319">
        <v>0</v>
      </c>
      <c r="AI1319">
        <v>1</v>
      </c>
      <c r="AJ1319" t="str" cm="1">
        <f t="array" ref="AJ131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31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19">
        <v>0</v>
      </c>
      <c r="AM1319">
        <v>0</v>
      </c>
      <c r="AN1319">
        <v>1</v>
      </c>
      <c r="AO1319">
        <v>0</v>
      </c>
      <c r="AP1319">
        <v>0</v>
      </c>
      <c r="AQ1319" t="str" cm="1">
        <f t="array" ref="AQ131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19" t="str" cm="1">
        <f t="array" ref="AR131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19">
        <v>29</v>
      </c>
      <c r="AT1319">
        <v>26</v>
      </c>
      <c r="AU1319">
        <v>0</v>
      </c>
      <c r="AV1319">
        <v>1</v>
      </c>
      <c r="AW1319" t="s">
        <v>45</v>
      </c>
      <c r="AX1319" t="s">
        <v>13</v>
      </c>
      <c r="AY1319" t="str">
        <f t="shared" si="181"/>
        <v>Store</v>
      </c>
      <c r="AZ1319">
        <v>4</v>
      </c>
      <c r="BA1319" t="s">
        <v>44</v>
      </c>
      <c r="BB1319">
        <f t="shared" si="182"/>
        <v>4</v>
      </c>
      <c r="BC1319">
        <f t="shared" si="183"/>
        <v>32</v>
      </c>
      <c r="BD1319">
        <f t="shared" si="184"/>
        <v>8</v>
      </c>
      <c r="BE1319">
        <f t="shared" si="185"/>
        <v>0</v>
      </c>
      <c r="BF1319">
        <f t="shared" si="186"/>
        <v>0</v>
      </c>
      <c r="BG1319">
        <f t="shared" si="187"/>
        <v>8</v>
      </c>
      <c r="BH1319">
        <f t="shared" si="188"/>
        <v>1</v>
      </c>
      <c r="BI1319" t="str">
        <f>VLOOKUP(BH1319,'Additional Data'!$E$1:$F$12,2,FALSE)</f>
        <v>Churned Customer</v>
      </c>
      <c r="BJ1319" t="str">
        <f>IF(G1319 &lt;= 'Additional Data'!$Q$2, "Low", IF(G1319 &lt;= 'Additional Data'!$Q$3, "Medium", "High"))</f>
        <v>Low</v>
      </c>
      <c r="BK1319" t="str">
        <f>IF(K1319 &lt;= 'Additional Data'!$V$2, "Low", IF(K1319 &lt;= 'Additional Data'!$V$3, "Medium", "High"))</f>
        <v>Medium</v>
      </c>
      <c r="BL1319" t="str">
        <f>IF(L1319 &lt;= 'Additional Data'!$AA$2, "Low", IF(L1319 &lt;= 'Additional Data'!$AA$3, "Medium", "High"))</f>
        <v>Low</v>
      </c>
      <c r="BM1319">
        <v>1318</v>
      </c>
    </row>
    <row r="1320" spans="1:65" x14ac:dyDescent="0.25">
      <c r="A1320">
        <v>39660</v>
      </c>
      <c r="B1320" t="str">
        <f>IF(A1320 &lt;= 'Additional Data'!$B$2,"Low", IF(A1320 &lt;='Additional Data'!$B$3, "Medium", "High"))</f>
        <v>Medium</v>
      </c>
      <c r="C1320">
        <v>1</v>
      </c>
      <c r="D1320">
        <v>0</v>
      </c>
      <c r="E1320">
        <v>36</v>
      </c>
      <c r="F1320" t="str">
        <f t="shared" si="180"/>
        <v>Mid</v>
      </c>
      <c r="G1320">
        <v>139</v>
      </c>
      <c r="H1320">
        <v>13</v>
      </c>
      <c r="I1320">
        <v>78</v>
      </c>
      <c r="J1320">
        <v>20</v>
      </c>
      <c r="K1320">
        <v>13</v>
      </c>
      <c r="L1320">
        <v>36</v>
      </c>
      <c r="M1320">
        <f>INDEX('Additional Data'!$H$2:$M$2, MATCH(MAX(G1320:L1320), G1320:L1320,0))</f>
        <v>0</v>
      </c>
      <c r="N1320">
        <v>3</v>
      </c>
      <c r="O1320">
        <v>7</v>
      </c>
      <c r="P1320">
        <v>1</v>
      </c>
      <c r="Q1320">
        <v>3</v>
      </c>
      <c r="R1320">
        <v>9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3</v>
      </c>
      <c r="Z1320">
        <v>11</v>
      </c>
      <c r="AA1320">
        <v>1</v>
      </c>
      <c r="AB1320">
        <v>38</v>
      </c>
      <c r="AC1320" t="str" cm="1">
        <f t="array" ref="AC1320">_xlfn.IFS(AB1320 &lt; 30, "&lt; 30", AB1320 &lt; 40, "30-39", AB1320 &lt; 50, "40-49", AB1320 &gt;= 50, "50+")</f>
        <v>30-39</v>
      </c>
      <c r="AD1320">
        <v>2849</v>
      </c>
      <c r="AE1320">
        <v>0</v>
      </c>
      <c r="AF1320">
        <v>0</v>
      </c>
      <c r="AG1320">
        <v>1</v>
      </c>
      <c r="AH1320">
        <v>0</v>
      </c>
      <c r="AI1320">
        <v>0</v>
      </c>
      <c r="AJ1320" t="str" cm="1">
        <f t="array" ref="AJ132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32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20">
        <v>0</v>
      </c>
      <c r="AM1320">
        <v>0</v>
      </c>
      <c r="AN1320">
        <v>1</v>
      </c>
      <c r="AO1320">
        <v>0</v>
      </c>
      <c r="AP1320">
        <v>0</v>
      </c>
      <c r="AQ1320" t="str" cm="1">
        <f t="array" ref="AQ132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20" t="str" cm="1">
        <f t="array" ref="AR132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20">
        <v>263</v>
      </c>
      <c r="AT1320">
        <v>227</v>
      </c>
      <c r="AU1320">
        <v>0</v>
      </c>
      <c r="AV1320">
        <v>1</v>
      </c>
      <c r="AW1320" t="s">
        <v>47</v>
      </c>
      <c r="AX1320" t="s">
        <v>11</v>
      </c>
      <c r="AY1320" t="str">
        <f t="shared" si="181"/>
        <v>Web</v>
      </c>
      <c r="AZ1320">
        <v>11</v>
      </c>
      <c r="BA1320" t="s">
        <v>44</v>
      </c>
      <c r="BB1320">
        <f t="shared" si="182"/>
        <v>11</v>
      </c>
      <c r="BC1320">
        <f t="shared" si="183"/>
        <v>299</v>
      </c>
      <c r="BD1320">
        <f t="shared" si="184"/>
        <v>7</v>
      </c>
      <c r="BE1320">
        <f t="shared" si="185"/>
        <v>4</v>
      </c>
      <c r="BF1320">
        <f t="shared" si="186"/>
        <v>4</v>
      </c>
      <c r="BG1320">
        <f t="shared" si="187"/>
        <v>15</v>
      </c>
      <c r="BH1320">
        <f t="shared" si="188"/>
        <v>4</v>
      </c>
      <c r="BI1320" t="str">
        <f>VLOOKUP(BH1320,'Additional Data'!$E$1:$F$12,2,FALSE)</f>
        <v>At Risk</v>
      </c>
      <c r="BJ1320" t="str">
        <f>IF(G1320 &lt;= 'Additional Data'!$Q$2, "Low", IF(G1320 &lt;= 'Additional Data'!$Q$3, "Medium", "High"))</f>
        <v>Medium</v>
      </c>
      <c r="BK1320" t="str">
        <f>IF(K1320 &lt;= 'Additional Data'!$V$2, "Low", IF(K1320 &lt;= 'Additional Data'!$V$3, "Medium", "High"))</f>
        <v>Medium</v>
      </c>
      <c r="BL1320" t="str">
        <f>IF(L1320 &lt;= 'Additional Data'!$AA$2, "Low", IF(L1320 &lt;= 'Additional Data'!$AA$3, "Medium", "High"))</f>
        <v>Medium</v>
      </c>
      <c r="BM1320">
        <v>1319</v>
      </c>
    </row>
    <row r="1321" spans="1:65" x14ac:dyDescent="0.25">
      <c r="A1321">
        <v>50127</v>
      </c>
      <c r="B1321" t="str">
        <f>IF(A1321 &lt;= 'Additional Data'!$B$2,"Low", IF(A1321 &lt;='Additional Data'!$B$3, "Medium", "High"))</f>
        <v>Medium</v>
      </c>
      <c r="C1321">
        <v>0</v>
      </c>
      <c r="D1321">
        <v>1</v>
      </c>
      <c r="E1321">
        <v>88</v>
      </c>
      <c r="F1321" t="str">
        <f t="shared" si="180"/>
        <v>Old</v>
      </c>
      <c r="G1321">
        <v>274</v>
      </c>
      <c r="H1321">
        <v>0</v>
      </c>
      <c r="I1321">
        <v>21</v>
      </c>
      <c r="J1321">
        <v>4</v>
      </c>
      <c r="K1321">
        <v>6</v>
      </c>
      <c r="L1321">
        <v>15</v>
      </c>
      <c r="M1321">
        <f>INDEX('Additional Data'!$H$2:$M$2, MATCH(MAX(G1321:L1321), G1321:L1321,0))</f>
        <v>0</v>
      </c>
      <c r="N1321">
        <v>1</v>
      </c>
      <c r="O1321">
        <v>5</v>
      </c>
      <c r="P1321">
        <v>1</v>
      </c>
      <c r="Q1321">
        <v>6</v>
      </c>
      <c r="R1321">
        <v>6</v>
      </c>
      <c r="S1321">
        <v>0</v>
      </c>
      <c r="T1321">
        <v>1</v>
      </c>
      <c r="U1321">
        <v>0</v>
      </c>
      <c r="V1321">
        <v>0</v>
      </c>
      <c r="W1321">
        <v>0</v>
      </c>
      <c r="X1321">
        <v>0</v>
      </c>
      <c r="Y1321">
        <v>3</v>
      </c>
      <c r="Z1321">
        <v>11</v>
      </c>
      <c r="AA1321">
        <v>0</v>
      </c>
      <c r="AB1321">
        <v>58</v>
      </c>
      <c r="AC1321" t="str" cm="1">
        <f t="array" ref="AC1321">_xlfn.IFS(AB1321 &lt; 30, "&lt; 30", AB1321 &lt; 40, "30-39", AB1321 &lt; 50, "40-49", AB1321 &gt;= 50, "50+")</f>
        <v>50+</v>
      </c>
      <c r="AD1321">
        <v>2190</v>
      </c>
      <c r="AE1321">
        <v>0</v>
      </c>
      <c r="AF1321">
        <v>0</v>
      </c>
      <c r="AG1321">
        <v>0</v>
      </c>
      <c r="AH1321">
        <v>1</v>
      </c>
      <c r="AI1321">
        <v>0</v>
      </c>
      <c r="AJ1321" t="str" cm="1">
        <f t="array" ref="AJ132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32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21">
        <v>0</v>
      </c>
      <c r="AM1321">
        <v>0</v>
      </c>
      <c r="AN1321">
        <v>1</v>
      </c>
      <c r="AO1321">
        <v>0</v>
      </c>
      <c r="AP1321">
        <v>0</v>
      </c>
      <c r="AQ1321" t="str" cm="1">
        <f t="array" ref="AQ132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21" t="str" cm="1">
        <f t="array" ref="AR132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21">
        <v>305</v>
      </c>
      <c r="AT1321">
        <v>290</v>
      </c>
      <c r="AU1321">
        <v>1</v>
      </c>
      <c r="AV1321">
        <v>1</v>
      </c>
      <c r="AW1321" t="s">
        <v>47</v>
      </c>
      <c r="AX1321" t="s">
        <v>13</v>
      </c>
      <c r="AY1321" t="str">
        <f t="shared" si="181"/>
        <v>Store</v>
      </c>
      <c r="AZ1321">
        <v>12</v>
      </c>
      <c r="BA1321" t="s">
        <v>48</v>
      </c>
      <c r="BB1321">
        <f t="shared" si="182"/>
        <v>12</v>
      </c>
      <c r="BC1321">
        <f t="shared" si="183"/>
        <v>320</v>
      </c>
      <c r="BD1321">
        <f t="shared" si="184"/>
        <v>1.9999999999999996</v>
      </c>
      <c r="BE1321">
        <f t="shared" si="185"/>
        <v>4</v>
      </c>
      <c r="BF1321">
        <f t="shared" si="186"/>
        <v>4</v>
      </c>
      <c r="BG1321">
        <f t="shared" si="187"/>
        <v>10</v>
      </c>
      <c r="BH1321">
        <f t="shared" si="188"/>
        <v>2</v>
      </c>
      <c r="BI1321" t="str">
        <f>VLOOKUP(BH1321,'Additional Data'!$E$1:$F$12,2,FALSE)</f>
        <v>Churned Customer</v>
      </c>
      <c r="BJ1321" t="str">
        <f>IF(G1321 &lt;= 'Additional Data'!$Q$2, "Low", IF(G1321 &lt;= 'Additional Data'!$Q$3, "Medium", "High"))</f>
        <v>Medium</v>
      </c>
      <c r="BK1321" t="str">
        <f>IF(K1321 &lt;= 'Additional Data'!$V$2, "Low", IF(K1321 &lt;= 'Additional Data'!$V$3, "Medium", "High"))</f>
        <v>Medium</v>
      </c>
      <c r="BL1321" t="str">
        <f>IF(L1321 &lt;= 'Additional Data'!$AA$2, "Low", IF(L1321 &lt;= 'Additional Data'!$AA$3, "Medium", "High"))</f>
        <v>Medium</v>
      </c>
      <c r="BM1321">
        <v>1320</v>
      </c>
    </row>
    <row r="1322" spans="1:65" x14ac:dyDescent="0.25">
      <c r="A1322">
        <v>43263</v>
      </c>
      <c r="B1322" t="str">
        <f>IF(A1322 &lt;= 'Additional Data'!$B$2,"Low", IF(A1322 &lt;='Additional Data'!$B$3, "Medium", "High"))</f>
        <v>Medium</v>
      </c>
      <c r="C1322">
        <v>0</v>
      </c>
      <c r="D1322">
        <v>1</v>
      </c>
      <c r="E1322">
        <v>2</v>
      </c>
      <c r="F1322" t="str">
        <f t="shared" si="180"/>
        <v>Very Recent</v>
      </c>
      <c r="G1322">
        <v>262</v>
      </c>
      <c r="H1322">
        <v>6</v>
      </c>
      <c r="I1322">
        <v>61</v>
      </c>
      <c r="J1322">
        <v>0</v>
      </c>
      <c r="K1322">
        <v>10</v>
      </c>
      <c r="L1322">
        <v>102</v>
      </c>
      <c r="M1322">
        <f>INDEX('Additional Data'!$H$2:$M$2, MATCH(MAX(G1322:L1322), G1322:L1322,0))</f>
        <v>0</v>
      </c>
      <c r="N1322">
        <v>3</v>
      </c>
      <c r="O1322">
        <v>5</v>
      </c>
      <c r="P1322">
        <v>2</v>
      </c>
      <c r="Q1322">
        <v>6</v>
      </c>
      <c r="R1322">
        <v>5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3</v>
      </c>
      <c r="Z1322">
        <v>11</v>
      </c>
      <c r="AA1322">
        <v>0</v>
      </c>
      <c r="AB1322">
        <v>43</v>
      </c>
      <c r="AC1322" t="str" cm="1">
        <f t="array" ref="AC1322">_xlfn.IFS(AB1322 &lt; 30, "&lt; 30", AB1322 &lt; 40, "30-39", AB1322 &lt; 50, "40-49", AB1322 &gt;= 50, "50+")</f>
        <v>40-49</v>
      </c>
      <c r="AD1322">
        <v>2744</v>
      </c>
      <c r="AE1322">
        <v>0</v>
      </c>
      <c r="AF1322">
        <v>1</v>
      </c>
      <c r="AG1322">
        <v>0</v>
      </c>
      <c r="AH1322">
        <v>0</v>
      </c>
      <c r="AI1322">
        <v>0</v>
      </c>
      <c r="AJ1322" t="str" cm="1">
        <f t="array" ref="AJ132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2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22">
        <v>0</v>
      </c>
      <c r="AM1322">
        <v>0</v>
      </c>
      <c r="AN1322">
        <v>0</v>
      </c>
      <c r="AO1322">
        <v>1</v>
      </c>
      <c r="AP1322">
        <v>0</v>
      </c>
      <c r="AQ1322" t="str" cm="1">
        <f t="array" ref="AQ132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322" t="str" cm="1">
        <f t="array" ref="AR132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22">
        <v>339</v>
      </c>
      <c r="AT1322">
        <v>237</v>
      </c>
      <c r="AU1322">
        <v>0</v>
      </c>
      <c r="AV1322">
        <v>1</v>
      </c>
      <c r="AW1322" t="s">
        <v>47</v>
      </c>
      <c r="AX1322" t="s">
        <v>13</v>
      </c>
      <c r="AY1322" t="str">
        <f t="shared" si="181"/>
        <v>Store</v>
      </c>
      <c r="AZ1322">
        <v>13</v>
      </c>
      <c r="BA1322" t="s">
        <v>44</v>
      </c>
      <c r="BB1322">
        <f t="shared" si="182"/>
        <v>13</v>
      </c>
      <c r="BC1322">
        <f t="shared" si="183"/>
        <v>441</v>
      </c>
      <c r="BD1322">
        <f t="shared" si="184"/>
        <v>10</v>
      </c>
      <c r="BE1322">
        <f t="shared" si="185"/>
        <v>5</v>
      </c>
      <c r="BF1322">
        <f t="shared" si="186"/>
        <v>5</v>
      </c>
      <c r="BG1322">
        <f t="shared" si="187"/>
        <v>20</v>
      </c>
      <c r="BH1322">
        <f t="shared" si="188"/>
        <v>7</v>
      </c>
      <c r="BI1322" t="str">
        <f>VLOOKUP(BH1322,'Additional Data'!$E$1:$F$12,2,FALSE)</f>
        <v>Loyal Customer</v>
      </c>
      <c r="BJ1322" t="str">
        <f>IF(G1322 &lt;= 'Additional Data'!$Q$2, "Low", IF(G1322 &lt;= 'Additional Data'!$Q$3, "Medium", "High"))</f>
        <v>Medium</v>
      </c>
      <c r="BK1322" t="str">
        <f>IF(K1322 &lt;= 'Additional Data'!$V$2, "Low", IF(K1322 &lt;= 'Additional Data'!$V$3, "Medium", "High"))</f>
        <v>Medium</v>
      </c>
      <c r="BL1322" t="str">
        <f>IF(L1322 &lt;= 'Additional Data'!$AA$2, "Low", IF(L1322 &lt;= 'Additional Data'!$AA$3, "Medium", "High"))</f>
        <v>High</v>
      </c>
      <c r="BM1322">
        <v>1321</v>
      </c>
    </row>
    <row r="1323" spans="1:65" x14ac:dyDescent="0.25">
      <c r="A1323">
        <v>62845</v>
      </c>
      <c r="B1323" t="str">
        <f>IF(A1323 &lt;= 'Additional Data'!$B$2,"Low", IF(A1323 &lt;='Additional Data'!$B$3, "Medium", "High"))</f>
        <v>Medium</v>
      </c>
      <c r="C1323">
        <v>1</v>
      </c>
      <c r="D1323">
        <v>1</v>
      </c>
      <c r="E1323">
        <v>3</v>
      </c>
      <c r="F1323" t="str">
        <f t="shared" si="180"/>
        <v>Very Recent</v>
      </c>
      <c r="G1323">
        <v>1099</v>
      </c>
      <c r="H1323">
        <v>0</v>
      </c>
      <c r="I1323">
        <v>45</v>
      </c>
      <c r="J1323">
        <v>0</v>
      </c>
      <c r="K1323">
        <v>0</v>
      </c>
      <c r="L1323">
        <v>34</v>
      </c>
      <c r="M1323">
        <f>INDEX('Additional Data'!$H$2:$M$2, MATCH(MAX(G1323:L1323), G1323:L1323,0))</f>
        <v>0</v>
      </c>
      <c r="N1323">
        <v>11</v>
      </c>
      <c r="O1323">
        <v>3</v>
      </c>
      <c r="P1323">
        <v>4</v>
      </c>
      <c r="Q1323">
        <v>10</v>
      </c>
      <c r="R1323">
        <v>8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0</v>
      </c>
      <c r="Y1323">
        <v>3</v>
      </c>
      <c r="Z1323">
        <v>11</v>
      </c>
      <c r="AA1323">
        <v>1</v>
      </c>
      <c r="AB1323">
        <v>71</v>
      </c>
      <c r="AC1323" t="str" cm="1">
        <f t="array" ref="AC1323">_xlfn.IFS(AB1323 &lt; 30, "&lt; 30", AB1323 &lt; 40, "30-39", AB1323 &lt; 50, "40-49", AB1323 &gt;= 50, "50+")</f>
        <v>50+</v>
      </c>
      <c r="AD1323">
        <v>2795</v>
      </c>
      <c r="AE1323">
        <v>0</v>
      </c>
      <c r="AF1323">
        <v>1</v>
      </c>
      <c r="AG1323">
        <v>0</v>
      </c>
      <c r="AH1323">
        <v>0</v>
      </c>
      <c r="AI1323">
        <v>0</v>
      </c>
      <c r="AJ1323" t="str" cm="1">
        <f t="array" ref="AJ132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2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23">
        <v>0</v>
      </c>
      <c r="AM1323">
        <v>0</v>
      </c>
      <c r="AN1323">
        <v>0</v>
      </c>
      <c r="AO1323">
        <v>1</v>
      </c>
      <c r="AP1323">
        <v>0</v>
      </c>
      <c r="AQ1323" t="str" cm="1">
        <f t="array" ref="AQ132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323" t="str" cm="1">
        <f t="array" ref="AR132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23">
        <v>1144</v>
      </c>
      <c r="AT1323">
        <v>1110</v>
      </c>
      <c r="AU1323">
        <v>1</v>
      </c>
      <c r="AV1323">
        <v>2</v>
      </c>
      <c r="AW1323" t="s">
        <v>43</v>
      </c>
      <c r="AX1323" t="s">
        <v>13</v>
      </c>
      <c r="AY1323" t="str">
        <f t="shared" si="181"/>
        <v>Store</v>
      </c>
      <c r="AZ1323">
        <v>17</v>
      </c>
      <c r="BA1323" t="s">
        <v>48</v>
      </c>
      <c r="BB1323">
        <f t="shared" si="182"/>
        <v>17</v>
      </c>
      <c r="BC1323">
        <f t="shared" si="183"/>
        <v>1178</v>
      </c>
      <c r="BD1323">
        <f t="shared" si="184"/>
        <v>10</v>
      </c>
      <c r="BE1323">
        <f t="shared" si="185"/>
        <v>6</v>
      </c>
      <c r="BF1323">
        <f t="shared" si="186"/>
        <v>8</v>
      </c>
      <c r="BG1323">
        <f t="shared" si="187"/>
        <v>24</v>
      </c>
      <c r="BH1323">
        <f t="shared" si="188"/>
        <v>9</v>
      </c>
      <c r="BI1323" t="str">
        <f>VLOOKUP(BH1323,'Additional Data'!$E$1:$F$12,2,FALSE)</f>
        <v>Top Customer</v>
      </c>
      <c r="BJ1323" t="str">
        <f>IF(G1323 &lt;= 'Additional Data'!$Q$2, "Low", IF(G1323 &lt;= 'Additional Data'!$Q$3, "Medium", "High"))</f>
        <v>High</v>
      </c>
      <c r="BK1323" t="str">
        <f>IF(K1323 &lt;= 'Additional Data'!$V$2, "Low", IF(K1323 &lt;= 'Additional Data'!$V$3, "Medium", "High"))</f>
        <v>Low</v>
      </c>
      <c r="BL1323" t="str">
        <f>IF(L1323 &lt;= 'Additional Data'!$AA$2, "Low", IF(L1323 &lt;= 'Additional Data'!$AA$3, "Medium", "High"))</f>
        <v>Medium</v>
      </c>
      <c r="BM1323">
        <v>1322</v>
      </c>
    </row>
    <row r="1324" spans="1:65" x14ac:dyDescent="0.25">
      <c r="A1324">
        <v>18929</v>
      </c>
      <c r="B1324" t="str">
        <f>IF(A1324 &lt;= 'Additional Data'!$B$2,"Low", IF(A1324 &lt;='Additional Data'!$B$3, "Medium", "High"))</f>
        <v>Low</v>
      </c>
      <c r="C1324">
        <v>0</v>
      </c>
      <c r="D1324">
        <v>0</v>
      </c>
      <c r="E1324">
        <v>15</v>
      </c>
      <c r="F1324" t="str">
        <f t="shared" si="180"/>
        <v>Recent</v>
      </c>
      <c r="G1324">
        <v>32</v>
      </c>
      <c r="H1324">
        <v>0</v>
      </c>
      <c r="I1324">
        <v>8</v>
      </c>
      <c r="J1324">
        <v>23</v>
      </c>
      <c r="K1324">
        <v>4</v>
      </c>
      <c r="L1324">
        <v>18</v>
      </c>
      <c r="M1324">
        <f>INDEX('Additional Data'!$H$2:$M$2, MATCH(MAX(G1324:L1324), G1324:L1324,0))</f>
        <v>0</v>
      </c>
      <c r="N1324">
        <v>1</v>
      </c>
      <c r="O1324">
        <v>1</v>
      </c>
      <c r="P1324">
        <v>0</v>
      </c>
      <c r="Q1324">
        <v>4</v>
      </c>
      <c r="R1324">
        <v>6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3</v>
      </c>
      <c r="Z1324">
        <v>11</v>
      </c>
      <c r="AA1324">
        <v>0</v>
      </c>
      <c r="AB1324">
        <v>30</v>
      </c>
      <c r="AC1324" t="str" cm="1">
        <f t="array" ref="AC1324">_xlfn.IFS(AB1324 &lt; 30, "&lt; 30", AB1324 &lt; 40, "30-39", AB1324 &lt; 50, "40-49", AB1324 &gt;= 50, "50+")</f>
        <v>30-39</v>
      </c>
      <c r="AD1324">
        <v>2657</v>
      </c>
      <c r="AE1324">
        <v>0</v>
      </c>
      <c r="AF1324">
        <v>1</v>
      </c>
      <c r="AG1324">
        <v>0</v>
      </c>
      <c r="AH1324">
        <v>0</v>
      </c>
      <c r="AI1324">
        <v>0</v>
      </c>
      <c r="AJ1324" t="str" cm="1">
        <f t="array" ref="AJ132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2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24">
        <v>0</v>
      </c>
      <c r="AM1324">
        <v>0</v>
      </c>
      <c r="AN1324">
        <v>1</v>
      </c>
      <c r="AO1324">
        <v>0</v>
      </c>
      <c r="AP1324">
        <v>0</v>
      </c>
      <c r="AQ1324" t="str" cm="1">
        <f t="array" ref="AQ132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24" t="str" cm="1">
        <f t="array" ref="AR132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24">
        <v>67</v>
      </c>
      <c r="AT1324">
        <v>49</v>
      </c>
      <c r="AU1324">
        <v>0</v>
      </c>
      <c r="AV1324">
        <v>0</v>
      </c>
      <c r="AW1324" t="s">
        <v>47</v>
      </c>
      <c r="AX1324" t="s">
        <v>13</v>
      </c>
      <c r="AY1324" t="str">
        <f t="shared" si="181"/>
        <v>Store</v>
      </c>
      <c r="AZ1324">
        <v>5</v>
      </c>
      <c r="BA1324" t="s">
        <v>44</v>
      </c>
      <c r="BB1324">
        <f t="shared" si="182"/>
        <v>5</v>
      </c>
      <c r="BC1324">
        <f t="shared" si="183"/>
        <v>85</v>
      </c>
      <c r="BD1324">
        <f t="shared" si="184"/>
        <v>9</v>
      </c>
      <c r="BE1324">
        <f t="shared" si="185"/>
        <v>1</v>
      </c>
      <c r="BF1324">
        <f t="shared" si="186"/>
        <v>2</v>
      </c>
      <c r="BG1324">
        <f t="shared" si="187"/>
        <v>12</v>
      </c>
      <c r="BH1324">
        <f t="shared" si="188"/>
        <v>3</v>
      </c>
      <c r="BI1324" t="str">
        <f>VLOOKUP(BH1324,'Additional Data'!$E$1:$F$12,2,FALSE)</f>
        <v>At Risk</v>
      </c>
      <c r="BJ1324" t="str">
        <f>IF(G1324 &lt;= 'Additional Data'!$Q$2, "Low", IF(G1324 &lt;= 'Additional Data'!$Q$3, "Medium", "High"))</f>
        <v>Medium</v>
      </c>
      <c r="BK1324" t="str">
        <f>IF(K1324 &lt;= 'Additional Data'!$V$2, "Low", IF(K1324 &lt;= 'Additional Data'!$V$3, "Medium", "High"))</f>
        <v>Medium</v>
      </c>
      <c r="BL1324" t="str">
        <f>IF(L1324 &lt;= 'Additional Data'!$AA$2, "Low", IF(L1324 &lt;= 'Additional Data'!$AA$3, "Medium", "High"))</f>
        <v>Medium</v>
      </c>
      <c r="BM1324">
        <v>1323</v>
      </c>
    </row>
    <row r="1325" spans="1:65" x14ac:dyDescent="0.25">
      <c r="A1325">
        <v>24367</v>
      </c>
      <c r="B1325" t="str">
        <f>IF(A1325 &lt;= 'Additional Data'!$B$2,"Low", IF(A1325 &lt;='Additional Data'!$B$3, "Medium", "High"))</f>
        <v>Low</v>
      </c>
      <c r="C1325">
        <v>1</v>
      </c>
      <c r="D1325">
        <v>0</v>
      </c>
      <c r="E1325">
        <v>58</v>
      </c>
      <c r="F1325" t="str">
        <f t="shared" si="180"/>
        <v>Mid</v>
      </c>
      <c r="G1325">
        <v>2</v>
      </c>
      <c r="H1325">
        <v>4</v>
      </c>
      <c r="I1325">
        <v>2</v>
      </c>
      <c r="J1325">
        <v>0</v>
      </c>
      <c r="K1325">
        <v>11</v>
      </c>
      <c r="L1325">
        <v>5</v>
      </c>
      <c r="M1325">
        <f>INDEX('Additional Data'!$H$2:$M$2, MATCH(MAX(G1325:L1325), G1325:L1325,0))</f>
        <v>0</v>
      </c>
      <c r="N1325">
        <v>1</v>
      </c>
      <c r="O1325">
        <v>1</v>
      </c>
      <c r="P1325">
        <v>0</v>
      </c>
      <c r="Q1325">
        <v>2</v>
      </c>
      <c r="R1325">
        <v>9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3</v>
      </c>
      <c r="Z1325">
        <v>11</v>
      </c>
      <c r="AA1325">
        <v>0</v>
      </c>
      <c r="AB1325">
        <v>38</v>
      </c>
      <c r="AC1325" t="str" cm="1">
        <f t="array" ref="AC1325">_xlfn.IFS(AB1325 &lt; 30, "&lt; 30", AB1325 &lt; 40, "30-39", AB1325 &lt; 50, "40-49", AB1325 &gt;= 50, "50+")</f>
        <v>30-39</v>
      </c>
      <c r="AD1325">
        <v>2625</v>
      </c>
      <c r="AE1325">
        <v>0</v>
      </c>
      <c r="AF1325">
        <v>0</v>
      </c>
      <c r="AG1325">
        <v>1</v>
      </c>
      <c r="AH1325">
        <v>0</v>
      </c>
      <c r="AI1325">
        <v>0</v>
      </c>
      <c r="AJ1325" t="str" cm="1">
        <f t="array" ref="AJ132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32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25">
        <v>0</v>
      </c>
      <c r="AM1325">
        <v>1</v>
      </c>
      <c r="AN1325">
        <v>0</v>
      </c>
      <c r="AO1325">
        <v>0</v>
      </c>
      <c r="AP1325">
        <v>0</v>
      </c>
      <c r="AQ1325" t="str" cm="1">
        <f t="array" ref="AQ132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325" t="str" cm="1">
        <f t="array" ref="AR132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325">
        <v>19</v>
      </c>
      <c r="AT1325">
        <v>14</v>
      </c>
      <c r="AU1325">
        <v>0</v>
      </c>
      <c r="AV1325">
        <v>1</v>
      </c>
      <c r="AW1325" t="s">
        <v>45</v>
      </c>
      <c r="AX1325" t="s">
        <v>13</v>
      </c>
      <c r="AY1325" t="str">
        <f t="shared" si="181"/>
        <v>Store</v>
      </c>
      <c r="AZ1325">
        <v>3</v>
      </c>
      <c r="BA1325" t="s">
        <v>44</v>
      </c>
      <c r="BB1325">
        <f t="shared" si="182"/>
        <v>3</v>
      </c>
      <c r="BC1325">
        <f t="shared" si="183"/>
        <v>24</v>
      </c>
      <c r="BD1325">
        <f t="shared" si="184"/>
        <v>5</v>
      </c>
      <c r="BE1325">
        <f t="shared" si="185"/>
        <v>0</v>
      </c>
      <c r="BF1325">
        <f t="shared" si="186"/>
        <v>0</v>
      </c>
      <c r="BG1325">
        <f t="shared" si="187"/>
        <v>5</v>
      </c>
      <c r="BH1325">
        <f t="shared" si="188"/>
        <v>0</v>
      </c>
      <c r="BI1325" t="str">
        <f>VLOOKUP(BH1325,'Additional Data'!$E$1:$F$12,2,FALSE)</f>
        <v>Churned Customer</v>
      </c>
      <c r="BJ1325" t="str">
        <f>IF(G1325 &lt;= 'Additional Data'!$Q$2, "Low", IF(G1325 &lt;= 'Additional Data'!$Q$3, "Medium", "High"))</f>
        <v>Low</v>
      </c>
      <c r="BK1325" t="str">
        <f>IF(K1325 &lt;= 'Additional Data'!$V$2, "Low", IF(K1325 &lt;= 'Additional Data'!$V$3, "Medium", "High"))</f>
        <v>Medium</v>
      </c>
      <c r="BL1325" t="str">
        <f>IF(L1325 &lt;= 'Additional Data'!$AA$2, "Low", IF(L1325 &lt;= 'Additional Data'!$AA$3, "Medium", "High"))</f>
        <v>Low</v>
      </c>
      <c r="BM1325">
        <v>1324</v>
      </c>
    </row>
    <row r="1326" spans="1:65" x14ac:dyDescent="0.25">
      <c r="A1326">
        <v>33249</v>
      </c>
      <c r="B1326" t="str">
        <f>IF(A1326 &lt;= 'Additional Data'!$B$2,"Low", IF(A1326 &lt;='Additional Data'!$B$3, "Medium", "High"))</f>
        <v>Low</v>
      </c>
      <c r="C1326">
        <v>1</v>
      </c>
      <c r="D1326">
        <v>0</v>
      </c>
      <c r="E1326">
        <v>11</v>
      </c>
      <c r="F1326" t="str">
        <f t="shared" si="180"/>
        <v>Recent</v>
      </c>
      <c r="G1326">
        <v>6</v>
      </c>
      <c r="H1326">
        <v>10</v>
      </c>
      <c r="I1326">
        <v>21</v>
      </c>
      <c r="J1326">
        <v>19</v>
      </c>
      <c r="K1326">
        <v>14</v>
      </c>
      <c r="L1326">
        <v>42</v>
      </c>
      <c r="M1326">
        <f>INDEX('Additional Data'!$H$2:$M$2, MATCH(MAX(G1326:L1326), G1326:L1326,0))</f>
        <v>0</v>
      </c>
      <c r="N1326">
        <v>2</v>
      </c>
      <c r="O1326">
        <v>2</v>
      </c>
      <c r="P1326">
        <v>1</v>
      </c>
      <c r="Q1326">
        <v>3</v>
      </c>
      <c r="R1326">
        <v>6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3</v>
      </c>
      <c r="Z1326">
        <v>11</v>
      </c>
      <c r="AA1326">
        <v>0</v>
      </c>
      <c r="AB1326">
        <v>45</v>
      </c>
      <c r="AC1326" t="str" cm="1">
        <f t="array" ref="AC1326">_xlfn.IFS(AB1326 &lt; 30, "&lt; 30", AB1326 &lt; 40, "30-39", AB1326 &lt; 50, "40-49", AB1326 &gt;= 50, "50+")</f>
        <v>40-49</v>
      </c>
      <c r="AD1326">
        <v>2653</v>
      </c>
      <c r="AE1326">
        <v>0</v>
      </c>
      <c r="AF1326">
        <v>0</v>
      </c>
      <c r="AG1326">
        <v>1</v>
      </c>
      <c r="AH1326">
        <v>0</v>
      </c>
      <c r="AI1326">
        <v>0</v>
      </c>
      <c r="AJ1326" t="str" cm="1">
        <f t="array" ref="AJ132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32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26">
        <v>0</v>
      </c>
      <c r="AM1326">
        <v>0</v>
      </c>
      <c r="AN1326">
        <v>1</v>
      </c>
      <c r="AO1326">
        <v>0</v>
      </c>
      <c r="AP1326">
        <v>0</v>
      </c>
      <c r="AQ1326" t="str" cm="1">
        <f t="array" ref="AQ132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26" t="str" cm="1">
        <f t="array" ref="AR132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26">
        <v>70</v>
      </c>
      <c r="AT1326">
        <v>28</v>
      </c>
      <c r="AU1326">
        <v>0</v>
      </c>
      <c r="AV1326">
        <v>1</v>
      </c>
      <c r="AW1326" t="s">
        <v>47</v>
      </c>
      <c r="AX1326" t="s">
        <v>13</v>
      </c>
      <c r="AY1326" t="str">
        <f t="shared" si="181"/>
        <v>Store</v>
      </c>
      <c r="AZ1326">
        <v>6</v>
      </c>
      <c r="BA1326" t="s">
        <v>44</v>
      </c>
      <c r="BB1326">
        <f t="shared" si="182"/>
        <v>6</v>
      </c>
      <c r="BC1326">
        <f t="shared" si="183"/>
        <v>112</v>
      </c>
      <c r="BD1326">
        <f t="shared" si="184"/>
        <v>9</v>
      </c>
      <c r="BE1326">
        <f t="shared" si="185"/>
        <v>2</v>
      </c>
      <c r="BF1326">
        <f t="shared" si="186"/>
        <v>3</v>
      </c>
      <c r="BG1326">
        <f t="shared" si="187"/>
        <v>14</v>
      </c>
      <c r="BH1326">
        <f t="shared" si="188"/>
        <v>4</v>
      </c>
      <c r="BI1326" t="str">
        <f>VLOOKUP(BH1326,'Additional Data'!$E$1:$F$12,2,FALSE)</f>
        <v>At Risk</v>
      </c>
      <c r="BJ1326" t="str">
        <f>IF(G1326 &lt;= 'Additional Data'!$Q$2, "Low", IF(G1326 &lt;= 'Additional Data'!$Q$3, "Medium", "High"))</f>
        <v>Low</v>
      </c>
      <c r="BK1326" t="str">
        <f>IF(K1326 &lt;= 'Additional Data'!$V$2, "Low", IF(K1326 &lt;= 'Additional Data'!$V$3, "Medium", "High"))</f>
        <v>Medium</v>
      </c>
      <c r="BL1326" t="str">
        <f>IF(L1326 &lt;= 'Additional Data'!$AA$2, "Low", IF(L1326 &lt;= 'Additional Data'!$AA$3, "Medium", "High"))</f>
        <v>Medium</v>
      </c>
      <c r="BM1326">
        <v>1325</v>
      </c>
    </row>
    <row r="1327" spans="1:65" x14ac:dyDescent="0.25">
      <c r="A1327">
        <v>26887</v>
      </c>
      <c r="B1327" t="str">
        <f>IF(A1327 &lt;= 'Additional Data'!$B$2,"Low", IF(A1327 &lt;='Additional Data'!$B$3, "Medium", "High"))</f>
        <v>Low</v>
      </c>
      <c r="C1327">
        <v>0</v>
      </c>
      <c r="D1327">
        <v>1</v>
      </c>
      <c r="E1327">
        <v>27</v>
      </c>
      <c r="F1327" t="str">
        <f t="shared" si="180"/>
        <v>Recent</v>
      </c>
      <c r="G1327">
        <v>6</v>
      </c>
      <c r="H1327">
        <v>7</v>
      </c>
      <c r="I1327">
        <v>4</v>
      </c>
      <c r="J1327">
        <v>3</v>
      </c>
      <c r="K1327">
        <v>4</v>
      </c>
      <c r="L1327">
        <v>6</v>
      </c>
      <c r="M1327">
        <f>INDEX('Additional Data'!$H$2:$M$2, MATCH(MAX(G1327:L1327), G1327:L1327,0))</f>
        <v>0</v>
      </c>
      <c r="N1327">
        <v>1</v>
      </c>
      <c r="O1327">
        <v>1</v>
      </c>
      <c r="P1327">
        <v>0</v>
      </c>
      <c r="Q1327">
        <v>3</v>
      </c>
      <c r="R1327">
        <v>6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3</v>
      </c>
      <c r="Z1327">
        <v>11</v>
      </c>
      <c r="AA1327">
        <v>0</v>
      </c>
      <c r="AB1327">
        <v>61</v>
      </c>
      <c r="AC1327" t="str" cm="1">
        <f t="array" ref="AC1327">_xlfn.IFS(AB1327 &lt; 30, "&lt; 30", AB1327 &lt; 40, "30-39", AB1327 &lt; 50, "40-49", AB1327 &gt;= 50, "50+")</f>
        <v>50+</v>
      </c>
      <c r="AD1327">
        <v>2663</v>
      </c>
      <c r="AE1327">
        <v>0</v>
      </c>
      <c r="AF1327">
        <v>1</v>
      </c>
      <c r="AG1327">
        <v>0</v>
      </c>
      <c r="AH1327">
        <v>0</v>
      </c>
      <c r="AI1327">
        <v>0</v>
      </c>
      <c r="AJ1327" t="str" cm="1">
        <f t="array" ref="AJ132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2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27">
        <v>1</v>
      </c>
      <c r="AM1327">
        <v>0</v>
      </c>
      <c r="AN1327">
        <v>0</v>
      </c>
      <c r="AO1327">
        <v>0</v>
      </c>
      <c r="AP1327">
        <v>0</v>
      </c>
      <c r="AQ1327" t="str" cm="1">
        <f t="array" ref="AQ132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327" t="str" cm="1">
        <f t="array" ref="AR132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327">
        <v>24</v>
      </c>
      <c r="AT1327">
        <v>18</v>
      </c>
      <c r="AU1327">
        <v>0</v>
      </c>
      <c r="AV1327">
        <v>1</v>
      </c>
      <c r="AW1327" t="s">
        <v>45</v>
      </c>
      <c r="AX1327" t="s">
        <v>13</v>
      </c>
      <c r="AY1327" t="str">
        <f t="shared" si="181"/>
        <v>Store</v>
      </c>
      <c r="AZ1327">
        <v>4</v>
      </c>
      <c r="BA1327" t="s">
        <v>44</v>
      </c>
      <c r="BB1327">
        <f t="shared" si="182"/>
        <v>4</v>
      </c>
      <c r="BC1327">
        <f t="shared" si="183"/>
        <v>30</v>
      </c>
      <c r="BD1327">
        <f t="shared" si="184"/>
        <v>8</v>
      </c>
      <c r="BE1327">
        <f t="shared" si="185"/>
        <v>0</v>
      </c>
      <c r="BF1327">
        <f t="shared" si="186"/>
        <v>0</v>
      </c>
      <c r="BG1327">
        <f t="shared" si="187"/>
        <v>8</v>
      </c>
      <c r="BH1327">
        <f t="shared" si="188"/>
        <v>1</v>
      </c>
      <c r="BI1327" t="str">
        <f>VLOOKUP(BH1327,'Additional Data'!$E$1:$F$12,2,FALSE)</f>
        <v>Churned Customer</v>
      </c>
      <c r="BJ1327" t="str">
        <f>IF(G1327 &lt;= 'Additional Data'!$Q$2, "Low", IF(G1327 &lt;= 'Additional Data'!$Q$3, "Medium", "High"))</f>
        <v>Low</v>
      </c>
      <c r="BK1327" t="str">
        <f>IF(K1327 &lt;= 'Additional Data'!$V$2, "Low", IF(K1327 &lt;= 'Additional Data'!$V$3, "Medium", "High"))</f>
        <v>Medium</v>
      </c>
      <c r="BL1327" t="str">
        <f>IF(L1327 &lt;= 'Additional Data'!$AA$2, "Low", IF(L1327 &lt;= 'Additional Data'!$AA$3, "Medium", "High"))</f>
        <v>Low</v>
      </c>
      <c r="BM1327">
        <v>1326</v>
      </c>
    </row>
    <row r="1328" spans="1:65" x14ac:dyDescent="0.25">
      <c r="A1328">
        <v>50150</v>
      </c>
      <c r="B1328" t="str">
        <f>IF(A1328 &lt;= 'Additional Data'!$B$2,"Low", IF(A1328 &lt;='Additional Data'!$B$3, "Medium", "High"))</f>
        <v>Medium</v>
      </c>
      <c r="C1328">
        <v>0</v>
      </c>
      <c r="D1328">
        <v>0</v>
      </c>
      <c r="E1328">
        <v>32</v>
      </c>
      <c r="F1328" t="str">
        <f t="shared" si="180"/>
        <v>Mid</v>
      </c>
      <c r="G1328">
        <v>135</v>
      </c>
      <c r="H1328">
        <v>46</v>
      </c>
      <c r="I1328">
        <v>92</v>
      </c>
      <c r="J1328">
        <v>65</v>
      </c>
      <c r="K1328">
        <v>61</v>
      </c>
      <c r="L1328">
        <v>11</v>
      </c>
      <c r="M1328">
        <f>INDEX('Additional Data'!$H$2:$M$2, MATCH(MAX(G1328:L1328), G1328:L1328,0))</f>
        <v>0</v>
      </c>
      <c r="N1328">
        <v>2</v>
      </c>
      <c r="O1328">
        <v>5</v>
      </c>
      <c r="P1328">
        <v>2</v>
      </c>
      <c r="Q1328">
        <v>7</v>
      </c>
      <c r="R1328">
        <v>5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3</v>
      </c>
      <c r="Z1328">
        <v>11</v>
      </c>
      <c r="AA1328">
        <v>0</v>
      </c>
      <c r="AB1328">
        <v>37</v>
      </c>
      <c r="AC1328" t="str" cm="1">
        <f t="array" ref="AC1328">_xlfn.IFS(AB1328 &lt; 30, "&lt; 30", AB1328 &lt; 40, "30-39", AB1328 &lt; 50, "40-49", AB1328 &gt;= 50, "50+")</f>
        <v>30-39</v>
      </c>
      <c r="AD1328">
        <v>2533</v>
      </c>
      <c r="AE1328">
        <v>0</v>
      </c>
      <c r="AF1328">
        <v>1</v>
      </c>
      <c r="AG1328">
        <v>0</v>
      </c>
      <c r="AH1328">
        <v>0</v>
      </c>
      <c r="AI1328">
        <v>0</v>
      </c>
      <c r="AJ1328" t="str" cm="1">
        <f t="array" ref="AJ132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2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28">
        <v>0</v>
      </c>
      <c r="AM1328">
        <v>0</v>
      </c>
      <c r="AN1328">
        <v>0</v>
      </c>
      <c r="AO1328">
        <v>0</v>
      </c>
      <c r="AP1328">
        <v>1</v>
      </c>
      <c r="AQ1328" t="str" cm="1">
        <f t="array" ref="AQ132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328" t="str" cm="1">
        <f t="array" ref="AR132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28">
        <v>399</v>
      </c>
      <c r="AT1328">
        <v>388</v>
      </c>
      <c r="AU1328">
        <v>0</v>
      </c>
      <c r="AV1328">
        <v>0</v>
      </c>
      <c r="AW1328" t="s">
        <v>46</v>
      </c>
      <c r="AX1328" t="s">
        <v>13</v>
      </c>
      <c r="AY1328" t="str">
        <f t="shared" si="181"/>
        <v>Store</v>
      </c>
      <c r="AZ1328">
        <v>14</v>
      </c>
      <c r="BA1328" t="s">
        <v>44</v>
      </c>
      <c r="BB1328">
        <f t="shared" si="182"/>
        <v>14</v>
      </c>
      <c r="BC1328">
        <f t="shared" si="183"/>
        <v>410</v>
      </c>
      <c r="BD1328">
        <f t="shared" si="184"/>
        <v>7</v>
      </c>
      <c r="BE1328">
        <f t="shared" si="185"/>
        <v>5</v>
      </c>
      <c r="BF1328">
        <f t="shared" si="186"/>
        <v>5</v>
      </c>
      <c r="BG1328">
        <f t="shared" si="187"/>
        <v>17</v>
      </c>
      <c r="BH1328">
        <f t="shared" si="188"/>
        <v>5</v>
      </c>
      <c r="BI1328" t="str">
        <f>VLOOKUP(BH1328,'Additional Data'!$E$1:$F$12,2,FALSE)</f>
        <v>Loyal Customer</v>
      </c>
      <c r="BJ1328" t="str">
        <f>IF(G1328 &lt;= 'Additional Data'!$Q$2, "Low", IF(G1328 &lt;= 'Additional Data'!$Q$3, "Medium", "High"))</f>
        <v>Medium</v>
      </c>
      <c r="BK1328" t="str">
        <f>IF(K1328 &lt;= 'Additional Data'!$V$2, "Low", IF(K1328 &lt;= 'Additional Data'!$V$3, "Medium", "High"))</f>
        <v>High</v>
      </c>
      <c r="BL1328" t="str">
        <f>IF(L1328 &lt;= 'Additional Data'!$AA$2, "Low", IF(L1328 &lt;= 'Additional Data'!$AA$3, "Medium", "High"))</f>
        <v>Medium</v>
      </c>
      <c r="BM1328">
        <v>1327</v>
      </c>
    </row>
    <row r="1329" spans="1:65" x14ac:dyDescent="0.25">
      <c r="A1329">
        <v>62061</v>
      </c>
      <c r="B1329" t="str">
        <f>IF(A1329 &lt;= 'Additional Data'!$B$2,"Low", IF(A1329 &lt;='Additional Data'!$B$3, "Medium", "High"))</f>
        <v>Medium</v>
      </c>
      <c r="C1329">
        <v>0</v>
      </c>
      <c r="D1329">
        <v>1</v>
      </c>
      <c r="E1329">
        <v>12</v>
      </c>
      <c r="F1329" t="str">
        <f t="shared" si="180"/>
        <v>Recent</v>
      </c>
      <c r="G1329">
        <v>641</v>
      </c>
      <c r="H1329">
        <v>7</v>
      </c>
      <c r="I1329">
        <v>84</v>
      </c>
      <c r="J1329">
        <v>0</v>
      </c>
      <c r="K1329">
        <v>30</v>
      </c>
      <c r="L1329">
        <v>38</v>
      </c>
      <c r="M1329">
        <f>INDEX('Additional Data'!$H$2:$M$2, MATCH(MAX(G1329:L1329), G1329:L1329,0))</f>
        <v>0</v>
      </c>
      <c r="N1329">
        <v>3</v>
      </c>
      <c r="O1329">
        <v>10</v>
      </c>
      <c r="P1329">
        <v>4</v>
      </c>
      <c r="Q1329">
        <v>7</v>
      </c>
      <c r="R1329">
        <v>6</v>
      </c>
      <c r="S1329">
        <v>0</v>
      </c>
      <c r="T1329">
        <v>1</v>
      </c>
      <c r="U1329">
        <v>0</v>
      </c>
      <c r="V1329">
        <v>0</v>
      </c>
      <c r="W1329">
        <v>0</v>
      </c>
      <c r="X1329">
        <v>0</v>
      </c>
      <c r="Y1329">
        <v>3</v>
      </c>
      <c r="Z1329">
        <v>11</v>
      </c>
      <c r="AA1329">
        <v>0</v>
      </c>
      <c r="AB1329">
        <v>44</v>
      </c>
      <c r="AC1329" t="str" cm="1">
        <f t="array" ref="AC1329">_xlfn.IFS(AB1329 &lt; 30, "&lt; 30", AB1329 &lt; 40, "30-39", AB1329 &lt; 50, "40-49", AB1329 &gt;= 50, "50+")</f>
        <v>40-49</v>
      </c>
      <c r="AD1329">
        <v>2461</v>
      </c>
      <c r="AE1329">
        <v>0</v>
      </c>
      <c r="AF1329">
        <v>0</v>
      </c>
      <c r="AG1329">
        <v>0</v>
      </c>
      <c r="AH1329">
        <v>1</v>
      </c>
      <c r="AI1329">
        <v>0</v>
      </c>
      <c r="AJ1329" t="str" cm="1">
        <f t="array" ref="AJ132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32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29">
        <v>0</v>
      </c>
      <c r="AM1329">
        <v>0</v>
      </c>
      <c r="AN1329">
        <v>1</v>
      </c>
      <c r="AO1329">
        <v>0</v>
      </c>
      <c r="AP1329">
        <v>0</v>
      </c>
      <c r="AQ1329" t="str" cm="1">
        <f t="array" ref="AQ132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29" t="str" cm="1">
        <f t="array" ref="AR132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29">
        <v>762</v>
      </c>
      <c r="AT1329">
        <v>724</v>
      </c>
      <c r="AU1329">
        <v>1</v>
      </c>
      <c r="AV1329">
        <v>1</v>
      </c>
      <c r="AW1329" t="s">
        <v>46</v>
      </c>
      <c r="AX1329" t="s">
        <v>11</v>
      </c>
      <c r="AY1329" t="str">
        <f t="shared" si="181"/>
        <v>Web</v>
      </c>
      <c r="AZ1329">
        <v>21</v>
      </c>
      <c r="BA1329" t="s">
        <v>48</v>
      </c>
      <c r="BB1329">
        <f t="shared" si="182"/>
        <v>21</v>
      </c>
      <c r="BC1329">
        <f t="shared" si="183"/>
        <v>800</v>
      </c>
      <c r="BD1329">
        <f t="shared" si="184"/>
        <v>9</v>
      </c>
      <c r="BE1329">
        <f t="shared" si="185"/>
        <v>8</v>
      </c>
      <c r="BF1329">
        <f t="shared" si="186"/>
        <v>6</v>
      </c>
      <c r="BG1329">
        <f t="shared" si="187"/>
        <v>23</v>
      </c>
      <c r="BH1329">
        <f t="shared" si="188"/>
        <v>8</v>
      </c>
      <c r="BI1329" t="str">
        <f>VLOOKUP(BH1329,'Additional Data'!$E$1:$F$12,2,FALSE)</f>
        <v>Top Customer</v>
      </c>
      <c r="BJ1329" t="str">
        <f>IF(G1329 &lt;= 'Additional Data'!$Q$2, "Low", IF(G1329 &lt;= 'Additional Data'!$Q$3, "Medium", "High"))</f>
        <v>High</v>
      </c>
      <c r="BK1329" t="str">
        <f>IF(K1329 &lt;= 'Additional Data'!$V$2, "Low", IF(K1329 &lt;= 'Additional Data'!$V$3, "Medium", "High"))</f>
        <v>Medium</v>
      </c>
      <c r="BL1329" t="str">
        <f>IF(L1329 &lt;= 'Additional Data'!$AA$2, "Low", IF(L1329 &lt;= 'Additional Data'!$AA$3, "Medium", "High"))</f>
        <v>Medium</v>
      </c>
      <c r="BM1329">
        <v>1328</v>
      </c>
    </row>
    <row r="1330" spans="1:65" x14ac:dyDescent="0.25">
      <c r="A1330">
        <v>85696</v>
      </c>
      <c r="B1330" t="str">
        <f>IF(A1330 &lt;= 'Additional Data'!$B$2,"Low", IF(A1330 &lt;='Additional Data'!$B$3, "Medium", "High"))</f>
        <v>High</v>
      </c>
      <c r="C1330">
        <v>0</v>
      </c>
      <c r="D1330">
        <v>0</v>
      </c>
      <c r="E1330">
        <v>88</v>
      </c>
      <c r="F1330" t="str">
        <f t="shared" si="180"/>
        <v>Old</v>
      </c>
      <c r="G1330">
        <v>714</v>
      </c>
      <c r="H1330">
        <v>76</v>
      </c>
      <c r="I1330">
        <v>395</v>
      </c>
      <c r="J1330">
        <v>116</v>
      </c>
      <c r="K1330">
        <v>0</v>
      </c>
      <c r="L1330">
        <v>12</v>
      </c>
      <c r="M1330">
        <f>INDEX('Additional Data'!$H$2:$M$2, MATCH(MAX(G1330:L1330), G1330:L1330,0))</f>
        <v>0</v>
      </c>
      <c r="N1330">
        <v>1</v>
      </c>
      <c r="O1330">
        <v>4</v>
      </c>
      <c r="P1330">
        <v>6</v>
      </c>
      <c r="Q1330">
        <v>9</v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3</v>
      </c>
      <c r="Z1330">
        <v>11</v>
      </c>
      <c r="AA1330">
        <v>1</v>
      </c>
      <c r="AB1330">
        <v>58</v>
      </c>
      <c r="AC1330" t="str" cm="1">
        <f t="array" ref="AC1330">_xlfn.IFS(AB1330 &lt; 30, "&lt; 30", AB1330 &lt; 40, "30-39", AB1330 &lt; 50, "40-49", AB1330 &gt;= 50, "50+")</f>
        <v>50+</v>
      </c>
      <c r="AD1330">
        <v>2581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 t="str" cm="1">
        <f t="array" ref="AJ133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33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30">
        <v>0</v>
      </c>
      <c r="AM1330">
        <v>0</v>
      </c>
      <c r="AN1330">
        <v>0</v>
      </c>
      <c r="AO1330">
        <v>0</v>
      </c>
      <c r="AP1330">
        <v>1</v>
      </c>
      <c r="AQ1330" t="str" cm="1">
        <f t="array" ref="AQ133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330" t="str" cm="1">
        <f t="array" ref="AR133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30">
        <v>1301</v>
      </c>
      <c r="AT1330">
        <v>1289</v>
      </c>
      <c r="AU1330">
        <v>0</v>
      </c>
      <c r="AV1330">
        <v>0</v>
      </c>
      <c r="AW1330" t="s">
        <v>43</v>
      </c>
      <c r="AX1330" t="s">
        <v>13</v>
      </c>
      <c r="AY1330" t="str">
        <f t="shared" si="181"/>
        <v>Store</v>
      </c>
      <c r="AZ1330">
        <v>19</v>
      </c>
      <c r="BA1330" t="s">
        <v>44</v>
      </c>
      <c r="BB1330">
        <f t="shared" si="182"/>
        <v>19</v>
      </c>
      <c r="BC1330">
        <f t="shared" si="183"/>
        <v>1313</v>
      </c>
      <c r="BD1330">
        <f t="shared" si="184"/>
        <v>1.9999999999999996</v>
      </c>
      <c r="BE1330">
        <f t="shared" si="185"/>
        <v>7</v>
      </c>
      <c r="BF1330">
        <f t="shared" si="186"/>
        <v>8</v>
      </c>
      <c r="BG1330">
        <f t="shared" si="187"/>
        <v>17</v>
      </c>
      <c r="BH1330">
        <f t="shared" si="188"/>
        <v>5</v>
      </c>
      <c r="BI1330" t="str">
        <f>VLOOKUP(BH1330,'Additional Data'!$E$1:$F$12,2,FALSE)</f>
        <v>Loyal Customer</v>
      </c>
      <c r="BJ1330" t="str">
        <f>IF(G1330 &lt;= 'Additional Data'!$Q$2, "Low", IF(G1330 &lt;= 'Additional Data'!$Q$3, "Medium", "High"))</f>
        <v>High</v>
      </c>
      <c r="BK1330" t="str">
        <f>IF(K1330 &lt;= 'Additional Data'!$V$2, "Low", IF(K1330 &lt;= 'Additional Data'!$V$3, "Medium", "High"))</f>
        <v>Low</v>
      </c>
      <c r="BL1330" t="str">
        <f>IF(L1330 &lt;= 'Additional Data'!$AA$2, "Low", IF(L1330 &lt;= 'Additional Data'!$AA$3, "Medium", "High"))</f>
        <v>Medium</v>
      </c>
      <c r="BM1330">
        <v>1329</v>
      </c>
    </row>
    <row r="1331" spans="1:65" x14ac:dyDescent="0.25">
      <c r="A1331">
        <v>76542</v>
      </c>
      <c r="B1331" t="str">
        <f>IF(A1331 &lt;= 'Additional Data'!$B$2,"Low", IF(A1331 &lt;='Additional Data'!$B$3, "Medium", "High"))</f>
        <v>High</v>
      </c>
      <c r="C1331">
        <v>0</v>
      </c>
      <c r="D1331">
        <v>0</v>
      </c>
      <c r="E1331">
        <v>91</v>
      </c>
      <c r="F1331" t="str">
        <f t="shared" si="180"/>
        <v>Old</v>
      </c>
      <c r="G1331">
        <v>794</v>
      </c>
      <c r="H1331">
        <v>73</v>
      </c>
      <c r="I1331">
        <v>573</v>
      </c>
      <c r="J1331">
        <v>0</v>
      </c>
      <c r="K1331">
        <v>29</v>
      </c>
      <c r="L1331">
        <v>14</v>
      </c>
      <c r="M1331">
        <f>INDEX('Additional Data'!$H$2:$M$2, MATCH(MAX(G1331:L1331), G1331:L1331,0))</f>
        <v>0</v>
      </c>
      <c r="N1331">
        <v>1</v>
      </c>
      <c r="O1331">
        <v>4</v>
      </c>
      <c r="P1331">
        <v>8</v>
      </c>
      <c r="Q1331">
        <v>10</v>
      </c>
      <c r="R1331">
        <v>2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3</v>
      </c>
      <c r="Z1331">
        <v>11</v>
      </c>
      <c r="AA1331">
        <v>0</v>
      </c>
      <c r="AB1331">
        <v>64</v>
      </c>
      <c r="AC1331" t="str" cm="1">
        <f t="array" ref="AC1331">_xlfn.IFS(AB1331 &lt; 30, "&lt; 30", AB1331 &lt; 40, "30-39", AB1331 &lt; 50, "40-49", AB1331 &gt;= 50, "50+")</f>
        <v>50+</v>
      </c>
      <c r="AD1331">
        <v>2615</v>
      </c>
      <c r="AE1331">
        <v>0</v>
      </c>
      <c r="AF1331">
        <v>0</v>
      </c>
      <c r="AG1331">
        <v>0</v>
      </c>
      <c r="AH1331">
        <v>1</v>
      </c>
      <c r="AI1331">
        <v>0</v>
      </c>
      <c r="AJ1331" t="str" cm="1">
        <f t="array" ref="AJ133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33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31">
        <v>0</v>
      </c>
      <c r="AM1331">
        <v>0</v>
      </c>
      <c r="AN1331">
        <v>0</v>
      </c>
      <c r="AO1331">
        <v>0</v>
      </c>
      <c r="AP1331">
        <v>1</v>
      </c>
      <c r="AQ1331" t="str" cm="1">
        <f t="array" ref="AQ133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331" t="str" cm="1">
        <f t="array" ref="AR133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31">
        <v>1469</v>
      </c>
      <c r="AT1331">
        <v>1455</v>
      </c>
      <c r="AU1331">
        <v>0</v>
      </c>
      <c r="AV1331">
        <v>0</v>
      </c>
      <c r="AW1331" t="s">
        <v>43</v>
      </c>
      <c r="AX1331" t="s">
        <v>13</v>
      </c>
      <c r="AY1331" t="str">
        <f t="shared" si="181"/>
        <v>Store</v>
      </c>
      <c r="AZ1331">
        <v>22</v>
      </c>
      <c r="BA1331" t="s">
        <v>44</v>
      </c>
      <c r="BB1331">
        <f t="shared" si="182"/>
        <v>22</v>
      </c>
      <c r="BC1331">
        <f t="shared" si="183"/>
        <v>1483</v>
      </c>
      <c r="BD1331">
        <f t="shared" si="184"/>
        <v>0.99999999999999978</v>
      </c>
      <c r="BE1331">
        <f t="shared" si="185"/>
        <v>8</v>
      </c>
      <c r="BF1331">
        <f t="shared" si="186"/>
        <v>8</v>
      </c>
      <c r="BG1331">
        <f t="shared" si="187"/>
        <v>17</v>
      </c>
      <c r="BH1331">
        <f t="shared" si="188"/>
        <v>5</v>
      </c>
      <c r="BI1331" t="str">
        <f>VLOOKUP(BH1331,'Additional Data'!$E$1:$F$12,2,FALSE)</f>
        <v>Loyal Customer</v>
      </c>
      <c r="BJ1331" t="str">
        <f>IF(G1331 &lt;= 'Additional Data'!$Q$2, "Low", IF(G1331 &lt;= 'Additional Data'!$Q$3, "Medium", "High"))</f>
        <v>High</v>
      </c>
      <c r="BK1331" t="str">
        <f>IF(K1331 &lt;= 'Additional Data'!$V$2, "Low", IF(K1331 &lt;= 'Additional Data'!$V$3, "Medium", "High"))</f>
        <v>Medium</v>
      </c>
      <c r="BL1331" t="str">
        <f>IF(L1331 &lt;= 'Additional Data'!$AA$2, "Low", IF(L1331 &lt;= 'Additional Data'!$AA$3, "Medium", "High"))</f>
        <v>Medium</v>
      </c>
      <c r="BM1331">
        <v>1330</v>
      </c>
    </row>
    <row r="1332" spans="1:65" x14ac:dyDescent="0.25">
      <c r="A1332">
        <v>70515</v>
      </c>
      <c r="B1332" t="str">
        <f>IF(A1332 &lt;= 'Additional Data'!$B$2,"Low", IF(A1332 &lt;='Additional Data'!$B$3, "Medium", "High"))</f>
        <v>High</v>
      </c>
      <c r="C1332">
        <v>0</v>
      </c>
      <c r="D1332">
        <v>0</v>
      </c>
      <c r="E1332">
        <v>12</v>
      </c>
      <c r="F1332" t="str">
        <f t="shared" si="180"/>
        <v>Recent</v>
      </c>
      <c r="G1332">
        <v>420</v>
      </c>
      <c r="H1332">
        <v>0</v>
      </c>
      <c r="I1332">
        <v>452</v>
      </c>
      <c r="J1332">
        <v>182</v>
      </c>
      <c r="K1332">
        <v>64</v>
      </c>
      <c r="L1332">
        <v>140</v>
      </c>
      <c r="M1332">
        <f>INDEX('Additional Data'!$H$2:$M$2, MATCH(MAX(G1332:L1332), G1332:L1332,0))</f>
        <v>0</v>
      </c>
      <c r="N1332">
        <v>1</v>
      </c>
      <c r="O1332">
        <v>6</v>
      </c>
      <c r="P1332">
        <v>6</v>
      </c>
      <c r="Q1332">
        <v>4</v>
      </c>
      <c r="R1332">
        <v>2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3</v>
      </c>
      <c r="Z1332">
        <v>11</v>
      </c>
      <c r="AA1332">
        <v>1</v>
      </c>
      <c r="AB1332">
        <v>27</v>
      </c>
      <c r="AC1332" t="str" cm="1">
        <f t="array" ref="AC1332">_xlfn.IFS(AB1332 &lt; 30, "&lt; 30", AB1332 &lt; 40, "30-39", AB1332 &lt; 50, "40-49", AB1332 &gt;= 50, "50+")</f>
        <v>&lt; 30</v>
      </c>
      <c r="AD1332">
        <v>2410</v>
      </c>
      <c r="AE1332">
        <v>0</v>
      </c>
      <c r="AF1332">
        <v>0</v>
      </c>
      <c r="AG1332">
        <v>1</v>
      </c>
      <c r="AH1332">
        <v>0</v>
      </c>
      <c r="AI1332">
        <v>0</v>
      </c>
      <c r="AJ1332" t="str" cm="1">
        <f t="array" ref="AJ133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33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32">
        <v>0</v>
      </c>
      <c r="AM1332">
        <v>0</v>
      </c>
      <c r="AN1332">
        <v>1</v>
      </c>
      <c r="AO1332">
        <v>0</v>
      </c>
      <c r="AP1332">
        <v>0</v>
      </c>
      <c r="AQ1332" t="str" cm="1">
        <f t="array" ref="AQ133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32" t="str" cm="1">
        <f t="array" ref="AR133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32">
        <v>1118</v>
      </c>
      <c r="AT1332">
        <v>978</v>
      </c>
      <c r="AU1332">
        <v>0</v>
      </c>
      <c r="AV1332">
        <v>0</v>
      </c>
      <c r="AW1332" t="s">
        <v>43</v>
      </c>
      <c r="AX1332" t="s">
        <v>11</v>
      </c>
      <c r="AY1332" t="str">
        <f t="shared" si="181"/>
        <v>Web</v>
      </c>
      <c r="AZ1332">
        <v>16</v>
      </c>
      <c r="BA1332" t="s">
        <v>44</v>
      </c>
      <c r="BB1332">
        <f t="shared" si="182"/>
        <v>16</v>
      </c>
      <c r="BC1332">
        <f t="shared" si="183"/>
        <v>1258</v>
      </c>
      <c r="BD1332">
        <f t="shared" si="184"/>
        <v>9</v>
      </c>
      <c r="BE1332">
        <f t="shared" si="185"/>
        <v>6</v>
      </c>
      <c r="BF1332">
        <f t="shared" si="186"/>
        <v>8</v>
      </c>
      <c r="BG1332">
        <f t="shared" si="187"/>
        <v>23</v>
      </c>
      <c r="BH1332">
        <f t="shared" si="188"/>
        <v>8</v>
      </c>
      <c r="BI1332" t="str">
        <f>VLOOKUP(BH1332,'Additional Data'!$E$1:$F$12,2,FALSE)</f>
        <v>Top Customer</v>
      </c>
      <c r="BJ1332" t="str">
        <f>IF(G1332 &lt;= 'Additional Data'!$Q$2, "Low", IF(G1332 &lt;= 'Additional Data'!$Q$3, "Medium", "High"))</f>
        <v>Medium</v>
      </c>
      <c r="BK1332" t="str">
        <f>IF(K1332 &lt;= 'Additional Data'!$V$2, "Low", IF(K1332 &lt;= 'Additional Data'!$V$3, "Medium", "High"))</f>
        <v>High</v>
      </c>
      <c r="BL1332" t="str">
        <f>IF(L1332 &lt;= 'Additional Data'!$AA$2, "Low", IF(L1332 &lt;= 'Additional Data'!$AA$3, "Medium", "High"))</f>
        <v>High</v>
      </c>
      <c r="BM1332">
        <v>1331</v>
      </c>
    </row>
    <row r="1333" spans="1:65" x14ac:dyDescent="0.25">
      <c r="A1333">
        <v>18227</v>
      </c>
      <c r="B1333" t="str">
        <f>IF(A1333 &lt;= 'Additional Data'!$B$2,"Low", IF(A1333 &lt;='Additional Data'!$B$3, "Medium", "High"))</f>
        <v>Low</v>
      </c>
      <c r="C1333">
        <v>1</v>
      </c>
      <c r="D1333">
        <v>0</v>
      </c>
      <c r="E1333">
        <v>21</v>
      </c>
      <c r="F1333" t="str">
        <f t="shared" si="180"/>
        <v>Recent</v>
      </c>
      <c r="G1333">
        <v>1</v>
      </c>
      <c r="H1333">
        <v>2</v>
      </c>
      <c r="I1333">
        <v>7</v>
      </c>
      <c r="J1333">
        <v>4</v>
      </c>
      <c r="K1333">
        <v>3</v>
      </c>
      <c r="L1333">
        <v>11</v>
      </c>
      <c r="M1333">
        <f>INDEX('Additional Data'!$H$2:$M$2, MATCH(MAX(G1333:L1333), G1333:L1333,0))</f>
        <v>0</v>
      </c>
      <c r="N1333">
        <v>1</v>
      </c>
      <c r="O1333">
        <v>0</v>
      </c>
      <c r="P1333">
        <v>1</v>
      </c>
      <c r="Q1333">
        <v>2</v>
      </c>
      <c r="R1333">
        <v>8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3</v>
      </c>
      <c r="Z1333">
        <v>11</v>
      </c>
      <c r="AA1333">
        <v>0</v>
      </c>
      <c r="AB1333">
        <v>33</v>
      </c>
      <c r="AC1333" t="str" cm="1">
        <f t="array" ref="AC1333">_xlfn.IFS(AB1333 &lt; 30, "&lt; 30", AB1333 &lt; 40, "30-39", AB1333 &lt; 50, "40-49", AB1333 &gt;= 50, "50+")</f>
        <v>30-39</v>
      </c>
      <c r="AD1333">
        <v>2757</v>
      </c>
      <c r="AE1333">
        <v>0</v>
      </c>
      <c r="AF1333">
        <v>0</v>
      </c>
      <c r="AG1333">
        <v>0</v>
      </c>
      <c r="AH1333">
        <v>1</v>
      </c>
      <c r="AI1333">
        <v>0</v>
      </c>
      <c r="AJ1333" t="str" cm="1">
        <f t="array" ref="AJ133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33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33">
        <v>0</v>
      </c>
      <c r="AM1333">
        <v>0</v>
      </c>
      <c r="AN1333">
        <v>1</v>
      </c>
      <c r="AO1333">
        <v>0</v>
      </c>
      <c r="AP1333">
        <v>0</v>
      </c>
      <c r="AQ1333" t="str" cm="1">
        <f t="array" ref="AQ133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33" t="str" cm="1">
        <f t="array" ref="AR133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33">
        <v>17</v>
      </c>
      <c r="AT1333">
        <v>6</v>
      </c>
      <c r="AU1333">
        <v>0</v>
      </c>
      <c r="AV1333">
        <v>1</v>
      </c>
      <c r="AW1333" t="s">
        <v>45</v>
      </c>
      <c r="AX1333" t="s">
        <v>13</v>
      </c>
      <c r="AY1333" t="str">
        <f t="shared" si="181"/>
        <v>Store</v>
      </c>
      <c r="AZ1333">
        <v>3</v>
      </c>
      <c r="BA1333" t="s">
        <v>44</v>
      </c>
      <c r="BB1333">
        <f t="shared" si="182"/>
        <v>3</v>
      </c>
      <c r="BC1333">
        <f t="shared" si="183"/>
        <v>28</v>
      </c>
      <c r="BD1333">
        <f t="shared" si="184"/>
        <v>8</v>
      </c>
      <c r="BE1333">
        <f t="shared" si="185"/>
        <v>0</v>
      </c>
      <c r="BF1333">
        <f t="shared" si="186"/>
        <v>0</v>
      </c>
      <c r="BG1333">
        <f t="shared" si="187"/>
        <v>8</v>
      </c>
      <c r="BH1333">
        <f t="shared" si="188"/>
        <v>1</v>
      </c>
      <c r="BI1333" t="str">
        <f>VLOOKUP(BH1333,'Additional Data'!$E$1:$F$12,2,FALSE)</f>
        <v>Churned Customer</v>
      </c>
      <c r="BJ1333" t="str">
        <f>IF(G1333 &lt;= 'Additional Data'!$Q$2, "Low", IF(G1333 &lt;= 'Additional Data'!$Q$3, "Medium", "High"))</f>
        <v>Low</v>
      </c>
      <c r="BK1333" t="str">
        <f>IF(K1333 &lt;= 'Additional Data'!$V$2, "Low", IF(K1333 &lt;= 'Additional Data'!$V$3, "Medium", "High"))</f>
        <v>Medium</v>
      </c>
      <c r="BL1333" t="str">
        <f>IF(L1333 &lt;= 'Additional Data'!$AA$2, "Low", IF(L1333 &lt;= 'Additional Data'!$AA$3, "Medium", "High"))</f>
        <v>Medium</v>
      </c>
      <c r="BM1333">
        <v>1332</v>
      </c>
    </row>
    <row r="1334" spans="1:65" x14ac:dyDescent="0.25">
      <c r="A1334">
        <v>69139</v>
      </c>
      <c r="B1334" t="str">
        <f>IF(A1334 &lt;= 'Additional Data'!$B$2,"Low", IF(A1334 &lt;='Additional Data'!$B$3, "Medium", "High"))</f>
        <v>High</v>
      </c>
      <c r="C1334">
        <v>0</v>
      </c>
      <c r="D1334">
        <v>1</v>
      </c>
      <c r="E1334">
        <v>23</v>
      </c>
      <c r="F1334" t="str">
        <f t="shared" si="180"/>
        <v>Recent</v>
      </c>
      <c r="G1334">
        <v>86</v>
      </c>
      <c r="H1334">
        <v>12</v>
      </c>
      <c r="I1334">
        <v>75</v>
      </c>
      <c r="J1334">
        <v>33</v>
      </c>
      <c r="K1334">
        <v>15</v>
      </c>
      <c r="L1334">
        <v>6</v>
      </c>
      <c r="M1334">
        <f>INDEX('Additional Data'!$H$2:$M$2, MATCH(MAX(G1334:L1334), G1334:L1334,0))</f>
        <v>0</v>
      </c>
      <c r="N1334">
        <v>1</v>
      </c>
      <c r="O1334">
        <v>4</v>
      </c>
      <c r="P1334">
        <v>1</v>
      </c>
      <c r="Q1334">
        <v>5</v>
      </c>
      <c r="R1334">
        <v>4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3</v>
      </c>
      <c r="Z1334">
        <v>11</v>
      </c>
      <c r="AA1334">
        <v>0</v>
      </c>
      <c r="AB1334">
        <v>55</v>
      </c>
      <c r="AC1334" t="str" cm="1">
        <f t="array" ref="AC1334">_xlfn.IFS(AB1334 &lt; 30, "&lt; 30", AB1334 &lt; 40, "30-39", AB1334 &lt; 50, "40-49", AB1334 &gt;= 50, "50+")</f>
        <v>50+</v>
      </c>
      <c r="AD1334">
        <v>2312</v>
      </c>
      <c r="AE1334">
        <v>0</v>
      </c>
      <c r="AF1334">
        <v>1</v>
      </c>
      <c r="AG1334">
        <v>0</v>
      </c>
      <c r="AH1334">
        <v>0</v>
      </c>
      <c r="AI1334">
        <v>0</v>
      </c>
      <c r="AJ1334" t="str" cm="1">
        <f t="array" ref="AJ133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3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34">
        <v>0</v>
      </c>
      <c r="AM1334">
        <v>0</v>
      </c>
      <c r="AN1334">
        <v>1</v>
      </c>
      <c r="AO1334">
        <v>0</v>
      </c>
      <c r="AP1334">
        <v>0</v>
      </c>
      <c r="AQ1334" t="str" cm="1">
        <f t="array" ref="AQ133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34" t="str" cm="1">
        <f t="array" ref="AR133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34">
        <v>221</v>
      </c>
      <c r="AT1334">
        <v>215</v>
      </c>
      <c r="AU1334">
        <v>0</v>
      </c>
      <c r="AV1334">
        <v>1</v>
      </c>
      <c r="AW1334" t="s">
        <v>47</v>
      </c>
      <c r="AX1334" t="s">
        <v>13</v>
      </c>
      <c r="AY1334" t="str">
        <f t="shared" si="181"/>
        <v>Store</v>
      </c>
      <c r="AZ1334">
        <v>10</v>
      </c>
      <c r="BA1334" t="s">
        <v>44</v>
      </c>
      <c r="BB1334">
        <f t="shared" si="182"/>
        <v>10</v>
      </c>
      <c r="BC1334">
        <f t="shared" si="183"/>
        <v>227</v>
      </c>
      <c r="BD1334">
        <f t="shared" si="184"/>
        <v>8</v>
      </c>
      <c r="BE1334">
        <f t="shared" si="185"/>
        <v>4</v>
      </c>
      <c r="BF1334">
        <f t="shared" si="186"/>
        <v>4</v>
      </c>
      <c r="BG1334">
        <f t="shared" si="187"/>
        <v>16</v>
      </c>
      <c r="BH1334">
        <f t="shared" si="188"/>
        <v>5</v>
      </c>
      <c r="BI1334" t="str">
        <f>VLOOKUP(BH1334,'Additional Data'!$E$1:$F$12,2,FALSE)</f>
        <v>Loyal Customer</v>
      </c>
      <c r="BJ1334" t="str">
        <f>IF(G1334 &lt;= 'Additional Data'!$Q$2, "Low", IF(G1334 &lt;= 'Additional Data'!$Q$3, "Medium", "High"))</f>
        <v>Medium</v>
      </c>
      <c r="BK1334" t="str">
        <f>IF(K1334 &lt;= 'Additional Data'!$V$2, "Low", IF(K1334 &lt;= 'Additional Data'!$V$3, "Medium", "High"))</f>
        <v>Medium</v>
      </c>
      <c r="BL1334" t="str">
        <f>IF(L1334 &lt;= 'Additional Data'!$AA$2, "Low", IF(L1334 &lt;= 'Additional Data'!$AA$3, "Medium", "High"))</f>
        <v>Low</v>
      </c>
      <c r="BM1334">
        <v>1333</v>
      </c>
    </row>
    <row r="1335" spans="1:65" x14ac:dyDescent="0.25">
      <c r="A1335">
        <v>69109</v>
      </c>
      <c r="B1335" t="str">
        <f>IF(A1335 &lt;= 'Additional Data'!$B$2,"Low", IF(A1335 &lt;='Additional Data'!$B$3, "Medium", "High"))</f>
        <v>High</v>
      </c>
      <c r="C1335">
        <v>0</v>
      </c>
      <c r="D1335">
        <v>0</v>
      </c>
      <c r="E1335">
        <v>10</v>
      </c>
      <c r="F1335" t="str">
        <f t="shared" si="180"/>
        <v>Recent</v>
      </c>
      <c r="G1335">
        <v>823</v>
      </c>
      <c r="H1335">
        <v>25</v>
      </c>
      <c r="I1335">
        <v>459</v>
      </c>
      <c r="J1335">
        <v>124</v>
      </c>
      <c r="K1335">
        <v>29</v>
      </c>
      <c r="L1335">
        <v>95</v>
      </c>
      <c r="M1335">
        <f>INDEX('Additional Data'!$H$2:$M$2, MATCH(MAX(G1335:L1335), G1335:L1335,0))</f>
        <v>0</v>
      </c>
      <c r="N1335">
        <v>1</v>
      </c>
      <c r="O1335">
        <v>6</v>
      </c>
      <c r="P1335">
        <v>6</v>
      </c>
      <c r="Q1335">
        <v>7</v>
      </c>
      <c r="R1335">
        <v>4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3</v>
      </c>
      <c r="Z1335">
        <v>11</v>
      </c>
      <c r="AA1335">
        <v>1</v>
      </c>
      <c r="AB1335">
        <v>38</v>
      </c>
      <c r="AC1335" t="str" cm="1">
        <f t="array" ref="AC1335">_xlfn.IFS(AB1335 &lt; 30, "&lt; 30", AB1335 &lt; 40, "30-39", AB1335 &lt; 50, "40-49", AB1335 &gt;= 50, "50+")</f>
        <v>30-39</v>
      </c>
      <c r="AD1335">
        <v>2756</v>
      </c>
      <c r="AE1335">
        <v>0</v>
      </c>
      <c r="AF1335">
        <v>1</v>
      </c>
      <c r="AG1335">
        <v>0</v>
      </c>
      <c r="AH1335">
        <v>0</v>
      </c>
      <c r="AI1335">
        <v>0</v>
      </c>
      <c r="AJ1335" t="str" cm="1">
        <f t="array" ref="AJ133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3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35">
        <v>0</v>
      </c>
      <c r="AM1335">
        <v>0</v>
      </c>
      <c r="AN1335">
        <v>1</v>
      </c>
      <c r="AO1335">
        <v>0</v>
      </c>
      <c r="AP1335">
        <v>0</v>
      </c>
      <c r="AQ1335" t="str" cm="1">
        <f t="array" ref="AQ133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35" t="str" cm="1">
        <f t="array" ref="AR133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35">
        <v>1460</v>
      </c>
      <c r="AT1335">
        <v>1365</v>
      </c>
      <c r="AU1335">
        <v>1</v>
      </c>
      <c r="AV1335">
        <v>0</v>
      </c>
      <c r="AW1335" t="s">
        <v>43</v>
      </c>
      <c r="AX1335" t="s">
        <v>13</v>
      </c>
      <c r="AY1335" t="str">
        <f t="shared" si="181"/>
        <v>Store</v>
      </c>
      <c r="AZ1335">
        <v>19</v>
      </c>
      <c r="BA1335" t="s">
        <v>48</v>
      </c>
      <c r="BB1335">
        <f t="shared" si="182"/>
        <v>19</v>
      </c>
      <c r="BC1335">
        <f t="shared" si="183"/>
        <v>1555</v>
      </c>
      <c r="BD1335">
        <f t="shared" si="184"/>
        <v>9</v>
      </c>
      <c r="BE1335">
        <f t="shared" si="185"/>
        <v>7</v>
      </c>
      <c r="BF1335">
        <f t="shared" si="186"/>
        <v>9</v>
      </c>
      <c r="BG1335">
        <f t="shared" si="187"/>
        <v>25</v>
      </c>
      <c r="BH1335">
        <f t="shared" si="188"/>
        <v>9</v>
      </c>
      <c r="BI1335" t="str">
        <f>VLOOKUP(BH1335,'Additional Data'!$E$1:$F$12,2,FALSE)</f>
        <v>Top Customer</v>
      </c>
      <c r="BJ1335" t="str">
        <f>IF(G1335 &lt;= 'Additional Data'!$Q$2, "Low", IF(G1335 &lt;= 'Additional Data'!$Q$3, "Medium", "High"))</f>
        <v>High</v>
      </c>
      <c r="BK1335" t="str">
        <f>IF(K1335 &lt;= 'Additional Data'!$V$2, "Low", IF(K1335 &lt;= 'Additional Data'!$V$3, "Medium", "High"))</f>
        <v>Medium</v>
      </c>
      <c r="BL1335" t="str">
        <f>IF(L1335 &lt;= 'Additional Data'!$AA$2, "Low", IF(L1335 &lt;= 'Additional Data'!$AA$3, "Medium", "High"))</f>
        <v>High</v>
      </c>
      <c r="BM1335">
        <v>1334</v>
      </c>
    </row>
    <row r="1336" spans="1:65" x14ac:dyDescent="0.25">
      <c r="A1336">
        <v>69627</v>
      </c>
      <c r="B1336" t="str">
        <f>IF(A1336 &lt;= 'Additional Data'!$B$2,"Low", IF(A1336 &lt;='Additional Data'!$B$3, "Medium", "High"))</f>
        <v>High</v>
      </c>
      <c r="C1336">
        <v>0</v>
      </c>
      <c r="D1336">
        <v>1</v>
      </c>
      <c r="E1336">
        <v>35</v>
      </c>
      <c r="F1336" t="str">
        <f t="shared" si="180"/>
        <v>Mid</v>
      </c>
      <c r="G1336">
        <v>231</v>
      </c>
      <c r="H1336">
        <v>161</v>
      </c>
      <c r="I1336">
        <v>215</v>
      </c>
      <c r="J1336">
        <v>171</v>
      </c>
      <c r="K1336">
        <v>30</v>
      </c>
      <c r="L1336">
        <v>53</v>
      </c>
      <c r="M1336">
        <f>INDEX('Additional Data'!$H$2:$M$2, MATCH(MAX(G1336:L1336), G1336:L1336,0))</f>
        <v>0</v>
      </c>
      <c r="N1336">
        <v>2</v>
      </c>
      <c r="O1336">
        <v>8</v>
      </c>
      <c r="P1336">
        <v>2</v>
      </c>
      <c r="Q1336">
        <v>11</v>
      </c>
      <c r="R1336">
        <v>5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3</v>
      </c>
      <c r="Z1336">
        <v>11</v>
      </c>
      <c r="AA1336">
        <v>0</v>
      </c>
      <c r="AB1336">
        <v>58</v>
      </c>
      <c r="AC1336" t="str" cm="1">
        <f t="array" ref="AC1336">_xlfn.IFS(AB1336 &lt; 30, "&lt; 30", AB1336 &lt; 40, "30-39", AB1336 &lt; 50, "40-49", AB1336 &gt;= 50, "50+")</f>
        <v>50+</v>
      </c>
      <c r="AD1336">
        <v>2628</v>
      </c>
      <c r="AE1336">
        <v>0</v>
      </c>
      <c r="AF1336">
        <v>0</v>
      </c>
      <c r="AG1336">
        <v>1</v>
      </c>
      <c r="AH1336">
        <v>0</v>
      </c>
      <c r="AI1336">
        <v>0</v>
      </c>
      <c r="AJ1336" t="str" cm="1">
        <f t="array" ref="AJ133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33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36">
        <v>0</v>
      </c>
      <c r="AM1336">
        <v>0</v>
      </c>
      <c r="AN1336">
        <v>1</v>
      </c>
      <c r="AO1336">
        <v>0</v>
      </c>
      <c r="AP1336">
        <v>0</v>
      </c>
      <c r="AQ1336" t="str" cm="1">
        <f t="array" ref="AQ133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36" t="str" cm="1">
        <f t="array" ref="AR133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36">
        <v>808</v>
      </c>
      <c r="AT1336">
        <v>755</v>
      </c>
      <c r="AU1336">
        <v>0</v>
      </c>
      <c r="AV1336">
        <v>1</v>
      </c>
      <c r="AW1336" t="s">
        <v>46</v>
      </c>
      <c r="AX1336" t="s">
        <v>13</v>
      </c>
      <c r="AY1336" t="str">
        <f t="shared" si="181"/>
        <v>Store</v>
      </c>
      <c r="AZ1336">
        <v>21</v>
      </c>
      <c r="BA1336" t="s">
        <v>44</v>
      </c>
      <c r="BB1336">
        <f t="shared" si="182"/>
        <v>21</v>
      </c>
      <c r="BC1336">
        <f t="shared" si="183"/>
        <v>861</v>
      </c>
      <c r="BD1336">
        <f t="shared" si="184"/>
        <v>7</v>
      </c>
      <c r="BE1336">
        <f t="shared" si="185"/>
        <v>8</v>
      </c>
      <c r="BF1336">
        <f t="shared" si="186"/>
        <v>6</v>
      </c>
      <c r="BG1336">
        <f t="shared" si="187"/>
        <v>21</v>
      </c>
      <c r="BH1336">
        <f t="shared" si="188"/>
        <v>8</v>
      </c>
      <c r="BI1336" t="str">
        <f>VLOOKUP(BH1336,'Additional Data'!$E$1:$F$12,2,FALSE)</f>
        <v>Top Customer</v>
      </c>
      <c r="BJ1336" t="str">
        <f>IF(G1336 &lt;= 'Additional Data'!$Q$2, "Low", IF(G1336 &lt;= 'Additional Data'!$Q$3, "Medium", "High"))</f>
        <v>Medium</v>
      </c>
      <c r="BK1336" t="str">
        <f>IF(K1336 &lt;= 'Additional Data'!$V$2, "Low", IF(K1336 &lt;= 'Additional Data'!$V$3, "Medium", "High"))</f>
        <v>Medium</v>
      </c>
      <c r="BL1336" t="str">
        <f>IF(L1336 &lt;= 'Additional Data'!$AA$2, "Low", IF(L1336 &lt;= 'Additional Data'!$AA$3, "Medium", "High"))</f>
        <v>Medium</v>
      </c>
      <c r="BM1336">
        <v>1335</v>
      </c>
    </row>
    <row r="1337" spans="1:65" x14ac:dyDescent="0.25">
      <c r="A1337">
        <v>38136</v>
      </c>
      <c r="B1337" t="str">
        <f>IF(A1337 &lt;= 'Additional Data'!$B$2,"Low", IF(A1337 &lt;='Additional Data'!$B$3, "Medium", "High"))</f>
        <v>Medium</v>
      </c>
      <c r="C1337">
        <v>1</v>
      </c>
      <c r="D1337">
        <v>0</v>
      </c>
      <c r="E1337">
        <v>69</v>
      </c>
      <c r="F1337" t="str">
        <f t="shared" si="180"/>
        <v>Old</v>
      </c>
      <c r="G1337">
        <v>8</v>
      </c>
      <c r="H1337">
        <v>15</v>
      </c>
      <c r="I1337">
        <v>27</v>
      </c>
      <c r="J1337">
        <v>0</v>
      </c>
      <c r="K1337">
        <v>20</v>
      </c>
      <c r="L1337">
        <v>33</v>
      </c>
      <c r="M1337">
        <f>INDEX('Additional Data'!$H$2:$M$2, MATCH(MAX(G1337:L1337), G1337:L1337,0))</f>
        <v>0</v>
      </c>
      <c r="N1337">
        <v>2</v>
      </c>
      <c r="O1337">
        <v>3</v>
      </c>
      <c r="P1337">
        <v>1</v>
      </c>
      <c r="Q1337">
        <v>2</v>
      </c>
      <c r="R1337">
        <v>8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3</v>
      </c>
      <c r="Z1337">
        <v>11</v>
      </c>
      <c r="AA1337">
        <v>0</v>
      </c>
      <c r="AB1337">
        <v>42</v>
      </c>
      <c r="AC1337" t="str" cm="1">
        <f t="array" ref="AC1337">_xlfn.IFS(AB1337 &lt; 30, "&lt; 30", AB1337 &lt; 40, "30-39", AB1337 &lt; 50, "40-49", AB1337 &gt;= 50, "50+")</f>
        <v>40-49</v>
      </c>
      <c r="AD1337">
        <v>2592</v>
      </c>
      <c r="AE1337">
        <v>0</v>
      </c>
      <c r="AF1337">
        <v>1</v>
      </c>
      <c r="AG1337">
        <v>0</v>
      </c>
      <c r="AH1337">
        <v>0</v>
      </c>
      <c r="AI1337">
        <v>0</v>
      </c>
      <c r="AJ1337" t="str" cm="1">
        <f t="array" ref="AJ133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3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37">
        <v>0</v>
      </c>
      <c r="AM1337">
        <v>0</v>
      </c>
      <c r="AN1337">
        <v>1</v>
      </c>
      <c r="AO1337">
        <v>0</v>
      </c>
      <c r="AP1337">
        <v>0</v>
      </c>
      <c r="AQ1337" t="str" cm="1">
        <f t="array" ref="AQ133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37" t="str" cm="1">
        <f t="array" ref="AR133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37">
        <v>70</v>
      </c>
      <c r="AT1337">
        <v>37</v>
      </c>
      <c r="AU1337">
        <v>1</v>
      </c>
      <c r="AV1337">
        <v>1</v>
      </c>
      <c r="AW1337" t="s">
        <v>47</v>
      </c>
      <c r="AX1337" t="s">
        <v>11</v>
      </c>
      <c r="AY1337" t="str">
        <f t="shared" si="181"/>
        <v>Web</v>
      </c>
      <c r="AZ1337">
        <v>6</v>
      </c>
      <c r="BA1337" t="s">
        <v>48</v>
      </c>
      <c r="BB1337">
        <f t="shared" si="182"/>
        <v>6</v>
      </c>
      <c r="BC1337">
        <f t="shared" si="183"/>
        <v>103</v>
      </c>
      <c r="BD1337">
        <f t="shared" si="184"/>
        <v>4</v>
      </c>
      <c r="BE1337">
        <f t="shared" si="185"/>
        <v>2</v>
      </c>
      <c r="BF1337">
        <f t="shared" si="186"/>
        <v>3</v>
      </c>
      <c r="BG1337">
        <f t="shared" si="187"/>
        <v>9</v>
      </c>
      <c r="BH1337">
        <f t="shared" si="188"/>
        <v>2</v>
      </c>
      <c r="BI1337" t="str">
        <f>VLOOKUP(BH1337,'Additional Data'!$E$1:$F$12,2,FALSE)</f>
        <v>Churned Customer</v>
      </c>
      <c r="BJ1337" t="str">
        <f>IF(G1337 &lt;= 'Additional Data'!$Q$2, "Low", IF(G1337 &lt;= 'Additional Data'!$Q$3, "Medium", "High"))</f>
        <v>Low</v>
      </c>
      <c r="BK1337" t="str">
        <f>IF(K1337 &lt;= 'Additional Data'!$V$2, "Low", IF(K1337 &lt;= 'Additional Data'!$V$3, "Medium", "High"))</f>
        <v>Medium</v>
      </c>
      <c r="BL1337" t="str">
        <f>IF(L1337 &lt;= 'Additional Data'!$AA$2, "Low", IF(L1337 &lt;= 'Additional Data'!$AA$3, "Medium", "High"))</f>
        <v>Medium</v>
      </c>
      <c r="BM1337">
        <v>1336</v>
      </c>
    </row>
    <row r="1338" spans="1:65" x14ac:dyDescent="0.25">
      <c r="A1338">
        <v>62159</v>
      </c>
      <c r="B1338" t="str">
        <f>IF(A1338 &lt;= 'Additional Data'!$B$2,"Low", IF(A1338 &lt;='Additional Data'!$B$3, "Medium", "High"))</f>
        <v>Medium</v>
      </c>
      <c r="C1338">
        <v>0</v>
      </c>
      <c r="D1338">
        <v>0</v>
      </c>
      <c r="E1338">
        <v>68</v>
      </c>
      <c r="F1338" t="str">
        <f t="shared" si="180"/>
        <v>Old</v>
      </c>
      <c r="G1338">
        <v>182</v>
      </c>
      <c r="H1338">
        <v>17</v>
      </c>
      <c r="I1338">
        <v>259</v>
      </c>
      <c r="J1338">
        <v>77</v>
      </c>
      <c r="K1338">
        <v>70</v>
      </c>
      <c r="L1338">
        <v>29</v>
      </c>
      <c r="M1338">
        <f>INDEX('Additional Data'!$H$2:$M$2, MATCH(MAX(G1338:L1338), G1338:L1338,0))</f>
        <v>0</v>
      </c>
      <c r="N1338">
        <v>1</v>
      </c>
      <c r="O1338">
        <v>6</v>
      </c>
      <c r="P1338">
        <v>2</v>
      </c>
      <c r="Q1338">
        <v>10</v>
      </c>
      <c r="R1338">
        <v>4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3</v>
      </c>
      <c r="Z1338">
        <v>11</v>
      </c>
      <c r="AA1338">
        <v>0</v>
      </c>
      <c r="AB1338">
        <v>74</v>
      </c>
      <c r="AC1338" t="str" cm="1">
        <f t="array" ref="AC1338">_xlfn.IFS(AB1338 &lt; 30, "&lt; 30", AB1338 &lt; 40, "30-39", AB1338 &lt; 50, "40-49", AB1338 &gt;= 50, "50+")</f>
        <v>50+</v>
      </c>
      <c r="AD1338">
        <v>2221</v>
      </c>
      <c r="AE1338">
        <v>0</v>
      </c>
      <c r="AF1338">
        <v>0</v>
      </c>
      <c r="AG1338">
        <v>1</v>
      </c>
      <c r="AH1338">
        <v>0</v>
      </c>
      <c r="AI1338">
        <v>0</v>
      </c>
      <c r="AJ1338" t="str" cm="1">
        <f t="array" ref="AJ133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33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38">
        <v>0</v>
      </c>
      <c r="AM1338">
        <v>0</v>
      </c>
      <c r="AN1338">
        <v>0</v>
      </c>
      <c r="AO1338">
        <v>0</v>
      </c>
      <c r="AP1338">
        <v>1</v>
      </c>
      <c r="AQ1338" t="str" cm="1">
        <f t="array" ref="AQ133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338" t="str" cm="1">
        <f t="array" ref="AR133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38">
        <v>605</v>
      </c>
      <c r="AT1338">
        <v>576</v>
      </c>
      <c r="AU1338">
        <v>0</v>
      </c>
      <c r="AV1338">
        <v>0</v>
      </c>
      <c r="AW1338" t="s">
        <v>46</v>
      </c>
      <c r="AX1338" t="s">
        <v>13</v>
      </c>
      <c r="AY1338" t="str">
        <f t="shared" si="181"/>
        <v>Store</v>
      </c>
      <c r="AZ1338">
        <v>18</v>
      </c>
      <c r="BA1338" t="s">
        <v>44</v>
      </c>
      <c r="BB1338">
        <f t="shared" si="182"/>
        <v>18</v>
      </c>
      <c r="BC1338">
        <f t="shared" si="183"/>
        <v>634</v>
      </c>
      <c r="BD1338">
        <f t="shared" si="184"/>
        <v>4</v>
      </c>
      <c r="BE1338">
        <f t="shared" si="185"/>
        <v>7</v>
      </c>
      <c r="BF1338">
        <f t="shared" si="186"/>
        <v>5</v>
      </c>
      <c r="BG1338">
        <f t="shared" si="187"/>
        <v>16</v>
      </c>
      <c r="BH1338">
        <f t="shared" si="188"/>
        <v>5</v>
      </c>
      <c r="BI1338" t="str">
        <f>VLOOKUP(BH1338,'Additional Data'!$E$1:$F$12,2,FALSE)</f>
        <v>Loyal Customer</v>
      </c>
      <c r="BJ1338" t="str">
        <f>IF(G1338 &lt;= 'Additional Data'!$Q$2, "Low", IF(G1338 &lt;= 'Additional Data'!$Q$3, "Medium", "High"))</f>
        <v>Medium</v>
      </c>
      <c r="BK1338" t="str">
        <f>IF(K1338 &lt;= 'Additional Data'!$V$2, "Low", IF(K1338 &lt;= 'Additional Data'!$V$3, "Medium", "High"))</f>
        <v>High</v>
      </c>
      <c r="BL1338" t="str">
        <f>IF(L1338 &lt;= 'Additional Data'!$AA$2, "Low", IF(L1338 &lt;= 'Additional Data'!$AA$3, "Medium", "High"))</f>
        <v>Medium</v>
      </c>
      <c r="BM1338">
        <v>1337</v>
      </c>
    </row>
    <row r="1339" spans="1:65" x14ac:dyDescent="0.25">
      <c r="A1339">
        <v>80695</v>
      </c>
      <c r="B1339" t="str">
        <f>IF(A1339 &lt;= 'Additional Data'!$B$2,"Low", IF(A1339 &lt;='Additional Data'!$B$3, "Medium", "High"))</f>
        <v>High</v>
      </c>
      <c r="C1339">
        <v>0</v>
      </c>
      <c r="D1339">
        <v>0</v>
      </c>
      <c r="E1339">
        <v>85</v>
      </c>
      <c r="F1339" t="str">
        <f t="shared" si="180"/>
        <v>Old</v>
      </c>
      <c r="G1339">
        <v>557</v>
      </c>
      <c r="H1339">
        <v>129</v>
      </c>
      <c r="I1339">
        <v>984</v>
      </c>
      <c r="J1339">
        <v>193</v>
      </c>
      <c r="K1339">
        <v>37</v>
      </c>
      <c r="L1339">
        <v>18</v>
      </c>
      <c r="M1339">
        <f>INDEX('Additional Data'!$H$2:$M$2, MATCH(MAX(G1339:L1339), G1339:L1339,0))</f>
        <v>0</v>
      </c>
      <c r="N1339">
        <v>1</v>
      </c>
      <c r="O1339">
        <v>5</v>
      </c>
      <c r="P1339">
        <v>8</v>
      </c>
      <c r="Q1339">
        <v>5</v>
      </c>
      <c r="R1339">
        <v>2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3</v>
      </c>
      <c r="Z1339">
        <v>11</v>
      </c>
      <c r="AA1339">
        <v>0</v>
      </c>
      <c r="AB1339">
        <v>57</v>
      </c>
      <c r="AC1339" t="str" cm="1">
        <f t="array" ref="AC1339">_xlfn.IFS(AB1339 &lt; 30, "&lt; 30", AB1339 &lt; 40, "30-39", AB1339 &lt; 50, "40-49", AB1339 &gt;= 50, "50+")</f>
        <v>50+</v>
      </c>
      <c r="AD1339">
        <v>2341</v>
      </c>
      <c r="AE1339">
        <v>0</v>
      </c>
      <c r="AF1339">
        <v>0</v>
      </c>
      <c r="AG1339">
        <v>1</v>
      </c>
      <c r="AH1339">
        <v>0</v>
      </c>
      <c r="AI1339">
        <v>0</v>
      </c>
      <c r="AJ1339" t="str" cm="1">
        <f t="array" ref="AJ133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33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39">
        <v>0</v>
      </c>
      <c r="AM1339">
        <v>0</v>
      </c>
      <c r="AN1339">
        <v>1</v>
      </c>
      <c r="AO1339">
        <v>0</v>
      </c>
      <c r="AP1339">
        <v>0</v>
      </c>
      <c r="AQ1339" t="str" cm="1">
        <f t="array" ref="AQ133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39" t="str" cm="1">
        <f t="array" ref="AR133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39">
        <v>1900</v>
      </c>
      <c r="AT1339">
        <v>1882</v>
      </c>
      <c r="AU1339">
        <v>0</v>
      </c>
      <c r="AV1339">
        <v>0</v>
      </c>
      <c r="AW1339" t="s">
        <v>43</v>
      </c>
      <c r="AX1339" t="s">
        <v>12</v>
      </c>
      <c r="AY1339" t="str">
        <f t="shared" si="181"/>
        <v>Catalog</v>
      </c>
      <c r="AZ1339">
        <v>18</v>
      </c>
      <c r="BA1339" t="s">
        <v>44</v>
      </c>
      <c r="BB1339">
        <f t="shared" si="182"/>
        <v>18</v>
      </c>
      <c r="BC1339">
        <f t="shared" si="183"/>
        <v>1918</v>
      </c>
      <c r="BD1339">
        <f t="shared" si="184"/>
        <v>1.9999999999999996</v>
      </c>
      <c r="BE1339">
        <f t="shared" si="185"/>
        <v>7</v>
      </c>
      <c r="BF1339">
        <f t="shared" si="186"/>
        <v>9</v>
      </c>
      <c r="BG1339">
        <f t="shared" si="187"/>
        <v>18</v>
      </c>
      <c r="BH1339">
        <f t="shared" si="188"/>
        <v>6</v>
      </c>
      <c r="BI1339" t="str">
        <f>VLOOKUP(BH1339,'Additional Data'!$E$1:$F$12,2,FALSE)</f>
        <v>Loyal Customer</v>
      </c>
      <c r="BJ1339" t="str">
        <f>IF(G1339 &lt;= 'Additional Data'!$Q$2, "Low", IF(G1339 &lt;= 'Additional Data'!$Q$3, "Medium", "High"))</f>
        <v>High</v>
      </c>
      <c r="BK1339" t="str">
        <f>IF(K1339 &lt;= 'Additional Data'!$V$2, "Low", IF(K1339 &lt;= 'Additional Data'!$V$3, "Medium", "High"))</f>
        <v>High</v>
      </c>
      <c r="BL1339" t="str">
        <f>IF(L1339 &lt;= 'Additional Data'!$AA$2, "Low", IF(L1339 &lt;= 'Additional Data'!$AA$3, "Medium", "High"))</f>
        <v>Medium</v>
      </c>
      <c r="BM1339">
        <v>1338</v>
      </c>
    </row>
    <row r="1340" spans="1:65" x14ac:dyDescent="0.25">
      <c r="A1340">
        <v>33316</v>
      </c>
      <c r="B1340" t="str">
        <f>IF(A1340 &lt;= 'Additional Data'!$B$2,"Low", IF(A1340 &lt;='Additional Data'!$B$3, "Medium", "High"))</f>
        <v>Low</v>
      </c>
      <c r="C1340">
        <v>1</v>
      </c>
      <c r="D1340">
        <v>1</v>
      </c>
      <c r="E1340">
        <v>34</v>
      </c>
      <c r="F1340" t="str">
        <f t="shared" si="180"/>
        <v>Mid</v>
      </c>
      <c r="G1340">
        <v>79</v>
      </c>
      <c r="H1340">
        <v>1</v>
      </c>
      <c r="I1340">
        <v>31</v>
      </c>
      <c r="J1340">
        <v>4</v>
      </c>
      <c r="K1340">
        <v>4</v>
      </c>
      <c r="L1340">
        <v>12</v>
      </c>
      <c r="M1340">
        <f>INDEX('Additional Data'!$H$2:$M$2, MATCH(MAX(G1340:L1340), G1340:L1340,0))</f>
        <v>0</v>
      </c>
      <c r="N1340">
        <v>3</v>
      </c>
      <c r="O1340">
        <v>2</v>
      </c>
      <c r="P1340">
        <v>1</v>
      </c>
      <c r="Q1340">
        <v>4</v>
      </c>
      <c r="R1340">
        <v>6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3</v>
      </c>
      <c r="Z1340">
        <v>11</v>
      </c>
      <c r="AA1340">
        <v>0</v>
      </c>
      <c r="AB1340">
        <v>49</v>
      </c>
      <c r="AC1340" t="str" cm="1">
        <f t="array" ref="AC1340">_xlfn.IFS(AB1340 &lt; 30, "&lt; 30", AB1340 &lt; 40, "30-39", AB1340 &lt; 50, "40-49", AB1340 &gt;= 50, "50+")</f>
        <v>40-49</v>
      </c>
      <c r="AD1340">
        <v>2427</v>
      </c>
      <c r="AE1340">
        <v>0</v>
      </c>
      <c r="AF1340">
        <v>0</v>
      </c>
      <c r="AG1340">
        <v>1</v>
      </c>
      <c r="AH1340">
        <v>0</v>
      </c>
      <c r="AI1340">
        <v>0</v>
      </c>
      <c r="AJ1340" t="str" cm="1">
        <f t="array" ref="AJ134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34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40">
        <v>0</v>
      </c>
      <c r="AM1340">
        <v>0</v>
      </c>
      <c r="AN1340">
        <v>0</v>
      </c>
      <c r="AO1340">
        <v>1</v>
      </c>
      <c r="AP1340">
        <v>0</v>
      </c>
      <c r="AQ1340" t="str" cm="1">
        <f t="array" ref="AQ134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340" t="str" cm="1">
        <f t="array" ref="AR134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40">
        <v>119</v>
      </c>
      <c r="AT1340">
        <v>107</v>
      </c>
      <c r="AU1340">
        <v>0</v>
      </c>
      <c r="AV1340">
        <v>2</v>
      </c>
      <c r="AW1340" t="s">
        <v>47</v>
      </c>
      <c r="AX1340" t="s">
        <v>13</v>
      </c>
      <c r="AY1340" t="str">
        <f t="shared" si="181"/>
        <v>Store</v>
      </c>
      <c r="AZ1340">
        <v>7</v>
      </c>
      <c r="BA1340" t="s">
        <v>44</v>
      </c>
      <c r="BB1340">
        <f t="shared" si="182"/>
        <v>7</v>
      </c>
      <c r="BC1340">
        <f t="shared" si="183"/>
        <v>131</v>
      </c>
      <c r="BD1340">
        <f t="shared" si="184"/>
        <v>7</v>
      </c>
      <c r="BE1340">
        <f t="shared" si="185"/>
        <v>3</v>
      </c>
      <c r="BF1340">
        <f t="shared" si="186"/>
        <v>3</v>
      </c>
      <c r="BG1340">
        <f t="shared" si="187"/>
        <v>13</v>
      </c>
      <c r="BH1340">
        <f t="shared" si="188"/>
        <v>3</v>
      </c>
      <c r="BI1340" t="str">
        <f>VLOOKUP(BH1340,'Additional Data'!$E$1:$F$12,2,FALSE)</f>
        <v>At Risk</v>
      </c>
      <c r="BJ1340" t="str">
        <f>IF(G1340 &lt;= 'Additional Data'!$Q$2, "Low", IF(G1340 &lt;= 'Additional Data'!$Q$3, "Medium", "High"))</f>
        <v>Medium</v>
      </c>
      <c r="BK1340" t="str">
        <f>IF(K1340 &lt;= 'Additional Data'!$V$2, "Low", IF(K1340 &lt;= 'Additional Data'!$V$3, "Medium", "High"))</f>
        <v>Medium</v>
      </c>
      <c r="BL1340" t="str">
        <f>IF(L1340 &lt;= 'Additional Data'!$AA$2, "Low", IF(L1340 &lt;= 'Additional Data'!$AA$3, "Medium", "High"))</f>
        <v>Medium</v>
      </c>
      <c r="BM1340">
        <v>1339</v>
      </c>
    </row>
    <row r="1341" spans="1:65" x14ac:dyDescent="0.25">
      <c r="A1341">
        <v>58554</v>
      </c>
      <c r="B1341" t="str">
        <f>IF(A1341 &lt;= 'Additional Data'!$B$2,"Low", IF(A1341 &lt;='Additional Data'!$B$3, "Medium", "High"))</f>
        <v>Medium</v>
      </c>
      <c r="C1341">
        <v>1</v>
      </c>
      <c r="D1341">
        <v>1</v>
      </c>
      <c r="E1341">
        <v>55</v>
      </c>
      <c r="F1341" t="str">
        <f t="shared" si="180"/>
        <v>Mid</v>
      </c>
      <c r="G1341">
        <v>368</v>
      </c>
      <c r="H1341">
        <v>24</v>
      </c>
      <c r="I1341">
        <v>68</v>
      </c>
      <c r="J1341">
        <v>38</v>
      </c>
      <c r="K1341">
        <v>0</v>
      </c>
      <c r="L1341">
        <v>88</v>
      </c>
      <c r="M1341">
        <f>INDEX('Additional Data'!$H$2:$M$2, MATCH(MAX(G1341:L1341), G1341:L1341,0))</f>
        <v>0</v>
      </c>
      <c r="N1341">
        <v>6</v>
      </c>
      <c r="O1341">
        <v>8</v>
      </c>
      <c r="P1341">
        <v>2</v>
      </c>
      <c r="Q1341">
        <v>6</v>
      </c>
      <c r="R1341">
        <v>7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3</v>
      </c>
      <c r="Z1341">
        <v>11</v>
      </c>
      <c r="AA1341">
        <v>0</v>
      </c>
      <c r="AB1341">
        <v>52</v>
      </c>
      <c r="AC1341" t="str" cm="1">
        <f t="array" ref="AC1341">_xlfn.IFS(AB1341 &lt; 30, "&lt; 30", AB1341 &lt; 40, "30-39", AB1341 &lt; 50, "40-49", AB1341 &gt;= 50, "50+")</f>
        <v>50+</v>
      </c>
      <c r="AD1341">
        <v>2800</v>
      </c>
      <c r="AE1341">
        <v>0</v>
      </c>
      <c r="AF1341">
        <v>0</v>
      </c>
      <c r="AG1341">
        <v>0</v>
      </c>
      <c r="AH1341">
        <v>1</v>
      </c>
      <c r="AI1341">
        <v>0</v>
      </c>
      <c r="AJ1341" t="str" cm="1">
        <f t="array" ref="AJ134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34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41">
        <v>0</v>
      </c>
      <c r="AM1341">
        <v>0</v>
      </c>
      <c r="AN1341">
        <v>1</v>
      </c>
      <c r="AO1341">
        <v>0</v>
      </c>
      <c r="AP1341">
        <v>0</v>
      </c>
      <c r="AQ1341" t="str" cm="1">
        <f t="array" ref="AQ134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41" t="str" cm="1">
        <f t="array" ref="AR134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41">
        <v>498</v>
      </c>
      <c r="AT1341">
        <v>410</v>
      </c>
      <c r="AU1341">
        <v>0</v>
      </c>
      <c r="AV1341">
        <v>2</v>
      </c>
      <c r="AW1341" t="s">
        <v>46</v>
      </c>
      <c r="AX1341" t="s">
        <v>11</v>
      </c>
      <c r="AY1341" t="str">
        <f t="shared" si="181"/>
        <v>Web</v>
      </c>
      <c r="AZ1341">
        <v>16</v>
      </c>
      <c r="BA1341" t="s">
        <v>44</v>
      </c>
      <c r="BB1341">
        <f t="shared" si="182"/>
        <v>16</v>
      </c>
      <c r="BC1341">
        <f t="shared" si="183"/>
        <v>586</v>
      </c>
      <c r="BD1341">
        <f t="shared" si="184"/>
        <v>5</v>
      </c>
      <c r="BE1341">
        <f t="shared" si="185"/>
        <v>6</v>
      </c>
      <c r="BF1341">
        <f t="shared" si="186"/>
        <v>5</v>
      </c>
      <c r="BG1341">
        <f t="shared" si="187"/>
        <v>16</v>
      </c>
      <c r="BH1341">
        <f t="shared" si="188"/>
        <v>5</v>
      </c>
      <c r="BI1341" t="str">
        <f>VLOOKUP(BH1341,'Additional Data'!$E$1:$F$12,2,FALSE)</f>
        <v>Loyal Customer</v>
      </c>
      <c r="BJ1341" t="str">
        <f>IF(G1341 &lt;= 'Additional Data'!$Q$2, "Low", IF(G1341 &lt;= 'Additional Data'!$Q$3, "Medium", "High"))</f>
        <v>Medium</v>
      </c>
      <c r="BK1341" t="str">
        <f>IF(K1341 &lt;= 'Additional Data'!$V$2, "Low", IF(K1341 &lt;= 'Additional Data'!$V$3, "Medium", "High"))</f>
        <v>Low</v>
      </c>
      <c r="BL1341" t="str">
        <f>IF(L1341 &lt;= 'Additional Data'!$AA$2, "Low", IF(L1341 &lt;= 'Additional Data'!$AA$3, "Medium", "High"))</f>
        <v>High</v>
      </c>
      <c r="BM1341">
        <v>1340</v>
      </c>
    </row>
    <row r="1342" spans="1:65" x14ac:dyDescent="0.25">
      <c r="A1342">
        <v>17256</v>
      </c>
      <c r="B1342" t="str">
        <f>IF(A1342 &lt;= 'Additional Data'!$B$2,"Low", IF(A1342 &lt;='Additional Data'!$B$3, "Medium", "High"))</f>
        <v>Low</v>
      </c>
      <c r="C1342">
        <v>1</v>
      </c>
      <c r="D1342">
        <v>0</v>
      </c>
      <c r="E1342">
        <v>10</v>
      </c>
      <c r="F1342" t="str">
        <f t="shared" si="180"/>
        <v>Recent</v>
      </c>
      <c r="G1342">
        <v>6</v>
      </c>
      <c r="H1342">
        <v>4</v>
      </c>
      <c r="I1342">
        <v>14</v>
      </c>
      <c r="J1342">
        <v>8</v>
      </c>
      <c r="K1342">
        <v>8</v>
      </c>
      <c r="L1342">
        <v>22</v>
      </c>
      <c r="M1342">
        <f>INDEX('Additional Data'!$H$2:$M$2, MATCH(MAX(G1342:L1342), G1342:L1342,0))</f>
        <v>0</v>
      </c>
      <c r="N1342">
        <v>2</v>
      </c>
      <c r="O1342">
        <v>2</v>
      </c>
      <c r="P1342">
        <v>1</v>
      </c>
      <c r="Q1342">
        <v>2</v>
      </c>
      <c r="R1342">
        <v>8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3</v>
      </c>
      <c r="Z1342">
        <v>11</v>
      </c>
      <c r="AA1342">
        <v>0</v>
      </c>
      <c r="AB1342">
        <v>28</v>
      </c>
      <c r="AC1342" t="str" cm="1">
        <f t="array" ref="AC1342">_xlfn.IFS(AB1342 &lt; 30, "&lt; 30", AB1342 &lt; 40, "30-39", AB1342 &lt; 50, "40-49", AB1342 &gt;= 50, "50+")</f>
        <v>&lt; 30</v>
      </c>
      <c r="AD1342">
        <v>2377</v>
      </c>
      <c r="AE1342">
        <v>0</v>
      </c>
      <c r="AF1342">
        <v>1</v>
      </c>
      <c r="AG1342">
        <v>0</v>
      </c>
      <c r="AH1342">
        <v>0</v>
      </c>
      <c r="AI1342">
        <v>0</v>
      </c>
      <c r="AJ1342" t="str" cm="1">
        <f t="array" ref="AJ134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4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42">
        <v>0</v>
      </c>
      <c r="AM1342">
        <v>1</v>
      </c>
      <c r="AN1342">
        <v>0</v>
      </c>
      <c r="AO1342">
        <v>0</v>
      </c>
      <c r="AP1342">
        <v>0</v>
      </c>
      <c r="AQ1342" t="str" cm="1">
        <f t="array" ref="AQ134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342" t="str" cm="1">
        <f t="array" ref="AR134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342">
        <v>40</v>
      </c>
      <c r="AT1342">
        <v>18</v>
      </c>
      <c r="AU1342">
        <v>1</v>
      </c>
      <c r="AV1342">
        <v>1</v>
      </c>
      <c r="AW1342" t="s">
        <v>45</v>
      </c>
      <c r="AX1342" t="s">
        <v>11</v>
      </c>
      <c r="AY1342" t="str">
        <f t="shared" si="181"/>
        <v>Web</v>
      </c>
      <c r="AZ1342">
        <v>5</v>
      </c>
      <c r="BA1342" t="s">
        <v>48</v>
      </c>
      <c r="BB1342">
        <f t="shared" si="182"/>
        <v>5</v>
      </c>
      <c r="BC1342">
        <f t="shared" si="183"/>
        <v>62</v>
      </c>
      <c r="BD1342">
        <f t="shared" si="184"/>
        <v>9</v>
      </c>
      <c r="BE1342">
        <f t="shared" si="185"/>
        <v>1</v>
      </c>
      <c r="BF1342">
        <f t="shared" si="186"/>
        <v>2</v>
      </c>
      <c r="BG1342">
        <f t="shared" si="187"/>
        <v>12</v>
      </c>
      <c r="BH1342">
        <f t="shared" si="188"/>
        <v>3</v>
      </c>
      <c r="BI1342" t="str">
        <f>VLOOKUP(BH1342,'Additional Data'!$E$1:$F$12,2,FALSE)</f>
        <v>At Risk</v>
      </c>
      <c r="BJ1342" t="str">
        <f>IF(G1342 &lt;= 'Additional Data'!$Q$2, "Low", IF(G1342 &lt;= 'Additional Data'!$Q$3, "Medium", "High"))</f>
        <v>Low</v>
      </c>
      <c r="BK1342" t="str">
        <f>IF(K1342 &lt;= 'Additional Data'!$V$2, "Low", IF(K1342 &lt;= 'Additional Data'!$V$3, "Medium", "High"))</f>
        <v>Medium</v>
      </c>
      <c r="BL1342" t="str">
        <f>IF(L1342 &lt;= 'Additional Data'!$AA$2, "Low", IF(L1342 &lt;= 'Additional Data'!$AA$3, "Medium", "High"))</f>
        <v>Medium</v>
      </c>
      <c r="BM1342">
        <v>1341</v>
      </c>
    </row>
    <row r="1343" spans="1:65" x14ac:dyDescent="0.25">
      <c r="A1343">
        <v>53034</v>
      </c>
      <c r="B1343" t="str">
        <f>IF(A1343 &lt;= 'Additional Data'!$B$2,"Low", IF(A1343 &lt;='Additional Data'!$B$3, "Medium", "High"))</f>
        <v>Medium</v>
      </c>
      <c r="C1343">
        <v>1</v>
      </c>
      <c r="D1343">
        <v>1</v>
      </c>
      <c r="E1343">
        <v>30</v>
      </c>
      <c r="F1343" t="str">
        <f t="shared" si="180"/>
        <v>Recent</v>
      </c>
      <c r="G1343">
        <v>160</v>
      </c>
      <c r="H1343">
        <v>15</v>
      </c>
      <c r="I1343">
        <v>196</v>
      </c>
      <c r="J1343">
        <v>15</v>
      </c>
      <c r="K1343">
        <v>11</v>
      </c>
      <c r="L1343">
        <v>50</v>
      </c>
      <c r="M1343">
        <f>INDEX('Additional Data'!$H$2:$M$2, MATCH(MAX(G1343:L1343), G1343:L1343,0))</f>
        <v>0</v>
      </c>
      <c r="N1343">
        <v>8</v>
      </c>
      <c r="O1343">
        <v>6</v>
      </c>
      <c r="P1343">
        <v>1</v>
      </c>
      <c r="Q1343">
        <v>7</v>
      </c>
      <c r="R1343">
        <v>8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3</v>
      </c>
      <c r="Z1343">
        <v>11</v>
      </c>
      <c r="AA1343">
        <v>0</v>
      </c>
      <c r="AB1343">
        <v>46</v>
      </c>
      <c r="AC1343" t="str" cm="1">
        <f t="array" ref="AC1343">_xlfn.IFS(AB1343 &lt; 30, "&lt; 30", AB1343 &lt; 40, "30-39", AB1343 &lt; 50, "40-49", AB1343 &gt;= 50, "50+")</f>
        <v>40-49</v>
      </c>
      <c r="AD1343">
        <v>2554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 t="str" cm="1">
        <f t="array" ref="AJ134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34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43">
        <v>0</v>
      </c>
      <c r="AM1343">
        <v>0</v>
      </c>
      <c r="AN1343">
        <v>1</v>
      </c>
      <c r="AO1343">
        <v>0</v>
      </c>
      <c r="AP1343">
        <v>0</v>
      </c>
      <c r="AQ1343" t="str" cm="1">
        <f t="array" ref="AQ134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43" t="str" cm="1">
        <f t="array" ref="AR134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43">
        <v>397</v>
      </c>
      <c r="AT1343">
        <v>347</v>
      </c>
      <c r="AU1343">
        <v>0</v>
      </c>
      <c r="AV1343">
        <v>2</v>
      </c>
      <c r="AW1343" t="s">
        <v>46</v>
      </c>
      <c r="AX1343" t="s">
        <v>13</v>
      </c>
      <c r="AY1343" t="str">
        <f t="shared" si="181"/>
        <v>Store</v>
      </c>
      <c r="AZ1343">
        <v>14</v>
      </c>
      <c r="BA1343" t="s">
        <v>44</v>
      </c>
      <c r="BB1343">
        <f t="shared" si="182"/>
        <v>14</v>
      </c>
      <c r="BC1343">
        <f t="shared" si="183"/>
        <v>447</v>
      </c>
      <c r="BD1343">
        <f t="shared" si="184"/>
        <v>7</v>
      </c>
      <c r="BE1343">
        <f t="shared" si="185"/>
        <v>5</v>
      </c>
      <c r="BF1343">
        <f t="shared" si="186"/>
        <v>5</v>
      </c>
      <c r="BG1343">
        <f t="shared" si="187"/>
        <v>17</v>
      </c>
      <c r="BH1343">
        <f t="shared" si="188"/>
        <v>5</v>
      </c>
      <c r="BI1343" t="str">
        <f>VLOOKUP(BH1343,'Additional Data'!$E$1:$F$12,2,FALSE)</f>
        <v>Loyal Customer</v>
      </c>
      <c r="BJ1343" t="str">
        <f>IF(G1343 &lt;= 'Additional Data'!$Q$2, "Low", IF(G1343 &lt;= 'Additional Data'!$Q$3, "Medium", "High"))</f>
        <v>Medium</v>
      </c>
      <c r="BK1343" t="str">
        <f>IF(K1343 &lt;= 'Additional Data'!$V$2, "Low", IF(K1343 &lt;= 'Additional Data'!$V$3, "Medium", "High"))</f>
        <v>Medium</v>
      </c>
      <c r="BL1343" t="str">
        <f>IF(L1343 &lt;= 'Additional Data'!$AA$2, "Low", IF(L1343 &lt;= 'Additional Data'!$AA$3, "Medium", "High"))</f>
        <v>Medium</v>
      </c>
      <c r="BM1343">
        <v>1342</v>
      </c>
    </row>
    <row r="1344" spans="1:65" x14ac:dyDescent="0.25">
      <c r="A1344">
        <v>52203</v>
      </c>
      <c r="B1344" t="str">
        <f>IF(A1344 &lt;= 'Additional Data'!$B$2,"Low", IF(A1344 &lt;='Additional Data'!$B$3, "Medium", "High"))</f>
        <v>Medium</v>
      </c>
      <c r="C1344">
        <v>0</v>
      </c>
      <c r="D1344">
        <v>0</v>
      </c>
      <c r="E1344">
        <v>36</v>
      </c>
      <c r="F1344" t="str">
        <f t="shared" si="180"/>
        <v>Mid</v>
      </c>
      <c r="G1344">
        <v>488</v>
      </c>
      <c r="H1344">
        <v>21</v>
      </c>
      <c r="I1344">
        <v>238</v>
      </c>
      <c r="J1344">
        <v>56</v>
      </c>
      <c r="K1344">
        <v>108</v>
      </c>
      <c r="L1344">
        <v>28</v>
      </c>
      <c r="M1344">
        <f>INDEX('Additional Data'!$H$2:$M$2, MATCH(MAX(G1344:L1344), G1344:L1344,0))</f>
        <v>0</v>
      </c>
      <c r="N1344">
        <v>1</v>
      </c>
      <c r="O1344">
        <v>8</v>
      </c>
      <c r="P1344">
        <v>7</v>
      </c>
      <c r="Q1344">
        <v>11</v>
      </c>
      <c r="R1344">
        <v>6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3</v>
      </c>
      <c r="Z1344">
        <v>11</v>
      </c>
      <c r="AA1344">
        <v>0</v>
      </c>
      <c r="AB1344">
        <v>70</v>
      </c>
      <c r="AC1344" t="str" cm="1">
        <f t="array" ref="AC1344">_xlfn.IFS(AB1344 &lt; 30, "&lt; 30", AB1344 &lt; 40, "30-39", AB1344 &lt; 50, "40-49", AB1344 &gt;= 50, "50+")</f>
        <v>50+</v>
      </c>
      <c r="AD1344">
        <v>2857</v>
      </c>
      <c r="AE1344">
        <v>0</v>
      </c>
      <c r="AF1344">
        <v>0</v>
      </c>
      <c r="AG1344">
        <v>0</v>
      </c>
      <c r="AH1344">
        <v>1</v>
      </c>
      <c r="AI1344">
        <v>0</v>
      </c>
      <c r="AJ1344" t="str" cm="1">
        <f t="array" ref="AJ134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34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44">
        <v>1</v>
      </c>
      <c r="AM1344">
        <v>0</v>
      </c>
      <c r="AN1344">
        <v>0</v>
      </c>
      <c r="AO1344">
        <v>0</v>
      </c>
      <c r="AP1344">
        <v>0</v>
      </c>
      <c r="AQ1344" t="str" cm="1">
        <f t="array" ref="AQ134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344" t="str" cm="1">
        <f t="array" ref="AR134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344">
        <v>911</v>
      </c>
      <c r="AT1344">
        <v>883</v>
      </c>
      <c r="AU1344">
        <v>0</v>
      </c>
      <c r="AV1344">
        <v>0</v>
      </c>
      <c r="AW1344" t="s">
        <v>46</v>
      </c>
      <c r="AX1344" t="s">
        <v>13</v>
      </c>
      <c r="AY1344" t="str">
        <f t="shared" si="181"/>
        <v>Store</v>
      </c>
      <c r="AZ1344">
        <v>26</v>
      </c>
      <c r="BA1344" t="s">
        <v>44</v>
      </c>
      <c r="BB1344">
        <f t="shared" si="182"/>
        <v>26</v>
      </c>
      <c r="BC1344">
        <f t="shared" si="183"/>
        <v>939</v>
      </c>
      <c r="BD1344">
        <f t="shared" si="184"/>
        <v>7</v>
      </c>
      <c r="BE1344">
        <f t="shared" si="185"/>
        <v>9</v>
      </c>
      <c r="BF1344">
        <f t="shared" si="186"/>
        <v>7</v>
      </c>
      <c r="BG1344">
        <f t="shared" si="187"/>
        <v>23</v>
      </c>
      <c r="BH1344">
        <f t="shared" si="188"/>
        <v>8</v>
      </c>
      <c r="BI1344" t="str">
        <f>VLOOKUP(BH1344,'Additional Data'!$E$1:$F$12,2,FALSE)</f>
        <v>Top Customer</v>
      </c>
      <c r="BJ1344" t="str">
        <f>IF(G1344 &lt;= 'Additional Data'!$Q$2, "Low", IF(G1344 &lt;= 'Additional Data'!$Q$3, "Medium", "High"))</f>
        <v>Medium</v>
      </c>
      <c r="BK1344" t="str">
        <f>IF(K1344 &lt;= 'Additional Data'!$V$2, "Low", IF(K1344 &lt;= 'Additional Data'!$V$3, "Medium", "High"))</f>
        <v>High</v>
      </c>
      <c r="BL1344" t="str">
        <f>IF(L1344 &lt;= 'Additional Data'!$AA$2, "Low", IF(L1344 &lt;= 'Additional Data'!$AA$3, "Medium", "High"))</f>
        <v>Medium</v>
      </c>
      <c r="BM1344">
        <v>1343</v>
      </c>
    </row>
    <row r="1345" spans="1:65" x14ac:dyDescent="0.25">
      <c r="A1345">
        <v>59601</v>
      </c>
      <c r="B1345" t="str">
        <f>IF(A1345 &lt;= 'Additional Data'!$B$2,"Low", IF(A1345 &lt;='Additional Data'!$B$3, "Medium", "High"))</f>
        <v>Medium</v>
      </c>
      <c r="C1345">
        <v>0</v>
      </c>
      <c r="D1345">
        <v>1</v>
      </c>
      <c r="E1345">
        <v>14</v>
      </c>
      <c r="F1345" t="str">
        <f t="shared" si="180"/>
        <v>Recent</v>
      </c>
      <c r="G1345">
        <v>691</v>
      </c>
      <c r="H1345">
        <v>7</v>
      </c>
      <c r="I1345">
        <v>69</v>
      </c>
      <c r="J1345">
        <v>0</v>
      </c>
      <c r="K1345">
        <v>7</v>
      </c>
      <c r="L1345">
        <v>23</v>
      </c>
      <c r="M1345">
        <f>INDEX('Additional Data'!$H$2:$M$2, MATCH(MAX(G1345:L1345), G1345:L1345,0))</f>
        <v>0</v>
      </c>
      <c r="N1345">
        <v>4</v>
      </c>
      <c r="O1345">
        <v>2</v>
      </c>
      <c r="P1345">
        <v>2</v>
      </c>
      <c r="Q1345">
        <v>7</v>
      </c>
      <c r="R1345">
        <v>8</v>
      </c>
      <c r="S1345">
        <v>0</v>
      </c>
      <c r="T1345">
        <v>1</v>
      </c>
      <c r="U1345">
        <v>0</v>
      </c>
      <c r="V1345">
        <v>0</v>
      </c>
      <c r="W1345">
        <v>0</v>
      </c>
      <c r="X1345">
        <v>0</v>
      </c>
      <c r="Y1345">
        <v>3</v>
      </c>
      <c r="Z1345">
        <v>11</v>
      </c>
      <c r="AA1345">
        <v>0</v>
      </c>
      <c r="AB1345">
        <v>43</v>
      </c>
      <c r="AC1345" t="str" cm="1">
        <f t="array" ref="AC1345">_xlfn.IFS(AB1345 &lt; 30, "&lt; 30", AB1345 &lt; 40, "30-39", AB1345 &lt; 50, "40-49", AB1345 &gt;= 50, "50+")</f>
        <v>40-49</v>
      </c>
      <c r="AD1345">
        <v>2498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 t="str" cm="1">
        <f t="array" ref="AJ134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34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45">
        <v>1</v>
      </c>
      <c r="AM1345">
        <v>0</v>
      </c>
      <c r="AN1345">
        <v>0</v>
      </c>
      <c r="AO1345">
        <v>0</v>
      </c>
      <c r="AP1345">
        <v>0</v>
      </c>
      <c r="AQ1345" t="str" cm="1">
        <f t="array" ref="AQ134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345" t="str" cm="1">
        <f t="array" ref="AR134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345">
        <v>774</v>
      </c>
      <c r="AT1345">
        <v>751</v>
      </c>
      <c r="AU1345">
        <v>1</v>
      </c>
      <c r="AV1345">
        <v>1</v>
      </c>
      <c r="AW1345" t="s">
        <v>46</v>
      </c>
      <c r="AX1345" t="s">
        <v>13</v>
      </c>
      <c r="AY1345" t="str">
        <f t="shared" si="181"/>
        <v>Store</v>
      </c>
      <c r="AZ1345">
        <v>11</v>
      </c>
      <c r="BA1345" t="s">
        <v>48</v>
      </c>
      <c r="BB1345">
        <f t="shared" si="182"/>
        <v>11</v>
      </c>
      <c r="BC1345">
        <f t="shared" si="183"/>
        <v>797</v>
      </c>
      <c r="BD1345">
        <f t="shared" si="184"/>
        <v>9</v>
      </c>
      <c r="BE1345">
        <f t="shared" si="185"/>
        <v>4</v>
      </c>
      <c r="BF1345">
        <f t="shared" si="186"/>
        <v>6</v>
      </c>
      <c r="BG1345">
        <f t="shared" si="187"/>
        <v>19</v>
      </c>
      <c r="BH1345">
        <f t="shared" si="188"/>
        <v>7</v>
      </c>
      <c r="BI1345" t="str">
        <f>VLOOKUP(BH1345,'Additional Data'!$E$1:$F$12,2,FALSE)</f>
        <v>Loyal Customer</v>
      </c>
      <c r="BJ1345" t="str">
        <f>IF(G1345 &lt;= 'Additional Data'!$Q$2, "Low", IF(G1345 &lt;= 'Additional Data'!$Q$3, "Medium", "High"))</f>
        <v>High</v>
      </c>
      <c r="BK1345" t="str">
        <f>IF(K1345 &lt;= 'Additional Data'!$V$2, "Low", IF(K1345 &lt;= 'Additional Data'!$V$3, "Medium", "High"))</f>
        <v>Medium</v>
      </c>
      <c r="BL1345" t="str">
        <f>IF(L1345 &lt;= 'Additional Data'!$AA$2, "Low", IF(L1345 &lt;= 'Additional Data'!$AA$3, "Medium", "High"))</f>
        <v>Medium</v>
      </c>
      <c r="BM1345">
        <v>1344</v>
      </c>
    </row>
    <row r="1346" spans="1:65" x14ac:dyDescent="0.25">
      <c r="A1346">
        <v>75154</v>
      </c>
      <c r="B1346" t="str">
        <f>IF(A1346 &lt;= 'Additional Data'!$B$2,"Low", IF(A1346 &lt;='Additional Data'!$B$3, "Medium", "High"))</f>
        <v>High</v>
      </c>
      <c r="C1346">
        <v>0</v>
      </c>
      <c r="D1346">
        <v>1</v>
      </c>
      <c r="E1346">
        <v>79</v>
      </c>
      <c r="F1346" t="str">
        <f t="shared" ref="F1346:F1409" si="189">IF(E1346&lt;=7,"Very Recent",IF(E1346&lt;=30,"Recent",IF(E1346&lt;=60,"Mid","Old")))</f>
        <v>Old</v>
      </c>
      <c r="G1346">
        <v>543</v>
      </c>
      <c r="H1346">
        <v>10</v>
      </c>
      <c r="I1346">
        <v>205</v>
      </c>
      <c r="J1346">
        <v>160</v>
      </c>
      <c r="K1346">
        <v>143</v>
      </c>
      <c r="L1346">
        <v>82</v>
      </c>
      <c r="M1346">
        <f>INDEX('Additional Data'!$H$2:$M$2, MATCH(MAX(G1346:L1346), G1346:L1346,0))</f>
        <v>0</v>
      </c>
      <c r="N1346">
        <v>1</v>
      </c>
      <c r="O1346">
        <v>6</v>
      </c>
      <c r="P1346">
        <v>3</v>
      </c>
      <c r="Q1346">
        <v>6</v>
      </c>
      <c r="R1346">
        <v>3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3</v>
      </c>
      <c r="Z1346">
        <v>11</v>
      </c>
      <c r="AA1346">
        <v>1</v>
      </c>
      <c r="AB1346">
        <v>62</v>
      </c>
      <c r="AC1346" t="str" cm="1">
        <f t="array" ref="AC1346">_xlfn.IFS(AB1346 &lt; 30, "&lt; 30", AB1346 &lt; 40, "30-39", AB1346 &lt; 50, "40-49", AB1346 &gt;= 50, "50+")</f>
        <v>50+</v>
      </c>
      <c r="AD1346">
        <v>2822</v>
      </c>
      <c r="AE1346">
        <v>0</v>
      </c>
      <c r="AF1346">
        <v>0</v>
      </c>
      <c r="AG1346">
        <v>1</v>
      </c>
      <c r="AH1346">
        <v>0</v>
      </c>
      <c r="AI1346">
        <v>0</v>
      </c>
      <c r="AJ1346" t="str" cm="1">
        <f t="array" ref="AJ134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34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46">
        <v>0</v>
      </c>
      <c r="AM1346">
        <v>0</v>
      </c>
      <c r="AN1346">
        <v>0</v>
      </c>
      <c r="AO1346">
        <v>1</v>
      </c>
      <c r="AP1346">
        <v>0</v>
      </c>
      <c r="AQ1346" t="str" cm="1">
        <f t="array" ref="AQ134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346" t="str" cm="1">
        <f t="array" ref="AR134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46">
        <v>1061</v>
      </c>
      <c r="AT1346">
        <v>979</v>
      </c>
      <c r="AU1346">
        <v>0</v>
      </c>
      <c r="AV1346">
        <v>1</v>
      </c>
      <c r="AW1346" t="s">
        <v>43</v>
      </c>
      <c r="AX1346" t="s">
        <v>11</v>
      </c>
      <c r="AY1346" t="str">
        <f t="shared" ref="AY1346:AY1409" si="190">IF(AND(O1346 &gt;= P1346, O1346 &gt;= Q1346), "Web", IF(AND(P1346 &gt;= O1346, P1346 &gt;= Q1346), "Catalog", "Store"))</f>
        <v>Web</v>
      </c>
      <c r="AZ1346">
        <v>15</v>
      </c>
      <c r="BA1346" t="s">
        <v>44</v>
      </c>
      <c r="BB1346">
        <f t="shared" ref="BB1346:BB1409" si="191">SUM(O1346:Q1346)</f>
        <v>15</v>
      </c>
      <c r="BC1346">
        <f t="shared" ref="BC1346:BC1409" si="192">SUM(G1346:L1346)</f>
        <v>1143</v>
      </c>
      <c r="BD1346">
        <f t="shared" ref="BD1346:BD1409" si="193">(1-_xlfn.PERCENTRANK.INC($E:$E,E1346,1))*10</f>
        <v>3.0000000000000004</v>
      </c>
      <c r="BE1346">
        <f t="shared" ref="BE1346:BE1409" si="194">_xlfn.PERCENTRANK.INC($BB:$BB,BB1346,1)*10</f>
        <v>5</v>
      </c>
      <c r="BF1346">
        <f t="shared" ref="BF1346:BF1409" si="195">_xlfn.PERCENTRANK.INC($BC:$BC,BC1346,1)*10</f>
        <v>7</v>
      </c>
      <c r="BG1346">
        <f t="shared" ref="BG1346:BG1409" si="196">SUM(BD1346:BF1346)</f>
        <v>15</v>
      </c>
      <c r="BH1346">
        <f t="shared" ref="BH1346:BH1409" si="197">_xlfn.PERCENTRANK.INC($BG:$BG,BG1346,1)*10</f>
        <v>4</v>
      </c>
      <c r="BI1346" t="str">
        <f>VLOOKUP(BH1346,'Additional Data'!$E$1:$F$12,2,FALSE)</f>
        <v>At Risk</v>
      </c>
      <c r="BJ1346" t="str">
        <f>IF(G1346 &lt;= 'Additional Data'!$Q$2, "Low", IF(G1346 &lt;= 'Additional Data'!$Q$3, "Medium", "High"))</f>
        <v>High</v>
      </c>
      <c r="BK1346" t="str">
        <f>IF(K1346 &lt;= 'Additional Data'!$V$2, "Low", IF(K1346 &lt;= 'Additional Data'!$V$3, "Medium", "High"))</f>
        <v>High</v>
      </c>
      <c r="BL1346" t="str">
        <f>IF(L1346 &lt;= 'Additional Data'!$AA$2, "Low", IF(L1346 &lt;= 'Additional Data'!$AA$3, "Medium", "High"))</f>
        <v>High</v>
      </c>
      <c r="BM1346">
        <v>1345</v>
      </c>
    </row>
    <row r="1347" spans="1:65" x14ac:dyDescent="0.25">
      <c r="A1347">
        <v>47025</v>
      </c>
      <c r="B1347" t="str">
        <f>IF(A1347 &lt;= 'Additional Data'!$B$2,"Low", IF(A1347 &lt;='Additional Data'!$B$3, "Medium", "High"))</f>
        <v>Medium</v>
      </c>
      <c r="C1347">
        <v>0</v>
      </c>
      <c r="D1347">
        <v>1</v>
      </c>
      <c r="E1347">
        <v>52</v>
      </c>
      <c r="F1347" t="str">
        <f t="shared" si="189"/>
        <v>Mid</v>
      </c>
      <c r="G1347">
        <v>254</v>
      </c>
      <c r="H1347">
        <v>7</v>
      </c>
      <c r="I1347">
        <v>108</v>
      </c>
      <c r="J1347">
        <v>20</v>
      </c>
      <c r="K1347">
        <v>0</v>
      </c>
      <c r="L1347">
        <v>26</v>
      </c>
      <c r="M1347">
        <f>INDEX('Additional Data'!$H$2:$M$2, MATCH(MAX(G1347:L1347), G1347:L1347,0))</f>
        <v>0</v>
      </c>
      <c r="N1347">
        <v>3</v>
      </c>
      <c r="O1347">
        <v>6</v>
      </c>
      <c r="P1347">
        <v>3</v>
      </c>
      <c r="Q1347">
        <v>5</v>
      </c>
      <c r="R1347">
        <v>6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3</v>
      </c>
      <c r="Z1347">
        <v>11</v>
      </c>
      <c r="AA1347">
        <v>0</v>
      </c>
      <c r="AB1347">
        <v>44</v>
      </c>
      <c r="AC1347" t="str" cm="1">
        <f t="array" ref="AC1347">_xlfn.IFS(AB1347 &lt; 30, "&lt; 30", AB1347 &lt; 40, "30-39", AB1347 &lt; 50, "40-49", AB1347 &gt;= 50, "50+")</f>
        <v>40-49</v>
      </c>
      <c r="AD1347">
        <v>2393</v>
      </c>
      <c r="AE1347">
        <v>0</v>
      </c>
      <c r="AF1347">
        <v>0</v>
      </c>
      <c r="AG1347">
        <v>1</v>
      </c>
      <c r="AH1347">
        <v>0</v>
      </c>
      <c r="AI1347">
        <v>0</v>
      </c>
      <c r="AJ1347" t="str" cm="1">
        <f t="array" ref="AJ134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34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47">
        <v>0</v>
      </c>
      <c r="AM1347">
        <v>0</v>
      </c>
      <c r="AN1347">
        <v>1</v>
      </c>
      <c r="AO1347">
        <v>0</v>
      </c>
      <c r="AP1347">
        <v>0</v>
      </c>
      <c r="AQ1347" t="str" cm="1">
        <f t="array" ref="AQ134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47" t="str" cm="1">
        <f t="array" ref="AR134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47">
        <v>389</v>
      </c>
      <c r="AT1347">
        <v>363</v>
      </c>
      <c r="AU1347">
        <v>0</v>
      </c>
      <c r="AV1347">
        <v>1</v>
      </c>
      <c r="AW1347" t="s">
        <v>46</v>
      </c>
      <c r="AX1347" t="s">
        <v>11</v>
      </c>
      <c r="AY1347" t="str">
        <f t="shared" si="190"/>
        <v>Web</v>
      </c>
      <c r="AZ1347">
        <v>14</v>
      </c>
      <c r="BA1347" t="s">
        <v>44</v>
      </c>
      <c r="BB1347">
        <f t="shared" si="191"/>
        <v>14</v>
      </c>
      <c r="BC1347">
        <f t="shared" si="192"/>
        <v>415</v>
      </c>
      <c r="BD1347">
        <f t="shared" si="193"/>
        <v>5</v>
      </c>
      <c r="BE1347">
        <f t="shared" si="194"/>
        <v>5</v>
      </c>
      <c r="BF1347">
        <f t="shared" si="195"/>
        <v>5</v>
      </c>
      <c r="BG1347">
        <f t="shared" si="196"/>
        <v>15</v>
      </c>
      <c r="BH1347">
        <f t="shared" si="197"/>
        <v>4</v>
      </c>
      <c r="BI1347" t="str">
        <f>VLOOKUP(BH1347,'Additional Data'!$E$1:$F$12,2,FALSE)</f>
        <v>At Risk</v>
      </c>
      <c r="BJ1347" t="str">
        <f>IF(G1347 &lt;= 'Additional Data'!$Q$2, "Low", IF(G1347 &lt;= 'Additional Data'!$Q$3, "Medium", "High"))</f>
        <v>Medium</v>
      </c>
      <c r="BK1347" t="str">
        <f>IF(K1347 &lt;= 'Additional Data'!$V$2, "Low", IF(K1347 &lt;= 'Additional Data'!$V$3, "Medium", "High"))</f>
        <v>Low</v>
      </c>
      <c r="BL1347" t="str">
        <f>IF(L1347 &lt;= 'Additional Data'!$AA$2, "Low", IF(L1347 &lt;= 'Additional Data'!$AA$3, "Medium", "High"))</f>
        <v>Medium</v>
      </c>
      <c r="BM1347">
        <v>1346</v>
      </c>
    </row>
    <row r="1348" spans="1:65" x14ac:dyDescent="0.25">
      <c r="A1348">
        <v>37971</v>
      </c>
      <c r="B1348" t="str">
        <f>IF(A1348 &lt;= 'Additional Data'!$B$2,"Low", IF(A1348 &lt;='Additional Data'!$B$3, "Medium", "High"))</f>
        <v>Medium</v>
      </c>
      <c r="C1348">
        <v>1</v>
      </c>
      <c r="D1348">
        <v>0</v>
      </c>
      <c r="E1348">
        <v>97</v>
      </c>
      <c r="F1348" t="str">
        <f t="shared" si="189"/>
        <v>Old</v>
      </c>
      <c r="G1348">
        <v>5</v>
      </c>
      <c r="H1348">
        <v>4</v>
      </c>
      <c r="I1348">
        <v>10</v>
      </c>
      <c r="J1348">
        <v>2</v>
      </c>
      <c r="K1348">
        <v>2</v>
      </c>
      <c r="L1348">
        <v>7</v>
      </c>
      <c r="M1348">
        <f>INDEX('Additional Data'!$H$2:$M$2, MATCH(MAX(G1348:L1348), G1348:L1348,0))</f>
        <v>0</v>
      </c>
      <c r="N1348">
        <v>1</v>
      </c>
      <c r="O1348">
        <v>1</v>
      </c>
      <c r="P1348">
        <v>0</v>
      </c>
      <c r="Q1348">
        <v>3</v>
      </c>
      <c r="R1348">
        <v>8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3</v>
      </c>
      <c r="Z1348">
        <v>11</v>
      </c>
      <c r="AA1348">
        <v>0</v>
      </c>
      <c r="AB1348">
        <v>47</v>
      </c>
      <c r="AC1348" t="str" cm="1">
        <f t="array" ref="AC1348">_xlfn.IFS(AB1348 &lt; 30, "&lt; 30", AB1348 &lt; 40, "30-39", AB1348 &lt; 50, "40-49", AB1348 &gt;= 50, "50+")</f>
        <v>40-49</v>
      </c>
      <c r="AD1348">
        <v>2375</v>
      </c>
      <c r="AE1348">
        <v>0</v>
      </c>
      <c r="AF1348">
        <v>1</v>
      </c>
      <c r="AG1348">
        <v>0</v>
      </c>
      <c r="AH1348">
        <v>0</v>
      </c>
      <c r="AI1348">
        <v>0</v>
      </c>
      <c r="AJ1348" t="str" cm="1">
        <f t="array" ref="AJ134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4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48">
        <v>0</v>
      </c>
      <c r="AM1348">
        <v>0</v>
      </c>
      <c r="AN1348">
        <v>1</v>
      </c>
      <c r="AO1348">
        <v>0</v>
      </c>
      <c r="AP1348">
        <v>0</v>
      </c>
      <c r="AQ1348" t="str" cm="1">
        <f t="array" ref="AQ134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48" t="str" cm="1">
        <f t="array" ref="AR134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48">
        <v>23</v>
      </c>
      <c r="AT1348">
        <v>16</v>
      </c>
      <c r="AU1348">
        <v>0</v>
      </c>
      <c r="AV1348">
        <v>1</v>
      </c>
      <c r="AW1348" t="s">
        <v>45</v>
      </c>
      <c r="AX1348" t="s">
        <v>13</v>
      </c>
      <c r="AY1348" t="str">
        <f t="shared" si="190"/>
        <v>Store</v>
      </c>
      <c r="AZ1348">
        <v>4</v>
      </c>
      <c r="BA1348" t="s">
        <v>44</v>
      </c>
      <c r="BB1348">
        <f t="shared" si="191"/>
        <v>4</v>
      </c>
      <c r="BC1348">
        <f t="shared" si="192"/>
        <v>30</v>
      </c>
      <c r="BD1348">
        <f t="shared" si="193"/>
        <v>0.99999999999999978</v>
      </c>
      <c r="BE1348">
        <f t="shared" si="194"/>
        <v>0</v>
      </c>
      <c r="BF1348">
        <f t="shared" si="195"/>
        <v>0</v>
      </c>
      <c r="BG1348">
        <f t="shared" si="196"/>
        <v>0.99999999999999978</v>
      </c>
      <c r="BH1348">
        <f t="shared" si="197"/>
        <v>0</v>
      </c>
      <c r="BI1348" t="str">
        <f>VLOOKUP(BH1348,'Additional Data'!$E$1:$F$12,2,FALSE)</f>
        <v>Churned Customer</v>
      </c>
      <c r="BJ1348" t="str">
        <f>IF(G1348 &lt;= 'Additional Data'!$Q$2, "Low", IF(G1348 &lt;= 'Additional Data'!$Q$3, "Medium", "High"))</f>
        <v>Low</v>
      </c>
      <c r="BK1348" t="str">
        <f>IF(K1348 &lt;= 'Additional Data'!$V$2, "Low", IF(K1348 &lt;= 'Additional Data'!$V$3, "Medium", "High"))</f>
        <v>Medium</v>
      </c>
      <c r="BL1348" t="str">
        <f>IF(L1348 &lt;= 'Additional Data'!$AA$2, "Low", IF(L1348 &lt;= 'Additional Data'!$AA$3, "Medium", "High"))</f>
        <v>Low</v>
      </c>
      <c r="BM1348">
        <v>1347</v>
      </c>
    </row>
    <row r="1349" spans="1:65" x14ac:dyDescent="0.25">
      <c r="A1349">
        <v>41335</v>
      </c>
      <c r="B1349" t="str">
        <f>IF(A1349 &lt;= 'Additional Data'!$B$2,"Low", IF(A1349 &lt;='Additional Data'!$B$3, "Medium", "High"))</f>
        <v>Medium</v>
      </c>
      <c r="C1349">
        <v>1</v>
      </c>
      <c r="D1349">
        <v>0</v>
      </c>
      <c r="E1349">
        <v>24</v>
      </c>
      <c r="F1349" t="str">
        <f t="shared" si="189"/>
        <v>Recent</v>
      </c>
      <c r="G1349">
        <v>112</v>
      </c>
      <c r="H1349">
        <v>19</v>
      </c>
      <c r="I1349">
        <v>21</v>
      </c>
      <c r="J1349">
        <v>16</v>
      </c>
      <c r="K1349">
        <v>14</v>
      </c>
      <c r="L1349">
        <v>5</v>
      </c>
      <c r="M1349">
        <f>INDEX('Additional Data'!$H$2:$M$2, MATCH(MAX(G1349:L1349), G1349:L1349,0))</f>
        <v>0</v>
      </c>
      <c r="N1349">
        <v>3</v>
      </c>
      <c r="O1349">
        <v>4</v>
      </c>
      <c r="P1349">
        <v>1</v>
      </c>
      <c r="Q1349">
        <v>4</v>
      </c>
      <c r="R1349">
        <v>7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3</v>
      </c>
      <c r="Z1349">
        <v>11</v>
      </c>
      <c r="AA1349">
        <v>0</v>
      </c>
      <c r="AB1349">
        <v>52</v>
      </c>
      <c r="AC1349" t="str" cm="1">
        <f t="array" ref="AC1349">_xlfn.IFS(AB1349 &lt; 30, "&lt; 30", AB1349 &lt; 40, "30-39", AB1349 &lt; 50, "40-49", AB1349 &gt;= 50, "50+")</f>
        <v>50+</v>
      </c>
      <c r="AD1349">
        <v>2344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 t="str" cm="1">
        <f t="array" ref="AJ134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34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49">
        <v>0</v>
      </c>
      <c r="AM1349">
        <v>0</v>
      </c>
      <c r="AN1349">
        <v>0</v>
      </c>
      <c r="AO1349">
        <v>1</v>
      </c>
      <c r="AP1349">
        <v>0</v>
      </c>
      <c r="AQ1349" t="str" cm="1">
        <f t="array" ref="AQ134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349" t="str" cm="1">
        <f t="array" ref="AR134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49">
        <v>182</v>
      </c>
      <c r="AT1349">
        <v>177</v>
      </c>
      <c r="AU1349">
        <v>0</v>
      </c>
      <c r="AV1349">
        <v>1</v>
      </c>
      <c r="AW1349" t="s">
        <v>47</v>
      </c>
      <c r="AX1349" t="s">
        <v>11</v>
      </c>
      <c r="AY1349" t="str">
        <f t="shared" si="190"/>
        <v>Web</v>
      </c>
      <c r="AZ1349">
        <v>9</v>
      </c>
      <c r="BA1349" t="s">
        <v>44</v>
      </c>
      <c r="BB1349">
        <f t="shared" si="191"/>
        <v>9</v>
      </c>
      <c r="BC1349">
        <f t="shared" si="192"/>
        <v>187</v>
      </c>
      <c r="BD1349">
        <f t="shared" si="193"/>
        <v>8</v>
      </c>
      <c r="BE1349">
        <f t="shared" si="194"/>
        <v>3</v>
      </c>
      <c r="BF1349">
        <f t="shared" si="195"/>
        <v>3</v>
      </c>
      <c r="BG1349">
        <f t="shared" si="196"/>
        <v>14</v>
      </c>
      <c r="BH1349">
        <f t="shared" si="197"/>
        <v>4</v>
      </c>
      <c r="BI1349" t="str">
        <f>VLOOKUP(BH1349,'Additional Data'!$E$1:$F$12,2,FALSE)</f>
        <v>At Risk</v>
      </c>
      <c r="BJ1349" t="str">
        <f>IF(G1349 &lt;= 'Additional Data'!$Q$2, "Low", IF(G1349 &lt;= 'Additional Data'!$Q$3, "Medium", "High"))</f>
        <v>Medium</v>
      </c>
      <c r="BK1349" t="str">
        <f>IF(K1349 &lt;= 'Additional Data'!$V$2, "Low", IF(K1349 &lt;= 'Additional Data'!$V$3, "Medium", "High"))</f>
        <v>Medium</v>
      </c>
      <c r="BL1349" t="str">
        <f>IF(L1349 &lt;= 'Additional Data'!$AA$2, "Low", IF(L1349 &lt;= 'Additional Data'!$AA$3, "Medium", "High"))</f>
        <v>Low</v>
      </c>
      <c r="BM1349">
        <v>1348</v>
      </c>
    </row>
    <row r="1350" spans="1:65" x14ac:dyDescent="0.25">
      <c r="A1350">
        <v>67267</v>
      </c>
      <c r="B1350" t="str">
        <f>IF(A1350 &lt;= 'Additional Data'!$B$2,"Low", IF(A1350 &lt;='Additional Data'!$B$3, "Medium", "High"))</f>
        <v>Medium</v>
      </c>
      <c r="C1350">
        <v>0</v>
      </c>
      <c r="D1350">
        <v>1</v>
      </c>
      <c r="E1350">
        <v>0</v>
      </c>
      <c r="F1350" t="str">
        <f t="shared" si="189"/>
        <v>Very Recent</v>
      </c>
      <c r="G1350">
        <v>134</v>
      </c>
      <c r="H1350">
        <v>11</v>
      </c>
      <c r="I1350">
        <v>59</v>
      </c>
      <c r="J1350">
        <v>15</v>
      </c>
      <c r="K1350">
        <v>2</v>
      </c>
      <c r="L1350">
        <v>30</v>
      </c>
      <c r="M1350">
        <f>INDEX('Additional Data'!$H$2:$M$2, MATCH(MAX(G1350:L1350), G1350:L1350,0))</f>
        <v>0</v>
      </c>
      <c r="N1350">
        <v>1</v>
      </c>
      <c r="O1350">
        <v>3</v>
      </c>
      <c r="P1350">
        <v>2</v>
      </c>
      <c r="Q1350">
        <v>5</v>
      </c>
      <c r="R1350">
        <v>2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3</v>
      </c>
      <c r="Z1350">
        <v>11</v>
      </c>
      <c r="AA1350">
        <v>0</v>
      </c>
      <c r="AB1350">
        <v>62</v>
      </c>
      <c r="AC1350" t="str" cm="1">
        <f t="array" ref="AC1350">_xlfn.IFS(AB1350 &lt; 30, "&lt; 30", AB1350 &lt; 40, "30-39", AB1350 &lt; 50, "40-49", AB1350 &gt;= 50, "50+")</f>
        <v>50+</v>
      </c>
      <c r="AD1350">
        <v>2206</v>
      </c>
      <c r="AE1350">
        <v>0</v>
      </c>
      <c r="AF1350">
        <v>1</v>
      </c>
      <c r="AG1350">
        <v>0</v>
      </c>
      <c r="AH1350">
        <v>0</v>
      </c>
      <c r="AI1350">
        <v>0</v>
      </c>
      <c r="AJ1350" t="str" cm="1">
        <f t="array" ref="AJ135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5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50">
        <v>0</v>
      </c>
      <c r="AM1350">
        <v>0</v>
      </c>
      <c r="AN1350">
        <v>1</v>
      </c>
      <c r="AO1350">
        <v>0</v>
      </c>
      <c r="AP1350">
        <v>0</v>
      </c>
      <c r="AQ1350" t="str" cm="1">
        <f t="array" ref="AQ135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50" t="str" cm="1">
        <f t="array" ref="AR135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50">
        <v>221</v>
      </c>
      <c r="AT1350">
        <v>191</v>
      </c>
      <c r="AU1350">
        <v>0</v>
      </c>
      <c r="AV1350">
        <v>1</v>
      </c>
      <c r="AW1350" t="s">
        <v>47</v>
      </c>
      <c r="AX1350" t="s">
        <v>13</v>
      </c>
      <c r="AY1350" t="str">
        <f t="shared" si="190"/>
        <v>Store</v>
      </c>
      <c r="AZ1350">
        <v>10</v>
      </c>
      <c r="BA1350" t="s">
        <v>44</v>
      </c>
      <c r="BB1350">
        <f t="shared" si="191"/>
        <v>10</v>
      </c>
      <c r="BC1350">
        <f t="shared" si="192"/>
        <v>251</v>
      </c>
      <c r="BD1350">
        <f t="shared" si="193"/>
        <v>10</v>
      </c>
      <c r="BE1350">
        <f t="shared" si="194"/>
        <v>4</v>
      </c>
      <c r="BF1350">
        <f t="shared" si="195"/>
        <v>4</v>
      </c>
      <c r="BG1350">
        <f t="shared" si="196"/>
        <v>18</v>
      </c>
      <c r="BH1350">
        <f t="shared" si="197"/>
        <v>6</v>
      </c>
      <c r="BI1350" t="str">
        <f>VLOOKUP(BH1350,'Additional Data'!$E$1:$F$12,2,FALSE)</f>
        <v>Loyal Customer</v>
      </c>
      <c r="BJ1350" t="str">
        <f>IF(G1350 &lt;= 'Additional Data'!$Q$2, "Low", IF(G1350 &lt;= 'Additional Data'!$Q$3, "Medium", "High"))</f>
        <v>Medium</v>
      </c>
      <c r="BK1350" t="str">
        <f>IF(K1350 &lt;= 'Additional Data'!$V$2, "Low", IF(K1350 &lt;= 'Additional Data'!$V$3, "Medium", "High"))</f>
        <v>Medium</v>
      </c>
      <c r="BL1350" t="str">
        <f>IF(L1350 &lt;= 'Additional Data'!$AA$2, "Low", IF(L1350 &lt;= 'Additional Data'!$AA$3, "Medium", "High"))</f>
        <v>Medium</v>
      </c>
      <c r="BM1350">
        <v>1349</v>
      </c>
    </row>
    <row r="1351" spans="1:65" x14ac:dyDescent="0.25">
      <c r="A1351">
        <v>57338</v>
      </c>
      <c r="B1351" t="str">
        <f>IF(A1351 &lt;= 'Additional Data'!$B$2,"Low", IF(A1351 &lt;='Additional Data'!$B$3, "Medium", "High"))</f>
        <v>Medium</v>
      </c>
      <c r="C1351">
        <v>0</v>
      </c>
      <c r="D1351">
        <v>1</v>
      </c>
      <c r="E1351">
        <v>96</v>
      </c>
      <c r="F1351" t="str">
        <f t="shared" si="189"/>
        <v>Old</v>
      </c>
      <c r="G1351">
        <v>143</v>
      </c>
      <c r="H1351">
        <v>6</v>
      </c>
      <c r="I1351">
        <v>52</v>
      </c>
      <c r="J1351">
        <v>11</v>
      </c>
      <c r="K1351">
        <v>8</v>
      </c>
      <c r="L1351">
        <v>17</v>
      </c>
      <c r="M1351">
        <f>INDEX('Additional Data'!$H$2:$M$2, MATCH(MAX(G1351:L1351), G1351:L1351,0))</f>
        <v>0</v>
      </c>
      <c r="N1351">
        <v>2</v>
      </c>
      <c r="O1351">
        <v>4</v>
      </c>
      <c r="P1351">
        <v>1</v>
      </c>
      <c r="Q1351">
        <v>5</v>
      </c>
      <c r="R1351">
        <v>5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3</v>
      </c>
      <c r="Z1351">
        <v>11</v>
      </c>
      <c r="AA1351">
        <v>0</v>
      </c>
      <c r="AB1351">
        <v>45</v>
      </c>
      <c r="AC1351" t="str" cm="1">
        <f t="array" ref="AC1351">_xlfn.IFS(AB1351 &lt; 30, "&lt; 30", AB1351 &lt; 40, "30-39", AB1351 &lt; 50, "40-49", AB1351 &gt;= 50, "50+")</f>
        <v>40-49</v>
      </c>
      <c r="AD1351">
        <v>2220</v>
      </c>
      <c r="AE1351">
        <v>0</v>
      </c>
      <c r="AF1351">
        <v>0</v>
      </c>
      <c r="AG1351">
        <v>1</v>
      </c>
      <c r="AH1351">
        <v>0</v>
      </c>
      <c r="AI1351">
        <v>0</v>
      </c>
      <c r="AJ1351" t="str" cm="1">
        <f t="array" ref="AJ135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35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51">
        <v>0</v>
      </c>
      <c r="AM1351">
        <v>0</v>
      </c>
      <c r="AN1351">
        <v>1</v>
      </c>
      <c r="AO1351">
        <v>0</v>
      </c>
      <c r="AP1351">
        <v>0</v>
      </c>
      <c r="AQ1351" t="str" cm="1">
        <f t="array" ref="AQ135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51" t="str" cm="1">
        <f t="array" ref="AR135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51">
        <v>220</v>
      </c>
      <c r="AT1351">
        <v>203</v>
      </c>
      <c r="AU1351">
        <v>0</v>
      </c>
      <c r="AV1351">
        <v>1</v>
      </c>
      <c r="AW1351" t="s">
        <v>47</v>
      </c>
      <c r="AX1351" t="s">
        <v>13</v>
      </c>
      <c r="AY1351" t="str">
        <f t="shared" si="190"/>
        <v>Store</v>
      </c>
      <c r="AZ1351">
        <v>10</v>
      </c>
      <c r="BA1351" t="s">
        <v>44</v>
      </c>
      <c r="BB1351">
        <f t="shared" si="191"/>
        <v>10</v>
      </c>
      <c r="BC1351">
        <f t="shared" si="192"/>
        <v>237</v>
      </c>
      <c r="BD1351">
        <f t="shared" si="193"/>
        <v>0.99999999999999978</v>
      </c>
      <c r="BE1351">
        <f t="shared" si="194"/>
        <v>4</v>
      </c>
      <c r="BF1351">
        <f t="shared" si="195"/>
        <v>4</v>
      </c>
      <c r="BG1351">
        <f t="shared" si="196"/>
        <v>9</v>
      </c>
      <c r="BH1351">
        <f t="shared" si="197"/>
        <v>2</v>
      </c>
      <c r="BI1351" t="str">
        <f>VLOOKUP(BH1351,'Additional Data'!$E$1:$F$12,2,FALSE)</f>
        <v>Churned Customer</v>
      </c>
      <c r="BJ1351" t="str">
        <f>IF(G1351 &lt;= 'Additional Data'!$Q$2, "Low", IF(G1351 &lt;= 'Additional Data'!$Q$3, "Medium", "High"))</f>
        <v>Medium</v>
      </c>
      <c r="BK1351" t="str">
        <f>IF(K1351 &lt;= 'Additional Data'!$V$2, "Low", IF(K1351 &lt;= 'Additional Data'!$V$3, "Medium", "High"))</f>
        <v>Medium</v>
      </c>
      <c r="BL1351" t="str">
        <f>IF(L1351 &lt;= 'Additional Data'!$AA$2, "Low", IF(L1351 &lt;= 'Additional Data'!$AA$3, "Medium", "High"))</f>
        <v>Medium</v>
      </c>
      <c r="BM1351">
        <v>1350</v>
      </c>
    </row>
    <row r="1352" spans="1:65" x14ac:dyDescent="0.25">
      <c r="A1352">
        <v>50523</v>
      </c>
      <c r="B1352" t="str">
        <f>IF(A1352 &lt;= 'Additional Data'!$B$2,"Low", IF(A1352 &lt;='Additional Data'!$B$3, "Medium", "High"))</f>
        <v>Medium</v>
      </c>
      <c r="C1352">
        <v>1</v>
      </c>
      <c r="D1352">
        <v>1</v>
      </c>
      <c r="E1352">
        <v>89</v>
      </c>
      <c r="F1352" t="str">
        <f t="shared" si="189"/>
        <v>Old</v>
      </c>
      <c r="G1352">
        <v>51</v>
      </c>
      <c r="H1352">
        <v>4</v>
      </c>
      <c r="I1352">
        <v>24</v>
      </c>
      <c r="J1352">
        <v>4</v>
      </c>
      <c r="K1352">
        <v>7</v>
      </c>
      <c r="L1352">
        <v>1</v>
      </c>
      <c r="M1352">
        <f>INDEX('Additional Data'!$H$2:$M$2, MATCH(MAX(G1352:L1352), G1352:L1352,0))</f>
        <v>0</v>
      </c>
      <c r="N1352">
        <v>2</v>
      </c>
      <c r="O1352">
        <v>2</v>
      </c>
      <c r="P1352">
        <v>0</v>
      </c>
      <c r="Q1352">
        <v>4</v>
      </c>
      <c r="R1352">
        <v>6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3</v>
      </c>
      <c r="Z1352">
        <v>11</v>
      </c>
      <c r="AA1352">
        <v>0</v>
      </c>
      <c r="AB1352">
        <v>60</v>
      </c>
      <c r="AC1352" t="str" cm="1">
        <f t="array" ref="AC1352">_xlfn.IFS(AB1352 &lt; 30, "&lt; 30", AB1352 &lt; 40, "30-39", AB1352 &lt; 50, "40-49", AB1352 &gt;= 50, "50+")</f>
        <v>50+</v>
      </c>
      <c r="AD1352">
        <v>2345</v>
      </c>
      <c r="AE1352">
        <v>0</v>
      </c>
      <c r="AF1352">
        <v>0</v>
      </c>
      <c r="AG1352">
        <v>0</v>
      </c>
      <c r="AH1352">
        <v>1</v>
      </c>
      <c r="AI1352">
        <v>0</v>
      </c>
      <c r="AJ1352" t="str" cm="1">
        <f t="array" ref="AJ135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35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52">
        <v>1</v>
      </c>
      <c r="AM1352">
        <v>0</v>
      </c>
      <c r="AN1352">
        <v>0</v>
      </c>
      <c r="AO1352">
        <v>0</v>
      </c>
      <c r="AP1352">
        <v>0</v>
      </c>
      <c r="AQ1352" t="str" cm="1">
        <f t="array" ref="AQ135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352" t="str" cm="1">
        <f t="array" ref="AR135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352">
        <v>90</v>
      </c>
      <c r="AT1352">
        <v>89</v>
      </c>
      <c r="AU1352">
        <v>0</v>
      </c>
      <c r="AV1352">
        <v>2</v>
      </c>
      <c r="AW1352" t="s">
        <v>47</v>
      </c>
      <c r="AX1352" t="s">
        <v>13</v>
      </c>
      <c r="AY1352" t="str">
        <f t="shared" si="190"/>
        <v>Store</v>
      </c>
      <c r="AZ1352">
        <v>6</v>
      </c>
      <c r="BA1352" t="s">
        <v>44</v>
      </c>
      <c r="BB1352">
        <f t="shared" si="191"/>
        <v>6</v>
      </c>
      <c r="BC1352">
        <f t="shared" si="192"/>
        <v>91</v>
      </c>
      <c r="BD1352">
        <f t="shared" si="193"/>
        <v>1.9999999999999996</v>
      </c>
      <c r="BE1352">
        <f t="shared" si="194"/>
        <v>2</v>
      </c>
      <c r="BF1352">
        <f t="shared" si="195"/>
        <v>2</v>
      </c>
      <c r="BG1352">
        <f t="shared" si="196"/>
        <v>6</v>
      </c>
      <c r="BH1352">
        <f t="shared" si="197"/>
        <v>0</v>
      </c>
      <c r="BI1352" t="str">
        <f>VLOOKUP(BH1352,'Additional Data'!$E$1:$F$12,2,FALSE)</f>
        <v>Churned Customer</v>
      </c>
      <c r="BJ1352" t="str">
        <f>IF(G1352 &lt;= 'Additional Data'!$Q$2, "Low", IF(G1352 &lt;= 'Additional Data'!$Q$3, "Medium", "High"))</f>
        <v>Medium</v>
      </c>
      <c r="BK1352" t="str">
        <f>IF(K1352 &lt;= 'Additional Data'!$V$2, "Low", IF(K1352 &lt;= 'Additional Data'!$V$3, "Medium", "High"))</f>
        <v>Medium</v>
      </c>
      <c r="BL1352" t="str">
        <f>IF(L1352 &lt;= 'Additional Data'!$AA$2, "Low", IF(L1352 &lt;= 'Additional Data'!$AA$3, "Medium", "High"))</f>
        <v>Low</v>
      </c>
      <c r="BM1352">
        <v>1351</v>
      </c>
    </row>
    <row r="1353" spans="1:65" x14ac:dyDescent="0.25">
      <c r="A1353">
        <v>35791</v>
      </c>
      <c r="B1353" t="str">
        <f>IF(A1353 &lt;= 'Additional Data'!$B$2,"Low", IF(A1353 &lt;='Additional Data'!$B$3, "Medium", "High"))</f>
        <v>Medium</v>
      </c>
      <c r="C1353">
        <v>2</v>
      </c>
      <c r="D1353">
        <v>1</v>
      </c>
      <c r="E1353">
        <v>94</v>
      </c>
      <c r="F1353" t="str">
        <f t="shared" si="189"/>
        <v>Old</v>
      </c>
      <c r="G1353">
        <v>27</v>
      </c>
      <c r="H1353">
        <v>0</v>
      </c>
      <c r="I1353">
        <v>5</v>
      </c>
      <c r="J1353">
        <v>0</v>
      </c>
      <c r="K1353">
        <v>0</v>
      </c>
      <c r="L1353">
        <v>3</v>
      </c>
      <c r="M1353">
        <f>INDEX('Additional Data'!$H$2:$M$2, MATCH(MAX(G1353:L1353), G1353:L1353,0))</f>
        <v>0</v>
      </c>
      <c r="N1353">
        <v>2</v>
      </c>
      <c r="O1353">
        <v>1</v>
      </c>
      <c r="P1353">
        <v>0</v>
      </c>
      <c r="Q1353">
        <v>3</v>
      </c>
      <c r="R1353">
        <v>8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3</v>
      </c>
      <c r="Z1353">
        <v>11</v>
      </c>
      <c r="AA1353">
        <v>0</v>
      </c>
      <c r="AB1353">
        <v>55</v>
      </c>
      <c r="AC1353" t="str" cm="1">
        <f t="array" ref="AC1353">_xlfn.IFS(AB1353 &lt; 30, "&lt; 30", AB1353 &lt; 40, "30-39", AB1353 &lt; 50, "40-49", AB1353 &gt;= 50, "50+")</f>
        <v>50+</v>
      </c>
      <c r="AD1353">
        <v>2578</v>
      </c>
      <c r="AE1353">
        <v>0</v>
      </c>
      <c r="AF1353">
        <v>0</v>
      </c>
      <c r="AG1353">
        <v>1</v>
      </c>
      <c r="AH1353">
        <v>0</v>
      </c>
      <c r="AI1353">
        <v>0</v>
      </c>
      <c r="AJ1353" t="str" cm="1">
        <f t="array" ref="AJ135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35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53">
        <v>0</v>
      </c>
      <c r="AM1353">
        <v>0</v>
      </c>
      <c r="AN1353">
        <v>0</v>
      </c>
      <c r="AO1353">
        <v>1</v>
      </c>
      <c r="AP1353">
        <v>0</v>
      </c>
      <c r="AQ1353" t="str" cm="1">
        <f t="array" ref="AQ135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353" t="str" cm="1">
        <f t="array" ref="AR135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53">
        <v>32</v>
      </c>
      <c r="AT1353">
        <v>29</v>
      </c>
      <c r="AU1353">
        <v>0</v>
      </c>
      <c r="AV1353">
        <v>3</v>
      </c>
      <c r="AW1353" t="s">
        <v>45</v>
      </c>
      <c r="AX1353" t="s">
        <v>13</v>
      </c>
      <c r="AY1353" t="str">
        <f t="shared" si="190"/>
        <v>Store</v>
      </c>
      <c r="AZ1353">
        <v>4</v>
      </c>
      <c r="BA1353" t="s">
        <v>44</v>
      </c>
      <c r="BB1353">
        <f t="shared" si="191"/>
        <v>4</v>
      </c>
      <c r="BC1353">
        <f t="shared" si="192"/>
        <v>35</v>
      </c>
      <c r="BD1353">
        <f t="shared" si="193"/>
        <v>0.99999999999999978</v>
      </c>
      <c r="BE1353">
        <f t="shared" si="194"/>
        <v>0</v>
      </c>
      <c r="BF1353">
        <f t="shared" si="195"/>
        <v>0</v>
      </c>
      <c r="BG1353">
        <f t="shared" si="196"/>
        <v>0.99999999999999978</v>
      </c>
      <c r="BH1353">
        <f t="shared" si="197"/>
        <v>0</v>
      </c>
      <c r="BI1353" t="str">
        <f>VLOOKUP(BH1353,'Additional Data'!$E$1:$F$12,2,FALSE)</f>
        <v>Churned Customer</v>
      </c>
      <c r="BJ1353" t="str">
        <f>IF(G1353 &lt;= 'Additional Data'!$Q$2, "Low", IF(G1353 &lt;= 'Additional Data'!$Q$3, "Medium", "High"))</f>
        <v>Medium</v>
      </c>
      <c r="BK1353" t="str">
        <f>IF(K1353 &lt;= 'Additional Data'!$V$2, "Low", IF(K1353 &lt;= 'Additional Data'!$V$3, "Medium", "High"))</f>
        <v>Low</v>
      </c>
      <c r="BL1353" t="str">
        <f>IF(L1353 &lt;= 'Additional Data'!$AA$2, "Low", IF(L1353 &lt;= 'Additional Data'!$AA$3, "Medium", "High"))</f>
        <v>Low</v>
      </c>
      <c r="BM1353">
        <v>1352</v>
      </c>
    </row>
    <row r="1354" spans="1:65" x14ac:dyDescent="0.25">
      <c r="A1354">
        <v>50611</v>
      </c>
      <c r="B1354" t="str">
        <f>IF(A1354 &lt;= 'Additional Data'!$B$2,"Low", IF(A1354 &lt;='Additional Data'!$B$3, "Medium", "High"))</f>
        <v>Medium</v>
      </c>
      <c r="C1354">
        <v>0</v>
      </c>
      <c r="D1354">
        <v>1</v>
      </c>
      <c r="E1354">
        <v>98</v>
      </c>
      <c r="F1354" t="str">
        <f t="shared" si="189"/>
        <v>Old</v>
      </c>
      <c r="G1354">
        <v>459</v>
      </c>
      <c r="H1354">
        <v>0</v>
      </c>
      <c r="I1354">
        <v>24</v>
      </c>
      <c r="J1354">
        <v>6</v>
      </c>
      <c r="K1354">
        <v>0</v>
      </c>
      <c r="L1354">
        <v>4</v>
      </c>
      <c r="M1354">
        <f>INDEX('Additional Data'!$H$2:$M$2, MATCH(MAX(G1354:L1354), G1354:L1354,0))</f>
        <v>0</v>
      </c>
      <c r="N1354">
        <v>6</v>
      </c>
      <c r="O1354">
        <v>4</v>
      </c>
      <c r="P1354">
        <v>5</v>
      </c>
      <c r="Q1354">
        <v>7</v>
      </c>
      <c r="R1354">
        <v>6</v>
      </c>
      <c r="S1354">
        <v>0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3</v>
      </c>
      <c r="Z1354">
        <v>11</v>
      </c>
      <c r="AA1354">
        <v>0</v>
      </c>
      <c r="AB1354">
        <v>60</v>
      </c>
      <c r="AC1354" t="str" cm="1">
        <f t="array" ref="AC1354">_xlfn.IFS(AB1354 &lt; 30, "&lt; 30", AB1354 &lt; 40, "30-39", AB1354 &lt; 50, "40-49", AB1354 &gt;= 50, "50+")</f>
        <v>50+</v>
      </c>
      <c r="AD1354">
        <v>2792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 t="str" cm="1">
        <f t="array" ref="AJ135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35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54">
        <v>0</v>
      </c>
      <c r="AM1354">
        <v>0</v>
      </c>
      <c r="AN1354">
        <v>0</v>
      </c>
      <c r="AO1354">
        <v>0</v>
      </c>
      <c r="AP1354">
        <v>1</v>
      </c>
      <c r="AQ1354" t="str" cm="1">
        <f t="array" ref="AQ135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354" t="str" cm="1">
        <f t="array" ref="AR135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54">
        <v>489</v>
      </c>
      <c r="AT1354">
        <v>485</v>
      </c>
      <c r="AU1354">
        <v>1</v>
      </c>
      <c r="AV1354">
        <v>1</v>
      </c>
      <c r="AW1354" t="s">
        <v>46</v>
      </c>
      <c r="AX1354" t="s">
        <v>13</v>
      </c>
      <c r="AY1354" t="str">
        <f t="shared" si="190"/>
        <v>Store</v>
      </c>
      <c r="AZ1354">
        <v>16</v>
      </c>
      <c r="BA1354" t="s">
        <v>48</v>
      </c>
      <c r="BB1354">
        <f t="shared" si="191"/>
        <v>16</v>
      </c>
      <c r="BC1354">
        <f t="shared" si="192"/>
        <v>493</v>
      </c>
      <c r="BD1354">
        <f t="shared" si="193"/>
        <v>0.99999999999999978</v>
      </c>
      <c r="BE1354">
        <f t="shared" si="194"/>
        <v>6</v>
      </c>
      <c r="BF1354">
        <f t="shared" si="195"/>
        <v>5</v>
      </c>
      <c r="BG1354">
        <f t="shared" si="196"/>
        <v>12</v>
      </c>
      <c r="BH1354">
        <f t="shared" si="197"/>
        <v>3</v>
      </c>
      <c r="BI1354" t="str">
        <f>VLOOKUP(BH1354,'Additional Data'!$E$1:$F$12,2,FALSE)</f>
        <v>At Risk</v>
      </c>
      <c r="BJ1354" t="str">
        <f>IF(G1354 &lt;= 'Additional Data'!$Q$2, "Low", IF(G1354 &lt;= 'Additional Data'!$Q$3, "Medium", "High"))</f>
        <v>Medium</v>
      </c>
      <c r="BK1354" t="str">
        <f>IF(K1354 &lt;= 'Additional Data'!$V$2, "Low", IF(K1354 &lt;= 'Additional Data'!$V$3, "Medium", "High"))</f>
        <v>Low</v>
      </c>
      <c r="BL1354" t="str">
        <f>IF(L1354 &lt;= 'Additional Data'!$AA$2, "Low", IF(L1354 &lt;= 'Additional Data'!$AA$3, "Medium", "High"))</f>
        <v>Low</v>
      </c>
      <c r="BM1354">
        <v>1353</v>
      </c>
    </row>
    <row r="1355" spans="1:65" x14ac:dyDescent="0.25">
      <c r="A1355">
        <v>56242</v>
      </c>
      <c r="B1355" t="str">
        <f>IF(A1355 &lt;= 'Additional Data'!$B$2,"Low", IF(A1355 &lt;='Additional Data'!$B$3, "Medium", "High"))</f>
        <v>Medium</v>
      </c>
      <c r="C1355">
        <v>0</v>
      </c>
      <c r="D1355">
        <v>1</v>
      </c>
      <c r="E1355">
        <v>72</v>
      </c>
      <c r="F1355" t="str">
        <f t="shared" si="189"/>
        <v>Old</v>
      </c>
      <c r="G1355">
        <v>689</v>
      </c>
      <c r="H1355">
        <v>8</v>
      </c>
      <c r="I1355">
        <v>167</v>
      </c>
      <c r="J1355">
        <v>11</v>
      </c>
      <c r="K1355">
        <v>8</v>
      </c>
      <c r="L1355">
        <v>88</v>
      </c>
      <c r="M1355">
        <f>INDEX('Additional Data'!$H$2:$M$2, MATCH(MAX(G1355:L1355), G1355:L1355,0))</f>
        <v>0</v>
      </c>
      <c r="N1355">
        <v>5</v>
      </c>
      <c r="O1355">
        <v>8</v>
      </c>
      <c r="P1355">
        <v>4</v>
      </c>
      <c r="Q1355">
        <v>11</v>
      </c>
      <c r="R1355">
        <v>6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3</v>
      </c>
      <c r="Z1355">
        <v>11</v>
      </c>
      <c r="AA1355">
        <v>0</v>
      </c>
      <c r="AB1355">
        <v>51</v>
      </c>
      <c r="AC1355" t="str" cm="1">
        <f t="array" ref="AC1355">_xlfn.IFS(AB1355 &lt; 30, "&lt; 30", AB1355 &lt; 40, "30-39", AB1355 &lt; 50, "40-49", AB1355 &gt;= 50, "50+")</f>
        <v>50+</v>
      </c>
      <c r="AD1355">
        <v>2642</v>
      </c>
      <c r="AE1355">
        <v>0</v>
      </c>
      <c r="AF1355">
        <v>1</v>
      </c>
      <c r="AG1355">
        <v>0</v>
      </c>
      <c r="AH1355">
        <v>0</v>
      </c>
      <c r="AI1355">
        <v>0</v>
      </c>
      <c r="AJ1355" t="str" cm="1">
        <f t="array" ref="AJ135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5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55">
        <v>0</v>
      </c>
      <c r="AM1355">
        <v>0</v>
      </c>
      <c r="AN1355">
        <v>0</v>
      </c>
      <c r="AO1355">
        <v>0</v>
      </c>
      <c r="AP1355">
        <v>1</v>
      </c>
      <c r="AQ1355" t="str" cm="1">
        <f t="array" ref="AQ135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355" t="str" cm="1">
        <f t="array" ref="AR135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55">
        <v>883</v>
      </c>
      <c r="AT1355">
        <v>795</v>
      </c>
      <c r="AU1355">
        <v>0</v>
      </c>
      <c r="AV1355">
        <v>1</v>
      </c>
      <c r="AW1355" t="s">
        <v>46</v>
      </c>
      <c r="AX1355" t="s">
        <v>13</v>
      </c>
      <c r="AY1355" t="str">
        <f t="shared" si="190"/>
        <v>Store</v>
      </c>
      <c r="AZ1355">
        <v>23</v>
      </c>
      <c r="BA1355" t="s">
        <v>44</v>
      </c>
      <c r="BB1355">
        <f t="shared" si="191"/>
        <v>23</v>
      </c>
      <c r="BC1355">
        <f t="shared" si="192"/>
        <v>971</v>
      </c>
      <c r="BD1355">
        <f t="shared" si="193"/>
        <v>3.0000000000000004</v>
      </c>
      <c r="BE1355">
        <f t="shared" si="194"/>
        <v>9</v>
      </c>
      <c r="BF1355">
        <f t="shared" si="195"/>
        <v>7</v>
      </c>
      <c r="BG1355">
        <f t="shared" si="196"/>
        <v>19</v>
      </c>
      <c r="BH1355">
        <f t="shared" si="197"/>
        <v>7</v>
      </c>
      <c r="BI1355" t="str">
        <f>VLOOKUP(BH1355,'Additional Data'!$E$1:$F$12,2,FALSE)</f>
        <v>Loyal Customer</v>
      </c>
      <c r="BJ1355" t="str">
        <f>IF(G1355 &lt;= 'Additional Data'!$Q$2, "Low", IF(G1355 &lt;= 'Additional Data'!$Q$3, "Medium", "High"))</f>
        <v>High</v>
      </c>
      <c r="BK1355" t="str">
        <f>IF(K1355 &lt;= 'Additional Data'!$V$2, "Low", IF(K1355 &lt;= 'Additional Data'!$V$3, "Medium", "High"))</f>
        <v>Medium</v>
      </c>
      <c r="BL1355" t="str">
        <f>IF(L1355 &lt;= 'Additional Data'!$AA$2, "Low", IF(L1355 &lt;= 'Additional Data'!$AA$3, "Medium", "High"))</f>
        <v>High</v>
      </c>
      <c r="BM1355">
        <v>1354</v>
      </c>
    </row>
    <row r="1356" spans="1:65" x14ac:dyDescent="0.25">
      <c r="A1356">
        <v>48904</v>
      </c>
      <c r="B1356" t="str">
        <f>IF(A1356 &lt;= 'Additional Data'!$B$2,"Low", IF(A1356 &lt;='Additional Data'!$B$3, "Medium", "High"))</f>
        <v>Medium</v>
      </c>
      <c r="C1356">
        <v>0</v>
      </c>
      <c r="D1356">
        <v>1</v>
      </c>
      <c r="E1356">
        <v>1</v>
      </c>
      <c r="F1356" t="str">
        <f t="shared" si="189"/>
        <v>Very Recent</v>
      </c>
      <c r="G1356">
        <v>283</v>
      </c>
      <c r="H1356">
        <v>10</v>
      </c>
      <c r="I1356">
        <v>38</v>
      </c>
      <c r="J1356">
        <v>0</v>
      </c>
      <c r="K1356">
        <v>13</v>
      </c>
      <c r="L1356">
        <v>27</v>
      </c>
      <c r="M1356">
        <f>INDEX('Additional Data'!$H$2:$M$2, MATCH(MAX(G1356:L1356), G1356:L1356,0))</f>
        <v>0</v>
      </c>
      <c r="N1356">
        <v>4</v>
      </c>
      <c r="O1356">
        <v>7</v>
      </c>
      <c r="P1356">
        <v>2</v>
      </c>
      <c r="Q1356">
        <v>4</v>
      </c>
      <c r="R1356">
        <v>8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3</v>
      </c>
      <c r="Z1356">
        <v>11</v>
      </c>
      <c r="AA1356">
        <v>0</v>
      </c>
      <c r="AB1356">
        <v>60</v>
      </c>
      <c r="AC1356" t="str" cm="1">
        <f t="array" ref="AC1356">_xlfn.IFS(AB1356 &lt; 30, "&lt; 30", AB1356 &lt; 40, "30-39", AB1356 &lt; 50, "40-49", AB1356 &gt;= 50, "50+")</f>
        <v>50+</v>
      </c>
      <c r="AD1356">
        <v>2733</v>
      </c>
      <c r="AE1356">
        <v>0</v>
      </c>
      <c r="AF1356">
        <v>0</v>
      </c>
      <c r="AG1356">
        <v>1</v>
      </c>
      <c r="AH1356">
        <v>0</v>
      </c>
      <c r="AI1356">
        <v>0</v>
      </c>
      <c r="AJ1356" t="str" cm="1">
        <f t="array" ref="AJ135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35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56">
        <v>0</v>
      </c>
      <c r="AM1356">
        <v>0</v>
      </c>
      <c r="AN1356">
        <v>1</v>
      </c>
      <c r="AO1356">
        <v>0</v>
      </c>
      <c r="AP1356">
        <v>0</v>
      </c>
      <c r="AQ1356" t="str" cm="1">
        <f t="array" ref="AQ135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56" t="str" cm="1">
        <f t="array" ref="AR135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56">
        <v>344</v>
      </c>
      <c r="AT1356">
        <v>317</v>
      </c>
      <c r="AU1356">
        <v>0</v>
      </c>
      <c r="AV1356">
        <v>1</v>
      </c>
      <c r="AW1356" t="s">
        <v>46</v>
      </c>
      <c r="AX1356" t="s">
        <v>11</v>
      </c>
      <c r="AY1356" t="str">
        <f t="shared" si="190"/>
        <v>Web</v>
      </c>
      <c r="AZ1356">
        <v>13</v>
      </c>
      <c r="BA1356" t="s">
        <v>44</v>
      </c>
      <c r="BB1356">
        <f t="shared" si="191"/>
        <v>13</v>
      </c>
      <c r="BC1356">
        <f t="shared" si="192"/>
        <v>371</v>
      </c>
      <c r="BD1356">
        <f t="shared" si="193"/>
        <v>10</v>
      </c>
      <c r="BE1356">
        <f t="shared" si="194"/>
        <v>5</v>
      </c>
      <c r="BF1356">
        <f t="shared" si="195"/>
        <v>4</v>
      </c>
      <c r="BG1356">
        <f t="shared" si="196"/>
        <v>19</v>
      </c>
      <c r="BH1356">
        <f t="shared" si="197"/>
        <v>7</v>
      </c>
      <c r="BI1356" t="str">
        <f>VLOOKUP(BH1356,'Additional Data'!$E$1:$F$12,2,FALSE)</f>
        <v>Loyal Customer</v>
      </c>
      <c r="BJ1356" t="str">
        <f>IF(G1356 &lt;= 'Additional Data'!$Q$2, "Low", IF(G1356 &lt;= 'Additional Data'!$Q$3, "Medium", "High"))</f>
        <v>Medium</v>
      </c>
      <c r="BK1356" t="str">
        <f>IF(K1356 &lt;= 'Additional Data'!$V$2, "Low", IF(K1356 &lt;= 'Additional Data'!$V$3, "Medium", "High"))</f>
        <v>Medium</v>
      </c>
      <c r="BL1356" t="str">
        <f>IF(L1356 &lt;= 'Additional Data'!$AA$2, "Low", IF(L1356 &lt;= 'Additional Data'!$AA$3, "Medium", "High"))</f>
        <v>Medium</v>
      </c>
      <c r="BM1356">
        <v>1355</v>
      </c>
    </row>
    <row r="1357" spans="1:65" x14ac:dyDescent="0.25">
      <c r="A1357">
        <v>56243</v>
      </c>
      <c r="B1357" t="str">
        <f>IF(A1357 &lt;= 'Additional Data'!$B$2,"Low", IF(A1357 &lt;='Additional Data'!$B$3, "Medium", "High"))</f>
        <v>Medium</v>
      </c>
      <c r="C1357">
        <v>1</v>
      </c>
      <c r="D1357">
        <v>2</v>
      </c>
      <c r="E1357">
        <v>26</v>
      </c>
      <c r="F1357" t="str">
        <f t="shared" si="189"/>
        <v>Recent</v>
      </c>
      <c r="G1357">
        <v>347</v>
      </c>
      <c r="H1357">
        <v>0</v>
      </c>
      <c r="I1357">
        <v>35</v>
      </c>
      <c r="J1357">
        <v>4</v>
      </c>
      <c r="K1357">
        <v>3</v>
      </c>
      <c r="L1357">
        <v>7</v>
      </c>
      <c r="M1357">
        <f>INDEX('Additional Data'!$H$2:$M$2, MATCH(MAX(G1357:L1357), G1357:L1357,0))</f>
        <v>0</v>
      </c>
      <c r="N1357">
        <v>6</v>
      </c>
      <c r="O1357">
        <v>4</v>
      </c>
      <c r="P1357">
        <v>2</v>
      </c>
      <c r="Q1357">
        <v>8</v>
      </c>
      <c r="R1357">
        <v>5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3</v>
      </c>
      <c r="Z1357">
        <v>11</v>
      </c>
      <c r="AA1357">
        <v>0</v>
      </c>
      <c r="AB1357">
        <v>45</v>
      </c>
      <c r="AC1357" t="str" cm="1">
        <f t="array" ref="AC1357">_xlfn.IFS(AB1357 &lt; 30, "&lt; 30", AB1357 &lt; 40, "30-39", AB1357 &lt; 50, "40-49", AB1357 &gt;= 50, "50+")</f>
        <v>40-49</v>
      </c>
      <c r="AD1357">
        <v>2340</v>
      </c>
      <c r="AE1357">
        <v>0</v>
      </c>
      <c r="AF1357">
        <v>0</v>
      </c>
      <c r="AG1357">
        <v>1</v>
      </c>
      <c r="AH1357">
        <v>0</v>
      </c>
      <c r="AI1357">
        <v>0</v>
      </c>
      <c r="AJ1357" t="str" cm="1">
        <f t="array" ref="AJ135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35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57">
        <v>0</v>
      </c>
      <c r="AM1357">
        <v>0</v>
      </c>
      <c r="AN1357">
        <v>1</v>
      </c>
      <c r="AO1357">
        <v>0</v>
      </c>
      <c r="AP1357">
        <v>0</v>
      </c>
      <c r="AQ1357" t="str" cm="1">
        <f t="array" ref="AQ135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57" t="str" cm="1">
        <f t="array" ref="AR135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57">
        <v>389</v>
      </c>
      <c r="AT1357">
        <v>382</v>
      </c>
      <c r="AU1357">
        <v>0</v>
      </c>
      <c r="AV1357">
        <v>3</v>
      </c>
      <c r="AW1357" t="s">
        <v>46</v>
      </c>
      <c r="AX1357" t="s">
        <v>13</v>
      </c>
      <c r="AY1357" t="str">
        <f t="shared" si="190"/>
        <v>Store</v>
      </c>
      <c r="AZ1357">
        <v>14</v>
      </c>
      <c r="BA1357" t="s">
        <v>44</v>
      </c>
      <c r="BB1357">
        <f t="shared" si="191"/>
        <v>14</v>
      </c>
      <c r="BC1357">
        <f t="shared" si="192"/>
        <v>396</v>
      </c>
      <c r="BD1357">
        <f t="shared" si="193"/>
        <v>8</v>
      </c>
      <c r="BE1357">
        <f t="shared" si="194"/>
        <v>5</v>
      </c>
      <c r="BF1357">
        <f t="shared" si="195"/>
        <v>4</v>
      </c>
      <c r="BG1357">
        <f t="shared" si="196"/>
        <v>17</v>
      </c>
      <c r="BH1357">
        <f t="shared" si="197"/>
        <v>5</v>
      </c>
      <c r="BI1357" t="str">
        <f>VLOOKUP(BH1357,'Additional Data'!$E$1:$F$12,2,FALSE)</f>
        <v>Loyal Customer</v>
      </c>
      <c r="BJ1357" t="str">
        <f>IF(G1357 &lt;= 'Additional Data'!$Q$2, "Low", IF(G1357 &lt;= 'Additional Data'!$Q$3, "Medium", "High"))</f>
        <v>Medium</v>
      </c>
      <c r="BK1357" t="str">
        <f>IF(K1357 &lt;= 'Additional Data'!$V$2, "Low", IF(K1357 &lt;= 'Additional Data'!$V$3, "Medium", "High"))</f>
        <v>Medium</v>
      </c>
      <c r="BL1357" t="str">
        <f>IF(L1357 &lt;= 'Additional Data'!$AA$2, "Low", IF(L1357 &lt;= 'Additional Data'!$AA$3, "Medium", "High"))</f>
        <v>Low</v>
      </c>
      <c r="BM1357">
        <v>1356</v>
      </c>
    </row>
    <row r="1358" spans="1:65" x14ac:dyDescent="0.25">
      <c r="A1358">
        <v>21355</v>
      </c>
      <c r="B1358" t="str">
        <f>IF(A1358 &lt;= 'Additional Data'!$B$2,"Low", IF(A1358 &lt;='Additional Data'!$B$3, "Medium", "High"))</f>
        <v>Low</v>
      </c>
      <c r="C1358">
        <v>1</v>
      </c>
      <c r="D1358">
        <v>0</v>
      </c>
      <c r="E1358">
        <v>5</v>
      </c>
      <c r="F1358" t="str">
        <f t="shared" si="189"/>
        <v>Very Recent</v>
      </c>
      <c r="G1358">
        <v>5</v>
      </c>
      <c r="H1358">
        <v>13</v>
      </c>
      <c r="I1358">
        <v>14</v>
      </c>
      <c r="J1358">
        <v>0</v>
      </c>
      <c r="K1358">
        <v>5</v>
      </c>
      <c r="L1358">
        <v>31</v>
      </c>
      <c r="M1358">
        <f>INDEX('Additional Data'!$H$2:$M$2, MATCH(MAX(G1358:L1358), G1358:L1358,0))</f>
        <v>0</v>
      </c>
      <c r="N1358">
        <v>2</v>
      </c>
      <c r="O1358">
        <v>2</v>
      </c>
      <c r="P1358">
        <v>1</v>
      </c>
      <c r="Q1358">
        <v>2</v>
      </c>
      <c r="R1358">
        <v>6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3</v>
      </c>
      <c r="Z1358">
        <v>11</v>
      </c>
      <c r="AA1358">
        <v>1</v>
      </c>
      <c r="AB1358">
        <v>35</v>
      </c>
      <c r="AC1358" t="str" cm="1">
        <f t="array" ref="AC1358">_xlfn.IFS(AB1358 &lt; 30, "&lt; 30", AB1358 &lt; 40, "30-39", AB1358 &lt; 50, "40-49", AB1358 &gt;= 50, "50+")</f>
        <v>30-39</v>
      </c>
      <c r="AD1358">
        <v>2472</v>
      </c>
      <c r="AE1358">
        <v>0</v>
      </c>
      <c r="AF1358">
        <v>1</v>
      </c>
      <c r="AG1358">
        <v>0</v>
      </c>
      <c r="AH1358">
        <v>0</v>
      </c>
      <c r="AI1358">
        <v>0</v>
      </c>
      <c r="AJ1358" t="str" cm="1">
        <f t="array" ref="AJ135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5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58">
        <v>0</v>
      </c>
      <c r="AM1358">
        <v>0</v>
      </c>
      <c r="AN1358">
        <v>1</v>
      </c>
      <c r="AO1358">
        <v>0</v>
      </c>
      <c r="AP1358">
        <v>0</v>
      </c>
      <c r="AQ1358" t="str" cm="1">
        <f t="array" ref="AQ135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58" t="str" cm="1">
        <f t="array" ref="AR135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58">
        <v>37</v>
      </c>
      <c r="AT1358">
        <v>6</v>
      </c>
      <c r="AU1358">
        <v>1</v>
      </c>
      <c r="AV1358">
        <v>1</v>
      </c>
      <c r="AW1358" t="s">
        <v>45</v>
      </c>
      <c r="AX1358" t="s">
        <v>11</v>
      </c>
      <c r="AY1358" t="str">
        <f t="shared" si="190"/>
        <v>Web</v>
      </c>
      <c r="AZ1358">
        <v>5</v>
      </c>
      <c r="BA1358" t="s">
        <v>48</v>
      </c>
      <c r="BB1358">
        <f t="shared" si="191"/>
        <v>5</v>
      </c>
      <c r="BC1358">
        <f t="shared" si="192"/>
        <v>68</v>
      </c>
      <c r="BD1358">
        <f t="shared" si="193"/>
        <v>10</v>
      </c>
      <c r="BE1358">
        <f t="shared" si="194"/>
        <v>1</v>
      </c>
      <c r="BF1358">
        <f t="shared" si="195"/>
        <v>2</v>
      </c>
      <c r="BG1358">
        <f t="shared" si="196"/>
        <v>13</v>
      </c>
      <c r="BH1358">
        <f t="shared" si="197"/>
        <v>3</v>
      </c>
      <c r="BI1358" t="str">
        <f>VLOOKUP(BH1358,'Additional Data'!$E$1:$F$12,2,FALSE)</f>
        <v>At Risk</v>
      </c>
      <c r="BJ1358" t="str">
        <f>IF(G1358 &lt;= 'Additional Data'!$Q$2, "Low", IF(G1358 &lt;= 'Additional Data'!$Q$3, "Medium", "High"))</f>
        <v>Low</v>
      </c>
      <c r="BK1358" t="str">
        <f>IF(K1358 &lt;= 'Additional Data'!$V$2, "Low", IF(K1358 &lt;= 'Additional Data'!$V$3, "Medium", "High"))</f>
        <v>Medium</v>
      </c>
      <c r="BL1358" t="str">
        <f>IF(L1358 &lt;= 'Additional Data'!$AA$2, "Low", IF(L1358 &lt;= 'Additional Data'!$AA$3, "Medium", "High"))</f>
        <v>Medium</v>
      </c>
      <c r="BM1358">
        <v>1357</v>
      </c>
    </row>
    <row r="1359" spans="1:65" x14ac:dyDescent="0.25">
      <c r="A1359">
        <v>57420</v>
      </c>
      <c r="B1359" t="str">
        <f>IF(A1359 &lt;= 'Additional Data'!$B$2,"Low", IF(A1359 &lt;='Additional Data'!$B$3, "Medium", "High"))</f>
        <v>Medium</v>
      </c>
      <c r="C1359">
        <v>0</v>
      </c>
      <c r="D1359">
        <v>1</v>
      </c>
      <c r="E1359">
        <v>22</v>
      </c>
      <c r="F1359" t="str">
        <f t="shared" si="189"/>
        <v>Recent</v>
      </c>
      <c r="G1359">
        <v>280</v>
      </c>
      <c r="H1359">
        <v>0</v>
      </c>
      <c r="I1359">
        <v>18</v>
      </c>
      <c r="J1359">
        <v>0</v>
      </c>
      <c r="K1359">
        <v>0</v>
      </c>
      <c r="L1359">
        <v>24</v>
      </c>
      <c r="M1359">
        <f>INDEX('Additional Data'!$H$2:$M$2, MATCH(MAX(G1359:L1359), G1359:L1359,0))</f>
        <v>0</v>
      </c>
      <c r="N1359">
        <v>3</v>
      </c>
      <c r="O1359">
        <v>5</v>
      </c>
      <c r="P1359">
        <v>1</v>
      </c>
      <c r="Q1359">
        <v>6</v>
      </c>
      <c r="R1359">
        <v>7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3</v>
      </c>
      <c r="Z1359">
        <v>11</v>
      </c>
      <c r="AA1359">
        <v>0</v>
      </c>
      <c r="AB1359">
        <v>49</v>
      </c>
      <c r="AC1359" t="str" cm="1">
        <f t="array" ref="AC1359">_xlfn.IFS(AB1359 &lt; 30, "&lt; 30", AB1359 &lt; 40, "30-39", AB1359 &lt; 50, "40-49", AB1359 &gt;= 50, "50+")</f>
        <v>40-49</v>
      </c>
      <c r="AD1359">
        <v>2528</v>
      </c>
      <c r="AE1359">
        <v>0</v>
      </c>
      <c r="AF1359">
        <v>0</v>
      </c>
      <c r="AG1359">
        <v>0</v>
      </c>
      <c r="AH1359">
        <v>1</v>
      </c>
      <c r="AI1359">
        <v>0</v>
      </c>
      <c r="AJ1359" t="str" cm="1">
        <f t="array" ref="AJ135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35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59">
        <v>0</v>
      </c>
      <c r="AM1359">
        <v>0</v>
      </c>
      <c r="AN1359">
        <v>0</v>
      </c>
      <c r="AO1359">
        <v>1</v>
      </c>
      <c r="AP1359">
        <v>0</v>
      </c>
      <c r="AQ1359" t="str" cm="1">
        <f t="array" ref="AQ135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359" t="str" cm="1">
        <f t="array" ref="AR135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59">
        <v>298</v>
      </c>
      <c r="AT1359">
        <v>274</v>
      </c>
      <c r="AU1359">
        <v>1</v>
      </c>
      <c r="AV1359">
        <v>1</v>
      </c>
      <c r="AW1359" t="s">
        <v>47</v>
      </c>
      <c r="AX1359" t="s">
        <v>13</v>
      </c>
      <c r="AY1359" t="str">
        <f t="shared" si="190"/>
        <v>Store</v>
      </c>
      <c r="AZ1359">
        <v>12</v>
      </c>
      <c r="BA1359" t="s">
        <v>48</v>
      </c>
      <c r="BB1359">
        <f t="shared" si="191"/>
        <v>12</v>
      </c>
      <c r="BC1359">
        <f t="shared" si="192"/>
        <v>322</v>
      </c>
      <c r="BD1359">
        <f t="shared" si="193"/>
        <v>8</v>
      </c>
      <c r="BE1359">
        <f t="shared" si="194"/>
        <v>4</v>
      </c>
      <c r="BF1359">
        <f t="shared" si="195"/>
        <v>4</v>
      </c>
      <c r="BG1359">
        <f t="shared" si="196"/>
        <v>16</v>
      </c>
      <c r="BH1359">
        <f t="shared" si="197"/>
        <v>5</v>
      </c>
      <c r="BI1359" t="str">
        <f>VLOOKUP(BH1359,'Additional Data'!$E$1:$F$12,2,FALSE)</f>
        <v>Loyal Customer</v>
      </c>
      <c r="BJ1359" t="str">
        <f>IF(G1359 &lt;= 'Additional Data'!$Q$2, "Low", IF(G1359 &lt;= 'Additional Data'!$Q$3, "Medium", "High"))</f>
        <v>Medium</v>
      </c>
      <c r="BK1359" t="str">
        <f>IF(K1359 &lt;= 'Additional Data'!$V$2, "Low", IF(K1359 &lt;= 'Additional Data'!$V$3, "Medium", "High"))</f>
        <v>Low</v>
      </c>
      <c r="BL1359" t="str">
        <f>IF(L1359 &lt;= 'Additional Data'!$AA$2, "Low", IF(L1359 &lt;= 'Additional Data'!$AA$3, "Medium", "High"))</f>
        <v>Medium</v>
      </c>
      <c r="BM1359">
        <v>1358</v>
      </c>
    </row>
    <row r="1360" spans="1:65" x14ac:dyDescent="0.25">
      <c r="A1360">
        <v>46390</v>
      </c>
      <c r="B1360" t="str">
        <f>IF(A1360 &lt;= 'Additional Data'!$B$2,"Low", IF(A1360 &lt;='Additional Data'!$B$3, "Medium", "High"))</f>
        <v>Medium</v>
      </c>
      <c r="C1360">
        <v>0</v>
      </c>
      <c r="D1360">
        <v>1</v>
      </c>
      <c r="E1360">
        <v>56</v>
      </c>
      <c r="F1360" t="str">
        <f t="shared" si="189"/>
        <v>Mid</v>
      </c>
      <c r="G1360">
        <v>95</v>
      </c>
      <c r="H1360">
        <v>14</v>
      </c>
      <c r="I1360">
        <v>64</v>
      </c>
      <c r="J1360">
        <v>2</v>
      </c>
      <c r="K1360">
        <v>9</v>
      </c>
      <c r="L1360">
        <v>38</v>
      </c>
      <c r="M1360">
        <f>INDEX('Additional Data'!$H$2:$M$2, MATCH(MAX(G1360:L1360), G1360:L1360,0))</f>
        <v>0</v>
      </c>
      <c r="N1360">
        <v>1</v>
      </c>
      <c r="O1360">
        <v>4</v>
      </c>
      <c r="P1360">
        <v>2</v>
      </c>
      <c r="Q1360">
        <v>3</v>
      </c>
      <c r="R1360">
        <v>7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3</v>
      </c>
      <c r="Z1360">
        <v>11</v>
      </c>
      <c r="AA1360">
        <v>0</v>
      </c>
      <c r="AB1360">
        <v>65</v>
      </c>
      <c r="AC1360" t="str" cm="1">
        <f t="array" ref="AC1360">_xlfn.IFS(AB1360 &lt; 30, "&lt; 30", AB1360 &lt; 40, "30-39", AB1360 &lt; 50, "40-49", AB1360 &gt;= 50, "50+")</f>
        <v>50+</v>
      </c>
      <c r="AD1360">
        <v>2214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 t="str" cm="1">
        <f t="array" ref="AJ136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36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60">
        <v>0</v>
      </c>
      <c r="AM1360">
        <v>0</v>
      </c>
      <c r="AN1360">
        <v>0</v>
      </c>
      <c r="AO1360">
        <v>1</v>
      </c>
      <c r="AP1360">
        <v>0</v>
      </c>
      <c r="AQ1360" t="str" cm="1">
        <f t="array" ref="AQ136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360" t="str" cm="1">
        <f t="array" ref="AR136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60">
        <v>184</v>
      </c>
      <c r="AT1360">
        <v>146</v>
      </c>
      <c r="AU1360">
        <v>0</v>
      </c>
      <c r="AV1360">
        <v>1</v>
      </c>
      <c r="AW1360" t="s">
        <v>47</v>
      </c>
      <c r="AX1360" t="s">
        <v>11</v>
      </c>
      <c r="AY1360" t="str">
        <f t="shared" si="190"/>
        <v>Web</v>
      </c>
      <c r="AZ1360">
        <v>9</v>
      </c>
      <c r="BA1360" t="s">
        <v>44</v>
      </c>
      <c r="BB1360">
        <f t="shared" si="191"/>
        <v>9</v>
      </c>
      <c r="BC1360">
        <f t="shared" si="192"/>
        <v>222</v>
      </c>
      <c r="BD1360">
        <f t="shared" si="193"/>
        <v>5</v>
      </c>
      <c r="BE1360">
        <f t="shared" si="194"/>
        <v>3</v>
      </c>
      <c r="BF1360">
        <f t="shared" si="195"/>
        <v>4</v>
      </c>
      <c r="BG1360">
        <f t="shared" si="196"/>
        <v>12</v>
      </c>
      <c r="BH1360">
        <f t="shared" si="197"/>
        <v>3</v>
      </c>
      <c r="BI1360" t="str">
        <f>VLOOKUP(BH1360,'Additional Data'!$E$1:$F$12,2,FALSE)</f>
        <v>At Risk</v>
      </c>
      <c r="BJ1360" t="str">
        <f>IF(G1360 &lt;= 'Additional Data'!$Q$2, "Low", IF(G1360 &lt;= 'Additional Data'!$Q$3, "Medium", "High"))</f>
        <v>Medium</v>
      </c>
      <c r="BK1360" t="str">
        <f>IF(K1360 &lt;= 'Additional Data'!$V$2, "Low", IF(K1360 &lt;= 'Additional Data'!$V$3, "Medium", "High"))</f>
        <v>Medium</v>
      </c>
      <c r="BL1360" t="str">
        <f>IF(L1360 &lt;= 'Additional Data'!$AA$2, "Low", IF(L1360 &lt;= 'Additional Data'!$AA$3, "Medium", "High"))</f>
        <v>Medium</v>
      </c>
      <c r="BM1360">
        <v>1359</v>
      </c>
    </row>
    <row r="1361" spans="1:65" x14ac:dyDescent="0.25">
      <c r="A1361">
        <v>54342</v>
      </c>
      <c r="B1361" t="str">
        <f>IF(A1361 &lt;= 'Additional Data'!$B$2,"Low", IF(A1361 &lt;='Additional Data'!$B$3, "Medium", "High"))</f>
        <v>Medium</v>
      </c>
      <c r="C1361">
        <v>1</v>
      </c>
      <c r="D1361">
        <v>1</v>
      </c>
      <c r="E1361">
        <v>74</v>
      </c>
      <c r="F1361" t="str">
        <f t="shared" si="189"/>
        <v>Old</v>
      </c>
      <c r="G1361">
        <v>84</v>
      </c>
      <c r="H1361">
        <v>10</v>
      </c>
      <c r="I1361">
        <v>34</v>
      </c>
      <c r="J1361">
        <v>11</v>
      </c>
      <c r="K1361">
        <v>10</v>
      </c>
      <c r="L1361">
        <v>28</v>
      </c>
      <c r="M1361">
        <f>INDEX('Additional Data'!$H$2:$M$2, MATCH(MAX(G1361:L1361), G1361:L1361,0))</f>
        <v>0</v>
      </c>
      <c r="N1361">
        <v>4</v>
      </c>
      <c r="O1361">
        <v>3</v>
      </c>
      <c r="P1361">
        <v>1</v>
      </c>
      <c r="Q1361">
        <v>4</v>
      </c>
      <c r="R1361">
        <v>6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3</v>
      </c>
      <c r="Z1361">
        <v>11</v>
      </c>
      <c r="AA1361">
        <v>0</v>
      </c>
      <c r="AB1361">
        <v>64</v>
      </c>
      <c r="AC1361" t="str" cm="1">
        <f t="array" ref="AC1361">_xlfn.IFS(AB1361 &lt; 30, "&lt; 30", AB1361 &lt; 40, "30-39", AB1361 &lt; 50, "40-49", AB1361 &gt;= 50, "50+")</f>
        <v>50+</v>
      </c>
      <c r="AD1361">
        <v>2520</v>
      </c>
      <c r="AE1361">
        <v>0</v>
      </c>
      <c r="AF1361">
        <v>0</v>
      </c>
      <c r="AG1361">
        <v>0</v>
      </c>
      <c r="AH1361">
        <v>1</v>
      </c>
      <c r="AI1361">
        <v>0</v>
      </c>
      <c r="AJ1361" t="str" cm="1">
        <f t="array" ref="AJ136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36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61">
        <v>1</v>
      </c>
      <c r="AM1361">
        <v>0</v>
      </c>
      <c r="AN1361">
        <v>0</v>
      </c>
      <c r="AO1361">
        <v>0</v>
      </c>
      <c r="AP1361">
        <v>0</v>
      </c>
      <c r="AQ1361" t="str" cm="1">
        <f t="array" ref="AQ136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361" t="str" cm="1">
        <f t="array" ref="AR136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361">
        <v>149</v>
      </c>
      <c r="AT1361">
        <v>121</v>
      </c>
      <c r="AU1361">
        <v>0</v>
      </c>
      <c r="AV1361">
        <v>2</v>
      </c>
      <c r="AW1361" t="s">
        <v>47</v>
      </c>
      <c r="AX1361" t="s">
        <v>13</v>
      </c>
      <c r="AY1361" t="str">
        <f t="shared" si="190"/>
        <v>Store</v>
      </c>
      <c r="AZ1361">
        <v>8</v>
      </c>
      <c r="BA1361" t="s">
        <v>44</v>
      </c>
      <c r="BB1361">
        <f t="shared" si="191"/>
        <v>8</v>
      </c>
      <c r="BC1361">
        <f t="shared" si="192"/>
        <v>177</v>
      </c>
      <c r="BD1361">
        <f t="shared" si="193"/>
        <v>3.0000000000000004</v>
      </c>
      <c r="BE1361">
        <f t="shared" si="194"/>
        <v>3</v>
      </c>
      <c r="BF1361">
        <f t="shared" si="195"/>
        <v>3</v>
      </c>
      <c r="BG1361">
        <f t="shared" si="196"/>
        <v>9</v>
      </c>
      <c r="BH1361">
        <f t="shared" si="197"/>
        <v>2</v>
      </c>
      <c r="BI1361" t="str">
        <f>VLOOKUP(BH1361,'Additional Data'!$E$1:$F$12,2,FALSE)</f>
        <v>Churned Customer</v>
      </c>
      <c r="BJ1361" t="str">
        <f>IF(G1361 &lt;= 'Additional Data'!$Q$2, "Low", IF(G1361 &lt;= 'Additional Data'!$Q$3, "Medium", "High"))</f>
        <v>Medium</v>
      </c>
      <c r="BK1361" t="str">
        <f>IF(K1361 &lt;= 'Additional Data'!$V$2, "Low", IF(K1361 &lt;= 'Additional Data'!$V$3, "Medium", "High"))</f>
        <v>Medium</v>
      </c>
      <c r="BL1361" t="str">
        <f>IF(L1361 &lt;= 'Additional Data'!$AA$2, "Low", IF(L1361 &lt;= 'Additional Data'!$AA$3, "Medium", "High"))</f>
        <v>Medium</v>
      </c>
      <c r="BM1361">
        <v>1360</v>
      </c>
    </row>
    <row r="1362" spans="1:65" x14ac:dyDescent="0.25">
      <c r="A1362">
        <v>20895</v>
      </c>
      <c r="B1362" t="str">
        <f>IF(A1362 &lt;= 'Additional Data'!$B$2,"Low", IF(A1362 &lt;='Additional Data'!$B$3, "Medium", "High"))</f>
        <v>Low</v>
      </c>
      <c r="C1362">
        <v>1</v>
      </c>
      <c r="D1362">
        <v>0</v>
      </c>
      <c r="E1362">
        <v>24</v>
      </c>
      <c r="F1362" t="str">
        <f t="shared" si="189"/>
        <v>Recent</v>
      </c>
      <c r="G1362">
        <v>18</v>
      </c>
      <c r="H1362">
        <v>3</v>
      </c>
      <c r="I1362">
        <v>17</v>
      </c>
      <c r="J1362">
        <v>3</v>
      </c>
      <c r="K1362">
        <v>0</v>
      </c>
      <c r="L1362">
        <v>4</v>
      </c>
      <c r="M1362">
        <f>INDEX('Additional Data'!$H$2:$M$2, MATCH(MAX(G1362:L1362), G1362:L1362,0))</f>
        <v>0</v>
      </c>
      <c r="N1362">
        <v>1</v>
      </c>
      <c r="O1362">
        <v>2</v>
      </c>
      <c r="P1362">
        <v>0</v>
      </c>
      <c r="Q1362">
        <v>3</v>
      </c>
      <c r="R1362">
        <v>9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3</v>
      </c>
      <c r="Z1362">
        <v>11</v>
      </c>
      <c r="AA1362">
        <v>0</v>
      </c>
      <c r="AB1362">
        <v>47</v>
      </c>
      <c r="AC1362" t="str" cm="1">
        <f t="array" ref="AC1362">_xlfn.IFS(AB1362 &lt; 30, "&lt; 30", AB1362 &lt; 40, "30-39", AB1362 &lt; 50, "40-49", AB1362 &gt;= 50, "50+")</f>
        <v>40-49</v>
      </c>
      <c r="AD1362">
        <v>2790</v>
      </c>
      <c r="AE1362">
        <v>0</v>
      </c>
      <c r="AF1362">
        <v>1</v>
      </c>
      <c r="AG1362">
        <v>0</v>
      </c>
      <c r="AH1362">
        <v>0</v>
      </c>
      <c r="AI1362">
        <v>0</v>
      </c>
      <c r="AJ1362" t="str" cm="1">
        <f t="array" ref="AJ136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6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62">
        <v>0</v>
      </c>
      <c r="AM1362">
        <v>0</v>
      </c>
      <c r="AN1362">
        <v>1</v>
      </c>
      <c r="AO1362">
        <v>0</v>
      </c>
      <c r="AP1362">
        <v>0</v>
      </c>
      <c r="AQ1362" t="str" cm="1">
        <f t="array" ref="AQ136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62" t="str" cm="1">
        <f t="array" ref="AR136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62">
        <v>41</v>
      </c>
      <c r="AT1362">
        <v>37</v>
      </c>
      <c r="AU1362">
        <v>0</v>
      </c>
      <c r="AV1362">
        <v>1</v>
      </c>
      <c r="AW1362" t="s">
        <v>45</v>
      </c>
      <c r="AX1362" t="s">
        <v>13</v>
      </c>
      <c r="AY1362" t="str">
        <f t="shared" si="190"/>
        <v>Store</v>
      </c>
      <c r="AZ1362">
        <v>5</v>
      </c>
      <c r="BA1362" t="s">
        <v>44</v>
      </c>
      <c r="BB1362">
        <f t="shared" si="191"/>
        <v>5</v>
      </c>
      <c r="BC1362">
        <f t="shared" si="192"/>
        <v>45</v>
      </c>
      <c r="BD1362">
        <f t="shared" si="193"/>
        <v>8</v>
      </c>
      <c r="BE1362">
        <f t="shared" si="194"/>
        <v>1</v>
      </c>
      <c r="BF1362">
        <f t="shared" si="195"/>
        <v>1</v>
      </c>
      <c r="BG1362">
        <f t="shared" si="196"/>
        <v>10</v>
      </c>
      <c r="BH1362">
        <f t="shared" si="197"/>
        <v>2</v>
      </c>
      <c r="BI1362" t="str">
        <f>VLOOKUP(BH1362,'Additional Data'!$E$1:$F$12,2,FALSE)</f>
        <v>Churned Customer</v>
      </c>
      <c r="BJ1362" t="str">
        <f>IF(G1362 &lt;= 'Additional Data'!$Q$2, "Low", IF(G1362 &lt;= 'Additional Data'!$Q$3, "Medium", "High"))</f>
        <v>Low</v>
      </c>
      <c r="BK1362" t="str">
        <f>IF(K1362 &lt;= 'Additional Data'!$V$2, "Low", IF(K1362 &lt;= 'Additional Data'!$V$3, "Medium", "High"))</f>
        <v>Low</v>
      </c>
      <c r="BL1362" t="str">
        <f>IF(L1362 &lt;= 'Additional Data'!$AA$2, "Low", IF(L1362 &lt;= 'Additional Data'!$AA$3, "Medium", "High"))</f>
        <v>Low</v>
      </c>
      <c r="BM1362">
        <v>1361</v>
      </c>
    </row>
    <row r="1363" spans="1:65" x14ac:dyDescent="0.25">
      <c r="A1363">
        <v>92344</v>
      </c>
      <c r="B1363" t="str">
        <f>IF(A1363 &lt;= 'Additional Data'!$B$2,"Low", IF(A1363 &lt;='Additional Data'!$B$3, "Medium", "High"))</f>
        <v>High</v>
      </c>
      <c r="C1363">
        <v>0</v>
      </c>
      <c r="D1363">
        <v>0</v>
      </c>
      <c r="E1363">
        <v>9</v>
      </c>
      <c r="F1363" t="str">
        <f t="shared" si="189"/>
        <v>Recent</v>
      </c>
      <c r="G1363">
        <v>992</v>
      </c>
      <c r="H1363">
        <v>24</v>
      </c>
      <c r="I1363">
        <v>694</v>
      </c>
      <c r="J1363">
        <v>51</v>
      </c>
      <c r="K1363">
        <v>19</v>
      </c>
      <c r="L1363">
        <v>119</v>
      </c>
      <c r="M1363">
        <f>INDEX('Additional Data'!$H$2:$M$2, MATCH(MAX(G1363:L1363), G1363:L1363,0))</f>
        <v>0</v>
      </c>
      <c r="N1363">
        <v>0</v>
      </c>
      <c r="O1363">
        <v>5</v>
      </c>
      <c r="P1363">
        <v>10</v>
      </c>
      <c r="Q1363">
        <v>5</v>
      </c>
      <c r="R1363">
        <v>1</v>
      </c>
      <c r="S1363">
        <v>1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3</v>
      </c>
      <c r="Z1363">
        <v>11</v>
      </c>
      <c r="AA1363">
        <v>0</v>
      </c>
      <c r="AB1363">
        <v>72</v>
      </c>
      <c r="AC1363" t="str" cm="1">
        <f t="array" ref="AC1363">_xlfn.IFS(AB1363 &lt; 30, "&lt; 30", AB1363 &lt; 40, "30-39", AB1363 &lt; 50, "40-49", AB1363 &gt;= 50, "50+")</f>
        <v>50+</v>
      </c>
      <c r="AD1363">
        <v>2324</v>
      </c>
      <c r="AE1363">
        <v>0</v>
      </c>
      <c r="AF1363">
        <v>1</v>
      </c>
      <c r="AG1363">
        <v>0</v>
      </c>
      <c r="AH1363">
        <v>0</v>
      </c>
      <c r="AI1363">
        <v>0</v>
      </c>
      <c r="AJ1363" t="str" cm="1">
        <f t="array" ref="AJ136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6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63">
        <v>0</v>
      </c>
      <c r="AM1363">
        <v>0</v>
      </c>
      <c r="AN1363">
        <v>1</v>
      </c>
      <c r="AO1363">
        <v>0</v>
      </c>
      <c r="AP1363">
        <v>0</v>
      </c>
      <c r="AQ1363" t="str" cm="1">
        <f t="array" ref="AQ136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63" t="str" cm="1">
        <f t="array" ref="AR136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63">
        <v>1780</v>
      </c>
      <c r="AT1363">
        <v>1661</v>
      </c>
      <c r="AU1363">
        <v>2</v>
      </c>
      <c r="AV1363">
        <v>0</v>
      </c>
      <c r="AW1363" t="s">
        <v>43</v>
      </c>
      <c r="AX1363" t="s">
        <v>12</v>
      </c>
      <c r="AY1363" t="str">
        <f t="shared" si="190"/>
        <v>Catalog</v>
      </c>
      <c r="AZ1363">
        <v>20</v>
      </c>
      <c r="BA1363" t="s">
        <v>48</v>
      </c>
      <c r="BB1363">
        <f t="shared" si="191"/>
        <v>20</v>
      </c>
      <c r="BC1363">
        <f t="shared" si="192"/>
        <v>1899</v>
      </c>
      <c r="BD1363">
        <f t="shared" si="193"/>
        <v>10</v>
      </c>
      <c r="BE1363">
        <f t="shared" si="194"/>
        <v>7</v>
      </c>
      <c r="BF1363">
        <f t="shared" si="195"/>
        <v>9</v>
      </c>
      <c r="BG1363">
        <f t="shared" si="196"/>
        <v>26</v>
      </c>
      <c r="BH1363">
        <f t="shared" si="197"/>
        <v>9</v>
      </c>
      <c r="BI1363" t="str">
        <f>VLOOKUP(BH1363,'Additional Data'!$E$1:$F$12,2,FALSE)</f>
        <v>Top Customer</v>
      </c>
      <c r="BJ1363" t="str">
        <f>IF(G1363 &lt;= 'Additional Data'!$Q$2, "Low", IF(G1363 &lt;= 'Additional Data'!$Q$3, "Medium", "High"))</f>
        <v>High</v>
      </c>
      <c r="BK1363" t="str">
        <f>IF(K1363 &lt;= 'Additional Data'!$V$2, "Low", IF(K1363 &lt;= 'Additional Data'!$V$3, "Medium", "High"))</f>
        <v>Medium</v>
      </c>
      <c r="BL1363" t="str">
        <f>IF(L1363 &lt;= 'Additional Data'!$AA$2, "Low", IF(L1363 &lt;= 'Additional Data'!$AA$3, "Medium", "High"))</f>
        <v>High</v>
      </c>
      <c r="BM1363">
        <v>1362</v>
      </c>
    </row>
    <row r="1364" spans="1:65" x14ac:dyDescent="0.25">
      <c r="A1364">
        <v>26907</v>
      </c>
      <c r="B1364" t="str">
        <f>IF(A1364 &lt;= 'Additional Data'!$B$2,"Low", IF(A1364 &lt;='Additional Data'!$B$3, "Medium", "High"))</f>
        <v>Low</v>
      </c>
      <c r="C1364">
        <v>1</v>
      </c>
      <c r="D1364">
        <v>1</v>
      </c>
      <c r="E1364">
        <v>10</v>
      </c>
      <c r="F1364" t="str">
        <f t="shared" si="189"/>
        <v>Recent</v>
      </c>
      <c r="G1364">
        <v>9</v>
      </c>
      <c r="H1364">
        <v>1</v>
      </c>
      <c r="I1364">
        <v>7</v>
      </c>
      <c r="J1364">
        <v>0</v>
      </c>
      <c r="K1364">
        <v>3</v>
      </c>
      <c r="L1364">
        <v>2</v>
      </c>
      <c r="M1364">
        <f>INDEX('Additional Data'!$H$2:$M$2, MATCH(MAX(G1364:L1364), G1364:L1364,0))</f>
        <v>0</v>
      </c>
      <c r="N1364">
        <v>2</v>
      </c>
      <c r="O1364">
        <v>1</v>
      </c>
      <c r="P1364">
        <v>0</v>
      </c>
      <c r="Q1364">
        <v>3</v>
      </c>
      <c r="R1364">
        <v>7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3</v>
      </c>
      <c r="Z1364">
        <v>11</v>
      </c>
      <c r="AA1364">
        <v>0</v>
      </c>
      <c r="AB1364">
        <v>44</v>
      </c>
      <c r="AC1364" t="str" cm="1">
        <f t="array" ref="AC1364">_xlfn.IFS(AB1364 &lt; 30, "&lt; 30", AB1364 &lt; 40, "30-39", AB1364 &lt; 50, "40-49", AB1364 &gt;= 50, "50+")</f>
        <v>40-49</v>
      </c>
      <c r="AD1364">
        <v>2472</v>
      </c>
      <c r="AE1364">
        <v>0</v>
      </c>
      <c r="AF1364">
        <v>0</v>
      </c>
      <c r="AG1364">
        <v>0</v>
      </c>
      <c r="AH1364">
        <v>1</v>
      </c>
      <c r="AI1364">
        <v>0</v>
      </c>
      <c r="AJ1364" t="str" cm="1">
        <f t="array" ref="AJ136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36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64">
        <v>1</v>
      </c>
      <c r="AM1364">
        <v>0</v>
      </c>
      <c r="AN1364">
        <v>0</v>
      </c>
      <c r="AO1364">
        <v>0</v>
      </c>
      <c r="AP1364">
        <v>0</v>
      </c>
      <c r="AQ1364" t="str" cm="1">
        <f t="array" ref="AQ136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364" t="str" cm="1">
        <f t="array" ref="AR136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364">
        <v>20</v>
      </c>
      <c r="AT1364">
        <v>18</v>
      </c>
      <c r="AU1364">
        <v>0</v>
      </c>
      <c r="AV1364">
        <v>2</v>
      </c>
      <c r="AW1364" t="s">
        <v>45</v>
      </c>
      <c r="AX1364" t="s">
        <v>13</v>
      </c>
      <c r="AY1364" t="str">
        <f t="shared" si="190"/>
        <v>Store</v>
      </c>
      <c r="AZ1364">
        <v>4</v>
      </c>
      <c r="BA1364" t="s">
        <v>44</v>
      </c>
      <c r="BB1364">
        <f t="shared" si="191"/>
        <v>4</v>
      </c>
      <c r="BC1364">
        <f t="shared" si="192"/>
        <v>22</v>
      </c>
      <c r="BD1364">
        <f t="shared" si="193"/>
        <v>9</v>
      </c>
      <c r="BE1364">
        <f t="shared" si="194"/>
        <v>0</v>
      </c>
      <c r="BF1364">
        <f t="shared" si="195"/>
        <v>0</v>
      </c>
      <c r="BG1364">
        <f t="shared" si="196"/>
        <v>9</v>
      </c>
      <c r="BH1364">
        <f t="shared" si="197"/>
        <v>2</v>
      </c>
      <c r="BI1364" t="str">
        <f>VLOOKUP(BH1364,'Additional Data'!$E$1:$F$12,2,FALSE)</f>
        <v>Churned Customer</v>
      </c>
      <c r="BJ1364" t="str">
        <f>IF(G1364 &lt;= 'Additional Data'!$Q$2, "Low", IF(G1364 &lt;= 'Additional Data'!$Q$3, "Medium", "High"))</f>
        <v>Low</v>
      </c>
      <c r="BK1364" t="str">
        <f>IF(K1364 &lt;= 'Additional Data'!$V$2, "Low", IF(K1364 &lt;= 'Additional Data'!$V$3, "Medium", "High"))</f>
        <v>Medium</v>
      </c>
      <c r="BL1364" t="str">
        <f>IF(L1364 &lt;= 'Additional Data'!$AA$2, "Low", IF(L1364 &lt;= 'Additional Data'!$AA$3, "Medium", "High"))</f>
        <v>Low</v>
      </c>
      <c r="BM1364">
        <v>1363</v>
      </c>
    </row>
    <row r="1365" spans="1:65" x14ac:dyDescent="0.25">
      <c r="A1365">
        <v>44964</v>
      </c>
      <c r="B1365" t="str">
        <f>IF(A1365 &lt;= 'Additional Data'!$B$2,"Low", IF(A1365 &lt;='Additional Data'!$B$3, "Medium", "High"))</f>
        <v>Medium</v>
      </c>
      <c r="C1365">
        <v>1</v>
      </c>
      <c r="D1365">
        <v>1</v>
      </c>
      <c r="E1365">
        <v>35</v>
      </c>
      <c r="F1365" t="str">
        <f t="shared" si="189"/>
        <v>Mid</v>
      </c>
      <c r="G1365">
        <v>19</v>
      </c>
      <c r="H1365">
        <v>1</v>
      </c>
      <c r="I1365">
        <v>17</v>
      </c>
      <c r="J1365">
        <v>2</v>
      </c>
      <c r="K1365">
        <v>0</v>
      </c>
      <c r="L1365">
        <v>2</v>
      </c>
      <c r="M1365">
        <f>INDEX('Additional Data'!$H$2:$M$2, MATCH(MAX(G1365:L1365), G1365:L1365,0))</f>
        <v>0</v>
      </c>
      <c r="N1365">
        <v>1</v>
      </c>
      <c r="O1365">
        <v>1</v>
      </c>
      <c r="P1365">
        <v>0</v>
      </c>
      <c r="Q1365">
        <v>3</v>
      </c>
      <c r="R1365">
        <v>8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3</v>
      </c>
      <c r="Z1365">
        <v>11</v>
      </c>
      <c r="AA1365">
        <v>0</v>
      </c>
      <c r="AB1365">
        <v>40</v>
      </c>
      <c r="AC1365" t="str" cm="1">
        <f t="array" ref="AC1365">_xlfn.IFS(AB1365 &lt; 30, "&lt; 30", AB1365 &lt; 40, "30-39", AB1365 &lt; 50, "40-49", AB1365 &gt;= 50, "50+")</f>
        <v>40-49</v>
      </c>
      <c r="AD1365">
        <v>2719</v>
      </c>
      <c r="AE1365">
        <v>0</v>
      </c>
      <c r="AF1365">
        <v>0</v>
      </c>
      <c r="AG1365">
        <v>0</v>
      </c>
      <c r="AH1365">
        <v>1</v>
      </c>
      <c r="AI1365">
        <v>0</v>
      </c>
      <c r="AJ1365" t="str" cm="1">
        <f t="array" ref="AJ136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36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65">
        <v>0</v>
      </c>
      <c r="AM1365">
        <v>0</v>
      </c>
      <c r="AN1365">
        <v>1</v>
      </c>
      <c r="AO1365">
        <v>0</v>
      </c>
      <c r="AP1365">
        <v>0</v>
      </c>
      <c r="AQ1365" t="str" cm="1">
        <f t="array" ref="AQ136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65" t="str" cm="1">
        <f t="array" ref="AR136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65">
        <v>39</v>
      </c>
      <c r="AT1365">
        <v>37</v>
      </c>
      <c r="AU1365">
        <v>0</v>
      </c>
      <c r="AV1365">
        <v>2</v>
      </c>
      <c r="AW1365" t="s">
        <v>45</v>
      </c>
      <c r="AX1365" t="s">
        <v>13</v>
      </c>
      <c r="AY1365" t="str">
        <f t="shared" si="190"/>
        <v>Store</v>
      </c>
      <c r="AZ1365">
        <v>4</v>
      </c>
      <c r="BA1365" t="s">
        <v>44</v>
      </c>
      <c r="BB1365">
        <f t="shared" si="191"/>
        <v>4</v>
      </c>
      <c r="BC1365">
        <f t="shared" si="192"/>
        <v>41</v>
      </c>
      <c r="BD1365">
        <f t="shared" si="193"/>
        <v>7</v>
      </c>
      <c r="BE1365">
        <f t="shared" si="194"/>
        <v>0</v>
      </c>
      <c r="BF1365">
        <f t="shared" si="195"/>
        <v>1</v>
      </c>
      <c r="BG1365">
        <f t="shared" si="196"/>
        <v>8</v>
      </c>
      <c r="BH1365">
        <f t="shared" si="197"/>
        <v>1</v>
      </c>
      <c r="BI1365" t="str">
        <f>VLOOKUP(BH1365,'Additional Data'!$E$1:$F$12,2,FALSE)</f>
        <v>Churned Customer</v>
      </c>
      <c r="BJ1365" t="str">
        <f>IF(G1365 &lt;= 'Additional Data'!$Q$2, "Low", IF(G1365 &lt;= 'Additional Data'!$Q$3, "Medium", "High"))</f>
        <v>Low</v>
      </c>
      <c r="BK1365" t="str">
        <f>IF(K1365 &lt;= 'Additional Data'!$V$2, "Low", IF(K1365 &lt;= 'Additional Data'!$V$3, "Medium", "High"))</f>
        <v>Low</v>
      </c>
      <c r="BL1365" t="str">
        <f>IF(L1365 &lt;= 'Additional Data'!$AA$2, "Low", IF(L1365 &lt;= 'Additional Data'!$AA$3, "Medium", "High"))</f>
        <v>Low</v>
      </c>
      <c r="BM1365">
        <v>1364</v>
      </c>
    </row>
    <row r="1366" spans="1:65" x14ac:dyDescent="0.25">
      <c r="A1366">
        <v>75507</v>
      </c>
      <c r="B1366" t="str">
        <f>IF(A1366 &lt;= 'Additional Data'!$B$2,"Low", IF(A1366 &lt;='Additional Data'!$B$3, "Medium", "High"))</f>
        <v>High</v>
      </c>
      <c r="C1366">
        <v>0</v>
      </c>
      <c r="D1366">
        <v>0</v>
      </c>
      <c r="E1366">
        <v>56</v>
      </c>
      <c r="F1366" t="str">
        <f t="shared" si="189"/>
        <v>Mid</v>
      </c>
      <c r="G1366">
        <v>709</v>
      </c>
      <c r="H1366">
        <v>93</v>
      </c>
      <c r="I1366">
        <v>374</v>
      </c>
      <c r="J1366">
        <v>104</v>
      </c>
      <c r="K1366">
        <v>80</v>
      </c>
      <c r="L1366">
        <v>80</v>
      </c>
      <c r="M1366">
        <f>INDEX('Additional Data'!$H$2:$M$2, MATCH(MAX(G1366:L1366), G1366:L1366,0))</f>
        <v>0</v>
      </c>
      <c r="N1366">
        <v>1</v>
      </c>
      <c r="O1366">
        <v>8</v>
      </c>
      <c r="P1366">
        <v>6</v>
      </c>
      <c r="Q1366">
        <v>6</v>
      </c>
      <c r="R1366">
        <v>3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3</v>
      </c>
      <c r="Z1366">
        <v>11</v>
      </c>
      <c r="AA1366">
        <v>0</v>
      </c>
      <c r="AB1366">
        <v>41</v>
      </c>
      <c r="AC1366" t="str" cm="1">
        <f t="array" ref="AC1366">_xlfn.IFS(AB1366 &lt; 30, "&lt; 30", AB1366 &lt; 40, "30-39", AB1366 &lt; 50, "40-49", AB1366 &gt;= 50, "50+")</f>
        <v>40-49</v>
      </c>
      <c r="AD1366">
        <v>2217</v>
      </c>
      <c r="AE1366">
        <v>0</v>
      </c>
      <c r="AF1366">
        <v>0</v>
      </c>
      <c r="AG1366">
        <v>0</v>
      </c>
      <c r="AH1366">
        <v>1</v>
      </c>
      <c r="AI1366">
        <v>0</v>
      </c>
      <c r="AJ1366" t="str" cm="1">
        <f t="array" ref="AJ136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36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66">
        <v>0</v>
      </c>
      <c r="AM1366">
        <v>0</v>
      </c>
      <c r="AN1366">
        <v>1</v>
      </c>
      <c r="AO1366">
        <v>0</v>
      </c>
      <c r="AP1366">
        <v>0</v>
      </c>
      <c r="AQ1366" t="str" cm="1">
        <f t="array" ref="AQ136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66" t="str" cm="1">
        <f t="array" ref="AR136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66">
        <v>1360</v>
      </c>
      <c r="AT1366">
        <v>1280</v>
      </c>
      <c r="AU1366">
        <v>0</v>
      </c>
      <c r="AV1366">
        <v>0</v>
      </c>
      <c r="AW1366" t="s">
        <v>43</v>
      </c>
      <c r="AX1366" t="s">
        <v>11</v>
      </c>
      <c r="AY1366" t="str">
        <f t="shared" si="190"/>
        <v>Web</v>
      </c>
      <c r="AZ1366">
        <v>20</v>
      </c>
      <c r="BA1366" t="s">
        <v>44</v>
      </c>
      <c r="BB1366">
        <f t="shared" si="191"/>
        <v>20</v>
      </c>
      <c r="BC1366">
        <f t="shared" si="192"/>
        <v>1440</v>
      </c>
      <c r="BD1366">
        <f t="shared" si="193"/>
        <v>5</v>
      </c>
      <c r="BE1366">
        <f t="shared" si="194"/>
        <v>7</v>
      </c>
      <c r="BF1366">
        <f t="shared" si="195"/>
        <v>8</v>
      </c>
      <c r="BG1366">
        <f t="shared" si="196"/>
        <v>20</v>
      </c>
      <c r="BH1366">
        <f t="shared" si="197"/>
        <v>7</v>
      </c>
      <c r="BI1366" t="str">
        <f>VLOOKUP(BH1366,'Additional Data'!$E$1:$F$12,2,FALSE)</f>
        <v>Loyal Customer</v>
      </c>
      <c r="BJ1366" t="str">
        <f>IF(G1366 &lt;= 'Additional Data'!$Q$2, "Low", IF(G1366 &lt;= 'Additional Data'!$Q$3, "Medium", "High"))</f>
        <v>High</v>
      </c>
      <c r="BK1366" t="str">
        <f>IF(K1366 &lt;= 'Additional Data'!$V$2, "Low", IF(K1366 &lt;= 'Additional Data'!$V$3, "Medium", "High"))</f>
        <v>High</v>
      </c>
      <c r="BL1366" t="str">
        <f>IF(L1366 &lt;= 'Additional Data'!$AA$2, "Low", IF(L1366 &lt;= 'Additional Data'!$AA$3, "Medium", "High"))</f>
        <v>High</v>
      </c>
      <c r="BM1366">
        <v>1365</v>
      </c>
    </row>
    <row r="1367" spans="1:65" x14ac:dyDescent="0.25">
      <c r="A1367">
        <v>53761</v>
      </c>
      <c r="B1367" t="str">
        <f>IF(A1367 &lt;= 'Additional Data'!$B$2,"Low", IF(A1367 &lt;='Additional Data'!$B$3, "Medium", "High"))</f>
        <v>Medium</v>
      </c>
      <c r="C1367">
        <v>1</v>
      </c>
      <c r="D1367">
        <v>1</v>
      </c>
      <c r="E1367">
        <v>7</v>
      </c>
      <c r="F1367" t="str">
        <f t="shared" si="189"/>
        <v>Very Recent</v>
      </c>
      <c r="G1367">
        <v>158</v>
      </c>
      <c r="H1367">
        <v>0</v>
      </c>
      <c r="I1367">
        <v>76</v>
      </c>
      <c r="J1367">
        <v>13</v>
      </c>
      <c r="K1367">
        <v>7</v>
      </c>
      <c r="L1367">
        <v>71</v>
      </c>
      <c r="M1367">
        <f>INDEX('Additional Data'!$H$2:$M$2, MATCH(MAX(G1367:L1367), G1367:L1367,0))</f>
        <v>0</v>
      </c>
      <c r="N1367">
        <v>6</v>
      </c>
      <c r="O1367">
        <v>4</v>
      </c>
      <c r="P1367">
        <v>4</v>
      </c>
      <c r="Q1367">
        <v>3</v>
      </c>
      <c r="R1367">
        <v>5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3</v>
      </c>
      <c r="Z1367">
        <v>11</v>
      </c>
      <c r="AA1367">
        <v>0</v>
      </c>
      <c r="AB1367">
        <v>48</v>
      </c>
      <c r="AC1367" t="str" cm="1">
        <f t="array" ref="AC1367">_xlfn.IFS(AB1367 &lt; 30, "&lt; 30", AB1367 &lt; 40, "30-39", AB1367 &lt; 50, "40-49", AB1367 &gt;= 50, "50+")</f>
        <v>40-49</v>
      </c>
      <c r="AD1367">
        <v>2420</v>
      </c>
      <c r="AE1367">
        <v>0</v>
      </c>
      <c r="AF1367">
        <v>1</v>
      </c>
      <c r="AG1367">
        <v>0</v>
      </c>
      <c r="AH1367">
        <v>0</v>
      </c>
      <c r="AI1367">
        <v>0</v>
      </c>
      <c r="AJ1367" t="str" cm="1">
        <f t="array" ref="AJ136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6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67">
        <v>0</v>
      </c>
      <c r="AM1367">
        <v>0</v>
      </c>
      <c r="AN1367">
        <v>0</v>
      </c>
      <c r="AO1367">
        <v>1</v>
      </c>
      <c r="AP1367">
        <v>0</v>
      </c>
      <c r="AQ1367" t="str" cm="1">
        <f t="array" ref="AQ136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367" t="str" cm="1">
        <f t="array" ref="AR136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67">
        <v>254</v>
      </c>
      <c r="AT1367">
        <v>183</v>
      </c>
      <c r="AU1367">
        <v>0</v>
      </c>
      <c r="AV1367">
        <v>2</v>
      </c>
      <c r="AW1367" t="s">
        <v>47</v>
      </c>
      <c r="AX1367" t="s">
        <v>11</v>
      </c>
      <c r="AY1367" t="str">
        <f t="shared" si="190"/>
        <v>Web</v>
      </c>
      <c r="AZ1367">
        <v>11</v>
      </c>
      <c r="BA1367" t="s">
        <v>44</v>
      </c>
      <c r="BB1367">
        <f t="shared" si="191"/>
        <v>11</v>
      </c>
      <c r="BC1367">
        <f t="shared" si="192"/>
        <v>325</v>
      </c>
      <c r="BD1367">
        <f t="shared" si="193"/>
        <v>10</v>
      </c>
      <c r="BE1367">
        <f t="shared" si="194"/>
        <v>4</v>
      </c>
      <c r="BF1367">
        <f t="shared" si="195"/>
        <v>4</v>
      </c>
      <c r="BG1367">
        <f t="shared" si="196"/>
        <v>18</v>
      </c>
      <c r="BH1367">
        <f t="shared" si="197"/>
        <v>6</v>
      </c>
      <c r="BI1367" t="str">
        <f>VLOOKUP(BH1367,'Additional Data'!$E$1:$F$12,2,FALSE)</f>
        <v>Loyal Customer</v>
      </c>
      <c r="BJ1367" t="str">
        <f>IF(G1367 &lt;= 'Additional Data'!$Q$2, "Low", IF(G1367 &lt;= 'Additional Data'!$Q$3, "Medium", "High"))</f>
        <v>Medium</v>
      </c>
      <c r="BK1367" t="str">
        <f>IF(K1367 &lt;= 'Additional Data'!$V$2, "Low", IF(K1367 &lt;= 'Additional Data'!$V$3, "Medium", "High"))</f>
        <v>Medium</v>
      </c>
      <c r="BL1367" t="str">
        <f>IF(L1367 &lt;= 'Additional Data'!$AA$2, "Low", IF(L1367 &lt;= 'Additional Data'!$AA$3, "Medium", "High"))</f>
        <v>High</v>
      </c>
      <c r="BM1367">
        <v>1366</v>
      </c>
    </row>
    <row r="1368" spans="1:65" x14ac:dyDescent="0.25">
      <c r="A1368">
        <v>22682</v>
      </c>
      <c r="B1368" t="str">
        <f>IF(A1368 &lt;= 'Additional Data'!$B$2,"Low", IF(A1368 &lt;='Additional Data'!$B$3, "Medium", "High"))</f>
        <v>Low</v>
      </c>
      <c r="C1368">
        <v>1</v>
      </c>
      <c r="D1368">
        <v>0</v>
      </c>
      <c r="E1368">
        <v>51</v>
      </c>
      <c r="F1368" t="str">
        <f t="shared" si="189"/>
        <v>Mid</v>
      </c>
      <c r="G1368">
        <v>10</v>
      </c>
      <c r="H1368">
        <v>14</v>
      </c>
      <c r="I1368">
        <v>29</v>
      </c>
      <c r="J1368">
        <v>4</v>
      </c>
      <c r="K1368">
        <v>2</v>
      </c>
      <c r="L1368">
        <v>36</v>
      </c>
      <c r="M1368">
        <f>INDEX('Additional Data'!$H$2:$M$2, MATCH(MAX(G1368:L1368), G1368:L1368,0))</f>
        <v>0</v>
      </c>
      <c r="N1368">
        <v>3</v>
      </c>
      <c r="O1368">
        <v>2</v>
      </c>
      <c r="P1368">
        <v>1</v>
      </c>
      <c r="Q1368">
        <v>4</v>
      </c>
      <c r="R1368">
        <v>4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3</v>
      </c>
      <c r="Z1368">
        <v>11</v>
      </c>
      <c r="AA1368">
        <v>0</v>
      </c>
      <c r="AB1368">
        <v>47</v>
      </c>
      <c r="AC1368" t="str" cm="1">
        <f t="array" ref="AC1368">_xlfn.IFS(AB1368 &lt; 30, "&lt; 30", AB1368 &lt; 40, "30-39", AB1368 &lt; 50, "40-49", AB1368 &gt;= 50, "50+")</f>
        <v>40-49</v>
      </c>
      <c r="AD1368">
        <v>2428</v>
      </c>
      <c r="AE1368">
        <v>0</v>
      </c>
      <c r="AF1368">
        <v>0</v>
      </c>
      <c r="AG1368">
        <v>0</v>
      </c>
      <c r="AH1368">
        <v>1</v>
      </c>
      <c r="AI1368">
        <v>0</v>
      </c>
      <c r="AJ1368" t="str" cm="1">
        <f t="array" ref="AJ136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36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68">
        <v>0</v>
      </c>
      <c r="AM1368">
        <v>0</v>
      </c>
      <c r="AN1368">
        <v>1</v>
      </c>
      <c r="AO1368">
        <v>0</v>
      </c>
      <c r="AP1368">
        <v>0</v>
      </c>
      <c r="AQ1368" t="str" cm="1">
        <f t="array" ref="AQ136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68" t="str" cm="1">
        <f t="array" ref="AR136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68">
        <v>59</v>
      </c>
      <c r="AT1368">
        <v>23</v>
      </c>
      <c r="AU1368">
        <v>0</v>
      </c>
      <c r="AV1368">
        <v>1</v>
      </c>
      <c r="AW1368" t="s">
        <v>47</v>
      </c>
      <c r="AX1368" t="s">
        <v>13</v>
      </c>
      <c r="AY1368" t="str">
        <f t="shared" si="190"/>
        <v>Store</v>
      </c>
      <c r="AZ1368">
        <v>7</v>
      </c>
      <c r="BA1368" t="s">
        <v>44</v>
      </c>
      <c r="BB1368">
        <f t="shared" si="191"/>
        <v>7</v>
      </c>
      <c r="BC1368">
        <f t="shared" si="192"/>
        <v>95</v>
      </c>
      <c r="BD1368">
        <f t="shared" si="193"/>
        <v>5</v>
      </c>
      <c r="BE1368">
        <f t="shared" si="194"/>
        <v>3</v>
      </c>
      <c r="BF1368">
        <f t="shared" si="195"/>
        <v>3</v>
      </c>
      <c r="BG1368">
        <f t="shared" si="196"/>
        <v>11</v>
      </c>
      <c r="BH1368">
        <f t="shared" si="197"/>
        <v>3</v>
      </c>
      <c r="BI1368" t="str">
        <f>VLOOKUP(BH1368,'Additional Data'!$E$1:$F$12,2,FALSE)</f>
        <v>At Risk</v>
      </c>
      <c r="BJ1368" t="str">
        <f>IF(G1368 &lt;= 'Additional Data'!$Q$2, "Low", IF(G1368 &lt;= 'Additional Data'!$Q$3, "Medium", "High"))</f>
        <v>Low</v>
      </c>
      <c r="BK1368" t="str">
        <f>IF(K1368 &lt;= 'Additional Data'!$V$2, "Low", IF(K1368 &lt;= 'Additional Data'!$V$3, "Medium", "High"))</f>
        <v>Medium</v>
      </c>
      <c r="BL1368" t="str">
        <f>IF(L1368 &lt;= 'Additional Data'!$AA$2, "Low", IF(L1368 &lt;= 'Additional Data'!$AA$3, "Medium", "High"))</f>
        <v>Medium</v>
      </c>
      <c r="BM1368">
        <v>1367</v>
      </c>
    </row>
    <row r="1369" spans="1:65" x14ac:dyDescent="0.25">
      <c r="A1369">
        <v>38887</v>
      </c>
      <c r="B1369" t="str">
        <f>IF(A1369 &lt;= 'Additional Data'!$B$2,"Low", IF(A1369 &lt;='Additional Data'!$B$3, "Medium", "High"))</f>
        <v>Medium</v>
      </c>
      <c r="C1369">
        <v>1</v>
      </c>
      <c r="D1369">
        <v>0</v>
      </c>
      <c r="E1369">
        <v>17</v>
      </c>
      <c r="F1369" t="str">
        <f t="shared" si="189"/>
        <v>Recent</v>
      </c>
      <c r="G1369">
        <v>25</v>
      </c>
      <c r="H1369">
        <v>1</v>
      </c>
      <c r="I1369">
        <v>13</v>
      </c>
      <c r="J1369">
        <v>0</v>
      </c>
      <c r="K1369">
        <v>0</v>
      </c>
      <c r="L1369">
        <v>3</v>
      </c>
      <c r="M1369">
        <f>INDEX('Additional Data'!$H$2:$M$2, MATCH(MAX(G1369:L1369), G1369:L1369,0))</f>
        <v>0</v>
      </c>
      <c r="N1369">
        <v>1</v>
      </c>
      <c r="O1369">
        <v>1</v>
      </c>
      <c r="P1369">
        <v>0</v>
      </c>
      <c r="Q1369">
        <v>3</v>
      </c>
      <c r="R1369">
        <v>7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3</v>
      </c>
      <c r="Z1369">
        <v>11</v>
      </c>
      <c r="AA1369">
        <v>0</v>
      </c>
      <c r="AB1369">
        <v>48</v>
      </c>
      <c r="AC1369" t="str" cm="1">
        <f t="array" ref="AC1369">_xlfn.IFS(AB1369 &lt; 30, "&lt; 30", AB1369 &lt; 40, "30-39", AB1369 &lt; 50, "40-49", AB1369 &gt;= 50, "50+")</f>
        <v>40-49</v>
      </c>
      <c r="AD1369">
        <v>2278</v>
      </c>
      <c r="AE1369">
        <v>0</v>
      </c>
      <c r="AF1369">
        <v>0</v>
      </c>
      <c r="AG1369">
        <v>0</v>
      </c>
      <c r="AH1369">
        <v>1</v>
      </c>
      <c r="AI1369">
        <v>0</v>
      </c>
      <c r="AJ1369" t="str" cm="1">
        <f t="array" ref="AJ136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36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69">
        <v>0</v>
      </c>
      <c r="AM1369">
        <v>0</v>
      </c>
      <c r="AN1369">
        <v>0</v>
      </c>
      <c r="AO1369">
        <v>0</v>
      </c>
      <c r="AP1369">
        <v>1</v>
      </c>
      <c r="AQ1369" t="str" cm="1">
        <f t="array" ref="AQ136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369" t="str" cm="1">
        <f t="array" ref="AR136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69">
        <v>39</v>
      </c>
      <c r="AT1369">
        <v>36</v>
      </c>
      <c r="AU1369">
        <v>0</v>
      </c>
      <c r="AV1369">
        <v>1</v>
      </c>
      <c r="AW1369" t="s">
        <v>45</v>
      </c>
      <c r="AX1369" t="s">
        <v>13</v>
      </c>
      <c r="AY1369" t="str">
        <f t="shared" si="190"/>
        <v>Store</v>
      </c>
      <c r="AZ1369">
        <v>4</v>
      </c>
      <c r="BA1369" t="s">
        <v>44</v>
      </c>
      <c r="BB1369">
        <f t="shared" si="191"/>
        <v>4</v>
      </c>
      <c r="BC1369">
        <f t="shared" si="192"/>
        <v>42</v>
      </c>
      <c r="BD1369">
        <f t="shared" si="193"/>
        <v>9</v>
      </c>
      <c r="BE1369">
        <f t="shared" si="194"/>
        <v>0</v>
      </c>
      <c r="BF1369">
        <f t="shared" si="195"/>
        <v>1</v>
      </c>
      <c r="BG1369">
        <f t="shared" si="196"/>
        <v>10</v>
      </c>
      <c r="BH1369">
        <f t="shared" si="197"/>
        <v>2</v>
      </c>
      <c r="BI1369" t="str">
        <f>VLOOKUP(BH1369,'Additional Data'!$E$1:$F$12,2,FALSE)</f>
        <v>Churned Customer</v>
      </c>
      <c r="BJ1369" t="str">
        <f>IF(G1369 &lt;= 'Additional Data'!$Q$2, "Low", IF(G1369 &lt;= 'Additional Data'!$Q$3, "Medium", "High"))</f>
        <v>Medium</v>
      </c>
      <c r="BK1369" t="str">
        <f>IF(K1369 &lt;= 'Additional Data'!$V$2, "Low", IF(K1369 &lt;= 'Additional Data'!$V$3, "Medium", "High"))</f>
        <v>Low</v>
      </c>
      <c r="BL1369" t="str">
        <f>IF(L1369 &lt;= 'Additional Data'!$AA$2, "Low", IF(L1369 &lt;= 'Additional Data'!$AA$3, "Medium", "High"))</f>
        <v>Low</v>
      </c>
      <c r="BM1369">
        <v>1368</v>
      </c>
    </row>
    <row r="1370" spans="1:65" x14ac:dyDescent="0.25">
      <c r="A1370">
        <v>41658</v>
      </c>
      <c r="B1370" t="str">
        <f>IF(A1370 &lt;= 'Additional Data'!$B$2,"Low", IF(A1370 &lt;='Additional Data'!$B$3, "Medium", "High"))</f>
        <v>Medium</v>
      </c>
      <c r="C1370">
        <v>1</v>
      </c>
      <c r="D1370">
        <v>1</v>
      </c>
      <c r="E1370">
        <v>30</v>
      </c>
      <c r="F1370" t="str">
        <f t="shared" si="189"/>
        <v>Recent</v>
      </c>
      <c r="G1370">
        <v>8</v>
      </c>
      <c r="H1370">
        <v>4</v>
      </c>
      <c r="I1370">
        <v>12</v>
      </c>
      <c r="J1370">
        <v>15</v>
      </c>
      <c r="K1370">
        <v>4</v>
      </c>
      <c r="L1370">
        <v>29</v>
      </c>
      <c r="M1370">
        <f>INDEX('Additional Data'!$H$2:$M$2, MATCH(MAX(G1370:L1370), G1370:L1370,0))</f>
        <v>0</v>
      </c>
      <c r="N1370">
        <v>2</v>
      </c>
      <c r="O1370">
        <v>1</v>
      </c>
      <c r="P1370">
        <v>1</v>
      </c>
      <c r="Q1370">
        <v>2</v>
      </c>
      <c r="R1370">
        <v>4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3</v>
      </c>
      <c r="Z1370">
        <v>11</v>
      </c>
      <c r="AA1370">
        <v>0</v>
      </c>
      <c r="AB1370">
        <v>45</v>
      </c>
      <c r="AC1370" t="str" cm="1">
        <f t="array" ref="AC1370">_xlfn.IFS(AB1370 &lt; 30, "&lt; 30", AB1370 &lt; 40, "30-39", AB1370 &lt; 50, "40-49", AB1370 &gt;= 50, "50+")</f>
        <v>40-49</v>
      </c>
      <c r="AD1370">
        <v>2756</v>
      </c>
      <c r="AE1370">
        <v>0</v>
      </c>
      <c r="AF1370">
        <v>0</v>
      </c>
      <c r="AG1370">
        <v>1</v>
      </c>
      <c r="AH1370">
        <v>0</v>
      </c>
      <c r="AI1370">
        <v>0</v>
      </c>
      <c r="AJ1370" t="str" cm="1">
        <f t="array" ref="AJ137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37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70">
        <v>1</v>
      </c>
      <c r="AM1370">
        <v>0</v>
      </c>
      <c r="AN1370">
        <v>0</v>
      </c>
      <c r="AO1370">
        <v>0</v>
      </c>
      <c r="AP1370">
        <v>0</v>
      </c>
      <c r="AQ1370" t="str" cm="1">
        <f t="array" ref="AQ137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370" t="str" cm="1">
        <f t="array" ref="AR137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370">
        <v>43</v>
      </c>
      <c r="AT1370">
        <v>14</v>
      </c>
      <c r="AU1370">
        <v>0</v>
      </c>
      <c r="AV1370">
        <v>2</v>
      </c>
      <c r="AW1370" t="s">
        <v>45</v>
      </c>
      <c r="AX1370" t="s">
        <v>13</v>
      </c>
      <c r="AY1370" t="str">
        <f t="shared" si="190"/>
        <v>Store</v>
      </c>
      <c r="AZ1370">
        <v>4</v>
      </c>
      <c r="BA1370" t="s">
        <v>44</v>
      </c>
      <c r="BB1370">
        <f t="shared" si="191"/>
        <v>4</v>
      </c>
      <c r="BC1370">
        <f t="shared" si="192"/>
        <v>72</v>
      </c>
      <c r="BD1370">
        <f t="shared" si="193"/>
        <v>7</v>
      </c>
      <c r="BE1370">
        <f t="shared" si="194"/>
        <v>0</v>
      </c>
      <c r="BF1370">
        <f t="shared" si="195"/>
        <v>2</v>
      </c>
      <c r="BG1370">
        <f t="shared" si="196"/>
        <v>9</v>
      </c>
      <c r="BH1370">
        <f t="shared" si="197"/>
        <v>2</v>
      </c>
      <c r="BI1370" t="str">
        <f>VLOOKUP(BH1370,'Additional Data'!$E$1:$F$12,2,FALSE)</f>
        <v>Churned Customer</v>
      </c>
      <c r="BJ1370" t="str">
        <f>IF(G1370 &lt;= 'Additional Data'!$Q$2, "Low", IF(G1370 &lt;= 'Additional Data'!$Q$3, "Medium", "High"))</f>
        <v>Low</v>
      </c>
      <c r="BK1370" t="str">
        <f>IF(K1370 &lt;= 'Additional Data'!$V$2, "Low", IF(K1370 &lt;= 'Additional Data'!$V$3, "Medium", "High"))</f>
        <v>Medium</v>
      </c>
      <c r="BL1370" t="str">
        <f>IF(L1370 &lt;= 'Additional Data'!$AA$2, "Low", IF(L1370 &lt;= 'Additional Data'!$AA$3, "Medium", "High"))</f>
        <v>Medium</v>
      </c>
      <c r="BM1370">
        <v>1369</v>
      </c>
    </row>
    <row r="1371" spans="1:65" x14ac:dyDescent="0.25">
      <c r="A1371">
        <v>29791</v>
      </c>
      <c r="B1371" t="str">
        <f>IF(A1371 &lt;= 'Additional Data'!$B$2,"Low", IF(A1371 &lt;='Additional Data'!$B$3, "Medium", "High"))</f>
        <v>Low</v>
      </c>
      <c r="C1371">
        <v>1</v>
      </c>
      <c r="D1371">
        <v>0</v>
      </c>
      <c r="E1371">
        <v>21</v>
      </c>
      <c r="F1371" t="str">
        <f t="shared" si="189"/>
        <v>Recent</v>
      </c>
      <c r="G1371">
        <v>14</v>
      </c>
      <c r="H1371">
        <v>0</v>
      </c>
      <c r="I1371">
        <v>6</v>
      </c>
      <c r="J1371">
        <v>0</v>
      </c>
      <c r="K1371">
        <v>0</v>
      </c>
      <c r="L1371">
        <v>0</v>
      </c>
      <c r="M1371">
        <f>INDEX('Additional Data'!$H$2:$M$2, MATCH(MAX(G1371:L1371), G1371:L1371,0))</f>
        <v>0</v>
      </c>
      <c r="N1371">
        <v>2</v>
      </c>
      <c r="O1371">
        <v>2</v>
      </c>
      <c r="P1371">
        <v>0</v>
      </c>
      <c r="Q1371">
        <v>3</v>
      </c>
      <c r="R1371">
        <v>5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3</v>
      </c>
      <c r="Z1371">
        <v>11</v>
      </c>
      <c r="AA1371">
        <v>0</v>
      </c>
      <c r="AB1371">
        <v>48</v>
      </c>
      <c r="AC1371" t="str" cm="1">
        <f t="array" ref="AC1371">_xlfn.IFS(AB1371 &lt; 30, "&lt; 30", AB1371 &lt; 40, "30-39", AB1371 &lt; 50, "40-49", AB1371 &gt;= 50, "50+")</f>
        <v>40-49</v>
      </c>
      <c r="AD1371">
        <v>2204</v>
      </c>
      <c r="AE1371">
        <v>0</v>
      </c>
      <c r="AF1371">
        <v>1</v>
      </c>
      <c r="AG1371">
        <v>0</v>
      </c>
      <c r="AH1371">
        <v>0</v>
      </c>
      <c r="AI1371">
        <v>0</v>
      </c>
      <c r="AJ1371" t="str" cm="1">
        <f t="array" ref="AJ137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7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71">
        <v>0</v>
      </c>
      <c r="AM1371">
        <v>0</v>
      </c>
      <c r="AN1371">
        <v>0</v>
      </c>
      <c r="AO1371">
        <v>0</v>
      </c>
      <c r="AP1371">
        <v>1</v>
      </c>
      <c r="AQ1371" t="str" cm="1">
        <f t="array" ref="AQ137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371" t="str" cm="1">
        <f t="array" ref="AR137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71">
        <v>20</v>
      </c>
      <c r="AT1371">
        <v>20</v>
      </c>
      <c r="AU1371">
        <v>0</v>
      </c>
      <c r="AV1371">
        <v>1</v>
      </c>
      <c r="AW1371" t="s">
        <v>45</v>
      </c>
      <c r="AX1371" t="s">
        <v>13</v>
      </c>
      <c r="AY1371" t="str">
        <f t="shared" si="190"/>
        <v>Store</v>
      </c>
      <c r="AZ1371">
        <v>5</v>
      </c>
      <c r="BA1371" t="s">
        <v>44</v>
      </c>
      <c r="BB1371">
        <f t="shared" si="191"/>
        <v>5</v>
      </c>
      <c r="BC1371">
        <f t="shared" si="192"/>
        <v>20</v>
      </c>
      <c r="BD1371">
        <f t="shared" si="193"/>
        <v>8</v>
      </c>
      <c r="BE1371">
        <f t="shared" si="194"/>
        <v>1</v>
      </c>
      <c r="BF1371">
        <f t="shared" si="195"/>
        <v>0</v>
      </c>
      <c r="BG1371">
        <f t="shared" si="196"/>
        <v>9</v>
      </c>
      <c r="BH1371">
        <f t="shared" si="197"/>
        <v>2</v>
      </c>
      <c r="BI1371" t="str">
        <f>VLOOKUP(BH1371,'Additional Data'!$E$1:$F$12,2,FALSE)</f>
        <v>Churned Customer</v>
      </c>
      <c r="BJ1371" t="str">
        <f>IF(G1371 &lt;= 'Additional Data'!$Q$2, "Low", IF(G1371 &lt;= 'Additional Data'!$Q$3, "Medium", "High"))</f>
        <v>Low</v>
      </c>
      <c r="BK1371" t="str">
        <f>IF(K1371 &lt;= 'Additional Data'!$V$2, "Low", IF(K1371 &lt;= 'Additional Data'!$V$3, "Medium", "High"))</f>
        <v>Low</v>
      </c>
      <c r="BL1371" t="str">
        <f>IF(L1371 &lt;= 'Additional Data'!$AA$2, "Low", IF(L1371 &lt;= 'Additional Data'!$AA$3, "Medium", "High"))</f>
        <v>Low</v>
      </c>
      <c r="BM1371">
        <v>1370</v>
      </c>
    </row>
    <row r="1372" spans="1:65" x14ac:dyDescent="0.25">
      <c r="A1372">
        <v>63915</v>
      </c>
      <c r="B1372" t="str">
        <f>IF(A1372 &lt;= 'Additional Data'!$B$2,"Low", IF(A1372 &lt;='Additional Data'!$B$3, "Medium", "High"))</f>
        <v>Medium</v>
      </c>
      <c r="C1372">
        <v>0</v>
      </c>
      <c r="D1372">
        <v>2</v>
      </c>
      <c r="E1372">
        <v>2</v>
      </c>
      <c r="F1372" t="str">
        <f t="shared" si="189"/>
        <v>Very Recent</v>
      </c>
      <c r="G1372">
        <v>622</v>
      </c>
      <c r="H1372">
        <v>7</v>
      </c>
      <c r="I1372">
        <v>115</v>
      </c>
      <c r="J1372">
        <v>30</v>
      </c>
      <c r="K1372">
        <v>0</v>
      </c>
      <c r="L1372">
        <v>15</v>
      </c>
      <c r="M1372">
        <f>INDEX('Additional Data'!$H$2:$M$2, MATCH(MAX(G1372:L1372), G1372:L1372,0))</f>
        <v>0</v>
      </c>
      <c r="N1372">
        <v>2</v>
      </c>
      <c r="O1372">
        <v>6</v>
      </c>
      <c r="P1372">
        <v>3</v>
      </c>
      <c r="Q1372">
        <v>12</v>
      </c>
      <c r="R1372">
        <v>5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3</v>
      </c>
      <c r="Z1372">
        <v>11</v>
      </c>
      <c r="AA1372">
        <v>0</v>
      </c>
      <c r="AB1372">
        <v>64</v>
      </c>
      <c r="AC1372" t="str" cm="1">
        <f t="array" ref="AC1372">_xlfn.IFS(AB1372 &lt; 30, "&lt; 30", AB1372 &lt; 40, "30-39", AB1372 &lt; 50, "40-49", AB1372 &gt;= 50, "50+")</f>
        <v>50+</v>
      </c>
      <c r="AD1372">
        <v>2493</v>
      </c>
      <c r="AE1372">
        <v>0</v>
      </c>
      <c r="AF1372">
        <v>1</v>
      </c>
      <c r="AG1372">
        <v>0</v>
      </c>
      <c r="AH1372">
        <v>0</v>
      </c>
      <c r="AI1372">
        <v>0</v>
      </c>
      <c r="AJ1372" t="str" cm="1">
        <f t="array" ref="AJ137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7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72">
        <v>0</v>
      </c>
      <c r="AM1372">
        <v>0</v>
      </c>
      <c r="AN1372">
        <v>0</v>
      </c>
      <c r="AO1372">
        <v>1</v>
      </c>
      <c r="AP1372">
        <v>0</v>
      </c>
      <c r="AQ1372" t="str" cm="1">
        <f t="array" ref="AQ137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372" t="str" cm="1">
        <f t="array" ref="AR137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72">
        <v>774</v>
      </c>
      <c r="AT1372">
        <v>759</v>
      </c>
      <c r="AU1372">
        <v>0</v>
      </c>
      <c r="AV1372">
        <v>2</v>
      </c>
      <c r="AW1372" t="s">
        <v>46</v>
      </c>
      <c r="AX1372" t="s">
        <v>13</v>
      </c>
      <c r="AY1372" t="str">
        <f t="shared" si="190"/>
        <v>Store</v>
      </c>
      <c r="AZ1372">
        <v>21</v>
      </c>
      <c r="BA1372" t="s">
        <v>44</v>
      </c>
      <c r="BB1372">
        <f t="shared" si="191"/>
        <v>21</v>
      </c>
      <c r="BC1372">
        <f t="shared" si="192"/>
        <v>789</v>
      </c>
      <c r="BD1372">
        <f t="shared" si="193"/>
        <v>10</v>
      </c>
      <c r="BE1372">
        <f t="shared" si="194"/>
        <v>8</v>
      </c>
      <c r="BF1372">
        <f t="shared" si="195"/>
        <v>6</v>
      </c>
      <c r="BG1372">
        <f t="shared" si="196"/>
        <v>24</v>
      </c>
      <c r="BH1372">
        <f t="shared" si="197"/>
        <v>9</v>
      </c>
      <c r="BI1372" t="str">
        <f>VLOOKUP(BH1372,'Additional Data'!$E$1:$F$12,2,FALSE)</f>
        <v>Top Customer</v>
      </c>
      <c r="BJ1372" t="str">
        <f>IF(G1372 &lt;= 'Additional Data'!$Q$2, "Low", IF(G1372 &lt;= 'Additional Data'!$Q$3, "Medium", "High"))</f>
        <v>High</v>
      </c>
      <c r="BK1372" t="str">
        <f>IF(K1372 &lt;= 'Additional Data'!$V$2, "Low", IF(K1372 &lt;= 'Additional Data'!$V$3, "Medium", "High"))</f>
        <v>Low</v>
      </c>
      <c r="BL1372" t="str">
        <f>IF(L1372 &lt;= 'Additional Data'!$AA$2, "Low", IF(L1372 &lt;= 'Additional Data'!$AA$3, "Medium", "High"))</f>
        <v>Medium</v>
      </c>
      <c r="BM1372">
        <v>1371</v>
      </c>
    </row>
    <row r="1373" spans="1:65" x14ac:dyDescent="0.25">
      <c r="A1373">
        <v>39996</v>
      </c>
      <c r="B1373" t="str">
        <f>IF(A1373 &lt;= 'Additional Data'!$B$2,"Low", IF(A1373 &lt;='Additional Data'!$B$3, "Medium", "High"))</f>
        <v>Medium</v>
      </c>
      <c r="C1373">
        <v>1</v>
      </c>
      <c r="D1373">
        <v>1</v>
      </c>
      <c r="E1373">
        <v>85</v>
      </c>
      <c r="F1373" t="str">
        <f t="shared" si="189"/>
        <v>Old</v>
      </c>
      <c r="G1373">
        <v>11</v>
      </c>
      <c r="H1373">
        <v>0</v>
      </c>
      <c r="I1373">
        <v>3</v>
      </c>
      <c r="J1373">
        <v>0</v>
      </c>
      <c r="K1373">
        <v>0</v>
      </c>
      <c r="L1373">
        <v>1</v>
      </c>
      <c r="M1373">
        <f>INDEX('Additional Data'!$H$2:$M$2, MATCH(MAX(G1373:L1373), G1373:L1373,0))</f>
        <v>0</v>
      </c>
      <c r="N1373">
        <v>1</v>
      </c>
      <c r="O1373">
        <v>1</v>
      </c>
      <c r="P1373">
        <v>0</v>
      </c>
      <c r="Q1373">
        <v>2</v>
      </c>
      <c r="R1373">
        <v>6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3</v>
      </c>
      <c r="Z1373">
        <v>11</v>
      </c>
      <c r="AA1373">
        <v>0</v>
      </c>
      <c r="AB1373">
        <v>46</v>
      </c>
      <c r="AC1373" t="str" cm="1">
        <f t="array" ref="AC1373">_xlfn.IFS(AB1373 &lt; 30, "&lt; 30", AB1373 &lt; 40, "30-39", AB1373 &lt; 50, "40-49", AB1373 &gt;= 50, "50+")</f>
        <v>40-49</v>
      </c>
      <c r="AD1373">
        <v>2197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 t="str" cm="1">
        <f t="array" ref="AJ137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37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73">
        <v>0</v>
      </c>
      <c r="AM1373">
        <v>0</v>
      </c>
      <c r="AN1373">
        <v>1</v>
      </c>
      <c r="AO1373">
        <v>0</v>
      </c>
      <c r="AP1373">
        <v>0</v>
      </c>
      <c r="AQ1373" t="str" cm="1">
        <f t="array" ref="AQ137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73" t="str" cm="1">
        <f t="array" ref="AR137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73">
        <v>14</v>
      </c>
      <c r="AT1373">
        <v>13</v>
      </c>
      <c r="AU1373">
        <v>0</v>
      </c>
      <c r="AV1373">
        <v>2</v>
      </c>
      <c r="AW1373" t="s">
        <v>45</v>
      </c>
      <c r="AX1373" t="s">
        <v>13</v>
      </c>
      <c r="AY1373" t="str">
        <f t="shared" si="190"/>
        <v>Store</v>
      </c>
      <c r="AZ1373">
        <v>3</v>
      </c>
      <c r="BA1373" t="s">
        <v>44</v>
      </c>
      <c r="BB1373">
        <f t="shared" si="191"/>
        <v>3</v>
      </c>
      <c r="BC1373">
        <f t="shared" si="192"/>
        <v>15</v>
      </c>
      <c r="BD1373">
        <f t="shared" si="193"/>
        <v>1.9999999999999996</v>
      </c>
      <c r="BE1373">
        <f t="shared" si="194"/>
        <v>0</v>
      </c>
      <c r="BF1373">
        <f t="shared" si="195"/>
        <v>0</v>
      </c>
      <c r="BG1373">
        <f t="shared" si="196"/>
        <v>1.9999999999999996</v>
      </c>
      <c r="BH1373">
        <f t="shared" si="197"/>
        <v>0</v>
      </c>
      <c r="BI1373" t="str">
        <f>VLOOKUP(BH1373,'Additional Data'!$E$1:$F$12,2,FALSE)</f>
        <v>Churned Customer</v>
      </c>
      <c r="BJ1373" t="str">
        <f>IF(G1373 &lt;= 'Additional Data'!$Q$2, "Low", IF(G1373 &lt;= 'Additional Data'!$Q$3, "Medium", "High"))</f>
        <v>Low</v>
      </c>
      <c r="BK1373" t="str">
        <f>IF(K1373 &lt;= 'Additional Data'!$V$2, "Low", IF(K1373 &lt;= 'Additional Data'!$V$3, "Medium", "High"))</f>
        <v>Low</v>
      </c>
      <c r="BL1373" t="str">
        <f>IF(L1373 &lt;= 'Additional Data'!$AA$2, "Low", IF(L1373 &lt;= 'Additional Data'!$AA$3, "Medium", "High"))</f>
        <v>Low</v>
      </c>
      <c r="BM1373">
        <v>1372</v>
      </c>
    </row>
    <row r="1374" spans="1:65" x14ac:dyDescent="0.25">
      <c r="A1374">
        <v>26759</v>
      </c>
      <c r="B1374" t="str">
        <f>IF(A1374 &lt;= 'Additional Data'!$B$2,"Low", IF(A1374 &lt;='Additional Data'!$B$3, "Medium", "High"))</f>
        <v>Low</v>
      </c>
      <c r="C1374">
        <v>1</v>
      </c>
      <c r="D1374">
        <v>0</v>
      </c>
      <c r="E1374">
        <v>65</v>
      </c>
      <c r="F1374" t="str">
        <f t="shared" si="189"/>
        <v>Old</v>
      </c>
      <c r="G1374">
        <v>25</v>
      </c>
      <c r="H1374">
        <v>3</v>
      </c>
      <c r="I1374">
        <v>16</v>
      </c>
      <c r="J1374">
        <v>8</v>
      </c>
      <c r="K1374">
        <v>5</v>
      </c>
      <c r="L1374">
        <v>2</v>
      </c>
      <c r="M1374">
        <f>INDEX('Additional Data'!$H$2:$M$2, MATCH(MAX(G1374:L1374), G1374:L1374,0))</f>
        <v>0</v>
      </c>
      <c r="N1374">
        <v>2</v>
      </c>
      <c r="O1374">
        <v>2</v>
      </c>
      <c r="P1374">
        <v>1</v>
      </c>
      <c r="Q1374">
        <v>3</v>
      </c>
      <c r="R1374">
        <v>6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3</v>
      </c>
      <c r="Z1374">
        <v>11</v>
      </c>
      <c r="AA1374">
        <v>0</v>
      </c>
      <c r="AB1374">
        <v>48</v>
      </c>
      <c r="AC1374" t="str" cm="1">
        <f t="array" ref="AC1374">_xlfn.IFS(AB1374 &lt; 30, "&lt; 30", AB1374 &lt; 40, "30-39", AB1374 &lt; 50, "40-49", AB1374 &gt;= 50, "50+")</f>
        <v>40-49</v>
      </c>
      <c r="AD1374">
        <v>2301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 t="str" cm="1">
        <f t="array" ref="AJ137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37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74">
        <v>0</v>
      </c>
      <c r="AM1374">
        <v>0</v>
      </c>
      <c r="AN1374">
        <v>1</v>
      </c>
      <c r="AO1374">
        <v>0</v>
      </c>
      <c r="AP1374">
        <v>0</v>
      </c>
      <c r="AQ1374" t="str" cm="1">
        <f t="array" ref="AQ137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74" t="str" cm="1">
        <f t="array" ref="AR137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74">
        <v>57</v>
      </c>
      <c r="AT1374">
        <v>55</v>
      </c>
      <c r="AU1374">
        <v>0</v>
      </c>
      <c r="AV1374">
        <v>1</v>
      </c>
      <c r="AW1374" t="s">
        <v>47</v>
      </c>
      <c r="AX1374" t="s">
        <v>13</v>
      </c>
      <c r="AY1374" t="str">
        <f t="shared" si="190"/>
        <v>Store</v>
      </c>
      <c r="AZ1374">
        <v>6</v>
      </c>
      <c r="BA1374" t="s">
        <v>44</v>
      </c>
      <c r="BB1374">
        <f t="shared" si="191"/>
        <v>6</v>
      </c>
      <c r="BC1374">
        <f t="shared" si="192"/>
        <v>59</v>
      </c>
      <c r="BD1374">
        <f t="shared" si="193"/>
        <v>4</v>
      </c>
      <c r="BE1374">
        <f t="shared" si="194"/>
        <v>2</v>
      </c>
      <c r="BF1374">
        <f t="shared" si="195"/>
        <v>2</v>
      </c>
      <c r="BG1374">
        <f t="shared" si="196"/>
        <v>8</v>
      </c>
      <c r="BH1374">
        <f t="shared" si="197"/>
        <v>1</v>
      </c>
      <c r="BI1374" t="str">
        <f>VLOOKUP(BH1374,'Additional Data'!$E$1:$F$12,2,FALSE)</f>
        <v>Churned Customer</v>
      </c>
      <c r="BJ1374" t="str">
        <f>IF(G1374 &lt;= 'Additional Data'!$Q$2, "Low", IF(G1374 &lt;= 'Additional Data'!$Q$3, "Medium", "High"))</f>
        <v>Medium</v>
      </c>
      <c r="BK1374" t="str">
        <f>IF(K1374 &lt;= 'Additional Data'!$V$2, "Low", IF(K1374 &lt;= 'Additional Data'!$V$3, "Medium", "High"))</f>
        <v>Medium</v>
      </c>
      <c r="BL1374" t="str">
        <f>IF(L1374 &lt;= 'Additional Data'!$AA$2, "Low", IF(L1374 &lt;= 'Additional Data'!$AA$3, "Medium", "High"))</f>
        <v>Low</v>
      </c>
      <c r="BM1374">
        <v>1373</v>
      </c>
    </row>
    <row r="1375" spans="1:65" x14ac:dyDescent="0.25">
      <c r="A1375">
        <v>63841</v>
      </c>
      <c r="B1375" t="str">
        <f>IF(A1375 &lt;= 'Additional Data'!$B$2,"Low", IF(A1375 &lt;='Additional Data'!$B$3, "Medium", "High"))</f>
        <v>Medium</v>
      </c>
      <c r="C1375">
        <v>0</v>
      </c>
      <c r="D1375">
        <v>1</v>
      </c>
      <c r="E1375">
        <v>64</v>
      </c>
      <c r="F1375" t="str">
        <f t="shared" si="189"/>
        <v>Old</v>
      </c>
      <c r="G1375">
        <v>635</v>
      </c>
      <c r="H1375">
        <v>15</v>
      </c>
      <c r="I1375">
        <v>100</v>
      </c>
      <c r="J1375">
        <v>20</v>
      </c>
      <c r="K1375">
        <v>7</v>
      </c>
      <c r="L1375">
        <v>131</v>
      </c>
      <c r="M1375">
        <f>INDEX('Additional Data'!$H$2:$M$2, MATCH(MAX(G1375:L1375), G1375:L1375,0))</f>
        <v>0</v>
      </c>
      <c r="N1375">
        <v>1</v>
      </c>
      <c r="O1375">
        <v>9</v>
      </c>
      <c r="P1375">
        <v>3</v>
      </c>
      <c r="Q1375">
        <v>9</v>
      </c>
      <c r="R1375">
        <v>6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3</v>
      </c>
      <c r="Z1375">
        <v>11</v>
      </c>
      <c r="AA1375">
        <v>0</v>
      </c>
      <c r="AB1375">
        <v>52</v>
      </c>
      <c r="AC1375" t="str" cm="1">
        <f t="array" ref="AC1375">_xlfn.IFS(AB1375 &lt; 30, "&lt; 30", AB1375 &lt; 40, "30-39", AB1375 &lt; 50, "40-49", AB1375 &gt;= 50, "50+")</f>
        <v>50+</v>
      </c>
      <c r="AD1375">
        <v>2593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 t="str" cm="1">
        <f t="array" ref="AJ137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37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75">
        <v>0</v>
      </c>
      <c r="AM1375">
        <v>0</v>
      </c>
      <c r="AN1375">
        <v>0</v>
      </c>
      <c r="AO1375">
        <v>1</v>
      </c>
      <c r="AP1375">
        <v>0</v>
      </c>
      <c r="AQ1375" t="str" cm="1">
        <f t="array" ref="AQ137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375" t="str" cm="1">
        <f t="array" ref="AR137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75">
        <v>777</v>
      </c>
      <c r="AT1375">
        <v>646</v>
      </c>
      <c r="AU1375">
        <v>0</v>
      </c>
      <c r="AV1375">
        <v>1</v>
      </c>
      <c r="AW1375" t="s">
        <v>46</v>
      </c>
      <c r="AX1375" t="s">
        <v>11</v>
      </c>
      <c r="AY1375" t="str">
        <f t="shared" si="190"/>
        <v>Web</v>
      </c>
      <c r="AZ1375">
        <v>21</v>
      </c>
      <c r="BA1375" t="s">
        <v>44</v>
      </c>
      <c r="BB1375">
        <f t="shared" si="191"/>
        <v>21</v>
      </c>
      <c r="BC1375">
        <f t="shared" si="192"/>
        <v>908</v>
      </c>
      <c r="BD1375">
        <f t="shared" si="193"/>
        <v>4</v>
      </c>
      <c r="BE1375">
        <f t="shared" si="194"/>
        <v>8</v>
      </c>
      <c r="BF1375">
        <f t="shared" si="195"/>
        <v>6</v>
      </c>
      <c r="BG1375">
        <f t="shared" si="196"/>
        <v>18</v>
      </c>
      <c r="BH1375">
        <f t="shared" si="197"/>
        <v>6</v>
      </c>
      <c r="BI1375" t="str">
        <f>VLOOKUP(BH1375,'Additional Data'!$E$1:$F$12,2,FALSE)</f>
        <v>Loyal Customer</v>
      </c>
      <c r="BJ1375" t="str">
        <f>IF(G1375 &lt;= 'Additional Data'!$Q$2, "Low", IF(G1375 &lt;= 'Additional Data'!$Q$3, "Medium", "High"))</f>
        <v>High</v>
      </c>
      <c r="BK1375" t="str">
        <f>IF(K1375 &lt;= 'Additional Data'!$V$2, "Low", IF(K1375 &lt;= 'Additional Data'!$V$3, "Medium", "High"))</f>
        <v>Medium</v>
      </c>
      <c r="BL1375" t="str">
        <f>IF(L1375 &lt;= 'Additional Data'!$AA$2, "Low", IF(L1375 &lt;= 'Additional Data'!$AA$3, "Medium", "High"))</f>
        <v>High</v>
      </c>
      <c r="BM1375">
        <v>1374</v>
      </c>
    </row>
    <row r="1376" spans="1:65" x14ac:dyDescent="0.25">
      <c r="A1376">
        <v>51039</v>
      </c>
      <c r="B1376" t="str">
        <f>IF(A1376 &lt;= 'Additional Data'!$B$2,"Low", IF(A1376 &lt;='Additional Data'!$B$3, "Medium", "High"))</f>
        <v>Medium</v>
      </c>
      <c r="C1376">
        <v>1</v>
      </c>
      <c r="D1376">
        <v>1</v>
      </c>
      <c r="E1376">
        <v>11</v>
      </c>
      <c r="F1376" t="str">
        <f t="shared" si="189"/>
        <v>Recent</v>
      </c>
      <c r="G1376">
        <v>100</v>
      </c>
      <c r="H1376">
        <v>64</v>
      </c>
      <c r="I1376">
        <v>79</v>
      </c>
      <c r="J1376">
        <v>65</v>
      </c>
      <c r="K1376">
        <v>0</v>
      </c>
      <c r="L1376">
        <v>109</v>
      </c>
      <c r="M1376">
        <f>INDEX('Additional Data'!$H$2:$M$2, MATCH(MAX(G1376:L1376), G1376:L1376,0))</f>
        <v>0</v>
      </c>
      <c r="N1376">
        <v>2</v>
      </c>
      <c r="O1376">
        <v>6</v>
      </c>
      <c r="P1376">
        <v>2</v>
      </c>
      <c r="Q1376">
        <v>4</v>
      </c>
      <c r="R1376">
        <v>7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3</v>
      </c>
      <c r="Z1376">
        <v>11</v>
      </c>
      <c r="AA1376">
        <v>0</v>
      </c>
      <c r="AB1376">
        <v>51</v>
      </c>
      <c r="AC1376" t="str" cm="1">
        <f t="array" ref="AC1376">_xlfn.IFS(AB1376 &lt; 30, "&lt; 30", AB1376 &lt; 40, "30-39", AB1376 &lt; 50, "40-49", AB1376 &gt;= 50, "50+")</f>
        <v>50+</v>
      </c>
      <c r="AD1376">
        <v>2725</v>
      </c>
      <c r="AE1376">
        <v>0</v>
      </c>
      <c r="AF1376">
        <v>1</v>
      </c>
      <c r="AG1376">
        <v>0</v>
      </c>
      <c r="AH1376">
        <v>0</v>
      </c>
      <c r="AI1376">
        <v>0</v>
      </c>
      <c r="AJ1376" t="str" cm="1">
        <f t="array" ref="AJ137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7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76">
        <v>0</v>
      </c>
      <c r="AM1376">
        <v>0</v>
      </c>
      <c r="AN1376">
        <v>0</v>
      </c>
      <c r="AO1376">
        <v>0</v>
      </c>
      <c r="AP1376">
        <v>1</v>
      </c>
      <c r="AQ1376" t="str" cm="1">
        <f t="array" ref="AQ137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376" t="str" cm="1">
        <f t="array" ref="AR137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76">
        <v>308</v>
      </c>
      <c r="AT1376">
        <v>199</v>
      </c>
      <c r="AU1376">
        <v>0</v>
      </c>
      <c r="AV1376">
        <v>2</v>
      </c>
      <c r="AW1376" t="s">
        <v>47</v>
      </c>
      <c r="AX1376" t="s">
        <v>11</v>
      </c>
      <c r="AY1376" t="str">
        <f t="shared" si="190"/>
        <v>Web</v>
      </c>
      <c r="AZ1376">
        <v>12</v>
      </c>
      <c r="BA1376" t="s">
        <v>44</v>
      </c>
      <c r="BB1376">
        <f t="shared" si="191"/>
        <v>12</v>
      </c>
      <c r="BC1376">
        <f t="shared" si="192"/>
        <v>417</v>
      </c>
      <c r="BD1376">
        <f t="shared" si="193"/>
        <v>9</v>
      </c>
      <c r="BE1376">
        <f t="shared" si="194"/>
        <v>4</v>
      </c>
      <c r="BF1376">
        <f t="shared" si="195"/>
        <v>5</v>
      </c>
      <c r="BG1376">
        <f t="shared" si="196"/>
        <v>18</v>
      </c>
      <c r="BH1376">
        <f t="shared" si="197"/>
        <v>6</v>
      </c>
      <c r="BI1376" t="str">
        <f>VLOOKUP(BH1376,'Additional Data'!$E$1:$F$12,2,FALSE)</f>
        <v>Loyal Customer</v>
      </c>
      <c r="BJ1376" t="str">
        <f>IF(G1376 &lt;= 'Additional Data'!$Q$2, "Low", IF(G1376 &lt;= 'Additional Data'!$Q$3, "Medium", "High"))</f>
        <v>Medium</v>
      </c>
      <c r="BK1376" t="str">
        <f>IF(K1376 &lt;= 'Additional Data'!$V$2, "Low", IF(K1376 &lt;= 'Additional Data'!$V$3, "Medium", "High"))</f>
        <v>Low</v>
      </c>
      <c r="BL1376" t="str">
        <f>IF(L1376 &lt;= 'Additional Data'!$AA$2, "Low", IF(L1376 &lt;= 'Additional Data'!$AA$3, "Medium", "High"))</f>
        <v>High</v>
      </c>
      <c r="BM1376">
        <v>1375</v>
      </c>
    </row>
    <row r="1377" spans="1:65" x14ac:dyDescent="0.25">
      <c r="A1377">
        <v>60544</v>
      </c>
      <c r="B1377" t="str">
        <f>IF(A1377 &lt;= 'Additional Data'!$B$2,"Low", IF(A1377 &lt;='Additional Data'!$B$3, "Medium", "High"))</f>
        <v>Medium</v>
      </c>
      <c r="C1377">
        <v>1</v>
      </c>
      <c r="D1377">
        <v>1</v>
      </c>
      <c r="E1377">
        <v>92</v>
      </c>
      <c r="F1377" t="str">
        <f t="shared" si="189"/>
        <v>Old</v>
      </c>
      <c r="G1377">
        <v>201</v>
      </c>
      <c r="H1377">
        <v>2</v>
      </c>
      <c r="I1377">
        <v>43</v>
      </c>
      <c r="J1377">
        <v>3</v>
      </c>
      <c r="K1377">
        <v>5</v>
      </c>
      <c r="L1377">
        <v>35</v>
      </c>
      <c r="M1377">
        <f>INDEX('Additional Data'!$H$2:$M$2, MATCH(MAX(G1377:L1377), G1377:L1377,0))</f>
        <v>0</v>
      </c>
      <c r="N1377">
        <v>4</v>
      </c>
      <c r="O1377">
        <v>5</v>
      </c>
      <c r="P1377">
        <v>1</v>
      </c>
      <c r="Q1377">
        <v>5</v>
      </c>
      <c r="R1377">
        <v>6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3</v>
      </c>
      <c r="Z1377">
        <v>11</v>
      </c>
      <c r="AA1377">
        <v>0</v>
      </c>
      <c r="AB1377">
        <v>59</v>
      </c>
      <c r="AC1377" t="str" cm="1">
        <f t="array" ref="AC1377">_xlfn.IFS(AB1377 &lt; 30, "&lt; 30", AB1377 &lt; 40, "30-39", AB1377 &lt; 50, "40-49", AB1377 &gt;= 50, "50+")</f>
        <v>50+</v>
      </c>
      <c r="AD1377">
        <v>2832</v>
      </c>
      <c r="AE1377">
        <v>0</v>
      </c>
      <c r="AF1377">
        <v>1</v>
      </c>
      <c r="AG1377">
        <v>0</v>
      </c>
      <c r="AH1377">
        <v>0</v>
      </c>
      <c r="AI1377">
        <v>0</v>
      </c>
      <c r="AJ1377" t="str" cm="1">
        <f t="array" ref="AJ137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7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77">
        <v>0</v>
      </c>
      <c r="AM1377">
        <v>0</v>
      </c>
      <c r="AN1377">
        <v>1</v>
      </c>
      <c r="AO1377">
        <v>0</v>
      </c>
      <c r="AP1377">
        <v>0</v>
      </c>
      <c r="AQ1377" t="str" cm="1">
        <f t="array" ref="AQ137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77" t="str" cm="1">
        <f t="array" ref="AR137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77">
        <v>254</v>
      </c>
      <c r="AT1377">
        <v>219</v>
      </c>
      <c r="AU1377">
        <v>0</v>
      </c>
      <c r="AV1377">
        <v>2</v>
      </c>
      <c r="AW1377" t="s">
        <v>47</v>
      </c>
      <c r="AX1377" t="s">
        <v>11</v>
      </c>
      <c r="AY1377" t="str">
        <f t="shared" si="190"/>
        <v>Web</v>
      </c>
      <c r="AZ1377">
        <v>11</v>
      </c>
      <c r="BA1377" t="s">
        <v>44</v>
      </c>
      <c r="BB1377">
        <f t="shared" si="191"/>
        <v>11</v>
      </c>
      <c r="BC1377">
        <f t="shared" si="192"/>
        <v>289</v>
      </c>
      <c r="BD1377">
        <f t="shared" si="193"/>
        <v>0.99999999999999978</v>
      </c>
      <c r="BE1377">
        <f t="shared" si="194"/>
        <v>4</v>
      </c>
      <c r="BF1377">
        <f t="shared" si="195"/>
        <v>4</v>
      </c>
      <c r="BG1377">
        <f t="shared" si="196"/>
        <v>9</v>
      </c>
      <c r="BH1377">
        <f t="shared" si="197"/>
        <v>2</v>
      </c>
      <c r="BI1377" t="str">
        <f>VLOOKUP(BH1377,'Additional Data'!$E$1:$F$12,2,FALSE)</f>
        <v>Churned Customer</v>
      </c>
      <c r="BJ1377" t="str">
        <f>IF(G1377 &lt;= 'Additional Data'!$Q$2, "Low", IF(G1377 &lt;= 'Additional Data'!$Q$3, "Medium", "High"))</f>
        <v>Medium</v>
      </c>
      <c r="BK1377" t="str">
        <f>IF(K1377 &lt;= 'Additional Data'!$V$2, "Low", IF(K1377 &lt;= 'Additional Data'!$V$3, "Medium", "High"))</f>
        <v>Medium</v>
      </c>
      <c r="BL1377" t="str">
        <f>IF(L1377 &lt;= 'Additional Data'!$AA$2, "Low", IF(L1377 &lt;= 'Additional Data'!$AA$3, "Medium", "High"))</f>
        <v>Medium</v>
      </c>
      <c r="BM1377">
        <v>1376</v>
      </c>
    </row>
    <row r="1378" spans="1:65" x14ac:dyDescent="0.25">
      <c r="A1378">
        <v>65685</v>
      </c>
      <c r="B1378" t="str">
        <f>IF(A1378 &lt;= 'Additional Data'!$B$2,"Low", IF(A1378 &lt;='Additional Data'!$B$3, "Medium", "High"))</f>
        <v>Medium</v>
      </c>
      <c r="C1378">
        <v>0</v>
      </c>
      <c r="D1378">
        <v>1</v>
      </c>
      <c r="E1378">
        <v>54</v>
      </c>
      <c r="F1378" t="str">
        <f t="shared" si="189"/>
        <v>Mid</v>
      </c>
      <c r="G1378">
        <v>642</v>
      </c>
      <c r="H1378">
        <v>14</v>
      </c>
      <c r="I1378">
        <v>49</v>
      </c>
      <c r="J1378">
        <v>0</v>
      </c>
      <c r="K1378">
        <v>7</v>
      </c>
      <c r="L1378">
        <v>57</v>
      </c>
      <c r="M1378">
        <f>INDEX('Additional Data'!$H$2:$M$2, MATCH(MAX(G1378:L1378), G1378:L1378,0))</f>
        <v>0</v>
      </c>
      <c r="N1378">
        <v>1</v>
      </c>
      <c r="O1378">
        <v>9</v>
      </c>
      <c r="P1378">
        <v>2</v>
      </c>
      <c r="Q1378">
        <v>9</v>
      </c>
      <c r="R1378">
        <v>5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3</v>
      </c>
      <c r="Z1378">
        <v>11</v>
      </c>
      <c r="AA1378">
        <v>0</v>
      </c>
      <c r="AB1378">
        <v>48</v>
      </c>
      <c r="AC1378" t="str" cm="1">
        <f t="array" ref="AC1378">_xlfn.IFS(AB1378 &lt; 30, "&lt; 30", AB1378 &lt; 40, "30-39", AB1378 &lt; 50, "40-49", AB1378 &gt;= 50, "50+")</f>
        <v>40-49</v>
      </c>
      <c r="AD1378">
        <v>2251</v>
      </c>
      <c r="AE1378">
        <v>0</v>
      </c>
      <c r="AF1378">
        <v>1</v>
      </c>
      <c r="AG1378">
        <v>0</v>
      </c>
      <c r="AH1378">
        <v>0</v>
      </c>
      <c r="AI1378">
        <v>0</v>
      </c>
      <c r="AJ1378" t="str" cm="1">
        <f t="array" ref="AJ137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7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78">
        <v>0</v>
      </c>
      <c r="AM1378">
        <v>0</v>
      </c>
      <c r="AN1378">
        <v>1</v>
      </c>
      <c r="AO1378">
        <v>0</v>
      </c>
      <c r="AP1378">
        <v>0</v>
      </c>
      <c r="AQ1378" t="str" cm="1">
        <f t="array" ref="AQ137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78" t="str" cm="1">
        <f t="array" ref="AR137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78">
        <v>712</v>
      </c>
      <c r="AT1378">
        <v>655</v>
      </c>
      <c r="AU1378">
        <v>0</v>
      </c>
      <c r="AV1378">
        <v>1</v>
      </c>
      <c r="AW1378" t="s">
        <v>46</v>
      </c>
      <c r="AX1378" t="s">
        <v>11</v>
      </c>
      <c r="AY1378" t="str">
        <f t="shared" si="190"/>
        <v>Web</v>
      </c>
      <c r="AZ1378">
        <v>20</v>
      </c>
      <c r="BA1378" t="s">
        <v>44</v>
      </c>
      <c r="BB1378">
        <f t="shared" si="191"/>
        <v>20</v>
      </c>
      <c r="BC1378">
        <f t="shared" si="192"/>
        <v>769</v>
      </c>
      <c r="BD1378">
        <f t="shared" si="193"/>
        <v>5</v>
      </c>
      <c r="BE1378">
        <f t="shared" si="194"/>
        <v>7</v>
      </c>
      <c r="BF1378">
        <f t="shared" si="195"/>
        <v>6</v>
      </c>
      <c r="BG1378">
        <f t="shared" si="196"/>
        <v>18</v>
      </c>
      <c r="BH1378">
        <f t="shared" si="197"/>
        <v>6</v>
      </c>
      <c r="BI1378" t="str">
        <f>VLOOKUP(BH1378,'Additional Data'!$E$1:$F$12,2,FALSE)</f>
        <v>Loyal Customer</v>
      </c>
      <c r="BJ1378" t="str">
        <f>IF(G1378 &lt;= 'Additional Data'!$Q$2, "Low", IF(G1378 &lt;= 'Additional Data'!$Q$3, "Medium", "High"))</f>
        <v>High</v>
      </c>
      <c r="BK1378" t="str">
        <f>IF(K1378 &lt;= 'Additional Data'!$V$2, "Low", IF(K1378 &lt;= 'Additional Data'!$V$3, "Medium", "High"))</f>
        <v>Medium</v>
      </c>
      <c r="BL1378" t="str">
        <f>IF(L1378 &lt;= 'Additional Data'!$AA$2, "Low", IF(L1378 &lt;= 'Additional Data'!$AA$3, "Medium", "High"))</f>
        <v>High</v>
      </c>
      <c r="BM1378">
        <v>1377</v>
      </c>
    </row>
    <row r="1379" spans="1:65" x14ac:dyDescent="0.25">
      <c r="A1379">
        <v>37716</v>
      </c>
      <c r="B1379" t="str">
        <f>IF(A1379 &lt;= 'Additional Data'!$B$2,"Low", IF(A1379 &lt;='Additional Data'!$B$3, "Medium", "High"))</f>
        <v>Medium</v>
      </c>
      <c r="C1379">
        <v>0</v>
      </c>
      <c r="D1379">
        <v>1</v>
      </c>
      <c r="E1379">
        <v>4</v>
      </c>
      <c r="F1379" t="str">
        <f t="shared" si="189"/>
        <v>Very Recent</v>
      </c>
      <c r="G1379">
        <v>97</v>
      </c>
      <c r="H1379">
        <v>1</v>
      </c>
      <c r="I1379">
        <v>41</v>
      </c>
      <c r="J1379">
        <v>6</v>
      </c>
      <c r="K1379">
        <v>2</v>
      </c>
      <c r="L1379">
        <v>41</v>
      </c>
      <c r="M1379">
        <f>INDEX('Additional Data'!$H$2:$M$2, MATCH(MAX(G1379:L1379), G1379:L1379,0))</f>
        <v>0</v>
      </c>
      <c r="N1379">
        <v>2</v>
      </c>
      <c r="O1379">
        <v>4</v>
      </c>
      <c r="P1379">
        <v>1</v>
      </c>
      <c r="Q1379">
        <v>3</v>
      </c>
      <c r="R1379">
        <v>7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3</v>
      </c>
      <c r="Z1379">
        <v>11</v>
      </c>
      <c r="AA1379">
        <v>0</v>
      </c>
      <c r="AB1379">
        <v>67</v>
      </c>
      <c r="AC1379" t="str" cm="1">
        <f t="array" ref="AC1379">_xlfn.IFS(AB1379 &lt; 30, "&lt; 30", AB1379 &lt; 40, "30-39", AB1379 &lt; 50, "40-49", AB1379 &gt;= 50, "50+")</f>
        <v>50+</v>
      </c>
      <c r="AD1379">
        <v>2228</v>
      </c>
      <c r="AE1379">
        <v>0</v>
      </c>
      <c r="AF1379">
        <v>1</v>
      </c>
      <c r="AG1379">
        <v>0</v>
      </c>
      <c r="AH1379">
        <v>0</v>
      </c>
      <c r="AI1379">
        <v>0</v>
      </c>
      <c r="AJ1379" t="str" cm="1">
        <f t="array" ref="AJ137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7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79">
        <v>0</v>
      </c>
      <c r="AM1379">
        <v>0</v>
      </c>
      <c r="AN1379">
        <v>1</v>
      </c>
      <c r="AO1379">
        <v>0</v>
      </c>
      <c r="AP1379">
        <v>0</v>
      </c>
      <c r="AQ1379" t="str" cm="1">
        <f t="array" ref="AQ137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79" t="str" cm="1">
        <f t="array" ref="AR137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79">
        <v>147</v>
      </c>
      <c r="AT1379">
        <v>106</v>
      </c>
      <c r="AU1379">
        <v>0</v>
      </c>
      <c r="AV1379">
        <v>1</v>
      </c>
      <c r="AW1379" t="s">
        <v>47</v>
      </c>
      <c r="AX1379" t="s">
        <v>11</v>
      </c>
      <c r="AY1379" t="str">
        <f t="shared" si="190"/>
        <v>Web</v>
      </c>
      <c r="AZ1379">
        <v>8</v>
      </c>
      <c r="BA1379" t="s">
        <v>44</v>
      </c>
      <c r="BB1379">
        <f t="shared" si="191"/>
        <v>8</v>
      </c>
      <c r="BC1379">
        <f t="shared" si="192"/>
        <v>188</v>
      </c>
      <c r="BD1379">
        <f t="shared" si="193"/>
        <v>10</v>
      </c>
      <c r="BE1379">
        <f t="shared" si="194"/>
        <v>3</v>
      </c>
      <c r="BF1379">
        <f t="shared" si="195"/>
        <v>3</v>
      </c>
      <c r="BG1379">
        <f t="shared" si="196"/>
        <v>16</v>
      </c>
      <c r="BH1379">
        <f t="shared" si="197"/>
        <v>5</v>
      </c>
      <c r="BI1379" t="str">
        <f>VLOOKUP(BH1379,'Additional Data'!$E$1:$F$12,2,FALSE)</f>
        <v>Loyal Customer</v>
      </c>
      <c r="BJ1379" t="str">
        <f>IF(G1379 &lt;= 'Additional Data'!$Q$2, "Low", IF(G1379 &lt;= 'Additional Data'!$Q$3, "Medium", "High"))</f>
        <v>Medium</v>
      </c>
      <c r="BK1379" t="str">
        <f>IF(K1379 &lt;= 'Additional Data'!$V$2, "Low", IF(K1379 &lt;= 'Additional Data'!$V$3, "Medium", "High"))</f>
        <v>Medium</v>
      </c>
      <c r="BL1379" t="str">
        <f>IF(L1379 &lt;= 'Additional Data'!$AA$2, "Low", IF(L1379 &lt;= 'Additional Data'!$AA$3, "Medium", "High"))</f>
        <v>Medium</v>
      </c>
      <c r="BM1379">
        <v>1378</v>
      </c>
    </row>
    <row r="1380" spans="1:65" x14ac:dyDescent="0.25">
      <c r="A1380">
        <v>36864</v>
      </c>
      <c r="B1380" t="str">
        <f>IF(A1380 &lt;= 'Additional Data'!$B$2,"Low", IF(A1380 &lt;='Additional Data'!$B$3, "Medium", "High"))</f>
        <v>Medium</v>
      </c>
      <c r="C1380">
        <v>0</v>
      </c>
      <c r="D1380">
        <v>1</v>
      </c>
      <c r="E1380">
        <v>53</v>
      </c>
      <c r="F1380" t="str">
        <f t="shared" si="189"/>
        <v>Mid</v>
      </c>
      <c r="G1380">
        <v>204</v>
      </c>
      <c r="H1380">
        <v>5</v>
      </c>
      <c r="I1380">
        <v>39</v>
      </c>
      <c r="J1380">
        <v>17</v>
      </c>
      <c r="K1380">
        <v>0</v>
      </c>
      <c r="L1380">
        <v>89</v>
      </c>
      <c r="M1380">
        <f>INDEX('Additional Data'!$H$2:$M$2, MATCH(MAX(G1380:L1380), G1380:L1380,0))</f>
        <v>0</v>
      </c>
      <c r="N1380">
        <v>3</v>
      </c>
      <c r="O1380">
        <v>5</v>
      </c>
      <c r="P1380">
        <v>2</v>
      </c>
      <c r="Q1380">
        <v>4</v>
      </c>
      <c r="R1380">
        <v>8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3</v>
      </c>
      <c r="Z1380">
        <v>11</v>
      </c>
      <c r="AA1380">
        <v>1</v>
      </c>
      <c r="AB1380">
        <v>63</v>
      </c>
      <c r="AC1380" t="str" cm="1">
        <f t="array" ref="AC1380">_xlfn.IFS(AB1380 &lt; 30, "&lt; 30", AB1380 &lt; 40, "30-39", AB1380 &lt; 50, "40-49", AB1380 &gt;= 50, "50+")</f>
        <v>50+</v>
      </c>
      <c r="AD1380">
        <v>2844</v>
      </c>
      <c r="AE1380">
        <v>0</v>
      </c>
      <c r="AF1380">
        <v>0</v>
      </c>
      <c r="AG1380">
        <v>1</v>
      </c>
      <c r="AH1380">
        <v>0</v>
      </c>
      <c r="AI1380">
        <v>0</v>
      </c>
      <c r="AJ1380" t="str" cm="1">
        <f t="array" ref="AJ138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38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80">
        <v>0</v>
      </c>
      <c r="AM1380">
        <v>0</v>
      </c>
      <c r="AN1380">
        <v>1</v>
      </c>
      <c r="AO1380">
        <v>0</v>
      </c>
      <c r="AP1380">
        <v>0</v>
      </c>
      <c r="AQ1380" t="str" cm="1">
        <f t="array" ref="AQ138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80" t="str" cm="1">
        <f t="array" ref="AR138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80">
        <v>265</v>
      </c>
      <c r="AT1380">
        <v>176</v>
      </c>
      <c r="AU1380">
        <v>0</v>
      </c>
      <c r="AV1380">
        <v>1</v>
      </c>
      <c r="AW1380" t="s">
        <v>47</v>
      </c>
      <c r="AX1380" t="s">
        <v>11</v>
      </c>
      <c r="AY1380" t="str">
        <f t="shared" si="190"/>
        <v>Web</v>
      </c>
      <c r="AZ1380">
        <v>11</v>
      </c>
      <c r="BA1380" t="s">
        <v>44</v>
      </c>
      <c r="BB1380">
        <f t="shared" si="191"/>
        <v>11</v>
      </c>
      <c r="BC1380">
        <f t="shared" si="192"/>
        <v>354</v>
      </c>
      <c r="BD1380">
        <f t="shared" si="193"/>
        <v>5</v>
      </c>
      <c r="BE1380">
        <f t="shared" si="194"/>
        <v>4</v>
      </c>
      <c r="BF1380">
        <f t="shared" si="195"/>
        <v>4</v>
      </c>
      <c r="BG1380">
        <f t="shared" si="196"/>
        <v>13</v>
      </c>
      <c r="BH1380">
        <f t="shared" si="197"/>
        <v>3</v>
      </c>
      <c r="BI1380" t="str">
        <f>VLOOKUP(BH1380,'Additional Data'!$E$1:$F$12,2,FALSE)</f>
        <v>At Risk</v>
      </c>
      <c r="BJ1380" t="str">
        <f>IF(G1380 &lt;= 'Additional Data'!$Q$2, "Low", IF(G1380 &lt;= 'Additional Data'!$Q$3, "Medium", "High"))</f>
        <v>Medium</v>
      </c>
      <c r="BK1380" t="str">
        <f>IF(K1380 &lt;= 'Additional Data'!$V$2, "Low", IF(K1380 &lt;= 'Additional Data'!$V$3, "Medium", "High"))</f>
        <v>Low</v>
      </c>
      <c r="BL1380" t="str">
        <f>IF(L1380 &lt;= 'Additional Data'!$AA$2, "Low", IF(L1380 &lt;= 'Additional Data'!$AA$3, "Medium", "High"))</f>
        <v>High</v>
      </c>
      <c r="BM1380">
        <v>1379</v>
      </c>
    </row>
    <row r="1381" spans="1:65" x14ac:dyDescent="0.25">
      <c r="A1381">
        <v>44511</v>
      </c>
      <c r="B1381" t="str">
        <f>IF(A1381 &lt;= 'Additional Data'!$B$2,"Low", IF(A1381 &lt;='Additional Data'!$B$3, "Medium", "High"))</f>
        <v>Medium</v>
      </c>
      <c r="C1381">
        <v>1</v>
      </c>
      <c r="D1381">
        <v>0</v>
      </c>
      <c r="E1381">
        <v>39</v>
      </c>
      <c r="F1381" t="str">
        <f t="shared" si="189"/>
        <v>Mid</v>
      </c>
      <c r="G1381">
        <v>513</v>
      </c>
      <c r="H1381">
        <v>7</v>
      </c>
      <c r="I1381">
        <v>133</v>
      </c>
      <c r="J1381">
        <v>46</v>
      </c>
      <c r="K1381">
        <v>14</v>
      </c>
      <c r="L1381">
        <v>14</v>
      </c>
      <c r="M1381">
        <f>INDEX('Additional Data'!$H$2:$M$2, MATCH(MAX(G1381:L1381), G1381:L1381,0))</f>
        <v>0</v>
      </c>
      <c r="N1381">
        <v>6</v>
      </c>
      <c r="O1381">
        <v>8</v>
      </c>
      <c r="P1381">
        <v>4</v>
      </c>
      <c r="Q1381">
        <v>8</v>
      </c>
      <c r="R1381">
        <v>8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3</v>
      </c>
      <c r="Z1381">
        <v>11</v>
      </c>
      <c r="AA1381">
        <v>0</v>
      </c>
      <c r="AB1381">
        <v>50</v>
      </c>
      <c r="AC1381" t="str" cm="1">
        <f t="array" ref="AC1381">_xlfn.IFS(AB1381 &lt; 30, "&lt; 30", AB1381 &lt; 40, "30-39", AB1381 &lt; 50, "40-49", AB1381 &gt;= 50, "50+")</f>
        <v>50+</v>
      </c>
      <c r="AD1381">
        <v>2784</v>
      </c>
      <c r="AE1381">
        <v>0</v>
      </c>
      <c r="AF1381">
        <v>1</v>
      </c>
      <c r="AG1381">
        <v>0</v>
      </c>
      <c r="AH1381">
        <v>0</v>
      </c>
      <c r="AI1381">
        <v>0</v>
      </c>
      <c r="AJ1381" t="str" cm="1">
        <f t="array" ref="AJ138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8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81">
        <v>0</v>
      </c>
      <c r="AM1381">
        <v>0</v>
      </c>
      <c r="AN1381">
        <v>0</v>
      </c>
      <c r="AO1381">
        <v>1</v>
      </c>
      <c r="AP1381">
        <v>0</v>
      </c>
      <c r="AQ1381" t="str" cm="1">
        <f t="array" ref="AQ138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381" t="str" cm="1">
        <f t="array" ref="AR138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81">
        <v>713</v>
      </c>
      <c r="AT1381">
        <v>699</v>
      </c>
      <c r="AU1381">
        <v>0</v>
      </c>
      <c r="AV1381">
        <v>1</v>
      </c>
      <c r="AW1381" t="s">
        <v>46</v>
      </c>
      <c r="AX1381" t="s">
        <v>11</v>
      </c>
      <c r="AY1381" t="str">
        <f t="shared" si="190"/>
        <v>Web</v>
      </c>
      <c r="AZ1381">
        <v>20</v>
      </c>
      <c r="BA1381" t="s">
        <v>44</v>
      </c>
      <c r="BB1381">
        <f t="shared" si="191"/>
        <v>20</v>
      </c>
      <c r="BC1381">
        <f t="shared" si="192"/>
        <v>727</v>
      </c>
      <c r="BD1381">
        <f t="shared" si="193"/>
        <v>7</v>
      </c>
      <c r="BE1381">
        <f t="shared" si="194"/>
        <v>7</v>
      </c>
      <c r="BF1381">
        <f t="shared" si="195"/>
        <v>6</v>
      </c>
      <c r="BG1381">
        <f t="shared" si="196"/>
        <v>20</v>
      </c>
      <c r="BH1381">
        <f t="shared" si="197"/>
        <v>7</v>
      </c>
      <c r="BI1381" t="str">
        <f>VLOOKUP(BH1381,'Additional Data'!$E$1:$F$12,2,FALSE)</f>
        <v>Loyal Customer</v>
      </c>
      <c r="BJ1381" t="str">
        <f>IF(G1381 &lt;= 'Additional Data'!$Q$2, "Low", IF(G1381 &lt;= 'Additional Data'!$Q$3, "Medium", "High"))</f>
        <v>High</v>
      </c>
      <c r="BK1381" t="str">
        <f>IF(K1381 &lt;= 'Additional Data'!$V$2, "Low", IF(K1381 &lt;= 'Additional Data'!$V$3, "Medium", "High"))</f>
        <v>Medium</v>
      </c>
      <c r="BL1381" t="str">
        <f>IF(L1381 &lt;= 'Additional Data'!$AA$2, "Low", IF(L1381 &lt;= 'Additional Data'!$AA$3, "Medium", "High"))</f>
        <v>Medium</v>
      </c>
      <c r="BM1381">
        <v>1380</v>
      </c>
    </row>
    <row r="1382" spans="1:65" x14ac:dyDescent="0.25">
      <c r="A1382">
        <v>36947</v>
      </c>
      <c r="B1382" t="str">
        <f>IF(A1382 &lt;= 'Additional Data'!$B$2,"Low", IF(A1382 &lt;='Additional Data'!$B$3, "Medium", "High"))</f>
        <v>Medium</v>
      </c>
      <c r="C1382">
        <v>1</v>
      </c>
      <c r="D1382">
        <v>1</v>
      </c>
      <c r="E1382">
        <v>49</v>
      </c>
      <c r="F1382" t="str">
        <f t="shared" si="189"/>
        <v>Mid</v>
      </c>
      <c r="G1382">
        <v>88</v>
      </c>
      <c r="H1382">
        <v>3</v>
      </c>
      <c r="I1382">
        <v>21</v>
      </c>
      <c r="J1382">
        <v>4</v>
      </c>
      <c r="K1382">
        <v>1</v>
      </c>
      <c r="L1382">
        <v>29</v>
      </c>
      <c r="M1382">
        <f>INDEX('Additional Data'!$H$2:$M$2, MATCH(MAX(G1382:L1382), G1382:L1382,0))</f>
        <v>0</v>
      </c>
      <c r="N1382">
        <v>4</v>
      </c>
      <c r="O1382">
        <v>3</v>
      </c>
      <c r="P1382">
        <v>0</v>
      </c>
      <c r="Q1382">
        <v>4</v>
      </c>
      <c r="R1382">
        <v>9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3</v>
      </c>
      <c r="Z1382">
        <v>11</v>
      </c>
      <c r="AA1382">
        <v>0</v>
      </c>
      <c r="AB1382">
        <v>53</v>
      </c>
      <c r="AC1382" t="str" cm="1">
        <f t="array" ref="AC1382">_xlfn.IFS(AB1382 &lt; 30, "&lt; 30", AB1382 &lt; 40, "30-39", AB1382 &lt; 50, "40-49", AB1382 &gt;= 50, "50+")</f>
        <v>50+</v>
      </c>
      <c r="AD1382">
        <v>2850</v>
      </c>
      <c r="AE1382">
        <v>0</v>
      </c>
      <c r="AF1382">
        <v>1</v>
      </c>
      <c r="AG1382">
        <v>0</v>
      </c>
      <c r="AH1382">
        <v>0</v>
      </c>
      <c r="AI1382">
        <v>0</v>
      </c>
      <c r="AJ1382" t="str" cm="1">
        <f t="array" ref="AJ138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8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82">
        <v>0</v>
      </c>
      <c r="AM1382">
        <v>0</v>
      </c>
      <c r="AN1382">
        <v>0</v>
      </c>
      <c r="AO1382">
        <v>0</v>
      </c>
      <c r="AP1382">
        <v>1</v>
      </c>
      <c r="AQ1382" t="str" cm="1">
        <f t="array" ref="AQ138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382" t="str" cm="1">
        <f t="array" ref="AR138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82">
        <v>117</v>
      </c>
      <c r="AT1382">
        <v>88</v>
      </c>
      <c r="AU1382">
        <v>0</v>
      </c>
      <c r="AV1382">
        <v>2</v>
      </c>
      <c r="AW1382" t="s">
        <v>47</v>
      </c>
      <c r="AX1382" t="s">
        <v>13</v>
      </c>
      <c r="AY1382" t="str">
        <f t="shared" si="190"/>
        <v>Store</v>
      </c>
      <c r="AZ1382">
        <v>7</v>
      </c>
      <c r="BA1382" t="s">
        <v>44</v>
      </c>
      <c r="BB1382">
        <f t="shared" si="191"/>
        <v>7</v>
      </c>
      <c r="BC1382">
        <f t="shared" si="192"/>
        <v>146</v>
      </c>
      <c r="BD1382">
        <f t="shared" si="193"/>
        <v>6</v>
      </c>
      <c r="BE1382">
        <f t="shared" si="194"/>
        <v>3</v>
      </c>
      <c r="BF1382">
        <f t="shared" si="195"/>
        <v>3</v>
      </c>
      <c r="BG1382">
        <f t="shared" si="196"/>
        <v>12</v>
      </c>
      <c r="BH1382">
        <f t="shared" si="197"/>
        <v>3</v>
      </c>
      <c r="BI1382" t="str">
        <f>VLOOKUP(BH1382,'Additional Data'!$E$1:$F$12,2,FALSE)</f>
        <v>At Risk</v>
      </c>
      <c r="BJ1382" t="str">
        <f>IF(G1382 &lt;= 'Additional Data'!$Q$2, "Low", IF(G1382 &lt;= 'Additional Data'!$Q$3, "Medium", "High"))</f>
        <v>Medium</v>
      </c>
      <c r="BK1382" t="str">
        <f>IF(K1382 &lt;= 'Additional Data'!$V$2, "Low", IF(K1382 &lt;= 'Additional Data'!$V$3, "Medium", "High"))</f>
        <v>Low</v>
      </c>
      <c r="BL1382" t="str">
        <f>IF(L1382 &lt;= 'Additional Data'!$AA$2, "Low", IF(L1382 &lt;= 'Additional Data'!$AA$3, "Medium", "High"))</f>
        <v>Medium</v>
      </c>
      <c r="BM1382">
        <v>1381</v>
      </c>
    </row>
    <row r="1383" spans="1:65" x14ac:dyDescent="0.25">
      <c r="A1383">
        <v>47352</v>
      </c>
      <c r="B1383" t="str">
        <f>IF(A1383 &lt;= 'Additional Data'!$B$2,"Low", IF(A1383 &lt;='Additional Data'!$B$3, "Medium", "High"))</f>
        <v>Medium</v>
      </c>
      <c r="C1383">
        <v>0</v>
      </c>
      <c r="D1383">
        <v>1</v>
      </c>
      <c r="E1383">
        <v>70</v>
      </c>
      <c r="F1383" t="str">
        <f t="shared" si="189"/>
        <v>Old</v>
      </c>
      <c r="G1383">
        <v>172</v>
      </c>
      <c r="H1383">
        <v>12</v>
      </c>
      <c r="I1383">
        <v>112</v>
      </c>
      <c r="J1383">
        <v>8</v>
      </c>
      <c r="K1383">
        <v>0</v>
      </c>
      <c r="L1383">
        <v>15</v>
      </c>
      <c r="M1383">
        <f>INDEX('Additional Data'!$H$2:$M$2, MATCH(MAX(G1383:L1383), G1383:L1383,0))</f>
        <v>0</v>
      </c>
      <c r="N1383">
        <v>4</v>
      </c>
      <c r="O1383">
        <v>6</v>
      </c>
      <c r="P1383">
        <v>1</v>
      </c>
      <c r="Q1383">
        <v>5</v>
      </c>
      <c r="R1383">
        <v>7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3</v>
      </c>
      <c r="Z1383">
        <v>11</v>
      </c>
      <c r="AA1383">
        <v>0</v>
      </c>
      <c r="AB1383">
        <v>69</v>
      </c>
      <c r="AC1383" t="str" cm="1">
        <f t="array" ref="AC1383">_xlfn.IFS(AB1383 &lt; 30, "&lt; 30", AB1383 &lt; 40, "30-39", AB1383 &lt; 50, "40-49", AB1383 &gt;= 50, "50+")</f>
        <v>50+</v>
      </c>
      <c r="AD1383">
        <v>2603</v>
      </c>
      <c r="AE1383">
        <v>0</v>
      </c>
      <c r="AF1383">
        <v>0</v>
      </c>
      <c r="AG1383">
        <v>0</v>
      </c>
      <c r="AH1383">
        <v>1</v>
      </c>
      <c r="AI1383">
        <v>0</v>
      </c>
      <c r="AJ1383" t="str" cm="1">
        <f t="array" ref="AJ138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38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83">
        <v>0</v>
      </c>
      <c r="AM1383">
        <v>0</v>
      </c>
      <c r="AN1383">
        <v>0</v>
      </c>
      <c r="AO1383">
        <v>1</v>
      </c>
      <c r="AP1383">
        <v>0</v>
      </c>
      <c r="AQ1383" t="str" cm="1">
        <f t="array" ref="AQ138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383" t="str" cm="1">
        <f t="array" ref="AR138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83">
        <v>304</v>
      </c>
      <c r="AT1383">
        <v>289</v>
      </c>
      <c r="AU1383">
        <v>0</v>
      </c>
      <c r="AV1383">
        <v>1</v>
      </c>
      <c r="AW1383" t="s">
        <v>47</v>
      </c>
      <c r="AX1383" t="s">
        <v>11</v>
      </c>
      <c r="AY1383" t="str">
        <f t="shared" si="190"/>
        <v>Web</v>
      </c>
      <c r="AZ1383">
        <v>12</v>
      </c>
      <c r="BA1383" t="s">
        <v>44</v>
      </c>
      <c r="BB1383">
        <f t="shared" si="191"/>
        <v>12</v>
      </c>
      <c r="BC1383">
        <f t="shared" si="192"/>
        <v>319</v>
      </c>
      <c r="BD1383">
        <f t="shared" si="193"/>
        <v>3.0000000000000004</v>
      </c>
      <c r="BE1383">
        <f t="shared" si="194"/>
        <v>4</v>
      </c>
      <c r="BF1383">
        <f t="shared" si="195"/>
        <v>4</v>
      </c>
      <c r="BG1383">
        <f t="shared" si="196"/>
        <v>11</v>
      </c>
      <c r="BH1383">
        <f t="shared" si="197"/>
        <v>3</v>
      </c>
      <c r="BI1383" t="str">
        <f>VLOOKUP(BH1383,'Additional Data'!$E$1:$F$12,2,FALSE)</f>
        <v>At Risk</v>
      </c>
      <c r="BJ1383" t="str">
        <f>IF(G1383 &lt;= 'Additional Data'!$Q$2, "Low", IF(G1383 &lt;= 'Additional Data'!$Q$3, "Medium", "High"))</f>
        <v>Medium</v>
      </c>
      <c r="BK1383" t="str">
        <f>IF(K1383 &lt;= 'Additional Data'!$V$2, "Low", IF(K1383 &lt;= 'Additional Data'!$V$3, "Medium", "High"))</f>
        <v>Low</v>
      </c>
      <c r="BL1383" t="str">
        <f>IF(L1383 &lt;= 'Additional Data'!$AA$2, "Low", IF(L1383 &lt;= 'Additional Data'!$AA$3, "Medium", "High"))</f>
        <v>Medium</v>
      </c>
      <c r="BM1383">
        <v>1382</v>
      </c>
    </row>
    <row r="1384" spans="1:65" x14ac:dyDescent="0.25">
      <c r="A1384">
        <v>67087</v>
      </c>
      <c r="B1384" t="str">
        <f>IF(A1384 &lt;= 'Additional Data'!$B$2,"Low", IF(A1384 &lt;='Additional Data'!$B$3, "Medium", "High"))</f>
        <v>Medium</v>
      </c>
      <c r="C1384">
        <v>0</v>
      </c>
      <c r="D1384">
        <v>1</v>
      </c>
      <c r="E1384">
        <v>40</v>
      </c>
      <c r="F1384" t="str">
        <f t="shared" si="189"/>
        <v>Mid</v>
      </c>
      <c r="G1384">
        <v>329</v>
      </c>
      <c r="H1384">
        <v>35</v>
      </c>
      <c r="I1384">
        <v>222</v>
      </c>
      <c r="J1384">
        <v>130</v>
      </c>
      <c r="K1384">
        <v>35</v>
      </c>
      <c r="L1384">
        <v>43</v>
      </c>
      <c r="M1384">
        <f>INDEX('Additional Data'!$H$2:$M$2, MATCH(MAX(G1384:L1384), G1384:L1384,0))</f>
        <v>0</v>
      </c>
      <c r="N1384">
        <v>2</v>
      </c>
      <c r="O1384">
        <v>7</v>
      </c>
      <c r="P1384">
        <v>5</v>
      </c>
      <c r="Q1384">
        <v>8</v>
      </c>
      <c r="R1384">
        <v>4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3</v>
      </c>
      <c r="Z1384">
        <v>11</v>
      </c>
      <c r="AA1384">
        <v>0</v>
      </c>
      <c r="AB1384">
        <v>67</v>
      </c>
      <c r="AC1384" t="str" cm="1">
        <f t="array" ref="AC1384">_xlfn.IFS(AB1384 &lt; 30, "&lt; 30", AB1384 &lt; 40, "30-39", AB1384 &lt; 50, "40-49", AB1384 &gt;= 50, "50+")</f>
        <v>50+</v>
      </c>
      <c r="AD1384">
        <v>2353</v>
      </c>
      <c r="AE1384">
        <v>0</v>
      </c>
      <c r="AF1384">
        <v>1</v>
      </c>
      <c r="AG1384">
        <v>0</v>
      </c>
      <c r="AH1384">
        <v>0</v>
      </c>
      <c r="AI1384">
        <v>0</v>
      </c>
      <c r="AJ1384" t="str" cm="1">
        <f t="array" ref="AJ138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8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84">
        <v>0</v>
      </c>
      <c r="AM1384">
        <v>0</v>
      </c>
      <c r="AN1384">
        <v>0</v>
      </c>
      <c r="AO1384">
        <v>1</v>
      </c>
      <c r="AP1384">
        <v>0</v>
      </c>
      <c r="AQ1384" t="str" cm="1">
        <f t="array" ref="AQ138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384" t="str" cm="1">
        <f t="array" ref="AR138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84">
        <v>751</v>
      </c>
      <c r="AT1384">
        <v>708</v>
      </c>
      <c r="AU1384">
        <v>0</v>
      </c>
      <c r="AV1384">
        <v>1</v>
      </c>
      <c r="AW1384" t="s">
        <v>46</v>
      </c>
      <c r="AX1384" t="s">
        <v>13</v>
      </c>
      <c r="AY1384" t="str">
        <f t="shared" si="190"/>
        <v>Store</v>
      </c>
      <c r="AZ1384">
        <v>20</v>
      </c>
      <c r="BA1384" t="s">
        <v>44</v>
      </c>
      <c r="BB1384">
        <f t="shared" si="191"/>
        <v>20</v>
      </c>
      <c r="BC1384">
        <f t="shared" si="192"/>
        <v>794</v>
      </c>
      <c r="BD1384">
        <f t="shared" si="193"/>
        <v>6</v>
      </c>
      <c r="BE1384">
        <f t="shared" si="194"/>
        <v>7</v>
      </c>
      <c r="BF1384">
        <f t="shared" si="195"/>
        <v>6</v>
      </c>
      <c r="BG1384">
        <f t="shared" si="196"/>
        <v>19</v>
      </c>
      <c r="BH1384">
        <f t="shared" si="197"/>
        <v>7</v>
      </c>
      <c r="BI1384" t="str">
        <f>VLOOKUP(BH1384,'Additional Data'!$E$1:$F$12,2,FALSE)</f>
        <v>Loyal Customer</v>
      </c>
      <c r="BJ1384" t="str">
        <f>IF(G1384 &lt;= 'Additional Data'!$Q$2, "Low", IF(G1384 &lt;= 'Additional Data'!$Q$3, "Medium", "High"))</f>
        <v>Medium</v>
      </c>
      <c r="BK1384" t="str">
        <f>IF(K1384 &lt;= 'Additional Data'!$V$2, "Low", IF(K1384 &lt;= 'Additional Data'!$V$3, "Medium", "High"))</f>
        <v>High</v>
      </c>
      <c r="BL1384" t="str">
        <f>IF(L1384 &lt;= 'Additional Data'!$AA$2, "Low", IF(L1384 &lt;= 'Additional Data'!$AA$3, "Medium", "High"))</f>
        <v>Medium</v>
      </c>
      <c r="BM1384">
        <v>1383</v>
      </c>
    </row>
    <row r="1385" spans="1:65" x14ac:dyDescent="0.25">
      <c r="A1385">
        <v>57045</v>
      </c>
      <c r="B1385" t="str">
        <f>IF(A1385 &lt;= 'Additional Data'!$B$2,"Low", IF(A1385 &lt;='Additional Data'!$B$3, "Medium", "High"))</f>
        <v>Medium</v>
      </c>
      <c r="C1385">
        <v>0</v>
      </c>
      <c r="D1385">
        <v>1</v>
      </c>
      <c r="E1385">
        <v>40</v>
      </c>
      <c r="F1385" t="str">
        <f t="shared" si="189"/>
        <v>Mid</v>
      </c>
      <c r="G1385">
        <v>296</v>
      </c>
      <c r="H1385">
        <v>13</v>
      </c>
      <c r="I1385">
        <v>104</v>
      </c>
      <c r="J1385">
        <v>11</v>
      </c>
      <c r="K1385">
        <v>13</v>
      </c>
      <c r="L1385">
        <v>17</v>
      </c>
      <c r="M1385">
        <f>INDEX('Additional Data'!$H$2:$M$2, MATCH(MAX(G1385:L1385), G1385:L1385,0))</f>
        <v>0</v>
      </c>
      <c r="N1385">
        <v>3</v>
      </c>
      <c r="O1385">
        <v>4</v>
      </c>
      <c r="P1385">
        <v>2</v>
      </c>
      <c r="Q1385">
        <v>9</v>
      </c>
      <c r="R1385">
        <v>3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3</v>
      </c>
      <c r="Z1385">
        <v>11</v>
      </c>
      <c r="AA1385">
        <v>0</v>
      </c>
      <c r="AB1385">
        <v>70</v>
      </c>
      <c r="AC1385" t="str" cm="1">
        <f t="array" ref="AC1385">_xlfn.IFS(AB1385 &lt; 30, "&lt; 30", AB1385 &lt; 40, "30-39", AB1385 &lt; 50, "40-49", AB1385 &gt;= 50, "50+")</f>
        <v>50+</v>
      </c>
      <c r="AD1385">
        <v>2818</v>
      </c>
      <c r="AE1385">
        <v>0</v>
      </c>
      <c r="AF1385">
        <v>1</v>
      </c>
      <c r="AG1385">
        <v>0</v>
      </c>
      <c r="AH1385">
        <v>0</v>
      </c>
      <c r="AI1385">
        <v>0</v>
      </c>
      <c r="AJ1385" t="str" cm="1">
        <f t="array" ref="AJ138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8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85">
        <v>0</v>
      </c>
      <c r="AM1385">
        <v>0</v>
      </c>
      <c r="AN1385">
        <v>1</v>
      </c>
      <c r="AO1385">
        <v>0</v>
      </c>
      <c r="AP1385">
        <v>0</v>
      </c>
      <c r="AQ1385" t="str" cm="1">
        <f t="array" ref="AQ138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85" t="str" cm="1">
        <f t="array" ref="AR138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85">
        <v>437</v>
      </c>
      <c r="AT1385">
        <v>420</v>
      </c>
      <c r="AU1385">
        <v>0</v>
      </c>
      <c r="AV1385">
        <v>1</v>
      </c>
      <c r="AW1385" t="s">
        <v>46</v>
      </c>
      <c r="AX1385" t="s">
        <v>13</v>
      </c>
      <c r="AY1385" t="str">
        <f t="shared" si="190"/>
        <v>Store</v>
      </c>
      <c r="AZ1385">
        <v>15</v>
      </c>
      <c r="BA1385" t="s">
        <v>44</v>
      </c>
      <c r="BB1385">
        <f t="shared" si="191"/>
        <v>15</v>
      </c>
      <c r="BC1385">
        <f t="shared" si="192"/>
        <v>454</v>
      </c>
      <c r="BD1385">
        <f t="shared" si="193"/>
        <v>6</v>
      </c>
      <c r="BE1385">
        <f t="shared" si="194"/>
        <v>5</v>
      </c>
      <c r="BF1385">
        <f t="shared" si="195"/>
        <v>5</v>
      </c>
      <c r="BG1385">
        <f t="shared" si="196"/>
        <v>16</v>
      </c>
      <c r="BH1385">
        <f t="shared" si="197"/>
        <v>5</v>
      </c>
      <c r="BI1385" t="str">
        <f>VLOOKUP(BH1385,'Additional Data'!$E$1:$F$12,2,FALSE)</f>
        <v>Loyal Customer</v>
      </c>
      <c r="BJ1385" t="str">
        <f>IF(G1385 &lt;= 'Additional Data'!$Q$2, "Low", IF(G1385 &lt;= 'Additional Data'!$Q$3, "Medium", "High"))</f>
        <v>Medium</v>
      </c>
      <c r="BK1385" t="str">
        <f>IF(K1385 &lt;= 'Additional Data'!$V$2, "Low", IF(K1385 &lt;= 'Additional Data'!$V$3, "Medium", "High"))</f>
        <v>Medium</v>
      </c>
      <c r="BL1385" t="str">
        <f>IF(L1385 &lt;= 'Additional Data'!$AA$2, "Low", IF(L1385 &lt;= 'Additional Data'!$AA$3, "Medium", "High"))</f>
        <v>Medium</v>
      </c>
      <c r="BM1385">
        <v>1384</v>
      </c>
    </row>
    <row r="1386" spans="1:65" x14ac:dyDescent="0.25">
      <c r="A1386">
        <v>36957</v>
      </c>
      <c r="B1386" t="str">
        <f>IF(A1386 &lt;= 'Additional Data'!$B$2,"Low", IF(A1386 &lt;='Additional Data'!$B$3, "Medium", "High"))</f>
        <v>Medium</v>
      </c>
      <c r="C1386">
        <v>1</v>
      </c>
      <c r="D1386">
        <v>1</v>
      </c>
      <c r="E1386">
        <v>43</v>
      </c>
      <c r="F1386" t="str">
        <f t="shared" si="189"/>
        <v>Mid</v>
      </c>
      <c r="G1386">
        <v>100</v>
      </c>
      <c r="H1386">
        <v>2</v>
      </c>
      <c r="I1386">
        <v>16</v>
      </c>
      <c r="J1386">
        <v>2</v>
      </c>
      <c r="K1386">
        <v>1</v>
      </c>
      <c r="L1386">
        <v>31</v>
      </c>
      <c r="M1386">
        <f>INDEX('Additional Data'!$H$2:$M$2, MATCH(MAX(G1386:L1386), G1386:L1386,0))</f>
        <v>0</v>
      </c>
      <c r="N1386">
        <v>4</v>
      </c>
      <c r="O1386">
        <v>3</v>
      </c>
      <c r="P1386">
        <v>2</v>
      </c>
      <c r="Q1386">
        <v>2</v>
      </c>
      <c r="R1386">
        <v>9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3</v>
      </c>
      <c r="Z1386">
        <v>11</v>
      </c>
      <c r="AA1386">
        <v>1</v>
      </c>
      <c r="AB1386">
        <v>67</v>
      </c>
      <c r="AC1386" t="str" cm="1">
        <f t="array" ref="AC1386">_xlfn.IFS(AB1386 &lt; 30, "&lt; 30", AB1386 &lt; 40, "30-39", AB1386 &lt; 50, "40-49", AB1386 &gt;= 50, "50+")</f>
        <v>50+</v>
      </c>
      <c r="AD1386">
        <v>2820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 t="str" cm="1">
        <f t="array" ref="AJ138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38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86">
        <v>0</v>
      </c>
      <c r="AM1386">
        <v>0</v>
      </c>
      <c r="AN1386">
        <v>0</v>
      </c>
      <c r="AO1386">
        <v>0</v>
      </c>
      <c r="AP1386">
        <v>1</v>
      </c>
      <c r="AQ1386" t="str" cm="1">
        <f t="array" ref="AQ138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386" t="str" cm="1">
        <f t="array" ref="AR138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86">
        <v>121</v>
      </c>
      <c r="AT1386">
        <v>90</v>
      </c>
      <c r="AU1386">
        <v>0</v>
      </c>
      <c r="AV1386">
        <v>2</v>
      </c>
      <c r="AW1386" t="s">
        <v>47</v>
      </c>
      <c r="AX1386" t="s">
        <v>11</v>
      </c>
      <c r="AY1386" t="str">
        <f t="shared" si="190"/>
        <v>Web</v>
      </c>
      <c r="AZ1386">
        <v>7</v>
      </c>
      <c r="BA1386" t="s">
        <v>44</v>
      </c>
      <c r="BB1386">
        <f t="shared" si="191"/>
        <v>7</v>
      </c>
      <c r="BC1386">
        <f t="shared" si="192"/>
        <v>152</v>
      </c>
      <c r="BD1386">
        <f t="shared" si="193"/>
        <v>6</v>
      </c>
      <c r="BE1386">
        <f t="shared" si="194"/>
        <v>3</v>
      </c>
      <c r="BF1386">
        <f t="shared" si="195"/>
        <v>3</v>
      </c>
      <c r="BG1386">
        <f t="shared" si="196"/>
        <v>12</v>
      </c>
      <c r="BH1386">
        <f t="shared" si="197"/>
        <v>3</v>
      </c>
      <c r="BI1386" t="str">
        <f>VLOOKUP(BH1386,'Additional Data'!$E$1:$F$12,2,FALSE)</f>
        <v>At Risk</v>
      </c>
      <c r="BJ1386" t="str">
        <f>IF(G1386 &lt;= 'Additional Data'!$Q$2, "Low", IF(G1386 &lt;= 'Additional Data'!$Q$3, "Medium", "High"))</f>
        <v>Medium</v>
      </c>
      <c r="BK1386" t="str">
        <f>IF(K1386 &lt;= 'Additional Data'!$V$2, "Low", IF(K1386 &lt;= 'Additional Data'!$V$3, "Medium", "High"))</f>
        <v>Low</v>
      </c>
      <c r="BL1386" t="str">
        <f>IF(L1386 &lt;= 'Additional Data'!$AA$2, "Low", IF(L1386 &lt;= 'Additional Data'!$AA$3, "Medium", "High"))</f>
        <v>Medium</v>
      </c>
      <c r="BM1386">
        <v>1385</v>
      </c>
    </row>
    <row r="1387" spans="1:65" x14ac:dyDescent="0.25">
      <c r="A1387">
        <v>69389</v>
      </c>
      <c r="B1387" t="str">
        <f>IF(A1387 &lt;= 'Additional Data'!$B$2,"Low", IF(A1387 &lt;='Additional Data'!$B$3, "Medium", "High"))</f>
        <v>High</v>
      </c>
      <c r="C1387">
        <v>0</v>
      </c>
      <c r="D1387">
        <v>1</v>
      </c>
      <c r="E1387">
        <v>17</v>
      </c>
      <c r="F1387" t="str">
        <f t="shared" si="189"/>
        <v>Recent</v>
      </c>
      <c r="G1387">
        <v>422</v>
      </c>
      <c r="H1387">
        <v>7</v>
      </c>
      <c r="I1387">
        <v>238</v>
      </c>
      <c r="J1387">
        <v>69</v>
      </c>
      <c r="K1387">
        <v>46</v>
      </c>
      <c r="L1387">
        <v>15</v>
      </c>
      <c r="M1387">
        <f>INDEX('Additional Data'!$H$2:$M$2, MATCH(MAX(G1387:L1387), G1387:L1387,0))</f>
        <v>0</v>
      </c>
      <c r="N1387">
        <v>1</v>
      </c>
      <c r="O1387">
        <v>7</v>
      </c>
      <c r="P1387">
        <v>2</v>
      </c>
      <c r="Q1387">
        <v>12</v>
      </c>
      <c r="R1387">
        <v>4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3</v>
      </c>
      <c r="Z1387">
        <v>11</v>
      </c>
      <c r="AA1387">
        <v>0</v>
      </c>
      <c r="AB1387">
        <v>43</v>
      </c>
      <c r="AC1387" t="str" cm="1">
        <f t="array" ref="AC1387">_xlfn.IFS(AB1387 &lt; 30, "&lt; 30", AB1387 &lt; 40, "30-39", AB1387 &lt; 50, "40-49", AB1387 &gt;= 50, "50+")</f>
        <v>40-49</v>
      </c>
      <c r="AD1387">
        <v>2798</v>
      </c>
      <c r="AE1387">
        <v>0</v>
      </c>
      <c r="AF1387">
        <v>1</v>
      </c>
      <c r="AG1387">
        <v>0</v>
      </c>
      <c r="AH1387">
        <v>0</v>
      </c>
      <c r="AI1387">
        <v>0</v>
      </c>
      <c r="AJ1387" t="str" cm="1">
        <f t="array" ref="AJ138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8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87">
        <v>0</v>
      </c>
      <c r="AM1387">
        <v>0</v>
      </c>
      <c r="AN1387">
        <v>0</v>
      </c>
      <c r="AO1387">
        <v>0</v>
      </c>
      <c r="AP1387">
        <v>1</v>
      </c>
      <c r="AQ1387" t="str" cm="1">
        <f t="array" ref="AQ138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387" t="str" cm="1">
        <f t="array" ref="AR138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87">
        <v>782</v>
      </c>
      <c r="AT1387">
        <v>767</v>
      </c>
      <c r="AU1387">
        <v>0</v>
      </c>
      <c r="AV1387">
        <v>1</v>
      </c>
      <c r="AW1387" t="s">
        <v>46</v>
      </c>
      <c r="AX1387" t="s">
        <v>13</v>
      </c>
      <c r="AY1387" t="str">
        <f t="shared" si="190"/>
        <v>Store</v>
      </c>
      <c r="AZ1387">
        <v>21</v>
      </c>
      <c r="BA1387" t="s">
        <v>44</v>
      </c>
      <c r="BB1387">
        <f t="shared" si="191"/>
        <v>21</v>
      </c>
      <c r="BC1387">
        <f t="shared" si="192"/>
        <v>797</v>
      </c>
      <c r="BD1387">
        <f t="shared" si="193"/>
        <v>9</v>
      </c>
      <c r="BE1387">
        <f t="shared" si="194"/>
        <v>8</v>
      </c>
      <c r="BF1387">
        <f t="shared" si="195"/>
        <v>6</v>
      </c>
      <c r="BG1387">
        <f t="shared" si="196"/>
        <v>23</v>
      </c>
      <c r="BH1387">
        <f t="shared" si="197"/>
        <v>8</v>
      </c>
      <c r="BI1387" t="str">
        <f>VLOOKUP(BH1387,'Additional Data'!$E$1:$F$12,2,FALSE)</f>
        <v>Top Customer</v>
      </c>
      <c r="BJ1387" t="str">
        <f>IF(G1387 &lt;= 'Additional Data'!$Q$2, "Low", IF(G1387 &lt;= 'Additional Data'!$Q$3, "Medium", "High"))</f>
        <v>Medium</v>
      </c>
      <c r="BK1387" t="str">
        <f>IF(K1387 &lt;= 'Additional Data'!$V$2, "Low", IF(K1387 &lt;= 'Additional Data'!$V$3, "Medium", "High"))</f>
        <v>High</v>
      </c>
      <c r="BL1387" t="str">
        <f>IF(L1387 &lt;= 'Additional Data'!$AA$2, "Low", IF(L1387 &lt;= 'Additional Data'!$AA$3, "Medium", "High"))</f>
        <v>Medium</v>
      </c>
      <c r="BM1387">
        <v>1386</v>
      </c>
    </row>
    <row r="1388" spans="1:65" x14ac:dyDescent="0.25">
      <c r="A1388">
        <v>80134</v>
      </c>
      <c r="B1388" t="str">
        <f>IF(A1388 &lt;= 'Additional Data'!$B$2,"Low", IF(A1388 &lt;='Additional Data'!$B$3, "Medium", "High"))</f>
        <v>High</v>
      </c>
      <c r="C1388">
        <v>1</v>
      </c>
      <c r="D1388">
        <v>0</v>
      </c>
      <c r="E1388">
        <v>40</v>
      </c>
      <c r="F1388" t="str">
        <f t="shared" si="189"/>
        <v>Mid</v>
      </c>
      <c r="G1388">
        <v>1218</v>
      </c>
      <c r="H1388">
        <v>16</v>
      </c>
      <c r="I1388">
        <v>272</v>
      </c>
      <c r="J1388">
        <v>104</v>
      </c>
      <c r="K1388">
        <v>0</v>
      </c>
      <c r="L1388">
        <v>80</v>
      </c>
      <c r="M1388">
        <f>INDEX('Additional Data'!$H$2:$M$2, MATCH(MAX(G1388:L1388), G1388:L1388,0))</f>
        <v>0</v>
      </c>
      <c r="N1388">
        <v>2</v>
      </c>
      <c r="O1388">
        <v>5</v>
      </c>
      <c r="P1388">
        <v>3</v>
      </c>
      <c r="Q1388">
        <v>6</v>
      </c>
      <c r="R1388">
        <v>6</v>
      </c>
      <c r="S1388">
        <v>0</v>
      </c>
      <c r="T1388">
        <v>1</v>
      </c>
      <c r="U1388">
        <v>1</v>
      </c>
      <c r="V1388">
        <v>1</v>
      </c>
      <c r="W1388">
        <v>0</v>
      </c>
      <c r="X1388">
        <v>0</v>
      </c>
      <c r="Y1388">
        <v>3</v>
      </c>
      <c r="Z1388">
        <v>11</v>
      </c>
      <c r="AA1388">
        <v>1</v>
      </c>
      <c r="AB1388">
        <v>48</v>
      </c>
      <c r="AC1388" t="str" cm="1">
        <f t="array" ref="AC1388">_xlfn.IFS(AB1388 &lt; 30, "&lt; 30", AB1388 &lt; 40, "30-39", AB1388 &lt; 50, "40-49", AB1388 &gt;= 50, "50+")</f>
        <v>40-49</v>
      </c>
      <c r="AD1388">
        <v>2564</v>
      </c>
      <c r="AE1388">
        <v>0</v>
      </c>
      <c r="AF1388">
        <v>1</v>
      </c>
      <c r="AG1388">
        <v>0</v>
      </c>
      <c r="AH1388">
        <v>0</v>
      </c>
      <c r="AI1388">
        <v>0</v>
      </c>
      <c r="AJ1388" t="str" cm="1">
        <f t="array" ref="AJ138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8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88">
        <v>0</v>
      </c>
      <c r="AM1388">
        <v>0</v>
      </c>
      <c r="AN1388">
        <v>1</v>
      </c>
      <c r="AO1388">
        <v>0</v>
      </c>
      <c r="AP1388">
        <v>0</v>
      </c>
      <c r="AQ1388" t="str" cm="1">
        <f t="array" ref="AQ138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88" t="str" cm="1">
        <f t="array" ref="AR138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88">
        <v>1610</v>
      </c>
      <c r="AT1388">
        <v>1530</v>
      </c>
      <c r="AU1388">
        <v>3</v>
      </c>
      <c r="AV1388">
        <v>1</v>
      </c>
      <c r="AW1388" t="s">
        <v>43</v>
      </c>
      <c r="AX1388" t="s">
        <v>13</v>
      </c>
      <c r="AY1388" t="str">
        <f t="shared" si="190"/>
        <v>Store</v>
      </c>
      <c r="AZ1388">
        <v>14</v>
      </c>
      <c r="BA1388" t="s">
        <v>48</v>
      </c>
      <c r="BB1388">
        <f t="shared" si="191"/>
        <v>14</v>
      </c>
      <c r="BC1388">
        <f t="shared" si="192"/>
        <v>1690</v>
      </c>
      <c r="BD1388">
        <f t="shared" si="193"/>
        <v>6</v>
      </c>
      <c r="BE1388">
        <f t="shared" si="194"/>
        <v>5</v>
      </c>
      <c r="BF1388">
        <f t="shared" si="195"/>
        <v>9</v>
      </c>
      <c r="BG1388">
        <f t="shared" si="196"/>
        <v>20</v>
      </c>
      <c r="BH1388">
        <f t="shared" si="197"/>
        <v>7</v>
      </c>
      <c r="BI1388" t="str">
        <f>VLOOKUP(BH1388,'Additional Data'!$E$1:$F$12,2,FALSE)</f>
        <v>Loyal Customer</v>
      </c>
      <c r="BJ1388" t="str">
        <f>IF(G1388 &lt;= 'Additional Data'!$Q$2, "Low", IF(G1388 &lt;= 'Additional Data'!$Q$3, "Medium", "High"))</f>
        <v>High</v>
      </c>
      <c r="BK1388" t="str">
        <f>IF(K1388 &lt;= 'Additional Data'!$V$2, "Low", IF(K1388 &lt;= 'Additional Data'!$V$3, "Medium", "High"))</f>
        <v>Low</v>
      </c>
      <c r="BL1388" t="str">
        <f>IF(L1388 &lt;= 'Additional Data'!$AA$2, "Low", IF(L1388 &lt;= 'Additional Data'!$AA$3, "Medium", "High"))</f>
        <v>High</v>
      </c>
      <c r="BM1388">
        <v>1387</v>
      </c>
    </row>
    <row r="1389" spans="1:65" x14ac:dyDescent="0.25">
      <c r="A1389">
        <v>43142</v>
      </c>
      <c r="B1389" t="str">
        <f>IF(A1389 &lt;= 'Additional Data'!$B$2,"Low", IF(A1389 &lt;='Additional Data'!$B$3, "Medium", "High"))</f>
        <v>Medium</v>
      </c>
      <c r="C1389">
        <v>1</v>
      </c>
      <c r="D1389">
        <v>1</v>
      </c>
      <c r="E1389">
        <v>84</v>
      </c>
      <c r="F1389" t="str">
        <f t="shared" si="189"/>
        <v>Old</v>
      </c>
      <c r="G1389">
        <v>5</v>
      </c>
      <c r="H1389">
        <v>1</v>
      </c>
      <c r="I1389">
        <v>7</v>
      </c>
      <c r="J1389">
        <v>2</v>
      </c>
      <c r="K1389">
        <v>1</v>
      </c>
      <c r="L1389">
        <v>4</v>
      </c>
      <c r="M1389">
        <f>INDEX('Additional Data'!$H$2:$M$2, MATCH(MAX(G1389:L1389), G1389:L1389,0))</f>
        <v>0</v>
      </c>
      <c r="N1389">
        <v>1</v>
      </c>
      <c r="O1389">
        <v>1</v>
      </c>
      <c r="P1389">
        <v>0</v>
      </c>
      <c r="Q1389">
        <v>2</v>
      </c>
      <c r="R1389">
        <v>7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3</v>
      </c>
      <c r="Z1389">
        <v>11</v>
      </c>
      <c r="AA1389">
        <v>0</v>
      </c>
      <c r="AB1389">
        <v>51</v>
      </c>
      <c r="AC1389" t="str" cm="1">
        <f t="array" ref="AC1389">_xlfn.IFS(AB1389 &lt; 30, "&lt; 30", AB1389 &lt; 40, "30-39", AB1389 &lt; 50, "40-49", AB1389 &gt;= 50, "50+")</f>
        <v>50+</v>
      </c>
      <c r="AD1389">
        <v>2290</v>
      </c>
      <c r="AE1389">
        <v>0</v>
      </c>
      <c r="AF1389">
        <v>1</v>
      </c>
      <c r="AG1389">
        <v>0</v>
      </c>
      <c r="AH1389">
        <v>0</v>
      </c>
      <c r="AI1389">
        <v>0</v>
      </c>
      <c r="AJ1389" t="str" cm="1">
        <f t="array" ref="AJ138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8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89">
        <v>0</v>
      </c>
      <c r="AM1389">
        <v>0</v>
      </c>
      <c r="AN1389">
        <v>0</v>
      </c>
      <c r="AO1389">
        <v>1</v>
      </c>
      <c r="AP1389">
        <v>0</v>
      </c>
      <c r="AQ1389" t="str" cm="1">
        <f t="array" ref="AQ138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389" t="str" cm="1">
        <f t="array" ref="AR138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89">
        <v>16</v>
      </c>
      <c r="AT1389">
        <v>12</v>
      </c>
      <c r="AU1389">
        <v>0</v>
      </c>
      <c r="AV1389">
        <v>2</v>
      </c>
      <c r="AW1389" t="s">
        <v>45</v>
      </c>
      <c r="AX1389" t="s">
        <v>13</v>
      </c>
      <c r="AY1389" t="str">
        <f t="shared" si="190"/>
        <v>Store</v>
      </c>
      <c r="AZ1389">
        <v>3</v>
      </c>
      <c r="BA1389" t="s">
        <v>44</v>
      </c>
      <c r="BB1389">
        <f t="shared" si="191"/>
        <v>3</v>
      </c>
      <c r="BC1389">
        <f t="shared" si="192"/>
        <v>20</v>
      </c>
      <c r="BD1389">
        <f t="shared" si="193"/>
        <v>1.9999999999999996</v>
      </c>
      <c r="BE1389">
        <f t="shared" si="194"/>
        <v>0</v>
      </c>
      <c r="BF1389">
        <f t="shared" si="195"/>
        <v>0</v>
      </c>
      <c r="BG1389">
        <f t="shared" si="196"/>
        <v>1.9999999999999996</v>
      </c>
      <c r="BH1389">
        <f t="shared" si="197"/>
        <v>0</v>
      </c>
      <c r="BI1389" t="str">
        <f>VLOOKUP(BH1389,'Additional Data'!$E$1:$F$12,2,FALSE)</f>
        <v>Churned Customer</v>
      </c>
      <c r="BJ1389" t="str">
        <f>IF(G1389 &lt;= 'Additional Data'!$Q$2, "Low", IF(G1389 &lt;= 'Additional Data'!$Q$3, "Medium", "High"))</f>
        <v>Low</v>
      </c>
      <c r="BK1389" t="str">
        <f>IF(K1389 &lt;= 'Additional Data'!$V$2, "Low", IF(K1389 &lt;= 'Additional Data'!$V$3, "Medium", "High"))</f>
        <v>Low</v>
      </c>
      <c r="BL1389" t="str">
        <f>IF(L1389 &lt;= 'Additional Data'!$AA$2, "Low", IF(L1389 &lt;= 'Additional Data'!$AA$3, "Medium", "High"))</f>
        <v>Low</v>
      </c>
      <c r="BM1389">
        <v>1388</v>
      </c>
    </row>
    <row r="1390" spans="1:65" x14ac:dyDescent="0.25">
      <c r="A1390">
        <v>80589</v>
      </c>
      <c r="B1390" t="str">
        <f>IF(A1390 &lt;= 'Additional Data'!$B$2,"Low", IF(A1390 &lt;='Additional Data'!$B$3, "Medium", "High"))</f>
        <v>High</v>
      </c>
      <c r="C1390">
        <v>0</v>
      </c>
      <c r="D1390">
        <v>0</v>
      </c>
      <c r="E1390">
        <v>25</v>
      </c>
      <c r="F1390" t="str">
        <f t="shared" si="189"/>
        <v>Recent</v>
      </c>
      <c r="G1390">
        <v>507</v>
      </c>
      <c r="H1390">
        <v>93</v>
      </c>
      <c r="I1390">
        <v>520</v>
      </c>
      <c r="J1390">
        <v>242</v>
      </c>
      <c r="K1390">
        <v>40</v>
      </c>
      <c r="L1390">
        <v>26</v>
      </c>
      <c r="M1390">
        <f>INDEX('Additional Data'!$H$2:$M$2, MATCH(MAX(G1390:L1390), G1390:L1390,0))</f>
        <v>0</v>
      </c>
      <c r="N1390">
        <v>1</v>
      </c>
      <c r="O1390">
        <v>5</v>
      </c>
      <c r="P1390">
        <v>10</v>
      </c>
      <c r="Q1390">
        <v>5</v>
      </c>
      <c r="R1390">
        <v>1</v>
      </c>
      <c r="S1390">
        <v>0</v>
      </c>
      <c r="T1390">
        <v>0</v>
      </c>
      <c r="U1390">
        <v>0</v>
      </c>
      <c r="V1390">
        <v>1</v>
      </c>
      <c r="W1390">
        <v>0</v>
      </c>
      <c r="X1390">
        <v>0</v>
      </c>
      <c r="Y1390">
        <v>3</v>
      </c>
      <c r="Z1390">
        <v>11</v>
      </c>
      <c r="AA1390">
        <v>1</v>
      </c>
      <c r="AB1390">
        <v>76</v>
      </c>
      <c r="AC1390" t="str" cm="1">
        <f t="array" ref="AC1390">_xlfn.IFS(AB1390 &lt; 30, "&lt; 30", AB1390 &lt; 40, "30-39", AB1390 &lt; 50, "40-49", AB1390 &gt;= 50, "50+")</f>
        <v>50+</v>
      </c>
      <c r="AD1390">
        <v>2317</v>
      </c>
      <c r="AE1390">
        <v>0</v>
      </c>
      <c r="AF1390">
        <v>1</v>
      </c>
      <c r="AG1390">
        <v>0</v>
      </c>
      <c r="AH1390">
        <v>0</v>
      </c>
      <c r="AI1390">
        <v>0</v>
      </c>
      <c r="AJ1390" t="str" cm="1">
        <f t="array" ref="AJ139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9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90">
        <v>0</v>
      </c>
      <c r="AM1390">
        <v>0</v>
      </c>
      <c r="AN1390">
        <v>1</v>
      </c>
      <c r="AO1390">
        <v>0</v>
      </c>
      <c r="AP1390">
        <v>0</v>
      </c>
      <c r="AQ1390" t="str" cm="1">
        <f t="array" ref="AQ139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90" t="str" cm="1">
        <f t="array" ref="AR139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90">
        <v>1402</v>
      </c>
      <c r="AT1390">
        <v>1376</v>
      </c>
      <c r="AU1390">
        <v>1</v>
      </c>
      <c r="AV1390">
        <v>0</v>
      </c>
      <c r="AW1390" t="s">
        <v>43</v>
      </c>
      <c r="AX1390" t="s">
        <v>12</v>
      </c>
      <c r="AY1390" t="str">
        <f t="shared" si="190"/>
        <v>Catalog</v>
      </c>
      <c r="AZ1390">
        <v>20</v>
      </c>
      <c r="BA1390" t="s">
        <v>48</v>
      </c>
      <c r="BB1390">
        <f t="shared" si="191"/>
        <v>20</v>
      </c>
      <c r="BC1390">
        <f t="shared" si="192"/>
        <v>1428</v>
      </c>
      <c r="BD1390">
        <f t="shared" si="193"/>
        <v>8</v>
      </c>
      <c r="BE1390">
        <f t="shared" si="194"/>
        <v>7</v>
      </c>
      <c r="BF1390">
        <f t="shared" si="195"/>
        <v>8</v>
      </c>
      <c r="BG1390">
        <f t="shared" si="196"/>
        <v>23</v>
      </c>
      <c r="BH1390">
        <f t="shared" si="197"/>
        <v>8</v>
      </c>
      <c r="BI1390" t="str">
        <f>VLOOKUP(BH1390,'Additional Data'!$E$1:$F$12,2,FALSE)</f>
        <v>Top Customer</v>
      </c>
      <c r="BJ1390" t="str">
        <f>IF(G1390 &lt;= 'Additional Data'!$Q$2, "Low", IF(G1390 &lt;= 'Additional Data'!$Q$3, "Medium", "High"))</f>
        <v>Medium</v>
      </c>
      <c r="BK1390" t="str">
        <f>IF(K1390 &lt;= 'Additional Data'!$V$2, "Low", IF(K1390 &lt;= 'Additional Data'!$V$3, "Medium", "High"))</f>
        <v>High</v>
      </c>
      <c r="BL1390" t="str">
        <f>IF(L1390 &lt;= 'Additional Data'!$AA$2, "Low", IF(L1390 &lt;= 'Additional Data'!$AA$3, "Medium", "High"))</f>
        <v>Medium</v>
      </c>
      <c r="BM1390">
        <v>1389</v>
      </c>
    </row>
    <row r="1391" spans="1:65" x14ac:dyDescent="0.25">
      <c r="A1391">
        <v>34412</v>
      </c>
      <c r="B1391" t="str">
        <f>IF(A1391 &lt;= 'Additional Data'!$B$2,"Low", IF(A1391 &lt;='Additional Data'!$B$3, "Medium", "High"))</f>
        <v>Low</v>
      </c>
      <c r="C1391">
        <v>1</v>
      </c>
      <c r="D1391">
        <v>0</v>
      </c>
      <c r="E1391">
        <v>62</v>
      </c>
      <c r="F1391" t="str">
        <f t="shared" si="189"/>
        <v>Old</v>
      </c>
      <c r="G1391">
        <v>52</v>
      </c>
      <c r="H1391">
        <v>12</v>
      </c>
      <c r="I1391">
        <v>50</v>
      </c>
      <c r="J1391">
        <v>4</v>
      </c>
      <c r="K1391">
        <v>36</v>
      </c>
      <c r="L1391">
        <v>55</v>
      </c>
      <c r="M1391">
        <f>INDEX('Additional Data'!$H$2:$M$2, MATCH(MAX(G1391:L1391), G1391:L1391,0))</f>
        <v>0</v>
      </c>
      <c r="N1391">
        <v>3</v>
      </c>
      <c r="O1391">
        <v>5</v>
      </c>
      <c r="P1391">
        <v>0</v>
      </c>
      <c r="Q1391">
        <v>3</v>
      </c>
      <c r="R1391">
        <v>9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3</v>
      </c>
      <c r="Z1391">
        <v>11</v>
      </c>
      <c r="AA1391">
        <v>0</v>
      </c>
      <c r="AB1391">
        <v>30</v>
      </c>
      <c r="AC1391" t="str" cm="1">
        <f t="array" ref="AC1391">_xlfn.IFS(AB1391 &lt; 30, "&lt; 30", AB1391 &lt; 40, "30-39", AB1391 &lt; 50, "40-49", AB1391 &gt;= 50, "50+")</f>
        <v>30-39</v>
      </c>
      <c r="AD1391">
        <v>2660</v>
      </c>
      <c r="AE1391">
        <v>0</v>
      </c>
      <c r="AF1391">
        <v>0</v>
      </c>
      <c r="AG1391">
        <v>1</v>
      </c>
      <c r="AH1391">
        <v>0</v>
      </c>
      <c r="AI1391">
        <v>0</v>
      </c>
      <c r="AJ1391" t="str" cm="1">
        <f t="array" ref="AJ139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39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91">
        <v>0</v>
      </c>
      <c r="AM1391">
        <v>0</v>
      </c>
      <c r="AN1391">
        <v>1</v>
      </c>
      <c r="AO1391">
        <v>0</v>
      </c>
      <c r="AP1391">
        <v>0</v>
      </c>
      <c r="AQ1391" t="str" cm="1">
        <f t="array" ref="AQ139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91" t="str" cm="1">
        <f t="array" ref="AR139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91">
        <v>154</v>
      </c>
      <c r="AT1391">
        <v>99</v>
      </c>
      <c r="AU1391">
        <v>0</v>
      </c>
      <c r="AV1391">
        <v>1</v>
      </c>
      <c r="AW1391" t="s">
        <v>47</v>
      </c>
      <c r="AX1391" t="s">
        <v>11</v>
      </c>
      <c r="AY1391" t="str">
        <f t="shared" si="190"/>
        <v>Web</v>
      </c>
      <c r="AZ1391">
        <v>8</v>
      </c>
      <c r="BA1391" t="s">
        <v>44</v>
      </c>
      <c r="BB1391">
        <f t="shared" si="191"/>
        <v>8</v>
      </c>
      <c r="BC1391">
        <f t="shared" si="192"/>
        <v>209</v>
      </c>
      <c r="BD1391">
        <f t="shared" si="193"/>
        <v>4</v>
      </c>
      <c r="BE1391">
        <f t="shared" si="194"/>
        <v>3</v>
      </c>
      <c r="BF1391">
        <f t="shared" si="195"/>
        <v>4</v>
      </c>
      <c r="BG1391">
        <f t="shared" si="196"/>
        <v>11</v>
      </c>
      <c r="BH1391">
        <f t="shared" si="197"/>
        <v>3</v>
      </c>
      <c r="BI1391" t="str">
        <f>VLOOKUP(BH1391,'Additional Data'!$E$1:$F$12,2,FALSE)</f>
        <v>At Risk</v>
      </c>
      <c r="BJ1391" t="str">
        <f>IF(G1391 &lt;= 'Additional Data'!$Q$2, "Low", IF(G1391 &lt;= 'Additional Data'!$Q$3, "Medium", "High"))</f>
        <v>Medium</v>
      </c>
      <c r="BK1391" t="str">
        <f>IF(K1391 &lt;= 'Additional Data'!$V$2, "Low", IF(K1391 &lt;= 'Additional Data'!$V$3, "Medium", "High"))</f>
        <v>High</v>
      </c>
      <c r="BL1391" t="str">
        <f>IF(L1391 &lt;= 'Additional Data'!$AA$2, "Low", IF(L1391 &lt;= 'Additional Data'!$AA$3, "Medium", "High"))</f>
        <v>Medium</v>
      </c>
      <c r="BM1391">
        <v>1390</v>
      </c>
    </row>
    <row r="1392" spans="1:65" x14ac:dyDescent="0.25">
      <c r="A1392">
        <v>57537</v>
      </c>
      <c r="B1392" t="str">
        <f>IF(A1392 &lt;= 'Additional Data'!$B$2,"Low", IF(A1392 &lt;='Additional Data'!$B$3, "Medium", "High"))</f>
        <v>Medium</v>
      </c>
      <c r="C1392">
        <v>1</v>
      </c>
      <c r="D1392">
        <v>0</v>
      </c>
      <c r="E1392">
        <v>83</v>
      </c>
      <c r="F1392" t="str">
        <f t="shared" si="189"/>
        <v>Old</v>
      </c>
      <c r="G1392">
        <v>191</v>
      </c>
      <c r="H1392">
        <v>56</v>
      </c>
      <c r="I1392">
        <v>139</v>
      </c>
      <c r="J1392">
        <v>51</v>
      </c>
      <c r="K1392">
        <v>8</v>
      </c>
      <c r="L1392">
        <v>100</v>
      </c>
      <c r="M1392">
        <f>INDEX('Additional Data'!$H$2:$M$2, MATCH(MAX(G1392:L1392), G1392:L1392,0))</f>
        <v>0</v>
      </c>
      <c r="N1392">
        <v>4</v>
      </c>
      <c r="O1392">
        <v>4</v>
      </c>
      <c r="P1392">
        <v>3</v>
      </c>
      <c r="Q1392">
        <v>8</v>
      </c>
      <c r="R1392">
        <v>4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3</v>
      </c>
      <c r="Z1392">
        <v>11</v>
      </c>
      <c r="AA1392">
        <v>0</v>
      </c>
      <c r="AB1392">
        <v>41</v>
      </c>
      <c r="AC1392" t="str" cm="1">
        <f t="array" ref="AC1392">_xlfn.IFS(AB1392 &lt; 30, "&lt; 30", AB1392 &lt; 40, "30-39", AB1392 &lt; 50, "40-49", AB1392 &gt;= 50, "50+")</f>
        <v>40-49</v>
      </c>
      <c r="AD1392">
        <v>2543</v>
      </c>
      <c r="AE1392">
        <v>0</v>
      </c>
      <c r="AF1392">
        <v>0</v>
      </c>
      <c r="AG1392">
        <v>1</v>
      </c>
      <c r="AH1392">
        <v>0</v>
      </c>
      <c r="AI1392">
        <v>0</v>
      </c>
      <c r="AJ1392" t="str" cm="1">
        <f t="array" ref="AJ139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39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92">
        <v>0</v>
      </c>
      <c r="AM1392">
        <v>0</v>
      </c>
      <c r="AN1392">
        <v>1</v>
      </c>
      <c r="AO1392">
        <v>0</v>
      </c>
      <c r="AP1392">
        <v>0</v>
      </c>
      <c r="AQ1392" t="str" cm="1">
        <f t="array" ref="AQ139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92" t="str" cm="1">
        <f t="array" ref="AR139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92">
        <v>445</v>
      </c>
      <c r="AT1392">
        <v>345</v>
      </c>
      <c r="AU1392">
        <v>0</v>
      </c>
      <c r="AV1392">
        <v>1</v>
      </c>
      <c r="AW1392" t="s">
        <v>46</v>
      </c>
      <c r="AX1392" t="s">
        <v>13</v>
      </c>
      <c r="AY1392" t="str">
        <f t="shared" si="190"/>
        <v>Store</v>
      </c>
      <c r="AZ1392">
        <v>15</v>
      </c>
      <c r="BA1392" t="s">
        <v>44</v>
      </c>
      <c r="BB1392">
        <f t="shared" si="191"/>
        <v>15</v>
      </c>
      <c r="BC1392">
        <f t="shared" si="192"/>
        <v>545</v>
      </c>
      <c r="BD1392">
        <f t="shared" si="193"/>
        <v>1.9999999999999996</v>
      </c>
      <c r="BE1392">
        <f t="shared" si="194"/>
        <v>5</v>
      </c>
      <c r="BF1392">
        <f t="shared" si="195"/>
        <v>5</v>
      </c>
      <c r="BG1392">
        <f t="shared" si="196"/>
        <v>12</v>
      </c>
      <c r="BH1392">
        <f t="shared" si="197"/>
        <v>3</v>
      </c>
      <c r="BI1392" t="str">
        <f>VLOOKUP(BH1392,'Additional Data'!$E$1:$F$12,2,FALSE)</f>
        <v>At Risk</v>
      </c>
      <c r="BJ1392" t="str">
        <f>IF(G1392 &lt;= 'Additional Data'!$Q$2, "Low", IF(G1392 &lt;= 'Additional Data'!$Q$3, "Medium", "High"))</f>
        <v>Medium</v>
      </c>
      <c r="BK1392" t="str">
        <f>IF(K1392 &lt;= 'Additional Data'!$V$2, "Low", IF(K1392 &lt;= 'Additional Data'!$V$3, "Medium", "High"))</f>
        <v>Medium</v>
      </c>
      <c r="BL1392" t="str">
        <f>IF(L1392 &lt;= 'Additional Data'!$AA$2, "Low", IF(L1392 &lt;= 'Additional Data'!$AA$3, "Medium", "High"))</f>
        <v>High</v>
      </c>
      <c r="BM1392">
        <v>1391</v>
      </c>
    </row>
    <row r="1393" spans="1:65" x14ac:dyDescent="0.25">
      <c r="A1393">
        <v>22634</v>
      </c>
      <c r="B1393" t="str">
        <f>IF(A1393 &lt;= 'Additional Data'!$B$2,"Low", IF(A1393 &lt;='Additional Data'!$B$3, "Medium", "High"))</f>
        <v>Low</v>
      </c>
      <c r="C1393">
        <v>0</v>
      </c>
      <c r="D1393">
        <v>0</v>
      </c>
      <c r="E1393">
        <v>47</v>
      </c>
      <c r="F1393" t="str">
        <f t="shared" si="189"/>
        <v>Mid</v>
      </c>
      <c r="G1393">
        <v>2</v>
      </c>
      <c r="H1393">
        <v>23</v>
      </c>
      <c r="I1393">
        <v>11</v>
      </c>
      <c r="J1393">
        <v>8</v>
      </c>
      <c r="K1393">
        <v>6</v>
      </c>
      <c r="L1393">
        <v>46</v>
      </c>
      <c r="M1393">
        <f>INDEX('Additional Data'!$H$2:$M$2, MATCH(MAX(G1393:L1393), G1393:L1393,0))</f>
        <v>0</v>
      </c>
      <c r="N1393">
        <v>1</v>
      </c>
      <c r="O1393">
        <v>2</v>
      </c>
      <c r="P1393">
        <v>1</v>
      </c>
      <c r="Q1393">
        <v>2</v>
      </c>
      <c r="R1393">
        <v>8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3</v>
      </c>
      <c r="Z1393">
        <v>11</v>
      </c>
      <c r="AA1393">
        <v>0</v>
      </c>
      <c r="AB1393">
        <v>54</v>
      </c>
      <c r="AC1393" t="str" cm="1">
        <f t="array" ref="AC1393">_xlfn.IFS(AB1393 &lt; 30, "&lt; 30", AB1393 &lt; 40, "30-39", AB1393 &lt; 50, "40-49", AB1393 &gt;= 50, "50+")</f>
        <v>50+</v>
      </c>
      <c r="AD1393">
        <v>2688</v>
      </c>
      <c r="AE1393">
        <v>0</v>
      </c>
      <c r="AF1393">
        <v>0</v>
      </c>
      <c r="AG1393">
        <v>0</v>
      </c>
      <c r="AH1393">
        <v>1</v>
      </c>
      <c r="AI1393">
        <v>0</v>
      </c>
      <c r="AJ1393" t="str" cm="1">
        <f t="array" ref="AJ139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39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93">
        <v>0</v>
      </c>
      <c r="AM1393">
        <v>1</v>
      </c>
      <c r="AN1393">
        <v>0</v>
      </c>
      <c r="AO1393">
        <v>0</v>
      </c>
      <c r="AP1393">
        <v>0</v>
      </c>
      <c r="AQ1393" t="str" cm="1">
        <f t="array" ref="AQ139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393" t="str" cm="1">
        <f t="array" ref="AR139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393">
        <v>50</v>
      </c>
      <c r="AT1393">
        <v>4</v>
      </c>
      <c r="AU1393">
        <v>0</v>
      </c>
      <c r="AV1393">
        <v>0</v>
      </c>
      <c r="AW1393" t="s">
        <v>45</v>
      </c>
      <c r="AX1393" t="s">
        <v>11</v>
      </c>
      <c r="AY1393" t="str">
        <f t="shared" si="190"/>
        <v>Web</v>
      </c>
      <c r="AZ1393">
        <v>5</v>
      </c>
      <c r="BA1393" t="s">
        <v>44</v>
      </c>
      <c r="BB1393">
        <f t="shared" si="191"/>
        <v>5</v>
      </c>
      <c r="BC1393">
        <f t="shared" si="192"/>
        <v>96</v>
      </c>
      <c r="BD1393">
        <f t="shared" si="193"/>
        <v>6</v>
      </c>
      <c r="BE1393">
        <f t="shared" si="194"/>
        <v>1</v>
      </c>
      <c r="BF1393">
        <f t="shared" si="195"/>
        <v>3</v>
      </c>
      <c r="BG1393">
        <f t="shared" si="196"/>
        <v>10</v>
      </c>
      <c r="BH1393">
        <f t="shared" si="197"/>
        <v>2</v>
      </c>
      <c r="BI1393" t="str">
        <f>VLOOKUP(BH1393,'Additional Data'!$E$1:$F$12,2,FALSE)</f>
        <v>Churned Customer</v>
      </c>
      <c r="BJ1393" t="str">
        <f>IF(G1393 &lt;= 'Additional Data'!$Q$2, "Low", IF(G1393 &lt;= 'Additional Data'!$Q$3, "Medium", "High"))</f>
        <v>Low</v>
      </c>
      <c r="BK1393" t="str">
        <f>IF(K1393 &lt;= 'Additional Data'!$V$2, "Low", IF(K1393 &lt;= 'Additional Data'!$V$3, "Medium", "High"))</f>
        <v>Medium</v>
      </c>
      <c r="BL1393" t="str">
        <f>IF(L1393 &lt;= 'Additional Data'!$AA$2, "Low", IF(L1393 &lt;= 'Additional Data'!$AA$3, "Medium", "High"))</f>
        <v>Medium</v>
      </c>
      <c r="BM1393">
        <v>1392</v>
      </c>
    </row>
    <row r="1394" spans="1:65" x14ac:dyDescent="0.25">
      <c r="A1394">
        <v>51315</v>
      </c>
      <c r="B1394" t="str">
        <f>IF(A1394 &lt;= 'Additional Data'!$B$2,"Low", IF(A1394 &lt;='Additional Data'!$B$3, "Medium", "High"))</f>
        <v>Medium</v>
      </c>
      <c r="C1394">
        <v>0</v>
      </c>
      <c r="D1394">
        <v>0</v>
      </c>
      <c r="E1394">
        <v>45</v>
      </c>
      <c r="F1394" t="str">
        <f t="shared" si="189"/>
        <v>Mid</v>
      </c>
      <c r="G1394">
        <v>68</v>
      </c>
      <c r="H1394">
        <v>28</v>
      </c>
      <c r="I1394">
        <v>39</v>
      </c>
      <c r="J1394">
        <v>16</v>
      </c>
      <c r="K1394">
        <v>30</v>
      </c>
      <c r="L1394">
        <v>41</v>
      </c>
      <c r="M1394">
        <f>INDEX('Additional Data'!$H$2:$M$2, MATCH(MAX(G1394:L1394), G1394:L1394,0))</f>
        <v>0</v>
      </c>
      <c r="N1394">
        <v>1</v>
      </c>
      <c r="O1394">
        <v>2</v>
      </c>
      <c r="P1394">
        <v>2</v>
      </c>
      <c r="Q1394">
        <v>5</v>
      </c>
      <c r="R1394">
        <v>2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3</v>
      </c>
      <c r="Z1394">
        <v>11</v>
      </c>
      <c r="AA1394">
        <v>0</v>
      </c>
      <c r="AB1394">
        <v>72</v>
      </c>
      <c r="AC1394" t="str" cm="1">
        <f t="array" ref="AC1394">_xlfn.IFS(AB1394 &lt; 30, "&lt; 30", AB1394 &lt; 40, "30-39", AB1394 &lt; 50, "40-49", AB1394 &gt;= 50, "50+")</f>
        <v>50+</v>
      </c>
      <c r="AD1394">
        <v>2285</v>
      </c>
      <c r="AE1394">
        <v>0</v>
      </c>
      <c r="AF1394">
        <v>0</v>
      </c>
      <c r="AG1394">
        <v>0</v>
      </c>
      <c r="AH1394">
        <v>1</v>
      </c>
      <c r="AI1394">
        <v>0</v>
      </c>
      <c r="AJ1394" t="str" cm="1">
        <f t="array" ref="AJ139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39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94">
        <v>0</v>
      </c>
      <c r="AM1394">
        <v>0</v>
      </c>
      <c r="AN1394">
        <v>1</v>
      </c>
      <c r="AO1394">
        <v>0</v>
      </c>
      <c r="AP1394">
        <v>0</v>
      </c>
      <c r="AQ1394" t="str" cm="1">
        <f t="array" ref="AQ139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94" t="str" cm="1">
        <f t="array" ref="AR139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94">
        <v>181</v>
      </c>
      <c r="AT1394">
        <v>140</v>
      </c>
      <c r="AU1394">
        <v>0</v>
      </c>
      <c r="AV1394">
        <v>0</v>
      </c>
      <c r="AW1394" t="s">
        <v>47</v>
      </c>
      <c r="AX1394" t="s">
        <v>13</v>
      </c>
      <c r="AY1394" t="str">
        <f t="shared" si="190"/>
        <v>Store</v>
      </c>
      <c r="AZ1394">
        <v>9</v>
      </c>
      <c r="BA1394" t="s">
        <v>44</v>
      </c>
      <c r="BB1394">
        <f t="shared" si="191"/>
        <v>9</v>
      </c>
      <c r="BC1394">
        <f t="shared" si="192"/>
        <v>222</v>
      </c>
      <c r="BD1394">
        <f t="shared" si="193"/>
        <v>6</v>
      </c>
      <c r="BE1394">
        <f t="shared" si="194"/>
        <v>3</v>
      </c>
      <c r="BF1394">
        <f t="shared" si="195"/>
        <v>4</v>
      </c>
      <c r="BG1394">
        <f t="shared" si="196"/>
        <v>13</v>
      </c>
      <c r="BH1394">
        <f t="shared" si="197"/>
        <v>3</v>
      </c>
      <c r="BI1394" t="str">
        <f>VLOOKUP(BH1394,'Additional Data'!$E$1:$F$12,2,FALSE)</f>
        <v>At Risk</v>
      </c>
      <c r="BJ1394" t="str">
        <f>IF(G1394 &lt;= 'Additional Data'!$Q$2, "Low", IF(G1394 &lt;= 'Additional Data'!$Q$3, "Medium", "High"))</f>
        <v>Medium</v>
      </c>
      <c r="BK1394" t="str">
        <f>IF(K1394 &lt;= 'Additional Data'!$V$2, "Low", IF(K1394 &lt;= 'Additional Data'!$V$3, "Medium", "High"))</f>
        <v>Medium</v>
      </c>
      <c r="BL1394" t="str">
        <f>IF(L1394 &lt;= 'Additional Data'!$AA$2, "Low", IF(L1394 &lt;= 'Additional Data'!$AA$3, "Medium", "High"))</f>
        <v>Medium</v>
      </c>
      <c r="BM1394">
        <v>1393</v>
      </c>
    </row>
    <row r="1395" spans="1:65" x14ac:dyDescent="0.25">
      <c r="A1395">
        <v>36026</v>
      </c>
      <c r="B1395" t="str">
        <f>IF(A1395 &lt;= 'Additional Data'!$B$2,"Low", IF(A1395 &lt;='Additional Data'!$B$3, "Medium", "High"))</f>
        <v>Medium</v>
      </c>
      <c r="C1395">
        <v>2</v>
      </c>
      <c r="D1395">
        <v>1</v>
      </c>
      <c r="E1395">
        <v>34</v>
      </c>
      <c r="F1395" t="str">
        <f t="shared" si="189"/>
        <v>Mid</v>
      </c>
      <c r="G1395">
        <v>20</v>
      </c>
      <c r="H1395">
        <v>4</v>
      </c>
      <c r="I1395">
        <v>10</v>
      </c>
      <c r="J1395">
        <v>6</v>
      </c>
      <c r="K1395">
        <v>4</v>
      </c>
      <c r="L1395">
        <v>17</v>
      </c>
      <c r="M1395">
        <f>INDEX('Additional Data'!$H$2:$M$2, MATCH(MAX(G1395:L1395), G1395:L1395,0))</f>
        <v>0</v>
      </c>
      <c r="N1395">
        <v>2</v>
      </c>
      <c r="O1395">
        <v>2</v>
      </c>
      <c r="P1395">
        <v>0</v>
      </c>
      <c r="Q1395">
        <v>3</v>
      </c>
      <c r="R1395">
        <v>6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3</v>
      </c>
      <c r="Z1395">
        <v>11</v>
      </c>
      <c r="AA1395">
        <v>0</v>
      </c>
      <c r="AB1395">
        <v>48</v>
      </c>
      <c r="AC1395" t="str" cm="1">
        <f t="array" ref="AC1395">_xlfn.IFS(AB1395 &lt; 30, "&lt; 30", AB1395 &lt; 40, "30-39", AB1395 &lt; 50, "40-49", AB1395 &gt;= 50, "50+")</f>
        <v>40-49</v>
      </c>
      <c r="AD1395">
        <v>2264</v>
      </c>
      <c r="AE1395">
        <v>0</v>
      </c>
      <c r="AF1395">
        <v>1</v>
      </c>
      <c r="AG1395">
        <v>0</v>
      </c>
      <c r="AH1395">
        <v>0</v>
      </c>
      <c r="AI1395">
        <v>0</v>
      </c>
      <c r="AJ1395" t="str" cm="1">
        <f t="array" ref="AJ139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9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95">
        <v>0</v>
      </c>
      <c r="AM1395">
        <v>0</v>
      </c>
      <c r="AN1395">
        <v>1</v>
      </c>
      <c r="AO1395">
        <v>0</v>
      </c>
      <c r="AP1395">
        <v>0</v>
      </c>
      <c r="AQ1395" t="str" cm="1">
        <f t="array" ref="AQ139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95" t="str" cm="1">
        <f t="array" ref="AR139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95">
        <v>44</v>
      </c>
      <c r="AT1395">
        <v>27</v>
      </c>
      <c r="AU1395">
        <v>0</v>
      </c>
      <c r="AV1395">
        <v>3</v>
      </c>
      <c r="AW1395" t="s">
        <v>45</v>
      </c>
      <c r="AX1395" t="s">
        <v>13</v>
      </c>
      <c r="AY1395" t="str">
        <f t="shared" si="190"/>
        <v>Store</v>
      </c>
      <c r="AZ1395">
        <v>5</v>
      </c>
      <c r="BA1395" t="s">
        <v>44</v>
      </c>
      <c r="BB1395">
        <f t="shared" si="191"/>
        <v>5</v>
      </c>
      <c r="BC1395">
        <f t="shared" si="192"/>
        <v>61</v>
      </c>
      <c r="BD1395">
        <f t="shared" si="193"/>
        <v>7</v>
      </c>
      <c r="BE1395">
        <f t="shared" si="194"/>
        <v>1</v>
      </c>
      <c r="BF1395">
        <f t="shared" si="195"/>
        <v>2</v>
      </c>
      <c r="BG1395">
        <f t="shared" si="196"/>
        <v>10</v>
      </c>
      <c r="BH1395">
        <f t="shared" si="197"/>
        <v>2</v>
      </c>
      <c r="BI1395" t="str">
        <f>VLOOKUP(BH1395,'Additional Data'!$E$1:$F$12,2,FALSE)</f>
        <v>Churned Customer</v>
      </c>
      <c r="BJ1395" t="str">
        <f>IF(G1395 &lt;= 'Additional Data'!$Q$2, "Low", IF(G1395 &lt;= 'Additional Data'!$Q$3, "Medium", "High"))</f>
        <v>Low</v>
      </c>
      <c r="BK1395" t="str">
        <f>IF(K1395 &lt;= 'Additional Data'!$V$2, "Low", IF(K1395 &lt;= 'Additional Data'!$V$3, "Medium", "High"))</f>
        <v>Medium</v>
      </c>
      <c r="BL1395" t="str">
        <f>IF(L1395 &lt;= 'Additional Data'!$AA$2, "Low", IF(L1395 &lt;= 'Additional Data'!$AA$3, "Medium", "High"))</f>
        <v>Medium</v>
      </c>
      <c r="BM1395">
        <v>1394</v>
      </c>
    </row>
    <row r="1396" spans="1:65" x14ac:dyDescent="0.25">
      <c r="A1396">
        <v>24639</v>
      </c>
      <c r="B1396" t="str">
        <f>IF(A1396 &lt;= 'Additional Data'!$B$2,"Low", IF(A1396 &lt;='Additional Data'!$B$3, "Medium", "High"))</f>
        <v>Low</v>
      </c>
      <c r="C1396">
        <v>1</v>
      </c>
      <c r="D1396">
        <v>1</v>
      </c>
      <c r="E1396">
        <v>3</v>
      </c>
      <c r="F1396" t="str">
        <f t="shared" si="189"/>
        <v>Very Recent</v>
      </c>
      <c r="G1396">
        <v>20</v>
      </c>
      <c r="H1396">
        <v>3</v>
      </c>
      <c r="I1396">
        <v>16</v>
      </c>
      <c r="J1396">
        <v>0</v>
      </c>
      <c r="K1396">
        <v>4</v>
      </c>
      <c r="L1396">
        <v>1</v>
      </c>
      <c r="M1396">
        <f>INDEX('Additional Data'!$H$2:$M$2, MATCH(MAX(G1396:L1396), G1396:L1396,0))</f>
        <v>0</v>
      </c>
      <c r="N1396">
        <v>3</v>
      </c>
      <c r="O1396">
        <v>2</v>
      </c>
      <c r="P1396">
        <v>0</v>
      </c>
      <c r="Q1396">
        <v>4</v>
      </c>
      <c r="R1396">
        <v>6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3</v>
      </c>
      <c r="Z1396">
        <v>11</v>
      </c>
      <c r="AA1396">
        <v>0</v>
      </c>
      <c r="AB1396">
        <v>47</v>
      </c>
      <c r="AC1396" t="str" cm="1">
        <f t="array" ref="AC1396">_xlfn.IFS(AB1396 &lt; 30, "&lt; 30", AB1396 &lt; 40, "30-39", AB1396 &lt; 50, "40-49", AB1396 &gt;= 50, "50+")</f>
        <v>40-49</v>
      </c>
      <c r="AD1396">
        <v>2311</v>
      </c>
      <c r="AE1396">
        <v>0</v>
      </c>
      <c r="AF1396">
        <v>1</v>
      </c>
      <c r="AG1396">
        <v>0</v>
      </c>
      <c r="AH1396">
        <v>0</v>
      </c>
      <c r="AI1396">
        <v>0</v>
      </c>
      <c r="AJ1396" t="str" cm="1">
        <f t="array" ref="AJ139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39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96">
        <v>0</v>
      </c>
      <c r="AM1396">
        <v>0</v>
      </c>
      <c r="AN1396">
        <v>1</v>
      </c>
      <c r="AO1396">
        <v>0</v>
      </c>
      <c r="AP1396">
        <v>0</v>
      </c>
      <c r="AQ1396" t="str" cm="1">
        <f t="array" ref="AQ139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96" t="str" cm="1">
        <f t="array" ref="AR139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96">
        <v>43</v>
      </c>
      <c r="AT1396">
        <v>42</v>
      </c>
      <c r="AU1396">
        <v>0</v>
      </c>
      <c r="AV1396">
        <v>2</v>
      </c>
      <c r="AW1396" t="s">
        <v>45</v>
      </c>
      <c r="AX1396" t="s">
        <v>13</v>
      </c>
      <c r="AY1396" t="str">
        <f t="shared" si="190"/>
        <v>Store</v>
      </c>
      <c r="AZ1396">
        <v>6</v>
      </c>
      <c r="BA1396" t="s">
        <v>44</v>
      </c>
      <c r="BB1396">
        <f t="shared" si="191"/>
        <v>6</v>
      </c>
      <c r="BC1396">
        <f t="shared" si="192"/>
        <v>44</v>
      </c>
      <c r="BD1396">
        <f t="shared" si="193"/>
        <v>10</v>
      </c>
      <c r="BE1396">
        <f t="shared" si="194"/>
        <v>2</v>
      </c>
      <c r="BF1396">
        <f t="shared" si="195"/>
        <v>1</v>
      </c>
      <c r="BG1396">
        <f t="shared" si="196"/>
        <v>13</v>
      </c>
      <c r="BH1396">
        <f t="shared" si="197"/>
        <v>3</v>
      </c>
      <c r="BI1396" t="str">
        <f>VLOOKUP(BH1396,'Additional Data'!$E$1:$F$12,2,FALSE)</f>
        <v>At Risk</v>
      </c>
      <c r="BJ1396" t="str">
        <f>IF(G1396 &lt;= 'Additional Data'!$Q$2, "Low", IF(G1396 &lt;= 'Additional Data'!$Q$3, "Medium", "High"))</f>
        <v>Low</v>
      </c>
      <c r="BK1396" t="str">
        <f>IF(K1396 &lt;= 'Additional Data'!$V$2, "Low", IF(K1396 &lt;= 'Additional Data'!$V$3, "Medium", "High"))</f>
        <v>Medium</v>
      </c>
      <c r="BL1396" t="str">
        <f>IF(L1396 &lt;= 'Additional Data'!$AA$2, "Low", IF(L1396 &lt;= 'Additional Data'!$AA$3, "Medium", "High"))</f>
        <v>Low</v>
      </c>
      <c r="BM1396">
        <v>1395</v>
      </c>
    </row>
    <row r="1397" spans="1:65" x14ac:dyDescent="0.25">
      <c r="A1397">
        <v>34578</v>
      </c>
      <c r="B1397" t="str">
        <f>IF(A1397 &lt;= 'Additional Data'!$B$2,"Low", IF(A1397 &lt;='Additional Data'!$B$3, "Medium", "High"))</f>
        <v>Low</v>
      </c>
      <c r="C1397">
        <v>2</v>
      </c>
      <c r="D1397">
        <v>1</v>
      </c>
      <c r="E1397">
        <v>1</v>
      </c>
      <c r="F1397" t="str">
        <f t="shared" si="189"/>
        <v>Very Recent</v>
      </c>
      <c r="G1397">
        <v>7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f>INDEX('Additional Data'!$H$2:$M$2, MATCH(MAX(G1397:L1397), G1397:L1397,0))</f>
        <v>0</v>
      </c>
      <c r="N1397">
        <v>1</v>
      </c>
      <c r="O1397">
        <v>1</v>
      </c>
      <c r="P1397">
        <v>0</v>
      </c>
      <c r="Q1397">
        <v>2</v>
      </c>
      <c r="R1397">
        <v>6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3</v>
      </c>
      <c r="Z1397">
        <v>11</v>
      </c>
      <c r="AA1397">
        <v>0</v>
      </c>
      <c r="AB1397">
        <v>48</v>
      </c>
      <c r="AC1397" t="str" cm="1">
        <f t="array" ref="AC1397">_xlfn.IFS(AB1397 &lt; 30, "&lt; 30", AB1397 &lt; 40, "30-39", AB1397 &lt; 50, "40-49", AB1397 &gt;= 50, "50+")</f>
        <v>40-49</v>
      </c>
      <c r="AD1397">
        <v>2238</v>
      </c>
      <c r="AE1397">
        <v>0</v>
      </c>
      <c r="AF1397">
        <v>0</v>
      </c>
      <c r="AG1397">
        <v>0</v>
      </c>
      <c r="AH1397">
        <v>1</v>
      </c>
      <c r="AI1397">
        <v>0</v>
      </c>
      <c r="AJ1397" t="str" cm="1">
        <f t="array" ref="AJ139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39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397">
        <v>0</v>
      </c>
      <c r="AM1397">
        <v>0</v>
      </c>
      <c r="AN1397">
        <v>0</v>
      </c>
      <c r="AO1397">
        <v>0</v>
      </c>
      <c r="AP1397">
        <v>1</v>
      </c>
      <c r="AQ1397" t="str" cm="1">
        <f t="array" ref="AQ139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397" t="str" cm="1">
        <f t="array" ref="AR139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397">
        <v>8</v>
      </c>
      <c r="AT1397">
        <v>8</v>
      </c>
      <c r="AU1397">
        <v>0</v>
      </c>
      <c r="AV1397">
        <v>3</v>
      </c>
      <c r="AW1397" t="s">
        <v>45</v>
      </c>
      <c r="AX1397" t="s">
        <v>13</v>
      </c>
      <c r="AY1397" t="str">
        <f t="shared" si="190"/>
        <v>Store</v>
      </c>
      <c r="AZ1397">
        <v>3</v>
      </c>
      <c r="BA1397" t="s">
        <v>44</v>
      </c>
      <c r="BB1397">
        <f t="shared" si="191"/>
        <v>3</v>
      </c>
      <c r="BC1397">
        <f t="shared" si="192"/>
        <v>8</v>
      </c>
      <c r="BD1397">
        <f t="shared" si="193"/>
        <v>10</v>
      </c>
      <c r="BE1397">
        <f t="shared" si="194"/>
        <v>0</v>
      </c>
      <c r="BF1397">
        <f t="shared" si="195"/>
        <v>0</v>
      </c>
      <c r="BG1397">
        <f t="shared" si="196"/>
        <v>10</v>
      </c>
      <c r="BH1397">
        <f t="shared" si="197"/>
        <v>2</v>
      </c>
      <c r="BI1397" t="str">
        <f>VLOOKUP(BH1397,'Additional Data'!$E$1:$F$12,2,FALSE)</f>
        <v>Churned Customer</v>
      </c>
      <c r="BJ1397" t="str">
        <f>IF(G1397 &lt;= 'Additional Data'!$Q$2, "Low", IF(G1397 &lt;= 'Additional Data'!$Q$3, "Medium", "High"))</f>
        <v>Low</v>
      </c>
      <c r="BK1397" t="str">
        <f>IF(K1397 &lt;= 'Additional Data'!$V$2, "Low", IF(K1397 &lt;= 'Additional Data'!$V$3, "Medium", "High"))</f>
        <v>Low</v>
      </c>
      <c r="BL1397" t="str">
        <f>IF(L1397 &lt;= 'Additional Data'!$AA$2, "Low", IF(L1397 &lt;= 'Additional Data'!$AA$3, "Medium", "High"))</f>
        <v>Low</v>
      </c>
      <c r="BM1397">
        <v>1396</v>
      </c>
    </row>
    <row r="1398" spans="1:65" x14ac:dyDescent="0.25">
      <c r="A1398">
        <v>65704</v>
      </c>
      <c r="B1398" t="str">
        <f>IF(A1398 &lt;= 'Additional Data'!$B$2,"Low", IF(A1398 &lt;='Additional Data'!$B$3, "Medium", "High"))</f>
        <v>Medium</v>
      </c>
      <c r="C1398">
        <v>0</v>
      </c>
      <c r="D1398">
        <v>0</v>
      </c>
      <c r="E1398">
        <v>18</v>
      </c>
      <c r="F1398" t="str">
        <f t="shared" si="189"/>
        <v>Recent</v>
      </c>
      <c r="G1398">
        <v>279</v>
      </c>
      <c r="H1398">
        <v>172</v>
      </c>
      <c r="I1398">
        <v>74</v>
      </c>
      <c r="J1398">
        <v>38</v>
      </c>
      <c r="K1398">
        <v>8</v>
      </c>
      <c r="L1398">
        <v>246</v>
      </c>
      <c r="M1398">
        <f>INDEX('Additional Data'!$H$2:$M$2, MATCH(MAX(G1398:L1398), G1398:L1398,0))</f>
        <v>0</v>
      </c>
      <c r="N1398">
        <v>1</v>
      </c>
      <c r="O1398">
        <v>2</v>
      </c>
      <c r="P1398">
        <v>10</v>
      </c>
      <c r="Q1398">
        <v>10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3</v>
      </c>
      <c r="Z1398">
        <v>11</v>
      </c>
      <c r="AA1398">
        <v>0</v>
      </c>
      <c r="AB1398">
        <v>48</v>
      </c>
      <c r="AC1398" t="str" cm="1">
        <f t="array" ref="AC1398">_xlfn.IFS(AB1398 &lt; 30, "&lt; 30", AB1398 &lt; 40, "30-39", AB1398 &lt; 50, "40-49", AB1398 &gt;= 50, "50+")</f>
        <v>40-49</v>
      </c>
      <c r="AD1398">
        <v>2418</v>
      </c>
      <c r="AE1398">
        <v>0</v>
      </c>
      <c r="AF1398">
        <v>0</v>
      </c>
      <c r="AG1398">
        <v>1</v>
      </c>
      <c r="AH1398">
        <v>0</v>
      </c>
      <c r="AI1398">
        <v>0</v>
      </c>
      <c r="AJ1398" t="str" cm="1">
        <f t="array" ref="AJ139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39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98">
        <v>1</v>
      </c>
      <c r="AM1398">
        <v>0</v>
      </c>
      <c r="AN1398">
        <v>0</v>
      </c>
      <c r="AO1398">
        <v>0</v>
      </c>
      <c r="AP1398">
        <v>0</v>
      </c>
      <c r="AQ1398" t="str" cm="1">
        <f t="array" ref="AQ139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398" t="str" cm="1">
        <f t="array" ref="AR139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398">
        <v>571</v>
      </c>
      <c r="AT1398">
        <v>325</v>
      </c>
      <c r="AU1398">
        <v>0</v>
      </c>
      <c r="AV1398">
        <v>0</v>
      </c>
      <c r="AW1398" t="s">
        <v>46</v>
      </c>
      <c r="AX1398" t="s">
        <v>12</v>
      </c>
      <c r="AY1398" t="str">
        <f t="shared" si="190"/>
        <v>Catalog</v>
      </c>
      <c r="AZ1398">
        <v>22</v>
      </c>
      <c r="BA1398" t="s">
        <v>44</v>
      </c>
      <c r="BB1398">
        <f t="shared" si="191"/>
        <v>22</v>
      </c>
      <c r="BC1398">
        <f t="shared" si="192"/>
        <v>817</v>
      </c>
      <c r="BD1398">
        <f t="shared" si="193"/>
        <v>9</v>
      </c>
      <c r="BE1398">
        <f t="shared" si="194"/>
        <v>8</v>
      </c>
      <c r="BF1398">
        <f t="shared" si="195"/>
        <v>6</v>
      </c>
      <c r="BG1398">
        <f t="shared" si="196"/>
        <v>23</v>
      </c>
      <c r="BH1398">
        <f t="shared" si="197"/>
        <v>8</v>
      </c>
      <c r="BI1398" t="str">
        <f>VLOOKUP(BH1398,'Additional Data'!$E$1:$F$12,2,FALSE)</f>
        <v>Top Customer</v>
      </c>
      <c r="BJ1398" t="str">
        <f>IF(G1398 &lt;= 'Additional Data'!$Q$2, "Low", IF(G1398 &lt;= 'Additional Data'!$Q$3, "Medium", "High"))</f>
        <v>Medium</v>
      </c>
      <c r="BK1398" t="str">
        <f>IF(K1398 &lt;= 'Additional Data'!$V$2, "Low", IF(K1398 &lt;= 'Additional Data'!$V$3, "Medium", "High"))</f>
        <v>Medium</v>
      </c>
      <c r="BL1398" t="str">
        <f>IF(L1398 &lt;= 'Additional Data'!$AA$2, "Low", IF(L1398 &lt;= 'Additional Data'!$AA$3, "Medium", "High"))</f>
        <v>High</v>
      </c>
      <c r="BM1398">
        <v>1397</v>
      </c>
    </row>
    <row r="1399" spans="1:65" x14ac:dyDescent="0.25">
      <c r="A1399">
        <v>63810</v>
      </c>
      <c r="B1399" t="str">
        <f>IF(A1399 &lt;= 'Additional Data'!$B$2,"Low", IF(A1399 &lt;='Additional Data'!$B$3, "Medium", "High"))</f>
        <v>Medium</v>
      </c>
      <c r="C1399">
        <v>0</v>
      </c>
      <c r="D1399">
        <v>1</v>
      </c>
      <c r="E1399">
        <v>45</v>
      </c>
      <c r="F1399" t="str">
        <f t="shared" si="189"/>
        <v>Mid</v>
      </c>
      <c r="G1399">
        <v>977</v>
      </c>
      <c r="H1399">
        <v>12</v>
      </c>
      <c r="I1399">
        <v>253</v>
      </c>
      <c r="J1399">
        <v>16</v>
      </c>
      <c r="K1399">
        <v>12</v>
      </c>
      <c r="L1399">
        <v>101</v>
      </c>
      <c r="M1399">
        <f>INDEX('Additional Data'!$H$2:$M$2, MATCH(MAX(G1399:L1399), G1399:L1399,0))</f>
        <v>0</v>
      </c>
      <c r="N1399">
        <v>4</v>
      </c>
      <c r="O1399">
        <v>4</v>
      </c>
      <c r="P1399">
        <v>3</v>
      </c>
      <c r="Q1399">
        <v>12</v>
      </c>
      <c r="R1399">
        <v>8</v>
      </c>
      <c r="S1399">
        <v>0</v>
      </c>
      <c r="T1399">
        <v>1</v>
      </c>
      <c r="U1399">
        <v>0</v>
      </c>
      <c r="V1399">
        <v>0</v>
      </c>
      <c r="W1399">
        <v>0</v>
      </c>
      <c r="X1399">
        <v>0</v>
      </c>
      <c r="Y1399">
        <v>3</v>
      </c>
      <c r="Z1399">
        <v>11</v>
      </c>
      <c r="AA1399">
        <v>0</v>
      </c>
      <c r="AB1399">
        <v>54</v>
      </c>
      <c r="AC1399" t="str" cm="1">
        <f t="array" ref="AC1399">_xlfn.IFS(AB1399 &lt; 30, "&lt; 30", AB1399 &lt; 40, "30-39", AB1399 &lt; 50, "40-49", AB1399 &gt;= 50, "50+")</f>
        <v>50+</v>
      </c>
      <c r="AD1399">
        <v>2754</v>
      </c>
      <c r="AE1399">
        <v>0</v>
      </c>
      <c r="AF1399">
        <v>0</v>
      </c>
      <c r="AG1399">
        <v>1</v>
      </c>
      <c r="AH1399">
        <v>0</v>
      </c>
      <c r="AI1399">
        <v>0</v>
      </c>
      <c r="AJ1399" t="str" cm="1">
        <f t="array" ref="AJ139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39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399">
        <v>0</v>
      </c>
      <c r="AM1399">
        <v>0</v>
      </c>
      <c r="AN1399">
        <v>1</v>
      </c>
      <c r="AO1399">
        <v>0</v>
      </c>
      <c r="AP1399">
        <v>0</v>
      </c>
      <c r="AQ1399" t="str" cm="1">
        <f t="array" ref="AQ139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399" t="str" cm="1">
        <f t="array" ref="AR139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399">
        <v>1270</v>
      </c>
      <c r="AT1399">
        <v>1169</v>
      </c>
      <c r="AU1399">
        <v>1</v>
      </c>
      <c r="AV1399">
        <v>1</v>
      </c>
      <c r="AW1399" t="s">
        <v>43</v>
      </c>
      <c r="AX1399" t="s">
        <v>13</v>
      </c>
      <c r="AY1399" t="str">
        <f t="shared" si="190"/>
        <v>Store</v>
      </c>
      <c r="AZ1399">
        <v>19</v>
      </c>
      <c r="BA1399" t="s">
        <v>48</v>
      </c>
      <c r="BB1399">
        <f t="shared" si="191"/>
        <v>19</v>
      </c>
      <c r="BC1399">
        <f t="shared" si="192"/>
        <v>1371</v>
      </c>
      <c r="BD1399">
        <f t="shared" si="193"/>
        <v>6</v>
      </c>
      <c r="BE1399">
        <f t="shared" si="194"/>
        <v>7</v>
      </c>
      <c r="BF1399">
        <f t="shared" si="195"/>
        <v>8</v>
      </c>
      <c r="BG1399">
        <f t="shared" si="196"/>
        <v>21</v>
      </c>
      <c r="BH1399">
        <f t="shared" si="197"/>
        <v>8</v>
      </c>
      <c r="BI1399" t="str">
        <f>VLOOKUP(BH1399,'Additional Data'!$E$1:$F$12,2,FALSE)</f>
        <v>Top Customer</v>
      </c>
      <c r="BJ1399" t="str">
        <f>IF(G1399 &lt;= 'Additional Data'!$Q$2, "Low", IF(G1399 &lt;= 'Additional Data'!$Q$3, "Medium", "High"))</f>
        <v>High</v>
      </c>
      <c r="BK1399" t="str">
        <f>IF(K1399 &lt;= 'Additional Data'!$V$2, "Low", IF(K1399 &lt;= 'Additional Data'!$V$3, "Medium", "High"))</f>
        <v>Medium</v>
      </c>
      <c r="BL1399" t="str">
        <f>IF(L1399 &lt;= 'Additional Data'!$AA$2, "Low", IF(L1399 &lt;= 'Additional Data'!$AA$3, "Medium", "High"))</f>
        <v>High</v>
      </c>
      <c r="BM1399">
        <v>1398</v>
      </c>
    </row>
    <row r="1400" spans="1:65" x14ac:dyDescent="0.25">
      <c r="A1400">
        <v>54132</v>
      </c>
      <c r="B1400" t="str">
        <f>IF(A1400 &lt;= 'Additional Data'!$B$2,"Low", IF(A1400 &lt;='Additional Data'!$B$3, "Medium", "High"))</f>
        <v>Medium</v>
      </c>
      <c r="C1400">
        <v>0</v>
      </c>
      <c r="D1400">
        <v>1</v>
      </c>
      <c r="E1400">
        <v>81</v>
      </c>
      <c r="F1400" t="str">
        <f t="shared" si="189"/>
        <v>Old</v>
      </c>
      <c r="G1400">
        <v>30</v>
      </c>
      <c r="H1400">
        <v>1</v>
      </c>
      <c r="I1400">
        <v>8</v>
      </c>
      <c r="J1400">
        <v>0</v>
      </c>
      <c r="K1400">
        <v>0</v>
      </c>
      <c r="L1400">
        <v>3</v>
      </c>
      <c r="M1400">
        <f>INDEX('Additional Data'!$H$2:$M$2, MATCH(MAX(G1400:L1400), G1400:L1400,0))</f>
        <v>0</v>
      </c>
      <c r="N1400">
        <v>1</v>
      </c>
      <c r="O1400">
        <v>1</v>
      </c>
      <c r="P1400">
        <v>0</v>
      </c>
      <c r="Q1400">
        <v>3</v>
      </c>
      <c r="R1400">
        <v>7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3</v>
      </c>
      <c r="Z1400">
        <v>11</v>
      </c>
      <c r="AA1400">
        <v>0</v>
      </c>
      <c r="AB1400">
        <v>51</v>
      </c>
      <c r="AC1400" t="str" cm="1">
        <f t="array" ref="AC1400">_xlfn.IFS(AB1400 &lt; 30, "&lt; 30", AB1400 &lt; 40, "30-39", AB1400 &lt; 50, "40-49", AB1400 &gt;= 50, "50+")</f>
        <v>50+</v>
      </c>
      <c r="AD1400">
        <v>2292</v>
      </c>
      <c r="AE1400">
        <v>0</v>
      </c>
      <c r="AF1400">
        <v>0</v>
      </c>
      <c r="AG1400">
        <v>0</v>
      </c>
      <c r="AH1400">
        <v>1</v>
      </c>
      <c r="AI1400">
        <v>0</v>
      </c>
      <c r="AJ1400" t="str" cm="1">
        <f t="array" ref="AJ140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0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00">
        <v>0</v>
      </c>
      <c r="AM1400">
        <v>0</v>
      </c>
      <c r="AN1400">
        <v>0</v>
      </c>
      <c r="AO1400">
        <v>0</v>
      </c>
      <c r="AP1400">
        <v>1</v>
      </c>
      <c r="AQ1400" t="str" cm="1">
        <f t="array" ref="AQ140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400" t="str" cm="1">
        <f t="array" ref="AR140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00">
        <v>39</v>
      </c>
      <c r="AT1400">
        <v>36</v>
      </c>
      <c r="AU1400">
        <v>0</v>
      </c>
      <c r="AV1400">
        <v>1</v>
      </c>
      <c r="AW1400" t="s">
        <v>45</v>
      </c>
      <c r="AX1400" t="s">
        <v>13</v>
      </c>
      <c r="AY1400" t="str">
        <f t="shared" si="190"/>
        <v>Store</v>
      </c>
      <c r="AZ1400">
        <v>4</v>
      </c>
      <c r="BA1400" t="s">
        <v>44</v>
      </c>
      <c r="BB1400">
        <f t="shared" si="191"/>
        <v>4</v>
      </c>
      <c r="BC1400">
        <f t="shared" si="192"/>
        <v>42</v>
      </c>
      <c r="BD1400">
        <f t="shared" si="193"/>
        <v>1.9999999999999996</v>
      </c>
      <c r="BE1400">
        <f t="shared" si="194"/>
        <v>0</v>
      </c>
      <c r="BF1400">
        <f t="shared" si="195"/>
        <v>1</v>
      </c>
      <c r="BG1400">
        <f t="shared" si="196"/>
        <v>2.9999999999999996</v>
      </c>
      <c r="BH1400">
        <f t="shared" si="197"/>
        <v>0</v>
      </c>
      <c r="BI1400" t="str">
        <f>VLOOKUP(BH1400,'Additional Data'!$E$1:$F$12,2,FALSE)</f>
        <v>Churned Customer</v>
      </c>
      <c r="BJ1400" t="str">
        <f>IF(G1400 &lt;= 'Additional Data'!$Q$2, "Low", IF(G1400 &lt;= 'Additional Data'!$Q$3, "Medium", "High"))</f>
        <v>Medium</v>
      </c>
      <c r="BK1400" t="str">
        <f>IF(K1400 &lt;= 'Additional Data'!$V$2, "Low", IF(K1400 &lt;= 'Additional Data'!$V$3, "Medium", "High"))</f>
        <v>Low</v>
      </c>
      <c r="BL1400" t="str">
        <f>IF(L1400 &lt;= 'Additional Data'!$AA$2, "Low", IF(L1400 &lt;= 'Additional Data'!$AA$3, "Medium", "High"))</f>
        <v>Low</v>
      </c>
      <c r="BM1400">
        <v>1399</v>
      </c>
    </row>
    <row r="1401" spans="1:65" x14ac:dyDescent="0.25">
      <c r="A1401">
        <v>18690</v>
      </c>
      <c r="B1401" t="str">
        <f>IF(A1401 &lt;= 'Additional Data'!$B$2,"Low", IF(A1401 &lt;='Additional Data'!$B$3, "Medium", "High"))</f>
        <v>Low</v>
      </c>
      <c r="C1401">
        <v>0</v>
      </c>
      <c r="D1401">
        <v>0</v>
      </c>
      <c r="E1401">
        <v>77</v>
      </c>
      <c r="F1401" t="str">
        <f t="shared" si="189"/>
        <v>Old</v>
      </c>
      <c r="G1401">
        <v>6</v>
      </c>
      <c r="H1401">
        <v>1</v>
      </c>
      <c r="I1401">
        <v>7</v>
      </c>
      <c r="J1401">
        <v>23</v>
      </c>
      <c r="K1401">
        <v>4</v>
      </c>
      <c r="L1401">
        <v>19</v>
      </c>
      <c r="M1401">
        <f>INDEX('Additional Data'!$H$2:$M$2, MATCH(MAX(G1401:L1401), G1401:L1401,0))</f>
        <v>0</v>
      </c>
      <c r="N1401">
        <v>1</v>
      </c>
      <c r="O1401">
        <v>1</v>
      </c>
      <c r="P1401">
        <v>1</v>
      </c>
      <c r="Q1401">
        <v>2</v>
      </c>
      <c r="R1401">
        <v>8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3</v>
      </c>
      <c r="Z1401">
        <v>11</v>
      </c>
      <c r="AA1401">
        <v>0</v>
      </c>
      <c r="AB1401">
        <v>61</v>
      </c>
      <c r="AC1401" t="str" cm="1">
        <f t="array" ref="AC1401">_xlfn.IFS(AB1401 &lt; 30, "&lt; 30", AB1401 &lt; 40, "30-39", AB1401 &lt; 50, "40-49", AB1401 &gt;= 50, "50+")</f>
        <v>50+</v>
      </c>
      <c r="AD1401">
        <v>2707</v>
      </c>
      <c r="AE1401">
        <v>0</v>
      </c>
      <c r="AF1401">
        <v>1</v>
      </c>
      <c r="AG1401">
        <v>0</v>
      </c>
      <c r="AH1401">
        <v>0</v>
      </c>
      <c r="AI1401">
        <v>0</v>
      </c>
      <c r="AJ1401" t="str" cm="1">
        <f t="array" ref="AJ140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0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01">
        <v>0</v>
      </c>
      <c r="AM1401">
        <v>0</v>
      </c>
      <c r="AN1401">
        <v>1</v>
      </c>
      <c r="AO1401">
        <v>0</v>
      </c>
      <c r="AP1401">
        <v>0</v>
      </c>
      <c r="AQ1401" t="str" cm="1">
        <f t="array" ref="AQ140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01" t="str" cm="1">
        <f t="array" ref="AR140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01">
        <v>41</v>
      </c>
      <c r="AT1401">
        <v>22</v>
      </c>
      <c r="AU1401">
        <v>0</v>
      </c>
      <c r="AV1401">
        <v>0</v>
      </c>
      <c r="AW1401" t="s">
        <v>45</v>
      </c>
      <c r="AX1401" t="s">
        <v>13</v>
      </c>
      <c r="AY1401" t="str">
        <f t="shared" si="190"/>
        <v>Store</v>
      </c>
      <c r="AZ1401">
        <v>4</v>
      </c>
      <c r="BA1401" t="s">
        <v>44</v>
      </c>
      <c r="BB1401">
        <f t="shared" si="191"/>
        <v>4</v>
      </c>
      <c r="BC1401">
        <f t="shared" si="192"/>
        <v>60</v>
      </c>
      <c r="BD1401">
        <f t="shared" si="193"/>
        <v>3.0000000000000004</v>
      </c>
      <c r="BE1401">
        <f t="shared" si="194"/>
        <v>0</v>
      </c>
      <c r="BF1401">
        <f t="shared" si="195"/>
        <v>2</v>
      </c>
      <c r="BG1401">
        <f t="shared" si="196"/>
        <v>5</v>
      </c>
      <c r="BH1401">
        <f t="shared" si="197"/>
        <v>0</v>
      </c>
      <c r="BI1401" t="str">
        <f>VLOOKUP(BH1401,'Additional Data'!$E$1:$F$12,2,FALSE)</f>
        <v>Churned Customer</v>
      </c>
      <c r="BJ1401" t="str">
        <f>IF(G1401 &lt;= 'Additional Data'!$Q$2, "Low", IF(G1401 &lt;= 'Additional Data'!$Q$3, "Medium", "High"))</f>
        <v>Low</v>
      </c>
      <c r="BK1401" t="str">
        <f>IF(K1401 &lt;= 'Additional Data'!$V$2, "Low", IF(K1401 &lt;= 'Additional Data'!$V$3, "Medium", "High"))</f>
        <v>Medium</v>
      </c>
      <c r="BL1401" t="str">
        <f>IF(L1401 &lt;= 'Additional Data'!$AA$2, "Low", IF(L1401 &lt;= 'Additional Data'!$AA$3, "Medium", "High"))</f>
        <v>Medium</v>
      </c>
      <c r="BM1401">
        <v>1400</v>
      </c>
    </row>
    <row r="1402" spans="1:65" x14ac:dyDescent="0.25">
      <c r="A1402">
        <v>28164</v>
      </c>
      <c r="B1402" t="str">
        <f>IF(A1402 &lt;= 'Additional Data'!$B$2,"Low", IF(A1402 &lt;='Additional Data'!$B$3, "Medium", "High"))</f>
        <v>Low</v>
      </c>
      <c r="C1402">
        <v>1</v>
      </c>
      <c r="D1402">
        <v>0</v>
      </c>
      <c r="E1402">
        <v>23</v>
      </c>
      <c r="F1402" t="str">
        <f t="shared" si="189"/>
        <v>Recent</v>
      </c>
      <c r="G1402">
        <v>3</v>
      </c>
      <c r="H1402">
        <v>18</v>
      </c>
      <c r="I1402">
        <v>26</v>
      </c>
      <c r="J1402">
        <v>11</v>
      </c>
      <c r="K1402">
        <v>8</v>
      </c>
      <c r="L1402">
        <v>12</v>
      </c>
      <c r="M1402">
        <f>INDEX('Additional Data'!$H$2:$M$2, MATCH(MAX(G1402:L1402), G1402:L1402,0))</f>
        <v>0</v>
      </c>
      <c r="N1402">
        <v>3</v>
      </c>
      <c r="O1402">
        <v>2</v>
      </c>
      <c r="P1402">
        <v>0</v>
      </c>
      <c r="Q1402">
        <v>4</v>
      </c>
      <c r="R1402">
        <v>7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3</v>
      </c>
      <c r="Z1402">
        <v>11</v>
      </c>
      <c r="AA1402">
        <v>0</v>
      </c>
      <c r="AB1402">
        <v>50</v>
      </c>
      <c r="AC1402" t="str" cm="1">
        <f t="array" ref="AC1402">_xlfn.IFS(AB1402 &lt; 30, "&lt; 30", AB1402 &lt; 40, "30-39", AB1402 &lt; 50, "40-49", AB1402 &gt;= 50, "50+")</f>
        <v>50+</v>
      </c>
      <c r="AD1402">
        <v>2580</v>
      </c>
      <c r="AE1402">
        <v>0</v>
      </c>
      <c r="AF1402">
        <v>1</v>
      </c>
      <c r="AG1402">
        <v>0</v>
      </c>
      <c r="AH1402">
        <v>0</v>
      </c>
      <c r="AI1402">
        <v>0</v>
      </c>
      <c r="AJ1402" t="str" cm="1">
        <f t="array" ref="AJ140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0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02">
        <v>0</v>
      </c>
      <c r="AM1402">
        <v>0</v>
      </c>
      <c r="AN1402">
        <v>1</v>
      </c>
      <c r="AO1402">
        <v>0</v>
      </c>
      <c r="AP1402">
        <v>0</v>
      </c>
      <c r="AQ1402" t="str" cm="1">
        <f t="array" ref="AQ140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02" t="str" cm="1">
        <f t="array" ref="AR140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02">
        <v>66</v>
      </c>
      <c r="AT1402">
        <v>54</v>
      </c>
      <c r="AU1402">
        <v>0</v>
      </c>
      <c r="AV1402">
        <v>1</v>
      </c>
      <c r="AW1402" t="s">
        <v>47</v>
      </c>
      <c r="AX1402" t="s">
        <v>13</v>
      </c>
      <c r="AY1402" t="str">
        <f t="shared" si="190"/>
        <v>Store</v>
      </c>
      <c r="AZ1402">
        <v>6</v>
      </c>
      <c r="BA1402" t="s">
        <v>44</v>
      </c>
      <c r="BB1402">
        <f t="shared" si="191"/>
        <v>6</v>
      </c>
      <c r="BC1402">
        <f t="shared" si="192"/>
        <v>78</v>
      </c>
      <c r="BD1402">
        <f t="shared" si="193"/>
        <v>8</v>
      </c>
      <c r="BE1402">
        <f t="shared" si="194"/>
        <v>2</v>
      </c>
      <c r="BF1402">
        <f t="shared" si="195"/>
        <v>2</v>
      </c>
      <c r="BG1402">
        <f t="shared" si="196"/>
        <v>12</v>
      </c>
      <c r="BH1402">
        <f t="shared" si="197"/>
        <v>3</v>
      </c>
      <c r="BI1402" t="str">
        <f>VLOOKUP(BH1402,'Additional Data'!$E$1:$F$12,2,FALSE)</f>
        <v>At Risk</v>
      </c>
      <c r="BJ1402" t="str">
        <f>IF(G1402 &lt;= 'Additional Data'!$Q$2, "Low", IF(G1402 &lt;= 'Additional Data'!$Q$3, "Medium", "High"))</f>
        <v>Low</v>
      </c>
      <c r="BK1402" t="str">
        <f>IF(K1402 &lt;= 'Additional Data'!$V$2, "Low", IF(K1402 &lt;= 'Additional Data'!$V$3, "Medium", "High"))</f>
        <v>Medium</v>
      </c>
      <c r="BL1402" t="str">
        <f>IF(L1402 &lt;= 'Additional Data'!$AA$2, "Low", IF(L1402 &lt;= 'Additional Data'!$AA$3, "Medium", "High"))</f>
        <v>Medium</v>
      </c>
      <c r="BM1402">
        <v>1401</v>
      </c>
    </row>
    <row r="1403" spans="1:65" x14ac:dyDescent="0.25">
      <c r="A1403">
        <v>34596</v>
      </c>
      <c r="B1403" t="str">
        <f>IF(A1403 &lt;= 'Additional Data'!$B$2,"Low", IF(A1403 &lt;='Additional Data'!$B$3, "Medium", "High"))</f>
        <v>Low</v>
      </c>
      <c r="C1403">
        <v>1</v>
      </c>
      <c r="D1403">
        <v>0</v>
      </c>
      <c r="E1403">
        <v>48</v>
      </c>
      <c r="F1403" t="str">
        <f t="shared" si="189"/>
        <v>Mid</v>
      </c>
      <c r="G1403">
        <v>14</v>
      </c>
      <c r="H1403">
        <v>0</v>
      </c>
      <c r="I1403">
        <v>2</v>
      </c>
      <c r="J1403">
        <v>0</v>
      </c>
      <c r="K1403">
        <v>0</v>
      </c>
      <c r="L1403">
        <v>7</v>
      </c>
      <c r="M1403">
        <f>INDEX('Additional Data'!$H$2:$M$2, MATCH(MAX(G1403:L1403), G1403:L1403,0))</f>
        <v>0</v>
      </c>
      <c r="N1403">
        <v>1</v>
      </c>
      <c r="O1403">
        <v>1</v>
      </c>
      <c r="P1403">
        <v>0</v>
      </c>
      <c r="Q1403">
        <v>2</v>
      </c>
      <c r="R1403">
        <v>8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3</v>
      </c>
      <c r="Z1403">
        <v>11</v>
      </c>
      <c r="AA1403">
        <v>0</v>
      </c>
      <c r="AB1403">
        <v>46</v>
      </c>
      <c r="AC1403" t="str" cm="1">
        <f t="array" ref="AC1403">_xlfn.IFS(AB1403 &lt; 30, "&lt; 30", AB1403 &lt; 40, "30-39", AB1403 &lt; 50, "40-49", AB1403 &gt;= 50, "50+")</f>
        <v>40-49</v>
      </c>
      <c r="AD1403">
        <v>2601</v>
      </c>
      <c r="AE1403">
        <v>0</v>
      </c>
      <c r="AF1403">
        <v>1</v>
      </c>
      <c r="AG1403">
        <v>0</v>
      </c>
      <c r="AH1403">
        <v>0</v>
      </c>
      <c r="AI1403">
        <v>0</v>
      </c>
      <c r="AJ1403" t="str" cm="1">
        <f t="array" ref="AJ140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0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03">
        <v>0</v>
      </c>
      <c r="AM1403">
        <v>0</v>
      </c>
      <c r="AN1403">
        <v>0</v>
      </c>
      <c r="AO1403">
        <v>0</v>
      </c>
      <c r="AP1403">
        <v>1</v>
      </c>
      <c r="AQ1403" t="str" cm="1">
        <f t="array" ref="AQ140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403" t="str" cm="1">
        <f t="array" ref="AR140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03">
        <v>16</v>
      </c>
      <c r="AT1403">
        <v>9</v>
      </c>
      <c r="AU1403">
        <v>0</v>
      </c>
      <c r="AV1403">
        <v>1</v>
      </c>
      <c r="AW1403" t="s">
        <v>45</v>
      </c>
      <c r="AX1403" t="s">
        <v>13</v>
      </c>
      <c r="AY1403" t="str">
        <f t="shared" si="190"/>
        <v>Store</v>
      </c>
      <c r="AZ1403">
        <v>3</v>
      </c>
      <c r="BA1403" t="s">
        <v>44</v>
      </c>
      <c r="BB1403">
        <f t="shared" si="191"/>
        <v>3</v>
      </c>
      <c r="BC1403">
        <f t="shared" si="192"/>
        <v>23</v>
      </c>
      <c r="BD1403">
        <f t="shared" si="193"/>
        <v>6</v>
      </c>
      <c r="BE1403">
        <f t="shared" si="194"/>
        <v>0</v>
      </c>
      <c r="BF1403">
        <f t="shared" si="195"/>
        <v>0</v>
      </c>
      <c r="BG1403">
        <f t="shared" si="196"/>
        <v>6</v>
      </c>
      <c r="BH1403">
        <f t="shared" si="197"/>
        <v>0</v>
      </c>
      <c r="BI1403" t="str">
        <f>VLOOKUP(BH1403,'Additional Data'!$E$1:$F$12,2,FALSE)</f>
        <v>Churned Customer</v>
      </c>
      <c r="BJ1403" t="str">
        <f>IF(G1403 &lt;= 'Additional Data'!$Q$2, "Low", IF(G1403 &lt;= 'Additional Data'!$Q$3, "Medium", "High"))</f>
        <v>Low</v>
      </c>
      <c r="BK1403" t="str">
        <f>IF(K1403 &lt;= 'Additional Data'!$V$2, "Low", IF(K1403 &lt;= 'Additional Data'!$V$3, "Medium", "High"))</f>
        <v>Low</v>
      </c>
      <c r="BL1403" t="str">
        <f>IF(L1403 &lt;= 'Additional Data'!$AA$2, "Low", IF(L1403 &lt;= 'Additional Data'!$AA$3, "Medium", "High"))</f>
        <v>Low</v>
      </c>
      <c r="BM1403">
        <v>1402</v>
      </c>
    </row>
    <row r="1404" spans="1:65" x14ac:dyDescent="0.25">
      <c r="A1404">
        <v>43269</v>
      </c>
      <c r="B1404" t="str">
        <f>IF(A1404 &lt;= 'Additional Data'!$B$2,"Low", IF(A1404 &lt;='Additional Data'!$B$3, "Medium", "High"))</f>
        <v>Medium</v>
      </c>
      <c r="C1404">
        <v>1</v>
      </c>
      <c r="D1404">
        <v>0</v>
      </c>
      <c r="E1404">
        <v>61</v>
      </c>
      <c r="F1404" t="str">
        <f t="shared" si="189"/>
        <v>Old</v>
      </c>
      <c r="G1404">
        <v>10</v>
      </c>
      <c r="H1404">
        <v>1</v>
      </c>
      <c r="I1404">
        <v>7</v>
      </c>
      <c r="J1404">
        <v>0</v>
      </c>
      <c r="K1404">
        <v>0</v>
      </c>
      <c r="L1404">
        <v>1</v>
      </c>
      <c r="M1404">
        <f>INDEX('Additional Data'!$H$2:$M$2, MATCH(MAX(G1404:L1404), G1404:L1404,0))</f>
        <v>0</v>
      </c>
      <c r="N1404">
        <v>1</v>
      </c>
      <c r="O1404">
        <v>1</v>
      </c>
      <c r="P1404">
        <v>0</v>
      </c>
      <c r="Q1404">
        <v>2</v>
      </c>
      <c r="R1404">
        <v>8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3</v>
      </c>
      <c r="Z1404">
        <v>11</v>
      </c>
      <c r="AA1404">
        <v>0</v>
      </c>
      <c r="AB1404">
        <v>48</v>
      </c>
      <c r="AC1404" t="str" cm="1">
        <f t="array" ref="AC1404">_xlfn.IFS(AB1404 &lt; 30, "&lt; 30", AB1404 &lt; 40, "30-39", AB1404 &lt; 50, "40-49", AB1404 &gt;= 50, "50+")</f>
        <v>40-49</v>
      </c>
      <c r="AD1404">
        <v>2445</v>
      </c>
      <c r="AE1404">
        <v>0</v>
      </c>
      <c r="AF1404">
        <v>1</v>
      </c>
      <c r="AG1404">
        <v>0</v>
      </c>
      <c r="AH1404">
        <v>0</v>
      </c>
      <c r="AI1404">
        <v>0</v>
      </c>
      <c r="AJ1404" t="str" cm="1">
        <f t="array" ref="AJ140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0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04">
        <v>0</v>
      </c>
      <c r="AM1404">
        <v>0</v>
      </c>
      <c r="AN1404">
        <v>0</v>
      </c>
      <c r="AO1404">
        <v>0</v>
      </c>
      <c r="AP1404">
        <v>1</v>
      </c>
      <c r="AQ1404" t="str" cm="1">
        <f t="array" ref="AQ140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404" t="str" cm="1">
        <f t="array" ref="AR140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04">
        <v>18</v>
      </c>
      <c r="AT1404">
        <v>17</v>
      </c>
      <c r="AU1404">
        <v>0</v>
      </c>
      <c r="AV1404">
        <v>1</v>
      </c>
      <c r="AW1404" t="s">
        <v>45</v>
      </c>
      <c r="AX1404" t="s">
        <v>13</v>
      </c>
      <c r="AY1404" t="str">
        <f t="shared" si="190"/>
        <v>Store</v>
      </c>
      <c r="AZ1404">
        <v>3</v>
      </c>
      <c r="BA1404" t="s">
        <v>44</v>
      </c>
      <c r="BB1404">
        <f t="shared" si="191"/>
        <v>3</v>
      </c>
      <c r="BC1404">
        <f t="shared" si="192"/>
        <v>19</v>
      </c>
      <c r="BD1404">
        <f t="shared" si="193"/>
        <v>4</v>
      </c>
      <c r="BE1404">
        <f t="shared" si="194"/>
        <v>0</v>
      </c>
      <c r="BF1404">
        <f t="shared" si="195"/>
        <v>0</v>
      </c>
      <c r="BG1404">
        <f t="shared" si="196"/>
        <v>4</v>
      </c>
      <c r="BH1404">
        <f t="shared" si="197"/>
        <v>0</v>
      </c>
      <c r="BI1404" t="str">
        <f>VLOOKUP(BH1404,'Additional Data'!$E$1:$F$12,2,FALSE)</f>
        <v>Churned Customer</v>
      </c>
      <c r="BJ1404" t="str">
        <f>IF(G1404 &lt;= 'Additional Data'!$Q$2, "Low", IF(G1404 &lt;= 'Additional Data'!$Q$3, "Medium", "High"))</f>
        <v>Low</v>
      </c>
      <c r="BK1404" t="str">
        <f>IF(K1404 &lt;= 'Additional Data'!$V$2, "Low", IF(K1404 &lt;= 'Additional Data'!$V$3, "Medium", "High"))</f>
        <v>Low</v>
      </c>
      <c r="BL1404" t="str">
        <f>IF(L1404 &lt;= 'Additional Data'!$AA$2, "Low", IF(L1404 &lt;= 'Additional Data'!$AA$3, "Medium", "High"))</f>
        <v>Low</v>
      </c>
      <c r="BM1404">
        <v>1403</v>
      </c>
    </row>
    <row r="1405" spans="1:65" x14ac:dyDescent="0.25">
      <c r="A1405">
        <v>38741</v>
      </c>
      <c r="B1405" t="str">
        <f>IF(A1405 &lt;= 'Additional Data'!$B$2,"Low", IF(A1405 &lt;='Additional Data'!$B$3, "Medium", "High"))</f>
        <v>Medium</v>
      </c>
      <c r="C1405">
        <v>1</v>
      </c>
      <c r="D1405">
        <v>1</v>
      </c>
      <c r="E1405">
        <v>60</v>
      </c>
      <c r="F1405" t="str">
        <f t="shared" si="189"/>
        <v>Mid</v>
      </c>
      <c r="G1405">
        <v>7</v>
      </c>
      <c r="H1405">
        <v>10</v>
      </c>
      <c r="I1405">
        <v>17</v>
      </c>
      <c r="J1405">
        <v>8</v>
      </c>
      <c r="K1405">
        <v>6</v>
      </c>
      <c r="L1405">
        <v>13</v>
      </c>
      <c r="M1405">
        <f>INDEX('Additional Data'!$H$2:$M$2, MATCH(MAX(G1405:L1405), G1405:L1405,0))</f>
        <v>0</v>
      </c>
      <c r="N1405">
        <v>2</v>
      </c>
      <c r="O1405">
        <v>2</v>
      </c>
      <c r="P1405">
        <v>0</v>
      </c>
      <c r="Q1405">
        <v>3</v>
      </c>
      <c r="R1405">
        <v>7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3</v>
      </c>
      <c r="Z1405">
        <v>11</v>
      </c>
      <c r="AA1405">
        <v>0</v>
      </c>
      <c r="AB1405">
        <v>62</v>
      </c>
      <c r="AC1405" t="str" cm="1">
        <f t="array" ref="AC1405">_xlfn.IFS(AB1405 &lt; 30, "&lt; 30", AB1405 &lt; 40, "30-39", AB1405 &lt; 50, "40-49", AB1405 &gt;= 50, "50+")</f>
        <v>50+</v>
      </c>
      <c r="AD1405">
        <v>2250</v>
      </c>
      <c r="AE1405">
        <v>0</v>
      </c>
      <c r="AF1405">
        <v>0</v>
      </c>
      <c r="AG1405">
        <v>1</v>
      </c>
      <c r="AH1405">
        <v>0</v>
      </c>
      <c r="AI1405">
        <v>0</v>
      </c>
      <c r="AJ1405" t="str" cm="1">
        <f t="array" ref="AJ140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40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05">
        <v>1</v>
      </c>
      <c r="AM1405">
        <v>0</v>
      </c>
      <c r="AN1405">
        <v>0</v>
      </c>
      <c r="AO1405">
        <v>0</v>
      </c>
      <c r="AP1405">
        <v>0</v>
      </c>
      <c r="AQ1405" t="str" cm="1">
        <f t="array" ref="AQ140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405" t="str" cm="1">
        <f t="array" ref="AR140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405">
        <v>48</v>
      </c>
      <c r="AT1405">
        <v>35</v>
      </c>
      <c r="AU1405">
        <v>0</v>
      </c>
      <c r="AV1405">
        <v>2</v>
      </c>
      <c r="AW1405" t="s">
        <v>45</v>
      </c>
      <c r="AX1405" t="s">
        <v>13</v>
      </c>
      <c r="AY1405" t="str">
        <f t="shared" si="190"/>
        <v>Store</v>
      </c>
      <c r="AZ1405">
        <v>5</v>
      </c>
      <c r="BA1405" t="s">
        <v>44</v>
      </c>
      <c r="BB1405">
        <f t="shared" si="191"/>
        <v>5</v>
      </c>
      <c r="BC1405">
        <f t="shared" si="192"/>
        <v>61</v>
      </c>
      <c r="BD1405">
        <f t="shared" si="193"/>
        <v>4</v>
      </c>
      <c r="BE1405">
        <f t="shared" si="194"/>
        <v>1</v>
      </c>
      <c r="BF1405">
        <f t="shared" si="195"/>
        <v>2</v>
      </c>
      <c r="BG1405">
        <f t="shared" si="196"/>
        <v>7</v>
      </c>
      <c r="BH1405">
        <f t="shared" si="197"/>
        <v>1</v>
      </c>
      <c r="BI1405" t="str">
        <f>VLOOKUP(BH1405,'Additional Data'!$E$1:$F$12,2,FALSE)</f>
        <v>Churned Customer</v>
      </c>
      <c r="BJ1405" t="str">
        <f>IF(G1405 &lt;= 'Additional Data'!$Q$2, "Low", IF(G1405 &lt;= 'Additional Data'!$Q$3, "Medium", "High"))</f>
        <v>Low</v>
      </c>
      <c r="BK1405" t="str">
        <f>IF(K1405 &lt;= 'Additional Data'!$V$2, "Low", IF(K1405 &lt;= 'Additional Data'!$V$3, "Medium", "High"))</f>
        <v>Medium</v>
      </c>
      <c r="BL1405" t="str">
        <f>IF(L1405 &lt;= 'Additional Data'!$AA$2, "Low", IF(L1405 &lt;= 'Additional Data'!$AA$3, "Medium", "High"))</f>
        <v>Medium</v>
      </c>
      <c r="BM1405">
        <v>1404</v>
      </c>
    </row>
    <row r="1406" spans="1:65" x14ac:dyDescent="0.25">
      <c r="A1406">
        <v>31907</v>
      </c>
      <c r="B1406" t="str">
        <f>IF(A1406 &lt;= 'Additional Data'!$B$2,"Low", IF(A1406 &lt;='Additional Data'!$B$3, "Medium", "High"))</f>
        <v>Low</v>
      </c>
      <c r="C1406">
        <v>0</v>
      </c>
      <c r="D1406">
        <v>0</v>
      </c>
      <c r="E1406">
        <v>75</v>
      </c>
      <c r="F1406" t="str">
        <f t="shared" si="189"/>
        <v>Old</v>
      </c>
      <c r="G1406">
        <v>33</v>
      </c>
      <c r="H1406">
        <v>87</v>
      </c>
      <c r="I1406">
        <v>64</v>
      </c>
      <c r="J1406">
        <v>175</v>
      </c>
      <c r="K1406">
        <v>16</v>
      </c>
      <c r="L1406">
        <v>74</v>
      </c>
      <c r="M1406">
        <f>INDEX('Additional Data'!$H$2:$M$2, MATCH(MAX(G1406:L1406), G1406:L1406,0))</f>
        <v>0</v>
      </c>
      <c r="N1406">
        <v>1</v>
      </c>
      <c r="O1406">
        <v>6</v>
      </c>
      <c r="P1406">
        <v>1</v>
      </c>
      <c r="Q1406">
        <v>6</v>
      </c>
      <c r="R1406">
        <v>7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3</v>
      </c>
      <c r="Z1406">
        <v>11</v>
      </c>
      <c r="AA1406">
        <v>0</v>
      </c>
      <c r="AB1406">
        <v>48</v>
      </c>
      <c r="AC1406" t="str" cm="1">
        <f t="array" ref="AC1406">_xlfn.IFS(AB1406 &lt; 30, "&lt; 30", AB1406 &lt; 40, "30-39", AB1406 &lt; 50, "40-49", AB1406 &gt;= 50, "50+")</f>
        <v>40-49</v>
      </c>
      <c r="AD1406">
        <v>2641</v>
      </c>
      <c r="AE1406">
        <v>0</v>
      </c>
      <c r="AF1406">
        <v>0</v>
      </c>
      <c r="AG1406">
        <v>1</v>
      </c>
      <c r="AH1406">
        <v>0</v>
      </c>
      <c r="AI1406">
        <v>0</v>
      </c>
      <c r="AJ1406" t="str" cm="1">
        <f t="array" ref="AJ140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40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06">
        <v>0</v>
      </c>
      <c r="AM1406">
        <v>0</v>
      </c>
      <c r="AN1406">
        <v>1</v>
      </c>
      <c r="AO1406">
        <v>0</v>
      </c>
      <c r="AP1406">
        <v>0</v>
      </c>
      <c r="AQ1406" t="str" cm="1">
        <f t="array" ref="AQ140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06" t="str" cm="1">
        <f t="array" ref="AR140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06">
        <v>375</v>
      </c>
      <c r="AT1406">
        <v>301</v>
      </c>
      <c r="AU1406">
        <v>0</v>
      </c>
      <c r="AV1406">
        <v>0</v>
      </c>
      <c r="AW1406" t="s">
        <v>46</v>
      </c>
      <c r="AX1406" t="s">
        <v>11</v>
      </c>
      <c r="AY1406" t="str">
        <f t="shared" si="190"/>
        <v>Web</v>
      </c>
      <c r="AZ1406">
        <v>13</v>
      </c>
      <c r="BA1406" t="s">
        <v>44</v>
      </c>
      <c r="BB1406">
        <f t="shared" si="191"/>
        <v>13</v>
      </c>
      <c r="BC1406">
        <f t="shared" si="192"/>
        <v>449</v>
      </c>
      <c r="BD1406">
        <f t="shared" si="193"/>
        <v>3.0000000000000004</v>
      </c>
      <c r="BE1406">
        <f t="shared" si="194"/>
        <v>5</v>
      </c>
      <c r="BF1406">
        <f t="shared" si="195"/>
        <v>5</v>
      </c>
      <c r="BG1406">
        <f t="shared" si="196"/>
        <v>13</v>
      </c>
      <c r="BH1406">
        <f t="shared" si="197"/>
        <v>3</v>
      </c>
      <c r="BI1406" t="str">
        <f>VLOOKUP(BH1406,'Additional Data'!$E$1:$F$12,2,FALSE)</f>
        <v>At Risk</v>
      </c>
      <c r="BJ1406" t="str">
        <f>IF(G1406 &lt;= 'Additional Data'!$Q$2, "Low", IF(G1406 &lt;= 'Additional Data'!$Q$3, "Medium", "High"))</f>
        <v>Medium</v>
      </c>
      <c r="BK1406" t="str">
        <f>IF(K1406 &lt;= 'Additional Data'!$V$2, "Low", IF(K1406 &lt;= 'Additional Data'!$V$3, "Medium", "High"))</f>
        <v>Medium</v>
      </c>
      <c r="BL1406" t="str">
        <f>IF(L1406 &lt;= 'Additional Data'!$AA$2, "Low", IF(L1406 &lt;= 'Additional Data'!$AA$3, "Medium", "High"))</f>
        <v>High</v>
      </c>
      <c r="BM1406">
        <v>1405</v>
      </c>
    </row>
    <row r="1407" spans="1:65" x14ac:dyDescent="0.25">
      <c r="A1407">
        <v>27100</v>
      </c>
      <c r="B1407" t="str">
        <f>IF(A1407 &lt;= 'Additional Data'!$B$2,"Low", IF(A1407 &lt;='Additional Data'!$B$3, "Medium", "High"))</f>
        <v>Low</v>
      </c>
      <c r="C1407">
        <v>1</v>
      </c>
      <c r="D1407">
        <v>0</v>
      </c>
      <c r="E1407">
        <v>64</v>
      </c>
      <c r="F1407" t="str">
        <f t="shared" si="189"/>
        <v>Old</v>
      </c>
      <c r="G1407">
        <v>12</v>
      </c>
      <c r="H1407">
        <v>0</v>
      </c>
      <c r="I1407">
        <v>13</v>
      </c>
      <c r="J1407">
        <v>2</v>
      </c>
      <c r="K1407">
        <v>0</v>
      </c>
      <c r="L1407">
        <v>10</v>
      </c>
      <c r="M1407">
        <f>INDEX('Additional Data'!$H$2:$M$2, MATCH(MAX(G1407:L1407), G1407:L1407,0))</f>
        <v>0</v>
      </c>
      <c r="N1407">
        <v>1</v>
      </c>
      <c r="O1407">
        <v>1</v>
      </c>
      <c r="P1407">
        <v>0</v>
      </c>
      <c r="Q1407">
        <v>3</v>
      </c>
      <c r="R1407">
        <v>7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3</v>
      </c>
      <c r="Z1407">
        <v>11</v>
      </c>
      <c r="AA1407">
        <v>0</v>
      </c>
      <c r="AB1407">
        <v>37</v>
      </c>
      <c r="AC1407" t="str" cm="1">
        <f t="array" ref="AC1407">_xlfn.IFS(AB1407 &lt; 30, "&lt; 30", AB1407 &lt; 40, "30-39", AB1407 &lt; 50, "40-49", AB1407 &gt;= 50, "50+")</f>
        <v>30-39</v>
      </c>
      <c r="AD1407">
        <v>2609</v>
      </c>
      <c r="AE1407">
        <v>0</v>
      </c>
      <c r="AF1407">
        <v>1</v>
      </c>
      <c r="AG1407">
        <v>0</v>
      </c>
      <c r="AH1407">
        <v>0</v>
      </c>
      <c r="AI1407">
        <v>0</v>
      </c>
      <c r="AJ1407" t="str" cm="1">
        <f t="array" ref="AJ140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0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07">
        <v>0</v>
      </c>
      <c r="AM1407">
        <v>0</v>
      </c>
      <c r="AN1407">
        <v>0</v>
      </c>
      <c r="AO1407">
        <v>1</v>
      </c>
      <c r="AP1407">
        <v>0</v>
      </c>
      <c r="AQ1407" t="str" cm="1">
        <f t="array" ref="AQ140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407" t="str" cm="1">
        <f t="array" ref="AR140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07">
        <v>27</v>
      </c>
      <c r="AT1407">
        <v>17</v>
      </c>
      <c r="AU1407">
        <v>0</v>
      </c>
      <c r="AV1407">
        <v>1</v>
      </c>
      <c r="AW1407" t="s">
        <v>45</v>
      </c>
      <c r="AX1407" t="s">
        <v>13</v>
      </c>
      <c r="AY1407" t="str">
        <f t="shared" si="190"/>
        <v>Store</v>
      </c>
      <c r="AZ1407">
        <v>4</v>
      </c>
      <c r="BA1407" t="s">
        <v>44</v>
      </c>
      <c r="BB1407">
        <f t="shared" si="191"/>
        <v>4</v>
      </c>
      <c r="BC1407">
        <f t="shared" si="192"/>
        <v>37</v>
      </c>
      <c r="BD1407">
        <f t="shared" si="193"/>
        <v>4</v>
      </c>
      <c r="BE1407">
        <f t="shared" si="194"/>
        <v>0</v>
      </c>
      <c r="BF1407">
        <f t="shared" si="195"/>
        <v>1</v>
      </c>
      <c r="BG1407">
        <f t="shared" si="196"/>
        <v>5</v>
      </c>
      <c r="BH1407">
        <f t="shared" si="197"/>
        <v>0</v>
      </c>
      <c r="BI1407" t="str">
        <f>VLOOKUP(BH1407,'Additional Data'!$E$1:$F$12,2,FALSE)</f>
        <v>Churned Customer</v>
      </c>
      <c r="BJ1407" t="str">
        <f>IF(G1407 &lt;= 'Additional Data'!$Q$2, "Low", IF(G1407 &lt;= 'Additional Data'!$Q$3, "Medium", "High"))</f>
        <v>Low</v>
      </c>
      <c r="BK1407" t="str">
        <f>IF(K1407 &lt;= 'Additional Data'!$V$2, "Low", IF(K1407 &lt;= 'Additional Data'!$V$3, "Medium", "High"))</f>
        <v>Low</v>
      </c>
      <c r="BL1407" t="str">
        <f>IF(L1407 &lt;= 'Additional Data'!$AA$2, "Low", IF(L1407 &lt;= 'Additional Data'!$AA$3, "Medium", "High"))</f>
        <v>Medium</v>
      </c>
      <c r="BM1407">
        <v>1406</v>
      </c>
    </row>
    <row r="1408" spans="1:65" x14ac:dyDescent="0.25">
      <c r="A1408">
        <v>31163</v>
      </c>
      <c r="B1408" t="str">
        <f>IF(A1408 &lt;= 'Additional Data'!$B$2,"Low", IF(A1408 &lt;='Additional Data'!$B$3, "Medium", "High"))</f>
        <v>Low</v>
      </c>
      <c r="C1408">
        <v>1</v>
      </c>
      <c r="D1408">
        <v>0</v>
      </c>
      <c r="E1408">
        <v>54</v>
      </c>
      <c r="F1408" t="str">
        <f t="shared" si="189"/>
        <v>Mid</v>
      </c>
      <c r="G1408">
        <v>2</v>
      </c>
      <c r="H1408">
        <v>3</v>
      </c>
      <c r="I1408">
        <v>10</v>
      </c>
      <c r="J1408">
        <v>11</v>
      </c>
      <c r="K1408">
        <v>2</v>
      </c>
      <c r="L1408">
        <v>10</v>
      </c>
      <c r="M1408">
        <f>INDEX('Additional Data'!$H$2:$M$2, MATCH(MAX(G1408:L1408), G1408:L1408,0))</f>
        <v>0</v>
      </c>
      <c r="N1408">
        <v>1</v>
      </c>
      <c r="O1408">
        <v>1</v>
      </c>
      <c r="P1408">
        <v>0</v>
      </c>
      <c r="Q1408">
        <v>3</v>
      </c>
      <c r="R1408">
        <v>6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3</v>
      </c>
      <c r="Z1408">
        <v>11</v>
      </c>
      <c r="AA1408">
        <v>0</v>
      </c>
      <c r="AB1408">
        <v>47</v>
      </c>
      <c r="AC1408" t="str" cm="1">
        <f t="array" ref="AC1408">_xlfn.IFS(AB1408 &lt; 30, "&lt; 30", AB1408 &lt; 40, "30-39", AB1408 &lt; 50, "40-49", AB1408 &gt;= 50, "50+")</f>
        <v>40-49</v>
      </c>
      <c r="AD1408">
        <v>2295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 t="str" cm="1">
        <f t="array" ref="AJ140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40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08">
        <v>1</v>
      </c>
      <c r="AM1408">
        <v>0</v>
      </c>
      <c r="AN1408">
        <v>0</v>
      </c>
      <c r="AO1408">
        <v>0</v>
      </c>
      <c r="AP1408">
        <v>0</v>
      </c>
      <c r="AQ1408" t="str" cm="1">
        <f t="array" ref="AQ140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408" t="str" cm="1">
        <f t="array" ref="AR140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408">
        <v>28</v>
      </c>
      <c r="AT1408">
        <v>18</v>
      </c>
      <c r="AU1408">
        <v>0</v>
      </c>
      <c r="AV1408">
        <v>1</v>
      </c>
      <c r="AW1408" t="s">
        <v>45</v>
      </c>
      <c r="AX1408" t="s">
        <v>13</v>
      </c>
      <c r="AY1408" t="str">
        <f t="shared" si="190"/>
        <v>Store</v>
      </c>
      <c r="AZ1408">
        <v>4</v>
      </c>
      <c r="BA1408" t="s">
        <v>44</v>
      </c>
      <c r="BB1408">
        <f t="shared" si="191"/>
        <v>4</v>
      </c>
      <c r="BC1408">
        <f t="shared" si="192"/>
        <v>38</v>
      </c>
      <c r="BD1408">
        <f t="shared" si="193"/>
        <v>5</v>
      </c>
      <c r="BE1408">
        <f t="shared" si="194"/>
        <v>0</v>
      </c>
      <c r="BF1408">
        <f t="shared" si="195"/>
        <v>1</v>
      </c>
      <c r="BG1408">
        <f t="shared" si="196"/>
        <v>6</v>
      </c>
      <c r="BH1408">
        <f t="shared" si="197"/>
        <v>0</v>
      </c>
      <c r="BI1408" t="str">
        <f>VLOOKUP(BH1408,'Additional Data'!$E$1:$F$12,2,FALSE)</f>
        <v>Churned Customer</v>
      </c>
      <c r="BJ1408" t="str">
        <f>IF(G1408 &lt;= 'Additional Data'!$Q$2, "Low", IF(G1408 &lt;= 'Additional Data'!$Q$3, "Medium", "High"))</f>
        <v>Low</v>
      </c>
      <c r="BK1408" t="str">
        <f>IF(K1408 &lt;= 'Additional Data'!$V$2, "Low", IF(K1408 &lt;= 'Additional Data'!$V$3, "Medium", "High"))</f>
        <v>Medium</v>
      </c>
      <c r="BL1408" t="str">
        <f>IF(L1408 &lt;= 'Additional Data'!$AA$2, "Low", IF(L1408 &lt;= 'Additional Data'!$AA$3, "Medium", "High"))</f>
        <v>Medium</v>
      </c>
      <c r="BM1408">
        <v>1407</v>
      </c>
    </row>
    <row r="1409" spans="1:65" x14ac:dyDescent="0.25">
      <c r="A1409">
        <v>92533</v>
      </c>
      <c r="B1409" t="str">
        <f>IF(A1409 &lt;= 'Additional Data'!$B$2,"Low", IF(A1409 &lt;='Additional Data'!$B$3, "Medium", "High"))</f>
        <v>High</v>
      </c>
      <c r="C1409">
        <v>0</v>
      </c>
      <c r="D1409">
        <v>0</v>
      </c>
      <c r="E1409">
        <v>84</v>
      </c>
      <c r="F1409" t="str">
        <f t="shared" si="189"/>
        <v>Old</v>
      </c>
      <c r="G1409">
        <v>693</v>
      </c>
      <c r="H1409">
        <v>21</v>
      </c>
      <c r="I1409">
        <v>118</v>
      </c>
      <c r="J1409">
        <v>110</v>
      </c>
      <c r="K1409">
        <v>147</v>
      </c>
      <c r="L1409">
        <v>42</v>
      </c>
      <c r="M1409">
        <f>INDEX('Additional Data'!$H$2:$M$2, MATCH(MAX(G1409:L1409), G1409:L1409,0))</f>
        <v>0</v>
      </c>
      <c r="N1409">
        <v>1</v>
      </c>
      <c r="O1409">
        <v>6</v>
      </c>
      <c r="P1409">
        <v>5</v>
      </c>
      <c r="Q1409">
        <v>11</v>
      </c>
      <c r="R1409">
        <v>2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3</v>
      </c>
      <c r="Z1409">
        <v>11</v>
      </c>
      <c r="AA1409">
        <v>0</v>
      </c>
      <c r="AB1409">
        <v>35</v>
      </c>
      <c r="AC1409" t="str" cm="1">
        <f t="array" ref="AC1409">_xlfn.IFS(AB1409 &lt; 30, "&lt; 30", AB1409 &lt; 40, "30-39", AB1409 &lt; 50, "40-49", AB1409 &gt;= 50, "50+")</f>
        <v>30-39</v>
      </c>
      <c r="AD1409">
        <v>2351</v>
      </c>
      <c r="AE1409">
        <v>0</v>
      </c>
      <c r="AF1409">
        <v>1</v>
      </c>
      <c r="AG1409">
        <v>0</v>
      </c>
      <c r="AH1409">
        <v>0</v>
      </c>
      <c r="AI1409">
        <v>0</v>
      </c>
      <c r="AJ1409" t="str" cm="1">
        <f t="array" ref="AJ140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0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09">
        <v>0</v>
      </c>
      <c r="AM1409">
        <v>0</v>
      </c>
      <c r="AN1409">
        <v>1</v>
      </c>
      <c r="AO1409">
        <v>0</v>
      </c>
      <c r="AP1409">
        <v>0</v>
      </c>
      <c r="AQ1409" t="str" cm="1">
        <f t="array" ref="AQ140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09" t="str" cm="1">
        <f t="array" ref="AR140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09">
        <v>1089</v>
      </c>
      <c r="AT1409">
        <v>1047</v>
      </c>
      <c r="AU1409">
        <v>2</v>
      </c>
      <c r="AV1409">
        <v>0</v>
      </c>
      <c r="AW1409" t="s">
        <v>43</v>
      </c>
      <c r="AX1409" t="s">
        <v>13</v>
      </c>
      <c r="AY1409" t="str">
        <f t="shared" si="190"/>
        <v>Store</v>
      </c>
      <c r="AZ1409">
        <v>22</v>
      </c>
      <c r="BA1409" t="s">
        <v>48</v>
      </c>
      <c r="BB1409">
        <f t="shared" si="191"/>
        <v>22</v>
      </c>
      <c r="BC1409">
        <f t="shared" si="192"/>
        <v>1131</v>
      </c>
      <c r="BD1409">
        <f t="shared" si="193"/>
        <v>1.9999999999999996</v>
      </c>
      <c r="BE1409">
        <f t="shared" si="194"/>
        <v>8</v>
      </c>
      <c r="BF1409">
        <f t="shared" si="195"/>
        <v>7</v>
      </c>
      <c r="BG1409">
        <f t="shared" si="196"/>
        <v>17</v>
      </c>
      <c r="BH1409">
        <f t="shared" si="197"/>
        <v>5</v>
      </c>
      <c r="BI1409" t="str">
        <f>VLOOKUP(BH1409,'Additional Data'!$E$1:$F$12,2,FALSE)</f>
        <v>Loyal Customer</v>
      </c>
      <c r="BJ1409" t="str">
        <f>IF(G1409 &lt;= 'Additional Data'!$Q$2, "Low", IF(G1409 &lt;= 'Additional Data'!$Q$3, "Medium", "High"))</f>
        <v>High</v>
      </c>
      <c r="BK1409" t="str">
        <f>IF(K1409 &lt;= 'Additional Data'!$V$2, "Low", IF(K1409 &lt;= 'Additional Data'!$V$3, "Medium", "High"))</f>
        <v>High</v>
      </c>
      <c r="BL1409" t="str">
        <f>IF(L1409 &lt;= 'Additional Data'!$AA$2, "Low", IF(L1409 &lt;= 'Additional Data'!$AA$3, "Medium", "High"))</f>
        <v>Medium</v>
      </c>
      <c r="BM1409">
        <v>1408</v>
      </c>
    </row>
    <row r="1410" spans="1:65" x14ac:dyDescent="0.25">
      <c r="A1410">
        <v>34853</v>
      </c>
      <c r="B1410" t="str">
        <f>IF(A1410 &lt;= 'Additional Data'!$B$2,"Low", IF(A1410 &lt;='Additional Data'!$B$3, "Medium", "High"))</f>
        <v>Low</v>
      </c>
      <c r="C1410">
        <v>1</v>
      </c>
      <c r="D1410">
        <v>1</v>
      </c>
      <c r="E1410">
        <v>75</v>
      </c>
      <c r="F1410" t="str">
        <f t="shared" ref="F1410:F1473" si="198">IF(E1410&lt;=7,"Very Recent",IF(E1410&lt;=30,"Recent",IF(E1410&lt;=60,"Mid","Old")))</f>
        <v>Old</v>
      </c>
      <c r="G1410">
        <v>9</v>
      </c>
      <c r="H1410">
        <v>3</v>
      </c>
      <c r="I1410">
        <v>15</v>
      </c>
      <c r="J1410">
        <v>2</v>
      </c>
      <c r="K1410">
        <v>3</v>
      </c>
      <c r="L1410">
        <v>2</v>
      </c>
      <c r="M1410">
        <f>INDEX('Additional Data'!$H$2:$M$2, MATCH(MAX(G1410:L1410), G1410:L1410,0))</f>
        <v>0</v>
      </c>
      <c r="N1410">
        <v>2</v>
      </c>
      <c r="O1410">
        <v>2</v>
      </c>
      <c r="P1410">
        <v>0</v>
      </c>
      <c r="Q1410">
        <v>3</v>
      </c>
      <c r="R1410">
        <v>6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3</v>
      </c>
      <c r="Z1410">
        <v>11</v>
      </c>
      <c r="AA1410">
        <v>0</v>
      </c>
      <c r="AB1410">
        <v>47</v>
      </c>
      <c r="AC1410" t="str" cm="1">
        <f t="array" ref="AC1410">_xlfn.IFS(AB1410 &lt; 30, "&lt; 30", AB1410 &lt; 40, "30-39", AB1410 &lt; 50, "40-49", AB1410 &gt;= 50, "50+")</f>
        <v>40-49</v>
      </c>
      <c r="AD1410">
        <v>2347</v>
      </c>
      <c r="AE1410">
        <v>0</v>
      </c>
      <c r="AF1410">
        <v>0</v>
      </c>
      <c r="AG1410">
        <v>1</v>
      </c>
      <c r="AH1410">
        <v>0</v>
      </c>
      <c r="AI1410">
        <v>0</v>
      </c>
      <c r="AJ1410" t="str" cm="1">
        <f t="array" ref="AJ141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41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10">
        <v>0</v>
      </c>
      <c r="AM1410">
        <v>0</v>
      </c>
      <c r="AN1410">
        <v>1</v>
      </c>
      <c r="AO1410">
        <v>0</v>
      </c>
      <c r="AP1410">
        <v>0</v>
      </c>
      <c r="AQ1410" t="str" cm="1">
        <f t="array" ref="AQ141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10" t="str" cm="1">
        <f t="array" ref="AR141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10">
        <v>32</v>
      </c>
      <c r="AT1410">
        <v>30</v>
      </c>
      <c r="AU1410">
        <v>0</v>
      </c>
      <c r="AV1410">
        <v>2</v>
      </c>
      <c r="AW1410" t="s">
        <v>45</v>
      </c>
      <c r="AX1410" t="s">
        <v>13</v>
      </c>
      <c r="AY1410" t="str">
        <f t="shared" ref="AY1410:AY1473" si="199">IF(AND(O1410 &gt;= P1410, O1410 &gt;= Q1410), "Web", IF(AND(P1410 &gt;= O1410, P1410 &gt;= Q1410), "Catalog", "Store"))</f>
        <v>Store</v>
      </c>
      <c r="AZ1410">
        <v>5</v>
      </c>
      <c r="BA1410" t="s">
        <v>44</v>
      </c>
      <c r="BB1410">
        <f t="shared" ref="BB1410:BB1473" si="200">SUM(O1410:Q1410)</f>
        <v>5</v>
      </c>
      <c r="BC1410">
        <f t="shared" ref="BC1410:BC1473" si="201">SUM(G1410:L1410)</f>
        <v>34</v>
      </c>
      <c r="BD1410">
        <f t="shared" ref="BD1410:BD1473" si="202">(1-_xlfn.PERCENTRANK.INC($E:$E,E1410,1))*10</f>
        <v>3.0000000000000004</v>
      </c>
      <c r="BE1410">
        <f t="shared" ref="BE1410:BE1473" si="203">_xlfn.PERCENTRANK.INC($BB:$BB,BB1410,1)*10</f>
        <v>1</v>
      </c>
      <c r="BF1410">
        <f t="shared" ref="BF1410:BF1473" si="204">_xlfn.PERCENTRANK.INC($BC:$BC,BC1410,1)*10</f>
        <v>0</v>
      </c>
      <c r="BG1410">
        <f t="shared" ref="BG1410:BG1473" si="205">SUM(BD1410:BF1410)</f>
        <v>4</v>
      </c>
      <c r="BH1410">
        <f t="shared" ref="BH1410:BH1473" si="206">_xlfn.PERCENTRANK.INC($BG:$BG,BG1410,1)*10</f>
        <v>0</v>
      </c>
      <c r="BI1410" t="str">
        <f>VLOOKUP(BH1410,'Additional Data'!$E$1:$F$12,2,FALSE)</f>
        <v>Churned Customer</v>
      </c>
      <c r="BJ1410" t="str">
        <f>IF(G1410 &lt;= 'Additional Data'!$Q$2, "Low", IF(G1410 &lt;= 'Additional Data'!$Q$3, "Medium", "High"))</f>
        <v>Low</v>
      </c>
      <c r="BK1410" t="str">
        <f>IF(K1410 &lt;= 'Additional Data'!$V$2, "Low", IF(K1410 &lt;= 'Additional Data'!$V$3, "Medium", "High"))</f>
        <v>Medium</v>
      </c>
      <c r="BL1410" t="str">
        <f>IF(L1410 &lt;= 'Additional Data'!$AA$2, "Low", IF(L1410 &lt;= 'Additional Data'!$AA$3, "Medium", "High"))</f>
        <v>Low</v>
      </c>
      <c r="BM1410">
        <v>1409</v>
      </c>
    </row>
    <row r="1411" spans="1:65" x14ac:dyDescent="0.25">
      <c r="A1411">
        <v>70844</v>
      </c>
      <c r="B1411" t="str">
        <f>IF(A1411 &lt;= 'Additional Data'!$B$2,"Low", IF(A1411 &lt;='Additional Data'!$B$3, "Medium", "High"))</f>
        <v>High</v>
      </c>
      <c r="C1411">
        <v>1</v>
      </c>
      <c r="D1411">
        <v>1</v>
      </c>
      <c r="E1411">
        <v>16</v>
      </c>
      <c r="F1411" t="str">
        <f t="shared" si="198"/>
        <v>Recent</v>
      </c>
      <c r="G1411">
        <v>129</v>
      </c>
      <c r="H1411">
        <v>26</v>
      </c>
      <c r="I1411">
        <v>67</v>
      </c>
      <c r="J1411">
        <v>3</v>
      </c>
      <c r="K1411">
        <v>67</v>
      </c>
      <c r="L1411">
        <v>2</v>
      </c>
      <c r="M1411">
        <f>INDEX('Additional Data'!$H$2:$M$2, MATCH(MAX(G1411:L1411), G1411:L1411,0))</f>
        <v>0</v>
      </c>
      <c r="N1411">
        <v>5</v>
      </c>
      <c r="O1411">
        <v>6</v>
      </c>
      <c r="P1411">
        <v>1</v>
      </c>
      <c r="Q1411">
        <v>5</v>
      </c>
      <c r="R1411">
        <v>7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3</v>
      </c>
      <c r="Z1411">
        <v>11</v>
      </c>
      <c r="AA1411">
        <v>0</v>
      </c>
      <c r="AB1411">
        <v>53</v>
      </c>
      <c r="AC1411" t="str" cm="1">
        <f t="array" ref="AC1411">_xlfn.IFS(AB1411 &lt; 30, "&lt; 30", AB1411 &lt; 40, "30-39", AB1411 &lt; 50, "40-49", AB1411 &gt;= 50, "50+")</f>
        <v>50+</v>
      </c>
      <c r="AD1411">
        <v>2401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 t="str" cm="1">
        <f t="array" ref="AJ141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41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11">
        <v>0</v>
      </c>
      <c r="AM1411">
        <v>0</v>
      </c>
      <c r="AN1411">
        <v>1</v>
      </c>
      <c r="AO1411">
        <v>0</v>
      </c>
      <c r="AP1411">
        <v>0</v>
      </c>
      <c r="AQ1411" t="str" cm="1">
        <f t="array" ref="AQ141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11" t="str" cm="1">
        <f t="array" ref="AR141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11">
        <v>292</v>
      </c>
      <c r="AT1411">
        <v>290</v>
      </c>
      <c r="AU1411">
        <v>0</v>
      </c>
      <c r="AV1411">
        <v>2</v>
      </c>
      <c r="AW1411" t="s">
        <v>47</v>
      </c>
      <c r="AX1411" t="s">
        <v>11</v>
      </c>
      <c r="AY1411" t="str">
        <f t="shared" si="199"/>
        <v>Web</v>
      </c>
      <c r="AZ1411">
        <v>12</v>
      </c>
      <c r="BA1411" t="s">
        <v>44</v>
      </c>
      <c r="BB1411">
        <f t="shared" si="200"/>
        <v>12</v>
      </c>
      <c r="BC1411">
        <f t="shared" si="201"/>
        <v>294</v>
      </c>
      <c r="BD1411">
        <f t="shared" si="202"/>
        <v>9</v>
      </c>
      <c r="BE1411">
        <f t="shared" si="203"/>
        <v>4</v>
      </c>
      <c r="BF1411">
        <f t="shared" si="204"/>
        <v>4</v>
      </c>
      <c r="BG1411">
        <f t="shared" si="205"/>
        <v>17</v>
      </c>
      <c r="BH1411">
        <f t="shared" si="206"/>
        <v>5</v>
      </c>
      <c r="BI1411" t="str">
        <f>VLOOKUP(BH1411,'Additional Data'!$E$1:$F$12,2,FALSE)</f>
        <v>Loyal Customer</v>
      </c>
      <c r="BJ1411" t="str">
        <f>IF(G1411 &lt;= 'Additional Data'!$Q$2, "Low", IF(G1411 &lt;= 'Additional Data'!$Q$3, "Medium", "High"))</f>
        <v>Medium</v>
      </c>
      <c r="BK1411" t="str">
        <f>IF(K1411 &lt;= 'Additional Data'!$V$2, "Low", IF(K1411 &lt;= 'Additional Data'!$V$3, "Medium", "High"))</f>
        <v>High</v>
      </c>
      <c r="BL1411" t="str">
        <f>IF(L1411 &lt;= 'Additional Data'!$AA$2, "Low", IF(L1411 &lt;= 'Additional Data'!$AA$3, "Medium", "High"))</f>
        <v>Low</v>
      </c>
      <c r="BM1411">
        <v>1410</v>
      </c>
    </row>
    <row r="1412" spans="1:65" x14ac:dyDescent="0.25">
      <c r="A1412">
        <v>31086</v>
      </c>
      <c r="B1412" t="str">
        <f>IF(A1412 &lt;= 'Additional Data'!$B$2,"Low", IF(A1412 &lt;='Additional Data'!$B$3, "Medium", "High"))</f>
        <v>Low</v>
      </c>
      <c r="C1412">
        <v>1</v>
      </c>
      <c r="D1412">
        <v>1</v>
      </c>
      <c r="E1412">
        <v>79</v>
      </c>
      <c r="F1412" t="str">
        <f t="shared" si="198"/>
        <v>Old</v>
      </c>
      <c r="G1412">
        <v>16</v>
      </c>
      <c r="H1412">
        <v>2</v>
      </c>
      <c r="I1412">
        <v>11</v>
      </c>
      <c r="J1412">
        <v>3</v>
      </c>
      <c r="K1412">
        <v>0</v>
      </c>
      <c r="L1412">
        <v>16</v>
      </c>
      <c r="M1412">
        <f>INDEX('Additional Data'!$H$2:$M$2, MATCH(MAX(G1412:L1412), G1412:L1412,0))</f>
        <v>0</v>
      </c>
      <c r="N1412">
        <v>2</v>
      </c>
      <c r="O1412">
        <v>1</v>
      </c>
      <c r="P1412">
        <v>1</v>
      </c>
      <c r="Q1412">
        <v>2</v>
      </c>
      <c r="R1412">
        <v>8</v>
      </c>
      <c r="S1412">
        <v>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3</v>
      </c>
      <c r="Z1412">
        <v>11</v>
      </c>
      <c r="AA1412">
        <v>0</v>
      </c>
      <c r="AB1412">
        <v>41</v>
      </c>
      <c r="AC1412" t="str" cm="1">
        <f t="array" ref="AC1412">_xlfn.IFS(AB1412 &lt; 30, "&lt; 30", AB1412 &lt; 40, "30-39", AB1412 &lt; 50, "40-49", AB1412 &gt;= 50, "50+")</f>
        <v>40-49</v>
      </c>
      <c r="AD1412">
        <v>2580</v>
      </c>
      <c r="AE1412">
        <v>0</v>
      </c>
      <c r="AF1412">
        <v>1</v>
      </c>
      <c r="AG1412">
        <v>0</v>
      </c>
      <c r="AH1412">
        <v>0</v>
      </c>
      <c r="AI1412">
        <v>0</v>
      </c>
      <c r="AJ1412" t="str" cm="1">
        <f t="array" ref="AJ141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1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12">
        <v>1</v>
      </c>
      <c r="AM1412">
        <v>0</v>
      </c>
      <c r="AN1412">
        <v>0</v>
      </c>
      <c r="AO1412">
        <v>0</v>
      </c>
      <c r="AP1412">
        <v>0</v>
      </c>
      <c r="AQ1412" t="str" cm="1">
        <f t="array" ref="AQ141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412" t="str" cm="1">
        <f t="array" ref="AR141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412">
        <v>32</v>
      </c>
      <c r="AT1412">
        <v>16</v>
      </c>
      <c r="AU1412">
        <v>1</v>
      </c>
      <c r="AV1412">
        <v>2</v>
      </c>
      <c r="AW1412" t="s">
        <v>45</v>
      </c>
      <c r="AX1412" t="s">
        <v>13</v>
      </c>
      <c r="AY1412" t="str">
        <f t="shared" si="199"/>
        <v>Store</v>
      </c>
      <c r="AZ1412">
        <v>4</v>
      </c>
      <c r="BA1412" t="s">
        <v>48</v>
      </c>
      <c r="BB1412">
        <f t="shared" si="200"/>
        <v>4</v>
      </c>
      <c r="BC1412">
        <f t="shared" si="201"/>
        <v>48</v>
      </c>
      <c r="BD1412">
        <f t="shared" si="202"/>
        <v>3.0000000000000004</v>
      </c>
      <c r="BE1412">
        <f t="shared" si="203"/>
        <v>0</v>
      </c>
      <c r="BF1412">
        <f t="shared" si="204"/>
        <v>1</v>
      </c>
      <c r="BG1412">
        <f t="shared" si="205"/>
        <v>4</v>
      </c>
      <c r="BH1412">
        <f t="shared" si="206"/>
        <v>0</v>
      </c>
      <c r="BI1412" t="str">
        <f>VLOOKUP(BH1412,'Additional Data'!$E$1:$F$12,2,FALSE)</f>
        <v>Churned Customer</v>
      </c>
      <c r="BJ1412" t="str">
        <f>IF(G1412 &lt;= 'Additional Data'!$Q$2, "Low", IF(G1412 &lt;= 'Additional Data'!$Q$3, "Medium", "High"))</f>
        <v>Low</v>
      </c>
      <c r="BK1412" t="str">
        <f>IF(K1412 &lt;= 'Additional Data'!$V$2, "Low", IF(K1412 &lt;= 'Additional Data'!$V$3, "Medium", "High"))</f>
        <v>Low</v>
      </c>
      <c r="BL1412" t="str">
        <f>IF(L1412 &lt;= 'Additional Data'!$AA$2, "Low", IF(L1412 &lt;= 'Additional Data'!$AA$3, "Medium", "High"))</f>
        <v>Medium</v>
      </c>
      <c r="BM1412">
        <v>1411</v>
      </c>
    </row>
    <row r="1413" spans="1:65" x14ac:dyDescent="0.25">
      <c r="A1413">
        <v>60544</v>
      </c>
      <c r="B1413" t="str">
        <f>IF(A1413 &lt;= 'Additional Data'!$B$2,"Low", IF(A1413 &lt;='Additional Data'!$B$3, "Medium", "High"))</f>
        <v>Medium</v>
      </c>
      <c r="C1413">
        <v>1</v>
      </c>
      <c r="D1413">
        <v>1</v>
      </c>
      <c r="E1413">
        <v>92</v>
      </c>
      <c r="F1413" t="str">
        <f t="shared" si="198"/>
        <v>Old</v>
      </c>
      <c r="G1413">
        <v>201</v>
      </c>
      <c r="H1413">
        <v>2</v>
      </c>
      <c r="I1413">
        <v>43</v>
      </c>
      <c r="J1413">
        <v>3</v>
      </c>
      <c r="K1413">
        <v>5</v>
      </c>
      <c r="L1413">
        <v>35</v>
      </c>
      <c r="M1413">
        <f>INDEX('Additional Data'!$H$2:$M$2, MATCH(MAX(G1413:L1413), G1413:L1413,0))</f>
        <v>0</v>
      </c>
      <c r="N1413">
        <v>4</v>
      </c>
      <c r="O1413">
        <v>5</v>
      </c>
      <c r="P1413">
        <v>1</v>
      </c>
      <c r="Q1413">
        <v>5</v>
      </c>
      <c r="R1413">
        <v>6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3</v>
      </c>
      <c r="Z1413">
        <v>11</v>
      </c>
      <c r="AA1413">
        <v>0</v>
      </c>
      <c r="AB1413">
        <v>59</v>
      </c>
      <c r="AC1413" t="str" cm="1">
        <f t="array" ref="AC1413">_xlfn.IFS(AB1413 &lt; 30, "&lt; 30", AB1413 &lt; 40, "30-39", AB1413 &lt; 50, "40-49", AB1413 &gt;= 50, "50+")</f>
        <v>50+</v>
      </c>
      <c r="AD1413">
        <v>2832</v>
      </c>
      <c r="AE1413">
        <v>0</v>
      </c>
      <c r="AF1413">
        <v>1</v>
      </c>
      <c r="AG1413">
        <v>0</v>
      </c>
      <c r="AH1413">
        <v>0</v>
      </c>
      <c r="AI1413">
        <v>0</v>
      </c>
      <c r="AJ1413" t="str" cm="1">
        <f t="array" ref="AJ141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1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13">
        <v>0</v>
      </c>
      <c r="AM1413">
        <v>0</v>
      </c>
      <c r="AN1413">
        <v>1</v>
      </c>
      <c r="AO1413">
        <v>0</v>
      </c>
      <c r="AP1413">
        <v>0</v>
      </c>
      <c r="AQ1413" t="str" cm="1">
        <f t="array" ref="AQ141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13" t="str" cm="1">
        <f t="array" ref="AR141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13">
        <v>254</v>
      </c>
      <c r="AT1413">
        <v>219</v>
      </c>
      <c r="AU1413">
        <v>0</v>
      </c>
      <c r="AV1413">
        <v>2</v>
      </c>
      <c r="AW1413" t="s">
        <v>47</v>
      </c>
      <c r="AX1413" t="s">
        <v>11</v>
      </c>
      <c r="AY1413" t="str">
        <f t="shared" si="199"/>
        <v>Web</v>
      </c>
      <c r="AZ1413">
        <v>11</v>
      </c>
      <c r="BA1413" t="s">
        <v>44</v>
      </c>
      <c r="BB1413">
        <f t="shared" si="200"/>
        <v>11</v>
      </c>
      <c r="BC1413">
        <f t="shared" si="201"/>
        <v>289</v>
      </c>
      <c r="BD1413">
        <f t="shared" si="202"/>
        <v>0.99999999999999978</v>
      </c>
      <c r="BE1413">
        <f t="shared" si="203"/>
        <v>4</v>
      </c>
      <c r="BF1413">
        <f t="shared" si="204"/>
        <v>4</v>
      </c>
      <c r="BG1413">
        <f t="shared" si="205"/>
        <v>9</v>
      </c>
      <c r="BH1413">
        <f t="shared" si="206"/>
        <v>2</v>
      </c>
      <c r="BI1413" t="str">
        <f>VLOOKUP(BH1413,'Additional Data'!$E$1:$F$12,2,FALSE)</f>
        <v>Churned Customer</v>
      </c>
      <c r="BJ1413" t="str">
        <f>IF(G1413 &lt;= 'Additional Data'!$Q$2, "Low", IF(G1413 &lt;= 'Additional Data'!$Q$3, "Medium", "High"))</f>
        <v>Medium</v>
      </c>
      <c r="BK1413" t="str">
        <f>IF(K1413 &lt;= 'Additional Data'!$V$2, "Low", IF(K1413 &lt;= 'Additional Data'!$V$3, "Medium", "High"))</f>
        <v>Medium</v>
      </c>
      <c r="BL1413" t="str">
        <f>IF(L1413 &lt;= 'Additional Data'!$AA$2, "Low", IF(L1413 &lt;= 'Additional Data'!$AA$3, "Medium", "High"))</f>
        <v>Medium</v>
      </c>
      <c r="BM1413">
        <v>1412</v>
      </c>
    </row>
    <row r="1414" spans="1:65" x14ac:dyDescent="0.25">
      <c r="A1414">
        <v>20491</v>
      </c>
      <c r="B1414" t="str">
        <f>IF(A1414 &lt;= 'Additional Data'!$B$2,"Low", IF(A1414 &lt;='Additional Data'!$B$3, "Medium", "High"))</f>
        <v>Low</v>
      </c>
      <c r="C1414">
        <v>0</v>
      </c>
      <c r="D1414">
        <v>0</v>
      </c>
      <c r="E1414">
        <v>16</v>
      </c>
      <c r="F1414" t="str">
        <f t="shared" si="198"/>
        <v>Recent</v>
      </c>
      <c r="G1414">
        <v>5</v>
      </c>
      <c r="H1414">
        <v>4</v>
      </c>
      <c r="I1414">
        <v>5</v>
      </c>
      <c r="J1414">
        <v>4</v>
      </c>
      <c r="K1414">
        <v>2</v>
      </c>
      <c r="L1414">
        <v>10</v>
      </c>
      <c r="M1414">
        <f>INDEX('Additional Data'!$H$2:$M$2, MATCH(MAX(G1414:L1414), G1414:L1414,0))</f>
        <v>0</v>
      </c>
      <c r="N1414">
        <v>1</v>
      </c>
      <c r="O1414">
        <v>0</v>
      </c>
      <c r="P1414">
        <v>1</v>
      </c>
      <c r="Q1414">
        <v>2</v>
      </c>
      <c r="R1414">
        <v>7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3</v>
      </c>
      <c r="Z1414">
        <v>11</v>
      </c>
      <c r="AA1414">
        <v>0</v>
      </c>
      <c r="AB1414">
        <v>34</v>
      </c>
      <c r="AC1414" t="str" cm="1">
        <f t="array" ref="AC1414">_xlfn.IFS(AB1414 &lt; 30, "&lt; 30", AB1414 &lt; 40, "30-39", AB1414 &lt; 50, "40-49", AB1414 &gt;= 50, "50+")</f>
        <v>30-39</v>
      </c>
      <c r="AD1414">
        <v>2679</v>
      </c>
      <c r="AE1414">
        <v>0</v>
      </c>
      <c r="AF1414">
        <v>0</v>
      </c>
      <c r="AG1414">
        <v>0</v>
      </c>
      <c r="AH1414">
        <v>1</v>
      </c>
      <c r="AI1414">
        <v>0</v>
      </c>
      <c r="AJ1414" t="str" cm="1">
        <f t="array" ref="AJ141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1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14">
        <v>1</v>
      </c>
      <c r="AM1414">
        <v>0</v>
      </c>
      <c r="AN1414">
        <v>0</v>
      </c>
      <c r="AO1414">
        <v>0</v>
      </c>
      <c r="AP1414">
        <v>0</v>
      </c>
      <c r="AQ1414" t="str" cm="1">
        <f t="array" ref="AQ141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414" t="str" cm="1">
        <f t="array" ref="AR141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414">
        <v>20</v>
      </c>
      <c r="AT1414">
        <v>10</v>
      </c>
      <c r="AU1414">
        <v>0</v>
      </c>
      <c r="AV1414">
        <v>0</v>
      </c>
      <c r="AW1414" t="s">
        <v>45</v>
      </c>
      <c r="AX1414" t="s">
        <v>13</v>
      </c>
      <c r="AY1414" t="str">
        <f t="shared" si="199"/>
        <v>Store</v>
      </c>
      <c r="AZ1414">
        <v>3</v>
      </c>
      <c r="BA1414" t="s">
        <v>44</v>
      </c>
      <c r="BB1414">
        <f t="shared" si="200"/>
        <v>3</v>
      </c>
      <c r="BC1414">
        <f t="shared" si="201"/>
        <v>30</v>
      </c>
      <c r="BD1414">
        <f t="shared" si="202"/>
        <v>9</v>
      </c>
      <c r="BE1414">
        <f t="shared" si="203"/>
        <v>0</v>
      </c>
      <c r="BF1414">
        <f t="shared" si="204"/>
        <v>0</v>
      </c>
      <c r="BG1414">
        <f t="shared" si="205"/>
        <v>9</v>
      </c>
      <c r="BH1414">
        <f t="shared" si="206"/>
        <v>2</v>
      </c>
      <c r="BI1414" t="str">
        <f>VLOOKUP(BH1414,'Additional Data'!$E$1:$F$12,2,FALSE)</f>
        <v>Churned Customer</v>
      </c>
      <c r="BJ1414" t="str">
        <f>IF(G1414 &lt;= 'Additional Data'!$Q$2, "Low", IF(G1414 &lt;= 'Additional Data'!$Q$3, "Medium", "High"))</f>
        <v>Low</v>
      </c>
      <c r="BK1414" t="str">
        <f>IF(K1414 &lt;= 'Additional Data'!$V$2, "Low", IF(K1414 &lt;= 'Additional Data'!$V$3, "Medium", "High"))</f>
        <v>Medium</v>
      </c>
      <c r="BL1414" t="str">
        <f>IF(L1414 &lt;= 'Additional Data'!$AA$2, "Low", IF(L1414 &lt;= 'Additional Data'!$AA$3, "Medium", "High"))</f>
        <v>Medium</v>
      </c>
      <c r="BM1414">
        <v>1413</v>
      </c>
    </row>
    <row r="1415" spans="1:65" x14ac:dyDescent="0.25">
      <c r="A1415">
        <v>42523</v>
      </c>
      <c r="B1415" t="str">
        <f>IF(A1415 &lt;= 'Additional Data'!$B$2,"Low", IF(A1415 &lt;='Additional Data'!$B$3, "Medium", "High"))</f>
        <v>Medium</v>
      </c>
      <c r="C1415">
        <v>0</v>
      </c>
      <c r="D1415">
        <v>0</v>
      </c>
      <c r="E1415">
        <v>96</v>
      </c>
      <c r="F1415" t="str">
        <f t="shared" si="198"/>
        <v>Old</v>
      </c>
      <c r="G1415">
        <v>14</v>
      </c>
      <c r="H1415">
        <v>36</v>
      </c>
      <c r="I1415">
        <v>11</v>
      </c>
      <c r="J1415">
        <v>3</v>
      </c>
      <c r="K1415">
        <v>26</v>
      </c>
      <c r="L1415">
        <v>35</v>
      </c>
      <c r="M1415">
        <f>INDEX('Additional Data'!$H$2:$M$2, MATCH(MAX(G1415:L1415), G1415:L1415,0))</f>
        <v>0</v>
      </c>
      <c r="N1415">
        <v>1</v>
      </c>
      <c r="O1415">
        <v>1</v>
      </c>
      <c r="P1415">
        <v>1</v>
      </c>
      <c r="Q1415">
        <v>4</v>
      </c>
      <c r="R1415">
        <v>2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3</v>
      </c>
      <c r="Z1415">
        <v>11</v>
      </c>
      <c r="AA1415">
        <v>0</v>
      </c>
      <c r="AB1415">
        <v>56</v>
      </c>
      <c r="AC1415" t="str" cm="1">
        <f t="array" ref="AC1415">_xlfn.IFS(AB1415 &lt; 30, "&lt; 30", AB1415 &lt; 40, "30-39", AB1415 &lt; 50, "40-49", AB1415 &gt;= 50, "50+")</f>
        <v>50+</v>
      </c>
      <c r="AD1415">
        <v>2226</v>
      </c>
      <c r="AE1415">
        <v>0</v>
      </c>
      <c r="AF1415">
        <v>1</v>
      </c>
      <c r="AG1415">
        <v>0</v>
      </c>
      <c r="AH1415">
        <v>0</v>
      </c>
      <c r="AI1415">
        <v>0</v>
      </c>
      <c r="AJ1415" t="str" cm="1">
        <f t="array" ref="AJ141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1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15">
        <v>0</v>
      </c>
      <c r="AM1415">
        <v>0</v>
      </c>
      <c r="AN1415">
        <v>1</v>
      </c>
      <c r="AO1415">
        <v>0</v>
      </c>
      <c r="AP1415">
        <v>0</v>
      </c>
      <c r="AQ1415" t="str" cm="1">
        <f t="array" ref="AQ141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15" t="str" cm="1">
        <f t="array" ref="AR141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15">
        <v>90</v>
      </c>
      <c r="AT1415">
        <v>55</v>
      </c>
      <c r="AU1415">
        <v>0</v>
      </c>
      <c r="AV1415">
        <v>0</v>
      </c>
      <c r="AW1415" t="s">
        <v>47</v>
      </c>
      <c r="AX1415" t="s">
        <v>13</v>
      </c>
      <c r="AY1415" t="str">
        <f t="shared" si="199"/>
        <v>Store</v>
      </c>
      <c r="AZ1415">
        <v>6</v>
      </c>
      <c r="BA1415" t="s">
        <v>44</v>
      </c>
      <c r="BB1415">
        <f t="shared" si="200"/>
        <v>6</v>
      </c>
      <c r="BC1415">
        <f t="shared" si="201"/>
        <v>125</v>
      </c>
      <c r="BD1415">
        <f t="shared" si="202"/>
        <v>0.99999999999999978</v>
      </c>
      <c r="BE1415">
        <f t="shared" si="203"/>
        <v>2</v>
      </c>
      <c r="BF1415">
        <f t="shared" si="204"/>
        <v>3</v>
      </c>
      <c r="BG1415">
        <f t="shared" si="205"/>
        <v>6</v>
      </c>
      <c r="BH1415">
        <f t="shared" si="206"/>
        <v>0</v>
      </c>
      <c r="BI1415" t="str">
        <f>VLOOKUP(BH1415,'Additional Data'!$E$1:$F$12,2,FALSE)</f>
        <v>Churned Customer</v>
      </c>
      <c r="BJ1415" t="str">
        <f>IF(G1415 &lt;= 'Additional Data'!$Q$2, "Low", IF(G1415 &lt;= 'Additional Data'!$Q$3, "Medium", "High"))</f>
        <v>Low</v>
      </c>
      <c r="BK1415" t="str">
        <f>IF(K1415 &lt;= 'Additional Data'!$V$2, "Low", IF(K1415 &lt;= 'Additional Data'!$V$3, "Medium", "High"))</f>
        <v>Medium</v>
      </c>
      <c r="BL1415" t="str">
        <f>IF(L1415 &lt;= 'Additional Data'!$AA$2, "Low", IF(L1415 &lt;= 'Additional Data'!$AA$3, "Medium", "High"))</f>
        <v>Medium</v>
      </c>
      <c r="BM1415">
        <v>1414</v>
      </c>
    </row>
    <row r="1416" spans="1:65" x14ac:dyDescent="0.25">
      <c r="A1416">
        <v>39922</v>
      </c>
      <c r="B1416" t="str">
        <f>IF(A1416 &lt;= 'Additional Data'!$B$2,"Low", IF(A1416 &lt;='Additional Data'!$B$3, "Medium", "High"))</f>
        <v>Medium</v>
      </c>
      <c r="C1416">
        <v>1</v>
      </c>
      <c r="D1416">
        <v>0</v>
      </c>
      <c r="E1416">
        <v>30</v>
      </c>
      <c r="F1416" t="str">
        <f t="shared" si="198"/>
        <v>Recent</v>
      </c>
      <c r="G1416">
        <v>29</v>
      </c>
      <c r="H1416">
        <v>12</v>
      </c>
      <c r="I1416">
        <v>59</v>
      </c>
      <c r="J1416">
        <v>19</v>
      </c>
      <c r="K1416">
        <v>1</v>
      </c>
      <c r="L1416">
        <v>36</v>
      </c>
      <c r="M1416">
        <f>INDEX('Additional Data'!$H$2:$M$2, MATCH(MAX(G1416:L1416), G1416:L1416,0))</f>
        <v>0</v>
      </c>
      <c r="N1416">
        <v>2</v>
      </c>
      <c r="O1416">
        <v>3</v>
      </c>
      <c r="P1416">
        <v>0</v>
      </c>
      <c r="Q1416">
        <v>4</v>
      </c>
      <c r="R1416">
        <v>8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3</v>
      </c>
      <c r="Z1416">
        <v>11</v>
      </c>
      <c r="AA1416">
        <v>0</v>
      </c>
      <c r="AB1416">
        <v>37</v>
      </c>
      <c r="AC1416" t="str" cm="1">
        <f t="array" ref="AC1416">_xlfn.IFS(AB1416 &lt; 30, "&lt; 30", AB1416 &lt; 40, "30-39", AB1416 &lt; 50, "40-49", AB1416 &gt;= 50, "50+")</f>
        <v>30-39</v>
      </c>
      <c r="AD1416">
        <v>2659</v>
      </c>
      <c r="AE1416">
        <v>0</v>
      </c>
      <c r="AF1416">
        <v>1</v>
      </c>
      <c r="AG1416">
        <v>0</v>
      </c>
      <c r="AH1416">
        <v>0</v>
      </c>
      <c r="AI1416">
        <v>0</v>
      </c>
      <c r="AJ1416" t="str" cm="1">
        <f t="array" ref="AJ141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1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16">
        <v>0</v>
      </c>
      <c r="AM1416">
        <v>0</v>
      </c>
      <c r="AN1416">
        <v>1</v>
      </c>
      <c r="AO1416">
        <v>0</v>
      </c>
      <c r="AP1416">
        <v>0</v>
      </c>
      <c r="AQ1416" t="str" cm="1">
        <f t="array" ref="AQ141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16" t="str" cm="1">
        <f t="array" ref="AR141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16">
        <v>120</v>
      </c>
      <c r="AT1416">
        <v>84</v>
      </c>
      <c r="AU1416">
        <v>0</v>
      </c>
      <c r="AV1416">
        <v>1</v>
      </c>
      <c r="AW1416" t="s">
        <v>47</v>
      </c>
      <c r="AX1416" t="s">
        <v>13</v>
      </c>
      <c r="AY1416" t="str">
        <f t="shared" si="199"/>
        <v>Store</v>
      </c>
      <c r="AZ1416">
        <v>7</v>
      </c>
      <c r="BA1416" t="s">
        <v>44</v>
      </c>
      <c r="BB1416">
        <f t="shared" si="200"/>
        <v>7</v>
      </c>
      <c r="BC1416">
        <f t="shared" si="201"/>
        <v>156</v>
      </c>
      <c r="BD1416">
        <f t="shared" si="202"/>
        <v>7</v>
      </c>
      <c r="BE1416">
        <f t="shared" si="203"/>
        <v>3</v>
      </c>
      <c r="BF1416">
        <f t="shared" si="204"/>
        <v>3</v>
      </c>
      <c r="BG1416">
        <f t="shared" si="205"/>
        <v>13</v>
      </c>
      <c r="BH1416">
        <f t="shared" si="206"/>
        <v>3</v>
      </c>
      <c r="BI1416" t="str">
        <f>VLOOKUP(BH1416,'Additional Data'!$E$1:$F$12,2,FALSE)</f>
        <v>At Risk</v>
      </c>
      <c r="BJ1416" t="str">
        <f>IF(G1416 &lt;= 'Additional Data'!$Q$2, "Low", IF(G1416 &lt;= 'Additional Data'!$Q$3, "Medium", "High"))</f>
        <v>Medium</v>
      </c>
      <c r="BK1416" t="str">
        <f>IF(K1416 &lt;= 'Additional Data'!$V$2, "Low", IF(K1416 &lt;= 'Additional Data'!$V$3, "Medium", "High"))</f>
        <v>Low</v>
      </c>
      <c r="BL1416" t="str">
        <f>IF(L1416 &lt;= 'Additional Data'!$AA$2, "Low", IF(L1416 &lt;= 'Additional Data'!$AA$3, "Medium", "High"))</f>
        <v>Medium</v>
      </c>
      <c r="BM1416">
        <v>1415</v>
      </c>
    </row>
    <row r="1417" spans="1:65" x14ac:dyDescent="0.25">
      <c r="A1417">
        <v>33402</v>
      </c>
      <c r="B1417" t="str">
        <f>IF(A1417 &lt;= 'Additional Data'!$B$2,"Low", IF(A1417 &lt;='Additional Data'!$B$3, "Medium", "High"))</f>
        <v>Low</v>
      </c>
      <c r="C1417">
        <v>1</v>
      </c>
      <c r="D1417">
        <v>1</v>
      </c>
      <c r="E1417">
        <v>60</v>
      </c>
      <c r="F1417" t="str">
        <f t="shared" si="198"/>
        <v>Mid</v>
      </c>
      <c r="G1417">
        <v>26</v>
      </c>
      <c r="H1417">
        <v>2</v>
      </c>
      <c r="I1417">
        <v>19</v>
      </c>
      <c r="J1417">
        <v>10</v>
      </c>
      <c r="K1417">
        <v>5</v>
      </c>
      <c r="L1417">
        <v>8</v>
      </c>
      <c r="M1417">
        <f>INDEX('Additional Data'!$H$2:$M$2, MATCH(MAX(G1417:L1417), G1417:L1417,0))</f>
        <v>0</v>
      </c>
      <c r="N1417">
        <v>3</v>
      </c>
      <c r="O1417">
        <v>2</v>
      </c>
      <c r="P1417">
        <v>1</v>
      </c>
      <c r="Q1417">
        <v>3</v>
      </c>
      <c r="R1417">
        <v>8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3</v>
      </c>
      <c r="Z1417">
        <v>11</v>
      </c>
      <c r="AA1417">
        <v>0</v>
      </c>
      <c r="AB1417">
        <v>68</v>
      </c>
      <c r="AC1417" t="str" cm="1">
        <f t="array" ref="AC1417">_xlfn.IFS(AB1417 &lt; 30, "&lt; 30", AB1417 &lt; 40, "30-39", AB1417 &lt; 50, "40-49", AB1417 &gt;= 50, "50+")</f>
        <v>50+</v>
      </c>
      <c r="AD1417">
        <v>2505</v>
      </c>
      <c r="AE1417">
        <v>0</v>
      </c>
      <c r="AF1417">
        <v>0</v>
      </c>
      <c r="AG1417">
        <v>0</v>
      </c>
      <c r="AH1417">
        <v>1</v>
      </c>
      <c r="AI1417">
        <v>0</v>
      </c>
      <c r="AJ1417" t="str" cm="1">
        <f t="array" ref="AJ141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1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17">
        <v>0</v>
      </c>
      <c r="AM1417">
        <v>0</v>
      </c>
      <c r="AN1417">
        <v>1</v>
      </c>
      <c r="AO1417">
        <v>0</v>
      </c>
      <c r="AP1417">
        <v>0</v>
      </c>
      <c r="AQ1417" t="str" cm="1">
        <f t="array" ref="AQ141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17" t="str" cm="1">
        <f t="array" ref="AR141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17">
        <v>62</v>
      </c>
      <c r="AT1417">
        <v>54</v>
      </c>
      <c r="AU1417">
        <v>0</v>
      </c>
      <c r="AV1417">
        <v>2</v>
      </c>
      <c r="AW1417" t="s">
        <v>47</v>
      </c>
      <c r="AX1417" t="s">
        <v>13</v>
      </c>
      <c r="AY1417" t="str">
        <f t="shared" si="199"/>
        <v>Store</v>
      </c>
      <c r="AZ1417">
        <v>6</v>
      </c>
      <c r="BA1417" t="s">
        <v>44</v>
      </c>
      <c r="BB1417">
        <f t="shared" si="200"/>
        <v>6</v>
      </c>
      <c r="BC1417">
        <f t="shared" si="201"/>
        <v>70</v>
      </c>
      <c r="BD1417">
        <f t="shared" si="202"/>
        <v>4</v>
      </c>
      <c r="BE1417">
        <f t="shared" si="203"/>
        <v>2</v>
      </c>
      <c r="BF1417">
        <f t="shared" si="204"/>
        <v>2</v>
      </c>
      <c r="BG1417">
        <f t="shared" si="205"/>
        <v>8</v>
      </c>
      <c r="BH1417">
        <f t="shared" si="206"/>
        <v>1</v>
      </c>
      <c r="BI1417" t="str">
        <f>VLOOKUP(BH1417,'Additional Data'!$E$1:$F$12,2,FALSE)</f>
        <v>Churned Customer</v>
      </c>
      <c r="BJ1417" t="str">
        <f>IF(G1417 &lt;= 'Additional Data'!$Q$2, "Low", IF(G1417 &lt;= 'Additional Data'!$Q$3, "Medium", "High"))</f>
        <v>Medium</v>
      </c>
      <c r="BK1417" t="str">
        <f>IF(K1417 &lt;= 'Additional Data'!$V$2, "Low", IF(K1417 &lt;= 'Additional Data'!$V$3, "Medium", "High"))</f>
        <v>Medium</v>
      </c>
      <c r="BL1417" t="str">
        <f>IF(L1417 &lt;= 'Additional Data'!$AA$2, "Low", IF(L1417 &lt;= 'Additional Data'!$AA$3, "Medium", "High"))</f>
        <v>Low</v>
      </c>
      <c r="BM1417">
        <v>1416</v>
      </c>
    </row>
    <row r="1418" spans="1:65" x14ac:dyDescent="0.25">
      <c r="A1418">
        <v>36408</v>
      </c>
      <c r="B1418" t="str">
        <f>IF(A1418 &lt;= 'Additional Data'!$B$2,"Low", IF(A1418 &lt;='Additional Data'!$B$3, "Medium", "High"))</f>
        <v>Medium</v>
      </c>
      <c r="C1418">
        <v>1</v>
      </c>
      <c r="D1418">
        <v>1</v>
      </c>
      <c r="E1418">
        <v>11</v>
      </c>
      <c r="F1418" t="str">
        <f t="shared" si="198"/>
        <v>Recent</v>
      </c>
      <c r="G1418">
        <v>9</v>
      </c>
      <c r="H1418">
        <v>1</v>
      </c>
      <c r="I1418">
        <v>4</v>
      </c>
      <c r="J1418">
        <v>3</v>
      </c>
      <c r="K1418">
        <v>2</v>
      </c>
      <c r="L1418">
        <v>3</v>
      </c>
      <c r="M1418">
        <f>INDEX('Additional Data'!$H$2:$M$2, MATCH(MAX(G1418:L1418), G1418:L1418,0))</f>
        <v>0</v>
      </c>
      <c r="N1418">
        <v>1</v>
      </c>
      <c r="O1418">
        <v>1</v>
      </c>
      <c r="P1418">
        <v>0</v>
      </c>
      <c r="Q1418">
        <v>2</v>
      </c>
      <c r="R1418">
        <v>6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3</v>
      </c>
      <c r="Z1418">
        <v>11</v>
      </c>
      <c r="AA1418">
        <v>0</v>
      </c>
      <c r="AB1418">
        <v>71</v>
      </c>
      <c r="AC1418" t="str" cm="1">
        <f t="array" ref="AC1418">_xlfn.IFS(AB1418 &lt; 30, "&lt; 30", AB1418 &lt; 40, "30-39", AB1418 &lt; 50, "40-49", AB1418 &gt;= 50, "50+")</f>
        <v>50+</v>
      </c>
      <c r="AD1418">
        <v>2440</v>
      </c>
      <c r="AE1418">
        <v>0</v>
      </c>
      <c r="AF1418">
        <v>1</v>
      </c>
      <c r="AG1418">
        <v>0</v>
      </c>
      <c r="AH1418">
        <v>0</v>
      </c>
      <c r="AI1418">
        <v>0</v>
      </c>
      <c r="AJ1418" t="str" cm="1">
        <f t="array" ref="AJ141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1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18">
        <v>0</v>
      </c>
      <c r="AM1418">
        <v>0</v>
      </c>
      <c r="AN1418">
        <v>0</v>
      </c>
      <c r="AO1418">
        <v>1</v>
      </c>
      <c r="AP1418">
        <v>0</v>
      </c>
      <c r="AQ1418" t="str" cm="1">
        <f t="array" ref="AQ141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418" t="str" cm="1">
        <f t="array" ref="AR141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18">
        <v>19</v>
      </c>
      <c r="AT1418">
        <v>16</v>
      </c>
      <c r="AU1418">
        <v>0</v>
      </c>
      <c r="AV1418">
        <v>2</v>
      </c>
      <c r="AW1418" t="s">
        <v>45</v>
      </c>
      <c r="AX1418" t="s">
        <v>13</v>
      </c>
      <c r="AY1418" t="str">
        <f t="shared" si="199"/>
        <v>Store</v>
      </c>
      <c r="AZ1418">
        <v>3</v>
      </c>
      <c r="BA1418" t="s">
        <v>44</v>
      </c>
      <c r="BB1418">
        <f t="shared" si="200"/>
        <v>3</v>
      </c>
      <c r="BC1418">
        <f t="shared" si="201"/>
        <v>22</v>
      </c>
      <c r="BD1418">
        <f t="shared" si="202"/>
        <v>9</v>
      </c>
      <c r="BE1418">
        <f t="shared" si="203"/>
        <v>0</v>
      </c>
      <c r="BF1418">
        <f t="shared" si="204"/>
        <v>0</v>
      </c>
      <c r="BG1418">
        <f t="shared" si="205"/>
        <v>9</v>
      </c>
      <c r="BH1418">
        <f t="shared" si="206"/>
        <v>2</v>
      </c>
      <c r="BI1418" t="str">
        <f>VLOOKUP(BH1418,'Additional Data'!$E$1:$F$12,2,FALSE)</f>
        <v>Churned Customer</v>
      </c>
      <c r="BJ1418" t="str">
        <f>IF(G1418 &lt;= 'Additional Data'!$Q$2, "Low", IF(G1418 &lt;= 'Additional Data'!$Q$3, "Medium", "High"))</f>
        <v>Low</v>
      </c>
      <c r="BK1418" t="str">
        <f>IF(K1418 &lt;= 'Additional Data'!$V$2, "Low", IF(K1418 &lt;= 'Additional Data'!$V$3, "Medium", "High"))</f>
        <v>Medium</v>
      </c>
      <c r="BL1418" t="str">
        <f>IF(L1418 &lt;= 'Additional Data'!$AA$2, "Low", IF(L1418 &lt;= 'Additional Data'!$AA$3, "Medium", "High"))</f>
        <v>Low</v>
      </c>
      <c r="BM1418">
        <v>1417</v>
      </c>
    </row>
    <row r="1419" spans="1:65" x14ac:dyDescent="0.25">
      <c r="A1419">
        <v>21645</v>
      </c>
      <c r="B1419" t="str">
        <f>IF(A1419 &lt;= 'Additional Data'!$B$2,"Low", IF(A1419 &lt;='Additional Data'!$B$3, "Medium", "High"))</f>
        <v>Low</v>
      </c>
      <c r="C1419">
        <v>1</v>
      </c>
      <c r="D1419">
        <v>0</v>
      </c>
      <c r="E1419">
        <v>75</v>
      </c>
      <c r="F1419" t="str">
        <f t="shared" si="198"/>
        <v>Old</v>
      </c>
      <c r="G1419">
        <v>14</v>
      </c>
      <c r="H1419">
        <v>0</v>
      </c>
      <c r="I1419">
        <v>23</v>
      </c>
      <c r="J1419">
        <v>4</v>
      </c>
      <c r="K1419">
        <v>5</v>
      </c>
      <c r="L1419">
        <v>19</v>
      </c>
      <c r="M1419">
        <f>INDEX('Additional Data'!$H$2:$M$2, MATCH(MAX(G1419:L1419), G1419:L1419,0))</f>
        <v>0</v>
      </c>
      <c r="N1419">
        <v>3</v>
      </c>
      <c r="O1419">
        <v>3</v>
      </c>
      <c r="P1419">
        <v>0</v>
      </c>
      <c r="Q1419">
        <v>3</v>
      </c>
      <c r="R1419">
        <v>9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3</v>
      </c>
      <c r="Z1419">
        <v>11</v>
      </c>
      <c r="AA1419">
        <v>1</v>
      </c>
      <c r="AB1419">
        <v>41</v>
      </c>
      <c r="AC1419" t="str" cm="1">
        <f t="array" ref="AC1419">_xlfn.IFS(AB1419 &lt; 30, "&lt; 30", AB1419 &lt; 40, "30-39", AB1419 &lt; 50, "40-49", AB1419 &gt;= 50, "50+")</f>
        <v>40-49</v>
      </c>
      <c r="AD1419">
        <v>2823</v>
      </c>
      <c r="AE1419">
        <v>0</v>
      </c>
      <c r="AF1419">
        <v>0</v>
      </c>
      <c r="AG1419">
        <v>0</v>
      </c>
      <c r="AH1419">
        <v>1</v>
      </c>
      <c r="AI1419">
        <v>0</v>
      </c>
      <c r="AJ1419" t="str" cm="1">
        <f t="array" ref="AJ141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1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19">
        <v>0</v>
      </c>
      <c r="AM1419">
        <v>0</v>
      </c>
      <c r="AN1419">
        <v>1</v>
      </c>
      <c r="AO1419">
        <v>0</v>
      </c>
      <c r="AP1419">
        <v>0</v>
      </c>
      <c r="AQ1419" t="str" cm="1">
        <f t="array" ref="AQ141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19" t="str" cm="1">
        <f t="array" ref="AR141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19">
        <v>46</v>
      </c>
      <c r="AT1419">
        <v>27</v>
      </c>
      <c r="AU1419">
        <v>0</v>
      </c>
      <c r="AV1419">
        <v>1</v>
      </c>
      <c r="AW1419" t="s">
        <v>45</v>
      </c>
      <c r="AX1419" t="s">
        <v>11</v>
      </c>
      <c r="AY1419" t="str">
        <f t="shared" si="199"/>
        <v>Web</v>
      </c>
      <c r="AZ1419">
        <v>6</v>
      </c>
      <c r="BA1419" t="s">
        <v>44</v>
      </c>
      <c r="BB1419">
        <f t="shared" si="200"/>
        <v>6</v>
      </c>
      <c r="BC1419">
        <f t="shared" si="201"/>
        <v>65</v>
      </c>
      <c r="BD1419">
        <f t="shared" si="202"/>
        <v>3.0000000000000004</v>
      </c>
      <c r="BE1419">
        <f t="shared" si="203"/>
        <v>2</v>
      </c>
      <c r="BF1419">
        <f t="shared" si="204"/>
        <v>2</v>
      </c>
      <c r="BG1419">
        <f t="shared" si="205"/>
        <v>7</v>
      </c>
      <c r="BH1419">
        <f t="shared" si="206"/>
        <v>1</v>
      </c>
      <c r="BI1419" t="str">
        <f>VLOOKUP(BH1419,'Additional Data'!$E$1:$F$12,2,FALSE)</f>
        <v>Churned Customer</v>
      </c>
      <c r="BJ1419" t="str">
        <f>IF(G1419 &lt;= 'Additional Data'!$Q$2, "Low", IF(G1419 &lt;= 'Additional Data'!$Q$3, "Medium", "High"))</f>
        <v>Low</v>
      </c>
      <c r="BK1419" t="str">
        <f>IF(K1419 &lt;= 'Additional Data'!$V$2, "Low", IF(K1419 &lt;= 'Additional Data'!$V$3, "Medium", "High"))</f>
        <v>Medium</v>
      </c>
      <c r="BL1419" t="str">
        <f>IF(L1419 &lt;= 'Additional Data'!$AA$2, "Low", IF(L1419 &lt;= 'Additional Data'!$AA$3, "Medium", "High"))</f>
        <v>Medium</v>
      </c>
      <c r="BM1419">
        <v>1418</v>
      </c>
    </row>
    <row r="1420" spans="1:65" x14ac:dyDescent="0.25">
      <c r="A1420">
        <v>78427</v>
      </c>
      <c r="B1420" t="str">
        <f>IF(A1420 &lt;= 'Additional Data'!$B$2,"Low", IF(A1420 &lt;='Additional Data'!$B$3, "Medium", "High"))</f>
        <v>High</v>
      </c>
      <c r="C1420">
        <v>0</v>
      </c>
      <c r="D1420">
        <v>0</v>
      </c>
      <c r="E1420">
        <v>36</v>
      </c>
      <c r="F1420" t="str">
        <f t="shared" si="198"/>
        <v>Mid</v>
      </c>
      <c r="G1420">
        <v>972</v>
      </c>
      <c r="H1420">
        <v>19</v>
      </c>
      <c r="I1420">
        <v>595</v>
      </c>
      <c r="J1420">
        <v>180</v>
      </c>
      <c r="K1420">
        <v>26</v>
      </c>
      <c r="L1420">
        <v>138</v>
      </c>
      <c r="M1420">
        <f>INDEX('Additional Data'!$H$2:$M$2, MATCH(MAX(G1420:L1420), G1420:L1420,0))</f>
        <v>0</v>
      </c>
      <c r="N1420">
        <v>3</v>
      </c>
      <c r="O1420">
        <v>3</v>
      </c>
      <c r="P1420">
        <v>7</v>
      </c>
      <c r="Q1420">
        <v>10</v>
      </c>
      <c r="R1420">
        <v>3</v>
      </c>
      <c r="S1420">
        <v>0</v>
      </c>
      <c r="T1420">
        <v>0</v>
      </c>
      <c r="U1420">
        <v>0</v>
      </c>
      <c r="V1420">
        <v>1</v>
      </c>
      <c r="W1420">
        <v>0</v>
      </c>
      <c r="X1420">
        <v>0</v>
      </c>
      <c r="Y1420">
        <v>3</v>
      </c>
      <c r="Z1420">
        <v>11</v>
      </c>
      <c r="AA1420">
        <v>1</v>
      </c>
      <c r="AB1420">
        <v>72</v>
      </c>
      <c r="AC1420" t="str" cm="1">
        <f t="array" ref="AC1420">_xlfn.IFS(AB1420 &lt; 30, "&lt; 30", AB1420 &lt; 40, "30-39", AB1420 &lt; 50, "40-49", AB1420 &gt;= 50, "50+")</f>
        <v>50+</v>
      </c>
      <c r="AD1420">
        <v>2772</v>
      </c>
      <c r="AE1420">
        <v>0</v>
      </c>
      <c r="AF1420">
        <v>0</v>
      </c>
      <c r="AG1420">
        <v>0</v>
      </c>
      <c r="AH1420">
        <v>0</v>
      </c>
      <c r="AI1420">
        <v>1</v>
      </c>
      <c r="AJ1420" t="str" cm="1">
        <f t="array" ref="AJ142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42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20">
        <v>0</v>
      </c>
      <c r="AM1420">
        <v>0</v>
      </c>
      <c r="AN1420">
        <v>0</v>
      </c>
      <c r="AO1420">
        <v>1</v>
      </c>
      <c r="AP1420">
        <v>0</v>
      </c>
      <c r="AQ1420" t="str" cm="1">
        <f t="array" ref="AQ142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420" t="str" cm="1">
        <f t="array" ref="AR142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20">
        <v>1792</v>
      </c>
      <c r="AT1420">
        <v>1654</v>
      </c>
      <c r="AU1420">
        <v>1</v>
      </c>
      <c r="AV1420">
        <v>0</v>
      </c>
      <c r="AW1420" t="s">
        <v>43</v>
      </c>
      <c r="AX1420" t="s">
        <v>13</v>
      </c>
      <c r="AY1420" t="str">
        <f t="shared" si="199"/>
        <v>Store</v>
      </c>
      <c r="AZ1420">
        <v>20</v>
      </c>
      <c r="BA1420" t="s">
        <v>48</v>
      </c>
      <c r="BB1420">
        <f t="shared" si="200"/>
        <v>20</v>
      </c>
      <c r="BC1420">
        <f t="shared" si="201"/>
        <v>1930</v>
      </c>
      <c r="BD1420">
        <f t="shared" si="202"/>
        <v>7</v>
      </c>
      <c r="BE1420">
        <f t="shared" si="203"/>
        <v>7</v>
      </c>
      <c r="BF1420">
        <f t="shared" si="204"/>
        <v>9</v>
      </c>
      <c r="BG1420">
        <f t="shared" si="205"/>
        <v>23</v>
      </c>
      <c r="BH1420">
        <f t="shared" si="206"/>
        <v>8</v>
      </c>
      <c r="BI1420" t="str">
        <f>VLOOKUP(BH1420,'Additional Data'!$E$1:$F$12,2,FALSE)</f>
        <v>Top Customer</v>
      </c>
      <c r="BJ1420" t="str">
        <f>IF(G1420 &lt;= 'Additional Data'!$Q$2, "Low", IF(G1420 &lt;= 'Additional Data'!$Q$3, "Medium", "High"))</f>
        <v>High</v>
      </c>
      <c r="BK1420" t="str">
        <f>IF(K1420 &lt;= 'Additional Data'!$V$2, "Low", IF(K1420 &lt;= 'Additional Data'!$V$3, "Medium", "High"))</f>
        <v>Medium</v>
      </c>
      <c r="BL1420" t="str">
        <f>IF(L1420 &lt;= 'Additional Data'!$AA$2, "Low", IF(L1420 &lt;= 'Additional Data'!$AA$3, "Medium", "High"))</f>
        <v>High</v>
      </c>
      <c r="BM1420">
        <v>1419</v>
      </c>
    </row>
    <row r="1421" spans="1:65" x14ac:dyDescent="0.25">
      <c r="A1421">
        <v>82657</v>
      </c>
      <c r="B1421" t="str">
        <f>IF(A1421 &lt;= 'Additional Data'!$B$2,"Low", IF(A1421 &lt;='Additional Data'!$B$3, "Medium", "High"))</f>
        <v>High</v>
      </c>
      <c r="C1421">
        <v>0</v>
      </c>
      <c r="D1421">
        <v>0</v>
      </c>
      <c r="E1421">
        <v>71</v>
      </c>
      <c r="F1421" t="str">
        <f t="shared" si="198"/>
        <v>Old</v>
      </c>
      <c r="G1421">
        <v>966</v>
      </c>
      <c r="H1421">
        <v>168</v>
      </c>
      <c r="I1421">
        <v>672</v>
      </c>
      <c r="J1421">
        <v>246</v>
      </c>
      <c r="K1421">
        <v>105</v>
      </c>
      <c r="L1421">
        <v>126</v>
      </c>
      <c r="M1421">
        <f>INDEX('Additional Data'!$H$2:$M$2, MATCH(MAX(G1421:L1421), G1421:L1421,0))</f>
        <v>0</v>
      </c>
      <c r="N1421">
        <v>1</v>
      </c>
      <c r="O1421">
        <v>7</v>
      </c>
      <c r="P1421">
        <v>5</v>
      </c>
      <c r="Q1421">
        <v>10</v>
      </c>
      <c r="R1421">
        <v>4</v>
      </c>
      <c r="S1421">
        <v>0</v>
      </c>
      <c r="T1421">
        <v>1</v>
      </c>
      <c r="U1421">
        <v>0</v>
      </c>
      <c r="V1421">
        <v>1</v>
      </c>
      <c r="W1421">
        <v>0</v>
      </c>
      <c r="X1421">
        <v>0</v>
      </c>
      <c r="Y1421">
        <v>3</v>
      </c>
      <c r="Z1421">
        <v>11</v>
      </c>
      <c r="AA1421">
        <v>0</v>
      </c>
      <c r="AB1421">
        <v>74</v>
      </c>
      <c r="AC1421" t="str" cm="1">
        <f t="array" ref="AC1421">_xlfn.IFS(AB1421 &lt; 30, "&lt; 30", AB1421 &lt; 40, "30-39", AB1421 &lt; 50, "40-49", AB1421 &gt;= 50, "50+")</f>
        <v>50+</v>
      </c>
      <c r="AD1421">
        <v>2434</v>
      </c>
      <c r="AE1421">
        <v>0</v>
      </c>
      <c r="AF1421">
        <v>0</v>
      </c>
      <c r="AG1421">
        <v>0</v>
      </c>
      <c r="AH1421">
        <v>1</v>
      </c>
      <c r="AI1421">
        <v>0</v>
      </c>
      <c r="AJ1421" t="str" cm="1">
        <f t="array" ref="AJ142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2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21">
        <v>0</v>
      </c>
      <c r="AM1421">
        <v>0</v>
      </c>
      <c r="AN1421">
        <v>1</v>
      </c>
      <c r="AO1421">
        <v>0</v>
      </c>
      <c r="AP1421">
        <v>0</v>
      </c>
      <c r="AQ1421" t="str" cm="1">
        <f t="array" ref="AQ142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21" t="str" cm="1">
        <f t="array" ref="AR142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21">
        <v>2157</v>
      </c>
      <c r="AT1421">
        <v>2031</v>
      </c>
      <c r="AU1421">
        <v>2</v>
      </c>
      <c r="AV1421">
        <v>0</v>
      </c>
      <c r="AW1421" t="s">
        <v>43</v>
      </c>
      <c r="AX1421" t="s">
        <v>13</v>
      </c>
      <c r="AY1421" t="str">
        <f t="shared" si="199"/>
        <v>Store</v>
      </c>
      <c r="AZ1421">
        <v>22</v>
      </c>
      <c r="BA1421" t="s">
        <v>48</v>
      </c>
      <c r="BB1421">
        <f t="shared" si="200"/>
        <v>22</v>
      </c>
      <c r="BC1421">
        <f t="shared" si="201"/>
        <v>2283</v>
      </c>
      <c r="BD1421">
        <f t="shared" si="202"/>
        <v>3.0000000000000004</v>
      </c>
      <c r="BE1421">
        <f t="shared" si="203"/>
        <v>8</v>
      </c>
      <c r="BF1421">
        <f t="shared" si="204"/>
        <v>9</v>
      </c>
      <c r="BG1421">
        <f t="shared" si="205"/>
        <v>20</v>
      </c>
      <c r="BH1421">
        <f t="shared" si="206"/>
        <v>7</v>
      </c>
      <c r="BI1421" t="str">
        <f>VLOOKUP(BH1421,'Additional Data'!$E$1:$F$12,2,FALSE)</f>
        <v>Loyal Customer</v>
      </c>
      <c r="BJ1421" t="str">
        <f>IF(G1421 &lt;= 'Additional Data'!$Q$2, "Low", IF(G1421 &lt;= 'Additional Data'!$Q$3, "Medium", "High"))</f>
        <v>High</v>
      </c>
      <c r="BK1421" t="str">
        <f>IF(K1421 &lt;= 'Additional Data'!$V$2, "Low", IF(K1421 &lt;= 'Additional Data'!$V$3, "Medium", "High"))</f>
        <v>High</v>
      </c>
      <c r="BL1421" t="str">
        <f>IF(L1421 &lt;= 'Additional Data'!$AA$2, "Low", IF(L1421 &lt;= 'Additional Data'!$AA$3, "Medium", "High"))</f>
        <v>High</v>
      </c>
      <c r="BM1421">
        <v>1420</v>
      </c>
    </row>
    <row r="1422" spans="1:65" x14ac:dyDescent="0.25">
      <c r="A1422">
        <v>51876</v>
      </c>
      <c r="B1422" t="str">
        <f>IF(A1422 &lt;= 'Additional Data'!$B$2,"Low", IF(A1422 &lt;='Additional Data'!$B$3, "Medium", "High"))</f>
        <v>Medium</v>
      </c>
      <c r="C1422">
        <v>0</v>
      </c>
      <c r="D1422">
        <v>0</v>
      </c>
      <c r="E1422">
        <v>88</v>
      </c>
      <c r="F1422" t="str">
        <f t="shared" si="198"/>
        <v>Old</v>
      </c>
      <c r="G1422">
        <v>99</v>
      </c>
      <c r="H1422">
        <v>27</v>
      </c>
      <c r="I1422">
        <v>102</v>
      </c>
      <c r="J1422">
        <v>28</v>
      </c>
      <c r="K1422">
        <v>48</v>
      </c>
      <c r="L1422">
        <v>6</v>
      </c>
      <c r="M1422">
        <f>INDEX('Additional Data'!$H$2:$M$2, MATCH(MAX(G1422:L1422), G1422:L1422,0))</f>
        <v>0</v>
      </c>
      <c r="N1422">
        <v>1</v>
      </c>
      <c r="O1422">
        <v>2</v>
      </c>
      <c r="P1422">
        <v>2</v>
      </c>
      <c r="Q1422">
        <v>8</v>
      </c>
      <c r="R1422">
        <v>1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3</v>
      </c>
      <c r="Z1422">
        <v>11</v>
      </c>
      <c r="AA1422">
        <v>0</v>
      </c>
      <c r="AB1422">
        <v>62</v>
      </c>
      <c r="AC1422" t="str" cm="1">
        <f t="array" ref="AC1422">_xlfn.IFS(AB1422 &lt; 30, "&lt; 30", AB1422 &lt; 40, "30-39", AB1422 &lt; 50, "40-49", AB1422 &gt;= 50, "50+")</f>
        <v>50+</v>
      </c>
      <c r="AD1422">
        <v>2416</v>
      </c>
      <c r="AE1422">
        <v>0</v>
      </c>
      <c r="AF1422">
        <v>1</v>
      </c>
      <c r="AG1422">
        <v>0</v>
      </c>
      <c r="AH1422">
        <v>0</v>
      </c>
      <c r="AI1422">
        <v>0</v>
      </c>
      <c r="AJ1422" t="str" cm="1">
        <f t="array" ref="AJ142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2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22">
        <v>0</v>
      </c>
      <c r="AM1422">
        <v>0</v>
      </c>
      <c r="AN1422">
        <v>1</v>
      </c>
      <c r="AO1422">
        <v>0</v>
      </c>
      <c r="AP1422">
        <v>0</v>
      </c>
      <c r="AQ1422" t="str" cm="1">
        <f t="array" ref="AQ142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22" t="str" cm="1">
        <f t="array" ref="AR142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22">
        <v>304</v>
      </c>
      <c r="AT1422">
        <v>298</v>
      </c>
      <c r="AU1422">
        <v>0</v>
      </c>
      <c r="AV1422">
        <v>0</v>
      </c>
      <c r="AW1422" t="s">
        <v>47</v>
      </c>
      <c r="AX1422" t="s">
        <v>13</v>
      </c>
      <c r="AY1422" t="str">
        <f t="shared" si="199"/>
        <v>Store</v>
      </c>
      <c r="AZ1422">
        <v>12</v>
      </c>
      <c r="BA1422" t="s">
        <v>44</v>
      </c>
      <c r="BB1422">
        <f t="shared" si="200"/>
        <v>12</v>
      </c>
      <c r="BC1422">
        <f t="shared" si="201"/>
        <v>310</v>
      </c>
      <c r="BD1422">
        <f t="shared" si="202"/>
        <v>1.9999999999999996</v>
      </c>
      <c r="BE1422">
        <f t="shared" si="203"/>
        <v>4</v>
      </c>
      <c r="BF1422">
        <f t="shared" si="204"/>
        <v>4</v>
      </c>
      <c r="BG1422">
        <f t="shared" si="205"/>
        <v>10</v>
      </c>
      <c r="BH1422">
        <f t="shared" si="206"/>
        <v>2</v>
      </c>
      <c r="BI1422" t="str">
        <f>VLOOKUP(BH1422,'Additional Data'!$E$1:$F$12,2,FALSE)</f>
        <v>Churned Customer</v>
      </c>
      <c r="BJ1422" t="str">
        <f>IF(G1422 &lt;= 'Additional Data'!$Q$2, "Low", IF(G1422 &lt;= 'Additional Data'!$Q$3, "Medium", "High"))</f>
        <v>Medium</v>
      </c>
      <c r="BK1422" t="str">
        <f>IF(K1422 &lt;= 'Additional Data'!$V$2, "Low", IF(K1422 &lt;= 'Additional Data'!$V$3, "Medium", "High"))</f>
        <v>High</v>
      </c>
      <c r="BL1422" t="str">
        <f>IF(L1422 &lt;= 'Additional Data'!$AA$2, "Low", IF(L1422 &lt;= 'Additional Data'!$AA$3, "Medium", "High"))</f>
        <v>Low</v>
      </c>
      <c r="BM1422">
        <v>1421</v>
      </c>
    </row>
    <row r="1423" spans="1:65" x14ac:dyDescent="0.25">
      <c r="A1423">
        <v>78041</v>
      </c>
      <c r="B1423" t="str">
        <f>IF(A1423 &lt;= 'Additional Data'!$B$2,"Low", IF(A1423 &lt;='Additional Data'!$B$3, "Medium", "High"))</f>
        <v>High</v>
      </c>
      <c r="C1423">
        <v>0</v>
      </c>
      <c r="D1423">
        <v>0</v>
      </c>
      <c r="E1423">
        <v>93</v>
      </c>
      <c r="F1423" t="str">
        <f t="shared" si="198"/>
        <v>Old</v>
      </c>
      <c r="G1423">
        <v>482</v>
      </c>
      <c r="H1423">
        <v>35</v>
      </c>
      <c r="I1423">
        <v>553</v>
      </c>
      <c r="J1423">
        <v>72</v>
      </c>
      <c r="K1423">
        <v>160</v>
      </c>
      <c r="L1423">
        <v>17</v>
      </c>
      <c r="M1423">
        <f>INDEX('Additional Data'!$H$2:$M$2, MATCH(MAX(G1423:L1423), G1423:L1423,0))</f>
        <v>0</v>
      </c>
      <c r="N1423">
        <v>1</v>
      </c>
      <c r="O1423">
        <v>4</v>
      </c>
      <c r="P1423">
        <v>4</v>
      </c>
      <c r="Q1423">
        <v>9</v>
      </c>
      <c r="R1423">
        <v>2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3</v>
      </c>
      <c r="Z1423">
        <v>11</v>
      </c>
      <c r="AA1423">
        <v>0</v>
      </c>
      <c r="AB1423">
        <v>49</v>
      </c>
      <c r="AC1423" t="str" cm="1">
        <f t="array" ref="AC1423">_xlfn.IFS(AB1423 &lt; 30, "&lt; 30", AB1423 &lt; 40, "30-39", AB1423 &lt; 50, "40-49", AB1423 &gt;= 50, "50+")</f>
        <v>40-49</v>
      </c>
      <c r="AD1423">
        <v>2719</v>
      </c>
      <c r="AE1423">
        <v>0</v>
      </c>
      <c r="AF1423">
        <v>1</v>
      </c>
      <c r="AG1423">
        <v>0</v>
      </c>
      <c r="AH1423">
        <v>0</v>
      </c>
      <c r="AI1423">
        <v>0</v>
      </c>
      <c r="AJ1423" t="str" cm="1">
        <f t="array" ref="AJ142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2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23">
        <v>1</v>
      </c>
      <c r="AM1423">
        <v>0</v>
      </c>
      <c r="AN1423">
        <v>0</v>
      </c>
      <c r="AO1423">
        <v>0</v>
      </c>
      <c r="AP1423">
        <v>0</v>
      </c>
      <c r="AQ1423" t="str" cm="1">
        <f t="array" ref="AQ142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423" t="str" cm="1">
        <f t="array" ref="AR142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423">
        <v>1302</v>
      </c>
      <c r="AT1423">
        <v>1285</v>
      </c>
      <c r="AU1423">
        <v>0</v>
      </c>
      <c r="AV1423">
        <v>0</v>
      </c>
      <c r="AW1423" t="s">
        <v>43</v>
      </c>
      <c r="AX1423" t="s">
        <v>13</v>
      </c>
      <c r="AY1423" t="str">
        <f t="shared" si="199"/>
        <v>Store</v>
      </c>
      <c r="AZ1423">
        <v>17</v>
      </c>
      <c r="BA1423" t="s">
        <v>44</v>
      </c>
      <c r="BB1423">
        <f t="shared" si="200"/>
        <v>17</v>
      </c>
      <c r="BC1423">
        <f t="shared" si="201"/>
        <v>1319</v>
      </c>
      <c r="BD1423">
        <f t="shared" si="202"/>
        <v>0.99999999999999978</v>
      </c>
      <c r="BE1423">
        <f t="shared" si="203"/>
        <v>6</v>
      </c>
      <c r="BF1423">
        <f t="shared" si="204"/>
        <v>8</v>
      </c>
      <c r="BG1423">
        <f t="shared" si="205"/>
        <v>15</v>
      </c>
      <c r="BH1423">
        <f t="shared" si="206"/>
        <v>4</v>
      </c>
      <c r="BI1423" t="str">
        <f>VLOOKUP(BH1423,'Additional Data'!$E$1:$F$12,2,FALSE)</f>
        <v>At Risk</v>
      </c>
      <c r="BJ1423" t="str">
        <f>IF(G1423 &lt;= 'Additional Data'!$Q$2, "Low", IF(G1423 &lt;= 'Additional Data'!$Q$3, "Medium", "High"))</f>
        <v>Medium</v>
      </c>
      <c r="BK1423" t="str">
        <f>IF(K1423 &lt;= 'Additional Data'!$V$2, "Low", IF(K1423 &lt;= 'Additional Data'!$V$3, "Medium", "High"))</f>
        <v>High</v>
      </c>
      <c r="BL1423" t="str">
        <f>IF(L1423 &lt;= 'Additional Data'!$AA$2, "Low", IF(L1423 &lt;= 'Additional Data'!$AA$3, "Medium", "High"))</f>
        <v>Medium</v>
      </c>
      <c r="BM1423">
        <v>1422</v>
      </c>
    </row>
    <row r="1424" spans="1:65" x14ac:dyDescent="0.25">
      <c r="A1424">
        <v>52852</v>
      </c>
      <c r="B1424" t="str">
        <f>IF(A1424 &lt;= 'Additional Data'!$B$2,"Low", IF(A1424 &lt;='Additional Data'!$B$3, "Medium", "High"))</f>
        <v>Medium</v>
      </c>
      <c r="C1424">
        <v>0</v>
      </c>
      <c r="D1424">
        <v>1</v>
      </c>
      <c r="E1424">
        <v>93</v>
      </c>
      <c r="F1424" t="str">
        <f t="shared" si="198"/>
        <v>Old</v>
      </c>
      <c r="G1424">
        <v>714</v>
      </c>
      <c r="H1424">
        <v>8</v>
      </c>
      <c r="I1424">
        <v>99</v>
      </c>
      <c r="J1424">
        <v>11</v>
      </c>
      <c r="K1424">
        <v>0</v>
      </c>
      <c r="L1424">
        <v>47</v>
      </c>
      <c r="M1424">
        <f>INDEX('Additional Data'!$H$2:$M$2, MATCH(MAX(G1424:L1424), G1424:L1424,0))</f>
        <v>0</v>
      </c>
      <c r="N1424">
        <v>4</v>
      </c>
      <c r="O1424">
        <v>10</v>
      </c>
      <c r="P1424">
        <v>7</v>
      </c>
      <c r="Q1424">
        <v>5</v>
      </c>
      <c r="R1424">
        <v>8</v>
      </c>
      <c r="S1424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3</v>
      </c>
      <c r="Z1424">
        <v>11</v>
      </c>
      <c r="AA1424">
        <v>0</v>
      </c>
      <c r="AB1424">
        <v>63</v>
      </c>
      <c r="AC1424" t="str" cm="1">
        <f t="array" ref="AC1424">_xlfn.IFS(AB1424 &lt; 30, "&lt; 30", AB1424 &lt; 40, "30-39", AB1424 &lt; 50, "40-49", AB1424 &gt;= 50, "50+")</f>
        <v>50+</v>
      </c>
      <c r="AD1424">
        <v>2734</v>
      </c>
      <c r="AE1424">
        <v>0</v>
      </c>
      <c r="AF1424">
        <v>1</v>
      </c>
      <c r="AG1424">
        <v>0</v>
      </c>
      <c r="AH1424">
        <v>0</v>
      </c>
      <c r="AI1424">
        <v>0</v>
      </c>
      <c r="AJ1424" t="str" cm="1">
        <f t="array" ref="AJ142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2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24">
        <v>0</v>
      </c>
      <c r="AM1424">
        <v>0</v>
      </c>
      <c r="AN1424">
        <v>1</v>
      </c>
      <c r="AO1424">
        <v>0</v>
      </c>
      <c r="AP1424">
        <v>0</v>
      </c>
      <c r="AQ1424" t="str" cm="1">
        <f t="array" ref="AQ142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24" t="str" cm="1">
        <f t="array" ref="AR142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24">
        <v>832</v>
      </c>
      <c r="AT1424">
        <v>785</v>
      </c>
      <c r="AU1424">
        <v>1</v>
      </c>
      <c r="AV1424">
        <v>1</v>
      </c>
      <c r="AW1424" t="s">
        <v>46</v>
      </c>
      <c r="AX1424" t="s">
        <v>11</v>
      </c>
      <c r="AY1424" t="str">
        <f t="shared" si="199"/>
        <v>Web</v>
      </c>
      <c r="AZ1424">
        <v>22</v>
      </c>
      <c r="BA1424" t="s">
        <v>48</v>
      </c>
      <c r="BB1424">
        <f t="shared" si="200"/>
        <v>22</v>
      </c>
      <c r="BC1424">
        <f t="shared" si="201"/>
        <v>879</v>
      </c>
      <c r="BD1424">
        <f t="shared" si="202"/>
        <v>0.99999999999999978</v>
      </c>
      <c r="BE1424">
        <f t="shared" si="203"/>
        <v>8</v>
      </c>
      <c r="BF1424">
        <f t="shared" si="204"/>
        <v>6</v>
      </c>
      <c r="BG1424">
        <f t="shared" si="205"/>
        <v>15</v>
      </c>
      <c r="BH1424">
        <f t="shared" si="206"/>
        <v>4</v>
      </c>
      <c r="BI1424" t="str">
        <f>VLOOKUP(BH1424,'Additional Data'!$E$1:$F$12,2,FALSE)</f>
        <v>At Risk</v>
      </c>
      <c r="BJ1424" t="str">
        <f>IF(G1424 &lt;= 'Additional Data'!$Q$2, "Low", IF(G1424 &lt;= 'Additional Data'!$Q$3, "Medium", "High"))</f>
        <v>High</v>
      </c>
      <c r="BK1424" t="str">
        <f>IF(K1424 &lt;= 'Additional Data'!$V$2, "Low", IF(K1424 &lt;= 'Additional Data'!$V$3, "Medium", "High"))</f>
        <v>Low</v>
      </c>
      <c r="BL1424" t="str">
        <f>IF(L1424 &lt;= 'Additional Data'!$AA$2, "Low", IF(L1424 &lt;= 'Additional Data'!$AA$3, "Medium", "High"))</f>
        <v>Medium</v>
      </c>
      <c r="BM1424">
        <v>1423</v>
      </c>
    </row>
    <row r="1425" spans="1:65" x14ac:dyDescent="0.25">
      <c r="A1425">
        <v>70038</v>
      </c>
      <c r="B1425" t="str">
        <f>IF(A1425 &lt;= 'Additional Data'!$B$2,"Low", IF(A1425 &lt;='Additional Data'!$B$3, "Medium", "High"))</f>
        <v>High</v>
      </c>
      <c r="C1425">
        <v>0</v>
      </c>
      <c r="D1425">
        <v>0</v>
      </c>
      <c r="E1425">
        <v>54</v>
      </c>
      <c r="F1425" t="str">
        <f t="shared" si="198"/>
        <v>Mid</v>
      </c>
      <c r="G1425">
        <v>587</v>
      </c>
      <c r="H1425">
        <v>54</v>
      </c>
      <c r="I1425">
        <v>348</v>
      </c>
      <c r="J1425">
        <v>71</v>
      </c>
      <c r="K1425">
        <v>54</v>
      </c>
      <c r="L1425">
        <v>130</v>
      </c>
      <c r="M1425">
        <f>INDEX('Additional Data'!$H$2:$M$2, MATCH(MAX(G1425:L1425), G1425:L1425,0))</f>
        <v>0</v>
      </c>
      <c r="N1425">
        <v>1</v>
      </c>
      <c r="O1425">
        <v>4</v>
      </c>
      <c r="P1425">
        <v>4</v>
      </c>
      <c r="Q1425">
        <v>8</v>
      </c>
      <c r="R1425">
        <v>2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3</v>
      </c>
      <c r="Z1425">
        <v>11</v>
      </c>
      <c r="AA1425">
        <v>0</v>
      </c>
      <c r="AB1425">
        <v>38</v>
      </c>
      <c r="AC1425" t="str" cm="1">
        <f t="array" ref="AC1425">_xlfn.IFS(AB1425 &lt; 30, "&lt; 30", AB1425 &lt; 40, "30-39", AB1425 &lt; 50, "40-49", AB1425 &gt;= 50, "50+")</f>
        <v>30-39</v>
      </c>
      <c r="AD1425">
        <v>2406</v>
      </c>
      <c r="AE1425">
        <v>0</v>
      </c>
      <c r="AF1425">
        <v>0</v>
      </c>
      <c r="AG1425">
        <v>0</v>
      </c>
      <c r="AH1425">
        <v>1</v>
      </c>
      <c r="AI1425">
        <v>0</v>
      </c>
      <c r="AJ1425" t="str" cm="1">
        <f t="array" ref="AJ142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2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25">
        <v>0</v>
      </c>
      <c r="AM1425">
        <v>0</v>
      </c>
      <c r="AN1425">
        <v>0</v>
      </c>
      <c r="AO1425">
        <v>0</v>
      </c>
      <c r="AP1425">
        <v>1</v>
      </c>
      <c r="AQ1425" t="str" cm="1">
        <f t="array" ref="AQ142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425" t="str" cm="1">
        <f t="array" ref="AR142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25">
        <v>1114</v>
      </c>
      <c r="AT1425">
        <v>984</v>
      </c>
      <c r="AU1425">
        <v>0</v>
      </c>
      <c r="AV1425">
        <v>0</v>
      </c>
      <c r="AW1425" t="s">
        <v>43</v>
      </c>
      <c r="AX1425" t="s">
        <v>13</v>
      </c>
      <c r="AY1425" t="str">
        <f t="shared" si="199"/>
        <v>Store</v>
      </c>
      <c r="AZ1425">
        <v>16</v>
      </c>
      <c r="BA1425" t="s">
        <v>44</v>
      </c>
      <c r="BB1425">
        <f t="shared" si="200"/>
        <v>16</v>
      </c>
      <c r="BC1425">
        <f t="shared" si="201"/>
        <v>1244</v>
      </c>
      <c r="BD1425">
        <f t="shared" si="202"/>
        <v>5</v>
      </c>
      <c r="BE1425">
        <f t="shared" si="203"/>
        <v>6</v>
      </c>
      <c r="BF1425">
        <f t="shared" si="204"/>
        <v>8</v>
      </c>
      <c r="BG1425">
        <f t="shared" si="205"/>
        <v>19</v>
      </c>
      <c r="BH1425">
        <f t="shared" si="206"/>
        <v>7</v>
      </c>
      <c r="BI1425" t="str">
        <f>VLOOKUP(BH1425,'Additional Data'!$E$1:$F$12,2,FALSE)</f>
        <v>Loyal Customer</v>
      </c>
      <c r="BJ1425" t="str">
        <f>IF(G1425 &lt;= 'Additional Data'!$Q$2, "Low", IF(G1425 &lt;= 'Additional Data'!$Q$3, "Medium", "High"))</f>
        <v>High</v>
      </c>
      <c r="BK1425" t="str">
        <f>IF(K1425 &lt;= 'Additional Data'!$V$2, "Low", IF(K1425 &lt;= 'Additional Data'!$V$3, "Medium", "High"))</f>
        <v>High</v>
      </c>
      <c r="BL1425" t="str">
        <f>IF(L1425 &lt;= 'Additional Data'!$AA$2, "Low", IF(L1425 &lt;= 'Additional Data'!$AA$3, "Medium", "High"))</f>
        <v>High</v>
      </c>
      <c r="BM1425">
        <v>1424</v>
      </c>
    </row>
    <row r="1426" spans="1:65" x14ac:dyDescent="0.25">
      <c r="A1426">
        <v>69401</v>
      </c>
      <c r="B1426" t="str">
        <f>IF(A1426 &lt;= 'Additional Data'!$B$2,"Low", IF(A1426 &lt;='Additional Data'!$B$3, "Medium", "High"))</f>
        <v>High</v>
      </c>
      <c r="C1426">
        <v>0</v>
      </c>
      <c r="D1426">
        <v>1</v>
      </c>
      <c r="E1426">
        <v>41</v>
      </c>
      <c r="F1426" t="str">
        <f t="shared" si="198"/>
        <v>Mid</v>
      </c>
      <c r="G1426">
        <v>399</v>
      </c>
      <c r="H1426">
        <v>27</v>
      </c>
      <c r="I1426">
        <v>159</v>
      </c>
      <c r="J1426">
        <v>58</v>
      </c>
      <c r="K1426">
        <v>8</v>
      </c>
      <c r="L1426">
        <v>39</v>
      </c>
      <c r="M1426">
        <f>INDEX('Additional Data'!$H$2:$M$2, MATCH(MAX(G1426:L1426), G1426:L1426,0))</f>
        <v>0</v>
      </c>
      <c r="N1426">
        <v>4</v>
      </c>
      <c r="O1426">
        <v>4</v>
      </c>
      <c r="P1426">
        <v>4</v>
      </c>
      <c r="Q1426">
        <v>5</v>
      </c>
      <c r="R1426">
        <v>2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3</v>
      </c>
      <c r="Z1426">
        <v>11</v>
      </c>
      <c r="AA1426">
        <v>0</v>
      </c>
      <c r="AB1426">
        <v>47</v>
      </c>
      <c r="AC1426" t="str" cm="1">
        <f t="array" ref="AC1426">_xlfn.IFS(AB1426 &lt; 30, "&lt; 30", AB1426 &lt; 40, "30-39", AB1426 &lt; 50, "40-49", AB1426 &gt;= 50, "50+")</f>
        <v>40-49</v>
      </c>
      <c r="AD1426">
        <v>2257</v>
      </c>
      <c r="AE1426">
        <v>0</v>
      </c>
      <c r="AF1426">
        <v>0</v>
      </c>
      <c r="AG1426">
        <v>0</v>
      </c>
      <c r="AH1426">
        <v>1</v>
      </c>
      <c r="AI1426">
        <v>0</v>
      </c>
      <c r="AJ1426" t="str" cm="1">
        <f t="array" ref="AJ142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2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26">
        <v>1</v>
      </c>
      <c r="AM1426">
        <v>0</v>
      </c>
      <c r="AN1426">
        <v>0</v>
      </c>
      <c r="AO1426">
        <v>0</v>
      </c>
      <c r="AP1426">
        <v>0</v>
      </c>
      <c r="AQ1426" t="str" cm="1">
        <f t="array" ref="AQ142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426" t="str" cm="1">
        <f t="array" ref="AR142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426">
        <v>651</v>
      </c>
      <c r="AT1426">
        <v>612</v>
      </c>
      <c r="AU1426">
        <v>0</v>
      </c>
      <c r="AV1426">
        <v>1</v>
      </c>
      <c r="AW1426" t="s">
        <v>46</v>
      </c>
      <c r="AX1426" t="s">
        <v>13</v>
      </c>
      <c r="AY1426" t="str">
        <f t="shared" si="199"/>
        <v>Store</v>
      </c>
      <c r="AZ1426">
        <v>13</v>
      </c>
      <c r="BA1426" t="s">
        <v>44</v>
      </c>
      <c r="BB1426">
        <f t="shared" si="200"/>
        <v>13</v>
      </c>
      <c r="BC1426">
        <f t="shared" si="201"/>
        <v>690</v>
      </c>
      <c r="BD1426">
        <f t="shared" si="202"/>
        <v>6</v>
      </c>
      <c r="BE1426">
        <f t="shared" si="203"/>
        <v>5</v>
      </c>
      <c r="BF1426">
        <f t="shared" si="204"/>
        <v>6</v>
      </c>
      <c r="BG1426">
        <f t="shared" si="205"/>
        <v>17</v>
      </c>
      <c r="BH1426">
        <f t="shared" si="206"/>
        <v>5</v>
      </c>
      <c r="BI1426" t="str">
        <f>VLOOKUP(BH1426,'Additional Data'!$E$1:$F$12,2,FALSE)</f>
        <v>Loyal Customer</v>
      </c>
      <c r="BJ1426" t="str">
        <f>IF(G1426 &lt;= 'Additional Data'!$Q$2, "Low", IF(G1426 &lt;= 'Additional Data'!$Q$3, "Medium", "High"))</f>
        <v>Medium</v>
      </c>
      <c r="BK1426" t="str">
        <f>IF(K1426 &lt;= 'Additional Data'!$V$2, "Low", IF(K1426 &lt;= 'Additional Data'!$V$3, "Medium", "High"))</f>
        <v>Medium</v>
      </c>
      <c r="BL1426" t="str">
        <f>IF(L1426 &lt;= 'Additional Data'!$AA$2, "Low", IF(L1426 &lt;= 'Additional Data'!$AA$3, "Medium", "High"))</f>
        <v>Medium</v>
      </c>
      <c r="BM1426">
        <v>1425</v>
      </c>
    </row>
    <row r="1427" spans="1:65" x14ac:dyDescent="0.25">
      <c r="A1427">
        <v>46053</v>
      </c>
      <c r="B1427" t="str">
        <f>IF(A1427 &lt;= 'Additional Data'!$B$2,"Low", IF(A1427 &lt;='Additional Data'!$B$3, "Medium", "High"))</f>
        <v>Medium</v>
      </c>
      <c r="C1427">
        <v>1</v>
      </c>
      <c r="D1427">
        <v>0</v>
      </c>
      <c r="E1427">
        <v>46</v>
      </c>
      <c r="F1427" t="str">
        <f t="shared" si="198"/>
        <v>Mid</v>
      </c>
      <c r="G1427">
        <v>56</v>
      </c>
      <c r="H1427">
        <v>10</v>
      </c>
      <c r="I1427">
        <v>92</v>
      </c>
      <c r="J1427">
        <v>19</v>
      </c>
      <c r="K1427">
        <v>7</v>
      </c>
      <c r="L1427">
        <v>25</v>
      </c>
      <c r="M1427">
        <f>INDEX('Additional Data'!$H$2:$M$2, MATCH(MAX(G1427:L1427), G1427:L1427,0))</f>
        <v>0</v>
      </c>
      <c r="N1427">
        <v>3</v>
      </c>
      <c r="O1427">
        <v>3</v>
      </c>
      <c r="P1427">
        <v>2</v>
      </c>
      <c r="Q1427">
        <v>4</v>
      </c>
      <c r="R1427">
        <v>5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3</v>
      </c>
      <c r="Z1427">
        <v>11</v>
      </c>
      <c r="AA1427">
        <v>0</v>
      </c>
      <c r="AB1427">
        <v>48</v>
      </c>
      <c r="AC1427" t="str" cm="1">
        <f t="array" ref="AC1427">_xlfn.IFS(AB1427 &lt; 30, "&lt; 30", AB1427 &lt; 40, "30-39", AB1427 &lt; 50, "40-49", AB1427 &gt;= 50, "50+")</f>
        <v>40-49</v>
      </c>
      <c r="AD1427">
        <v>2656</v>
      </c>
      <c r="AE1427">
        <v>0</v>
      </c>
      <c r="AF1427">
        <v>0</v>
      </c>
      <c r="AG1427">
        <v>0</v>
      </c>
      <c r="AH1427">
        <v>1</v>
      </c>
      <c r="AI1427">
        <v>0</v>
      </c>
      <c r="AJ1427" t="str" cm="1">
        <f t="array" ref="AJ142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2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27">
        <v>0</v>
      </c>
      <c r="AM1427">
        <v>0</v>
      </c>
      <c r="AN1427">
        <v>1</v>
      </c>
      <c r="AO1427">
        <v>0</v>
      </c>
      <c r="AP1427">
        <v>0</v>
      </c>
      <c r="AQ1427" t="str" cm="1">
        <f t="array" ref="AQ142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27" t="str" cm="1">
        <f t="array" ref="AR142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27">
        <v>184</v>
      </c>
      <c r="AT1427">
        <v>159</v>
      </c>
      <c r="AU1427">
        <v>0</v>
      </c>
      <c r="AV1427">
        <v>1</v>
      </c>
      <c r="AW1427" t="s">
        <v>47</v>
      </c>
      <c r="AX1427" t="s">
        <v>13</v>
      </c>
      <c r="AY1427" t="str">
        <f t="shared" si="199"/>
        <v>Store</v>
      </c>
      <c r="AZ1427">
        <v>9</v>
      </c>
      <c r="BA1427" t="s">
        <v>44</v>
      </c>
      <c r="BB1427">
        <f t="shared" si="200"/>
        <v>9</v>
      </c>
      <c r="BC1427">
        <f t="shared" si="201"/>
        <v>209</v>
      </c>
      <c r="BD1427">
        <f t="shared" si="202"/>
        <v>6</v>
      </c>
      <c r="BE1427">
        <f t="shared" si="203"/>
        <v>3</v>
      </c>
      <c r="BF1427">
        <f t="shared" si="204"/>
        <v>4</v>
      </c>
      <c r="BG1427">
        <f t="shared" si="205"/>
        <v>13</v>
      </c>
      <c r="BH1427">
        <f t="shared" si="206"/>
        <v>3</v>
      </c>
      <c r="BI1427" t="str">
        <f>VLOOKUP(BH1427,'Additional Data'!$E$1:$F$12,2,FALSE)</f>
        <v>At Risk</v>
      </c>
      <c r="BJ1427" t="str">
        <f>IF(G1427 &lt;= 'Additional Data'!$Q$2, "Low", IF(G1427 &lt;= 'Additional Data'!$Q$3, "Medium", "High"))</f>
        <v>Medium</v>
      </c>
      <c r="BK1427" t="str">
        <f>IF(K1427 &lt;= 'Additional Data'!$V$2, "Low", IF(K1427 &lt;= 'Additional Data'!$V$3, "Medium", "High"))</f>
        <v>Medium</v>
      </c>
      <c r="BL1427" t="str">
        <f>IF(L1427 &lt;= 'Additional Data'!$AA$2, "Low", IF(L1427 &lt;= 'Additional Data'!$AA$3, "Medium", "High"))</f>
        <v>Medium</v>
      </c>
      <c r="BM1427">
        <v>1426</v>
      </c>
    </row>
    <row r="1428" spans="1:65" x14ac:dyDescent="0.25">
      <c r="A1428">
        <v>77343</v>
      </c>
      <c r="B1428" t="str">
        <f>IF(A1428 &lt;= 'Additional Data'!$B$2,"Low", IF(A1428 &lt;='Additional Data'!$B$3, "Medium", "High"))</f>
        <v>High</v>
      </c>
      <c r="C1428">
        <v>0</v>
      </c>
      <c r="D1428">
        <v>0</v>
      </c>
      <c r="E1428">
        <v>28</v>
      </c>
      <c r="F1428" t="str">
        <f t="shared" si="198"/>
        <v>Recent</v>
      </c>
      <c r="G1428">
        <v>227</v>
      </c>
      <c r="H1428">
        <v>151</v>
      </c>
      <c r="I1428">
        <v>573</v>
      </c>
      <c r="J1428">
        <v>98</v>
      </c>
      <c r="K1428">
        <v>54</v>
      </c>
      <c r="L1428">
        <v>31</v>
      </c>
      <c r="M1428">
        <f>INDEX('Additional Data'!$H$2:$M$2, MATCH(MAX(G1428:L1428), G1428:L1428,0))</f>
        <v>0</v>
      </c>
      <c r="N1428">
        <v>1</v>
      </c>
      <c r="O1428">
        <v>3</v>
      </c>
      <c r="P1428">
        <v>4</v>
      </c>
      <c r="Q1428">
        <v>9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3</v>
      </c>
      <c r="Z1428">
        <v>11</v>
      </c>
      <c r="AA1428">
        <v>0</v>
      </c>
      <c r="AB1428">
        <v>55</v>
      </c>
      <c r="AC1428" t="str" cm="1">
        <f t="array" ref="AC1428">_xlfn.IFS(AB1428 &lt; 30, "&lt; 30", AB1428 &lt; 40, "30-39", AB1428 &lt; 50, "40-49", AB1428 &gt;= 50, "50+")</f>
        <v>50+</v>
      </c>
      <c r="AD1428">
        <v>2179</v>
      </c>
      <c r="AE1428">
        <v>0</v>
      </c>
      <c r="AF1428">
        <v>1</v>
      </c>
      <c r="AG1428">
        <v>0</v>
      </c>
      <c r="AH1428">
        <v>0</v>
      </c>
      <c r="AI1428">
        <v>0</v>
      </c>
      <c r="AJ1428" t="str" cm="1">
        <f t="array" ref="AJ142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2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28">
        <v>0</v>
      </c>
      <c r="AM1428">
        <v>0</v>
      </c>
      <c r="AN1428">
        <v>1</v>
      </c>
      <c r="AO1428">
        <v>0</v>
      </c>
      <c r="AP1428">
        <v>0</v>
      </c>
      <c r="AQ1428" t="str" cm="1">
        <f t="array" ref="AQ142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28" t="str" cm="1">
        <f t="array" ref="AR142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28">
        <v>1103</v>
      </c>
      <c r="AT1428">
        <v>1072</v>
      </c>
      <c r="AU1428">
        <v>0</v>
      </c>
      <c r="AV1428">
        <v>0</v>
      </c>
      <c r="AW1428" t="s">
        <v>43</v>
      </c>
      <c r="AX1428" t="s">
        <v>13</v>
      </c>
      <c r="AY1428" t="str">
        <f t="shared" si="199"/>
        <v>Store</v>
      </c>
      <c r="AZ1428">
        <v>16</v>
      </c>
      <c r="BA1428" t="s">
        <v>44</v>
      </c>
      <c r="BB1428">
        <f t="shared" si="200"/>
        <v>16</v>
      </c>
      <c r="BC1428">
        <f t="shared" si="201"/>
        <v>1134</v>
      </c>
      <c r="BD1428">
        <f t="shared" si="202"/>
        <v>8</v>
      </c>
      <c r="BE1428">
        <f t="shared" si="203"/>
        <v>6</v>
      </c>
      <c r="BF1428">
        <f t="shared" si="204"/>
        <v>7</v>
      </c>
      <c r="BG1428">
        <f t="shared" si="205"/>
        <v>21</v>
      </c>
      <c r="BH1428">
        <f t="shared" si="206"/>
        <v>8</v>
      </c>
      <c r="BI1428" t="str">
        <f>VLOOKUP(BH1428,'Additional Data'!$E$1:$F$12,2,FALSE)</f>
        <v>Top Customer</v>
      </c>
      <c r="BJ1428" t="str">
        <f>IF(G1428 &lt;= 'Additional Data'!$Q$2, "Low", IF(G1428 &lt;= 'Additional Data'!$Q$3, "Medium", "High"))</f>
        <v>Medium</v>
      </c>
      <c r="BK1428" t="str">
        <f>IF(K1428 &lt;= 'Additional Data'!$V$2, "Low", IF(K1428 &lt;= 'Additional Data'!$V$3, "Medium", "High"))</f>
        <v>High</v>
      </c>
      <c r="BL1428" t="str">
        <f>IF(L1428 &lt;= 'Additional Data'!$AA$2, "Low", IF(L1428 &lt;= 'Additional Data'!$AA$3, "Medium", "High"))</f>
        <v>Medium</v>
      </c>
      <c r="BM1428">
        <v>1427</v>
      </c>
    </row>
    <row r="1429" spans="1:65" x14ac:dyDescent="0.25">
      <c r="A1429">
        <v>73892</v>
      </c>
      <c r="B1429" t="str">
        <f>IF(A1429 &lt;= 'Additional Data'!$B$2,"Low", IF(A1429 &lt;='Additional Data'!$B$3, "Medium", "High"))</f>
        <v>High</v>
      </c>
      <c r="C1429">
        <v>0</v>
      </c>
      <c r="D1429">
        <v>0</v>
      </c>
      <c r="E1429">
        <v>40</v>
      </c>
      <c r="F1429" t="str">
        <f t="shared" si="198"/>
        <v>Mid</v>
      </c>
      <c r="G1429">
        <v>703</v>
      </c>
      <c r="H1429">
        <v>102</v>
      </c>
      <c r="I1429">
        <v>601</v>
      </c>
      <c r="J1429">
        <v>0</v>
      </c>
      <c r="K1429">
        <v>58</v>
      </c>
      <c r="L1429">
        <v>43</v>
      </c>
      <c r="M1429">
        <f>INDEX('Additional Data'!$H$2:$M$2, MATCH(MAX(G1429:L1429), G1429:L1429,0))</f>
        <v>0</v>
      </c>
      <c r="N1429">
        <v>1</v>
      </c>
      <c r="O1429">
        <v>3</v>
      </c>
      <c r="P1429">
        <v>11</v>
      </c>
      <c r="Q1429">
        <v>8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3</v>
      </c>
      <c r="Z1429">
        <v>11</v>
      </c>
      <c r="AA1429">
        <v>1</v>
      </c>
      <c r="AB1429">
        <v>67</v>
      </c>
      <c r="AC1429" t="str" cm="1">
        <f t="array" ref="AC1429">_xlfn.IFS(AB1429 &lt; 30, "&lt; 30", AB1429 &lt; 40, "30-39", AB1429 &lt; 50, "40-49", AB1429 &gt;= 50, "50+")</f>
        <v>50+</v>
      </c>
      <c r="AD1429">
        <v>2387</v>
      </c>
      <c r="AE1429">
        <v>0</v>
      </c>
      <c r="AF1429">
        <v>0</v>
      </c>
      <c r="AG1429">
        <v>1</v>
      </c>
      <c r="AH1429">
        <v>0</v>
      </c>
      <c r="AI1429">
        <v>0</v>
      </c>
      <c r="AJ1429" t="str" cm="1">
        <f t="array" ref="AJ142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42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29">
        <v>0</v>
      </c>
      <c r="AM1429">
        <v>0</v>
      </c>
      <c r="AN1429">
        <v>1</v>
      </c>
      <c r="AO1429">
        <v>0</v>
      </c>
      <c r="AP1429">
        <v>0</v>
      </c>
      <c r="AQ1429" t="str" cm="1">
        <f t="array" ref="AQ142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29" t="str" cm="1">
        <f t="array" ref="AR142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29">
        <v>1464</v>
      </c>
      <c r="AT1429">
        <v>1421</v>
      </c>
      <c r="AU1429">
        <v>0</v>
      </c>
      <c r="AV1429">
        <v>0</v>
      </c>
      <c r="AW1429" t="s">
        <v>43</v>
      </c>
      <c r="AX1429" t="s">
        <v>12</v>
      </c>
      <c r="AY1429" t="str">
        <f t="shared" si="199"/>
        <v>Catalog</v>
      </c>
      <c r="AZ1429">
        <v>22</v>
      </c>
      <c r="BA1429" t="s">
        <v>44</v>
      </c>
      <c r="BB1429">
        <f t="shared" si="200"/>
        <v>22</v>
      </c>
      <c r="BC1429">
        <f t="shared" si="201"/>
        <v>1507</v>
      </c>
      <c r="BD1429">
        <f t="shared" si="202"/>
        <v>6</v>
      </c>
      <c r="BE1429">
        <f t="shared" si="203"/>
        <v>8</v>
      </c>
      <c r="BF1429">
        <f t="shared" si="204"/>
        <v>8</v>
      </c>
      <c r="BG1429">
        <f t="shared" si="205"/>
        <v>22</v>
      </c>
      <c r="BH1429">
        <f t="shared" si="206"/>
        <v>8</v>
      </c>
      <c r="BI1429" t="str">
        <f>VLOOKUP(BH1429,'Additional Data'!$E$1:$F$12,2,FALSE)</f>
        <v>Top Customer</v>
      </c>
      <c r="BJ1429" t="str">
        <f>IF(G1429 &lt;= 'Additional Data'!$Q$2, "Low", IF(G1429 &lt;= 'Additional Data'!$Q$3, "Medium", "High"))</f>
        <v>High</v>
      </c>
      <c r="BK1429" t="str">
        <f>IF(K1429 &lt;= 'Additional Data'!$V$2, "Low", IF(K1429 &lt;= 'Additional Data'!$V$3, "Medium", "High"))</f>
        <v>High</v>
      </c>
      <c r="BL1429" t="str">
        <f>IF(L1429 &lt;= 'Additional Data'!$AA$2, "Low", IF(L1429 &lt;= 'Additional Data'!$AA$3, "Medium", "High"))</f>
        <v>Medium</v>
      </c>
      <c r="BM1429">
        <v>1428</v>
      </c>
    </row>
    <row r="1430" spans="1:65" x14ac:dyDescent="0.25">
      <c r="A1430">
        <v>40304</v>
      </c>
      <c r="B1430" t="str">
        <f>IF(A1430 &lt;= 'Additional Data'!$B$2,"Low", IF(A1430 &lt;='Additional Data'!$B$3, "Medium", "High"))</f>
        <v>Medium</v>
      </c>
      <c r="C1430">
        <v>1</v>
      </c>
      <c r="D1430">
        <v>0</v>
      </c>
      <c r="E1430">
        <v>82</v>
      </c>
      <c r="F1430" t="str">
        <f t="shared" si="198"/>
        <v>Old</v>
      </c>
      <c r="G1430">
        <v>37</v>
      </c>
      <c r="H1430">
        <v>0</v>
      </c>
      <c r="I1430">
        <v>17</v>
      </c>
      <c r="J1430">
        <v>0</v>
      </c>
      <c r="K1430">
        <v>0</v>
      </c>
      <c r="L1430">
        <v>3</v>
      </c>
      <c r="M1430">
        <f>INDEX('Additional Data'!$H$2:$M$2, MATCH(MAX(G1430:L1430), G1430:L1430,0))</f>
        <v>0</v>
      </c>
      <c r="N1430">
        <v>1</v>
      </c>
      <c r="O1430">
        <v>2</v>
      </c>
      <c r="P1430">
        <v>0</v>
      </c>
      <c r="Q1430">
        <v>3</v>
      </c>
      <c r="R1430">
        <v>7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3</v>
      </c>
      <c r="Z1430">
        <v>11</v>
      </c>
      <c r="AA1430">
        <v>0</v>
      </c>
      <c r="AB1430">
        <v>53</v>
      </c>
      <c r="AC1430" t="str" cm="1">
        <f t="array" ref="AC1430">_xlfn.IFS(AB1430 &lt; 30, "&lt; 30", AB1430 &lt; 40, "30-39", AB1430 &lt; 50, "40-49", AB1430 &gt;= 50, "50+")</f>
        <v>50+</v>
      </c>
      <c r="AD1430">
        <v>2431</v>
      </c>
      <c r="AE1430">
        <v>0</v>
      </c>
      <c r="AF1430">
        <v>0</v>
      </c>
      <c r="AG1430">
        <v>1</v>
      </c>
      <c r="AH1430">
        <v>0</v>
      </c>
      <c r="AI1430">
        <v>0</v>
      </c>
      <c r="AJ1430" t="str" cm="1">
        <f t="array" ref="AJ143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43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30">
        <v>0</v>
      </c>
      <c r="AM1430">
        <v>0</v>
      </c>
      <c r="AN1430">
        <v>0</v>
      </c>
      <c r="AO1430">
        <v>0</v>
      </c>
      <c r="AP1430">
        <v>1</v>
      </c>
      <c r="AQ1430" t="str" cm="1">
        <f t="array" ref="AQ143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430" t="str" cm="1">
        <f t="array" ref="AR143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30">
        <v>54</v>
      </c>
      <c r="AT1430">
        <v>51</v>
      </c>
      <c r="AU1430">
        <v>0</v>
      </c>
      <c r="AV1430">
        <v>1</v>
      </c>
      <c r="AW1430" t="s">
        <v>45</v>
      </c>
      <c r="AX1430" t="s">
        <v>13</v>
      </c>
      <c r="AY1430" t="str">
        <f t="shared" si="199"/>
        <v>Store</v>
      </c>
      <c r="AZ1430">
        <v>5</v>
      </c>
      <c r="BA1430" t="s">
        <v>44</v>
      </c>
      <c r="BB1430">
        <f t="shared" si="200"/>
        <v>5</v>
      </c>
      <c r="BC1430">
        <f t="shared" si="201"/>
        <v>57</v>
      </c>
      <c r="BD1430">
        <f t="shared" si="202"/>
        <v>1.9999999999999996</v>
      </c>
      <c r="BE1430">
        <f t="shared" si="203"/>
        <v>1</v>
      </c>
      <c r="BF1430">
        <f t="shared" si="204"/>
        <v>2</v>
      </c>
      <c r="BG1430">
        <f t="shared" si="205"/>
        <v>5</v>
      </c>
      <c r="BH1430">
        <f t="shared" si="206"/>
        <v>0</v>
      </c>
      <c r="BI1430" t="str">
        <f>VLOOKUP(BH1430,'Additional Data'!$E$1:$F$12,2,FALSE)</f>
        <v>Churned Customer</v>
      </c>
      <c r="BJ1430" t="str">
        <f>IF(G1430 &lt;= 'Additional Data'!$Q$2, "Low", IF(G1430 &lt;= 'Additional Data'!$Q$3, "Medium", "High"))</f>
        <v>Medium</v>
      </c>
      <c r="BK1430" t="str">
        <f>IF(K1430 &lt;= 'Additional Data'!$V$2, "Low", IF(K1430 &lt;= 'Additional Data'!$V$3, "Medium", "High"))</f>
        <v>Low</v>
      </c>
      <c r="BL1430" t="str">
        <f>IF(L1430 &lt;= 'Additional Data'!$AA$2, "Low", IF(L1430 &lt;= 'Additional Data'!$AA$3, "Medium", "High"))</f>
        <v>Low</v>
      </c>
      <c r="BM1430">
        <v>1429</v>
      </c>
    </row>
    <row r="1431" spans="1:65" x14ac:dyDescent="0.25">
      <c r="A1431">
        <v>32727</v>
      </c>
      <c r="B1431" t="str">
        <f>IF(A1431 &lt;= 'Additional Data'!$B$2,"Low", IF(A1431 &lt;='Additional Data'!$B$3, "Medium", "High"))</f>
        <v>Low</v>
      </c>
      <c r="C1431">
        <v>0</v>
      </c>
      <c r="D1431">
        <v>0</v>
      </c>
      <c r="E1431">
        <v>38</v>
      </c>
      <c r="F1431" t="str">
        <f t="shared" si="198"/>
        <v>Mid</v>
      </c>
      <c r="G1431">
        <v>167</v>
      </c>
      <c r="H1431">
        <v>13</v>
      </c>
      <c r="I1431">
        <v>180</v>
      </c>
      <c r="J1431">
        <v>86</v>
      </c>
      <c r="K1431">
        <v>13</v>
      </c>
      <c r="L1431">
        <v>70</v>
      </c>
      <c r="M1431">
        <f>INDEX('Additional Data'!$H$2:$M$2, MATCH(MAX(G1431:L1431), G1431:L1431,0))</f>
        <v>0</v>
      </c>
      <c r="N1431">
        <v>2</v>
      </c>
      <c r="O1431">
        <v>7</v>
      </c>
      <c r="P1431">
        <v>3</v>
      </c>
      <c r="Q1431">
        <v>5</v>
      </c>
      <c r="R1431">
        <v>8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3</v>
      </c>
      <c r="Z1431">
        <v>11</v>
      </c>
      <c r="AA1431">
        <v>0</v>
      </c>
      <c r="AB1431">
        <v>55</v>
      </c>
      <c r="AC1431" t="str" cm="1">
        <f t="array" ref="AC1431">_xlfn.IFS(AB1431 &lt; 30, "&lt; 30", AB1431 &lt; 40, "30-39", AB1431 &lt; 50, "40-49", AB1431 &gt;= 50, "50+")</f>
        <v>50+</v>
      </c>
      <c r="AD1431">
        <v>2829</v>
      </c>
      <c r="AE1431">
        <v>0</v>
      </c>
      <c r="AF1431">
        <v>0</v>
      </c>
      <c r="AG1431">
        <v>0</v>
      </c>
      <c r="AH1431">
        <v>1</v>
      </c>
      <c r="AI1431">
        <v>0</v>
      </c>
      <c r="AJ1431" t="str" cm="1">
        <f t="array" ref="AJ143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3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31">
        <v>0</v>
      </c>
      <c r="AM1431">
        <v>0</v>
      </c>
      <c r="AN1431">
        <v>0</v>
      </c>
      <c r="AO1431">
        <v>0</v>
      </c>
      <c r="AP1431">
        <v>1</v>
      </c>
      <c r="AQ1431" t="str" cm="1">
        <f t="array" ref="AQ143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431" t="str" cm="1">
        <f t="array" ref="AR143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31">
        <v>459</v>
      </c>
      <c r="AT1431">
        <v>389</v>
      </c>
      <c r="AU1431">
        <v>0</v>
      </c>
      <c r="AV1431">
        <v>0</v>
      </c>
      <c r="AW1431" t="s">
        <v>46</v>
      </c>
      <c r="AX1431" t="s">
        <v>11</v>
      </c>
      <c r="AY1431" t="str">
        <f t="shared" si="199"/>
        <v>Web</v>
      </c>
      <c r="AZ1431">
        <v>15</v>
      </c>
      <c r="BA1431" t="s">
        <v>44</v>
      </c>
      <c r="BB1431">
        <f t="shared" si="200"/>
        <v>15</v>
      </c>
      <c r="BC1431">
        <f t="shared" si="201"/>
        <v>529</v>
      </c>
      <c r="BD1431">
        <f t="shared" si="202"/>
        <v>7</v>
      </c>
      <c r="BE1431">
        <f t="shared" si="203"/>
        <v>5</v>
      </c>
      <c r="BF1431">
        <f t="shared" si="204"/>
        <v>5</v>
      </c>
      <c r="BG1431">
        <f t="shared" si="205"/>
        <v>17</v>
      </c>
      <c r="BH1431">
        <f t="shared" si="206"/>
        <v>5</v>
      </c>
      <c r="BI1431" t="str">
        <f>VLOOKUP(BH1431,'Additional Data'!$E$1:$F$12,2,FALSE)</f>
        <v>Loyal Customer</v>
      </c>
      <c r="BJ1431" t="str">
        <f>IF(G1431 &lt;= 'Additional Data'!$Q$2, "Low", IF(G1431 &lt;= 'Additional Data'!$Q$3, "Medium", "High"))</f>
        <v>Medium</v>
      </c>
      <c r="BK1431" t="str">
        <f>IF(K1431 &lt;= 'Additional Data'!$V$2, "Low", IF(K1431 &lt;= 'Additional Data'!$V$3, "Medium", "High"))</f>
        <v>Medium</v>
      </c>
      <c r="BL1431" t="str">
        <f>IF(L1431 &lt;= 'Additional Data'!$AA$2, "Low", IF(L1431 &lt;= 'Additional Data'!$AA$3, "Medium", "High"))</f>
        <v>High</v>
      </c>
      <c r="BM1431">
        <v>1430</v>
      </c>
    </row>
    <row r="1432" spans="1:65" x14ac:dyDescent="0.25">
      <c r="A1432">
        <v>68695</v>
      </c>
      <c r="B1432" t="str">
        <f>IF(A1432 &lt;= 'Additional Data'!$B$2,"Low", IF(A1432 &lt;='Additional Data'!$B$3, "Medium", "High"))</f>
        <v>High</v>
      </c>
      <c r="C1432">
        <v>0</v>
      </c>
      <c r="D1432">
        <v>0</v>
      </c>
      <c r="E1432">
        <v>3</v>
      </c>
      <c r="F1432" t="str">
        <f t="shared" si="198"/>
        <v>Very Recent</v>
      </c>
      <c r="G1432">
        <v>458</v>
      </c>
      <c r="H1432">
        <v>81</v>
      </c>
      <c r="I1432">
        <v>356</v>
      </c>
      <c r="J1432">
        <v>106</v>
      </c>
      <c r="K1432">
        <v>50</v>
      </c>
      <c r="L1432">
        <v>40</v>
      </c>
      <c r="M1432">
        <f>INDEX('Additional Data'!$H$2:$M$2, MATCH(MAX(G1432:L1432), G1432:L1432,0))</f>
        <v>0</v>
      </c>
      <c r="N1432">
        <v>1</v>
      </c>
      <c r="O1432">
        <v>4</v>
      </c>
      <c r="P1432">
        <v>4</v>
      </c>
      <c r="Q1432">
        <v>7</v>
      </c>
      <c r="R1432">
        <v>2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3</v>
      </c>
      <c r="Z1432">
        <v>11</v>
      </c>
      <c r="AA1432">
        <v>0</v>
      </c>
      <c r="AB1432">
        <v>51</v>
      </c>
      <c r="AC1432" t="str" cm="1">
        <f t="array" ref="AC1432">_xlfn.IFS(AB1432 &lt; 30, "&lt; 30", AB1432 &lt; 40, "30-39", AB1432 &lt; 50, "40-49", AB1432 &gt;= 50, "50+")</f>
        <v>50+</v>
      </c>
      <c r="AD1432">
        <v>2163</v>
      </c>
      <c r="AE1432">
        <v>0</v>
      </c>
      <c r="AF1432">
        <v>0</v>
      </c>
      <c r="AG1432">
        <v>0</v>
      </c>
      <c r="AH1432">
        <v>1</v>
      </c>
      <c r="AI1432">
        <v>0</v>
      </c>
      <c r="AJ1432" t="str" cm="1">
        <f t="array" ref="AJ143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3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32">
        <v>0</v>
      </c>
      <c r="AM1432">
        <v>0</v>
      </c>
      <c r="AN1432">
        <v>1</v>
      </c>
      <c r="AO1432">
        <v>0</v>
      </c>
      <c r="AP1432">
        <v>0</v>
      </c>
      <c r="AQ1432" t="str" cm="1">
        <f t="array" ref="AQ143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32" t="str" cm="1">
        <f t="array" ref="AR143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32">
        <v>1051</v>
      </c>
      <c r="AT1432">
        <v>1011</v>
      </c>
      <c r="AU1432">
        <v>0</v>
      </c>
      <c r="AV1432">
        <v>0</v>
      </c>
      <c r="AW1432" t="s">
        <v>43</v>
      </c>
      <c r="AX1432" t="s">
        <v>13</v>
      </c>
      <c r="AY1432" t="str">
        <f t="shared" si="199"/>
        <v>Store</v>
      </c>
      <c r="AZ1432">
        <v>15</v>
      </c>
      <c r="BA1432" t="s">
        <v>44</v>
      </c>
      <c r="BB1432">
        <f t="shared" si="200"/>
        <v>15</v>
      </c>
      <c r="BC1432">
        <f t="shared" si="201"/>
        <v>1091</v>
      </c>
      <c r="BD1432">
        <f t="shared" si="202"/>
        <v>10</v>
      </c>
      <c r="BE1432">
        <f t="shared" si="203"/>
        <v>5</v>
      </c>
      <c r="BF1432">
        <f t="shared" si="204"/>
        <v>7</v>
      </c>
      <c r="BG1432">
        <f t="shared" si="205"/>
        <v>22</v>
      </c>
      <c r="BH1432">
        <f t="shared" si="206"/>
        <v>8</v>
      </c>
      <c r="BI1432" t="str">
        <f>VLOOKUP(BH1432,'Additional Data'!$E$1:$F$12,2,FALSE)</f>
        <v>Top Customer</v>
      </c>
      <c r="BJ1432" t="str">
        <f>IF(G1432 &lt;= 'Additional Data'!$Q$2, "Low", IF(G1432 &lt;= 'Additional Data'!$Q$3, "Medium", "High"))</f>
        <v>Medium</v>
      </c>
      <c r="BK1432" t="str">
        <f>IF(K1432 &lt;= 'Additional Data'!$V$2, "Low", IF(K1432 &lt;= 'Additional Data'!$V$3, "Medium", "High"))</f>
        <v>High</v>
      </c>
      <c r="BL1432" t="str">
        <f>IF(L1432 &lt;= 'Additional Data'!$AA$2, "Low", IF(L1432 &lt;= 'Additional Data'!$AA$3, "Medium", "High"))</f>
        <v>Medium</v>
      </c>
      <c r="BM1432">
        <v>1431</v>
      </c>
    </row>
    <row r="1433" spans="1:65" x14ac:dyDescent="0.25">
      <c r="A1433">
        <v>43300</v>
      </c>
      <c r="B1433" t="str">
        <f>IF(A1433 &lt;= 'Additional Data'!$B$2,"Low", IF(A1433 &lt;='Additional Data'!$B$3, "Medium", "High"))</f>
        <v>Medium</v>
      </c>
      <c r="C1433">
        <v>0</v>
      </c>
      <c r="D1433">
        <v>1</v>
      </c>
      <c r="E1433">
        <v>87</v>
      </c>
      <c r="F1433" t="str">
        <f t="shared" si="198"/>
        <v>Old</v>
      </c>
      <c r="G1433">
        <v>91</v>
      </c>
      <c r="H1433">
        <v>3</v>
      </c>
      <c r="I1433">
        <v>52</v>
      </c>
      <c r="J1433">
        <v>2</v>
      </c>
      <c r="K1433">
        <v>1</v>
      </c>
      <c r="L1433">
        <v>31</v>
      </c>
      <c r="M1433">
        <f>INDEX('Additional Data'!$H$2:$M$2, MATCH(MAX(G1433:L1433), G1433:L1433,0))</f>
        <v>0</v>
      </c>
      <c r="N1433">
        <v>3</v>
      </c>
      <c r="O1433">
        <v>4</v>
      </c>
      <c r="P1433">
        <v>0</v>
      </c>
      <c r="Q1433">
        <v>4</v>
      </c>
      <c r="R1433">
        <v>8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3</v>
      </c>
      <c r="Z1433">
        <v>11</v>
      </c>
      <c r="AA1433">
        <v>1</v>
      </c>
      <c r="AB1433">
        <v>49</v>
      </c>
      <c r="AC1433" t="str" cm="1">
        <f t="array" ref="AC1433">_xlfn.IFS(AB1433 &lt; 30, "&lt; 30", AB1433 &lt; 40, "30-39", AB1433 &lt; 50, "40-49", AB1433 &gt;= 50, "50+")</f>
        <v>40-49</v>
      </c>
      <c r="AD1433">
        <v>2783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 t="str" cm="1">
        <f t="array" ref="AJ143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43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33">
        <v>0</v>
      </c>
      <c r="AM1433">
        <v>0</v>
      </c>
      <c r="AN1433">
        <v>1</v>
      </c>
      <c r="AO1433">
        <v>0</v>
      </c>
      <c r="AP1433">
        <v>0</v>
      </c>
      <c r="AQ1433" t="str" cm="1">
        <f t="array" ref="AQ143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33" t="str" cm="1">
        <f t="array" ref="AR143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33">
        <v>149</v>
      </c>
      <c r="AT1433">
        <v>118</v>
      </c>
      <c r="AU1433">
        <v>0</v>
      </c>
      <c r="AV1433">
        <v>1</v>
      </c>
      <c r="AW1433" t="s">
        <v>47</v>
      </c>
      <c r="AX1433" t="s">
        <v>11</v>
      </c>
      <c r="AY1433" t="str">
        <f t="shared" si="199"/>
        <v>Web</v>
      </c>
      <c r="AZ1433">
        <v>8</v>
      </c>
      <c r="BA1433" t="s">
        <v>44</v>
      </c>
      <c r="BB1433">
        <f t="shared" si="200"/>
        <v>8</v>
      </c>
      <c r="BC1433">
        <f t="shared" si="201"/>
        <v>180</v>
      </c>
      <c r="BD1433">
        <f t="shared" si="202"/>
        <v>1.9999999999999996</v>
      </c>
      <c r="BE1433">
        <f t="shared" si="203"/>
        <v>3</v>
      </c>
      <c r="BF1433">
        <f t="shared" si="204"/>
        <v>3</v>
      </c>
      <c r="BG1433">
        <f t="shared" si="205"/>
        <v>8</v>
      </c>
      <c r="BH1433">
        <f t="shared" si="206"/>
        <v>1</v>
      </c>
      <c r="BI1433" t="str">
        <f>VLOOKUP(BH1433,'Additional Data'!$E$1:$F$12,2,FALSE)</f>
        <v>Churned Customer</v>
      </c>
      <c r="BJ1433" t="str">
        <f>IF(G1433 &lt;= 'Additional Data'!$Q$2, "Low", IF(G1433 &lt;= 'Additional Data'!$Q$3, "Medium", "High"))</f>
        <v>Medium</v>
      </c>
      <c r="BK1433" t="str">
        <f>IF(K1433 &lt;= 'Additional Data'!$V$2, "Low", IF(K1433 &lt;= 'Additional Data'!$V$3, "Medium", "High"))</f>
        <v>Low</v>
      </c>
      <c r="BL1433" t="str">
        <f>IF(L1433 &lt;= 'Additional Data'!$AA$2, "Low", IF(L1433 &lt;= 'Additional Data'!$AA$3, "Medium", "High"))</f>
        <v>Medium</v>
      </c>
      <c r="BM1433">
        <v>1432</v>
      </c>
    </row>
    <row r="1434" spans="1:65" x14ac:dyDescent="0.25">
      <c r="A1434">
        <v>26290</v>
      </c>
      <c r="B1434" t="str">
        <f>IF(A1434 &lt;= 'Additional Data'!$B$2,"Low", IF(A1434 &lt;='Additional Data'!$B$3, "Medium", "High"))</f>
        <v>Low</v>
      </c>
      <c r="C1434">
        <v>1</v>
      </c>
      <c r="D1434">
        <v>1</v>
      </c>
      <c r="E1434">
        <v>49</v>
      </c>
      <c r="F1434" t="str">
        <f t="shared" si="198"/>
        <v>Mid</v>
      </c>
      <c r="G1434">
        <v>15</v>
      </c>
      <c r="H1434">
        <v>8</v>
      </c>
      <c r="I1434">
        <v>16</v>
      </c>
      <c r="J1434">
        <v>11</v>
      </c>
      <c r="K1434">
        <v>5</v>
      </c>
      <c r="L1434">
        <v>22</v>
      </c>
      <c r="M1434">
        <f>INDEX('Additional Data'!$H$2:$M$2, MATCH(MAX(G1434:L1434), G1434:L1434,0))</f>
        <v>0</v>
      </c>
      <c r="N1434">
        <v>4</v>
      </c>
      <c r="O1434">
        <v>2</v>
      </c>
      <c r="P1434">
        <v>0</v>
      </c>
      <c r="Q1434">
        <v>4</v>
      </c>
      <c r="R1434">
        <v>6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3</v>
      </c>
      <c r="Z1434">
        <v>11</v>
      </c>
      <c r="AA1434">
        <v>0</v>
      </c>
      <c r="AB1434">
        <v>48</v>
      </c>
      <c r="AC1434" t="str" cm="1">
        <f t="array" ref="AC1434">_xlfn.IFS(AB1434 &lt; 30, "&lt; 30", AB1434 &lt; 40, "30-39", AB1434 &lt; 50, "40-49", AB1434 &gt;= 50, "50+")</f>
        <v>40-49</v>
      </c>
      <c r="AD1434">
        <v>2692</v>
      </c>
      <c r="AE1434">
        <v>0</v>
      </c>
      <c r="AF1434">
        <v>0</v>
      </c>
      <c r="AG1434">
        <v>0</v>
      </c>
      <c r="AH1434">
        <v>1</v>
      </c>
      <c r="AI1434">
        <v>0</v>
      </c>
      <c r="AJ1434" t="str" cm="1">
        <f t="array" ref="AJ143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3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34">
        <v>0</v>
      </c>
      <c r="AM1434">
        <v>0</v>
      </c>
      <c r="AN1434">
        <v>1</v>
      </c>
      <c r="AO1434">
        <v>0</v>
      </c>
      <c r="AP1434">
        <v>0</v>
      </c>
      <c r="AQ1434" t="str" cm="1">
        <f t="array" ref="AQ143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34" t="str" cm="1">
        <f t="array" ref="AR143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34">
        <v>55</v>
      </c>
      <c r="AT1434">
        <v>33</v>
      </c>
      <c r="AU1434">
        <v>0</v>
      </c>
      <c r="AV1434">
        <v>2</v>
      </c>
      <c r="AW1434" t="s">
        <v>45</v>
      </c>
      <c r="AX1434" t="s">
        <v>13</v>
      </c>
      <c r="AY1434" t="str">
        <f t="shared" si="199"/>
        <v>Store</v>
      </c>
      <c r="AZ1434">
        <v>6</v>
      </c>
      <c r="BA1434" t="s">
        <v>44</v>
      </c>
      <c r="BB1434">
        <f t="shared" si="200"/>
        <v>6</v>
      </c>
      <c r="BC1434">
        <f t="shared" si="201"/>
        <v>77</v>
      </c>
      <c r="BD1434">
        <f t="shared" si="202"/>
        <v>6</v>
      </c>
      <c r="BE1434">
        <f t="shared" si="203"/>
        <v>2</v>
      </c>
      <c r="BF1434">
        <f t="shared" si="204"/>
        <v>2</v>
      </c>
      <c r="BG1434">
        <f t="shared" si="205"/>
        <v>10</v>
      </c>
      <c r="BH1434">
        <f t="shared" si="206"/>
        <v>2</v>
      </c>
      <c r="BI1434" t="str">
        <f>VLOOKUP(BH1434,'Additional Data'!$E$1:$F$12,2,FALSE)</f>
        <v>Churned Customer</v>
      </c>
      <c r="BJ1434" t="str">
        <f>IF(G1434 &lt;= 'Additional Data'!$Q$2, "Low", IF(G1434 &lt;= 'Additional Data'!$Q$3, "Medium", "High"))</f>
        <v>Low</v>
      </c>
      <c r="BK1434" t="str">
        <f>IF(K1434 &lt;= 'Additional Data'!$V$2, "Low", IF(K1434 &lt;= 'Additional Data'!$V$3, "Medium", "High"))</f>
        <v>Medium</v>
      </c>
      <c r="BL1434" t="str">
        <f>IF(L1434 &lt;= 'Additional Data'!$AA$2, "Low", IF(L1434 &lt;= 'Additional Data'!$AA$3, "Medium", "High"))</f>
        <v>Medium</v>
      </c>
      <c r="BM1434">
        <v>1433</v>
      </c>
    </row>
    <row r="1435" spans="1:65" x14ac:dyDescent="0.25">
      <c r="A1435">
        <v>93790</v>
      </c>
      <c r="B1435" t="str">
        <f>IF(A1435 &lt;= 'Additional Data'!$B$2,"Low", IF(A1435 &lt;='Additional Data'!$B$3, "Medium", "High"))</f>
        <v>High</v>
      </c>
      <c r="C1435">
        <v>0</v>
      </c>
      <c r="D1435">
        <v>0</v>
      </c>
      <c r="E1435">
        <v>16</v>
      </c>
      <c r="F1435" t="str">
        <f t="shared" si="198"/>
        <v>Recent</v>
      </c>
      <c r="G1435">
        <v>1302</v>
      </c>
      <c r="H1435">
        <v>68</v>
      </c>
      <c r="I1435">
        <v>731</v>
      </c>
      <c r="J1435">
        <v>89</v>
      </c>
      <c r="K1435">
        <v>114</v>
      </c>
      <c r="L1435">
        <v>45</v>
      </c>
      <c r="M1435">
        <f>INDEX('Additional Data'!$H$2:$M$2, MATCH(MAX(G1435:L1435), G1435:L1435,0))</f>
        <v>0</v>
      </c>
      <c r="N1435">
        <v>0</v>
      </c>
      <c r="O1435">
        <v>6</v>
      </c>
      <c r="P1435">
        <v>7</v>
      </c>
      <c r="Q1435">
        <v>12</v>
      </c>
      <c r="R1435">
        <v>2</v>
      </c>
      <c r="S1435">
        <v>0</v>
      </c>
      <c r="T1435">
        <v>1</v>
      </c>
      <c r="U1435">
        <v>1</v>
      </c>
      <c r="V1435">
        <v>1</v>
      </c>
      <c r="W1435">
        <v>0</v>
      </c>
      <c r="X1435">
        <v>0</v>
      </c>
      <c r="Y1435">
        <v>3</v>
      </c>
      <c r="Z1435">
        <v>11</v>
      </c>
      <c r="AA1435">
        <v>1</v>
      </c>
      <c r="AB1435">
        <v>50</v>
      </c>
      <c r="AC1435" t="str" cm="1">
        <f t="array" ref="AC1435">_xlfn.IFS(AB1435 &lt; 30, "&lt; 30", AB1435 &lt; 40, "30-39", AB1435 &lt; 50, "40-49", AB1435 &gt;= 50, "50+")</f>
        <v>50+</v>
      </c>
      <c r="AD1435">
        <v>2296</v>
      </c>
      <c r="AE1435">
        <v>0</v>
      </c>
      <c r="AF1435">
        <v>0</v>
      </c>
      <c r="AG1435">
        <v>1</v>
      </c>
      <c r="AH1435">
        <v>0</v>
      </c>
      <c r="AI1435">
        <v>0</v>
      </c>
      <c r="AJ1435" t="str" cm="1">
        <f t="array" ref="AJ143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43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35">
        <v>0</v>
      </c>
      <c r="AM1435">
        <v>0</v>
      </c>
      <c r="AN1435">
        <v>1</v>
      </c>
      <c r="AO1435">
        <v>0</v>
      </c>
      <c r="AP1435">
        <v>0</v>
      </c>
      <c r="AQ1435" t="str" cm="1">
        <f t="array" ref="AQ143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35" t="str" cm="1">
        <f t="array" ref="AR143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35">
        <v>2304</v>
      </c>
      <c r="AT1435">
        <v>2259</v>
      </c>
      <c r="AU1435">
        <v>3</v>
      </c>
      <c r="AV1435">
        <v>0</v>
      </c>
      <c r="AW1435" t="s">
        <v>43</v>
      </c>
      <c r="AX1435" t="s">
        <v>13</v>
      </c>
      <c r="AY1435" t="str">
        <f t="shared" si="199"/>
        <v>Store</v>
      </c>
      <c r="AZ1435">
        <v>25</v>
      </c>
      <c r="BA1435" t="s">
        <v>48</v>
      </c>
      <c r="BB1435">
        <f t="shared" si="200"/>
        <v>25</v>
      </c>
      <c r="BC1435">
        <f t="shared" si="201"/>
        <v>2349</v>
      </c>
      <c r="BD1435">
        <f t="shared" si="202"/>
        <v>9</v>
      </c>
      <c r="BE1435">
        <f t="shared" si="203"/>
        <v>9</v>
      </c>
      <c r="BF1435">
        <f t="shared" si="204"/>
        <v>9</v>
      </c>
      <c r="BG1435">
        <f t="shared" si="205"/>
        <v>27</v>
      </c>
      <c r="BH1435">
        <f t="shared" si="206"/>
        <v>9</v>
      </c>
      <c r="BI1435" t="str">
        <f>VLOOKUP(BH1435,'Additional Data'!$E$1:$F$12,2,FALSE)</f>
        <v>Top Customer</v>
      </c>
      <c r="BJ1435" t="str">
        <f>IF(G1435 &lt;= 'Additional Data'!$Q$2, "Low", IF(G1435 &lt;= 'Additional Data'!$Q$3, "Medium", "High"))</f>
        <v>High</v>
      </c>
      <c r="BK1435" t="str">
        <f>IF(K1435 &lt;= 'Additional Data'!$V$2, "Low", IF(K1435 &lt;= 'Additional Data'!$V$3, "Medium", "High"))</f>
        <v>High</v>
      </c>
      <c r="BL1435" t="str">
        <f>IF(L1435 &lt;= 'Additional Data'!$AA$2, "Low", IF(L1435 &lt;= 'Additional Data'!$AA$3, "Medium", "High"))</f>
        <v>Medium</v>
      </c>
      <c r="BM1435">
        <v>1434</v>
      </c>
    </row>
    <row r="1436" spans="1:65" x14ac:dyDescent="0.25">
      <c r="A1436">
        <v>38410</v>
      </c>
      <c r="B1436" t="str">
        <f>IF(A1436 &lt;= 'Additional Data'!$B$2,"Low", IF(A1436 &lt;='Additional Data'!$B$3, "Medium", "High"))</f>
        <v>Medium</v>
      </c>
      <c r="C1436">
        <v>0</v>
      </c>
      <c r="D1436">
        <v>0</v>
      </c>
      <c r="E1436">
        <v>65</v>
      </c>
      <c r="F1436" t="str">
        <f t="shared" si="198"/>
        <v>Old</v>
      </c>
      <c r="G1436">
        <v>153</v>
      </c>
      <c r="H1436">
        <v>64</v>
      </c>
      <c r="I1436">
        <v>123</v>
      </c>
      <c r="J1436">
        <v>116</v>
      </c>
      <c r="K1436">
        <v>64</v>
      </c>
      <c r="L1436">
        <v>14</v>
      </c>
      <c r="M1436">
        <f>INDEX('Additional Data'!$H$2:$M$2, MATCH(MAX(G1436:L1436), G1436:L1436,0))</f>
        <v>0</v>
      </c>
      <c r="N1436">
        <v>2</v>
      </c>
      <c r="O1436">
        <v>5</v>
      </c>
      <c r="P1436">
        <v>2</v>
      </c>
      <c r="Q1436">
        <v>9</v>
      </c>
      <c r="R1436">
        <v>6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3</v>
      </c>
      <c r="Z1436">
        <v>11</v>
      </c>
      <c r="AA1436">
        <v>1</v>
      </c>
      <c r="AB1436">
        <v>46</v>
      </c>
      <c r="AC1436" t="str" cm="1">
        <f t="array" ref="AC1436">_xlfn.IFS(AB1436 &lt; 30, "&lt; 30", AB1436 &lt; 40, "30-39", AB1436 &lt; 50, "40-49", AB1436 &gt;= 50, "50+")</f>
        <v>40-49</v>
      </c>
      <c r="AD1436">
        <v>2812</v>
      </c>
      <c r="AE1436">
        <v>0</v>
      </c>
      <c r="AF1436">
        <v>1</v>
      </c>
      <c r="AG1436">
        <v>0</v>
      </c>
      <c r="AH1436">
        <v>0</v>
      </c>
      <c r="AI1436">
        <v>0</v>
      </c>
      <c r="AJ1436" t="str" cm="1">
        <f t="array" ref="AJ143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3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36">
        <v>0</v>
      </c>
      <c r="AM1436">
        <v>0</v>
      </c>
      <c r="AN1436">
        <v>0</v>
      </c>
      <c r="AO1436">
        <v>0</v>
      </c>
      <c r="AP1436">
        <v>1</v>
      </c>
      <c r="AQ1436" t="str" cm="1">
        <f t="array" ref="AQ143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436" t="str" cm="1">
        <f t="array" ref="AR143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36">
        <v>520</v>
      </c>
      <c r="AT1436">
        <v>506</v>
      </c>
      <c r="AU1436">
        <v>0</v>
      </c>
      <c r="AV1436">
        <v>0</v>
      </c>
      <c r="AW1436" t="s">
        <v>46</v>
      </c>
      <c r="AX1436" t="s">
        <v>13</v>
      </c>
      <c r="AY1436" t="str">
        <f t="shared" si="199"/>
        <v>Store</v>
      </c>
      <c r="AZ1436">
        <v>16</v>
      </c>
      <c r="BA1436" t="s">
        <v>44</v>
      </c>
      <c r="BB1436">
        <f t="shared" si="200"/>
        <v>16</v>
      </c>
      <c r="BC1436">
        <f t="shared" si="201"/>
        <v>534</v>
      </c>
      <c r="BD1436">
        <f t="shared" si="202"/>
        <v>4</v>
      </c>
      <c r="BE1436">
        <f t="shared" si="203"/>
        <v>6</v>
      </c>
      <c r="BF1436">
        <f t="shared" si="204"/>
        <v>5</v>
      </c>
      <c r="BG1436">
        <f t="shared" si="205"/>
        <v>15</v>
      </c>
      <c r="BH1436">
        <f t="shared" si="206"/>
        <v>4</v>
      </c>
      <c r="BI1436" t="str">
        <f>VLOOKUP(BH1436,'Additional Data'!$E$1:$F$12,2,FALSE)</f>
        <v>At Risk</v>
      </c>
      <c r="BJ1436" t="str">
        <f>IF(G1436 &lt;= 'Additional Data'!$Q$2, "Low", IF(G1436 &lt;= 'Additional Data'!$Q$3, "Medium", "High"))</f>
        <v>Medium</v>
      </c>
      <c r="BK1436" t="str">
        <f>IF(K1436 &lt;= 'Additional Data'!$V$2, "Low", IF(K1436 &lt;= 'Additional Data'!$V$3, "Medium", "High"))</f>
        <v>High</v>
      </c>
      <c r="BL1436" t="str">
        <f>IF(L1436 &lt;= 'Additional Data'!$AA$2, "Low", IF(L1436 &lt;= 'Additional Data'!$AA$3, "Medium", "High"))</f>
        <v>Medium</v>
      </c>
      <c r="BM1436">
        <v>1435</v>
      </c>
    </row>
    <row r="1437" spans="1:65" x14ac:dyDescent="0.25">
      <c r="A1437">
        <v>64866</v>
      </c>
      <c r="B1437" t="str">
        <f>IF(A1437 &lt;= 'Additional Data'!$B$2,"Low", IF(A1437 &lt;='Additional Data'!$B$3, "Medium", "High"))</f>
        <v>Medium</v>
      </c>
      <c r="C1437">
        <v>0</v>
      </c>
      <c r="D1437">
        <v>1</v>
      </c>
      <c r="E1437">
        <v>9</v>
      </c>
      <c r="F1437" t="str">
        <f t="shared" si="198"/>
        <v>Recent</v>
      </c>
      <c r="G1437">
        <v>508</v>
      </c>
      <c r="H1437">
        <v>5</v>
      </c>
      <c r="I1437">
        <v>21</v>
      </c>
      <c r="J1437">
        <v>7</v>
      </c>
      <c r="K1437">
        <v>5</v>
      </c>
      <c r="L1437">
        <v>10</v>
      </c>
      <c r="M1437">
        <f>INDEX('Additional Data'!$H$2:$M$2, MATCH(MAX(G1437:L1437), G1437:L1437,0))</f>
        <v>0</v>
      </c>
      <c r="N1437">
        <v>4</v>
      </c>
      <c r="O1437">
        <v>7</v>
      </c>
      <c r="P1437">
        <v>3</v>
      </c>
      <c r="Q1437">
        <v>7</v>
      </c>
      <c r="R1437">
        <v>5</v>
      </c>
      <c r="S1437">
        <v>0</v>
      </c>
      <c r="T1437">
        <v>1</v>
      </c>
      <c r="U1437">
        <v>0</v>
      </c>
      <c r="V1437">
        <v>0</v>
      </c>
      <c r="W1437">
        <v>0</v>
      </c>
      <c r="X1437">
        <v>0</v>
      </c>
      <c r="Y1437">
        <v>3</v>
      </c>
      <c r="Z1437">
        <v>11</v>
      </c>
      <c r="AA1437">
        <v>0</v>
      </c>
      <c r="AB1437">
        <v>70</v>
      </c>
      <c r="AC1437" t="str" cm="1">
        <f t="array" ref="AC1437">_xlfn.IFS(AB1437 &lt; 30, "&lt; 30", AB1437 &lt; 40, "30-39", AB1437 &lt; 50, "40-49", AB1437 &gt;= 50, "50+")</f>
        <v>50+</v>
      </c>
      <c r="AD1437">
        <v>2313</v>
      </c>
      <c r="AE1437">
        <v>0</v>
      </c>
      <c r="AF1437">
        <v>0</v>
      </c>
      <c r="AG1437">
        <v>0</v>
      </c>
      <c r="AH1437">
        <v>0</v>
      </c>
      <c r="AI1437">
        <v>1</v>
      </c>
      <c r="AJ1437" t="str" cm="1">
        <f t="array" ref="AJ143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43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37">
        <v>0</v>
      </c>
      <c r="AM1437">
        <v>0</v>
      </c>
      <c r="AN1437">
        <v>0</v>
      </c>
      <c r="AO1437">
        <v>1</v>
      </c>
      <c r="AP1437">
        <v>0</v>
      </c>
      <c r="AQ1437" t="str" cm="1">
        <f t="array" ref="AQ143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437" t="str" cm="1">
        <f t="array" ref="AR143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37">
        <v>546</v>
      </c>
      <c r="AT1437">
        <v>536</v>
      </c>
      <c r="AU1437">
        <v>1</v>
      </c>
      <c r="AV1437">
        <v>1</v>
      </c>
      <c r="AW1437" t="s">
        <v>46</v>
      </c>
      <c r="AX1437" t="s">
        <v>11</v>
      </c>
      <c r="AY1437" t="str">
        <f t="shared" si="199"/>
        <v>Web</v>
      </c>
      <c r="AZ1437">
        <v>17</v>
      </c>
      <c r="BA1437" t="s">
        <v>48</v>
      </c>
      <c r="BB1437">
        <f t="shared" si="200"/>
        <v>17</v>
      </c>
      <c r="BC1437">
        <f t="shared" si="201"/>
        <v>556</v>
      </c>
      <c r="BD1437">
        <f t="shared" si="202"/>
        <v>10</v>
      </c>
      <c r="BE1437">
        <f t="shared" si="203"/>
        <v>6</v>
      </c>
      <c r="BF1437">
        <f t="shared" si="204"/>
        <v>5</v>
      </c>
      <c r="BG1437">
        <f t="shared" si="205"/>
        <v>21</v>
      </c>
      <c r="BH1437">
        <f t="shared" si="206"/>
        <v>8</v>
      </c>
      <c r="BI1437" t="str">
        <f>VLOOKUP(BH1437,'Additional Data'!$E$1:$F$12,2,FALSE)</f>
        <v>Top Customer</v>
      </c>
      <c r="BJ1437" t="str">
        <f>IF(G1437 &lt;= 'Additional Data'!$Q$2, "Low", IF(G1437 &lt;= 'Additional Data'!$Q$3, "Medium", "High"))</f>
        <v>High</v>
      </c>
      <c r="BK1437" t="str">
        <f>IF(K1437 &lt;= 'Additional Data'!$V$2, "Low", IF(K1437 &lt;= 'Additional Data'!$V$3, "Medium", "High"))</f>
        <v>Medium</v>
      </c>
      <c r="BL1437" t="str">
        <f>IF(L1437 &lt;= 'Additional Data'!$AA$2, "Low", IF(L1437 &lt;= 'Additional Data'!$AA$3, "Medium", "High"))</f>
        <v>Medium</v>
      </c>
      <c r="BM1437">
        <v>1436</v>
      </c>
    </row>
    <row r="1438" spans="1:65" x14ac:dyDescent="0.25">
      <c r="A1438">
        <v>57957</v>
      </c>
      <c r="B1438" t="str">
        <f>IF(A1438 &lt;= 'Additional Data'!$B$2,"Low", IF(A1438 &lt;='Additional Data'!$B$3, "Medium", "High"))</f>
        <v>Medium</v>
      </c>
      <c r="C1438">
        <v>0</v>
      </c>
      <c r="D1438">
        <v>1</v>
      </c>
      <c r="E1438">
        <v>24</v>
      </c>
      <c r="F1438" t="str">
        <f t="shared" si="198"/>
        <v>Recent</v>
      </c>
      <c r="G1438">
        <v>290</v>
      </c>
      <c r="H1438">
        <v>59</v>
      </c>
      <c r="I1438">
        <v>177</v>
      </c>
      <c r="J1438">
        <v>77</v>
      </c>
      <c r="K1438">
        <v>5</v>
      </c>
      <c r="L1438">
        <v>29</v>
      </c>
      <c r="M1438">
        <f>INDEX('Additional Data'!$H$2:$M$2, MATCH(MAX(G1438:L1438), G1438:L1438,0))</f>
        <v>0</v>
      </c>
      <c r="N1438">
        <v>7</v>
      </c>
      <c r="O1438">
        <v>4</v>
      </c>
      <c r="P1438">
        <v>6</v>
      </c>
      <c r="Q1438">
        <v>8</v>
      </c>
      <c r="R1438">
        <v>3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1</v>
      </c>
      <c r="Y1438">
        <v>3</v>
      </c>
      <c r="Z1438">
        <v>11</v>
      </c>
      <c r="AA1438">
        <v>0</v>
      </c>
      <c r="AB1438">
        <v>61</v>
      </c>
      <c r="AC1438" t="str" cm="1">
        <f t="array" ref="AC1438">_xlfn.IFS(AB1438 &lt; 30, "&lt; 30", AB1438 &lt; 40, "30-39", AB1438 &lt; 50, "40-49", AB1438 &gt;= 50, "50+")</f>
        <v>50+</v>
      </c>
      <c r="AD1438">
        <v>2473</v>
      </c>
      <c r="AE1438">
        <v>0</v>
      </c>
      <c r="AF1438">
        <v>0</v>
      </c>
      <c r="AG1438">
        <v>0</v>
      </c>
      <c r="AH1438">
        <v>1</v>
      </c>
      <c r="AI1438">
        <v>0</v>
      </c>
      <c r="AJ1438" t="str" cm="1">
        <f t="array" ref="AJ143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3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38">
        <v>0</v>
      </c>
      <c r="AM1438">
        <v>0</v>
      </c>
      <c r="AN1438">
        <v>1</v>
      </c>
      <c r="AO1438">
        <v>0</v>
      </c>
      <c r="AP1438">
        <v>0</v>
      </c>
      <c r="AQ1438" t="str" cm="1">
        <f t="array" ref="AQ143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38" t="str" cm="1">
        <f t="array" ref="AR143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38">
        <v>608</v>
      </c>
      <c r="AT1438">
        <v>579</v>
      </c>
      <c r="AU1438">
        <v>0</v>
      </c>
      <c r="AV1438">
        <v>1</v>
      </c>
      <c r="AW1438" t="s">
        <v>46</v>
      </c>
      <c r="AX1438" t="s">
        <v>13</v>
      </c>
      <c r="AY1438" t="str">
        <f t="shared" si="199"/>
        <v>Store</v>
      </c>
      <c r="AZ1438">
        <v>18</v>
      </c>
      <c r="BA1438" t="s">
        <v>44</v>
      </c>
      <c r="BB1438">
        <f t="shared" si="200"/>
        <v>18</v>
      </c>
      <c r="BC1438">
        <f t="shared" si="201"/>
        <v>637</v>
      </c>
      <c r="BD1438">
        <f t="shared" si="202"/>
        <v>8</v>
      </c>
      <c r="BE1438">
        <f t="shared" si="203"/>
        <v>7</v>
      </c>
      <c r="BF1438">
        <f t="shared" si="204"/>
        <v>6</v>
      </c>
      <c r="BG1438">
        <f t="shared" si="205"/>
        <v>21</v>
      </c>
      <c r="BH1438">
        <f t="shared" si="206"/>
        <v>8</v>
      </c>
      <c r="BI1438" t="str">
        <f>VLOOKUP(BH1438,'Additional Data'!$E$1:$F$12,2,FALSE)</f>
        <v>Top Customer</v>
      </c>
      <c r="BJ1438" t="str">
        <f>IF(G1438 &lt;= 'Additional Data'!$Q$2, "Low", IF(G1438 &lt;= 'Additional Data'!$Q$3, "Medium", "High"))</f>
        <v>Medium</v>
      </c>
      <c r="BK1438" t="str">
        <f>IF(K1438 &lt;= 'Additional Data'!$V$2, "Low", IF(K1438 &lt;= 'Additional Data'!$V$3, "Medium", "High"))</f>
        <v>Medium</v>
      </c>
      <c r="BL1438" t="str">
        <f>IF(L1438 &lt;= 'Additional Data'!$AA$2, "Low", IF(L1438 &lt;= 'Additional Data'!$AA$3, "Medium", "High"))</f>
        <v>Medium</v>
      </c>
      <c r="BM1438">
        <v>1437</v>
      </c>
    </row>
    <row r="1439" spans="1:65" x14ac:dyDescent="0.25">
      <c r="A1439">
        <v>46015</v>
      </c>
      <c r="B1439" t="str">
        <f>IF(A1439 &lt;= 'Additional Data'!$B$2,"Low", IF(A1439 &lt;='Additional Data'!$B$3, "Medium", "High"))</f>
        <v>Medium</v>
      </c>
      <c r="C1439">
        <v>1</v>
      </c>
      <c r="D1439">
        <v>1</v>
      </c>
      <c r="E1439">
        <v>25</v>
      </c>
      <c r="F1439" t="str">
        <f t="shared" si="198"/>
        <v>Recent</v>
      </c>
      <c r="G1439">
        <v>38</v>
      </c>
      <c r="H1439">
        <v>0</v>
      </c>
      <c r="I1439">
        <v>2</v>
      </c>
      <c r="J1439">
        <v>0</v>
      </c>
      <c r="K1439">
        <v>0</v>
      </c>
      <c r="L1439">
        <v>6</v>
      </c>
      <c r="M1439">
        <f>INDEX('Additional Data'!$H$2:$M$2, MATCH(MAX(G1439:L1439), G1439:L1439,0))</f>
        <v>0</v>
      </c>
      <c r="N1439">
        <v>1</v>
      </c>
      <c r="O1439">
        <v>1</v>
      </c>
      <c r="P1439">
        <v>0</v>
      </c>
      <c r="Q1439">
        <v>3</v>
      </c>
      <c r="R1439">
        <v>7</v>
      </c>
      <c r="S1439">
        <v>1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3</v>
      </c>
      <c r="Z1439">
        <v>11</v>
      </c>
      <c r="AA1439">
        <v>0</v>
      </c>
      <c r="AB1439">
        <v>65</v>
      </c>
      <c r="AC1439" t="str" cm="1">
        <f t="array" ref="AC1439">_xlfn.IFS(AB1439 &lt; 30, "&lt; 30", AB1439 &lt; 40, "30-39", AB1439 &lt; 50, "40-49", AB1439 &gt;= 50, "50+")</f>
        <v>50+</v>
      </c>
      <c r="AD1439">
        <v>2236</v>
      </c>
      <c r="AE1439">
        <v>0</v>
      </c>
      <c r="AF1439">
        <v>0</v>
      </c>
      <c r="AG1439">
        <v>0</v>
      </c>
      <c r="AH1439">
        <v>1</v>
      </c>
      <c r="AI1439">
        <v>0</v>
      </c>
      <c r="AJ1439" t="str" cm="1">
        <f t="array" ref="AJ143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3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39">
        <v>0</v>
      </c>
      <c r="AM1439">
        <v>0</v>
      </c>
      <c r="AN1439">
        <v>0</v>
      </c>
      <c r="AO1439">
        <v>0</v>
      </c>
      <c r="AP1439">
        <v>1</v>
      </c>
      <c r="AQ1439" t="str" cm="1">
        <f t="array" ref="AQ143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439" t="str" cm="1">
        <f t="array" ref="AR143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39">
        <v>40</v>
      </c>
      <c r="AT1439">
        <v>34</v>
      </c>
      <c r="AU1439">
        <v>2</v>
      </c>
      <c r="AV1439">
        <v>2</v>
      </c>
      <c r="AW1439" t="s">
        <v>45</v>
      </c>
      <c r="AX1439" t="s">
        <v>13</v>
      </c>
      <c r="AY1439" t="str">
        <f t="shared" si="199"/>
        <v>Store</v>
      </c>
      <c r="AZ1439">
        <v>4</v>
      </c>
      <c r="BA1439" t="s">
        <v>48</v>
      </c>
      <c r="BB1439">
        <f t="shared" si="200"/>
        <v>4</v>
      </c>
      <c r="BC1439">
        <f t="shared" si="201"/>
        <v>46</v>
      </c>
      <c r="BD1439">
        <f t="shared" si="202"/>
        <v>8</v>
      </c>
      <c r="BE1439">
        <f t="shared" si="203"/>
        <v>0</v>
      </c>
      <c r="BF1439">
        <f t="shared" si="204"/>
        <v>1</v>
      </c>
      <c r="BG1439">
        <f t="shared" si="205"/>
        <v>9</v>
      </c>
      <c r="BH1439">
        <f t="shared" si="206"/>
        <v>2</v>
      </c>
      <c r="BI1439" t="str">
        <f>VLOOKUP(BH1439,'Additional Data'!$E$1:$F$12,2,FALSE)</f>
        <v>Churned Customer</v>
      </c>
      <c r="BJ1439" t="str">
        <f>IF(G1439 &lt;= 'Additional Data'!$Q$2, "Low", IF(G1439 &lt;= 'Additional Data'!$Q$3, "Medium", "High"))</f>
        <v>Medium</v>
      </c>
      <c r="BK1439" t="str">
        <f>IF(K1439 &lt;= 'Additional Data'!$V$2, "Low", IF(K1439 &lt;= 'Additional Data'!$V$3, "Medium", "High"))</f>
        <v>Low</v>
      </c>
      <c r="BL1439" t="str">
        <f>IF(L1439 &lt;= 'Additional Data'!$AA$2, "Low", IF(L1439 &lt;= 'Additional Data'!$AA$3, "Medium", "High"))</f>
        <v>Low</v>
      </c>
      <c r="BM1439">
        <v>1438</v>
      </c>
    </row>
    <row r="1440" spans="1:65" x14ac:dyDescent="0.25">
      <c r="A1440">
        <v>16531</v>
      </c>
      <c r="B1440" t="str">
        <f>IF(A1440 &lt;= 'Additional Data'!$B$2,"Low", IF(A1440 &lt;='Additional Data'!$B$3, "Medium", "High"))</f>
        <v>Low</v>
      </c>
      <c r="C1440">
        <v>1</v>
      </c>
      <c r="D1440">
        <v>0</v>
      </c>
      <c r="E1440">
        <v>43</v>
      </c>
      <c r="F1440" t="str">
        <f t="shared" si="198"/>
        <v>Mid</v>
      </c>
      <c r="G1440">
        <v>2</v>
      </c>
      <c r="H1440">
        <v>13</v>
      </c>
      <c r="I1440">
        <v>6</v>
      </c>
      <c r="J1440">
        <v>7</v>
      </c>
      <c r="K1440">
        <v>5</v>
      </c>
      <c r="L1440">
        <v>11</v>
      </c>
      <c r="M1440">
        <f>INDEX('Additional Data'!$H$2:$M$2, MATCH(MAX(G1440:L1440), G1440:L1440,0))</f>
        <v>0</v>
      </c>
      <c r="N1440">
        <v>3</v>
      </c>
      <c r="O1440">
        <v>3</v>
      </c>
      <c r="P1440">
        <v>0</v>
      </c>
      <c r="Q1440">
        <v>3</v>
      </c>
      <c r="R1440">
        <v>7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3</v>
      </c>
      <c r="Z1440">
        <v>11</v>
      </c>
      <c r="AA1440">
        <v>0</v>
      </c>
      <c r="AB1440">
        <v>42</v>
      </c>
      <c r="AC1440" t="str" cm="1">
        <f t="array" ref="AC1440">_xlfn.IFS(AB1440 &lt; 30, "&lt; 30", AB1440 &lt; 40, "30-39", AB1440 &lt; 50, "40-49", AB1440 &gt;= 50, "50+")</f>
        <v>40-49</v>
      </c>
      <c r="AD1440">
        <v>2170</v>
      </c>
      <c r="AE1440">
        <v>0</v>
      </c>
      <c r="AF1440">
        <v>0</v>
      </c>
      <c r="AG1440">
        <v>0</v>
      </c>
      <c r="AH1440">
        <v>1</v>
      </c>
      <c r="AI1440">
        <v>0</v>
      </c>
      <c r="AJ1440" t="str" cm="1">
        <f t="array" ref="AJ144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4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40">
        <v>0</v>
      </c>
      <c r="AM1440">
        <v>0</v>
      </c>
      <c r="AN1440">
        <v>1</v>
      </c>
      <c r="AO1440">
        <v>0</v>
      </c>
      <c r="AP1440">
        <v>0</v>
      </c>
      <c r="AQ1440" t="str" cm="1">
        <f t="array" ref="AQ144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40" t="str" cm="1">
        <f t="array" ref="AR144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40">
        <v>33</v>
      </c>
      <c r="AT1440">
        <v>22</v>
      </c>
      <c r="AU1440">
        <v>0</v>
      </c>
      <c r="AV1440">
        <v>1</v>
      </c>
      <c r="AW1440" t="s">
        <v>45</v>
      </c>
      <c r="AX1440" t="s">
        <v>11</v>
      </c>
      <c r="AY1440" t="str">
        <f t="shared" si="199"/>
        <v>Web</v>
      </c>
      <c r="AZ1440">
        <v>6</v>
      </c>
      <c r="BA1440" t="s">
        <v>44</v>
      </c>
      <c r="BB1440">
        <f t="shared" si="200"/>
        <v>6</v>
      </c>
      <c r="BC1440">
        <f t="shared" si="201"/>
        <v>44</v>
      </c>
      <c r="BD1440">
        <f t="shared" si="202"/>
        <v>6</v>
      </c>
      <c r="BE1440">
        <f t="shared" si="203"/>
        <v>2</v>
      </c>
      <c r="BF1440">
        <f t="shared" si="204"/>
        <v>1</v>
      </c>
      <c r="BG1440">
        <f t="shared" si="205"/>
        <v>9</v>
      </c>
      <c r="BH1440">
        <f t="shared" si="206"/>
        <v>2</v>
      </c>
      <c r="BI1440" t="str">
        <f>VLOOKUP(BH1440,'Additional Data'!$E$1:$F$12,2,FALSE)</f>
        <v>Churned Customer</v>
      </c>
      <c r="BJ1440" t="str">
        <f>IF(G1440 &lt;= 'Additional Data'!$Q$2, "Low", IF(G1440 &lt;= 'Additional Data'!$Q$3, "Medium", "High"))</f>
        <v>Low</v>
      </c>
      <c r="BK1440" t="str">
        <f>IF(K1440 &lt;= 'Additional Data'!$V$2, "Low", IF(K1440 &lt;= 'Additional Data'!$V$3, "Medium", "High"))</f>
        <v>Medium</v>
      </c>
      <c r="BL1440" t="str">
        <f>IF(L1440 &lt;= 'Additional Data'!$AA$2, "Low", IF(L1440 &lt;= 'Additional Data'!$AA$3, "Medium", "High"))</f>
        <v>Medium</v>
      </c>
      <c r="BM1440">
        <v>1439</v>
      </c>
    </row>
    <row r="1441" spans="1:65" x14ac:dyDescent="0.25">
      <c r="A1441">
        <v>28072</v>
      </c>
      <c r="B1441" t="str">
        <f>IF(A1441 &lt;= 'Additional Data'!$B$2,"Low", IF(A1441 &lt;='Additional Data'!$B$3, "Medium", "High"))</f>
        <v>Low</v>
      </c>
      <c r="C1441">
        <v>1</v>
      </c>
      <c r="D1441">
        <v>0</v>
      </c>
      <c r="E1441">
        <v>10</v>
      </c>
      <c r="F1441" t="str">
        <f t="shared" si="198"/>
        <v>Recent</v>
      </c>
      <c r="G1441">
        <v>30</v>
      </c>
      <c r="H1441">
        <v>0</v>
      </c>
      <c r="I1441">
        <v>10</v>
      </c>
      <c r="J1441">
        <v>2</v>
      </c>
      <c r="K1441">
        <v>0</v>
      </c>
      <c r="L1441">
        <v>5</v>
      </c>
      <c r="M1441">
        <f>INDEX('Additional Data'!$H$2:$M$2, MATCH(MAX(G1441:L1441), G1441:L1441,0))</f>
        <v>0</v>
      </c>
      <c r="N1441">
        <v>1</v>
      </c>
      <c r="O1441">
        <v>1</v>
      </c>
      <c r="P1441">
        <v>0</v>
      </c>
      <c r="Q1441">
        <v>3</v>
      </c>
      <c r="R1441">
        <v>7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3</v>
      </c>
      <c r="Z1441">
        <v>11</v>
      </c>
      <c r="AA1441">
        <v>0</v>
      </c>
      <c r="AB1441">
        <v>34</v>
      </c>
      <c r="AC1441" t="str" cm="1">
        <f t="array" ref="AC1441">_xlfn.IFS(AB1441 &lt; 30, "&lt; 30", AB1441 &lt; 40, "30-39", AB1441 &lt; 50, "40-49", AB1441 &gt;= 50, "50+")</f>
        <v>30-39</v>
      </c>
      <c r="AD1441">
        <v>2515</v>
      </c>
      <c r="AE1441">
        <v>0</v>
      </c>
      <c r="AF1441">
        <v>1</v>
      </c>
      <c r="AG1441">
        <v>0</v>
      </c>
      <c r="AH1441">
        <v>0</v>
      </c>
      <c r="AI1441">
        <v>0</v>
      </c>
      <c r="AJ1441" t="str" cm="1">
        <f t="array" ref="AJ144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4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41">
        <v>0</v>
      </c>
      <c r="AM1441">
        <v>0</v>
      </c>
      <c r="AN1441">
        <v>0</v>
      </c>
      <c r="AO1441">
        <v>1</v>
      </c>
      <c r="AP1441">
        <v>0</v>
      </c>
      <c r="AQ1441" t="str" cm="1">
        <f t="array" ref="AQ144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441" t="str" cm="1">
        <f t="array" ref="AR144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41">
        <v>42</v>
      </c>
      <c r="AT1441">
        <v>37</v>
      </c>
      <c r="AU1441">
        <v>0</v>
      </c>
      <c r="AV1441">
        <v>1</v>
      </c>
      <c r="AW1441" t="s">
        <v>45</v>
      </c>
      <c r="AX1441" t="s">
        <v>13</v>
      </c>
      <c r="AY1441" t="str">
        <f t="shared" si="199"/>
        <v>Store</v>
      </c>
      <c r="AZ1441">
        <v>4</v>
      </c>
      <c r="BA1441" t="s">
        <v>44</v>
      </c>
      <c r="BB1441">
        <f t="shared" si="200"/>
        <v>4</v>
      </c>
      <c r="BC1441">
        <f t="shared" si="201"/>
        <v>47</v>
      </c>
      <c r="BD1441">
        <f t="shared" si="202"/>
        <v>9</v>
      </c>
      <c r="BE1441">
        <f t="shared" si="203"/>
        <v>0</v>
      </c>
      <c r="BF1441">
        <f t="shared" si="204"/>
        <v>1</v>
      </c>
      <c r="BG1441">
        <f t="shared" si="205"/>
        <v>10</v>
      </c>
      <c r="BH1441">
        <f t="shared" si="206"/>
        <v>2</v>
      </c>
      <c r="BI1441" t="str">
        <f>VLOOKUP(BH1441,'Additional Data'!$E$1:$F$12,2,FALSE)</f>
        <v>Churned Customer</v>
      </c>
      <c r="BJ1441" t="str">
        <f>IF(G1441 &lt;= 'Additional Data'!$Q$2, "Low", IF(G1441 &lt;= 'Additional Data'!$Q$3, "Medium", "High"))</f>
        <v>Medium</v>
      </c>
      <c r="BK1441" t="str">
        <f>IF(K1441 &lt;= 'Additional Data'!$V$2, "Low", IF(K1441 &lt;= 'Additional Data'!$V$3, "Medium", "High"))</f>
        <v>Low</v>
      </c>
      <c r="BL1441" t="str">
        <f>IF(L1441 &lt;= 'Additional Data'!$AA$2, "Low", IF(L1441 &lt;= 'Additional Data'!$AA$3, "Medium", "High"))</f>
        <v>Low</v>
      </c>
      <c r="BM1441">
        <v>1440</v>
      </c>
    </row>
    <row r="1442" spans="1:65" x14ac:dyDescent="0.25">
      <c r="A1442">
        <v>49476</v>
      </c>
      <c r="B1442" t="str">
        <f>IF(A1442 &lt;= 'Additional Data'!$B$2,"Low", IF(A1442 &lt;='Additional Data'!$B$3, "Medium", "High"))</f>
        <v>Medium</v>
      </c>
      <c r="C1442">
        <v>0</v>
      </c>
      <c r="D1442">
        <v>1</v>
      </c>
      <c r="E1442">
        <v>29</v>
      </c>
      <c r="F1442" t="str">
        <f t="shared" si="198"/>
        <v>Recent</v>
      </c>
      <c r="G1442">
        <v>386</v>
      </c>
      <c r="H1442">
        <v>23</v>
      </c>
      <c r="I1442">
        <v>95</v>
      </c>
      <c r="J1442">
        <v>54</v>
      </c>
      <c r="K1442">
        <v>41</v>
      </c>
      <c r="L1442">
        <v>196</v>
      </c>
      <c r="M1442">
        <f>INDEX('Additional Data'!$H$2:$M$2, MATCH(MAX(G1442:L1442), G1442:L1442,0))</f>
        <v>0</v>
      </c>
      <c r="N1442">
        <v>4</v>
      </c>
      <c r="O1442">
        <v>2</v>
      </c>
      <c r="P1442">
        <v>11</v>
      </c>
      <c r="Q1442">
        <v>5</v>
      </c>
      <c r="R1442">
        <v>2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3</v>
      </c>
      <c r="Z1442">
        <v>11</v>
      </c>
      <c r="AA1442">
        <v>0</v>
      </c>
      <c r="AB1442">
        <v>57</v>
      </c>
      <c r="AC1442" t="str" cm="1">
        <f t="array" ref="AC1442">_xlfn.IFS(AB1442 &lt; 30, "&lt; 30", AB1442 &lt; 40, "30-39", AB1442 &lt; 50, "40-49", AB1442 &gt;= 50, "50+")</f>
        <v>50+</v>
      </c>
      <c r="AD1442">
        <v>2533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 t="str" cm="1">
        <f t="array" ref="AJ144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44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42">
        <v>0</v>
      </c>
      <c r="AM1442">
        <v>0</v>
      </c>
      <c r="AN1442">
        <v>0</v>
      </c>
      <c r="AO1442">
        <v>1</v>
      </c>
      <c r="AP1442">
        <v>0</v>
      </c>
      <c r="AQ1442" t="str" cm="1">
        <f t="array" ref="AQ144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442" t="str" cm="1">
        <f t="array" ref="AR144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42">
        <v>599</v>
      </c>
      <c r="AT1442">
        <v>403</v>
      </c>
      <c r="AU1442">
        <v>0</v>
      </c>
      <c r="AV1442">
        <v>1</v>
      </c>
      <c r="AW1442" t="s">
        <v>46</v>
      </c>
      <c r="AX1442" t="s">
        <v>12</v>
      </c>
      <c r="AY1442" t="str">
        <f t="shared" si="199"/>
        <v>Catalog</v>
      </c>
      <c r="AZ1442">
        <v>18</v>
      </c>
      <c r="BA1442" t="s">
        <v>44</v>
      </c>
      <c r="BB1442">
        <f t="shared" si="200"/>
        <v>18</v>
      </c>
      <c r="BC1442">
        <f t="shared" si="201"/>
        <v>795</v>
      </c>
      <c r="BD1442">
        <f t="shared" si="202"/>
        <v>8</v>
      </c>
      <c r="BE1442">
        <f t="shared" si="203"/>
        <v>7</v>
      </c>
      <c r="BF1442">
        <f t="shared" si="204"/>
        <v>6</v>
      </c>
      <c r="BG1442">
        <f t="shared" si="205"/>
        <v>21</v>
      </c>
      <c r="BH1442">
        <f t="shared" si="206"/>
        <v>8</v>
      </c>
      <c r="BI1442" t="str">
        <f>VLOOKUP(BH1442,'Additional Data'!$E$1:$F$12,2,FALSE)</f>
        <v>Top Customer</v>
      </c>
      <c r="BJ1442" t="str">
        <f>IF(G1442 &lt;= 'Additional Data'!$Q$2, "Low", IF(G1442 &lt;= 'Additional Data'!$Q$3, "Medium", "High"))</f>
        <v>Medium</v>
      </c>
      <c r="BK1442" t="str">
        <f>IF(K1442 &lt;= 'Additional Data'!$V$2, "Low", IF(K1442 &lt;= 'Additional Data'!$V$3, "Medium", "High"))</f>
        <v>High</v>
      </c>
      <c r="BL1442" t="str">
        <f>IF(L1442 &lt;= 'Additional Data'!$AA$2, "Low", IF(L1442 &lt;= 'Additional Data'!$AA$3, "Medium", "High"))</f>
        <v>High</v>
      </c>
      <c r="BM1442">
        <v>1441</v>
      </c>
    </row>
    <row r="1443" spans="1:65" x14ac:dyDescent="0.25">
      <c r="A1443">
        <v>50725</v>
      </c>
      <c r="B1443" t="str">
        <f>IF(A1443 &lt;= 'Additional Data'!$B$2,"Low", IF(A1443 &lt;='Additional Data'!$B$3, "Medium", "High"))</f>
        <v>Medium</v>
      </c>
      <c r="C1443">
        <v>0</v>
      </c>
      <c r="D1443">
        <v>1</v>
      </c>
      <c r="E1443">
        <v>45</v>
      </c>
      <c r="F1443" t="str">
        <f t="shared" si="198"/>
        <v>Mid</v>
      </c>
      <c r="G1443">
        <v>443</v>
      </c>
      <c r="H1443">
        <v>10</v>
      </c>
      <c r="I1443">
        <v>75</v>
      </c>
      <c r="J1443">
        <v>0</v>
      </c>
      <c r="K1443">
        <v>10</v>
      </c>
      <c r="L1443">
        <v>48</v>
      </c>
      <c r="M1443">
        <f>INDEX('Additional Data'!$H$2:$M$2, MATCH(MAX(G1443:L1443), G1443:L1443,0))</f>
        <v>0</v>
      </c>
      <c r="N1443">
        <v>4</v>
      </c>
      <c r="O1443">
        <v>8</v>
      </c>
      <c r="P1443">
        <v>1</v>
      </c>
      <c r="Q1443">
        <v>8</v>
      </c>
      <c r="R1443">
        <v>8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3</v>
      </c>
      <c r="Z1443">
        <v>11</v>
      </c>
      <c r="AA1443">
        <v>0</v>
      </c>
      <c r="AB1443">
        <v>67</v>
      </c>
      <c r="AC1443" t="str" cm="1">
        <f t="array" ref="AC1443">_xlfn.IFS(AB1443 &lt; 30, "&lt; 30", AB1443 &lt; 40, "30-39", AB1443 &lt; 50, "40-49", AB1443 &gt;= 50, "50+")</f>
        <v>50+</v>
      </c>
      <c r="AD1443">
        <v>2660</v>
      </c>
      <c r="AE1443">
        <v>0</v>
      </c>
      <c r="AF1443">
        <v>1</v>
      </c>
      <c r="AG1443">
        <v>0</v>
      </c>
      <c r="AH1443">
        <v>0</v>
      </c>
      <c r="AI1443">
        <v>0</v>
      </c>
      <c r="AJ1443" t="str" cm="1">
        <f t="array" ref="AJ144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4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43">
        <v>0</v>
      </c>
      <c r="AM1443">
        <v>0</v>
      </c>
      <c r="AN1443">
        <v>1</v>
      </c>
      <c r="AO1443">
        <v>0</v>
      </c>
      <c r="AP1443">
        <v>0</v>
      </c>
      <c r="AQ1443" t="str" cm="1">
        <f t="array" ref="AQ144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43" t="str" cm="1">
        <f t="array" ref="AR144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43">
        <v>538</v>
      </c>
      <c r="AT1443">
        <v>490</v>
      </c>
      <c r="AU1443">
        <v>0</v>
      </c>
      <c r="AV1443">
        <v>1</v>
      </c>
      <c r="AW1443" t="s">
        <v>46</v>
      </c>
      <c r="AX1443" t="s">
        <v>11</v>
      </c>
      <c r="AY1443" t="str">
        <f t="shared" si="199"/>
        <v>Web</v>
      </c>
      <c r="AZ1443">
        <v>17</v>
      </c>
      <c r="BA1443" t="s">
        <v>44</v>
      </c>
      <c r="BB1443">
        <f t="shared" si="200"/>
        <v>17</v>
      </c>
      <c r="BC1443">
        <f t="shared" si="201"/>
        <v>586</v>
      </c>
      <c r="BD1443">
        <f t="shared" si="202"/>
        <v>6</v>
      </c>
      <c r="BE1443">
        <f t="shared" si="203"/>
        <v>6</v>
      </c>
      <c r="BF1443">
        <f t="shared" si="204"/>
        <v>5</v>
      </c>
      <c r="BG1443">
        <f t="shared" si="205"/>
        <v>17</v>
      </c>
      <c r="BH1443">
        <f t="shared" si="206"/>
        <v>5</v>
      </c>
      <c r="BI1443" t="str">
        <f>VLOOKUP(BH1443,'Additional Data'!$E$1:$F$12,2,FALSE)</f>
        <v>Loyal Customer</v>
      </c>
      <c r="BJ1443" t="str">
        <f>IF(G1443 &lt;= 'Additional Data'!$Q$2, "Low", IF(G1443 &lt;= 'Additional Data'!$Q$3, "Medium", "High"))</f>
        <v>Medium</v>
      </c>
      <c r="BK1443" t="str">
        <f>IF(K1443 &lt;= 'Additional Data'!$V$2, "Low", IF(K1443 &lt;= 'Additional Data'!$V$3, "Medium", "High"))</f>
        <v>Medium</v>
      </c>
      <c r="BL1443" t="str">
        <f>IF(L1443 &lt;= 'Additional Data'!$AA$2, "Low", IF(L1443 &lt;= 'Additional Data'!$AA$3, "Medium", "High"))</f>
        <v>Medium</v>
      </c>
      <c r="BM1443">
        <v>1442</v>
      </c>
    </row>
    <row r="1444" spans="1:65" x14ac:dyDescent="0.25">
      <c r="A1444">
        <v>83844</v>
      </c>
      <c r="B1444" t="str">
        <f>IF(A1444 &lt;= 'Additional Data'!$B$2,"Low", IF(A1444 &lt;='Additional Data'!$B$3, "Medium", "High"))</f>
        <v>High</v>
      </c>
      <c r="C1444">
        <v>0</v>
      </c>
      <c r="D1444">
        <v>0</v>
      </c>
      <c r="E1444">
        <v>57</v>
      </c>
      <c r="F1444" t="str">
        <f t="shared" si="198"/>
        <v>Mid</v>
      </c>
      <c r="G1444">
        <v>901</v>
      </c>
      <c r="H1444">
        <v>31</v>
      </c>
      <c r="I1444">
        <v>345</v>
      </c>
      <c r="J1444">
        <v>75</v>
      </c>
      <c r="K1444">
        <v>31</v>
      </c>
      <c r="L1444">
        <v>191</v>
      </c>
      <c r="M1444">
        <f>INDEX('Additional Data'!$H$2:$M$2, MATCH(MAX(G1444:L1444), G1444:L1444,0))</f>
        <v>0</v>
      </c>
      <c r="N1444">
        <v>1</v>
      </c>
      <c r="O1444">
        <v>4</v>
      </c>
      <c r="P1444">
        <v>4</v>
      </c>
      <c r="Q1444">
        <v>11</v>
      </c>
      <c r="R1444">
        <v>1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3</v>
      </c>
      <c r="Z1444">
        <v>11</v>
      </c>
      <c r="AA1444">
        <v>0</v>
      </c>
      <c r="AB1444">
        <v>68</v>
      </c>
      <c r="AC1444" t="str" cm="1">
        <f t="array" ref="AC1444">_xlfn.IFS(AB1444 &lt; 30, "&lt; 30", AB1444 &lt; 40, "30-39", AB1444 &lt; 50, "40-49", AB1444 &gt;= 50, "50+")</f>
        <v>50+</v>
      </c>
      <c r="AD1444">
        <v>2572</v>
      </c>
      <c r="AE1444">
        <v>0</v>
      </c>
      <c r="AF1444">
        <v>0</v>
      </c>
      <c r="AG1444">
        <v>0</v>
      </c>
      <c r="AH1444">
        <v>1</v>
      </c>
      <c r="AI1444">
        <v>0</v>
      </c>
      <c r="AJ1444" t="str" cm="1">
        <f t="array" ref="AJ144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4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44">
        <v>0</v>
      </c>
      <c r="AM1444">
        <v>0</v>
      </c>
      <c r="AN1444">
        <v>1</v>
      </c>
      <c r="AO1444">
        <v>0</v>
      </c>
      <c r="AP1444">
        <v>0</v>
      </c>
      <c r="AQ1444" t="str" cm="1">
        <f t="array" ref="AQ144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44" t="str" cm="1">
        <f t="array" ref="AR144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44">
        <v>1383</v>
      </c>
      <c r="AT1444">
        <v>1192</v>
      </c>
      <c r="AU1444">
        <v>1</v>
      </c>
      <c r="AV1444">
        <v>0</v>
      </c>
      <c r="AW1444" t="s">
        <v>43</v>
      </c>
      <c r="AX1444" t="s">
        <v>13</v>
      </c>
      <c r="AY1444" t="str">
        <f t="shared" si="199"/>
        <v>Store</v>
      </c>
      <c r="AZ1444">
        <v>19</v>
      </c>
      <c r="BA1444" t="s">
        <v>48</v>
      </c>
      <c r="BB1444">
        <f t="shared" si="200"/>
        <v>19</v>
      </c>
      <c r="BC1444">
        <f t="shared" si="201"/>
        <v>1574</v>
      </c>
      <c r="BD1444">
        <f t="shared" si="202"/>
        <v>5</v>
      </c>
      <c r="BE1444">
        <f t="shared" si="203"/>
        <v>7</v>
      </c>
      <c r="BF1444">
        <f t="shared" si="204"/>
        <v>9</v>
      </c>
      <c r="BG1444">
        <f t="shared" si="205"/>
        <v>21</v>
      </c>
      <c r="BH1444">
        <f t="shared" si="206"/>
        <v>8</v>
      </c>
      <c r="BI1444" t="str">
        <f>VLOOKUP(BH1444,'Additional Data'!$E$1:$F$12,2,FALSE)</f>
        <v>Top Customer</v>
      </c>
      <c r="BJ1444" t="str">
        <f>IF(G1444 &lt;= 'Additional Data'!$Q$2, "Low", IF(G1444 &lt;= 'Additional Data'!$Q$3, "Medium", "High"))</f>
        <v>High</v>
      </c>
      <c r="BK1444" t="str">
        <f>IF(K1444 &lt;= 'Additional Data'!$V$2, "Low", IF(K1444 &lt;= 'Additional Data'!$V$3, "Medium", "High"))</f>
        <v>Medium</v>
      </c>
      <c r="BL1444" t="str">
        <f>IF(L1444 &lt;= 'Additional Data'!$AA$2, "Low", IF(L1444 &lt;= 'Additional Data'!$AA$3, "Medium", "High"))</f>
        <v>High</v>
      </c>
      <c r="BM1444">
        <v>1443</v>
      </c>
    </row>
    <row r="1445" spans="1:65" x14ac:dyDescent="0.25">
      <c r="A1445">
        <v>41145</v>
      </c>
      <c r="B1445" t="str">
        <f>IF(A1445 &lt;= 'Additional Data'!$B$2,"Low", IF(A1445 &lt;='Additional Data'!$B$3, "Medium", "High"))</f>
        <v>Medium</v>
      </c>
      <c r="C1445">
        <v>1</v>
      </c>
      <c r="D1445">
        <v>1</v>
      </c>
      <c r="E1445">
        <v>20</v>
      </c>
      <c r="F1445" t="str">
        <f t="shared" si="198"/>
        <v>Recent</v>
      </c>
      <c r="G1445">
        <v>9</v>
      </c>
      <c r="H1445">
        <v>0</v>
      </c>
      <c r="I1445">
        <v>3</v>
      </c>
      <c r="J1445">
        <v>0</v>
      </c>
      <c r="K1445">
        <v>0</v>
      </c>
      <c r="L1445">
        <v>1</v>
      </c>
      <c r="M1445">
        <f>INDEX('Additional Data'!$H$2:$M$2, MATCH(MAX(G1445:L1445), G1445:L1445,0))</f>
        <v>0</v>
      </c>
      <c r="N1445">
        <v>1</v>
      </c>
      <c r="O1445">
        <v>0</v>
      </c>
      <c r="P1445">
        <v>0</v>
      </c>
      <c r="Q1445">
        <v>3</v>
      </c>
      <c r="R1445">
        <v>3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3</v>
      </c>
      <c r="Z1445">
        <v>11</v>
      </c>
      <c r="AA1445">
        <v>0</v>
      </c>
      <c r="AB1445">
        <v>70</v>
      </c>
      <c r="AC1445" t="str" cm="1">
        <f t="array" ref="AC1445">_xlfn.IFS(AB1445 &lt; 30, "&lt; 30", AB1445 &lt; 40, "30-39", AB1445 &lt; 50, "40-49", AB1445 &gt;= 50, "50+")</f>
        <v>50+</v>
      </c>
      <c r="AD1445">
        <v>2300</v>
      </c>
      <c r="AE1445">
        <v>0</v>
      </c>
      <c r="AF1445">
        <v>1</v>
      </c>
      <c r="AG1445">
        <v>0</v>
      </c>
      <c r="AH1445">
        <v>0</v>
      </c>
      <c r="AI1445">
        <v>0</v>
      </c>
      <c r="AJ1445" t="str" cm="1">
        <f t="array" ref="AJ144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4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45">
        <v>0</v>
      </c>
      <c r="AM1445">
        <v>0</v>
      </c>
      <c r="AN1445">
        <v>0</v>
      </c>
      <c r="AO1445">
        <v>0</v>
      </c>
      <c r="AP1445">
        <v>1</v>
      </c>
      <c r="AQ1445" t="str" cm="1">
        <f t="array" ref="AQ144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445" t="str" cm="1">
        <f t="array" ref="AR144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45">
        <v>12</v>
      </c>
      <c r="AT1445">
        <v>11</v>
      </c>
      <c r="AU1445">
        <v>0</v>
      </c>
      <c r="AV1445">
        <v>2</v>
      </c>
      <c r="AW1445" t="s">
        <v>45</v>
      </c>
      <c r="AX1445" t="s">
        <v>13</v>
      </c>
      <c r="AY1445" t="str">
        <f t="shared" si="199"/>
        <v>Store</v>
      </c>
      <c r="AZ1445">
        <v>3</v>
      </c>
      <c r="BA1445" t="s">
        <v>44</v>
      </c>
      <c r="BB1445">
        <f t="shared" si="200"/>
        <v>3</v>
      </c>
      <c r="BC1445">
        <f t="shared" si="201"/>
        <v>13</v>
      </c>
      <c r="BD1445">
        <f t="shared" si="202"/>
        <v>8</v>
      </c>
      <c r="BE1445">
        <f t="shared" si="203"/>
        <v>0</v>
      </c>
      <c r="BF1445">
        <f t="shared" si="204"/>
        <v>0</v>
      </c>
      <c r="BG1445">
        <f t="shared" si="205"/>
        <v>8</v>
      </c>
      <c r="BH1445">
        <f t="shared" si="206"/>
        <v>1</v>
      </c>
      <c r="BI1445" t="str">
        <f>VLOOKUP(BH1445,'Additional Data'!$E$1:$F$12,2,FALSE)</f>
        <v>Churned Customer</v>
      </c>
      <c r="BJ1445" t="str">
        <f>IF(G1445 &lt;= 'Additional Data'!$Q$2, "Low", IF(G1445 &lt;= 'Additional Data'!$Q$3, "Medium", "High"))</f>
        <v>Low</v>
      </c>
      <c r="BK1445" t="str">
        <f>IF(K1445 &lt;= 'Additional Data'!$V$2, "Low", IF(K1445 &lt;= 'Additional Data'!$V$3, "Medium", "High"))</f>
        <v>Low</v>
      </c>
      <c r="BL1445" t="str">
        <f>IF(L1445 &lt;= 'Additional Data'!$AA$2, "Low", IF(L1445 &lt;= 'Additional Data'!$AA$3, "Medium", "High"))</f>
        <v>Low</v>
      </c>
      <c r="BM1445">
        <v>1444</v>
      </c>
    </row>
    <row r="1446" spans="1:65" x14ac:dyDescent="0.25">
      <c r="A1446">
        <v>67419</v>
      </c>
      <c r="B1446" t="str">
        <f>IF(A1446 &lt;= 'Additional Data'!$B$2,"Low", IF(A1446 &lt;='Additional Data'!$B$3, "Medium", "High"))</f>
        <v>Medium</v>
      </c>
      <c r="C1446">
        <v>0</v>
      </c>
      <c r="D1446">
        <v>1</v>
      </c>
      <c r="E1446">
        <v>29</v>
      </c>
      <c r="F1446" t="str">
        <f t="shared" si="198"/>
        <v>Recent</v>
      </c>
      <c r="G1446">
        <v>846</v>
      </c>
      <c r="H1446">
        <v>84</v>
      </c>
      <c r="I1446">
        <v>352</v>
      </c>
      <c r="J1446">
        <v>91</v>
      </c>
      <c r="K1446">
        <v>56</v>
      </c>
      <c r="L1446">
        <v>42</v>
      </c>
      <c r="M1446">
        <f>INDEX('Additional Data'!$H$2:$M$2, MATCH(MAX(G1446:L1446), G1446:L1446,0))</f>
        <v>0</v>
      </c>
      <c r="N1446">
        <v>4</v>
      </c>
      <c r="O1446">
        <v>9</v>
      </c>
      <c r="P1446">
        <v>4</v>
      </c>
      <c r="Q1446">
        <v>8</v>
      </c>
      <c r="R1446">
        <v>5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3</v>
      </c>
      <c r="Z1446">
        <v>11</v>
      </c>
      <c r="AA1446">
        <v>0</v>
      </c>
      <c r="AB1446">
        <v>50</v>
      </c>
      <c r="AC1446" t="str" cm="1">
        <f t="array" ref="AC1446">_xlfn.IFS(AB1446 &lt; 30, "&lt; 30", AB1446 &lt; 40, "30-39", AB1446 &lt; 50, "40-49", AB1446 &gt;= 50, "50+")</f>
        <v>50+</v>
      </c>
      <c r="AD1446">
        <v>2688</v>
      </c>
      <c r="AE1446">
        <v>0</v>
      </c>
      <c r="AF1446">
        <v>0</v>
      </c>
      <c r="AG1446">
        <v>0</v>
      </c>
      <c r="AH1446">
        <v>1</v>
      </c>
      <c r="AI1446">
        <v>0</v>
      </c>
      <c r="AJ1446" t="str" cm="1">
        <f t="array" ref="AJ144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4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46">
        <v>0</v>
      </c>
      <c r="AM1446">
        <v>0</v>
      </c>
      <c r="AN1446">
        <v>1</v>
      </c>
      <c r="AO1446">
        <v>0</v>
      </c>
      <c r="AP1446">
        <v>0</v>
      </c>
      <c r="AQ1446" t="str" cm="1">
        <f t="array" ref="AQ144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46" t="str" cm="1">
        <f t="array" ref="AR144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46">
        <v>1429</v>
      </c>
      <c r="AT1446">
        <v>1387</v>
      </c>
      <c r="AU1446">
        <v>0</v>
      </c>
      <c r="AV1446">
        <v>1</v>
      </c>
      <c r="AW1446" t="s">
        <v>43</v>
      </c>
      <c r="AX1446" t="s">
        <v>11</v>
      </c>
      <c r="AY1446" t="str">
        <f t="shared" si="199"/>
        <v>Web</v>
      </c>
      <c r="AZ1446">
        <v>21</v>
      </c>
      <c r="BA1446" t="s">
        <v>44</v>
      </c>
      <c r="BB1446">
        <f t="shared" si="200"/>
        <v>21</v>
      </c>
      <c r="BC1446">
        <f t="shared" si="201"/>
        <v>1471</v>
      </c>
      <c r="BD1446">
        <f t="shared" si="202"/>
        <v>8</v>
      </c>
      <c r="BE1446">
        <f t="shared" si="203"/>
        <v>8</v>
      </c>
      <c r="BF1446">
        <f t="shared" si="204"/>
        <v>8</v>
      </c>
      <c r="BG1446">
        <f t="shared" si="205"/>
        <v>24</v>
      </c>
      <c r="BH1446">
        <f t="shared" si="206"/>
        <v>9</v>
      </c>
      <c r="BI1446" t="str">
        <f>VLOOKUP(BH1446,'Additional Data'!$E$1:$F$12,2,FALSE)</f>
        <v>Top Customer</v>
      </c>
      <c r="BJ1446" t="str">
        <f>IF(G1446 &lt;= 'Additional Data'!$Q$2, "Low", IF(G1446 &lt;= 'Additional Data'!$Q$3, "Medium", "High"))</f>
        <v>High</v>
      </c>
      <c r="BK1446" t="str">
        <f>IF(K1446 &lt;= 'Additional Data'!$V$2, "Low", IF(K1446 &lt;= 'Additional Data'!$V$3, "Medium", "High"))</f>
        <v>High</v>
      </c>
      <c r="BL1446" t="str">
        <f>IF(L1446 &lt;= 'Additional Data'!$AA$2, "Low", IF(L1446 &lt;= 'Additional Data'!$AA$3, "Medium", "High"))</f>
        <v>Medium</v>
      </c>
      <c r="BM1446">
        <v>1445</v>
      </c>
    </row>
    <row r="1447" spans="1:65" x14ac:dyDescent="0.25">
      <c r="A1447">
        <v>23162</v>
      </c>
      <c r="B1447" t="str">
        <f>IF(A1447 &lt;= 'Additional Data'!$B$2,"Low", IF(A1447 &lt;='Additional Data'!$B$3, "Medium", "High"))</f>
        <v>Low</v>
      </c>
      <c r="C1447">
        <v>1</v>
      </c>
      <c r="D1447">
        <v>1</v>
      </c>
      <c r="E1447">
        <v>82</v>
      </c>
      <c r="F1447" t="str">
        <f t="shared" si="198"/>
        <v>Old</v>
      </c>
      <c r="G1447">
        <v>8</v>
      </c>
      <c r="H1447">
        <v>3</v>
      </c>
      <c r="I1447">
        <v>9</v>
      </c>
      <c r="J1447">
        <v>19</v>
      </c>
      <c r="K1447">
        <v>4</v>
      </c>
      <c r="L1447">
        <v>22</v>
      </c>
      <c r="M1447">
        <f>INDEX('Additional Data'!$H$2:$M$2, MATCH(MAX(G1447:L1447), G1447:L1447,0))</f>
        <v>0</v>
      </c>
      <c r="N1447">
        <v>3</v>
      </c>
      <c r="O1447">
        <v>1</v>
      </c>
      <c r="P1447">
        <v>1</v>
      </c>
      <c r="Q1447">
        <v>3</v>
      </c>
      <c r="R1447">
        <v>6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3</v>
      </c>
      <c r="Z1447">
        <v>11</v>
      </c>
      <c r="AA1447">
        <v>0</v>
      </c>
      <c r="AB1447">
        <v>50</v>
      </c>
      <c r="AC1447" t="str" cm="1">
        <f t="array" ref="AC1447">_xlfn.IFS(AB1447 &lt; 30, "&lt; 30", AB1447 &lt; 40, "30-39", AB1447 &lt; 50, "40-49", AB1447 &gt;= 50, "50+")</f>
        <v>50+</v>
      </c>
      <c r="AD1447">
        <v>2349</v>
      </c>
      <c r="AE1447">
        <v>0</v>
      </c>
      <c r="AF1447">
        <v>1</v>
      </c>
      <c r="AG1447">
        <v>0</v>
      </c>
      <c r="AH1447">
        <v>0</v>
      </c>
      <c r="AI1447">
        <v>0</v>
      </c>
      <c r="AJ1447" t="str" cm="1">
        <f t="array" ref="AJ144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4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47">
        <v>1</v>
      </c>
      <c r="AM1447">
        <v>0</v>
      </c>
      <c r="AN1447">
        <v>0</v>
      </c>
      <c r="AO1447">
        <v>0</v>
      </c>
      <c r="AP1447">
        <v>0</v>
      </c>
      <c r="AQ1447" t="str" cm="1">
        <f t="array" ref="AQ144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447" t="str" cm="1">
        <f t="array" ref="AR144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447">
        <v>43</v>
      </c>
      <c r="AT1447">
        <v>21</v>
      </c>
      <c r="AU1447">
        <v>0</v>
      </c>
      <c r="AV1447">
        <v>2</v>
      </c>
      <c r="AW1447" t="s">
        <v>45</v>
      </c>
      <c r="AX1447" t="s">
        <v>13</v>
      </c>
      <c r="AY1447" t="str">
        <f t="shared" si="199"/>
        <v>Store</v>
      </c>
      <c r="AZ1447">
        <v>5</v>
      </c>
      <c r="BA1447" t="s">
        <v>44</v>
      </c>
      <c r="BB1447">
        <f t="shared" si="200"/>
        <v>5</v>
      </c>
      <c r="BC1447">
        <f t="shared" si="201"/>
        <v>65</v>
      </c>
      <c r="BD1447">
        <f t="shared" si="202"/>
        <v>1.9999999999999996</v>
      </c>
      <c r="BE1447">
        <f t="shared" si="203"/>
        <v>1</v>
      </c>
      <c r="BF1447">
        <f t="shared" si="204"/>
        <v>2</v>
      </c>
      <c r="BG1447">
        <f t="shared" si="205"/>
        <v>5</v>
      </c>
      <c r="BH1447">
        <f t="shared" si="206"/>
        <v>0</v>
      </c>
      <c r="BI1447" t="str">
        <f>VLOOKUP(BH1447,'Additional Data'!$E$1:$F$12,2,FALSE)</f>
        <v>Churned Customer</v>
      </c>
      <c r="BJ1447" t="str">
        <f>IF(G1447 &lt;= 'Additional Data'!$Q$2, "Low", IF(G1447 &lt;= 'Additional Data'!$Q$3, "Medium", "High"))</f>
        <v>Low</v>
      </c>
      <c r="BK1447" t="str">
        <f>IF(K1447 &lt;= 'Additional Data'!$V$2, "Low", IF(K1447 &lt;= 'Additional Data'!$V$3, "Medium", "High"))</f>
        <v>Medium</v>
      </c>
      <c r="BL1447" t="str">
        <f>IF(L1447 &lt;= 'Additional Data'!$AA$2, "Low", IF(L1447 &lt;= 'Additional Data'!$AA$3, "Medium", "High"))</f>
        <v>Medium</v>
      </c>
      <c r="BM1447">
        <v>1446</v>
      </c>
    </row>
    <row r="1448" spans="1:65" x14ac:dyDescent="0.25">
      <c r="A1448">
        <v>34380</v>
      </c>
      <c r="B1448" t="str">
        <f>IF(A1448 &lt;= 'Additional Data'!$B$2,"Low", IF(A1448 &lt;='Additional Data'!$B$3, "Medium", "High"))</f>
        <v>Low</v>
      </c>
      <c r="C1448">
        <v>1</v>
      </c>
      <c r="D1448">
        <v>0</v>
      </c>
      <c r="E1448">
        <v>68</v>
      </c>
      <c r="F1448" t="str">
        <f t="shared" si="198"/>
        <v>Old</v>
      </c>
      <c r="G1448">
        <v>72</v>
      </c>
      <c r="H1448">
        <v>7</v>
      </c>
      <c r="I1448">
        <v>58</v>
      </c>
      <c r="J1448">
        <v>13</v>
      </c>
      <c r="K1448">
        <v>1</v>
      </c>
      <c r="L1448">
        <v>24</v>
      </c>
      <c r="M1448">
        <f>INDEX('Additional Data'!$H$2:$M$2, MATCH(MAX(G1448:L1448), G1448:L1448,0))</f>
        <v>0</v>
      </c>
      <c r="N1448">
        <v>4</v>
      </c>
      <c r="O1448">
        <v>4</v>
      </c>
      <c r="P1448">
        <v>1</v>
      </c>
      <c r="Q1448">
        <v>3</v>
      </c>
      <c r="R1448">
        <v>8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3</v>
      </c>
      <c r="Z1448">
        <v>11</v>
      </c>
      <c r="AA1448">
        <v>0</v>
      </c>
      <c r="AB1448">
        <v>43</v>
      </c>
      <c r="AC1448" t="str" cm="1">
        <f t="array" ref="AC1448">_xlfn.IFS(AB1448 &lt; 30, "&lt; 30", AB1448 &lt; 40, "30-39", AB1448 &lt; 50, "40-49", AB1448 &gt;= 50, "50+")</f>
        <v>40-49</v>
      </c>
      <c r="AD1448">
        <v>2582</v>
      </c>
      <c r="AE1448">
        <v>0</v>
      </c>
      <c r="AF1448">
        <v>1</v>
      </c>
      <c r="AG1448">
        <v>0</v>
      </c>
      <c r="AH1448">
        <v>0</v>
      </c>
      <c r="AI1448">
        <v>0</v>
      </c>
      <c r="AJ1448" t="str" cm="1">
        <f t="array" ref="AJ144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4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48">
        <v>0</v>
      </c>
      <c r="AM1448">
        <v>0</v>
      </c>
      <c r="AN1448">
        <v>1</v>
      </c>
      <c r="AO1448">
        <v>0</v>
      </c>
      <c r="AP1448">
        <v>0</v>
      </c>
      <c r="AQ1448" t="str" cm="1">
        <f t="array" ref="AQ144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48" t="str" cm="1">
        <f t="array" ref="AR144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48">
        <v>151</v>
      </c>
      <c r="AT1448">
        <v>127</v>
      </c>
      <c r="AU1448">
        <v>0</v>
      </c>
      <c r="AV1448">
        <v>1</v>
      </c>
      <c r="AW1448" t="s">
        <v>47</v>
      </c>
      <c r="AX1448" t="s">
        <v>11</v>
      </c>
      <c r="AY1448" t="str">
        <f t="shared" si="199"/>
        <v>Web</v>
      </c>
      <c r="AZ1448">
        <v>8</v>
      </c>
      <c r="BA1448" t="s">
        <v>44</v>
      </c>
      <c r="BB1448">
        <f t="shared" si="200"/>
        <v>8</v>
      </c>
      <c r="BC1448">
        <f t="shared" si="201"/>
        <v>175</v>
      </c>
      <c r="BD1448">
        <f t="shared" si="202"/>
        <v>4</v>
      </c>
      <c r="BE1448">
        <f t="shared" si="203"/>
        <v>3</v>
      </c>
      <c r="BF1448">
        <f t="shared" si="204"/>
        <v>3</v>
      </c>
      <c r="BG1448">
        <f t="shared" si="205"/>
        <v>10</v>
      </c>
      <c r="BH1448">
        <f t="shared" si="206"/>
        <v>2</v>
      </c>
      <c r="BI1448" t="str">
        <f>VLOOKUP(BH1448,'Additional Data'!$E$1:$F$12,2,FALSE)</f>
        <v>Churned Customer</v>
      </c>
      <c r="BJ1448" t="str">
        <f>IF(G1448 &lt;= 'Additional Data'!$Q$2, "Low", IF(G1448 &lt;= 'Additional Data'!$Q$3, "Medium", "High"))</f>
        <v>Medium</v>
      </c>
      <c r="BK1448" t="str">
        <f>IF(K1448 &lt;= 'Additional Data'!$V$2, "Low", IF(K1448 &lt;= 'Additional Data'!$V$3, "Medium", "High"))</f>
        <v>Low</v>
      </c>
      <c r="BL1448" t="str">
        <f>IF(L1448 &lt;= 'Additional Data'!$AA$2, "Low", IF(L1448 &lt;= 'Additional Data'!$AA$3, "Medium", "High"))</f>
        <v>Medium</v>
      </c>
      <c r="BM1448">
        <v>1447</v>
      </c>
    </row>
    <row r="1449" spans="1:65" x14ac:dyDescent="0.25">
      <c r="A1449">
        <v>34704</v>
      </c>
      <c r="B1449" t="str">
        <f>IF(A1449 &lt;= 'Additional Data'!$B$2,"Low", IF(A1449 &lt;='Additional Data'!$B$3, "Medium", "High"))</f>
        <v>Low</v>
      </c>
      <c r="C1449">
        <v>0</v>
      </c>
      <c r="D1449">
        <v>1</v>
      </c>
      <c r="E1449">
        <v>65</v>
      </c>
      <c r="F1449" t="str">
        <f t="shared" si="198"/>
        <v>Old</v>
      </c>
      <c r="G1449">
        <v>29</v>
      </c>
      <c r="H1449">
        <v>0</v>
      </c>
      <c r="I1449">
        <v>5</v>
      </c>
      <c r="J1449">
        <v>0</v>
      </c>
      <c r="K1449">
        <v>1</v>
      </c>
      <c r="L1449">
        <v>5</v>
      </c>
      <c r="M1449">
        <f>INDEX('Additional Data'!$H$2:$M$2, MATCH(MAX(G1449:L1449), G1449:L1449,0))</f>
        <v>0</v>
      </c>
      <c r="N1449">
        <v>1</v>
      </c>
      <c r="O1449">
        <v>1</v>
      </c>
      <c r="P1449">
        <v>0</v>
      </c>
      <c r="Q1449">
        <v>3</v>
      </c>
      <c r="R1449">
        <v>5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3</v>
      </c>
      <c r="Z1449">
        <v>11</v>
      </c>
      <c r="AA1449">
        <v>0</v>
      </c>
      <c r="AB1449">
        <v>54</v>
      </c>
      <c r="AC1449" t="str" cm="1">
        <f t="array" ref="AC1449">_xlfn.IFS(AB1449 &lt; 30, "&lt; 30", AB1449 &lt; 40, "30-39", AB1449 &lt; 50, "40-49", AB1449 &gt;= 50, "50+")</f>
        <v>50+</v>
      </c>
      <c r="AD1449">
        <v>2587</v>
      </c>
      <c r="AE1449">
        <v>0</v>
      </c>
      <c r="AF1449">
        <v>0</v>
      </c>
      <c r="AG1449">
        <v>1</v>
      </c>
      <c r="AH1449">
        <v>0</v>
      </c>
      <c r="AI1449">
        <v>0</v>
      </c>
      <c r="AJ1449" t="str" cm="1">
        <f t="array" ref="AJ144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44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49">
        <v>0</v>
      </c>
      <c r="AM1449">
        <v>0</v>
      </c>
      <c r="AN1449">
        <v>1</v>
      </c>
      <c r="AO1449">
        <v>0</v>
      </c>
      <c r="AP1449">
        <v>0</v>
      </c>
      <c r="AQ1449" t="str" cm="1">
        <f t="array" ref="AQ144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49" t="str" cm="1">
        <f t="array" ref="AR144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49">
        <v>35</v>
      </c>
      <c r="AT1449">
        <v>30</v>
      </c>
      <c r="AU1449">
        <v>0</v>
      </c>
      <c r="AV1449">
        <v>1</v>
      </c>
      <c r="AW1449" t="s">
        <v>45</v>
      </c>
      <c r="AX1449" t="s">
        <v>13</v>
      </c>
      <c r="AY1449" t="str">
        <f t="shared" si="199"/>
        <v>Store</v>
      </c>
      <c r="AZ1449">
        <v>4</v>
      </c>
      <c r="BA1449" t="s">
        <v>44</v>
      </c>
      <c r="BB1449">
        <f t="shared" si="200"/>
        <v>4</v>
      </c>
      <c r="BC1449">
        <f t="shared" si="201"/>
        <v>40</v>
      </c>
      <c r="BD1449">
        <f t="shared" si="202"/>
        <v>4</v>
      </c>
      <c r="BE1449">
        <f t="shared" si="203"/>
        <v>0</v>
      </c>
      <c r="BF1449">
        <f t="shared" si="204"/>
        <v>1</v>
      </c>
      <c r="BG1449">
        <f t="shared" si="205"/>
        <v>5</v>
      </c>
      <c r="BH1449">
        <f t="shared" si="206"/>
        <v>0</v>
      </c>
      <c r="BI1449" t="str">
        <f>VLOOKUP(BH1449,'Additional Data'!$E$1:$F$12,2,FALSE)</f>
        <v>Churned Customer</v>
      </c>
      <c r="BJ1449" t="str">
        <f>IF(G1449 &lt;= 'Additional Data'!$Q$2, "Low", IF(G1449 &lt;= 'Additional Data'!$Q$3, "Medium", "High"))</f>
        <v>Medium</v>
      </c>
      <c r="BK1449" t="str">
        <f>IF(K1449 &lt;= 'Additional Data'!$V$2, "Low", IF(K1449 &lt;= 'Additional Data'!$V$3, "Medium", "High"))</f>
        <v>Low</v>
      </c>
      <c r="BL1449" t="str">
        <f>IF(L1449 &lt;= 'Additional Data'!$AA$2, "Low", IF(L1449 &lt;= 'Additional Data'!$AA$3, "Medium", "High"))</f>
        <v>Low</v>
      </c>
      <c r="BM1449">
        <v>1448</v>
      </c>
    </row>
    <row r="1450" spans="1:65" x14ac:dyDescent="0.25">
      <c r="A1450">
        <v>94871</v>
      </c>
      <c r="B1450" t="str">
        <f>IF(A1450 &lt;= 'Additional Data'!$B$2,"Low", IF(A1450 &lt;='Additional Data'!$B$3, "Medium", "High"))</f>
        <v>High</v>
      </c>
      <c r="C1450">
        <v>0</v>
      </c>
      <c r="D1450">
        <v>2</v>
      </c>
      <c r="E1450">
        <v>99</v>
      </c>
      <c r="F1450" t="str">
        <f t="shared" si="198"/>
        <v>Old</v>
      </c>
      <c r="G1450">
        <v>169</v>
      </c>
      <c r="H1450">
        <v>24</v>
      </c>
      <c r="I1450">
        <v>553</v>
      </c>
      <c r="J1450">
        <v>188</v>
      </c>
      <c r="K1450">
        <v>0</v>
      </c>
      <c r="L1450">
        <v>144</v>
      </c>
      <c r="M1450">
        <f>INDEX('Additional Data'!$H$2:$M$2, MATCH(MAX(G1450:L1450), G1450:L1450,0))</f>
        <v>0</v>
      </c>
      <c r="N1450">
        <v>1</v>
      </c>
      <c r="O1450">
        <v>8</v>
      </c>
      <c r="P1450">
        <v>5</v>
      </c>
      <c r="Q1450">
        <v>4</v>
      </c>
      <c r="R1450">
        <v>7</v>
      </c>
      <c r="S1450">
        <v>0</v>
      </c>
      <c r="T1450">
        <v>1</v>
      </c>
      <c r="U1450">
        <v>1</v>
      </c>
      <c r="V1450">
        <v>0</v>
      </c>
      <c r="W1450">
        <v>0</v>
      </c>
      <c r="X1450">
        <v>0</v>
      </c>
      <c r="Y1450">
        <v>3</v>
      </c>
      <c r="Z1450">
        <v>11</v>
      </c>
      <c r="AA1450">
        <v>1</v>
      </c>
      <c r="AB1450">
        <v>51</v>
      </c>
      <c r="AC1450" t="str" cm="1">
        <f t="array" ref="AC1450">_xlfn.IFS(AB1450 &lt; 30, "&lt; 30", AB1450 &lt; 40, "30-39", AB1450 &lt; 50, "40-49", AB1450 &gt;= 50, "50+")</f>
        <v>50+</v>
      </c>
      <c r="AD1450">
        <v>2825</v>
      </c>
      <c r="AE1450">
        <v>0</v>
      </c>
      <c r="AF1450">
        <v>1</v>
      </c>
      <c r="AG1450">
        <v>0</v>
      </c>
      <c r="AH1450">
        <v>0</v>
      </c>
      <c r="AI1450">
        <v>0</v>
      </c>
      <c r="AJ1450" t="str" cm="1">
        <f t="array" ref="AJ145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5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50">
        <v>0</v>
      </c>
      <c r="AM1450">
        <v>0</v>
      </c>
      <c r="AN1450">
        <v>0</v>
      </c>
      <c r="AO1450">
        <v>0</v>
      </c>
      <c r="AP1450">
        <v>1</v>
      </c>
      <c r="AQ1450" t="str" cm="1">
        <f t="array" ref="AQ145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450" t="str" cm="1">
        <f t="array" ref="AR145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50">
        <v>934</v>
      </c>
      <c r="AT1450">
        <v>790</v>
      </c>
      <c r="AU1450">
        <v>2</v>
      </c>
      <c r="AV1450">
        <v>2</v>
      </c>
      <c r="AW1450" t="s">
        <v>46</v>
      </c>
      <c r="AX1450" t="s">
        <v>11</v>
      </c>
      <c r="AY1450" t="str">
        <f t="shared" si="199"/>
        <v>Web</v>
      </c>
      <c r="AZ1450">
        <v>17</v>
      </c>
      <c r="BA1450" t="s">
        <v>48</v>
      </c>
      <c r="BB1450">
        <f t="shared" si="200"/>
        <v>17</v>
      </c>
      <c r="BC1450">
        <f t="shared" si="201"/>
        <v>1078</v>
      </c>
      <c r="BD1450">
        <f t="shared" si="202"/>
        <v>0.99999999999999978</v>
      </c>
      <c r="BE1450">
        <f t="shared" si="203"/>
        <v>6</v>
      </c>
      <c r="BF1450">
        <f t="shared" si="204"/>
        <v>7</v>
      </c>
      <c r="BG1450">
        <f t="shared" si="205"/>
        <v>14</v>
      </c>
      <c r="BH1450">
        <f t="shared" si="206"/>
        <v>4</v>
      </c>
      <c r="BI1450" t="str">
        <f>VLOOKUP(BH1450,'Additional Data'!$E$1:$F$12,2,FALSE)</f>
        <v>At Risk</v>
      </c>
      <c r="BJ1450" t="str">
        <f>IF(G1450 &lt;= 'Additional Data'!$Q$2, "Low", IF(G1450 &lt;= 'Additional Data'!$Q$3, "Medium", "High"))</f>
        <v>Medium</v>
      </c>
      <c r="BK1450" t="str">
        <f>IF(K1450 &lt;= 'Additional Data'!$V$2, "Low", IF(K1450 &lt;= 'Additional Data'!$V$3, "Medium", "High"))</f>
        <v>Low</v>
      </c>
      <c r="BL1450" t="str">
        <f>IF(L1450 &lt;= 'Additional Data'!$AA$2, "Low", IF(L1450 &lt;= 'Additional Data'!$AA$3, "Medium", "High"))</f>
        <v>High</v>
      </c>
      <c r="BM1450">
        <v>1449</v>
      </c>
    </row>
    <row r="1451" spans="1:65" x14ac:dyDescent="0.25">
      <c r="A1451">
        <v>65148</v>
      </c>
      <c r="B1451" t="str">
        <f>IF(A1451 &lt;= 'Additional Data'!$B$2,"Low", IF(A1451 &lt;='Additional Data'!$B$3, "Medium", "High"))</f>
        <v>Medium</v>
      </c>
      <c r="C1451">
        <v>0</v>
      </c>
      <c r="D1451">
        <v>1</v>
      </c>
      <c r="E1451">
        <v>9</v>
      </c>
      <c r="F1451" t="str">
        <f t="shared" si="198"/>
        <v>Recent</v>
      </c>
      <c r="G1451">
        <v>460</v>
      </c>
      <c r="H1451">
        <v>35</v>
      </c>
      <c r="I1451">
        <v>422</v>
      </c>
      <c r="J1451">
        <v>33</v>
      </c>
      <c r="K1451">
        <v>12</v>
      </c>
      <c r="L1451">
        <v>153</v>
      </c>
      <c r="M1451">
        <f>INDEX('Additional Data'!$H$2:$M$2, MATCH(MAX(G1451:L1451), G1451:L1451,0))</f>
        <v>0</v>
      </c>
      <c r="N1451">
        <v>2</v>
      </c>
      <c r="O1451">
        <v>6</v>
      </c>
      <c r="P1451">
        <v>6</v>
      </c>
      <c r="Q1451">
        <v>7</v>
      </c>
      <c r="R1451">
        <v>4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3</v>
      </c>
      <c r="Z1451">
        <v>11</v>
      </c>
      <c r="AA1451">
        <v>0</v>
      </c>
      <c r="AB1451">
        <v>62</v>
      </c>
      <c r="AC1451" t="str" cm="1">
        <f t="array" ref="AC1451">_xlfn.IFS(AB1451 &lt; 30, "&lt; 30", AB1451 &lt; 40, "30-39", AB1451 &lt; 50, "40-49", AB1451 &gt;= 50, "50+")</f>
        <v>50+</v>
      </c>
      <c r="AD1451">
        <v>2749</v>
      </c>
      <c r="AE1451">
        <v>0</v>
      </c>
      <c r="AF1451">
        <v>1</v>
      </c>
      <c r="AG1451">
        <v>0</v>
      </c>
      <c r="AH1451">
        <v>0</v>
      </c>
      <c r="AI1451">
        <v>0</v>
      </c>
      <c r="AJ1451" t="str" cm="1">
        <f t="array" ref="AJ145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5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51">
        <v>0</v>
      </c>
      <c r="AM1451">
        <v>0</v>
      </c>
      <c r="AN1451">
        <v>1</v>
      </c>
      <c r="AO1451">
        <v>0</v>
      </c>
      <c r="AP1451">
        <v>0</v>
      </c>
      <c r="AQ1451" t="str" cm="1">
        <f t="array" ref="AQ145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51" t="str" cm="1">
        <f t="array" ref="AR145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51">
        <v>962</v>
      </c>
      <c r="AT1451">
        <v>809</v>
      </c>
      <c r="AU1451">
        <v>0</v>
      </c>
      <c r="AV1451">
        <v>1</v>
      </c>
      <c r="AW1451" t="s">
        <v>46</v>
      </c>
      <c r="AX1451" t="s">
        <v>13</v>
      </c>
      <c r="AY1451" t="str">
        <f t="shared" si="199"/>
        <v>Store</v>
      </c>
      <c r="AZ1451">
        <v>19</v>
      </c>
      <c r="BA1451" t="s">
        <v>44</v>
      </c>
      <c r="BB1451">
        <f t="shared" si="200"/>
        <v>19</v>
      </c>
      <c r="BC1451">
        <f t="shared" si="201"/>
        <v>1115</v>
      </c>
      <c r="BD1451">
        <f t="shared" si="202"/>
        <v>10</v>
      </c>
      <c r="BE1451">
        <f t="shared" si="203"/>
        <v>7</v>
      </c>
      <c r="BF1451">
        <f t="shared" si="204"/>
        <v>7</v>
      </c>
      <c r="BG1451">
        <f t="shared" si="205"/>
        <v>24</v>
      </c>
      <c r="BH1451">
        <f t="shared" si="206"/>
        <v>9</v>
      </c>
      <c r="BI1451" t="str">
        <f>VLOOKUP(BH1451,'Additional Data'!$E$1:$F$12,2,FALSE)</f>
        <v>Top Customer</v>
      </c>
      <c r="BJ1451" t="str">
        <f>IF(G1451 &lt;= 'Additional Data'!$Q$2, "Low", IF(G1451 &lt;= 'Additional Data'!$Q$3, "Medium", "High"))</f>
        <v>Medium</v>
      </c>
      <c r="BK1451" t="str">
        <f>IF(K1451 &lt;= 'Additional Data'!$V$2, "Low", IF(K1451 &lt;= 'Additional Data'!$V$3, "Medium", "High"))</f>
        <v>Medium</v>
      </c>
      <c r="BL1451" t="str">
        <f>IF(L1451 &lt;= 'Additional Data'!$AA$2, "Low", IF(L1451 &lt;= 'Additional Data'!$AA$3, "Medium", "High"))</f>
        <v>High</v>
      </c>
      <c r="BM1451">
        <v>1450</v>
      </c>
    </row>
    <row r="1452" spans="1:65" x14ac:dyDescent="0.25">
      <c r="A1452">
        <v>39898</v>
      </c>
      <c r="B1452" t="str">
        <f>IF(A1452 &lt;= 'Additional Data'!$B$2,"Low", IF(A1452 &lt;='Additional Data'!$B$3, "Medium", "High"))</f>
        <v>Medium</v>
      </c>
      <c r="C1452">
        <v>0</v>
      </c>
      <c r="D1452">
        <v>1</v>
      </c>
      <c r="E1452">
        <v>20</v>
      </c>
      <c r="F1452" t="str">
        <f t="shared" si="198"/>
        <v>Recent</v>
      </c>
      <c r="G1452">
        <v>69</v>
      </c>
      <c r="H1452">
        <v>8</v>
      </c>
      <c r="I1452">
        <v>26</v>
      </c>
      <c r="J1452">
        <v>12</v>
      </c>
      <c r="K1452">
        <v>7</v>
      </c>
      <c r="L1452">
        <v>12</v>
      </c>
      <c r="M1452">
        <f>INDEX('Additional Data'!$H$2:$M$2, MATCH(MAX(G1452:L1452), G1452:L1452,0))</f>
        <v>0</v>
      </c>
      <c r="N1452">
        <v>2</v>
      </c>
      <c r="O1452">
        <v>3</v>
      </c>
      <c r="P1452">
        <v>0</v>
      </c>
      <c r="Q1452">
        <v>4</v>
      </c>
      <c r="R1452">
        <v>7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3</v>
      </c>
      <c r="Z1452">
        <v>11</v>
      </c>
      <c r="AA1452">
        <v>0</v>
      </c>
      <c r="AB1452">
        <v>66</v>
      </c>
      <c r="AC1452" t="str" cm="1">
        <f t="array" ref="AC1452">_xlfn.IFS(AB1452 &lt; 30, "&lt; 30", AB1452 &lt; 40, "30-39", AB1452 &lt; 50, "40-49", AB1452 &gt;= 50, "50+")</f>
        <v>50+</v>
      </c>
      <c r="AD1452">
        <v>2661</v>
      </c>
      <c r="AE1452">
        <v>0</v>
      </c>
      <c r="AF1452">
        <v>0</v>
      </c>
      <c r="AG1452">
        <v>0</v>
      </c>
      <c r="AH1452">
        <v>1</v>
      </c>
      <c r="AI1452">
        <v>0</v>
      </c>
      <c r="AJ1452" t="str" cm="1">
        <f t="array" ref="AJ145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5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52">
        <v>0</v>
      </c>
      <c r="AM1452">
        <v>0</v>
      </c>
      <c r="AN1452">
        <v>1</v>
      </c>
      <c r="AO1452">
        <v>0</v>
      </c>
      <c r="AP1452">
        <v>0</v>
      </c>
      <c r="AQ1452" t="str" cm="1">
        <f t="array" ref="AQ145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52" t="str" cm="1">
        <f t="array" ref="AR145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52">
        <v>122</v>
      </c>
      <c r="AT1452">
        <v>110</v>
      </c>
      <c r="AU1452">
        <v>0</v>
      </c>
      <c r="AV1452">
        <v>1</v>
      </c>
      <c r="AW1452" t="s">
        <v>47</v>
      </c>
      <c r="AX1452" t="s">
        <v>13</v>
      </c>
      <c r="AY1452" t="str">
        <f t="shared" si="199"/>
        <v>Store</v>
      </c>
      <c r="AZ1452">
        <v>7</v>
      </c>
      <c r="BA1452" t="s">
        <v>44</v>
      </c>
      <c r="BB1452">
        <f t="shared" si="200"/>
        <v>7</v>
      </c>
      <c r="BC1452">
        <f t="shared" si="201"/>
        <v>134</v>
      </c>
      <c r="BD1452">
        <f t="shared" si="202"/>
        <v>8</v>
      </c>
      <c r="BE1452">
        <f t="shared" si="203"/>
        <v>3</v>
      </c>
      <c r="BF1452">
        <f t="shared" si="204"/>
        <v>3</v>
      </c>
      <c r="BG1452">
        <f t="shared" si="205"/>
        <v>14</v>
      </c>
      <c r="BH1452">
        <f t="shared" si="206"/>
        <v>4</v>
      </c>
      <c r="BI1452" t="str">
        <f>VLOOKUP(BH1452,'Additional Data'!$E$1:$F$12,2,FALSE)</f>
        <v>At Risk</v>
      </c>
      <c r="BJ1452" t="str">
        <f>IF(G1452 &lt;= 'Additional Data'!$Q$2, "Low", IF(G1452 &lt;= 'Additional Data'!$Q$3, "Medium", "High"))</f>
        <v>Medium</v>
      </c>
      <c r="BK1452" t="str">
        <f>IF(K1452 &lt;= 'Additional Data'!$V$2, "Low", IF(K1452 &lt;= 'Additional Data'!$V$3, "Medium", "High"))</f>
        <v>Medium</v>
      </c>
      <c r="BL1452" t="str">
        <f>IF(L1452 &lt;= 'Additional Data'!$AA$2, "Low", IF(L1452 &lt;= 'Additional Data'!$AA$3, "Medium", "High"))</f>
        <v>Medium</v>
      </c>
      <c r="BM1452">
        <v>1451</v>
      </c>
    </row>
    <row r="1453" spans="1:65" x14ac:dyDescent="0.25">
      <c r="A1453">
        <v>64857</v>
      </c>
      <c r="B1453" t="str">
        <f>IF(A1453 &lt;= 'Additional Data'!$B$2,"Low", IF(A1453 &lt;='Additional Data'!$B$3, "Medium", "High"))</f>
        <v>Medium</v>
      </c>
      <c r="C1453">
        <v>0</v>
      </c>
      <c r="D1453">
        <v>0</v>
      </c>
      <c r="E1453">
        <v>78</v>
      </c>
      <c r="F1453" t="str">
        <f t="shared" si="198"/>
        <v>Old</v>
      </c>
      <c r="G1453">
        <v>556</v>
      </c>
      <c r="H1453">
        <v>14</v>
      </c>
      <c r="I1453">
        <v>717</v>
      </c>
      <c r="J1453">
        <v>210</v>
      </c>
      <c r="K1453">
        <v>0</v>
      </c>
      <c r="L1453">
        <v>43</v>
      </c>
      <c r="M1453">
        <f>INDEX('Additional Data'!$H$2:$M$2, MATCH(MAX(G1453:L1453), G1453:L1453,0))</f>
        <v>0</v>
      </c>
      <c r="N1453">
        <v>1</v>
      </c>
      <c r="O1453">
        <v>7</v>
      </c>
      <c r="P1453">
        <v>5</v>
      </c>
      <c r="Q1453">
        <v>10</v>
      </c>
      <c r="R1453">
        <v>4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3</v>
      </c>
      <c r="Z1453">
        <v>11</v>
      </c>
      <c r="AA1453">
        <v>0</v>
      </c>
      <c r="AB1453">
        <v>64</v>
      </c>
      <c r="AC1453" t="str" cm="1">
        <f t="array" ref="AC1453">_xlfn.IFS(AB1453 &lt; 30, "&lt; 30", AB1453 &lt; 40, "30-39", AB1453 &lt; 50, "40-49", AB1453 &gt;= 50, "50+")</f>
        <v>50+</v>
      </c>
      <c r="AD1453">
        <v>2742</v>
      </c>
      <c r="AE1453">
        <v>0</v>
      </c>
      <c r="AF1453">
        <v>0</v>
      </c>
      <c r="AG1453">
        <v>1</v>
      </c>
      <c r="AH1453">
        <v>0</v>
      </c>
      <c r="AI1453">
        <v>0</v>
      </c>
      <c r="AJ1453" t="str" cm="1">
        <f t="array" ref="AJ145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45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53">
        <v>0</v>
      </c>
      <c r="AM1453">
        <v>0</v>
      </c>
      <c r="AN1453">
        <v>0</v>
      </c>
      <c r="AO1453">
        <v>1</v>
      </c>
      <c r="AP1453">
        <v>0</v>
      </c>
      <c r="AQ1453" t="str" cm="1">
        <f t="array" ref="AQ145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453" t="str" cm="1">
        <f t="array" ref="AR145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53">
        <v>1497</v>
      </c>
      <c r="AT1453">
        <v>1454</v>
      </c>
      <c r="AU1453">
        <v>0</v>
      </c>
      <c r="AV1453">
        <v>0</v>
      </c>
      <c r="AW1453" t="s">
        <v>43</v>
      </c>
      <c r="AX1453" t="s">
        <v>13</v>
      </c>
      <c r="AY1453" t="str">
        <f t="shared" si="199"/>
        <v>Store</v>
      </c>
      <c r="AZ1453">
        <v>22</v>
      </c>
      <c r="BA1453" t="s">
        <v>44</v>
      </c>
      <c r="BB1453">
        <f t="shared" si="200"/>
        <v>22</v>
      </c>
      <c r="BC1453">
        <f t="shared" si="201"/>
        <v>1540</v>
      </c>
      <c r="BD1453">
        <f t="shared" si="202"/>
        <v>3.0000000000000004</v>
      </c>
      <c r="BE1453">
        <f t="shared" si="203"/>
        <v>8</v>
      </c>
      <c r="BF1453">
        <f t="shared" si="204"/>
        <v>9</v>
      </c>
      <c r="BG1453">
        <f t="shared" si="205"/>
        <v>20</v>
      </c>
      <c r="BH1453">
        <f t="shared" si="206"/>
        <v>7</v>
      </c>
      <c r="BI1453" t="str">
        <f>VLOOKUP(BH1453,'Additional Data'!$E$1:$F$12,2,FALSE)</f>
        <v>Loyal Customer</v>
      </c>
      <c r="BJ1453" t="str">
        <f>IF(G1453 &lt;= 'Additional Data'!$Q$2, "Low", IF(G1453 &lt;= 'Additional Data'!$Q$3, "Medium", "High"))</f>
        <v>High</v>
      </c>
      <c r="BK1453" t="str">
        <f>IF(K1453 &lt;= 'Additional Data'!$V$2, "Low", IF(K1453 &lt;= 'Additional Data'!$V$3, "Medium", "High"))</f>
        <v>Low</v>
      </c>
      <c r="BL1453" t="str">
        <f>IF(L1453 &lt;= 'Additional Data'!$AA$2, "Low", IF(L1453 &lt;= 'Additional Data'!$AA$3, "Medium", "High"))</f>
        <v>Medium</v>
      </c>
      <c r="BM1453">
        <v>1452</v>
      </c>
    </row>
    <row r="1454" spans="1:65" x14ac:dyDescent="0.25">
      <c r="A1454">
        <v>59892</v>
      </c>
      <c r="B1454" t="str">
        <f>IF(A1454 &lt;= 'Additional Data'!$B$2,"Low", IF(A1454 &lt;='Additional Data'!$B$3, "Medium", "High"))</f>
        <v>Medium</v>
      </c>
      <c r="C1454">
        <v>0</v>
      </c>
      <c r="D1454">
        <v>1</v>
      </c>
      <c r="E1454">
        <v>26</v>
      </c>
      <c r="F1454" t="str">
        <f t="shared" si="198"/>
        <v>Recent</v>
      </c>
      <c r="G1454">
        <v>73</v>
      </c>
      <c r="H1454">
        <v>0</v>
      </c>
      <c r="I1454">
        <v>13</v>
      </c>
      <c r="J1454">
        <v>0</v>
      </c>
      <c r="K1454">
        <v>1</v>
      </c>
      <c r="L1454">
        <v>0</v>
      </c>
      <c r="M1454">
        <f>INDEX('Additional Data'!$H$2:$M$2, MATCH(MAX(G1454:L1454), G1454:L1454,0))</f>
        <v>0</v>
      </c>
      <c r="N1454">
        <v>1</v>
      </c>
      <c r="O1454">
        <v>2</v>
      </c>
      <c r="P1454">
        <v>1</v>
      </c>
      <c r="Q1454">
        <v>3</v>
      </c>
      <c r="R1454">
        <v>3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3</v>
      </c>
      <c r="Z1454">
        <v>11</v>
      </c>
      <c r="AA1454">
        <v>0</v>
      </c>
      <c r="AB1454">
        <v>50</v>
      </c>
      <c r="AC1454" t="str" cm="1">
        <f t="array" ref="AC1454">_xlfn.IFS(AB1454 &lt; 30, "&lt; 30", AB1454 &lt; 40, "30-39", AB1454 &lt; 50, "40-49", AB1454 &gt;= 50, "50+")</f>
        <v>50+</v>
      </c>
      <c r="AD1454">
        <v>2398</v>
      </c>
      <c r="AE1454">
        <v>0</v>
      </c>
      <c r="AF1454">
        <v>1</v>
      </c>
      <c r="AG1454">
        <v>0</v>
      </c>
      <c r="AH1454">
        <v>0</v>
      </c>
      <c r="AI1454">
        <v>0</v>
      </c>
      <c r="AJ1454" t="str" cm="1">
        <f t="array" ref="AJ145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5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54">
        <v>0</v>
      </c>
      <c r="AM1454">
        <v>0</v>
      </c>
      <c r="AN1454">
        <v>0</v>
      </c>
      <c r="AO1454">
        <v>0</v>
      </c>
      <c r="AP1454">
        <v>1</v>
      </c>
      <c r="AQ1454" t="str" cm="1">
        <f t="array" ref="AQ145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454" t="str" cm="1">
        <f t="array" ref="AR145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54">
        <v>87</v>
      </c>
      <c r="AT1454">
        <v>87</v>
      </c>
      <c r="AU1454">
        <v>0</v>
      </c>
      <c r="AV1454">
        <v>1</v>
      </c>
      <c r="AW1454" t="s">
        <v>47</v>
      </c>
      <c r="AX1454" t="s">
        <v>13</v>
      </c>
      <c r="AY1454" t="str">
        <f t="shared" si="199"/>
        <v>Store</v>
      </c>
      <c r="AZ1454">
        <v>6</v>
      </c>
      <c r="BA1454" t="s">
        <v>44</v>
      </c>
      <c r="BB1454">
        <f t="shared" si="200"/>
        <v>6</v>
      </c>
      <c r="BC1454">
        <f t="shared" si="201"/>
        <v>87</v>
      </c>
      <c r="BD1454">
        <f t="shared" si="202"/>
        <v>8</v>
      </c>
      <c r="BE1454">
        <f t="shared" si="203"/>
        <v>2</v>
      </c>
      <c r="BF1454">
        <f t="shared" si="204"/>
        <v>2</v>
      </c>
      <c r="BG1454">
        <f t="shared" si="205"/>
        <v>12</v>
      </c>
      <c r="BH1454">
        <f t="shared" si="206"/>
        <v>3</v>
      </c>
      <c r="BI1454" t="str">
        <f>VLOOKUP(BH1454,'Additional Data'!$E$1:$F$12,2,FALSE)</f>
        <v>At Risk</v>
      </c>
      <c r="BJ1454" t="str">
        <f>IF(G1454 &lt;= 'Additional Data'!$Q$2, "Low", IF(G1454 &lt;= 'Additional Data'!$Q$3, "Medium", "High"))</f>
        <v>Medium</v>
      </c>
      <c r="BK1454" t="str">
        <f>IF(K1454 &lt;= 'Additional Data'!$V$2, "Low", IF(K1454 &lt;= 'Additional Data'!$V$3, "Medium", "High"))</f>
        <v>Low</v>
      </c>
      <c r="BL1454" t="str">
        <f>IF(L1454 &lt;= 'Additional Data'!$AA$2, "Low", IF(L1454 &lt;= 'Additional Data'!$AA$3, "Medium", "High"))</f>
        <v>Low</v>
      </c>
      <c r="BM1454">
        <v>1453</v>
      </c>
    </row>
    <row r="1455" spans="1:65" x14ac:dyDescent="0.25">
      <c r="A1455">
        <v>41020</v>
      </c>
      <c r="B1455" t="str">
        <f>IF(A1455 &lt;= 'Additional Data'!$B$2,"Low", IF(A1455 &lt;='Additional Data'!$B$3, "Medium", "High"))</f>
        <v>Medium</v>
      </c>
      <c r="C1455">
        <v>0</v>
      </c>
      <c r="D1455">
        <v>0</v>
      </c>
      <c r="E1455">
        <v>68</v>
      </c>
      <c r="F1455" t="str">
        <f t="shared" si="198"/>
        <v>Old</v>
      </c>
      <c r="G1455">
        <v>112</v>
      </c>
      <c r="H1455">
        <v>1</v>
      </c>
      <c r="I1455">
        <v>54</v>
      </c>
      <c r="J1455">
        <v>7</v>
      </c>
      <c r="K1455">
        <v>7</v>
      </c>
      <c r="L1455">
        <v>36</v>
      </c>
      <c r="M1455">
        <f>INDEX('Additional Data'!$H$2:$M$2, MATCH(MAX(G1455:L1455), G1455:L1455,0))</f>
        <v>0</v>
      </c>
      <c r="N1455">
        <v>1</v>
      </c>
      <c r="O1455">
        <v>3</v>
      </c>
      <c r="P1455">
        <v>2</v>
      </c>
      <c r="Q1455">
        <v>4</v>
      </c>
      <c r="R1455">
        <v>3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3</v>
      </c>
      <c r="Z1455">
        <v>11</v>
      </c>
      <c r="AA1455">
        <v>0</v>
      </c>
      <c r="AB1455">
        <v>33</v>
      </c>
      <c r="AC1455" t="str" cm="1">
        <f t="array" ref="AC1455">_xlfn.IFS(AB1455 &lt; 30, "&lt; 30", AB1455 &lt; 40, "30-39", AB1455 &lt; 50, "40-49", AB1455 &gt;= 50, "50+")</f>
        <v>30-39</v>
      </c>
      <c r="AD1455">
        <v>2403</v>
      </c>
      <c r="AE1455">
        <v>0</v>
      </c>
      <c r="AF1455">
        <v>0</v>
      </c>
      <c r="AG1455">
        <v>1</v>
      </c>
      <c r="AH1455">
        <v>0</v>
      </c>
      <c r="AI1455">
        <v>0</v>
      </c>
      <c r="AJ1455" t="str" cm="1">
        <f t="array" ref="AJ145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45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55">
        <v>0</v>
      </c>
      <c r="AM1455">
        <v>0</v>
      </c>
      <c r="AN1455">
        <v>0</v>
      </c>
      <c r="AO1455">
        <v>1</v>
      </c>
      <c r="AP1455">
        <v>0</v>
      </c>
      <c r="AQ1455" t="str" cm="1">
        <f t="array" ref="AQ145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455" t="str" cm="1">
        <f t="array" ref="AR145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55">
        <v>181</v>
      </c>
      <c r="AT1455">
        <v>145</v>
      </c>
      <c r="AU1455">
        <v>0</v>
      </c>
      <c r="AV1455">
        <v>0</v>
      </c>
      <c r="AW1455" t="s">
        <v>47</v>
      </c>
      <c r="AX1455" t="s">
        <v>13</v>
      </c>
      <c r="AY1455" t="str">
        <f t="shared" si="199"/>
        <v>Store</v>
      </c>
      <c r="AZ1455">
        <v>9</v>
      </c>
      <c r="BA1455" t="s">
        <v>44</v>
      </c>
      <c r="BB1455">
        <f t="shared" si="200"/>
        <v>9</v>
      </c>
      <c r="BC1455">
        <f t="shared" si="201"/>
        <v>217</v>
      </c>
      <c r="BD1455">
        <f t="shared" si="202"/>
        <v>4</v>
      </c>
      <c r="BE1455">
        <f t="shared" si="203"/>
        <v>3</v>
      </c>
      <c r="BF1455">
        <f t="shared" si="204"/>
        <v>4</v>
      </c>
      <c r="BG1455">
        <f t="shared" si="205"/>
        <v>11</v>
      </c>
      <c r="BH1455">
        <f t="shared" si="206"/>
        <v>3</v>
      </c>
      <c r="BI1455" t="str">
        <f>VLOOKUP(BH1455,'Additional Data'!$E$1:$F$12,2,FALSE)</f>
        <v>At Risk</v>
      </c>
      <c r="BJ1455" t="str">
        <f>IF(G1455 &lt;= 'Additional Data'!$Q$2, "Low", IF(G1455 &lt;= 'Additional Data'!$Q$3, "Medium", "High"))</f>
        <v>Medium</v>
      </c>
      <c r="BK1455" t="str">
        <f>IF(K1455 &lt;= 'Additional Data'!$V$2, "Low", IF(K1455 &lt;= 'Additional Data'!$V$3, "Medium", "High"))</f>
        <v>Medium</v>
      </c>
      <c r="BL1455" t="str">
        <f>IF(L1455 &lt;= 'Additional Data'!$AA$2, "Low", IF(L1455 &lt;= 'Additional Data'!$AA$3, "Medium", "High"))</f>
        <v>Medium</v>
      </c>
      <c r="BM1455">
        <v>1454</v>
      </c>
    </row>
    <row r="1456" spans="1:65" x14ac:dyDescent="0.25">
      <c r="A1456">
        <v>57072</v>
      </c>
      <c r="B1456" t="str">
        <f>IF(A1456 &lt;= 'Additional Data'!$B$2,"Low", IF(A1456 &lt;='Additional Data'!$B$3, "Medium", "High"))</f>
        <v>Medium</v>
      </c>
      <c r="C1456">
        <v>0</v>
      </c>
      <c r="D1456">
        <v>1</v>
      </c>
      <c r="E1456">
        <v>79</v>
      </c>
      <c r="F1456" t="str">
        <f t="shared" si="198"/>
        <v>Old</v>
      </c>
      <c r="G1456">
        <v>944</v>
      </c>
      <c r="H1456">
        <v>0</v>
      </c>
      <c r="I1456">
        <v>60</v>
      </c>
      <c r="J1456">
        <v>0</v>
      </c>
      <c r="K1456">
        <v>0</v>
      </c>
      <c r="L1456">
        <v>30</v>
      </c>
      <c r="M1456">
        <f>INDEX('Additional Data'!$H$2:$M$2, MATCH(MAX(G1456:L1456), G1456:L1456,0))</f>
        <v>0</v>
      </c>
      <c r="N1456">
        <v>2</v>
      </c>
      <c r="O1456">
        <v>7</v>
      </c>
      <c r="P1456">
        <v>5</v>
      </c>
      <c r="Q1456">
        <v>13</v>
      </c>
      <c r="R1456">
        <v>5</v>
      </c>
      <c r="S1456">
        <v>1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3</v>
      </c>
      <c r="Z1456">
        <v>11</v>
      </c>
      <c r="AA1456">
        <v>0</v>
      </c>
      <c r="AB1456">
        <v>59</v>
      </c>
      <c r="AC1456" t="str" cm="1">
        <f t="array" ref="AC1456">_xlfn.IFS(AB1456 &lt; 30, "&lt; 30", AB1456 &lt; 40, "30-39", AB1456 &lt; 50, "40-49", AB1456 &gt;= 50, "50+")</f>
        <v>50+</v>
      </c>
      <c r="AD1456">
        <v>2315</v>
      </c>
      <c r="AE1456">
        <v>0</v>
      </c>
      <c r="AF1456">
        <v>1</v>
      </c>
      <c r="AG1456">
        <v>0</v>
      </c>
      <c r="AH1456">
        <v>0</v>
      </c>
      <c r="AI1456">
        <v>0</v>
      </c>
      <c r="AJ1456" t="str" cm="1">
        <f t="array" ref="AJ145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5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56">
        <v>0</v>
      </c>
      <c r="AM1456">
        <v>0</v>
      </c>
      <c r="AN1456">
        <v>0</v>
      </c>
      <c r="AO1456">
        <v>0</v>
      </c>
      <c r="AP1456">
        <v>1</v>
      </c>
      <c r="AQ1456" t="str" cm="1">
        <f t="array" ref="AQ145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456" t="str" cm="1">
        <f t="array" ref="AR145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56">
        <v>1004</v>
      </c>
      <c r="AT1456">
        <v>974</v>
      </c>
      <c r="AU1456">
        <v>1</v>
      </c>
      <c r="AV1456">
        <v>1</v>
      </c>
      <c r="AW1456" t="s">
        <v>43</v>
      </c>
      <c r="AX1456" t="s">
        <v>13</v>
      </c>
      <c r="AY1456" t="str">
        <f t="shared" si="199"/>
        <v>Store</v>
      </c>
      <c r="AZ1456">
        <v>25</v>
      </c>
      <c r="BA1456" t="s">
        <v>48</v>
      </c>
      <c r="BB1456">
        <f t="shared" si="200"/>
        <v>25</v>
      </c>
      <c r="BC1456">
        <f t="shared" si="201"/>
        <v>1034</v>
      </c>
      <c r="BD1456">
        <f t="shared" si="202"/>
        <v>3.0000000000000004</v>
      </c>
      <c r="BE1456">
        <f t="shared" si="203"/>
        <v>9</v>
      </c>
      <c r="BF1456">
        <f t="shared" si="204"/>
        <v>7</v>
      </c>
      <c r="BG1456">
        <f t="shared" si="205"/>
        <v>19</v>
      </c>
      <c r="BH1456">
        <f t="shared" si="206"/>
        <v>7</v>
      </c>
      <c r="BI1456" t="str">
        <f>VLOOKUP(BH1456,'Additional Data'!$E$1:$F$12,2,FALSE)</f>
        <v>Loyal Customer</v>
      </c>
      <c r="BJ1456" t="str">
        <f>IF(G1456 &lt;= 'Additional Data'!$Q$2, "Low", IF(G1456 &lt;= 'Additional Data'!$Q$3, "Medium", "High"))</f>
        <v>High</v>
      </c>
      <c r="BK1456" t="str">
        <f>IF(K1456 &lt;= 'Additional Data'!$V$2, "Low", IF(K1456 &lt;= 'Additional Data'!$V$3, "Medium", "High"))</f>
        <v>Low</v>
      </c>
      <c r="BL1456" t="str">
        <f>IF(L1456 &lt;= 'Additional Data'!$AA$2, "Low", IF(L1456 &lt;= 'Additional Data'!$AA$3, "Medium", "High"))</f>
        <v>Medium</v>
      </c>
      <c r="BM1456">
        <v>1455</v>
      </c>
    </row>
    <row r="1457" spans="1:65" x14ac:dyDescent="0.25">
      <c r="A1457">
        <v>60474</v>
      </c>
      <c r="B1457" t="str">
        <f>IF(A1457 &lt;= 'Additional Data'!$B$2,"Low", IF(A1457 &lt;='Additional Data'!$B$3, "Medium", "High"))</f>
        <v>Medium</v>
      </c>
      <c r="C1457">
        <v>0</v>
      </c>
      <c r="D1457">
        <v>1</v>
      </c>
      <c r="E1457">
        <v>25</v>
      </c>
      <c r="F1457" t="str">
        <f t="shared" si="198"/>
        <v>Recent</v>
      </c>
      <c r="G1457">
        <v>265</v>
      </c>
      <c r="H1457">
        <v>199</v>
      </c>
      <c r="I1457">
        <v>303</v>
      </c>
      <c r="J1457">
        <v>234</v>
      </c>
      <c r="K1457">
        <v>9</v>
      </c>
      <c r="L1457">
        <v>170</v>
      </c>
      <c r="M1457">
        <f>INDEX('Additional Data'!$H$2:$M$2, MATCH(MAX(G1457:L1457), G1457:L1457,0))</f>
        <v>0</v>
      </c>
      <c r="N1457">
        <v>7</v>
      </c>
      <c r="O1457">
        <v>10</v>
      </c>
      <c r="P1457">
        <v>2</v>
      </c>
      <c r="Q1457">
        <v>12</v>
      </c>
      <c r="R1457">
        <v>7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3</v>
      </c>
      <c r="Z1457">
        <v>11</v>
      </c>
      <c r="AA1457">
        <v>0</v>
      </c>
      <c r="AB1457">
        <v>41</v>
      </c>
      <c r="AC1457" t="str" cm="1">
        <f t="array" ref="AC1457">_xlfn.IFS(AB1457 &lt; 30, "&lt; 30", AB1457 &lt; 40, "30-39", AB1457 &lt; 50, "40-49", AB1457 &gt;= 50, "50+")</f>
        <v>40-49</v>
      </c>
      <c r="AD1457">
        <v>2613</v>
      </c>
      <c r="AE1457">
        <v>0</v>
      </c>
      <c r="AF1457">
        <v>0</v>
      </c>
      <c r="AG1457">
        <v>1</v>
      </c>
      <c r="AH1457">
        <v>0</v>
      </c>
      <c r="AI1457">
        <v>0</v>
      </c>
      <c r="AJ1457" t="str" cm="1">
        <f t="array" ref="AJ145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45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57">
        <v>0</v>
      </c>
      <c r="AM1457">
        <v>0</v>
      </c>
      <c r="AN1457">
        <v>1</v>
      </c>
      <c r="AO1457">
        <v>0</v>
      </c>
      <c r="AP1457">
        <v>0</v>
      </c>
      <c r="AQ1457" t="str" cm="1">
        <f t="array" ref="AQ145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57" t="str" cm="1">
        <f t="array" ref="AR145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57">
        <v>1010</v>
      </c>
      <c r="AT1457">
        <v>840</v>
      </c>
      <c r="AU1457">
        <v>0</v>
      </c>
      <c r="AV1457">
        <v>1</v>
      </c>
      <c r="AW1457" t="s">
        <v>43</v>
      </c>
      <c r="AX1457" t="s">
        <v>13</v>
      </c>
      <c r="AY1457" t="str">
        <f t="shared" si="199"/>
        <v>Store</v>
      </c>
      <c r="AZ1457">
        <v>24</v>
      </c>
      <c r="BA1457" t="s">
        <v>44</v>
      </c>
      <c r="BB1457">
        <f t="shared" si="200"/>
        <v>24</v>
      </c>
      <c r="BC1457">
        <f t="shared" si="201"/>
        <v>1180</v>
      </c>
      <c r="BD1457">
        <f t="shared" si="202"/>
        <v>8</v>
      </c>
      <c r="BE1457">
        <f t="shared" si="203"/>
        <v>9</v>
      </c>
      <c r="BF1457">
        <f t="shared" si="204"/>
        <v>8</v>
      </c>
      <c r="BG1457">
        <f t="shared" si="205"/>
        <v>25</v>
      </c>
      <c r="BH1457">
        <f t="shared" si="206"/>
        <v>9</v>
      </c>
      <c r="BI1457" t="str">
        <f>VLOOKUP(BH1457,'Additional Data'!$E$1:$F$12,2,FALSE)</f>
        <v>Top Customer</v>
      </c>
      <c r="BJ1457" t="str">
        <f>IF(G1457 &lt;= 'Additional Data'!$Q$2, "Low", IF(G1457 &lt;= 'Additional Data'!$Q$3, "Medium", "High"))</f>
        <v>Medium</v>
      </c>
      <c r="BK1457" t="str">
        <f>IF(K1457 &lt;= 'Additional Data'!$V$2, "Low", IF(K1457 &lt;= 'Additional Data'!$V$3, "Medium", "High"))</f>
        <v>Medium</v>
      </c>
      <c r="BL1457" t="str">
        <f>IF(L1457 &lt;= 'Additional Data'!$AA$2, "Low", IF(L1457 &lt;= 'Additional Data'!$AA$3, "Medium", "High"))</f>
        <v>High</v>
      </c>
      <c r="BM1457">
        <v>1456</v>
      </c>
    </row>
    <row r="1458" spans="1:65" x14ac:dyDescent="0.25">
      <c r="A1458">
        <v>62807</v>
      </c>
      <c r="B1458" t="str">
        <f>IF(A1458 &lt;= 'Additional Data'!$B$2,"Low", IF(A1458 &lt;='Additional Data'!$B$3, "Medium", "High"))</f>
        <v>Medium</v>
      </c>
      <c r="C1458">
        <v>0</v>
      </c>
      <c r="D1458">
        <v>1</v>
      </c>
      <c r="E1458">
        <v>83</v>
      </c>
      <c r="F1458" t="str">
        <f t="shared" si="198"/>
        <v>Old</v>
      </c>
      <c r="G1458">
        <v>526</v>
      </c>
      <c r="H1458">
        <v>28</v>
      </c>
      <c r="I1458">
        <v>135</v>
      </c>
      <c r="J1458">
        <v>10</v>
      </c>
      <c r="K1458">
        <v>21</v>
      </c>
      <c r="L1458">
        <v>99</v>
      </c>
      <c r="M1458">
        <f>INDEX('Additional Data'!$H$2:$M$2, MATCH(MAX(G1458:L1458), G1458:L1458,0))</f>
        <v>0</v>
      </c>
      <c r="N1458">
        <v>3</v>
      </c>
      <c r="O1458">
        <v>5</v>
      </c>
      <c r="P1458">
        <v>3</v>
      </c>
      <c r="Q1458">
        <v>12</v>
      </c>
      <c r="R1458">
        <v>5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3</v>
      </c>
      <c r="Z1458">
        <v>11</v>
      </c>
      <c r="AA1458">
        <v>0</v>
      </c>
      <c r="AB1458">
        <v>60</v>
      </c>
      <c r="AC1458" t="str" cm="1">
        <f t="array" ref="AC1458">_xlfn.IFS(AB1458 &lt; 30, "&lt; 30", AB1458 &lt; 40, "30-39", AB1458 &lt; 50, "40-49", AB1458 &gt;= 50, "50+")</f>
        <v>50+</v>
      </c>
      <c r="AD1458">
        <v>2826</v>
      </c>
      <c r="AE1458">
        <v>0</v>
      </c>
      <c r="AF1458">
        <v>0</v>
      </c>
      <c r="AG1458">
        <v>0</v>
      </c>
      <c r="AH1458">
        <v>1</v>
      </c>
      <c r="AI1458">
        <v>0</v>
      </c>
      <c r="AJ1458" t="str" cm="1">
        <f t="array" ref="AJ145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5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58">
        <v>0</v>
      </c>
      <c r="AM1458">
        <v>0</v>
      </c>
      <c r="AN1458">
        <v>1</v>
      </c>
      <c r="AO1458">
        <v>0</v>
      </c>
      <c r="AP1458">
        <v>0</v>
      </c>
      <c r="AQ1458" t="str" cm="1">
        <f t="array" ref="AQ145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58" t="str" cm="1">
        <f t="array" ref="AR145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58">
        <v>720</v>
      </c>
      <c r="AT1458">
        <v>621</v>
      </c>
      <c r="AU1458">
        <v>0</v>
      </c>
      <c r="AV1458">
        <v>1</v>
      </c>
      <c r="AW1458" t="s">
        <v>46</v>
      </c>
      <c r="AX1458" t="s">
        <v>13</v>
      </c>
      <c r="AY1458" t="str">
        <f t="shared" si="199"/>
        <v>Store</v>
      </c>
      <c r="AZ1458">
        <v>20</v>
      </c>
      <c r="BA1458" t="s">
        <v>44</v>
      </c>
      <c r="BB1458">
        <f t="shared" si="200"/>
        <v>20</v>
      </c>
      <c r="BC1458">
        <f t="shared" si="201"/>
        <v>819</v>
      </c>
      <c r="BD1458">
        <f t="shared" si="202"/>
        <v>1.9999999999999996</v>
      </c>
      <c r="BE1458">
        <f t="shared" si="203"/>
        <v>7</v>
      </c>
      <c r="BF1458">
        <f t="shared" si="204"/>
        <v>6</v>
      </c>
      <c r="BG1458">
        <f t="shared" si="205"/>
        <v>15</v>
      </c>
      <c r="BH1458">
        <f t="shared" si="206"/>
        <v>4</v>
      </c>
      <c r="BI1458" t="str">
        <f>VLOOKUP(BH1458,'Additional Data'!$E$1:$F$12,2,FALSE)</f>
        <v>At Risk</v>
      </c>
      <c r="BJ1458" t="str">
        <f>IF(G1458 &lt;= 'Additional Data'!$Q$2, "Low", IF(G1458 &lt;= 'Additional Data'!$Q$3, "Medium", "High"))</f>
        <v>High</v>
      </c>
      <c r="BK1458" t="str">
        <f>IF(K1458 &lt;= 'Additional Data'!$V$2, "Low", IF(K1458 &lt;= 'Additional Data'!$V$3, "Medium", "High"))</f>
        <v>Medium</v>
      </c>
      <c r="BL1458" t="str">
        <f>IF(L1458 &lt;= 'Additional Data'!$AA$2, "Low", IF(L1458 &lt;= 'Additional Data'!$AA$3, "Medium", "High"))</f>
        <v>High</v>
      </c>
      <c r="BM1458">
        <v>1457</v>
      </c>
    </row>
    <row r="1459" spans="1:65" x14ac:dyDescent="0.25">
      <c r="A1459">
        <v>19414</v>
      </c>
      <c r="B1459" t="str">
        <f>IF(A1459 &lt;= 'Additional Data'!$B$2,"Low", IF(A1459 &lt;='Additional Data'!$B$3, "Medium", "High"))</f>
        <v>Low</v>
      </c>
      <c r="C1459">
        <v>1</v>
      </c>
      <c r="D1459">
        <v>0</v>
      </c>
      <c r="E1459">
        <v>32</v>
      </c>
      <c r="F1459" t="str">
        <f t="shared" si="198"/>
        <v>Mid</v>
      </c>
      <c r="G1459">
        <v>2</v>
      </c>
      <c r="H1459">
        <v>3</v>
      </c>
      <c r="I1459">
        <v>12</v>
      </c>
      <c r="J1459">
        <v>3</v>
      </c>
      <c r="K1459">
        <v>5</v>
      </c>
      <c r="L1459">
        <v>7</v>
      </c>
      <c r="M1459">
        <f>INDEX('Additional Data'!$H$2:$M$2, MATCH(MAX(G1459:L1459), G1459:L1459,0))</f>
        <v>0</v>
      </c>
      <c r="N1459">
        <v>1</v>
      </c>
      <c r="O1459">
        <v>1</v>
      </c>
      <c r="P1459">
        <v>0</v>
      </c>
      <c r="Q1459">
        <v>3</v>
      </c>
      <c r="R1459">
        <v>8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3</v>
      </c>
      <c r="Z1459">
        <v>11</v>
      </c>
      <c r="AA1459">
        <v>0</v>
      </c>
      <c r="AB1459">
        <v>39</v>
      </c>
      <c r="AC1459" t="str" cm="1">
        <f t="array" ref="AC1459">_xlfn.IFS(AB1459 &lt; 30, "&lt; 30", AB1459 &lt; 40, "30-39", AB1459 &lt; 50, "40-49", AB1459 &gt;= 50, "50+")</f>
        <v>30-39</v>
      </c>
      <c r="AD1459">
        <v>2415</v>
      </c>
      <c r="AE1459">
        <v>0</v>
      </c>
      <c r="AF1459">
        <v>0</v>
      </c>
      <c r="AG1459">
        <v>0</v>
      </c>
      <c r="AH1459">
        <v>1</v>
      </c>
      <c r="AI1459">
        <v>0</v>
      </c>
      <c r="AJ1459" t="str" cm="1">
        <f t="array" ref="AJ145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5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59">
        <v>1</v>
      </c>
      <c r="AM1459">
        <v>0</v>
      </c>
      <c r="AN1459">
        <v>0</v>
      </c>
      <c r="AO1459">
        <v>0</v>
      </c>
      <c r="AP1459">
        <v>0</v>
      </c>
      <c r="AQ1459" t="str" cm="1">
        <f t="array" ref="AQ145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459" t="str" cm="1">
        <f t="array" ref="AR145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459">
        <v>25</v>
      </c>
      <c r="AT1459">
        <v>18</v>
      </c>
      <c r="AU1459">
        <v>0</v>
      </c>
      <c r="AV1459">
        <v>1</v>
      </c>
      <c r="AW1459" t="s">
        <v>45</v>
      </c>
      <c r="AX1459" t="s">
        <v>13</v>
      </c>
      <c r="AY1459" t="str">
        <f t="shared" si="199"/>
        <v>Store</v>
      </c>
      <c r="AZ1459">
        <v>4</v>
      </c>
      <c r="BA1459" t="s">
        <v>44</v>
      </c>
      <c r="BB1459">
        <f t="shared" si="200"/>
        <v>4</v>
      </c>
      <c r="BC1459">
        <f t="shared" si="201"/>
        <v>32</v>
      </c>
      <c r="BD1459">
        <f t="shared" si="202"/>
        <v>7</v>
      </c>
      <c r="BE1459">
        <f t="shared" si="203"/>
        <v>0</v>
      </c>
      <c r="BF1459">
        <f t="shared" si="204"/>
        <v>0</v>
      </c>
      <c r="BG1459">
        <f t="shared" si="205"/>
        <v>7</v>
      </c>
      <c r="BH1459">
        <f t="shared" si="206"/>
        <v>1</v>
      </c>
      <c r="BI1459" t="str">
        <f>VLOOKUP(BH1459,'Additional Data'!$E$1:$F$12,2,FALSE)</f>
        <v>Churned Customer</v>
      </c>
      <c r="BJ1459" t="str">
        <f>IF(G1459 &lt;= 'Additional Data'!$Q$2, "Low", IF(G1459 &lt;= 'Additional Data'!$Q$3, "Medium", "High"))</f>
        <v>Low</v>
      </c>
      <c r="BK1459" t="str">
        <f>IF(K1459 &lt;= 'Additional Data'!$V$2, "Low", IF(K1459 &lt;= 'Additional Data'!$V$3, "Medium", "High"))</f>
        <v>Medium</v>
      </c>
      <c r="BL1459" t="str">
        <f>IF(L1459 &lt;= 'Additional Data'!$AA$2, "Low", IF(L1459 &lt;= 'Additional Data'!$AA$3, "Medium", "High"))</f>
        <v>Low</v>
      </c>
      <c r="BM1459">
        <v>1458</v>
      </c>
    </row>
    <row r="1460" spans="1:65" x14ac:dyDescent="0.25">
      <c r="A1460">
        <v>19107</v>
      </c>
      <c r="B1460" t="str">
        <f>IF(A1460 &lt;= 'Additional Data'!$B$2,"Low", IF(A1460 &lt;='Additional Data'!$B$3, "Medium", "High"))</f>
        <v>Low</v>
      </c>
      <c r="C1460">
        <v>1</v>
      </c>
      <c r="D1460">
        <v>0</v>
      </c>
      <c r="E1460">
        <v>49</v>
      </c>
      <c r="F1460" t="str">
        <f t="shared" si="198"/>
        <v>Mid</v>
      </c>
      <c r="G1460">
        <v>2</v>
      </c>
      <c r="H1460">
        <v>4</v>
      </c>
      <c r="I1460">
        <v>9</v>
      </c>
      <c r="J1460">
        <v>10</v>
      </c>
      <c r="K1460">
        <v>5</v>
      </c>
      <c r="L1460">
        <v>16</v>
      </c>
      <c r="M1460">
        <f>INDEX('Additional Data'!$H$2:$M$2, MATCH(MAX(G1460:L1460), G1460:L1460,0))</f>
        <v>0</v>
      </c>
      <c r="N1460">
        <v>2</v>
      </c>
      <c r="O1460">
        <v>1</v>
      </c>
      <c r="P1460">
        <v>0</v>
      </c>
      <c r="Q1460">
        <v>3</v>
      </c>
      <c r="R1460">
        <v>7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3</v>
      </c>
      <c r="Z1460">
        <v>11</v>
      </c>
      <c r="AA1460">
        <v>0</v>
      </c>
      <c r="AB1460">
        <v>40</v>
      </c>
      <c r="AC1460" t="str" cm="1">
        <f t="array" ref="AC1460">_xlfn.IFS(AB1460 &lt; 30, "&lt; 30", AB1460 &lt; 40, "30-39", AB1460 &lt; 50, "40-49", AB1460 &gt;= 50, "50+")</f>
        <v>40-49</v>
      </c>
      <c r="AD1460">
        <v>2470</v>
      </c>
      <c r="AE1460">
        <v>0</v>
      </c>
      <c r="AF1460">
        <v>1</v>
      </c>
      <c r="AG1460">
        <v>0</v>
      </c>
      <c r="AH1460">
        <v>0</v>
      </c>
      <c r="AI1460">
        <v>0</v>
      </c>
      <c r="AJ1460" t="str" cm="1">
        <f t="array" ref="AJ146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6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60">
        <v>0</v>
      </c>
      <c r="AM1460">
        <v>0</v>
      </c>
      <c r="AN1460">
        <v>1</v>
      </c>
      <c r="AO1460">
        <v>0</v>
      </c>
      <c r="AP1460">
        <v>0</v>
      </c>
      <c r="AQ1460" t="str" cm="1">
        <f t="array" ref="AQ146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60" t="str" cm="1">
        <f t="array" ref="AR146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60">
        <v>30</v>
      </c>
      <c r="AT1460">
        <v>14</v>
      </c>
      <c r="AU1460">
        <v>0</v>
      </c>
      <c r="AV1460">
        <v>1</v>
      </c>
      <c r="AW1460" t="s">
        <v>45</v>
      </c>
      <c r="AX1460" t="s">
        <v>13</v>
      </c>
      <c r="AY1460" t="str">
        <f t="shared" si="199"/>
        <v>Store</v>
      </c>
      <c r="AZ1460">
        <v>4</v>
      </c>
      <c r="BA1460" t="s">
        <v>44</v>
      </c>
      <c r="BB1460">
        <f t="shared" si="200"/>
        <v>4</v>
      </c>
      <c r="BC1460">
        <f t="shared" si="201"/>
        <v>46</v>
      </c>
      <c r="BD1460">
        <f t="shared" si="202"/>
        <v>6</v>
      </c>
      <c r="BE1460">
        <f t="shared" si="203"/>
        <v>0</v>
      </c>
      <c r="BF1460">
        <f t="shared" si="204"/>
        <v>1</v>
      </c>
      <c r="BG1460">
        <f t="shared" si="205"/>
        <v>7</v>
      </c>
      <c r="BH1460">
        <f t="shared" si="206"/>
        <v>1</v>
      </c>
      <c r="BI1460" t="str">
        <f>VLOOKUP(BH1460,'Additional Data'!$E$1:$F$12,2,FALSE)</f>
        <v>Churned Customer</v>
      </c>
      <c r="BJ1460" t="str">
        <f>IF(G1460 &lt;= 'Additional Data'!$Q$2, "Low", IF(G1460 &lt;= 'Additional Data'!$Q$3, "Medium", "High"))</f>
        <v>Low</v>
      </c>
      <c r="BK1460" t="str">
        <f>IF(K1460 &lt;= 'Additional Data'!$V$2, "Low", IF(K1460 &lt;= 'Additional Data'!$V$3, "Medium", "High"))</f>
        <v>Medium</v>
      </c>
      <c r="BL1460" t="str">
        <f>IF(L1460 &lt;= 'Additional Data'!$AA$2, "Low", IF(L1460 &lt;= 'Additional Data'!$AA$3, "Medium", "High"))</f>
        <v>Medium</v>
      </c>
      <c r="BM1460">
        <v>1459</v>
      </c>
    </row>
    <row r="1461" spans="1:65" x14ac:dyDescent="0.25">
      <c r="A1461">
        <v>75484</v>
      </c>
      <c r="B1461" t="str">
        <f>IF(A1461 &lt;= 'Additional Data'!$B$2,"Low", IF(A1461 &lt;='Additional Data'!$B$3, "Medium", "High"))</f>
        <v>High</v>
      </c>
      <c r="C1461">
        <v>0</v>
      </c>
      <c r="D1461">
        <v>1</v>
      </c>
      <c r="E1461">
        <v>50</v>
      </c>
      <c r="F1461" t="str">
        <f t="shared" si="198"/>
        <v>Mid</v>
      </c>
      <c r="G1461">
        <v>378</v>
      </c>
      <c r="H1461">
        <v>97</v>
      </c>
      <c r="I1461">
        <v>259</v>
      </c>
      <c r="J1461">
        <v>197</v>
      </c>
      <c r="K1461">
        <v>194</v>
      </c>
      <c r="L1461">
        <v>34</v>
      </c>
      <c r="M1461">
        <f>INDEX('Additional Data'!$H$2:$M$2, MATCH(MAX(G1461:L1461), G1461:L1461,0))</f>
        <v>0</v>
      </c>
      <c r="N1461">
        <v>2</v>
      </c>
      <c r="O1461">
        <v>7</v>
      </c>
      <c r="P1461">
        <v>3</v>
      </c>
      <c r="Q1461">
        <v>6</v>
      </c>
      <c r="R1461">
        <v>4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3</v>
      </c>
      <c r="Z1461">
        <v>11</v>
      </c>
      <c r="AA1461">
        <v>0</v>
      </c>
      <c r="AB1461">
        <v>44</v>
      </c>
      <c r="AC1461" t="str" cm="1">
        <f t="array" ref="AC1461">_xlfn.IFS(AB1461 &lt; 30, "&lt; 30", AB1461 &lt; 40, "30-39", AB1461 &lt; 50, "40-49", AB1461 &gt;= 50, "50+")</f>
        <v>40-49</v>
      </c>
      <c r="AD1461">
        <v>2855</v>
      </c>
      <c r="AE1461">
        <v>0</v>
      </c>
      <c r="AF1461">
        <v>0</v>
      </c>
      <c r="AG1461">
        <v>0</v>
      </c>
      <c r="AH1461">
        <v>1</v>
      </c>
      <c r="AI1461">
        <v>0</v>
      </c>
      <c r="AJ1461" t="str" cm="1">
        <f t="array" ref="AJ146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6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61">
        <v>1</v>
      </c>
      <c r="AM1461">
        <v>0</v>
      </c>
      <c r="AN1461">
        <v>0</v>
      </c>
      <c r="AO1461">
        <v>0</v>
      </c>
      <c r="AP1461">
        <v>0</v>
      </c>
      <c r="AQ1461" t="str" cm="1">
        <f t="array" ref="AQ146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461" t="str" cm="1">
        <f t="array" ref="AR146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461">
        <v>1125</v>
      </c>
      <c r="AT1461">
        <v>1091</v>
      </c>
      <c r="AU1461">
        <v>0</v>
      </c>
      <c r="AV1461">
        <v>1</v>
      </c>
      <c r="AW1461" t="s">
        <v>43</v>
      </c>
      <c r="AX1461" t="s">
        <v>11</v>
      </c>
      <c r="AY1461" t="str">
        <f t="shared" si="199"/>
        <v>Web</v>
      </c>
      <c r="AZ1461">
        <v>16</v>
      </c>
      <c r="BA1461" t="s">
        <v>44</v>
      </c>
      <c r="BB1461">
        <f t="shared" si="200"/>
        <v>16</v>
      </c>
      <c r="BC1461">
        <f t="shared" si="201"/>
        <v>1159</v>
      </c>
      <c r="BD1461">
        <f t="shared" si="202"/>
        <v>5</v>
      </c>
      <c r="BE1461">
        <f t="shared" si="203"/>
        <v>6</v>
      </c>
      <c r="BF1461">
        <f t="shared" si="204"/>
        <v>7</v>
      </c>
      <c r="BG1461">
        <f t="shared" si="205"/>
        <v>18</v>
      </c>
      <c r="BH1461">
        <f t="shared" si="206"/>
        <v>6</v>
      </c>
      <c r="BI1461" t="str">
        <f>VLOOKUP(BH1461,'Additional Data'!$E$1:$F$12,2,FALSE)</f>
        <v>Loyal Customer</v>
      </c>
      <c r="BJ1461" t="str">
        <f>IF(G1461 &lt;= 'Additional Data'!$Q$2, "Low", IF(G1461 &lt;= 'Additional Data'!$Q$3, "Medium", "High"))</f>
        <v>Medium</v>
      </c>
      <c r="BK1461" t="str">
        <f>IF(K1461 &lt;= 'Additional Data'!$V$2, "Low", IF(K1461 &lt;= 'Additional Data'!$V$3, "Medium", "High"))</f>
        <v>High</v>
      </c>
      <c r="BL1461" t="str">
        <f>IF(L1461 &lt;= 'Additional Data'!$AA$2, "Low", IF(L1461 &lt;= 'Additional Data'!$AA$3, "Medium", "High"))</f>
        <v>Medium</v>
      </c>
      <c r="BM1461">
        <v>1460</v>
      </c>
    </row>
    <row r="1462" spans="1:65" x14ac:dyDescent="0.25">
      <c r="A1462">
        <v>70379</v>
      </c>
      <c r="B1462" t="str">
        <f>IF(A1462 &lt;= 'Additional Data'!$B$2,"Low", IF(A1462 &lt;='Additional Data'!$B$3, "Medium", "High"))</f>
        <v>High</v>
      </c>
      <c r="C1462">
        <v>0</v>
      </c>
      <c r="D1462">
        <v>1</v>
      </c>
      <c r="E1462">
        <v>84</v>
      </c>
      <c r="F1462" t="str">
        <f t="shared" si="198"/>
        <v>Old</v>
      </c>
      <c r="G1462">
        <v>553</v>
      </c>
      <c r="H1462">
        <v>25</v>
      </c>
      <c r="I1462">
        <v>142</v>
      </c>
      <c r="J1462">
        <v>65</v>
      </c>
      <c r="K1462">
        <v>67</v>
      </c>
      <c r="L1462">
        <v>8</v>
      </c>
      <c r="M1462">
        <f>INDEX('Additional Data'!$H$2:$M$2, MATCH(MAX(G1462:L1462), G1462:L1462,0))</f>
        <v>0</v>
      </c>
      <c r="N1462">
        <v>3</v>
      </c>
      <c r="O1462">
        <v>6</v>
      </c>
      <c r="P1462">
        <v>3</v>
      </c>
      <c r="Q1462">
        <v>13</v>
      </c>
      <c r="R1462">
        <v>4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3</v>
      </c>
      <c r="Z1462">
        <v>11</v>
      </c>
      <c r="AA1462">
        <v>0</v>
      </c>
      <c r="AB1462">
        <v>44</v>
      </c>
      <c r="AC1462" t="str" cm="1">
        <f t="array" ref="AC1462">_xlfn.IFS(AB1462 &lt; 30, "&lt; 30", AB1462 &lt; 40, "30-39", AB1462 &lt; 50, "40-49", AB1462 &gt;= 50, "50+")</f>
        <v>40-49</v>
      </c>
      <c r="AD1462">
        <v>2642</v>
      </c>
      <c r="AE1462">
        <v>0</v>
      </c>
      <c r="AF1462">
        <v>0</v>
      </c>
      <c r="AG1462">
        <v>1</v>
      </c>
      <c r="AH1462">
        <v>0</v>
      </c>
      <c r="AI1462">
        <v>0</v>
      </c>
      <c r="AJ1462" t="str" cm="1">
        <f t="array" ref="AJ146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46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62">
        <v>0</v>
      </c>
      <c r="AM1462">
        <v>0</v>
      </c>
      <c r="AN1462">
        <v>0</v>
      </c>
      <c r="AO1462">
        <v>1</v>
      </c>
      <c r="AP1462">
        <v>0</v>
      </c>
      <c r="AQ1462" t="str" cm="1">
        <f t="array" ref="AQ146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462" t="str" cm="1">
        <f t="array" ref="AR146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62">
        <v>852</v>
      </c>
      <c r="AT1462">
        <v>844</v>
      </c>
      <c r="AU1462">
        <v>0</v>
      </c>
      <c r="AV1462">
        <v>1</v>
      </c>
      <c r="AW1462" t="s">
        <v>46</v>
      </c>
      <c r="AX1462" t="s">
        <v>13</v>
      </c>
      <c r="AY1462" t="str">
        <f t="shared" si="199"/>
        <v>Store</v>
      </c>
      <c r="AZ1462">
        <v>22</v>
      </c>
      <c r="BA1462" t="s">
        <v>44</v>
      </c>
      <c r="BB1462">
        <f t="shared" si="200"/>
        <v>22</v>
      </c>
      <c r="BC1462">
        <f t="shared" si="201"/>
        <v>860</v>
      </c>
      <c r="BD1462">
        <f t="shared" si="202"/>
        <v>1.9999999999999996</v>
      </c>
      <c r="BE1462">
        <f t="shared" si="203"/>
        <v>8</v>
      </c>
      <c r="BF1462">
        <f t="shared" si="204"/>
        <v>6</v>
      </c>
      <c r="BG1462">
        <f t="shared" si="205"/>
        <v>16</v>
      </c>
      <c r="BH1462">
        <f t="shared" si="206"/>
        <v>5</v>
      </c>
      <c r="BI1462" t="str">
        <f>VLOOKUP(BH1462,'Additional Data'!$E$1:$F$12,2,FALSE)</f>
        <v>Loyal Customer</v>
      </c>
      <c r="BJ1462" t="str">
        <f>IF(G1462 &lt;= 'Additional Data'!$Q$2, "Low", IF(G1462 &lt;= 'Additional Data'!$Q$3, "Medium", "High"))</f>
        <v>High</v>
      </c>
      <c r="BK1462" t="str">
        <f>IF(K1462 &lt;= 'Additional Data'!$V$2, "Low", IF(K1462 &lt;= 'Additional Data'!$V$3, "Medium", "High"))</f>
        <v>High</v>
      </c>
      <c r="BL1462" t="str">
        <f>IF(L1462 &lt;= 'Additional Data'!$AA$2, "Low", IF(L1462 &lt;= 'Additional Data'!$AA$3, "Medium", "High"))</f>
        <v>Low</v>
      </c>
      <c r="BM1462">
        <v>1461</v>
      </c>
    </row>
    <row r="1463" spans="1:65" x14ac:dyDescent="0.25">
      <c r="A1463">
        <v>79419</v>
      </c>
      <c r="B1463" t="str">
        <f>IF(A1463 &lt;= 'Additional Data'!$B$2,"Low", IF(A1463 &lt;='Additional Data'!$B$3, "Medium", "High"))</f>
        <v>High</v>
      </c>
      <c r="C1463">
        <v>0</v>
      </c>
      <c r="D1463">
        <v>0</v>
      </c>
      <c r="E1463">
        <v>96</v>
      </c>
      <c r="F1463" t="str">
        <f t="shared" si="198"/>
        <v>Old</v>
      </c>
      <c r="G1463">
        <v>751</v>
      </c>
      <c r="H1463">
        <v>127</v>
      </c>
      <c r="I1463">
        <v>687</v>
      </c>
      <c r="J1463">
        <v>20</v>
      </c>
      <c r="K1463">
        <v>15</v>
      </c>
      <c r="L1463">
        <v>31</v>
      </c>
      <c r="M1463">
        <f>INDEX('Additional Data'!$H$2:$M$2, MATCH(MAX(G1463:L1463), G1463:L1463,0))</f>
        <v>0</v>
      </c>
      <c r="N1463">
        <v>1</v>
      </c>
      <c r="O1463">
        <v>4</v>
      </c>
      <c r="P1463">
        <v>6</v>
      </c>
      <c r="Q1463">
        <v>4</v>
      </c>
      <c r="R1463">
        <v>2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3</v>
      </c>
      <c r="Z1463">
        <v>11</v>
      </c>
      <c r="AA1463">
        <v>0</v>
      </c>
      <c r="AB1463">
        <v>50</v>
      </c>
      <c r="AC1463" t="str" cm="1">
        <f t="array" ref="AC1463">_xlfn.IFS(AB1463 &lt; 30, "&lt; 30", AB1463 &lt; 40, "30-39", AB1463 &lt; 50, "40-49", AB1463 &gt;= 50, "50+")</f>
        <v>50+</v>
      </c>
      <c r="AD1463">
        <v>2166</v>
      </c>
      <c r="AE1463">
        <v>0</v>
      </c>
      <c r="AF1463">
        <v>0</v>
      </c>
      <c r="AG1463">
        <v>0</v>
      </c>
      <c r="AH1463">
        <v>1</v>
      </c>
      <c r="AI1463">
        <v>0</v>
      </c>
      <c r="AJ1463" t="str" cm="1">
        <f t="array" ref="AJ146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6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63">
        <v>0</v>
      </c>
      <c r="AM1463">
        <v>0</v>
      </c>
      <c r="AN1463">
        <v>0</v>
      </c>
      <c r="AO1463">
        <v>1</v>
      </c>
      <c r="AP1463">
        <v>0</v>
      </c>
      <c r="AQ1463" t="str" cm="1">
        <f t="array" ref="AQ146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463" t="str" cm="1">
        <f t="array" ref="AR146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63">
        <v>1600</v>
      </c>
      <c r="AT1463">
        <v>1569</v>
      </c>
      <c r="AU1463">
        <v>0</v>
      </c>
      <c r="AV1463">
        <v>0</v>
      </c>
      <c r="AW1463" t="s">
        <v>43</v>
      </c>
      <c r="AX1463" t="s">
        <v>12</v>
      </c>
      <c r="AY1463" t="str">
        <f t="shared" si="199"/>
        <v>Catalog</v>
      </c>
      <c r="AZ1463">
        <v>14</v>
      </c>
      <c r="BA1463" t="s">
        <v>44</v>
      </c>
      <c r="BB1463">
        <f t="shared" si="200"/>
        <v>14</v>
      </c>
      <c r="BC1463">
        <f t="shared" si="201"/>
        <v>1631</v>
      </c>
      <c r="BD1463">
        <f t="shared" si="202"/>
        <v>0.99999999999999978</v>
      </c>
      <c r="BE1463">
        <f t="shared" si="203"/>
        <v>5</v>
      </c>
      <c r="BF1463">
        <f t="shared" si="204"/>
        <v>9</v>
      </c>
      <c r="BG1463">
        <f t="shared" si="205"/>
        <v>15</v>
      </c>
      <c r="BH1463">
        <f t="shared" si="206"/>
        <v>4</v>
      </c>
      <c r="BI1463" t="str">
        <f>VLOOKUP(BH1463,'Additional Data'!$E$1:$F$12,2,FALSE)</f>
        <v>At Risk</v>
      </c>
      <c r="BJ1463" t="str">
        <f>IF(G1463 &lt;= 'Additional Data'!$Q$2, "Low", IF(G1463 &lt;= 'Additional Data'!$Q$3, "Medium", "High"))</f>
        <v>High</v>
      </c>
      <c r="BK1463" t="str">
        <f>IF(K1463 &lt;= 'Additional Data'!$V$2, "Low", IF(K1463 &lt;= 'Additional Data'!$V$3, "Medium", "High"))</f>
        <v>Medium</v>
      </c>
      <c r="BL1463" t="str">
        <f>IF(L1463 &lt;= 'Additional Data'!$AA$2, "Low", IF(L1463 &lt;= 'Additional Data'!$AA$3, "Medium", "High"))</f>
        <v>Medium</v>
      </c>
      <c r="BM1463">
        <v>1462</v>
      </c>
    </row>
    <row r="1464" spans="1:65" x14ac:dyDescent="0.25">
      <c r="A1464">
        <v>64014</v>
      </c>
      <c r="B1464" t="str">
        <f>IF(A1464 &lt;= 'Additional Data'!$B$2,"Low", IF(A1464 &lt;='Additional Data'!$B$3, "Medium", "High"))</f>
        <v>Medium</v>
      </c>
      <c r="C1464">
        <v>2</v>
      </c>
      <c r="D1464">
        <v>1</v>
      </c>
      <c r="E1464">
        <v>56</v>
      </c>
      <c r="F1464" t="str">
        <f t="shared" si="198"/>
        <v>Mid</v>
      </c>
      <c r="G1464">
        <v>406</v>
      </c>
      <c r="H1464">
        <v>0</v>
      </c>
      <c r="I1464">
        <v>30</v>
      </c>
      <c r="J1464">
        <v>0</v>
      </c>
      <c r="K1464">
        <v>0</v>
      </c>
      <c r="L1464">
        <v>8</v>
      </c>
      <c r="M1464">
        <f>INDEX('Additional Data'!$H$2:$M$2, MATCH(MAX(G1464:L1464), G1464:L1464,0))</f>
        <v>0</v>
      </c>
      <c r="N1464">
        <v>7</v>
      </c>
      <c r="O1464">
        <v>8</v>
      </c>
      <c r="P1464">
        <v>2</v>
      </c>
      <c r="Q1464">
        <v>5</v>
      </c>
      <c r="R1464">
        <v>7</v>
      </c>
      <c r="S1464">
        <v>0</v>
      </c>
      <c r="T1464">
        <v>0</v>
      </c>
      <c r="U1464">
        <v>0</v>
      </c>
      <c r="V1464">
        <v>1</v>
      </c>
      <c r="W1464">
        <v>0</v>
      </c>
      <c r="X1464">
        <v>0</v>
      </c>
      <c r="Y1464">
        <v>3</v>
      </c>
      <c r="Z1464">
        <v>11</v>
      </c>
      <c r="AA1464">
        <v>0</v>
      </c>
      <c r="AB1464">
        <v>74</v>
      </c>
      <c r="AC1464" t="str" cm="1">
        <f t="array" ref="AC1464">_xlfn.IFS(AB1464 &lt; 30, "&lt; 30", AB1464 &lt; 40, "30-39", AB1464 &lt; 50, "40-49", AB1464 &gt;= 50, "50+")</f>
        <v>50+</v>
      </c>
      <c r="AD1464">
        <v>2178</v>
      </c>
      <c r="AE1464">
        <v>0</v>
      </c>
      <c r="AF1464">
        <v>0</v>
      </c>
      <c r="AG1464">
        <v>0</v>
      </c>
      <c r="AH1464">
        <v>1</v>
      </c>
      <c r="AI1464">
        <v>0</v>
      </c>
      <c r="AJ1464" t="str" cm="1">
        <f t="array" ref="AJ146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6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64">
        <v>0</v>
      </c>
      <c r="AM1464">
        <v>0</v>
      </c>
      <c r="AN1464">
        <v>0</v>
      </c>
      <c r="AO1464">
        <v>0</v>
      </c>
      <c r="AP1464">
        <v>1</v>
      </c>
      <c r="AQ1464" t="str" cm="1">
        <f t="array" ref="AQ146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464" t="str" cm="1">
        <f t="array" ref="AR146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64">
        <v>436</v>
      </c>
      <c r="AT1464">
        <v>428</v>
      </c>
      <c r="AU1464">
        <v>1</v>
      </c>
      <c r="AV1464">
        <v>3</v>
      </c>
      <c r="AW1464" t="s">
        <v>46</v>
      </c>
      <c r="AX1464" t="s">
        <v>11</v>
      </c>
      <c r="AY1464" t="str">
        <f t="shared" si="199"/>
        <v>Web</v>
      </c>
      <c r="AZ1464">
        <v>15</v>
      </c>
      <c r="BA1464" t="s">
        <v>48</v>
      </c>
      <c r="BB1464">
        <f t="shared" si="200"/>
        <v>15</v>
      </c>
      <c r="BC1464">
        <f t="shared" si="201"/>
        <v>444</v>
      </c>
      <c r="BD1464">
        <f t="shared" si="202"/>
        <v>5</v>
      </c>
      <c r="BE1464">
        <f t="shared" si="203"/>
        <v>5</v>
      </c>
      <c r="BF1464">
        <f t="shared" si="204"/>
        <v>5</v>
      </c>
      <c r="BG1464">
        <f t="shared" si="205"/>
        <v>15</v>
      </c>
      <c r="BH1464">
        <f t="shared" si="206"/>
        <v>4</v>
      </c>
      <c r="BI1464" t="str">
        <f>VLOOKUP(BH1464,'Additional Data'!$E$1:$F$12,2,FALSE)</f>
        <v>At Risk</v>
      </c>
      <c r="BJ1464" t="str">
        <f>IF(G1464 &lt;= 'Additional Data'!$Q$2, "Low", IF(G1464 &lt;= 'Additional Data'!$Q$3, "Medium", "High"))</f>
        <v>Medium</v>
      </c>
      <c r="BK1464" t="str">
        <f>IF(K1464 &lt;= 'Additional Data'!$V$2, "Low", IF(K1464 &lt;= 'Additional Data'!$V$3, "Medium", "High"))</f>
        <v>Low</v>
      </c>
      <c r="BL1464" t="str">
        <f>IF(L1464 &lt;= 'Additional Data'!$AA$2, "Low", IF(L1464 &lt;= 'Additional Data'!$AA$3, "Medium", "High"))</f>
        <v>Low</v>
      </c>
      <c r="BM1464">
        <v>1463</v>
      </c>
    </row>
    <row r="1465" spans="1:65" x14ac:dyDescent="0.25">
      <c r="A1465">
        <v>76998</v>
      </c>
      <c r="B1465" t="str">
        <f>IF(A1465 &lt;= 'Additional Data'!$B$2,"Low", IF(A1465 &lt;='Additional Data'!$B$3, "Medium", "High"))</f>
        <v>High</v>
      </c>
      <c r="C1465">
        <v>0</v>
      </c>
      <c r="D1465">
        <v>1</v>
      </c>
      <c r="E1465">
        <v>85</v>
      </c>
      <c r="F1465" t="str">
        <f t="shared" si="198"/>
        <v>Old</v>
      </c>
      <c r="G1465">
        <v>1449</v>
      </c>
      <c r="H1465">
        <v>89</v>
      </c>
      <c r="I1465">
        <v>161</v>
      </c>
      <c r="J1465">
        <v>69</v>
      </c>
      <c r="K1465">
        <v>35</v>
      </c>
      <c r="L1465">
        <v>107</v>
      </c>
      <c r="M1465">
        <f>INDEX('Additional Data'!$H$2:$M$2, MATCH(MAX(G1465:L1465), G1465:L1465,0))</f>
        <v>0</v>
      </c>
      <c r="N1465">
        <v>2</v>
      </c>
      <c r="O1465">
        <v>11</v>
      </c>
      <c r="P1465">
        <v>8</v>
      </c>
      <c r="Q1465">
        <v>8</v>
      </c>
      <c r="R1465">
        <v>6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3</v>
      </c>
      <c r="Z1465">
        <v>11</v>
      </c>
      <c r="AA1465">
        <v>0</v>
      </c>
      <c r="AB1465">
        <v>65</v>
      </c>
      <c r="AC1465" t="str" cm="1">
        <f t="array" ref="AC1465">_xlfn.IFS(AB1465 &lt; 30, "&lt; 30", AB1465 &lt; 40, "30-39", AB1465 &lt; 50, "40-49", AB1465 &gt;= 50, "50+")</f>
        <v>50+</v>
      </c>
      <c r="AD1465">
        <v>2693</v>
      </c>
      <c r="AE1465">
        <v>0</v>
      </c>
      <c r="AF1465">
        <v>1</v>
      </c>
      <c r="AG1465">
        <v>0</v>
      </c>
      <c r="AH1465">
        <v>0</v>
      </c>
      <c r="AI1465">
        <v>0</v>
      </c>
      <c r="AJ1465" t="str" cm="1">
        <f t="array" ref="AJ146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6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65">
        <v>0</v>
      </c>
      <c r="AM1465">
        <v>0</v>
      </c>
      <c r="AN1465">
        <v>1</v>
      </c>
      <c r="AO1465">
        <v>0</v>
      </c>
      <c r="AP1465">
        <v>0</v>
      </c>
      <c r="AQ1465" t="str" cm="1">
        <f t="array" ref="AQ146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65" t="str" cm="1">
        <f t="array" ref="AR146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65">
        <v>1803</v>
      </c>
      <c r="AT1465">
        <v>1696</v>
      </c>
      <c r="AU1465">
        <v>1</v>
      </c>
      <c r="AV1465">
        <v>1</v>
      </c>
      <c r="AW1465" t="s">
        <v>43</v>
      </c>
      <c r="AX1465" t="s">
        <v>11</v>
      </c>
      <c r="AY1465" t="str">
        <f t="shared" si="199"/>
        <v>Web</v>
      </c>
      <c r="AZ1465">
        <v>27</v>
      </c>
      <c r="BA1465" t="s">
        <v>48</v>
      </c>
      <c r="BB1465">
        <f t="shared" si="200"/>
        <v>27</v>
      </c>
      <c r="BC1465">
        <f t="shared" si="201"/>
        <v>1910</v>
      </c>
      <c r="BD1465">
        <f t="shared" si="202"/>
        <v>1.9999999999999996</v>
      </c>
      <c r="BE1465">
        <f t="shared" si="203"/>
        <v>9</v>
      </c>
      <c r="BF1465">
        <f t="shared" si="204"/>
        <v>9</v>
      </c>
      <c r="BG1465">
        <f t="shared" si="205"/>
        <v>20</v>
      </c>
      <c r="BH1465">
        <f t="shared" si="206"/>
        <v>7</v>
      </c>
      <c r="BI1465" t="str">
        <f>VLOOKUP(BH1465,'Additional Data'!$E$1:$F$12,2,FALSE)</f>
        <v>Loyal Customer</v>
      </c>
      <c r="BJ1465" t="str">
        <f>IF(G1465 &lt;= 'Additional Data'!$Q$2, "Low", IF(G1465 &lt;= 'Additional Data'!$Q$3, "Medium", "High"))</f>
        <v>High</v>
      </c>
      <c r="BK1465" t="str">
        <f>IF(K1465 &lt;= 'Additional Data'!$V$2, "Low", IF(K1465 &lt;= 'Additional Data'!$V$3, "Medium", "High"))</f>
        <v>High</v>
      </c>
      <c r="BL1465" t="str">
        <f>IF(L1465 &lt;= 'Additional Data'!$AA$2, "Low", IF(L1465 &lt;= 'Additional Data'!$AA$3, "Medium", "High"))</f>
        <v>High</v>
      </c>
      <c r="BM1465">
        <v>1464</v>
      </c>
    </row>
    <row r="1466" spans="1:65" x14ac:dyDescent="0.25">
      <c r="A1466">
        <v>49854</v>
      </c>
      <c r="B1466" t="str">
        <f>IF(A1466 &lt;= 'Additional Data'!$B$2,"Low", IF(A1466 &lt;='Additional Data'!$B$3, "Medium", "High"))</f>
        <v>Medium</v>
      </c>
      <c r="C1466">
        <v>1</v>
      </c>
      <c r="D1466">
        <v>0</v>
      </c>
      <c r="E1466">
        <v>63</v>
      </c>
      <c r="F1466" t="str">
        <f t="shared" si="198"/>
        <v>Old</v>
      </c>
      <c r="G1466">
        <v>123</v>
      </c>
      <c r="H1466">
        <v>17</v>
      </c>
      <c r="I1466">
        <v>171</v>
      </c>
      <c r="J1466">
        <v>39</v>
      </c>
      <c r="K1466">
        <v>0</v>
      </c>
      <c r="L1466">
        <v>30</v>
      </c>
      <c r="M1466">
        <f>INDEX('Additional Data'!$H$2:$M$2, MATCH(MAX(G1466:L1466), G1466:L1466,0))</f>
        <v>0</v>
      </c>
      <c r="N1466">
        <v>5</v>
      </c>
      <c r="O1466">
        <v>6</v>
      </c>
      <c r="P1466">
        <v>2</v>
      </c>
      <c r="Q1466">
        <v>5</v>
      </c>
      <c r="R1466">
        <v>6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3</v>
      </c>
      <c r="Z1466">
        <v>11</v>
      </c>
      <c r="AA1466">
        <v>0</v>
      </c>
      <c r="AB1466">
        <v>48</v>
      </c>
      <c r="AC1466" t="str" cm="1">
        <f t="array" ref="AC1466">_xlfn.IFS(AB1466 &lt; 30, "&lt; 30", AB1466 &lt; 40, "30-39", AB1466 &lt; 50, "40-49", AB1466 &gt;= 50, "50+")</f>
        <v>40-49</v>
      </c>
      <c r="AD1466">
        <v>2390</v>
      </c>
      <c r="AE1466">
        <v>0</v>
      </c>
      <c r="AF1466">
        <v>0</v>
      </c>
      <c r="AG1466">
        <v>0</v>
      </c>
      <c r="AH1466">
        <v>1</v>
      </c>
      <c r="AI1466">
        <v>0</v>
      </c>
      <c r="AJ1466" t="str" cm="1">
        <f t="array" ref="AJ146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6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66">
        <v>0</v>
      </c>
      <c r="AM1466">
        <v>0</v>
      </c>
      <c r="AN1466">
        <v>0</v>
      </c>
      <c r="AO1466">
        <v>1</v>
      </c>
      <c r="AP1466">
        <v>0</v>
      </c>
      <c r="AQ1466" t="str" cm="1">
        <f t="array" ref="AQ146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466" t="str" cm="1">
        <f t="array" ref="AR146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66">
        <v>350</v>
      </c>
      <c r="AT1466">
        <v>320</v>
      </c>
      <c r="AU1466">
        <v>0</v>
      </c>
      <c r="AV1466">
        <v>1</v>
      </c>
      <c r="AW1466" t="s">
        <v>46</v>
      </c>
      <c r="AX1466" t="s">
        <v>11</v>
      </c>
      <c r="AY1466" t="str">
        <f t="shared" si="199"/>
        <v>Web</v>
      </c>
      <c r="AZ1466">
        <v>13</v>
      </c>
      <c r="BA1466" t="s">
        <v>44</v>
      </c>
      <c r="BB1466">
        <f t="shared" si="200"/>
        <v>13</v>
      </c>
      <c r="BC1466">
        <f t="shared" si="201"/>
        <v>380</v>
      </c>
      <c r="BD1466">
        <f t="shared" si="202"/>
        <v>4</v>
      </c>
      <c r="BE1466">
        <f t="shared" si="203"/>
        <v>5</v>
      </c>
      <c r="BF1466">
        <f t="shared" si="204"/>
        <v>4</v>
      </c>
      <c r="BG1466">
        <f t="shared" si="205"/>
        <v>13</v>
      </c>
      <c r="BH1466">
        <f t="shared" si="206"/>
        <v>3</v>
      </c>
      <c r="BI1466" t="str">
        <f>VLOOKUP(BH1466,'Additional Data'!$E$1:$F$12,2,FALSE)</f>
        <v>At Risk</v>
      </c>
      <c r="BJ1466" t="str">
        <f>IF(G1466 &lt;= 'Additional Data'!$Q$2, "Low", IF(G1466 &lt;= 'Additional Data'!$Q$3, "Medium", "High"))</f>
        <v>Medium</v>
      </c>
      <c r="BK1466" t="str">
        <f>IF(K1466 &lt;= 'Additional Data'!$V$2, "Low", IF(K1466 &lt;= 'Additional Data'!$V$3, "Medium", "High"))</f>
        <v>Low</v>
      </c>
      <c r="BL1466" t="str">
        <f>IF(L1466 &lt;= 'Additional Data'!$AA$2, "Low", IF(L1466 &lt;= 'Additional Data'!$AA$3, "Medium", "High"))</f>
        <v>Medium</v>
      </c>
      <c r="BM1466">
        <v>1465</v>
      </c>
    </row>
    <row r="1467" spans="1:65" x14ac:dyDescent="0.25">
      <c r="A1467">
        <v>60585</v>
      </c>
      <c r="B1467" t="str">
        <f>IF(A1467 &lt;= 'Additional Data'!$B$2,"Low", IF(A1467 &lt;='Additional Data'!$B$3, "Medium", "High"))</f>
        <v>Medium</v>
      </c>
      <c r="C1467">
        <v>1</v>
      </c>
      <c r="D1467">
        <v>1</v>
      </c>
      <c r="E1467">
        <v>17</v>
      </c>
      <c r="F1467" t="str">
        <f t="shared" si="198"/>
        <v>Recent</v>
      </c>
      <c r="G1467">
        <v>267</v>
      </c>
      <c r="H1467">
        <v>42</v>
      </c>
      <c r="I1467">
        <v>309</v>
      </c>
      <c r="J1467">
        <v>55</v>
      </c>
      <c r="K1467">
        <v>42</v>
      </c>
      <c r="L1467">
        <v>21</v>
      </c>
      <c r="M1467">
        <f>INDEX('Additional Data'!$H$2:$M$2, MATCH(MAX(G1467:L1467), G1467:L1467,0))</f>
        <v>0</v>
      </c>
      <c r="N1467">
        <v>10</v>
      </c>
      <c r="O1467">
        <v>7</v>
      </c>
      <c r="P1467">
        <v>4</v>
      </c>
      <c r="Q1467">
        <v>9</v>
      </c>
      <c r="R1467">
        <v>5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3</v>
      </c>
      <c r="Z1467">
        <v>11</v>
      </c>
      <c r="AA1467">
        <v>1</v>
      </c>
      <c r="AB1467">
        <v>49</v>
      </c>
      <c r="AC1467" t="str" cm="1">
        <f t="array" ref="AC1467">_xlfn.IFS(AB1467 &lt; 30, "&lt; 30", AB1467 &lt; 40, "30-39", AB1467 &lt; 50, "40-49", AB1467 &gt;= 50, "50+")</f>
        <v>40-49</v>
      </c>
      <c r="AD1467">
        <v>2529</v>
      </c>
      <c r="AE1467">
        <v>0</v>
      </c>
      <c r="AF1467">
        <v>1</v>
      </c>
      <c r="AG1467">
        <v>0</v>
      </c>
      <c r="AH1467">
        <v>0</v>
      </c>
      <c r="AI1467">
        <v>0</v>
      </c>
      <c r="AJ1467" t="str" cm="1">
        <f t="array" ref="AJ146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6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67">
        <v>0</v>
      </c>
      <c r="AM1467">
        <v>0</v>
      </c>
      <c r="AN1467">
        <v>0</v>
      </c>
      <c r="AO1467">
        <v>0</v>
      </c>
      <c r="AP1467">
        <v>1</v>
      </c>
      <c r="AQ1467" t="str" cm="1">
        <f t="array" ref="AQ146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467" t="str" cm="1">
        <f t="array" ref="AR146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67">
        <v>715</v>
      </c>
      <c r="AT1467">
        <v>694</v>
      </c>
      <c r="AU1467">
        <v>0</v>
      </c>
      <c r="AV1467">
        <v>2</v>
      </c>
      <c r="AW1467" t="s">
        <v>46</v>
      </c>
      <c r="AX1467" t="s">
        <v>13</v>
      </c>
      <c r="AY1467" t="str">
        <f t="shared" si="199"/>
        <v>Store</v>
      </c>
      <c r="AZ1467">
        <v>20</v>
      </c>
      <c r="BA1467" t="s">
        <v>44</v>
      </c>
      <c r="BB1467">
        <f t="shared" si="200"/>
        <v>20</v>
      </c>
      <c r="BC1467">
        <f t="shared" si="201"/>
        <v>736</v>
      </c>
      <c r="BD1467">
        <f t="shared" si="202"/>
        <v>9</v>
      </c>
      <c r="BE1467">
        <f t="shared" si="203"/>
        <v>7</v>
      </c>
      <c r="BF1467">
        <f t="shared" si="204"/>
        <v>6</v>
      </c>
      <c r="BG1467">
        <f t="shared" si="205"/>
        <v>22</v>
      </c>
      <c r="BH1467">
        <f t="shared" si="206"/>
        <v>8</v>
      </c>
      <c r="BI1467" t="str">
        <f>VLOOKUP(BH1467,'Additional Data'!$E$1:$F$12,2,FALSE)</f>
        <v>Top Customer</v>
      </c>
      <c r="BJ1467" t="str">
        <f>IF(G1467 &lt;= 'Additional Data'!$Q$2, "Low", IF(G1467 &lt;= 'Additional Data'!$Q$3, "Medium", "High"))</f>
        <v>Medium</v>
      </c>
      <c r="BK1467" t="str">
        <f>IF(K1467 &lt;= 'Additional Data'!$V$2, "Low", IF(K1467 &lt;= 'Additional Data'!$V$3, "Medium", "High"))</f>
        <v>High</v>
      </c>
      <c r="BL1467" t="str">
        <f>IF(L1467 &lt;= 'Additional Data'!$AA$2, "Low", IF(L1467 &lt;= 'Additional Data'!$AA$3, "Medium", "High"))</f>
        <v>Medium</v>
      </c>
      <c r="BM1467">
        <v>1466</v>
      </c>
    </row>
    <row r="1468" spans="1:65" x14ac:dyDescent="0.25">
      <c r="A1468">
        <v>42873</v>
      </c>
      <c r="B1468" t="str">
        <f>IF(A1468 &lt;= 'Additional Data'!$B$2,"Low", IF(A1468 &lt;='Additional Data'!$B$3, "Medium", "High"))</f>
        <v>Medium</v>
      </c>
      <c r="C1468">
        <v>1</v>
      </c>
      <c r="D1468">
        <v>1</v>
      </c>
      <c r="E1468">
        <v>11</v>
      </c>
      <c r="F1468" t="str">
        <f t="shared" si="198"/>
        <v>Recent</v>
      </c>
      <c r="G1468">
        <v>209</v>
      </c>
      <c r="H1468">
        <v>0</v>
      </c>
      <c r="I1468">
        <v>40</v>
      </c>
      <c r="J1468">
        <v>3</v>
      </c>
      <c r="K1468">
        <v>2</v>
      </c>
      <c r="L1468">
        <v>15</v>
      </c>
      <c r="M1468">
        <f>INDEX('Additional Data'!$H$2:$M$2, MATCH(MAX(G1468:L1468), G1468:L1468,0))</f>
        <v>0</v>
      </c>
      <c r="N1468">
        <v>4</v>
      </c>
      <c r="O1468">
        <v>6</v>
      </c>
      <c r="P1468">
        <v>1</v>
      </c>
      <c r="Q1468">
        <v>4</v>
      </c>
      <c r="R1468">
        <v>8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3</v>
      </c>
      <c r="Z1468">
        <v>11</v>
      </c>
      <c r="AA1468">
        <v>0</v>
      </c>
      <c r="AB1468">
        <v>70</v>
      </c>
      <c r="AC1468" t="str" cm="1">
        <f t="array" ref="AC1468">_xlfn.IFS(AB1468 &lt; 30, "&lt; 30", AB1468 &lt; 40, "30-39", AB1468 &lt; 50, "40-49", AB1468 &gt;= 50, "50+")</f>
        <v>50+</v>
      </c>
      <c r="AD1468">
        <v>2683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 t="str" cm="1">
        <f t="array" ref="AJ146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46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68">
        <v>0</v>
      </c>
      <c r="AM1468">
        <v>0</v>
      </c>
      <c r="AN1468">
        <v>0</v>
      </c>
      <c r="AO1468">
        <v>0</v>
      </c>
      <c r="AP1468">
        <v>1</v>
      </c>
      <c r="AQ1468" t="str" cm="1">
        <f t="array" ref="AQ146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468" t="str" cm="1">
        <f t="array" ref="AR146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68">
        <v>254</v>
      </c>
      <c r="AT1468">
        <v>239</v>
      </c>
      <c r="AU1468">
        <v>0</v>
      </c>
      <c r="AV1468">
        <v>2</v>
      </c>
      <c r="AW1468" t="s">
        <v>47</v>
      </c>
      <c r="AX1468" t="s">
        <v>11</v>
      </c>
      <c r="AY1468" t="str">
        <f t="shared" si="199"/>
        <v>Web</v>
      </c>
      <c r="AZ1468">
        <v>11</v>
      </c>
      <c r="BA1468" t="s">
        <v>44</v>
      </c>
      <c r="BB1468">
        <f t="shared" si="200"/>
        <v>11</v>
      </c>
      <c r="BC1468">
        <f t="shared" si="201"/>
        <v>269</v>
      </c>
      <c r="BD1468">
        <f t="shared" si="202"/>
        <v>9</v>
      </c>
      <c r="BE1468">
        <f t="shared" si="203"/>
        <v>4</v>
      </c>
      <c r="BF1468">
        <f t="shared" si="204"/>
        <v>4</v>
      </c>
      <c r="BG1468">
        <f t="shared" si="205"/>
        <v>17</v>
      </c>
      <c r="BH1468">
        <f t="shared" si="206"/>
        <v>5</v>
      </c>
      <c r="BI1468" t="str">
        <f>VLOOKUP(BH1468,'Additional Data'!$E$1:$F$12,2,FALSE)</f>
        <v>Loyal Customer</v>
      </c>
      <c r="BJ1468" t="str">
        <f>IF(G1468 &lt;= 'Additional Data'!$Q$2, "Low", IF(G1468 &lt;= 'Additional Data'!$Q$3, "Medium", "High"))</f>
        <v>Medium</v>
      </c>
      <c r="BK1468" t="str">
        <f>IF(K1468 &lt;= 'Additional Data'!$V$2, "Low", IF(K1468 &lt;= 'Additional Data'!$V$3, "Medium", "High"))</f>
        <v>Medium</v>
      </c>
      <c r="BL1468" t="str">
        <f>IF(L1468 &lt;= 'Additional Data'!$AA$2, "Low", IF(L1468 &lt;= 'Additional Data'!$AA$3, "Medium", "High"))</f>
        <v>Medium</v>
      </c>
      <c r="BM1468">
        <v>1467</v>
      </c>
    </row>
    <row r="1469" spans="1:65" x14ac:dyDescent="0.25">
      <c r="A1469">
        <v>87679</v>
      </c>
      <c r="B1469" t="str">
        <f>IF(A1469 &lt;= 'Additional Data'!$B$2,"Low", IF(A1469 &lt;='Additional Data'!$B$3, "Medium", "High"))</f>
        <v>High</v>
      </c>
      <c r="C1469">
        <v>0</v>
      </c>
      <c r="D1469">
        <v>0</v>
      </c>
      <c r="E1469">
        <v>62</v>
      </c>
      <c r="F1469" t="str">
        <f t="shared" si="198"/>
        <v>Old</v>
      </c>
      <c r="G1469">
        <v>1259</v>
      </c>
      <c r="H1469">
        <v>172</v>
      </c>
      <c r="I1469">
        <v>815</v>
      </c>
      <c r="J1469">
        <v>97</v>
      </c>
      <c r="K1469">
        <v>148</v>
      </c>
      <c r="L1469">
        <v>33</v>
      </c>
      <c r="M1469">
        <f>INDEX('Additional Data'!$H$2:$M$2, MATCH(MAX(G1469:L1469), G1469:L1469,0))</f>
        <v>0</v>
      </c>
      <c r="N1469">
        <v>1</v>
      </c>
      <c r="O1469">
        <v>7</v>
      </c>
      <c r="P1469">
        <v>11</v>
      </c>
      <c r="Q1469">
        <v>10</v>
      </c>
      <c r="R1469">
        <v>4</v>
      </c>
      <c r="S1469">
        <v>1</v>
      </c>
      <c r="T1469">
        <v>0</v>
      </c>
      <c r="U1469">
        <v>1</v>
      </c>
      <c r="V1469">
        <v>1</v>
      </c>
      <c r="W1469">
        <v>0</v>
      </c>
      <c r="X1469">
        <v>0</v>
      </c>
      <c r="Y1469">
        <v>3</v>
      </c>
      <c r="Z1469">
        <v>11</v>
      </c>
      <c r="AA1469">
        <v>1</v>
      </c>
      <c r="AB1469">
        <v>32</v>
      </c>
      <c r="AC1469" t="str" cm="1">
        <f t="array" ref="AC1469">_xlfn.IFS(AB1469 &lt; 30, "&lt; 30", AB1469 &lt; 40, "30-39", AB1469 &lt; 50, "40-49", AB1469 &gt;= 50, "50+")</f>
        <v>30-39</v>
      </c>
      <c r="AD1469">
        <v>2496</v>
      </c>
      <c r="AE1469">
        <v>0</v>
      </c>
      <c r="AF1469">
        <v>0</v>
      </c>
      <c r="AG1469">
        <v>0</v>
      </c>
      <c r="AH1469">
        <v>1</v>
      </c>
      <c r="AI1469">
        <v>0</v>
      </c>
      <c r="AJ1469" t="str" cm="1">
        <f t="array" ref="AJ146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6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69">
        <v>0</v>
      </c>
      <c r="AM1469">
        <v>0</v>
      </c>
      <c r="AN1469">
        <v>1</v>
      </c>
      <c r="AO1469">
        <v>0</v>
      </c>
      <c r="AP1469">
        <v>0</v>
      </c>
      <c r="AQ1469" t="str" cm="1">
        <f t="array" ref="AQ146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69" t="str" cm="1">
        <f t="array" ref="AR146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69">
        <v>2491</v>
      </c>
      <c r="AT1469">
        <v>2458</v>
      </c>
      <c r="AU1469">
        <v>3</v>
      </c>
      <c r="AV1469">
        <v>0</v>
      </c>
      <c r="AW1469" t="s">
        <v>43</v>
      </c>
      <c r="AX1469" t="s">
        <v>12</v>
      </c>
      <c r="AY1469" t="str">
        <f t="shared" si="199"/>
        <v>Catalog</v>
      </c>
      <c r="AZ1469">
        <v>28</v>
      </c>
      <c r="BA1469" t="s">
        <v>48</v>
      </c>
      <c r="BB1469">
        <f t="shared" si="200"/>
        <v>28</v>
      </c>
      <c r="BC1469">
        <f t="shared" si="201"/>
        <v>2524</v>
      </c>
      <c r="BD1469">
        <f t="shared" si="202"/>
        <v>4</v>
      </c>
      <c r="BE1469">
        <f t="shared" si="203"/>
        <v>9</v>
      </c>
      <c r="BF1469">
        <f t="shared" si="204"/>
        <v>9</v>
      </c>
      <c r="BG1469">
        <f t="shared" si="205"/>
        <v>22</v>
      </c>
      <c r="BH1469">
        <f t="shared" si="206"/>
        <v>8</v>
      </c>
      <c r="BI1469" t="str">
        <f>VLOOKUP(BH1469,'Additional Data'!$E$1:$F$12,2,FALSE)</f>
        <v>Top Customer</v>
      </c>
      <c r="BJ1469" t="str">
        <f>IF(G1469 &lt;= 'Additional Data'!$Q$2, "Low", IF(G1469 &lt;= 'Additional Data'!$Q$3, "Medium", "High"))</f>
        <v>High</v>
      </c>
      <c r="BK1469" t="str">
        <f>IF(K1469 &lt;= 'Additional Data'!$V$2, "Low", IF(K1469 &lt;= 'Additional Data'!$V$3, "Medium", "High"))</f>
        <v>High</v>
      </c>
      <c r="BL1469" t="str">
        <f>IF(L1469 &lt;= 'Additional Data'!$AA$2, "Low", IF(L1469 &lt;= 'Additional Data'!$AA$3, "Medium", "High"))</f>
        <v>Medium</v>
      </c>
      <c r="BM1469">
        <v>1468</v>
      </c>
    </row>
    <row r="1470" spans="1:65" x14ac:dyDescent="0.25">
      <c r="A1470">
        <v>57867</v>
      </c>
      <c r="B1470" t="str">
        <f>IF(A1470 &lt;= 'Additional Data'!$B$2,"Low", IF(A1470 &lt;='Additional Data'!$B$3, "Medium", "High"))</f>
        <v>Medium</v>
      </c>
      <c r="C1470">
        <v>1</v>
      </c>
      <c r="D1470">
        <v>0</v>
      </c>
      <c r="E1470">
        <v>48</v>
      </c>
      <c r="F1470" t="str">
        <f t="shared" si="198"/>
        <v>Mid</v>
      </c>
      <c r="G1470">
        <v>344</v>
      </c>
      <c r="H1470">
        <v>35</v>
      </c>
      <c r="I1470">
        <v>178</v>
      </c>
      <c r="J1470">
        <v>15</v>
      </c>
      <c r="K1470">
        <v>23</v>
      </c>
      <c r="L1470">
        <v>17</v>
      </c>
      <c r="M1470">
        <f>INDEX('Additional Data'!$H$2:$M$2, MATCH(MAX(G1470:L1470), G1470:L1470,0))</f>
        <v>0</v>
      </c>
      <c r="N1470">
        <v>7</v>
      </c>
      <c r="O1470">
        <v>7</v>
      </c>
      <c r="P1470">
        <v>2</v>
      </c>
      <c r="Q1470">
        <v>9</v>
      </c>
      <c r="R1470">
        <v>6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3</v>
      </c>
      <c r="Z1470">
        <v>11</v>
      </c>
      <c r="AA1470">
        <v>0</v>
      </c>
      <c r="AB1470">
        <v>42</v>
      </c>
      <c r="AC1470" t="str" cm="1">
        <f t="array" ref="AC1470">_xlfn.IFS(AB1470 &lt; 30, "&lt; 30", AB1470 &lt; 40, "30-39", AB1470 &lt; 50, "40-49", AB1470 &gt;= 50, "50+")</f>
        <v>40-49</v>
      </c>
      <c r="AD1470">
        <v>2430</v>
      </c>
      <c r="AE1470">
        <v>0</v>
      </c>
      <c r="AF1470">
        <v>0</v>
      </c>
      <c r="AG1470">
        <v>0</v>
      </c>
      <c r="AH1470">
        <v>1</v>
      </c>
      <c r="AI1470">
        <v>0</v>
      </c>
      <c r="AJ1470" t="str" cm="1">
        <f t="array" ref="AJ147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7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70">
        <v>0</v>
      </c>
      <c r="AM1470">
        <v>0</v>
      </c>
      <c r="AN1470">
        <v>1</v>
      </c>
      <c r="AO1470">
        <v>0</v>
      </c>
      <c r="AP1470">
        <v>0</v>
      </c>
      <c r="AQ1470" t="str" cm="1">
        <f t="array" ref="AQ147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70" t="str" cm="1">
        <f t="array" ref="AR147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70">
        <v>595</v>
      </c>
      <c r="AT1470">
        <v>578</v>
      </c>
      <c r="AU1470">
        <v>0</v>
      </c>
      <c r="AV1470">
        <v>1</v>
      </c>
      <c r="AW1470" t="s">
        <v>46</v>
      </c>
      <c r="AX1470" t="s">
        <v>13</v>
      </c>
      <c r="AY1470" t="str">
        <f t="shared" si="199"/>
        <v>Store</v>
      </c>
      <c r="AZ1470">
        <v>18</v>
      </c>
      <c r="BA1470" t="s">
        <v>44</v>
      </c>
      <c r="BB1470">
        <f t="shared" si="200"/>
        <v>18</v>
      </c>
      <c r="BC1470">
        <f t="shared" si="201"/>
        <v>612</v>
      </c>
      <c r="BD1470">
        <f t="shared" si="202"/>
        <v>6</v>
      </c>
      <c r="BE1470">
        <f t="shared" si="203"/>
        <v>7</v>
      </c>
      <c r="BF1470">
        <f t="shared" si="204"/>
        <v>5</v>
      </c>
      <c r="BG1470">
        <f t="shared" si="205"/>
        <v>18</v>
      </c>
      <c r="BH1470">
        <f t="shared" si="206"/>
        <v>6</v>
      </c>
      <c r="BI1470" t="str">
        <f>VLOOKUP(BH1470,'Additional Data'!$E$1:$F$12,2,FALSE)</f>
        <v>Loyal Customer</v>
      </c>
      <c r="BJ1470" t="str">
        <f>IF(G1470 &lt;= 'Additional Data'!$Q$2, "Low", IF(G1470 &lt;= 'Additional Data'!$Q$3, "Medium", "High"))</f>
        <v>Medium</v>
      </c>
      <c r="BK1470" t="str">
        <f>IF(K1470 &lt;= 'Additional Data'!$V$2, "Low", IF(K1470 &lt;= 'Additional Data'!$V$3, "Medium", "High"))</f>
        <v>Medium</v>
      </c>
      <c r="BL1470" t="str">
        <f>IF(L1470 &lt;= 'Additional Data'!$AA$2, "Low", IF(L1470 &lt;= 'Additional Data'!$AA$3, "Medium", "High"))</f>
        <v>Medium</v>
      </c>
      <c r="BM1470">
        <v>1469</v>
      </c>
    </row>
    <row r="1471" spans="1:65" x14ac:dyDescent="0.25">
      <c r="A1471">
        <v>35765</v>
      </c>
      <c r="B1471" t="str">
        <f>IF(A1471 &lt;= 'Additional Data'!$B$2,"Low", IF(A1471 &lt;='Additional Data'!$B$3, "Medium", "High"))</f>
        <v>Medium</v>
      </c>
      <c r="C1471">
        <v>1</v>
      </c>
      <c r="D1471">
        <v>0</v>
      </c>
      <c r="E1471">
        <v>86</v>
      </c>
      <c r="F1471" t="str">
        <f t="shared" si="198"/>
        <v>Old</v>
      </c>
      <c r="G1471">
        <v>22</v>
      </c>
      <c r="H1471">
        <v>3</v>
      </c>
      <c r="I1471">
        <v>30</v>
      </c>
      <c r="J1471">
        <v>0</v>
      </c>
      <c r="K1471">
        <v>5</v>
      </c>
      <c r="L1471">
        <v>15</v>
      </c>
      <c r="M1471">
        <f>INDEX('Additional Data'!$H$2:$M$2, MATCH(MAX(G1471:L1471), G1471:L1471,0))</f>
        <v>0</v>
      </c>
      <c r="N1471">
        <v>2</v>
      </c>
      <c r="O1471">
        <v>2</v>
      </c>
      <c r="P1471">
        <v>0</v>
      </c>
      <c r="Q1471">
        <v>4</v>
      </c>
      <c r="R1471">
        <v>6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3</v>
      </c>
      <c r="Z1471">
        <v>11</v>
      </c>
      <c r="AA1471">
        <v>0</v>
      </c>
      <c r="AB1471">
        <v>30</v>
      </c>
      <c r="AC1471" t="str" cm="1">
        <f t="array" ref="AC1471">_xlfn.IFS(AB1471 &lt; 30, "&lt; 30", AB1471 &lt; 40, "30-39", AB1471 &lt; 50, "40-49", AB1471 &gt;= 50, "50+")</f>
        <v>30-39</v>
      </c>
      <c r="AD1471">
        <v>2359</v>
      </c>
      <c r="AE1471">
        <v>0</v>
      </c>
      <c r="AF1471">
        <v>1</v>
      </c>
      <c r="AG1471">
        <v>0</v>
      </c>
      <c r="AH1471">
        <v>0</v>
      </c>
      <c r="AI1471">
        <v>0</v>
      </c>
      <c r="AJ1471" t="str" cm="1">
        <f t="array" ref="AJ147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7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71">
        <v>0</v>
      </c>
      <c r="AM1471">
        <v>0</v>
      </c>
      <c r="AN1471">
        <v>1</v>
      </c>
      <c r="AO1471">
        <v>0</v>
      </c>
      <c r="AP1471">
        <v>0</v>
      </c>
      <c r="AQ1471" t="str" cm="1">
        <f t="array" ref="AQ147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71" t="str" cm="1">
        <f t="array" ref="AR147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71">
        <v>60</v>
      </c>
      <c r="AT1471">
        <v>45</v>
      </c>
      <c r="AU1471">
        <v>0</v>
      </c>
      <c r="AV1471">
        <v>1</v>
      </c>
      <c r="AW1471" t="s">
        <v>47</v>
      </c>
      <c r="AX1471" t="s">
        <v>13</v>
      </c>
      <c r="AY1471" t="str">
        <f t="shared" si="199"/>
        <v>Store</v>
      </c>
      <c r="AZ1471">
        <v>6</v>
      </c>
      <c r="BA1471" t="s">
        <v>44</v>
      </c>
      <c r="BB1471">
        <f t="shared" si="200"/>
        <v>6</v>
      </c>
      <c r="BC1471">
        <f t="shared" si="201"/>
        <v>75</v>
      </c>
      <c r="BD1471">
        <f t="shared" si="202"/>
        <v>1.9999999999999996</v>
      </c>
      <c r="BE1471">
        <f t="shared" si="203"/>
        <v>2</v>
      </c>
      <c r="BF1471">
        <f t="shared" si="204"/>
        <v>2</v>
      </c>
      <c r="BG1471">
        <f t="shared" si="205"/>
        <v>6</v>
      </c>
      <c r="BH1471">
        <f t="shared" si="206"/>
        <v>0</v>
      </c>
      <c r="BI1471" t="str">
        <f>VLOOKUP(BH1471,'Additional Data'!$E$1:$F$12,2,FALSE)</f>
        <v>Churned Customer</v>
      </c>
      <c r="BJ1471" t="str">
        <f>IF(G1471 &lt;= 'Additional Data'!$Q$2, "Low", IF(G1471 &lt;= 'Additional Data'!$Q$3, "Medium", "High"))</f>
        <v>Low</v>
      </c>
      <c r="BK1471" t="str">
        <f>IF(K1471 &lt;= 'Additional Data'!$V$2, "Low", IF(K1471 &lt;= 'Additional Data'!$V$3, "Medium", "High"))</f>
        <v>Medium</v>
      </c>
      <c r="BL1471" t="str">
        <f>IF(L1471 &lt;= 'Additional Data'!$AA$2, "Low", IF(L1471 &lt;= 'Additional Data'!$AA$3, "Medium", "High"))</f>
        <v>Medium</v>
      </c>
      <c r="BM1471">
        <v>1470</v>
      </c>
    </row>
    <row r="1472" spans="1:65" x14ac:dyDescent="0.25">
      <c r="A1472">
        <v>65492</v>
      </c>
      <c r="B1472" t="str">
        <f>IF(A1472 &lt;= 'Additional Data'!$B$2,"Low", IF(A1472 &lt;='Additional Data'!$B$3, "Medium", "High"))</f>
        <v>Medium</v>
      </c>
      <c r="C1472">
        <v>0</v>
      </c>
      <c r="D1472">
        <v>0</v>
      </c>
      <c r="E1472">
        <v>73</v>
      </c>
      <c r="F1472" t="str">
        <f t="shared" si="198"/>
        <v>Old</v>
      </c>
      <c r="G1472">
        <v>247</v>
      </c>
      <c r="H1472">
        <v>161</v>
      </c>
      <c r="I1472">
        <v>295</v>
      </c>
      <c r="J1472">
        <v>210</v>
      </c>
      <c r="K1472">
        <v>85</v>
      </c>
      <c r="L1472">
        <v>47</v>
      </c>
      <c r="M1472">
        <f>INDEX('Additional Data'!$H$2:$M$2, MATCH(MAX(G1472:L1472), G1472:L1472,0))</f>
        <v>0</v>
      </c>
      <c r="N1472">
        <v>2</v>
      </c>
      <c r="O1472">
        <v>4</v>
      </c>
      <c r="P1472">
        <v>7</v>
      </c>
      <c r="Q1472">
        <v>13</v>
      </c>
      <c r="R1472">
        <v>2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3</v>
      </c>
      <c r="Z1472">
        <v>11</v>
      </c>
      <c r="AA1472">
        <v>0</v>
      </c>
      <c r="AB1472">
        <v>61</v>
      </c>
      <c r="AC1472" t="str" cm="1">
        <f t="array" ref="AC1472">_xlfn.IFS(AB1472 &lt; 30, "&lt; 30", AB1472 &lt; 40, "30-39", AB1472 &lt; 50, "40-49", AB1472 &gt;= 50, "50+")</f>
        <v>50+</v>
      </c>
      <c r="AD1472">
        <v>2313</v>
      </c>
      <c r="AE1472">
        <v>0</v>
      </c>
      <c r="AF1472">
        <v>1</v>
      </c>
      <c r="AG1472">
        <v>0</v>
      </c>
      <c r="AH1472">
        <v>0</v>
      </c>
      <c r="AI1472">
        <v>0</v>
      </c>
      <c r="AJ1472" t="str" cm="1">
        <f t="array" ref="AJ147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7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72">
        <v>0</v>
      </c>
      <c r="AM1472">
        <v>0</v>
      </c>
      <c r="AN1472">
        <v>1</v>
      </c>
      <c r="AO1472">
        <v>0</v>
      </c>
      <c r="AP1472">
        <v>0</v>
      </c>
      <c r="AQ1472" t="str" cm="1">
        <f t="array" ref="AQ147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72" t="str" cm="1">
        <f t="array" ref="AR147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72">
        <v>998</v>
      </c>
      <c r="AT1472">
        <v>951</v>
      </c>
      <c r="AU1472">
        <v>0</v>
      </c>
      <c r="AV1472">
        <v>0</v>
      </c>
      <c r="AW1472" t="s">
        <v>43</v>
      </c>
      <c r="AX1472" t="s">
        <v>13</v>
      </c>
      <c r="AY1472" t="str">
        <f t="shared" si="199"/>
        <v>Store</v>
      </c>
      <c r="AZ1472">
        <v>24</v>
      </c>
      <c r="BA1472" t="s">
        <v>44</v>
      </c>
      <c r="BB1472">
        <f t="shared" si="200"/>
        <v>24</v>
      </c>
      <c r="BC1472">
        <f t="shared" si="201"/>
        <v>1045</v>
      </c>
      <c r="BD1472">
        <f t="shared" si="202"/>
        <v>3.0000000000000004</v>
      </c>
      <c r="BE1472">
        <f t="shared" si="203"/>
        <v>9</v>
      </c>
      <c r="BF1472">
        <f t="shared" si="204"/>
        <v>7</v>
      </c>
      <c r="BG1472">
        <f t="shared" si="205"/>
        <v>19</v>
      </c>
      <c r="BH1472">
        <f t="shared" si="206"/>
        <v>7</v>
      </c>
      <c r="BI1472" t="str">
        <f>VLOOKUP(BH1472,'Additional Data'!$E$1:$F$12,2,FALSE)</f>
        <v>Loyal Customer</v>
      </c>
      <c r="BJ1472" t="str">
        <f>IF(G1472 &lt;= 'Additional Data'!$Q$2, "Low", IF(G1472 &lt;= 'Additional Data'!$Q$3, "Medium", "High"))</f>
        <v>Medium</v>
      </c>
      <c r="BK1472" t="str">
        <f>IF(K1472 &lt;= 'Additional Data'!$V$2, "Low", IF(K1472 &lt;= 'Additional Data'!$V$3, "Medium", "High"))</f>
        <v>High</v>
      </c>
      <c r="BL1472" t="str">
        <f>IF(L1472 &lt;= 'Additional Data'!$AA$2, "Low", IF(L1472 &lt;= 'Additional Data'!$AA$3, "Medium", "High"))</f>
        <v>Medium</v>
      </c>
      <c r="BM1472">
        <v>1471</v>
      </c>
    </row>
    <row r="1473" spans="1:65" x14ac:dyDescent="0.25">
      <c r="A1473">
        <v>32952</v>
      </c>
      <c r="B1473" t="str">
        <f>IF(A1473 &lt;= 'Additional Data'!$B$2,"Low", IF(A1473 &lt;='Additional Data'!$B$3, "Medium", "High"))</f>
        <v>Low</v>
      </c>
      <c r="C1473">
        <v>1</v>
      </c>
      <c r="D1473">
        <v>0</v>
      </c>
      <c r="E1473">
        <v>36</v>
      </c>
      <c r="F1473" t="str">
        <f t="shared" si="198"/>
        <v>Mid</v>
      </c>
      <c r="G1473">
        <v>38</v>
      </c>
      <c r="H1473">
        <v>0</v>
      </c>
      <c r="I1473">
        <v>12</v>
      </c>
      <c r="J1473">
        <v>3</v>
      </c>
      <c r="K1473">
        <v>1</v>
      </c>
      <c r="L1473">
        <v>1</v>
      </c>
      <c r="M1473">
        <f>INDEX('Additional Data'!$H$2:$M$2, MATCH(MAX(G1473:L1473), G1473:L1473,0))</f>
        <v>0</v>
      </c>
      <c r="N1473">
        <v>1</v>
      </c>
      <c r="O1473">
        <v>2</v>
      </c>
      <c r="P1473">
        <v>0</v>
      </c>
      <c r="Q1473">
        <v>3</v>
      </c>
      <c r="R1473">
        <v>7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3</v>
      </c>
      <c r="Z1473">
        <v>11</v>
      </c>
      <c r="AA1473">
        <v>0</v>
      </c>
      <c r="AB1473">
        <v>43</v>
      </c>
      <c r="AC1473" t="str" cm="1">
        <f t="array" ref="AC1473">_xlfn.IFS(AB1473 &lt; 30, "&lt; 30", AB1473 &lt; 40, "30-39", AB1473 &lt; 50, "40-49", AB1473 &gt;= 50, "50+")</f>
        <v>40-49</v>
      </c>
      <c r="AD1473">
        <v>2369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 t="str" cm="1">
        <f t="array" ref="AJ147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47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73">
        <v>0</v>
      </c>
      <c r="AM1473">
        <v>0</v>
      </c>
      <c r="AN1473">
        <v>1</v>
      </c>
      <c r="AO1473">
        <v>0</v>
      </c>
      <c r="AP1473">
        <v>0</v>
      </c>
      <c r="AQ1473" t="str" cm="1">
        <f t="array" ref="AQ147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73" t="str" cm="1">
        <f t="array" ref="AR147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73">
        <v>54</v>
      </c>
      <c r="AT1473">
        <v>53</v>
      </c>
      <c r="AU1473">
        <v>0</v>
      </c>
      <c r="AV1473">
        <v>1</v>
      </c>
      <c r="AW1473" t="s">
        <v>45</v>
      </c>
      <c r="AX1473" t="s">
        <v>13</v>
      </c>
      <c r="AY1473" t="str">
        <f t="shared" si="199"/>
        <v>Store</v>
      </c>
      <c r="AZ1473">
        <v>5</v>
      </c>
      <c r="BA1473" t="s">
        <v>44</v>
      </c>
      <c r="BB1473">
        <f t="shared" si="200"/>
        <v>5</v>
      </c>
      <c r="BC1473">
        <f t="shared" si="201"/>
        <v>55</v>
      </c>
      <c r="BD1473">
        <f t="shared" si="202"/>
        <v>7</v>
      </c>
      <c r="BE1473">
        <f t="shared" si="203"/>
        <v>1</v>
      </c>
      <c r="BF1473">
        <f t="shared" si="204"/>
        <v>1</v>
      </c>
      <c r="BG1473">
        <f t="shared" si="205"/>
        <v>9</v>
      </c>
      <c r="BH1473">
        <f t="shared" si="206"/>
        <v>2</v>
      </c>
      <c r="BI1473" t="str">
        <f>VLOOKUP(BH1473,'Additional Data'!$E$1:$F$12,2,FALSE)</f>
        <v>Churned Customer</v>
      </c>
      <c r="BJ1473" t="str">
        <f>IF(G1473 &lt;= 'Additional Data'!$Q$2, "Low", IF(G1473 &lt;= 'Additional Data'!$Q$3, "Medium", "High"))</f>
        <v>Medium</v>
      </c>
      <c r="BK1473" t="str">
        <f>IF(K1473 &lt;= 'Additional Data'!$V$2, "Low", IF(K1473 &lt;= 'Additional Data'!$V$3, "Medium", "High"))</f>
        <v>Low</v>
      </c>
      <c r="BL1473" t="str">
        <f>IF(L1473 &lt;= 'Additional Data'!$AA$2, "Low", IF(L1473 &lt;= 'Additional Data'!$AA$3, "Medium", "High"))</f>
        <v>Low</v>
      </c>
      <c r="BM1473">
        <v>1472</v>
      </c>
    </row>
    <row r="1474" spans="1:65" x14ac:dyDescent="0.25">
      <c r="A1474">
        <v>53374</v>
      </c>
      <c r="B1474" t="str">
        <f>IF(A1474 &lt;= 'Additional Data'!$B$2,"Low", IF(A1474 &lt;='Additional Data'!$B$3, "Medium", "High"))</f>
        <v>Medium</v>
      </c>
      <c r="C1474">
        <v>0</v>
      </c>
      <c r="D1474">
        <v>1</v>
      </c>
      <c r="E1474">
        <v>34</v>
      </c>
      <c r="F1474" t="str">
        <f t="shared" ref="F1474:F1537" si="207">IF(E1474&lt;=7,"Very Recent",IF(E1474&lt;=30,"Recent",IF(E1474&lt;=60,"Mid","Old")))</f>
        <v>Mid</v>
      </c>
      <c r="G1474">
        <v>896</v>
      </c>
      <c r="H1474">
        <v>10</v>
      </c>
      <c r="I1474">
        <v>101</v>
      </c>
      <c r="J1474">
        <v>13</v>
      </c>
      <c r="K1474">
        <v>10</v>
      </c>
      <c r="L1474">
        <v>34</v>
      </c>
      <c r="M1474">
        <f>INDEX('Additional Data'!$H$2:$M$2, MATCH(MAX(G1474:L1474), G1474:L1474,0))</f>
        <v>0</v>
      </c>
      <c r="N1474">
        <v>6</v>
      </c>
      <c r="O1474">
        <v>4</v>
      </c>
      <c r="P1474">
        <v>2</v>
      </c>
      <c r="Q1474">
        <v>9</v>
      </c>
      <c r="R1474">
        <v>9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3</v>
      </c>
      <c r="Z1474">
        <v>11</v>
      </c>
      <c r="AA1474">
        <v>1</v>
      </c>
      <c r="AB1474">
        <v>51</v>
      </c>
      <c r="AC1474" t="str" cm="1">
        <f t="array" ref="AC1474">_xlfn.IFS(AB1474 &lt; 30, "&lt; 30", AB1474 &lt; 40, "30-39", AB1474 &lt; 50, "40-49", AB1474 &gt;= 50, "50+")</f>
        <v>50+</v>
      </c>
      <c r="AD1474">
        <v>2841</v>
      </c>
      <c r="AE1474">
        <v>0</v>
      </c>
      <c r="AF1474">
        <v>0</v>
      </c>
      <c r="AG1474">
        <v>0</v>
      </c>
      <c r="AH1474">
        <v>1</v>
      </c>
      <c r="AI1474">
        <v>0</v>
      </c>
      <c r="AJ1474" t="str" cm="1">
        <f t="array" ref="AJ147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7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74">
        <v>0</v>
      </c>
      <c r="AM1474">
        <v>0</v>
      </c>
      <c r="AN1474">
        <v>0</v>
      </c>
      <c r="AO1474">
        <v>0</v>
      </c>
      <c r="AP1474">
        <v>1</v>
      </c>
      <c r="AQ1474" t="str" cm="1">
        <f t="array" ref="AQ147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474" t="str" cm="1">
        <f t="array" ref="AR147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74">
        <v>1030</v>
      </c>
      <c r="AT1474">
        <v>996</v>
      </c>
      <c r="AU1474">
        <v>1</v>
      </c>
      <c r="AV1474">
        <v>1</v>
      </c>
      <c r="AW1474" t="s">
        <v>43</v>
      </c>
      <c r="AX1474" t="s">
        <v>13</v>
      </c>
      <c r="AY1474" t="str">
        <f t="shared" ref="AY1474:AY1537" si="208">IF(AND(O1474 &gt;= P1474, O1474 &gt;= Q1474), "Web", IF(AND(P1474 &gt;= O1474, P1474 &gt;= Q1474), "Catalog", "Store"))</f>
        <v>Store</v>
      </c>
      <c r="AZ1474">
        <v>15</v>
      </c>
      <c r="BA1474" t="s">
        <v>48</v>
      </c>
      <c r="BB1474">
        <f t="shared" ref="BB1474:BB1537" si="209">SUM(O1474:Q1474)</f>
        <v>15</v>
      </c>
      <c r="BC1474">
        <f t="shared" ref="BC1474:BC1537" si="210">SUM(G1474:L1474)</f>
        <v>1064</v>
      </c>
      <c r="BD1474">
        <f t="shared" ref="BD1474:BD1537" si="211">(1-_xlfn.PERCENTRANK.INC($E:$E,E1474,1))*10</f>
        <v>7</v>
      </c>
      <c r="BE1474">
        <f t="shared" ref="BE1474:BE1537" si="212">_xlfn.PERCENTRANK.INC($BB:$BB,BB1474,1)*10</f>
        <v>5</v>
      </c>
      <c r="BF1474">
        <f t="shared" ref="BF1474:BF1537" si="213">_xlfn.PERCENTRANK.INC($BC:$BC,BC1474,1)*10</f>
        <v>7</v>
      </c>
      <c r="BG1474">
        <f t="shared" ref="BG1474:BG1537" si="214">SUM(BD1474:BF1474)</f>
        <v>19</v>
      </c>
      <c r="BH1474">
        <f t="shared" ref="BH1474:BH1537" si="215">_xlfn.PERCENTRANK.INC($BG:$BG,BG1474,1)*10</f>
        <v>7</v>
      </c>
      <c r="BI1474" t="str">
        <f>VLOOKUP(BH1474,'Additional Data'!$E$1:$F$12,2,FALSE)</f>
        <v>Loyal Customer</v>
      </c>
      <c r="BJ1474" t="str">
        <f>IF(G1474 &lt;= 'Additional Data'!$Q$2, "Low", IF(G1474 &lt;= 'Additional Data'!$Q$3, "Medium", "High"))</f>
        <v>High</v>
      </c>
      <c r="BK1474" t="str">
        <f>IF(K1474 &lt;= 'Additional Data'!$V$2, "Low", IF(K1474 &lt;= 'Additional Data'!$V$3, "Medium", "High"))</f>
        <v>Medium</v>
      </c>
      <c r="BL1474" t="str">
        <f>IF(L1474 &lt;= 'Additional Data'!$AA$2, "Low", IF(L1474 &lt;= 'Additional Data'!$AA$3, "Medium", "High"))</f>
        <v>Medium</v>
      </c>
      <c r="BM1474">
        <v>1473</v>
      </c>
    </row>
    <row r="1475" spans="1:65" x14ac:dyDescent="0.25">
      <c r="A1475">
        <v>71706</v>
      </c>
      <c r="B1475" t="str">
        <f>IF(A1475 &lt;= 'Additional Data'!$B$2,"Low", IF(A1475 &lt;='Additional Data'!$B$3, "Medium", "High"))</f>
        <v>High</v>
      </c>
      <c r="C1475">
        <v>0</v>
      </c>
      <c r="D1475">
        <v>1</v>
      </c>
      <c r="E1475">
        <v>16</v>
      </c>
      <c r="F1475" t="str">
        <f t="shared" si="207"/>
        <v>Recent</v>
      </c>
      <c r="G1475">
        <v>931</v>
      </c>
      <c r="H1475">
        <v>56</v>
      </c>
      <c r="I1475">
        <v>253</v>
      </c>
      <c r="J1475">
        <v>91</v>
      </c>
      <c r="K1475">
        <v>98</v>
      </c>
      <c r="L1475">
        <v>14</v>
      </c>
      <c r="M1475">
        <f>INDEX('Additional Data'!$H$2:$M$2, MATCH(MAX(G1475:L1475), G1475:L1475,0))</f>
        <v>0</v>
      </c>
      <c r="N1475">
        <v>4</v>
      </c>
      <c r="O1475">
        <v>9</v>
      </c>
      <c r="P1475">
        <v>5</v>
      </c>
      <c r="Q1475">
        <v>7</v>
      </c>
      <c r="R1475">
        <v>5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3</v>
      </c>
      <c r="Z1475">
        <v>11</v>
      </c>
      <c r="AA1475">
        <v>0</v>
      </c>
      <c r="AB1475">
        <v>61</v>
      </c>
      <c r="AC1475" t="str" cm="1">
        <f t="array" ref="AC1475">_xlfn.IFS(AB1475 &lt; 30, "&lt; 30", AB1475 &lt; 40, "30-39", AB1475 &lt; 50, "40-49", AB1475 &gt;= 50, "50+")</f>
        <v>50+</v>
      </c>
      <c r="AD1475">
        <v>2752</v>
      </c>
      <c r="AE1475">
        <v>0</v>
      </c>
      <c r="AF1475">
        <v>0</v>
      </c>
      <c r="AG1475">
        <v>0</v>
      </c>
      <c r="AH1475">
        <v>1</v>
      </c>
      <c r="AI1475">
        <v>0</v>
      </c>
      <c r="AJ1475" t="str" cm="1">
        <f t="array" ref="AJ147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7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75">
        <v>0</v>
      </c>
      <c r="AM1475">
        <v>0</v>
      </c>
      <c r="AN1475">
        <v>1</v>
      </c>
      <c r="AO1475">
        <v>0</v>
      </c>
      <c r="AP1475">
        <v>0</v>
      </c>
      <c r="AQ1475" t="str" cm="1">
        <f t="array" ref="AQ147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75" t="str" cm="1">
        <f t="array" ref="AR147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75">
        <v>1429</v>
      </c>
      <c r="AT1475">
        <v>1415</v>
      </c>
      <c r="AU1475">
        <v>0</v>
      </c>
      <c r="AV1475">
        <v>1</v>
      </c>
      <c r="AW1475" t="s">
        <v>43</v>
      </c>
      <c r="AX1475" t="s">
        <v>11</v>
      </c>
      <c r="AY1475" t="str">
        <f t="shared" si="208"/>
        <v>Web</v>
      </c>
      <c r="AZ1475">
        <v>21</v>
      </c>
      <c r="BA1475" t="s">
        <v>44</v>
      </c>
      <c r="BB1475">
        <f t="shared" si="209"/>
        <v>21</v>
      </c>
      <c r="BC1475">
        <f t="shared" si="210"/>
        <v>1443</v>
      </c>
      <c r="BD1475">
        <f t="shared" si="211"/>
        <v>9</v>
      </c>
      <c r="BE1475">
        <f t="shared" si="212"/>
        <v>8</v>
      </c>
      <c r="BF1475">
        <f t="shared" si="213"/>
        <v>8</v>
      </c>
      <c r="BG1475">
        <f t="shared" si="214"/>
        <v>25</v>
      </c>
      <c r="BH1475">
        <f t="shared" si="215"/>
        <v>9</v>
      </c>
      <c r="BI1475" t="str">
        <f>VLOOKUP(BH1475,'Additional Data'!$E$1:$F$12,2,FALSE)</f>
        <v>Top Customer</v>
      </c>
      <c r="BJ1475" t="str">
        <f>IF(G1475 &lt;= 'Additional Data'!$Q$2, "Low", IF(G1475 &lt;= 'Additional Data'!$Q$3, "Medium", "High"))</f>
        <v>High</v>
      </c>
      <c r="BK1475" t="str">
        <f>IF(K1475 &lt;= 'Additional Data'!$V$2, "Low", IF(K1475 &lt;= 'Additional Data'!$V$3, "Medium", "High"))</f>
        <v>High</v>
      </c>
      <c r="BL1475" t="str">
        <f>IF(L1475 &lt;= 'Additional Data'!$AA$2, "Low", IF(L1475 &lt;= 'Additional Data'!$AA$3, "Medium", "High"))</f>
        <v>Medium</v>
      </c>
      <c r="BM1475">
        <v>1474</v>
      </c>
    </row>
    <row r="1476" spans="1:65" x14ac:dyDescent="0.25">
      <c r="A1476">
        <v>68487</v>
      </c>
      <c r="B1476" t="str">
        <f>IF(A1476 &lt;= 'Additional Data'!$B$2,"Low", IF(A1476 &lt;='Additional Data'!$B$3, "Medium", "High"))</f>
        <v>High</v>
      </c>
      <c r="C1476">
        <v>0</v>
      </c>
      <c r="D1476">
        <v>0</v>
      </c>
      <c r="E1476">
        <v>48</v>
      </c>
      <c r="F1476" t="str">
        <f t="shared" si="207"/>
        <v>Mid</v>
      </c>
      <c r="G1476">
        <v>758</v>
      </c>
      <c r="H1476">
        <v>12</v>
      </c>
      <c r="I1476">
        <v>385</v>
      </c>
      <c r="J1476">
        <v>33</v>
      </c>
      <c r="K1476">
        <v>89</v>
      </c>
      <c r="L1476">
        <v>89</v>
      </c>
      <c r="M1476">
        <f>INDEX('Additional Data'!$H$2:$M$2, MATCH(MAX(G1476:L1476), G1476:L1476,0))</f>
        <v>0</v>
      </c>
      <c r="N1476">
        <v>1</v>
      </c>
      <c r="O1476">
        <v>9</v>
      </c>
      <c r="P1476">
        <v>7</v>
      </c>
      <c r="Q1476">
        <v>13</v>
      </c>
      <c r="R1476">
        <v>4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3</v>
      </c>
      <c r="Z1476">
        <v>11</v>
      </c>
      <c r="AA1476">
        <v>0</v>
      </c>
      <c r="AB1476">
        <v>32</v>
      </c>
      <c r="AC1476" t="str" cm="1">
        <f t="array" ref="AC1476">_xlfn.IFS(AB1476 &lt; 30, "&lt; 30", AB1476 &lt; 40, "30-39", AB1476 &lt; 50, "40-49", AB1476 &gt;= 50, "50+")</f>
        <v>30-39</v>
      </c>
      <c r="AD1476">
        <v>2691</v>
      </c>
      <c r="AE1476">
        <v>0</v>
      </c>
      <c r="AF1476">
        <v>1</v>
      </c>
      <c r="AG1476">
        <v>0</v>
      </c>
      <c r="AH1476">
        <v>0</v>
      </c>
      <c r="AI1476">
        <v>0</v>
      </c>
      <c r="AJ1476" t="str" cm="1">
        <f t="array" ref="AJ147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7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76">
        <v>0</v>
      </c>
      <c r="AM1476">
        <v>0</v>
      </c>
      <c r="AN1476">
        <v>1</v>
      </c>
      <c r="AO1476">
        <v>0</v>
      </c>
      <c r="AP1476">
        <v>0</v>
      </c>
      <c r="AQ1476" t="str" cm="1">
        <f t="array" ref="AQ147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76" t="str" cm="1">
        <f t="array" ref="AR147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76">
        <v>1277</v>
      </c>
      <c r="AT1476">
        <v>1188</v>
      </c>
      <c r="AU1476">
        <v>0</v>
      </c>
      <c r="AV1476">
        <v>0</v>
      </c>
      <c r="AW1476" t="s">
        <v>43</v>
      </c>
      <c r="AX1476" t="s">
        <v>13</v>
      </c>
      <c r="AY1476" t="str">
        <f t="shared" si="208"/>
        <v>Store</v>
      </c>
      <c r="AZ1476">
        <v>29</v>
      </c>
      <c r="BA1476" t="s">
        <v>44</v>
      </c>
      <c r="BB1476">
        <f t="shared" si="209"/>
        <v>29</v>
      </c>
      <c r="BC1476">
        <f t="shared" si="210"/>
        <v>1366</v>
      </c>
      <c r="BD1476">
        <f t="shared" si="211"/>
        <v>6</v>
      </c>
      <c r="BE1476">
        <f t="shared" si="212"/>
        <v>9</v>
      </c>
      <c r="BF1476">
        <f t="shared" si="213"/>
        <v>8</v>
      </c>
      <c r="BG1476">
        <f t="shared" si="214"/>
        <v>23</v>
      </c>
      <c r="BH1476">
        <f t="shared" si="215"/>
        <v>8</v>
      </c>
      <c r="BI1476" t="str">
        <f>VLOOKUP(BH1476,'Additional Data'!$E$1:$F$12,2,FALSE)</f>
        <v>Top Customer</v>
      </c>
      <c r="BJ1476" t="str">
        <f>IF(G1476 &lt;= 'Additional Data'!$Q$2, "Low", IF(G1476 &lt;= 'Additional Data'!$Q$3, "Medium", "High"))</f>
        <v>High</v>
      </c>
      <c r="BK1476" t="str">
        <f>IF(K1476 &lt;= 'Additional Data'!$V$2, "Low", IF(K1476 &lt;= 'Additional Data'!$V$3, "Medium", "High"))</f>
        <v>High</v>
      </c>
      <c r="BL1476" t="str">
        <f>IF(L1476 &lt;= 'Additional Data'!$AA$2, "Low", IF(L1476 &lt;= 'Additional Data'!$AA$3, "Medium", "High"))</f>
        <v>High</v>
      </c>
      <c r="BM1476">
        <v>1475</v>
      </c>
    </row>
    <row r="1477" spans="1:65" x14ac:dyDescent="0.25">
      <c r="A1477">
        <v>53253</v>
      </c>
      <c r="B1477" t="str">
        <f>IF(A1477 &lt;= 'Additional Data'!$B$2,"Low", IF(A1477 &lt;='Additional Data'!$B$3, "Medium", "High"))</f>
        <v>Medium</v>
      </c>
      <c r="C1477">
        <v>1</v>
      </c>
      <c r="D1477">
        <v>1</v>
      </c>
      <c r="E1477">
        <v>61</v>
      </c>
      <c r="F1477" t="str">
        <f t="shared" si="207"/>
        <v>Old</v>
      </c>
      <c r="G1477">
        <v>216</v>
      </c>
      <c r="H1477">
        <v>9</v>
      </c>
      <c r="I1477">
        <v>57</v>
      </c>
      <c r="J1477">
        <v>20</v>
      </c>
      <c r="K1477">
        <v>9</v>
      </c>
      <c r="L1477">
        <v>125</v>
      </c>
      <c r="M1477">
        <f>INDEX('Additional Data'!$H$2:$M$2, MATCH(MAX(G1477:L1477), G1477:L1477,0))</f>
        <v>0</v>
      </c>
      <c r="N1477">
        <v>7</v>
      </c>
      <c r="O1477">
        <v>4</v>
      </c>
      <c r="P1477">
        <v>3</v>
      </c>
      <c r="Q1477">
        <v>5</v>
      </c>
      <c r="R1477">
        <v>5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3</v>
      </c>
      <c r="Z1477">
        <v>11</v>
      </c>
      <c r="AA1477">
        <v>0</v>
      </c>
      <c r="AB1477">
        <v>45</v>
      </c>
      <c r="AC1477" t="str" cm="1">
        <f t="array" ref="AC1477">_xlfn.IFS(AB1477 &lt; 30, "&lt; 30", AB1477 &lt; 40, "30-39", AB1477 &lt; 50, "40-49", AB1477 &gt;= 50, "50+")</f>
        <v>40-49</v>
      </c>
      <c r="AD1477">
        <v>2662</v>
      </c>
      <c r="AE1477">
        <v>0</v>
      </c>
      <c r="AF1477">
        <v>0</v>
      </c>
      <c r="AG1477">
        <v>0</v>
      </c>
      <c r="AH1477">
        <v>1</v>
      </c>
      <c r="AI1477">
        <v>0</v>
      </c>
      <c r="AJ1477" t="str" cm="1">
        <f t="array" ref="AJ147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7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77">
        <v>0</v>
      </c>
      <c r="AM1477">
        <v>0</v>
      </c>
      <c r="AN1477">
        <v>0</v>
      </c>
      <c r="AO1477">
        <v>1</v>
      </c>
      <c r="AP1477">
        <v>0</v>
      </c>
      <c r="AQ1477" t="str" cm="1">
        <f t="array" ref="AQ147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477" t="str" cm="1">
        <f t="array" ref="AR147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77">
        <v>311</v>
      </c>
      <c r="AT1477">
        <v>186</v>
      </c>
      <c r="AU1477">
        <v>0</v>
      </c>
      <c r="AV1477">
        <v>2</v>
      </c>
      <c r="AW1477" t="s">
        <v>47</v>
      </c>
      <c r="AX1477" t="s">
        <v>13</v>
      </c>
      <c r="AY1477" t="str">
        <f t="shared" si="208"/>
        <v>Store</v>
      </c>
      <c r="AZ1477">
        <v>12</v>
      </c>
      <c r="BA1477" t="s">
        <v>44</v>
      </c>
      <c r="BB1477">
        <f t="shared" si="209"/>
        <v>12</v>
      </c>
      <c r="BC1477">
        <f t="shared" si="210"/>
        <v>436</v>
      </c>
      <c r="BD1477">
        <f t="shared" si="211"/>
        <v>4</v>
      </c>
      <c r="BE1477">
        <f t="shared" si="212"/>
        <v>4</v>
      </c>
      <c r="BF1477">
        <f t="shared" si="213"/>
        <v>5</v>
      </c>
      <c r="BG1477">
        <f t="shared" si="214"/>
        <v>13</v>
      </c>
      <c r="BH1477">
        <f t="shared" si="215"/>
        <v>3</v>
      </c>
      <c r="BI1477" t="str">
        <f>VLOOKUP(BH1477,'Additional Data'!$E$1:$F$12,2,FALSE)</f>
        <v>At Risk</v>
      </c>
      <c r="BJ1477" t="str">
        <f>IF(G1477 &lt;= 'Additional Data'!$Q$2, "Low", IF(G1477 &lt;= 'Additional Data'!$Q$3, "Medium", "High"))</f>
        <v>Medium</v>
      </c>
      <c r="BK1477" t="str">
        <f>IF(K1477 &lt;= 'Additional Data'!$V$2, "Low", IF(K1477 &lt;= 'Additional Data'!$V$3, "Medium", "High"))</f>
        <v>Medium</v>
      </c>
      <c r="BL1477" t="str">
        <f>IF(L1477 &lt;= 'Additional Data'!$AA$2, "Low", IF(L1477 &lt;= 'Additional Data'!$AA$3, "Medium", "High"))</f>
        <v>High</v>
      </c>
      <c r="BM1477">
        <v>1476</v>
      </c>
    </row>
    <row r="1478" spans="1:65" x14ac:dyDescent="0.25">
      <c r="A1478">
        <v>31163</v>
      </c>
      <c r="B1478" t="str">
        <f>IF(A1478 &lt;= 'Additional Data'!$B$2,"Low", IF(A1478 &lt;='Additional Data'!$B$3, "Medium", "High"))</f>
        <v>Low</v>
      </c>
      <c r="C1478">
        <v>1</v>
      </c>
      <c r="D1478">
        <v>0</v>
      </c>
      <c r="E1478">
        <v>54</v>
      </c>
      <c r="F1478" t="str">
        <f t="shared" si="207"/>
        <v>Mid</v>
      </c>
      <c r="G1478">
        <v>2</v>
      </c>
      <c r="H1478">
        <v>3</v>
      </c>
      <c r="I1478">
        <v>10</v>
      </c>
      <c r="J1478">
        <v>11</v>
      </c>
      <c r="K1478">
        <v>2</v>
      </c>
      <c r="L1478">
        <v>10</v>
      </c>
      <c r="M1478">
        <f>INDEX('Additional Data'!$H$2:$M$2, MATCH(MAX(G1478:L1478), G1478:L1478,0))</f>
        <v>0</v>
      </c>
      <c r="N1478">
        <v>1</v>
      </c>
      <c r="O1478">
        <v>1</v>
      </c>
      <c r="P1478">
        <v>0</v>
      </c>
      <c r="Q1478">
        <v>3</v>
      </c>
      <c r="R1478">
        <v>6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3</v>
      </c>
      <c r="Z1478">
        <v>11</v>
      </c>
      <c r="AA1478">
        <v>0</v>
      </c>
      <c r="AB1478">
        <v>47</v>
      </c>
      <c r="AC1478" t="str" cm="1">
        <f t="array" ref="AC1478">_xlfn.IFS(AB1478 &lt; 30, "&lt; 30", AB1478 &lt; 40, "30-39", AB1478 &lt; 50, "40-49", AB1478 &gt;= 50, "50+")</f>
        <v>40-49</v>
      </c>
      <c r="AD1478">
        <v>2295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 t="str" cm="1">
        <f t="array" ref="AJ147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47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78">
        <v>1</v>
      </c>
      <c r="AM1478">
        <v>0</v>
      </c>
      <c r="AN1478">
        <v>0</v>
      </c>
      <c r="AO1478">
        <v>0</v>
      </c>
      <c r="AP1478">
        <v>0</v>
      </c>
      <c r="AQ1478" t="str" cm="1">
        <f t="array" ref="AQ147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478" t="str" cm="1">
        <f t="array" ref="AR147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478">
        <v>28</v>
      </c>
      <c r="AT1478">
        <v>18</v>
      </c>
      <c r="AU1478">
        <v>0</v>
      </c>
      <c r="AV1478">
        <v>1</v>
      </c>
      <c r="AW1478" t="s">
        <v>45</v>
      </c>
      <c r="AX1478" t="s">
        <v>13</v>
      </c>
      <c r="AY1478" t="str">
        <f t="shared" si="208"/>
        <v>Store</v>
      </c>
      <c r="AZ1478">
        <v>4</v>
      </c>
      <c r="BA1478" t="s">
        <v>44</v>
      </c>
      <c r="BB1478">
        <f t="shared" si="209"/>
        <v>4</v>
      </c>
      <c r="BC1478">
        <f t="shared" si="210"/>
        <v>38</v>
      </c>
      <c r="BD1478">
        <f t="shared" si="211"/>
        <v>5</v>
      </c>
      <c r="BE1478">
        <f t="shared" si="212"/>
        <v>0</v>
      </c>
      <c r="BF1478">
        <f t="shared" si="213"/>
        <v>1</v>
      </c>
      <c r="BG1478">
        <f t="shared" si="214"/>
        <v>6</v>
      </c>
      <c r="BH1478">
        <f t="shared" si="215"/>
        <v>0</v>
      </c>
      <c r="BI1478" t="str">
        <f>VLOOKUP(BH1478,'Additional Data'!$E$1:$F$12,2,FALSE)</f>
        <v>Churned Customer</v>
      </c>
      <c r="BJ1478" t="str">
        <f>IF(G1478 &lt;= 'Additional Data'!$Q$2, "Low", IF(G1478 &lt;= 'Additional Data'!$Q$3, "Medium", "High"))</f>
        <v>Low</v>
      </c>
      <c r="BK1478" t="str">
        <f>IF(K1478 &lt;= 'Additional Data'!$V$2, "Low", IF(K1478 &lt;= 'Additional Data'!$V$3, "Medium", "High"))</f>
        <v>Medium</v>
      </c>
      <c r="BL1478" t="str">
        <f>IF(L1478 &lt;= 'Additional Data'!$AA$2, "Low", IF(L1478 &lt;= 'Additional Data'!$AA$3, "Medium", "High"))</f>
        <v>Medium</v>
      </c>
      <c r="BM1478">
        <v>1477</v>
      </c>
    </row>
    <row r="1479" spans="1:65" x14ac:dyDescent="0.25">
      <c r="A1479">
        <v>42014</v>
      </c>
      <c r="B1479" t="str">
        <f>IF(A1479 &lt;= 'Additional Data'!$B$2,"Low", IF(A1479 &lt;='Additional Data'!$B$3, "Medium", "High"))</f>
        <v>Medium</v>
      </c>
      <c r="C1479">
        <v>1</v>
      </c>
      <c r="D1479">
        <v>0</v>
      </c>
      <c r="E1479">
        <v>56</v>
      </c>
      <c r="F1479" t="str">
        <f t="shared" si="207"/>
        <v>Mid</v>
      </c>
      <c r="G1479">
        <v>244</v>
      </c>
      <c r="H1479">
        <v>15</v>
      </c>
      <c r="I1479">
        <v>108</v>
      </c>
      <c r="J1479">
        <v>4</v>
      </c>
      <c r="K1479">
        <v>15</v>
      </c>
      <c r="L1479">
        <v>50</v>
      </c>
      <c r="M1479">
        <f>INDEX('Additional Data'!$H$2:$M$2, MATCH(MAX(G1479:L1479), G1479:L1479,0))</f>
        <v>0</v>
      </c>
      <c r="N1479">
        <v>6</v>
      </c>
      <c r="O1479">
        <v>7</v>
      </c>
      <c r="P1479">
        <v>1</v>
      </c>
      <c r="Q1479">
        <v>6</v>
      </c>
      <c r="R1479">
        <v>8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3</v>
      </c>
      <c r="Z1479">
        <v>11</v>
      </c>
      <c r="AA1479">
        <v>1</v>
      </c>
      <c r="AB1479">
        <v>43</v>
      </c>
      <c r="AC1479" t="str" cm="1">
        <f t="array" ref="AC1479">_xlfn.IFS(AB1479 &lt; 30, "&lt; 30", AB1479 &lt; 40, "30-39", AB1479 &lt; 50, "40-49", AB1479 &gt;= 50, "50+")</f>
        <v>40-49</v>
      </c>
      <c r="AD1479">
        <v>2840</v>
      </c>
      <c r="AE1479">
        <v>0</v>
      </c>
      <c r="AF1479">
        <v>1</v>
      </c>
      <c r="AG1479">
        <v>0</v>
      </c>
      <c r="AH1479">
        <v>0</v>
      </c>
      <c r="AI1479">
        <v>0</v>
      </c>
      <c r="AJ1479" t="str" cm="1">
        <f t="array" ref="AJ147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7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79">
        <v>0</v>
      </c>
      <c r="AM1479">
        <v>0</v>
      </c>
      <c r="AN1479">
        <v>1</v>
      </c>
      <c r="AO1479">
        <v>0</v>
      </c>
      <c r="AP1479">
        <v>0</v>
      </c>
      <c r="AQ1479" t="str" cm="1">
        <f t="array" ref="AQ147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79" t="str" cm="1">
        <f t="array" ref="AR147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79">
        <v>386</v>
      </c>
      <c r="AT1479">
        <v>336</v>
      </c>
      <c r="AU1479">
        <v>0</v>
      </c>
      <c r="AV1479">
        <v>1</v>
      </c>
      <c r="AW1479" t="s">
        <v>46</v>
      </c>
      <c r="AX1479" t="s">
        <v>11</v>
      </c>
      <c r="AY1479" t="str">
        <f t="shared" si="208"/>
        <v>Web</v>
      </c>
      <c r="AZ1479">
        <v>14</v>
      </c>
      <c r="BA1479" t="s">
        <v>44</v>
      </c>
      <c r="BB1479">
        <f t="shared" si="209"/>
        <v>14</v>
      </c>
      <c r="BC1479">
        <f t="shared" si="210"/>
        <v>436</v>
      </c>
      <c r="BD1479">
        <f t="shared" si="211"/>
        <v>5</v>
      </c>
      <c r="BE1479">
        <f t="shared" si="212"/>
        <v>5</v>
      </c>
      <c r="BF1479">
        <f t="shared" si="213"/>
        <v>5</v>
      </c>
      <c r="BG1479">
        <f t="shared" si="214"/>
        <v>15</v>
      </c>
      <c r="BH1479">
        <f t="shared" si="215"/>
        <v>4</v>
      </c>
      <c r="BI1479" t="str">
        <f>VLOOKUP(BH1479,'Additional Data'!$E$1:$F$12,2,FALSE)</f>
        <v>At Risk</v>
      </c>
      <c r="BJ1479" t="str">
        <f>IF(G1479 &lt;= 'Additional Data'!$Q$2, "Low", IF(G1479 &lt;= 'Additional Data'!$Q$3, "Medium", "High"))</f>
        <v>Medium</v>
      </c>
      <c r="BK1479" t="str">
        <f>IF(K1479 &lt;= 'Additional Data'!$V$2, "Low", IF(K1479 &lt;= 'Additional Data'!$V$3, "Medium", "High"))</f>
        <v>Medium</v>
      </c>
      <c r="BL1479" t="str">
        <f>IF(L1479 &lt;= 'Additional Data'!$AA$2, "Low", IF(L1479 &lt;= 'Additional Data'!$AA$3, "Medium", "High"))</f>
        <v>Medium</v>
      </c>
      <c r="BM1479">
        <v>1478</v>
      </c>
    </row>
    <row r="1480" spans="1:65" x14ac:dyDescent="0.25">
      <c r="A1480">
        <v>54108</v>
      </c>
      <c r="B1480" t="str">
        <f>IF(A1480 &lt;= 'Additional Data'!$B$2,"Low", IF(A1480 &lt;='Additional Data'!$B$3, "Medium", "High"))</f>
        <v>Medium</v>
      </c>
      <c r="C1480">
        <v>1</v>
      </c>
      <c r="D1480">
        <v>1</v>
      </c>
      <c r="E1480">
        <v>74</v>
      </c>
      <c r="F1480" t="str">
        <f t="shared" si="207"/>
        <v>Old</v>
      </c>
      <c r="G1480">
        <v>539</v>
      </c>
      <c r="H1480">
        <v>6</v>
      </c>
      <c r="I1480">
        <v>91</v>
      </c>
      <c r="J1480">
        <v>8</v>
      </c>
      <c r="K1480">
        <v>6</v>
      </c>
      <c r="L1480">
        <v>97</v>
      </c>
      <c r="M1480">
        <f>INDEX('Additional Data'!$H$2:$M$2, MATCH(MAX(G1480:L1480), G1480:L1480,0))</f>
        <v>0</v>
      </c>
      <c r="N1480">
        <v>13</v>
      </c>
      <c r="O1480">
        <v>8</v>
      </c>
      <c r="P1480">
        <v>2</v>
      </c>
      <c r="Q1480">
        <v>9</v>
      </c>
      <c r="R1480">
        <v>8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3</v>
      </c>
      <c r="Z1480">
        <v>11</v>
      </c>
      <c r="AA1480">
        <v>0</v>
      </c>
      <c r="AB1480">
        <v>47</v>
      </c>
      <c r="AC1480" t="str" cm="1">
        <f t="array" ref="AC1480">_xlfn.IFS(AB1480 &lt; 30, "&lt; 30", AB1480 &lt; 40, "30-39", AB1480 &lt; 50, "40-49", AB1480 &gt;= 50, "50+")</f>
        <v>40-49</v>
      </c>
      <c r="AD1480">
        <v>2760</v>
      </c>
      <c r="AE1480">
        <v>0</v>
      </c>
      <c r="AF1480">
        <v>1</v>
      </c>
      <c r="AG1480">
        <v>0</v>
      </c>
      <c r="AH1480">
        <v>0</v>
      </c>
      <c r="AI1480">
        <v>0</v>
      </c>
      <c r="AJ1480" t="str" cm="1">
        <f t="array" ref="AJ148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8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80">
        <v>0</v>
      </c>
      <c r="AM1480">
        <v>0</v>
      </c>
      <c r="AN1480">
        <v>0</v>
      </c>
      <c r="AO1480">
        <v>1</v>
      </c>
      <c r="AP1480">
        <v>0</v>
      </c>
      <c r="AQ1480" t="str" cm="1">
        <f t="array" ref="AQ148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480" t="str" cm="1">
        <f t="array" ref="AR148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80">
        <v>650</v>
      </c>
      <c r="AT1480">
        <v>553</v>
      </c>
      <c r="AU1480">
        <v>0</v>
      </c>
      <c r="AV1480">
        <v>2</v>
      </c>
      <c r="AW1480" t="s">
        <v>46</v>
      </c>
      <c r="AX1480" t="s">
        <v>13</v>
      </c>
      <c r="AY1480" t="str">
        <f t="shared" si="208"/>
        <v>Store</v>
      </c>
      <c r="AZ1480">
        <v>19</v>
      </c>
      <c r="BA1480" t="s">
        <v>44</v>
      </c>
      <c r="BB1480">
        <f t="shared" si="209"/>
        <v>19</v>
      </c>
      <c r="BC1480">
        <f t="shared" si="210"/>
        <v>747</v>
      </c>
      <c r="BD1480">
        <f t="shared" si="211"/>
        <v>3.0000000000000004</v>
      </c>
      <c r="BE1480">
        <f t="shared" si="212"/>
        <v>7</v>
      </c>
      <c r="BF1480">
        <f t="shared" si="213"/>
        <v>6</v>
      </c>
      <c r="BG1480">
        <f t="shared" si="214"/>
        <v>16</v>
      </c>
      <c r="BH1480">
        <f t="shared" si="215"/>
        <v>5</v>
      </c>
      <c r="BI1480" t="str">
        <f>VLOOKUP(BH1480,'Additional Data'!$E$1:$F$12,2,FALSE)</f>
        <v>Loyal Customer</v>
      </c>
      <c r="BJ1480" t="str">
        <f>IF(G1480 &lt;= 'Additional Data'!$Q$2, "Low", IF(G1480 &lt;= 'Additional Data'!$Q$3, "Medium", "High"))</f>
        <v>High</v>
      </c>
      <c r="BK1480" t="str">
        <f>IF(K1480 &lt;= 'Additional Data'!$V$2, "Low", IF(K1480 &lt;= 'Additional Data'!$V$3, "Medium", "High"))</f>
        <v>Medium</v>
      </c>
      <c r="BL1480" t="str">
        <f>IF(L1480 &lt;= 'Additional Data'!$AA$2, "Low", IF(L1480 &lt;= 'Additional Data'!$AA$3, "Medium", "High"))</f>
        <v>High</v>
      </c>
      <c r="BM1480">
        <v>1479</v>
      </c>
    </row>
    <row r="1481" spans="1:65" x14ac:dyDescent="0.25">
      <c r="A1481">
        <v>49667</v>
      </c>
      <c r="B1481" t="str">
        <f>IF(A1481 &lt;= 'Additional Data'!$B$2,"Low", IF(A1481 &lt;='Additional Data'!$B$3, "Medium", "High"))</f>
        <v>Medium</v>
      </c>
      <c r="C1481">
        <v>0</v>
      </c>
      <c r="D1481">
        <v>0</v>
      </c>
      <c r="E1481">
        <v>35</v>
      </c>
      <c r="F1481" t="str">
        <f t="shared" si="207"/>
        <v>Mid</v>
      </c>
      <c r="G1481">
        <v>1181</v>
      </c>
      <c r="H1481">
        <v>26</v>
      </c>
      <c r="I1481">
        <v>120</v>
      </c>
      <c r="J1481">
        <v>17</v>
      </c>
      <c r="K1481">
        <v>13</v>
      </c>
      <c r="L1481">
        <v>39</v>
      </c>
      <c r="M1481">
        <f>INDEX('Additional Data'!$H$2:$M$2, MATCH(MAX(G1481:L1481), G1481:L1481,0))</f>
        <v>0</v>
      </c>
      <c r="N1481">
        <v>2</v>
      </c>
      <c r="O1481">
        <v>5</v>
      </c>
      <c r="P1481">
        <v>10</v>
      </c>
      <c r="Q1481">
        <v>5</v>
      </c>
      <c r="R1481">
        <v>8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3</v>
      </c>
      <c r="Z1481">
        <v>11</v>
      </c>
      <c r="AA1481">
        <v>1</v>
      </c>
      <c r="AB1481">
        <v>65</v>
      </c>
      <c r="AC1481" t="str" cm="1">
        <f t="array" ref="AC1481">_xlfn.IFS(AB1481 &lt; 30, "&lt; 30", AB1481 &lt; 40, "30-39", AB1481 &lt; 50, "40-49", AB1481 &gt;= 50, "50+")</f>
        <v>50+</v>
      </c>
      <c r="AD1481">
        <v>2837</v>
      </c>
      <c r="AE1481">
        <v>0</v>
      </c>
      <c r="AF1481">
        <v>0</v>
      </c>
      <c r="AG1481">
        <v>1</v>
      </c>
      <c r="AH1481">
        <v>0</v>
      </c>
      <c r="AI1481">
        <v>0</v>
      </c>
      <c r="AJ1481" t="str" cm="1">
        <f t="array" ref="AJ148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48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81">
        <v>0</v>
      </c>
      <c r="AM1481">
        <v>0</v>
      </c>
      <c r="AN1481">
        <v>0</v>
      </c>
      <c r="AO1481">
        <v>0</v>
      </c>
      <c r="AP1481">
        <v>1</v>
      </c>
      <c r="AQ1481" t="str" cm="1">
        <f t="array" ref="AQ148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481" t="str" cm="1">
        <f t="array" ref="AR148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81">
        <v>1357</v>
      </c>
      <c r="AT1481">
        <v>1318</v>
      </c>
      <c r="AU1481">
        <v>1</v>
      </c>
      <c r="AV1481">
        <v>0</v>
      </c>
      <c r="AW1481" t="s">
        <v>43</v>
      </c>
      <c r="AX1481" t="s">
        <v>12</v>
      </c>
      <c r="AY1481" t="str">
        <f t="shared" si="208"/>
        <v>Catalog</v>
      </c>
      <c r="AZ1481">
        <v>20</v>
      </c>
      <c r="BA1481" t="s">
        <v>48</v>
      </c>
      <c r="BB1481">
        <f t="shared" si="209"/>
        <v>20</v>
      </c>
      <c r="BC1481">
        <f t="shared" si="210"/>
        <v>1396</v>
      </c>
      <c r="BD1481">
        <f t="shared" si="211"/>
        <v>7</v>
      </c>
      <c r="BE1481">
        <f t="shared" si="212"/>
        <v>7</v>
      </c>
      <c r="BF1481">
        <f t="shared" si="213"/>
        <v>8</v>
      </c>
      <c r="BG1481">
        <f t="shared" si="214"/>
        <v>22</v>
      </c>
      <c r="BH1481">
        <f t="shared" si="215"/>
        <v>8</v>
      </c>
      <c r="BI1481" t="str">
        <f>VLOOKUP(BH1481,'Additional Data'!$E$1:$F$12,2,FALSE)</f>
        <v>Top Customer</v>
      </c>
      <c r="BJ1481" t="str">
        <f>IF(G1481 &lt;= 'Additional Data'!$Q$2, "Low", IF(G1481 &lt;= 'Additional Data'!$Q$3, "Medium", "High"))</f>
        <v>High</v>
      </c>
      <c r="BK1481" t="str">
        <f>IF(K1481 &lt;= 'Additional Data'!$V$2, "Low", IF(K1481 &lt;= 'Additional Data'!$V$3, "Medium", "High"))</f>
        <v>Medium</v>
      </c>
      <c r="BL1481" t="str">
        <f>IF(L1481 &lt;= 'Additional Data'!$AA$2, "Low", IF(L1481 &lt;= 'Additional Data'!$AA$3, "Medium", "High"))</f>
        <v>Medium</v>
      </c>
      <c r="BM1481">
        <v>1480</v>
      </c>
    </row>
    <row r="1482" spans="1:65" x14ac:dyDescent="0.25">
      <c r="A1482">
        <v>63206</v>
      </c>
      <c r="B1482" t="str">
        <f>IF(A1482 &lt;= 'Additional Data'!$B$2,"Low", IF(A1482 &lt;='Additional Data'!$B$3, "Medium", "High"))</f>
        <v>Medium</v>
      </c>
      <c r="C1482">
        <v>0</v>
      </c>
      <c r="D1482">
        <v>0</v>
      </c>
      <c r="E1482">
        <v>65</v>
      </c>
      <c r="F1482" t="str">
        <f t="shared" si="207"/>
        <v>Old</v>
      </c>
      <c r="G1482">
        <v>750</v>
      </c>
      <c r="H1482">
        <v>8</v>
      </c>
      <c r="I1482">
        <v>125</v>
      </c>
      <c r="J1482">
        <v>11</v>
      </c>
      <c r="K1482">
        <v>8</v>
      </c>
      <c r="L1482">
        <v>26</v>
      </c>
      <c r="M1482">
        <f>INDEX('Additional Data'!$H$2:$M$2, MATCH(MAX(G1482:L1482), G1482:L1482,0))</f>
        <v>0</v>
      </c>
      <c r="N1482">
        <v>1</v>
      </c>
      <c r="O1482">
        <v>4</v>
      </c>
      <c r="P1482">
        <v>3</v>
      </c>
      <c r="Q1482">
        <v>6</v>
      </c>
      <c r="R1482">
        <v>2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3</v>
      </c>
      <c r="Z1482">
        <v>11</v>
      </c>
      <c r="AA1482">
        <v>0</v>
      </c>
      <c r="AB1482">
        <v>46</v>
      </c>
      <c r="AC1482" t="str" cm="1">
        <f t="array" ref="AC1482">_xlfn.IFS(AB1482 &lt; 30, "&lt; 30", AB1482 &lt; 40, "30-39", AB1482 &lt; 50, "40-49", AB1482 &gt;= 50, "50+")</f>
        <v>40-49</v>
      </c>
      <c r="AD1482">
        <v>2260</v>
      </c>
      <c r="AE1482">
        <v>0</v>
      </c>
      <c r="AF1482">
        <v>1</v>
      </c>
      <c r="AG1482">
        <v>0</v>
      </c>
      <c r="AH1482">
        <v>0</v>
      </c>
      <c r="AI1482">
        <v>0</v>
      </c>
      <c r="AJ1482" t="str" cm="1">
        <f t="array" ref="AJ148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8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82">
        <v>0</v>
      </c>
      <c r="AM1482">
        <v>0</v>
      </c>
      <c r="AN1482">
        <v>0</v>
      </c>
      <c r="AO1482">
        <v>1</v>
      </c>
      <c r="AP1482">
        <v>0</v>
      </c>
      <c r="AQ1482" t="str" cm="1">
        <f t="array" ref="AQ148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482" t="str" cm="1">
        <f t="array" ref="AR148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82">
        <v>902</v>
      </c>
      <c r="AT1482">
        <v>876</v>
      </c>
      <c r="AU1482">
        <v>1</v>
      </c>
      <c r="AV1482">
        <v>0</v>
      </c>
      <c r="AW1482" t="s">
        <v>46</v>
      </c>
      <c r="AX1482" t="s">
        <v>13</v>
      </c>
      <c r="AY1482" t="str">
        <f t="shared" si="208"/>
        <v>Store</v>
      </c>
      <c r="AZ1482">
        <v>13</v>
      </c>
      <c r="BA1482" t="s">
        <v>48</v>
      </c>
      <c r="BB1482">
        <f t="shared" si="209"/>
        <v>13</v>
      </c>
      <c r="BC1482">
        <f t="shared" si="210"/>
        <v>928</v>
      </c>
      <c r="BD1482">
        <f t="shared" si="211"/>
        <v>4</v>
      </c>
      <c r="BE1482">
        <f t="shared" si="212"/>
        <v>5</v>
      </c>
      <c r="BF1482">
        <f t="shared" si="213"/>
        <v>7</v>
      </c>
      <c r="BG1482">
        <f t="shared" si="214"/>
        <v>16</v>
      </c>
      <c r="BH1482">
        <f t="shared" si="215"/>
        <v>5</v>
      </c>
      <c r="BI1482" t="str">
        <f>VLOOKUP(BH1482,'Additional Data'!$E$1:$F$12,2,FALSE)</f>
        <v>Loyal Customer</v>
      </c>
      <c r="BJ1482" t="str">
        <f>IF(G1482 &lt;= 'Additional Data'!$Q$2, "Low", IF(G1482 &lt;= 'Additional Data'!$Q$3, "Medium", "High"))</f>
        <v>High</v>
      </c>
      <c r="BK1482" t="str">
        <f>IF(K1482 &lt;= 'Additional Data'!$V$2, "Low", IF(K1482 &lt;= 'Additional Data'!$V$3, "Medium", "High"))</f>
        <v>Medium</v>
      </c>
      <c r="BL1482" t="str">
        <f>IF(L1482 &lt;= 'Additional Data'!$AA$2, "Low", IF(L1482 &lt;= 'Additional Data'!$AA$3, "Medium", "High"))</f>
        <v>Medium</v>
      </c>
      <c r="BM1482">
        <v>1481</v>
      </c>
    </row>
    <row r="1483" spans="1:65" x14ac:dyDescent="0.25">
      <c r="A1483">
        <v>57136</v>
      </c>
      <c r="B1483" t="str">
        <f>IF(A1483 &lt;= 'Additional Data'!$B$2,"Low", IF(A1483 &lt;='Additional Data'!$B$3, "Medium", "High"))</f>
        <v>Medium</v>
      </c>
      <c r="C1483">
        <v>1</v>
      </c>
      <c r="D1483">
        <v>1</v>
      </c>
      <c r="E1483">
        <v>48</v>
      </c>
      <c r="F1483" t="str">
        <f t="shared" si="207"/>
        <v>Mid</v>
      </c>
      <c r="G1483">
        <v>306</v>
      </c>
      <c r="H1483">
        <v>5</v>
      </c>
      <c r="I1483">
        <v>109</v>
      </c>
      <c r="J1483">
        <v>21</v>
      </c>
      <c r="K1483">
        <v>109</v>
      </c>
      <c r="L1483">
        <v>92</v>
      </c>
      <c r="M1483">
        <f>INDEX('Additional Data'!$H$2:$M$2, MATCH(MAX(G1483:L1483), G1483:L1483,0))</f>
        <v>0</v>
      </c>
      <c r="N1483">
        <v>9</v>
      </c>
      <c r="O1483">
        <v>5</v>
      </c>
      <c r="P1483">
        <v>2</v>
      </c>
      <c r="Q1483">
        <v>10</v>
      </c>
      <c r="R1483">
        <v>6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3</v>
      </c>
      <c r="Z1483">
        <v>11</v>
      </c>
      <c r="AA1483">
        <v>0</v>
      </c>
      <c r="AB1483">
        <v>48</v>
      </c>
      <c r="AC1483" t="str" cm="1">
        <f t="array" ref="AC1483">_xlfn.IFS(AB1483 &lt; 30, "&lt; 30", AB1483 &lt; 40, "30-39", AB1483 &lt; 50, "40-49", AB1483 &gt;= 50, "50+")</f>
        <v>40-49</v>
      </c>
      <c r="AD1483">
        <v>2514</v>
      </c>
      <c r="AE1483">
        <v>0</v>
      </c>
      <c r="AF1483">
        <v>1</v>
      </c>
      <c r="AG1483">
        <v>0</v>
      </c>
      <c r="AH1483">
        <v>0</v>
      </c>
      <c r="AI1483">
        <v>0</v>
      </c>
      <c r="AJ1483" t="str" cm="1">
        <f t="array" ref="AJ148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8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83">
        <v>0</v>
      </c>
      <c r="AM1483">
        <v>0</v>
      </c>
      <c r="AN1483">
        <v>0</v>
      </c>
      <c r="AO1483">
        <v>1</v>
      </c>
      <c r="AP1483">
        <v>0</v>
      </c>
      <c r="AQ1483" t="str" cm="1">
        <f t="array" ref="AQ148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483" t="str" cm="1">
        <f t="array" ref="AR148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83">
        <v>550</v>
      </c>
      <c r="AT1483">
        <v>458</v>
      </c>
      <c r="AU1483">
        <v>0</v>
      </c>
      <c r="AV1483">
        <v>2</v>
      </c>
      <c r="AW1483" t="s">
        <v>46</v>
      </c>
      <c r="AX1483" t="s">
        <v>13</v>
      </c>
      <c r="AY1483" t="str">
        <f t="shared" si="208"/>
        <v>Store</v>
      </c>
      <c r="AZ1483">
        <v>17</v>
      </c>
      <c r="BA1483" t="s">
        <v>44</v>
      </c>
      <c r="BB1483">
        <f t="shared" si="209"/>
        <v>17</v>
      </c>
      <c r="BC1483">
        <f t="shared" si="210"/>
        <v>642</v>
      </c>
      <c r="BD1483">
        <f t="shared" si="211"/>
        <v>6</v>
      </c>
      <c r="BE1483">
        <f t="shared" si="212"/>
        <v>6</v>
      </c>
      <c r="BF1483">
        <f t="shared" si="213"/>
        <v>6</v>
      </c>
      <c r="BG1483">
        <f t="shared" si="214"/>
        <v>18</v>
      </c>
      <c r="BH1483">
        <f t="shared" si="215"/>
        <v>6</v>
      </c>
      <c r="BI1483" t="str">
        <f>VLOOKUP(BH1483,'Additional Data'!$E$1:$F$12,2,FALSE)</f>
        <v>Loyal Customer</v>
      </c>
      <c r="BJ1483" t="str">
        <f>IF(G1483 &lt;= 'Additional Data'!$Q$2, "Low", IF(G1483 &lt;= 'Additional Data'!$Q$3, "Medium", "High"))</f>
        <v>Medium</v>
      </c>
      <c r="BK1483" t="str">
        <f>IF(K1483 &lt;= 'Additional Data'!$V$2, "Low", IF(K1483 &lt;= 'Additional Data'!$V$3, "Medium", "High"))</f>
        <v>High</v>
      </c>
      <c r="BL1483" t="str">
        <f>IF(L1483 &lt;= 'Additional Data'!$AA$2, "Low", IF(L1483 &lt;= 'Additional Data'!$AA$3, "Medium", "High"))</f>
        <v>High</v>
      </c>
      <c r="BM1483">
        <v>1482</v>
      </c>
    </row>
    <row r="1484" spans="1:65" x14ac:dyDescent="0.25">
      <c r="A1484">
        <v>46772</v>
      </c>
      <c r="B1484" t="str">
        <f>IF(A1484 &lt;= 'Additional Data'!$B$2,"Low", IF(A1484 &lt;='Additional Data'!$B$3, "Medium", "High"))</f>
        <v>Medium</v>
      </c>
      <c r="C1484">
        <v>0</v>
      </c>
      <c r="D1484">
        <v>1</v>
      </c>
      <c r="E1484">
        <v>88</v>
      </c>
      <c r="F1484" t="str">
        <f t="shared" si="207"/>
        <v>Old</v>
      </c>
      <c r="G1484">
        <v>350</v>
      </c>
      <c r="H1484">
        <v>104</v>
      </c>
      <c r="I1484">
        <v>189</v>
      </c>
      <c r="J1484">
        <v>197</v>
      </c>
      <c r="K1484">
        <v>151</v>
      </c>
      <c r="L1484">
        <v>57</v>
      </c>
      <c r="M1484">
        <f>INDEX('Additional Data'!$H$2:$M$2, MATCH(MAX(G1484:L1484), G1484:L1484,0))</f>
        <v>0</v>
      </c>
      <c r="N1484">
        <v>6</v>
      </c>
      <c r="O1484">
        <v>11</v>
      </c>
      <c r="P1484">
        <v>8</v>
      </c>
      <c r="Q1484">
        <v>5</v>
      </c>
      <c r="R1484">
        <v>8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3</v>
      </c>
      <c r="Z1484">
        <v>11</v>
      </c>
      <c r="AA1484">
        <v>0</v>
      </c>
      <c r="AB1484">
        <v>45</v>
      </c>
      <c r="AC1484" t="str" cm="1">
        <f t="array" ref="AC1484">_xlfn.IFS(AB1484 &lt; 30, "&lt; 30", AB1484 &lt; 40, "30-39", AB1484 &lt; 50, "40-49", AB1484 &gt;= 50, "50+")</f>
        <v>40-49</v>
      </c>
      <c r="AD1484">
        <v>2758</v>
      </c>
      <c r="AE1484">
        <v>0</v>
      </c>
      <c r="AF1484">
        <v>0</v>
      </c>
      <c r="AG1484">
        <v>0</v>
      </c>
      <c r="AH1484">
        <v>1</v>
      </c>
      <c r="AI1484">
        <v>0</v>
      </c>
      <c r="AJ1484" t="str" cm="1">
        <f t="array" ref="AJ148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8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84">
        <v>1</v>
      </c>
      <c r="AM1484">
        <v>0</v>
      </c>
      <c r="AN1484">
        <v>0</v>
      </c>
      <c r="AO1484">
        <v>0</v>
      </c>
      <c r="AP1484">
        <v>0</v>
      </c>
      <c r="AQ1484" t="str" cm="1">
        <f t="array" ref="AQ148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484" t="str" cm="1">
        <f t="array" ref="AR148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484">
        <v>991</v>
      </c>
      <c r="AT1484">
        <v>934</v>
      </c>
      <c r="AU1484">
        <v>1</v>
      </c>
      <c r="AV1484">
        <v>1</v>
      </c>
      <c r="AW1484" t="s">
        <v>43</v>
      </c>
      <c r="AX1484" t="s">
        <v>11</v>
      </c>
      <c r="AY1484" t="str">
        <f t="shared" si="208"/>
        <v>Web</v>
      </c>
      <c r="AZ1484">
        <v>24</v>
      </c>
      <c r="BA1484" t="s">
        <v>48</v>
      </c>
      <c r="BB1484">
        <f t="shared" si="209"/>
        <v>24</v>
      </c>
      <c r="BC1484">
        <f t="shared" si="210"/>
        <v>1048</v>
      </c>
      <c r="BD1484">
        <f t="shared" si="211"/>
        <v>1.9999999999999996</v>
      </c>
      <c r="BE1484">
        <f t="shared" si="212"/>
        <v>9</v>
      </c>
      <c r="BF1484">
        <f t="shared" si="213"/>
        <v>7</v>
      </c>
      <c r="BG1484">
        <f t="shared" si="214"/>
        <v>18</v>
      </c>
      <c r="BH1484">
        <f t="shared" si="215"/>
        <v>6</v>
      </c>
      <c r="BI1484" t="str">
        <f>VLOOKUP(BH1484,'Additional Data'!$E$1:$F$12,2,FALSE)</f>
        <v>Loyal Customer</v>
      </c>
      <c r="BJ1484" t="str">
        <f>IF(G1484 &lt;= 'Additional Data'!$Q$2, "Low", IF(G1484 &lt;= 'Additional Data'!$Q$3, "Medium", "High"))</f>
        <v>Medium</v>
      </c>
      <c r="BK1484" t="str">
        <f>IF(K1484 &lt;= 'Additional Data'!$V$2, "Low", IF(K1484 &lt;= 'Additional Data'!$V$3, "Medium", "High"))</f>
        <v>High</v>
      </c>
      <c r="BL1484" t="str">
        <f>IF(L1484 &lt;= 'Additional Data'!$AA$2, "Low", IF(L1484 &lt;= 'Additional Data'!$AA$3, "Medium", "High"))</f>
        <v>High</v>
      </c>
      <c r="BM1484">
        <v>1483</v>
      </c>
    </row>
    <row r="1485" spans="1:65" x14ac:dyDescent="0.25">
      <c r="A1485">
        <v>78931</v>
      </c>
      <c r="B1485" t="str">
        <f>IF(A1485 &lt;= 'Additional Data'!$B$2,"Low", IF(A1485 &lt;='Additional Data'!$B$3, "Medium", "High"))</f>
        <v>High</v>
      </c>
      <c r="C1485">
        <v>0</v>
      </c>
      <c r="D1485">
        <v>0</v>
      </c>
      <c r="E1485">
        <v>19</v>
      </c>
      <c r="F1485" t="str">
        <f t="shared" si="207"/>
        <v>Recent</v>
      </c>
      <c r="G1485">
        <v>331</v>
      </c>
      <c r="H1485">
        <v>197</v>
      </c>
      <c r="I1485">
        <v>170</v>
      </c>
      <c r="J1485">
        <v>58</v>
      </c>
      <c r="K1485">
        <v>152</v>
      </c>
      <c r="L1485">
        <v>35</v>
      </c>
      <c r="M1485">
        <f>INDEX('Additional Data'!$H$2:$M$2, MATCH(MAX(G1485:L1485), G1485:L1485,0))</f>
        <v>0</v>
      </c>
      <c r="N1485">
        <v>1</v>
      </c>
      <c r="O1485">
        <v>2</v>
      </c>
      <c r="P1485">
        <v>8</v>
      </c>
      <c r="Q1485">
        <v>13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3</v>
      </c>
      <c r="Z1485">
        <v>11</v>
      </c>
      <c r="AA1485">
        <v>0</v>
      </c>
      <c r="AB1485">
        <v>49</v>
      </c>
      <c r="AC1485" t="str" cm="1">
        <f t="array" ref="AC1485">_xlfn.IFS(AB1485 &lt; 30, "&lt; 30", AB1485 &lt; 40, "30-39", AB1485 &lt; 50, "40-49", AB1485 &gt;= 50, "50+")</f>
        <v>40-49</v>
      </c>
      <c r="AD1485">
        <v>2406</v>
      </c>
      <c r="AE1485">
        <v>0</v>
      </c>
      <c r="AF1485">
        <v>1</v>
      </c>
      <c r="AG1485">
        <v>0</v>
      </c>
      <c r="AH1485">
        <v>0</v>
      </c>
      <c r="AI1485">
        <v>0</v>
      </c>
      <c r="AJ1485" t="str" cm="1">
        <f t="array" ref="AJ148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8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85">
        <v>0</v>
      </c>
      <c r="AM1485">
        <v>0</v>
      </c>
      <c r="AN1485">
        <v>0</v>
      </c>
      <c r="AO1485">
        <v>0</v>
      </c>
      <c r="AP1485">
        <v>1</v>
      </c>
      <c r="AQ1485" t="str" cm="1">
        <f t="array" ref="AQ148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485" t="str" cm="1">
        <f t="array" ref="AR148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85">
        <v>908</v>
      </c>
      <c r="AT1485">
        <v>873</v>
      </c>
      <c r="AU1485">
        <v>0</v>
      </c>
      <c r="AV1485">
        <v>0</v>
      </c>
      <c r="AW1485" t="s">
        <v>46</v>
      </c>
      <c r="AX1485" t="s">
        <v>13</v>
      </c>
      <c r="AY1485" t="str">
        <f t="shared" si="208"/>
        <v>Store</v>
      </c>
      <c r="AZ1485">
        <v>23</v>
      </c>
      <c r="BA1485" t="s">
        <v>44</v>
      </c>
      <c r="BB1485">
        <f t="shared" si="209"/>
        <v>23</v>
      </c>
      <c r="BC1485">
        <f t="shared" si="210"/>
        <v>943</v>
      </c>
      <c r="BD1485">
        <f t="shared" si="211"/>
        <v>9</v>
      </c>
      <c r="BE1485">
        <f t="shared" si="212"/>
        <v>9</v>
      </c>
      <c r="BF1485">
        <f t="shared" si="213"/>
        <v>7</v>
      </c>
      <c r="BG1485">
        <f t="shared" si="214"/>
        <v>25</v>
      </c>
      <c r="BH1485">
        <f t="shared" si="215"/>
        <v>9</v>
      </c>
      <c r="BI1485" t="str">
        <f>VLOOKUP(BH1485,'Additional Data'!$E$1:$F$12,2,FALSE)</f>
        <v>Top Customer</v>
      </c>
      <c r="BJ1485" t="str">
        <f>IF(G1485 &lt;= 'Additional Data'!$Q$2, "Low", IF(G1485 &lt;= 'Additional Data'!$Q$3, "Medium", "High"))</f>
        <v>Medium</v>
      </c>
      <c r="BK1485" t="str">
        <f>IF(K1485 &lt;= 'Additional Data'!$V$2, "Low", IF(K1485 &lt;= 'Additional Data'!$V$3, "Medium", "High"))</f>
        <v>High</v>
      </c>
      <c r="BL1485" t="str">
        <f>IF(L1485 &lt;= 'Additional Data'!$AA$2, "Low", IF(L1485 &lt;= 'Additional Data'!$AA$3, "Medium", "High"))</f>
        <v>Medium</v>
      </c>
      <c r="BM1485">
        <v>1484</v>
      </c>
    </row>
    <row r="1486" spans="1:65" x14ac:dyDescent="0.25">
      <c r="A1486">
        <v>53977</v>
      </c>
      <c r="B1486" t="str">
        <f>IF(A1486 &lt;= 'Additional Data'!$B$2,"Low", IF(A1486 &lt;='Additional Data'!$B$3, "Medium", "High"))</f>
        <v>Medium</v>
      </c>
      <c r="C1486">
        <v>0</v>
      </c>
      <c r="D1486">
        <v>1</v>
      </c>
      <c r="E1486">
        <v>21</v>
      </c>
      <c r="F1486" t="str">
        <f t="shared" si="207"/>
        <v>Recent</v>
      </c>
      <c r="G1486">
        <v>620</v>
      </c>
      <c r="H1486">
        <v>16</v>
      </c>
      <c r="I1486">
        <v>165</v>
      </c>
      <c r="J1486">
        <v>0</v>
      </c>
      <c r="K1486">
        <v>24</v>
      </c>
      <c r="L1486">
        <v>82</v>
      </c>
      <c r="M1486">
        <f>INDEX('Additional Data'!$H$2:$M$2, MATCH(MAX(G1486:L1486), G1486:L1486,0))</f>
        <v>0</v>
      </c>
      <c r="N1486">
        <v>5</v>
      </c>
      <c r="O1486">
        <v>5</v>
      </c>
      <c r="P1486">
        <v>5</v>
      </c>
      <c r="Q1486">
        <v>12</v>
      </c>
      <c r="R1486">
        <v>5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3</v>
      </c>
      <c r="Z1486">
        <v>11</v>
      </c>
      <c r="AA1486">
        <v>0</v>
      </c>
      <c r="AB1486">
        <v>62</v>
      </c>
      <c r="AC1486" t="str" cm="1">
        <f t="array" ref="AC1486">_xlfn.IFS(AB1486 &lt; 30, "&lt; 30", AB1486 &lt; 40, "30-39", AB1486 &lt; 50, "40-49", AB1486 &gt;= 50, "50+")</f>
        <v>50+</v>
      </c>
      <c r="AD1486">
        <v>2545</v>
      </c>
      <c r="AE1486">
        <v>0</v>
      </c>
      <c r="AF1486">
        <v>0</v>
      </c>
      <c r="AG1486">
        <v>0</v>
      </c>
      <c r="AH1486">
        <v>1</v>
      </c>
      <c r="AI1486">
        <v>0</v>
      </c>
      <c r="AJ1486" t="str" cm="1">
        <f t="array" ref="AJ148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8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86">
        <v>0</v>
      </c>
      <c r="AM1486">
        <v>0</v>
      </c>
      <c r="AN1486">
        <v>1</v>
      </c>
      <c r="AO1486">
        <v>0</v>
      </c>
      <c r="AP1486">
        <v>0</v>
      </c>
      <c r="AQ1486" t="str" cm="1">
        <f t="array" ref="AQ148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86" t="str" cm="1">
        <f t="array" ref="AR148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86">
        <v>825</v>
      </c>
      <c r="AT1486">
        <v>743</v>
      </c>
      <c r="AU1486">
        <v>0</v>
      </c>
      <c r="AV1486">
        <v>1</v>
      </c>
      <c r="AW1486" t="s">
        <v>46</v>
      </c>
      <c r="AX1486" t="s">
        <v>13</v>
      </c>
      <c r="AY1486" t="str">
        <f t="shared" si="208"/>
        <v>Store</v>
      </c>
      <c r="AZ1486">
        <v>22</v>
      </c>
      <c r="BA1486" t="s">
        <v>44</v>
      </c>
      <c r="BB1486">
        <f t="shared" si="209"/>
        <v>22</v>
      </c>
      <c r="BC1486">
        <f t="shared" si="210"/>
        <v>907</v>
      </c>
      <c r="BD1486">
        <f t="shared" si="211"/>
        <v>8</v>
      </c>
      <c r="BE1486">
        <f t="shared" si="212"/>
        <v>8</v>
      </c>
      <c r="BF1486">
        <f t="shared" si="213"/>
        <v>6</v>
      </c>
      <c r="BG1486">
        <f t="shared" si="214"/>
        <v>22</v>
      </c>
      <c r="BH1486">
        <f t="shared" si="215"/>
        <v>8</v>
      </c>
      <c r="BI1486" t="str">
        <f>VLOOKUP(BH1486,'Additional Data'!$E$1:$F$12,2,FALSE)</f>
        <v>Top Customer</v>
      </c>
      <c r="BJ1486" t="str">
        <f>IF(G1486 &lt;= 'Additional Data'!$Q$2, "Low", IF(G1486 &lt;= 'Additional Data'!$Q$3, "Medium", "High"))</f>
        <v>High</v>
      </c>
      <c r="BK1486" t="str">
        <f>IF(K1486 &lt;= 'Additional Data'!$V$2, "Low", IF(K1486 &lt;= 'Additional Data'!$V$3, "Medium", "High"))</f>
        <v>Medium</v>
      </c>
      <c r="BL1486" t="str">
        <f>IF(L1486 &lt;= 'Additional Data'!$AA$2, "Low", IF(L1486 &lt;= 'Additional Data'!$AA$3, "Medium", "High"))</f>
        <v>High</v>
      </c>
      <c r="BM1486">
        <v>1485</v>
      </c>
    </row>
    <row r="1487" spans="1:65" x14ac:dyDescent="0.25">
      <c r="A1487">
        <v>84219</v>
      </c>
      <c r="B1487" t="str">
        <f>IF(A1487 &lt;= 'Additional Data'!$B$2,"Low", IF(A1487 &lt;='Additional Data'!$B$3, "Medium", "High"))</f>
        <v>High</v>
      </c>
      <c r="C1487">
        <v>0</v>
      </c>
      <c r="D1487">
        <v>0</v>
      </c>
      <c r="E1487">
        <v>27</v>
      </c>
      <c r="F1487" t="str">
        <f t="shared" si="207"/>
        <v>Recent</v>
      </c>
      <c r="G1487">
        <v>434</v>
      </c>
      <c r="H1487">
        <v>137</v>
      </c>
      <c r="I1487">
        <v>400</v>
      </c>
      <c r="J1487">
        <v>45</v>
      </c>
      <c r="K1487">
        <v>137</v>
      </c>
      <c r="L1487">
        <v>45</v>
      </c>
      <c r="M1487">
        <f>INDEX('Additional Data'!$H$2:$M$2, MATCH(MAX(G1487:L1487), G1487:L1487,0))</f>
        <v>0</v>
      </c>
      <c r="N1487">
        <v>1</v>
      </c>
      <c r="O1487">
        <v>3</v>
      </c>
      <c r="P1487">
        <v>4</v>
      </c>
      <c r="Q1487">
        <v>10</v>
      </c>
      <c r="R1487">
        <v>1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3</v>
      </c>
      <c r="Z1487">
        <v>11</v>
      </c>
      <c r="AA1487">
        <v>0</v>
      </c>
      <c r="AB1487">
        <v>32</v>
      </c>
      <c r="AC1487" t="str" cm="1">
        <f t="array" ref="AC1487">_xlfn.IFS(AB1487 &lt; 30, "&lt; 30", AB1487 &lt; 40, "30-39", AB1487 &lt; 50, "40-49", AB1487 &gt;= 50, "50+")</f>
        <v>30-39</v>
      </c>
      <c r="AD1487">
        <v>2306</v>
      </c>
      <c r="AE1487">
        <v>0</v>
      </c>
      <c r="AF1487">
        <v>1</v>
      </c>
      <c r="AG1487">
        <v>0</v>
      </c>
      <c r="AH1487">
        <v>0</v>
      </c>
      <c r="AI1487">
        <v>0</v>
      </c>
      <c r="AJ1487" t="str" cm="1">
        <f t="array" ref="AJ148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8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87">
        <v>0</v>
      </c>
      <c r="AM1487">
        <v>0</v>
      </c>
      <c r="AN1487">
        <v>1</v>
      </c>
      <c r="AO1487">
        <v>0</v>
      </c>
      <c r="AP1487">
        <v>0</v>
      </c>
      <c r="AQ1487" t="str" cm="1">
        <f t="array" ref="AQ148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87" t="str" cm="1">
        <f t="array" ref="AR148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87">
        <v>1153</v>
      </c>
      <c r="AT1487">
        <v>1108</v>
      </c>
      <c r="AU1487">
        <v>0</v>
      </c>
      <c r="AV1487">
        <v>0</v>
      </c>
      <c r="AW1487" t="s">
        <v>43</v>
      </c>
      <c r="AX1487" t="s">
        <v>13</v>
      </c>
      <c r="AY1487" t="str">
        <f t="shared" si="208"/>
        <v>Store</v>
      </c>
      <c r="AZ1487">
        <v>17</v>
      </c>
      <c r="BA1487" t="s">
        <v>44</v>
      </c>
      <c r="BB1487">
        <f t="shared" si="209"/>
        <v>17</v>
      </c>
      <c r="BC1487">
        <f t="shared" si="210"/>
        <v>1198</v>
      </c>
      <c r="BD1487">
        <f t="shared" si="211"/>
        <v>8</v>
      </c>
      <c r="BE1487">
        <f t="shared" si="212"/>
        <v>6</v>
      </c>
      <c r="BF1487">
        <f t="shared" si="213"/>
        <v>8</v>
      </c>
      <c r="BG1487">
        <f t="shared" si="214"/>
        <v>22</v>
      </c>
      <c r="BH1487">
        <f t="shared" si="215"/>
        <v>8</v>
      </c>
      <c r="BI1487" t="str">
        <f>VLOOKUP(BH1487,'Additional Data'!$E$1:$F$12,2,FALSE)</f>
        <v>Top Customer</v>
      </c>
      <c r="BJ1487" t="str">
        <f>IF(G1487 &lt;= 'Additional Data'!$Q$2, "Low", IF(G1487 &lt;= 'Additional Data'!$Q$3, "Medium", "High"))</f>
        <v>Medium</v>
      </c>
      <c r="BK1487" t="str">
        <f>IF(K1487 &lt;= 'Additional Data'!$V$2, "Low", IF(K1487 &lt;= 'Additional Data'!$V$3, "Medium", "High"))</f>
        <v>High</v>
      </c>
      <c r="BL1487" t="str">
        <f>IF(L1487 &lt;= 'Additional Data'!$AA$2, "Low", IF(L1487 &lt;= 'Additional Data'!$AA$3, "Medium", "High"))</f>
        <v>Medium</v>
      </c>
      <c r="BM1487">
        <v>1486</v>
      </c>
    </row>
    <row r="1488" spans="1:65" x14ac:dyDescent="0.25">
      <c r="A1488">
        <v>46098</v>
      </c>
      <c r="B1488" t="str">
        <f>IF(A1488 &lt;= 'Additional Data'!$B$2,"Low", IF(A1488 &lt;='Additional Data'!$B$3, "Medium", "High"))</f>
        <v>Medium</v>
      </c>
      <c r="C1488">
        <v>1</v>
      </c>
      <c r="D1488">
        <v>1</v>
      </c>
      <c r="E1488">
        <v>86</v>
      </c>
      <c r="F1488" t="str">
        <f t="shared" si="207"/>
        <v>Old</v>
      </c>
      <c r="G1488">
        <v>57</v>
      </c>
      <c r="H1488">
        <v>0</v>
      </c>
      <c r="I1488">
        <v>27</v>
      </c>
      <c r="J1488">
        <v>0</v>
      </c>
      <c r="K1488">
        <v>0</v>
      </c>
      <c r="L1488">
        <v>36</v>
      </c>
      <c r="M1488">
        <f>INDEX('Additional Data'!$H$2:$M$2, MATCH(MAX(G1488:L1488), G1488:L1488,0))</f>
        <v>0</v>
      </c>
      <c r="N1488">
        <v>4</v>
      </c>
      <c r="O1488">
        <v>3</v>
      </c>
      <c r="P1488">
        <v>2</v>
      </c>
      <c r="Q1488">
        <v>2</v>
      </c>
      <c r="R1488">
        <v>8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3</v>
      </c>
      <c r="Z1488">
        <v>11</v>
      </c>
      <c r="AA1488">
        <v>0</v>
      </c>
      <c r="AB1488">
        <v>45</v>
      </c>
      <c r="AC1488" t="str" cm="1">
        <f t="array" ref="AC1488">_xlfn.IFS(AB1488 &lt; 30, "&lt; 30", AB1488 &lt; 40, "30-39", AB1488 &lt; 50, "40-49", AB1488 &gt;= 50, "50+")</f>
        <v>40-49</v>
      </c>
      <c r="AD1488">
        <v>2839</v>
      </c>
      <c r="AE1488">
        <v>0</v>
      </c>
      <c r="AF1488">
        <v>0</v>
      </c>
      <c r="AG1488">
        <v>1</v>
      </c>
      <c r="AH1488">
        <v>0</v>
      </c>
      <c r="AI1488">
        <v>0</v>
      </c>
      <c r="AJ1488" t="str" cm="1">
        <f t="array" ref="AJ148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48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88">
        <v>0</v>
      </c>
      <c r="AM1488">
        <v>0</v>
      </c>
      <c r="AN1488">
        <v>0</v>
      </c>
      <c r="AO1488">
        <v>1</v>
      </c>
      <c r="AP1488">
        <v>0</v>
      </c>
      <c r="AQ1488" t="str" cm="1">
        <f t="array" ref="AQ148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488" t="str" cm="1">
        <f t="array" ref="AR148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88">
        <v>84</v>
      </c>
      <c r="AT1488">
        <v>48</v>
      </c>
      <c r="AU1488">
        <v>0</v>
      </c>
      <c r="AV1488">
        <v>2</v>
      </c>
      <c r="AW1488" t="s">
        <v>47</v>
      </c>
      <c r="AX1488" t="s">
        <v>11</v>
      </c>
      <c r="AY1488" t="str">
        <f t="shared" si="208"/>
        <v>Web</v>
      </c>
      <c r="AZ1488">
        <v>7</v>
      </c>
      <c r="BA1488" t="s">
        <v>44</v>
      </c>
      <c r="BB1488">
        <f t="shared" si="209"/>
        <v>7</v>
      </c>
      <c r="BC1488">
        <f t="shared" si="210"/>
        <v>120</v>
      </c>
      <c r="BD1488">
        <f t="shared" si="211"/>
        <v>1.9999999999999996</v>
      </c>
      <c r="BE1488">
        <f t="shared" si="212"/>
        <v>3</v>
      </c>
      <c r="BF1488">
        <f t="shared" si="213"/>
        <v>3</v>
      </c>
      <c r="BG1488">
        <f t="shared" si="214"/>
        <v>8</v>
      </c>
      <c r="BH1488">
        <f t="shared" si="215"/>
        <v>1</v>
      </c>
      <c r="BI1488" t="str">
        <f>VLOOKUP(BH1488,'Additional Data'!$E$1:$F$12,2,FALSE)</f>
        <v>Churned Customer</v>
      </c>
      <c r="BJ1488" t="str">
        <f>IF(G1488 &lt;= 'Additional Data'!$Q$2, "Low", IF(G1488 &lt;= 'Additional Data'!$Q$3, "Medium", "High"))</f>
        <v>Medium</v>
      </c>
      <c r="BK1488" t="str">
        <f>IF(K1488 &lt;= 'Additional Data'!$V$2, "Low", IF(K1488 &lt;= 'Additional Data'!$V$3, "Medium", "High"))</f>
        <v>Low</v>
      </c>
      <c r="BL1488" t="str">
        <f>IF(L1488 &lt;= 'Additional Data'!$AA$2, "Low", IF(L1488 &lt;= 'Additional Data'!$AA$3, "Medium", "High"))</f>
        <v>Medium</v>
      </c>
      <c r="BM1488">
        <v>1487</v>
      </c>
    </row>
    <row r="1489" spans="1:65" x14ac:dyDescent="0.25">
      <c r="A1489">
        <v>73538</v>
      </c>
      <c r="B1489" t="str">
        <f>IF(A1489 &lt;= 'Additional Data'!$B$2,"Low", IF(A1489 &lt;='Additional Data'!$B$3, "Medium", "High"))</f>
        <v>High</v>
      </c>
      <c r="C1489">
        <v>0</v>
      </c>
      <c r="D1489">
        <v>1</v>
      </c>
      <c r="E1489">
        <v>92</v>
      </c>
      <c r="F1489" t="str">
        <f t="shared" si="207"/>
        <v>Old</v>
      </c>
      <c r="G1489">
        <v>811</v>
      </c>
      <c r="H1489">
        <v>76</v>
      </c>
      <c r="I1489">
        <v>428</v>
      </c>
      <c r="J1489">
        <v>99</v>
      </c>
      <c r="K1489">
        <v>137</v>
      </c>
      <c r="L1489">
        <v>107</v>
      </c>
      <c r="M1489">
        <f>INDEX('Additional Data'!$H$2:$M$2, MATCH(MAX(G1489:L1489), G1489:L1489,0))</f>
        <v>0</v>
      </c>
      <c r="N1489">
        <v>3</v>
      </c>
      <c r="O1489">
        <v>10</v>
      </c>
      <c r="P1489">
        <v>4</v>
      </c>
      <c r="Q1489">
        <v>9</v>
      </c>
      <c r="R1489">
        <v>7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3</v>
      </c>
      <c r="Z1489">
        <v>11</v>
      </c>
      <c r="AA1489">
        <v>0</v>
      </c>
      <c r="AB1489">
        <v>55</v>
      </c>
      <c r="AC1489" t="str" cm="1">
        <f t="array" ref="AC1489">_xlfn.IFS(AB1489 &lt; 30, "&lt; 30", AB1489 &lt; 40, "30-39", AB1489 &lt; 50, "40-49", AB1489 &gt;= 50, "50+")</f>
        <v>50+</v>
      </c>
      <c r="AD1489">
        <v>2740</v>
      </c>
      <c r="AE1489">
        <v>0</v>
      </c>
      <c r="AF1489">
        <v>1</v>
      </c>
      <c r="AG1489">
        <v>0</v>
      </c>
      <c r="AH1489">
        <v>0</v>
      </c>
      <c r="AI1489">
        <v>0</v>
      </c>
      <c r="AJ1489" t="str" cm="1">
        <f t="array" ref="AJ148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8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89">
        <v>0</v>
      </c>
      <c r="AM1489">
        <v>0</v>
      </c>
      <c r="AN1489">
        <v>1</v>
      </c>
      <c r="AO1489">
        <v>0</v>
      </c>
      <c r="AP1489">
        <v>0</v>
      </c>
      <c r="AQ1489" t="str" cm="1">
        <f t="array" ref="AQ148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89" t="str" cm="1">
        <f t="array" ref="AR148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89">
        <v>1551</v>
      </c>
      <c r="AT1489">
        <v>1444</v>
      </c>
      <c r="AU1489">
        <v>0</v>
      </c>
      <c r="AV1489">
        <v>1</v>
      </c>
      <c r="AW1489" t="s">
        <v>43</v>
      </c>
      <c r="AX1489" t="s">
        <v>11</v>
      </c>
      <c r="AY1489" t="str">
        <f t="shared" si="208"/>
        <v>Web</v>
      </c>
      <c r="AZ1489">
        <v>23</v>
      </c>
      <c r="BA1489" t="s">
        <v>44</v>
      </c>
      <c r="BB1489">
        <f t="shared" si="209"/>
        <v>23</v>
      </c>
      <c r="BC1489">
        <f t="shared" si="210"/>
        <v>1658</v>
      </c>
      <c r="BD1489">
        <f t="shared" si="211"/>
        <v>0.99999999999999978</v>
      </c>
      <c r="BE1489">
        <f t="shared" si="212"/>
        <v>9</v>
      </c>
      <c r="BF1489">
        <f t="shared" si="213"/>
        <v>9</v>
      </c>
      <c r="BG1489">
        <f t="shared" si="214"/>
        <v>19</v>
      </c>
      <c r="BH1489">
        <f t="shared" si="215"/>
        <v>7</v>
      </c>
      <c r="BI1489" t="str">
        <f>VLOOKUP(BH1489,'Additional Data'!$E$1:$F$12,2,FALSE)</f>
        <v>Loyal Customer</v>
      </c>
      <c r="BJ1489" t="str">
        <f>IF(G1489 &lt;= 'Additional Data'!$Q$2, "Low", IF(G1489 &lt;= 'Additional Data'!$Q$3, "Medium", "High"))</f>
        <v>High</v>
      </c>
      <c r="BK1489" t="str">
        <f>IF(K1489 &lt;= 'Additional Data'!$V$2, "Low", IF(K1489 &lt;= 'Additional Data'!$V$3, "Medium", "High"))</f>
        <v>High</v>
      </c>
      <c r="BL1489" t="str">
        <f>IF(L1489 &lt;= 'Additional Data'!$AA$2, "Low", IF(L1489 &lt;= 'Additional Data'!$AA$3, "Medium", "High"))</f>
        <v>High</v>
      </c>
      <c r="BM1489">
        <v>1488</v>
      </c>
    </row>
    <row r="1490" spans="1:65" x14ac:dyDescent="0.25">
      <c r="A1490">
        <v>79529</v>
      </c>
      <c r="B1490" t="str">
        <f>IF(A1490 &lt;= 'Additional Data'!$B$2,"Low", IF(A1490 &lt;='Additional Data'!$B$3, "Medium", "High"))</f>
        <v>High</v>
      </c>
      <c r="C1490">
        <v>0</v>
      </c>
      <c r="D1490">
        <v>0</v>
      </c>
      <c r="E1490">
        <v>1</v>
      </c>
      <c r="F1490" t="str">
        <f t="shared" si="207"/>
        <v>Very Recent</v>
      </c>
      <c r="G1490">
        <v>423</v>
      </c>
      <c r="H1490">
        <v>42</v>
      </c>
      <c r="I1490">
        <v>706</v>
      </c>
      <c r="J1490">
        <v>73</v>
      </c>
      <c r="K1490">
        <v>197</v>
      </c>
      <c r="L1490">
        <v>197</v>
      </c>
      <c r="M1490">
        <f>INDEX('Additional Data'!$H$2:$M$2, MATCH(MAX(G1490:L1490), G1490:L1490,0))</f>
        <v>0</v>
      </c>
      <c r="N1490">
        <v>1</v>
      </c>
      <c r="O1490">
        <v>4</v>
      </c>
      <c r="P1490">
        <v>8</v>
      </c>
      <c r="Q1490">
        <v>9</v>
      </c>
      <c r="R1490">
        <v>2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3</v>
      </c>
      <c r="Z1490">
        <v>11</v>
      </c>
      <c r="AA1490">
        <v>0</v>
      </c>
      <c r="AB1490">
        <v>34</v>
      </c>
      <c r="AC1490" t="str" cm="1">
        <f t="array" ref="AC1490">_xlfn.IFS(AB1490 &lt; 30, "&lt; 30", AB1490 &lt; 40, "30-39", AB1490 &lt; 50, "40-49", AB1490 &gt;= 50, "50+")</f>
        <v>30-39</v>
      </c>
      <c r="AD1490">
        <v>2222</v>
      </c>
      <c r="AE1490">
        <v>0</v>
      </c>
      <c r="AF1490">
        <v>1</v>
      </c>
      <c r="AG1490">
        <v>0</v>
      </c>
      <c r="AH1490">
        <v>0</v>
      </c>
      <c r="AI1490">
        <v>0</v>
      </c>
      <c r="AJ1490" t="str" cm="1">
        <f t="array" ref="AJ149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9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90">
        <v>0</v>
      </c>
      <c r="AM1490">
        <v>0</v>
      </c>
      <c r="AN1490">
        <v>1</v>
      </c>
      <c r="AO1490">
        <v>0</v>
      </c>
      <c r="AP1490">
        <v>0</v>
      </c>
      <c r="AQ1490" t="str" cm="1">
        <f t="array" ref="AQ149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90" t="str" cm="1">
        <f t="array" ref="AR149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90">
        <v>1441</v>
      </c>
      <c r="AT1490">
        <v>1244</v>
      </c>
      <c r="AU1490">
        <v>0</v>
      </c>
      <c r="AV1490">
        <v>0</v>
      </c>
      <c r="AW1490" t="s">
        <v>43</v>
      </c>
      <c r="AX1490" t="s">
        <v>13</v>
      </c>
      <c r="AY1490" t="str">
        <f t="shared" si="208"/>
        <v>Store</v>
      </c>
      <c r="AZ1490">
        <v>21</v>
      </c>
      <c r="BA1490" t="s">
        <v>44</v>
      </c>
      <c r="BB1490">
        <f t="shared" si="209"/>
        <v>21</v>
      </c>
      <c r="BC1490">
        <f t="shared" si="210"/>
        <v>1638</v>
      </c>
      <c r="BD1490">
        <f t="shared" si="211"/>
        <v>10</v>
      </c>
      <c r="BE1490">
        <f t="shared" si="212"/>
        <v>8</v>
      </c>
      <c r="BF1490">
        <f t="shared" si="213"/>
        <v>9</v>
      </c>
      <c r="BG1490">
        <f t="shared" si="214"/>
        <v>27</v>
      </c>
      <c r="BH1490">
        <f t="shared" si="215"/>
        <v>9</v>
      </c>
      <c r="BI1490" t="str">
        <f>VLOOKUP(BH1490,'Additional Data'!$E$1:$F$12,2,FALSE)</f>
        <v>Top Customer</v>
      </c>
      <c r="BJ1490" t="str">
        <f>IF(G1490 &lt;= 'Additional Data'!$Q$2, "Low", IF(G1490 &lt;= 'Additional Data'!$Q$3, "Medium", "High"))</f>
        <v>Medium</v>
      </c>
      <c r="BK1490" t="str">
        <f>IF(K1490 &lt;= 'Additional Data'!$V$2, "Low", IF(K1490 &lt;= 'Additional Data'!$V$3, "Medium", "High"))</f>
        <v>High</v>
      </c>
      <c r="BL1490" t="str">
        <f>IF(L1490 &lt;= 'Additional Data'!$AA$2, "Low", IF(L1490 &lt;= 'Additional Data'!$AA$3, "Medium", "High"))</f>
        <v>High</v>
      </c>
      <c r="BM1490">
        <v>1489</v>
      </c>
    </row>
    <row r="1491" spans="1:65" x14ac:dyDescent="0.25">
      <c r="A1491">
        <v>20981</v>
      </c>
      <c r="B1491" t="str">
        <f>IF(A1491 &lt;= 'Additional Data'!$B$2,"Low", IF(A1491 &lt;='Additional Data'!$B$3, "Medium", "High"))</f>
        <v>Low</v>
      </c>
      <c r="C1491">
        <v>0</v>
      </c>
      <c r="D1491">
        <v>0</v>
      </c>
      <c r="E1491">
        <v>14</v>
      </c>
      <c r="F1491" t="str">
        <f t="shared" si="207"/>
        <v>Recent</v>
      </c>
      <c r="G1491">
        <v>2</v>
      </c>
      <c r="H1491">
        <v>12</v>
      </c>
      <c r="I1491">
        <v>10</v>
      </c>
      <c r="J1491">
        <v>6</v>
      </c>
      <c r="K1491">
        <v>13</v>
      </c>
      <c r="L1491">
        <v>30</v>
      </c>
      <c r="M1491">
        <f>INDEX('Additional Data'!$H$2:$M$2, MATCH(MAX(G1491:L1491), G1491:L1491,0))</f>
        <v>0</v>
      </c>
      <c r="N1491">
        <v>1</v>
      </c>
      <c r="O1491">
        <v>3</v>
      </c>
      <c r="P1491">
        <v>1</v>
      </c>
      <c r="Q1491">
        <v>2</v>
      </c>
      <c r="R1491">
        <v>8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3</v>
      </c>
      <c r="Z1491">
        <v>11</v>
      </c>
      <c r="AA1491">
        <v>1</v>
      </c>
      <c r="AB1491">
        <v>43</v>
      </c>
      <c r="AC1491" t="str" cm="1">
        <f t="array" ref="AC1491">_xlfn.IFS(AB1491 &lt; 30, "&lt; 30", AB1491 &lt; 40, "30-39", AB1491 &lt; 50, "40-49", AB1491 &gt;= 50, "50+")</f>
        <v>40-49</v>
      </c>
      <c r="AD1491">
        <v>2584</v>
      </c>
      <c r="AE1491">
        <v>0</v>
      </c>
      <c r="AF1491">
        <v>0</v>
      </c>
      <c r="AG1491">
        <v>0</v>
      </c>
      <c r="AH1491">
        <v>1</v>
      </c>
      <c r="AI1491">
        <v>0</v>
      </c>
      <c r="AJ1491" t="str" cm="1">
        <f t="array" ref="AJ149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9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91">
        <v>1</v>
      </c>
      <c r="AM1491">
        <v>0</v>
      </c>
      <c r="AN1491">
        <v>0</v>
      </c>
      <c r="AO1491">
        <v>0</v>
      </c>
      <c r="AP1491">
        <v>0</v>
      </c>
      <c r="AQ1491" t="str" cm="1">
        <f t="array" ref="AQ149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491" t="str" cm="1">
        <f t="array" ref="AR149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491">
        <v>43</v>
      </c>
      <c r="AT1491">
        <v>13</v>
      </c>
      <c r="AU1491">
        <v>0</v>
      </c>
      <c r="AV1491">
        <v>0</v>
      </c>
      <c r="AW1491" t="s">
        <v>45</v>
      </c>
      <c r="AX1491" t="s">
        <v>11</v>
      </c>
      <c r="AY1491" t="str">
        <f t="shared" si="208"/>
        <v>Web</v>
      </c>
      <c r="AZ1491">
        <v>6</v>
      </c>
      <c r="BA1491" t="s">
        <v>44</v>
      </c>
      <c r="BB1491">
        <f t="shared" si="209"/>
        <v>6</v>
      </c>
      <c r="BC1491">
        <f t="shared" si="210"/>
        <v>73</v>
      </c>
      <c r="BD1491">
        <f t="shared" si="211"/>
        <v>9</v>
      </c>
      <c r="BE1491">
        <f t="shared" si="212"/>
        <v>2</v>
      </c>
      <c r="BF1491">
        <f t="shared" si="213"/>
        <v>2</v>
      </c>
      <c r="BG1491">
        <f t="shared" si="214"/>
        <v>13</v>
      </c>
      <c r="BH1491">
        <f t="shared" si="215"/>
        <v>3</v>
      </c>
      <c r="BI1491" t="str">
        <f>VLOOKUP(BH1491,'Additional Data'!$E$1:$F$12,2,FALSE)</f>
        <v>At Risk</v>
      </c>
      <c r="BJ1491" t="str">
        <f>IF(G1491 &lt;= 'Additional Data'!$Q$2, "Low", IF(G1491 &lt;= 'Additional Data'!$Q$3, "Medium", "High"))</f>
        <v>Low</v>
      </c>
      <c r="BK1491" t="str">
        <f>IF(K1491 &lt;= 'Additional Data'!$V$2, "Low", IF(K1491 &lt;= 'Additional Data'!$V$3, "Medium", "High"))</f>
        <v>Medium</v>
      </c>
      <c r="BL1491" t="str">
        <f>IF(L1491 &lt;= 'Additional Data'!$AA$2, "Low", IF(L1491 &lt;= 'Additional Data'!$AA$3, "Medium", "High"))</f>
        <v>Medium</v>
      </c>
      <c r="BM1491">
        <v>1490</v>
      </c>
    </row>
    <row r="1492" spans="1:65" x14ac:dyDescent="0.25">
      <c r="A1492">
        <v>51766</v>
      </c>
      <c r="B1492" t="str">
        <f>IF(A1492 &lt;= 'Additional Data'!$B$2,"Low", IF(A1492 &lt;='Additional Data'!$B$3, "Medium", "High"))</f>
        <v>Medium</v>
      </c>
      <c r="C1492">
        <v>1</v>
      </c>
      <c r="D1492">
        <v>0</v>
      </c>
      <c r="E1492">
        <v>74</v>
      </c>
      <c r="F1492" t="str">
        <f t="shared" si="207"/>
        <v>Old</v>
      </c>
      <c r="G1492">
        <v>60</v>
      </c>
      <c r="H1492">
        <v>51</v>
      </c>
      <c r="I1492">
        <v>87</v>
      </c>
      <c r="J1492">
        <v>6</v>
      </c>
      <c r="K1492">
        <v>20</v>
      </c>
      <c r="L1492">
        <v>51</v>
      </c>
      <c r="M1492">
        <f>INDEX('Additional Data'!$H$2:$M$2, MATCH(MAX(G1492:L1492), G1492:L1492,0))</f>
        <v>0</v>
      </c>
      <c r="N1492">
        <v>2</v>
      </c>
      <c r="O1492">
        <v>4</v>
      </c>
      <c r="P1492">
        <v>2</v>
      </c>
      <c r="Q1492">
        <v>4</v>
      </c>
      <c r="R1492">
        <v>5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3</v>
      </c>
      <c r="Z1492">
        <v>11</v>
      </c>
      <c r="AA1492">
        <v>0</v>
      </c>
      <c r="AB1492">
        <v>40</v>
      </c>
      <c r="AC1492" t="str" cm="1">
        <f t="array" ref="AC1492">_xlfn.IFS(AB1492 &lt; 30, "&lt; 30", AB1492 &lt; 40, "30-39", AB1492 &lt; 50, "40-49", AB1492 &gt;= 50, "50+")</f>
        <v>40-49</v>
      </c>
      <c r="AD1492">
        <v>2269</v>
      </c>
      <c r="AE1492">
        <v>0</v>
      </c>
      <c r="AF1492">
        <v>0</v>
      </c>
      <c r="AG1492">
        <v>1</v>
      </c>
      <c r="AH1492">
        <v>0</v>
      </c>
      <c r="AI1492">
        <v>0</v>
      </c>
      <c r="AJ1492" t="str" cm="1">
        <f t="array" ref="AJ149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49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92">
        <v>0</v>
      </c>
      <c r="AM1492">
        <v>0</v>
      </c>
      <c r="AN1492">
        <v>1</v>
      </c>
      <c r="AO1492">
        <v>0</v>
      </c>
      <c r="AP1492">
        <v>0</v>
      </c>
      <c r="AQ1492" t="str" cm="1">
        <f t="array" ref="AQ149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92" t="str" cm="1">
        <f t="array" ref="AR149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92">
        <v>224</v>
      </c>
      <c r="AT1492">
        <v>173</v>
      </c>
      <c r="AU1492">
        <v>0</v>
      </c>
      <c r="AV1492">
        <v>1</v>
      </c>
      <c r="AW1492" t="s">
        <v>47</v>
      </c>
      <c r="AX1492" t="s">
        <v>11</v>
      </c>
      <c r="AY1492" t="str">
        <f t="shared" si="208"/>
        <v>Web</v>
      </c>
      <c r="AZ1492">
        <v>10</v>
      </c>
      <c r="BA1492" t="s">
        <v>44</v>
      </c>
      <c r="BB1492">
        <f t="shared" si="209"/>
        <v>10</v>
      </c>
      <c r="BC1492">
        <f t="shared" si="210"/>
        <v>275</v>
      </c>
      <c r="BD1492">
        <f t="shared" si="211"/>
        <v>3.0000000000000004</v>
      </c>
      <c r="BE1492">
        <f t="shared" si="212"/>
        <v>4</v>
      </c>
      <c r="BF1492">
        <f t="shared" si="213"/>
        <v>4</v>
      </c>
      <c r="BG1492">
        <f t="shared" si="214"/>
        <v>11</v>
      </c>
      <c r="BH1492">
        <f t="shared" si="215"/>
        <v>3</v>
      </c>
      <c r="BI1492" t="str">
        <f>VLOOKUP(BH1492,'Additional Data'!$E$1:$F$12,2,FALSE)</f>
        <v>At Risk</v>
      </c>
      <c r="BJ1492" t="str">
        <f>IF(G1492 &lt;= 'Additional Data'!$Q$2, "Low", IF(G1492 &lt;= 'Additional Data'!$Q$3, "Medium", "High"))</f>
        <v>Medium</v>
      </c>
      <c r="BK1492" t="str">
        <f>IF(K1492 &lt;= 'Additional Data'!$V$2, "Low", IF(K1492 &lt;= 'Additional Data'!$V$3, "Medium", "High"))</f>
        <v>Medium</v>
      </c>
      <c r="BL1492" t="str">
        <f>IF(L1492 &lt;= 'Additional Data'!$AA$2, "Low", IF(L1492 &lt;= 'Additional Data'!$AA$3, "Medium", "High"))</f>
        <v>Medium</v>
      </c>
      <c r="BM1492">
        <v>1491</v>
      </c>
    </row>
    <row r="1493" spans="1:65" x14ac:dyDescent="0.25">
      <c r="A1493">
        <v>55759</v>
      </c>
      <c r="B1493" t="str">
        <f>IF(A1493 &lt;= 'Additional Data'!$B$2,"Low", IF(A1493 &lt;='Additional Data'!$B$3, "Medium", "High"))</f>
        <v>Medium</v>
      </c>
      <c r="C1493">
        <v>0</v>
      </c>
      <c r="D1493">
        <v>1</v>
      </c>
      <c r="E1493">
        <v>84</v>
      </c>
      <c r="F1493" t="str">
        <f t="shared" si="207"/>
        <v>Old</v>
      </c>
      <c r="G1493">
        <v>675</v>
      </c>
      <c r="H1493">
        <v>0</v>
      </c>
      <c r="I1493">
        <v>85</v>
      </c>
      <c r="J1493">
        <v>10</v>
      </c>
      <c r="K1493">
        <v>7</v>
      </c>
      <c r="L1493">
        <v>77</v>
      </c>
      <c r="M1493">
        <f>INDEX('Additional Data'!$H$2:$M$2, MATCH(MAX(G1493:L1493), G1493:L1493,0))</f>
        <v>0</v>
      </c>
      <c r="N1493">
        <v>5</v>
      </c>
      <c r="O1493">
        <v>10</v>
      </c>
      <c r="P1493">
        <v>3</v>
      </c>
      <c r="Q1493">
        <v>8</v>
      </c>
      <c r="R1493">
        <v>8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3</v>
      </c>
      <c r="Z1493">
        <v>11</v>
      </c>
      <c r="AA1493">
        <v>0</v>
      </c>
      <c r="AB1493">
        <v>58</v>
      </c>
      <c r="AC1493" t="str" cm="1">
        <f t="array" ref="AC1493">_xlfn.IFS(AB1493 &lt; 30, "&lt; 30", AB1493 &lt; 40, "30-39", AB1493 &lt; 50, "40-49", AB1493 &gt;= 50, "50+")</f>
        <v>50+</v>
      </c>
      <c r="AD1493">
        <v>2737</v>
      </c>
      <c r="AE1493">
        <v>0</v>
      </c>
      <c r="AF1493">
        <v>1</v>
      </c>
      <c r="AG1493">
        <v>0</v>
      </c>
      <c r="AH1493">
        <v>0</v>
      </c>
      <c r="AI1493">
        <v>0</v>
      </c>
      <c r="AJ1493" t="str" cm="1">
        <f t="array" ref="AJ149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9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93">
        <v>0</v>
      </c>
      <c r="AM1493">
        <v>0</v>
      </c>
      <c r="AN1493">
        <v>1</v>
      </c>
      <c r="AO1493">
        <v>0</v>
      </c>
      <c r="AP1493">
        <v>0</v>
      </c>
      <c r="AQ1493" t="str" cm="1">
        <f t="array" ref="AQ149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93" t="str" cm="1">
        <f t="array" ref="AR149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93">
        <v>777</v>
      </c>
      <c r="AT1493">
        <v>700</v>
      </c>
      <c r="AU1493">
        <v>0</v>
      </c>
      <c r="AV1493">
        <v>1</v>
      </c>
      <c r="AW1493" t="s">
        <v>46</v>
      </c>
      <c r="AX1493" t="s">
        <v>11</v>
      </c>
      <c r="AY1493" t="str">
        <f t="shared" si="208"/>
        <v>Web</v>
      </c>
      <c r="AZ1493">
        <v>21</v>
      </c>
      <c r="BA1493" t="s">
        <v>44</v>
      </c>
      <c r="BB1493">
        <f t="shared" si="209"/>
        <v>21</v>
      </c>
      <c r="BC1493">
        <f t="shared" si="210"/>
        <v>854</v>
      </c>
      <c r="BD1493">
        <f t="shared" si="211"/>
        <v>1.9999999999999996</v>
      </c>
      <c r="BE1493">
        <f t="shared" si="212"/>
        <v>8</v>
      </c>
      <c r="BF1493">
        <f t="shared" si="213"/>
        <v>6</v>
      </c>
      <c r="BG1493">
        <f t="shared" si="214"/>
        <v>16</v>
      </c>
      <c r="BH1493">
        <f t="shared" si="215"/>
        <v>5</v>
      </c>
      <c r="BI1493" t="str">
        <f>VLOOKUP(BH1493,'Additional Data'!$E$1:$F$12,2,FALSE)</f>
        <v>Loyal Customer</v>
      </c>
      <c r="BJ1493" t="str">
        <f>IF(G1493 &lt;= 'Additional Data'!$Q$2, "Low", IF(G1493 &lt;= 'Additional Data'!$Q$3, "Medium", "High"))</f>
        <v>High</v>
      </c>
      <c r="BK1493" t="str">
        <f>IF(K1493 &lt;= 'Additional Data'!$V$2, "Low", IF(K1493 &lt;= 'Additional Data'!$V$3, "Medium", "High"))</f>
        <v>Medium</v>
      </c>
      <c r="BL1493" t="str">
        <f>IF(L1493 &lt;= 'Additional Data'!$AA$2, "Low", IF(L1493 &lt;= 'Additional Data'!$AA$3, "Medium", "High"))</f>
        <v>High</v>
      </c>
      <c r="BM1493">
        <v>1492</v>
      </c>
    </row>
    <row r="1494" spans="1:65" x14ac:dyDescent="0.25">
      <c r="A1494">
        <v>33039</v>
      </c>
      <c r="B1494" t="str">
        <f>IF(A1494 &lt;= 'Additional Data'!$B$2,"Low", IF(A1494 &lt;='Additional Data'!$B$3, "Medium", "High"))</f>
        <v>Low</v>
      </c>
      <c r="C1494">
        <v>1</v>
      </c>
      <c r="D1494">
        <v>0</v>
      </c>
      <c r="E1494">
        <v>4</v>
      </c>
      <c r="F1494" t="str">
        <f t="shared" si="207"/>
        <v>Very Recent</v>
      </c>
      <c r="G1494">
        <v>30</v>
      </c>
      <c r="H1494">
        <v>8</v>
      </c>
      <c r="I1494">
        <v>12</v>
      </c>
      <c r="J1494">
        <v>8</v>
      </c>
      <c r="K1494">
        <v>8</v>
      </c>
      <c r="L1494">
        <v>12</v>
      </c>
      <c r="M1494">
        <f>INDEX('Additional Data'!$H$2:$M$2, MATCH(MAX(G1494:L1494), G1494:L1494,0))</f>
        <v>0</v>
      </c>
      <c r="N1494">
        <v>1</v>
      </c>
      <c r="O1494">
        <v>2</v>
      </c>
      <c r="P1494">
        <v>0</v>
      </c>
      <c r="Q1494">
        <v>4</v>
      </c>
      <c r="R1494">
        <v>5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3</v>
      </c>
      <c r="Z1494">
        <v>11</v>
      </c>
      <c r="AA1494">
        <v>0</v>
      </c>
      <c r="AB1494">
        <v>42</v>
      </c>
      <c r="AC1494" t="str" cm="1">
        <f t="array" ref="AC1494">_xlfn.IFS(AB1494 &lt; 30, "&lt; 30", AB1494 &lt; 40, "30-39", AB1494 &lt; 50, "40-49", AB1494 &gt;= 50, "50+")</f>
        <v>40-49</v>
      </c>
      <c r="AD1494">
        <v>2452</v>
      </c>
      <c r="AE1494">
        <v>0</v>
      </c>
      <c r="AF1494">
        <v>1</v>
      </c>
      <c r="AG1494">
        <v>0</v>
      </c>
      <c r="AH1494">
        <v>0</v>
      </c>
      <c r="AI1494">
        <v>0</v>
      </c>
      <c r="AJ1494" t="str" cm="1">
        <f t="array" ref="AJ149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9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94">
        <v>0</v>
      </c>
      <c r="AM1494">
        <v>0</v>
      </c>
      <c r="AN1494">
        <v>1</v>
      </c>
      <c r="AO1494">
        <v>0</v>
      </c>
      <c r="AP1494">
        <v>0</v>
      </c>
      <c r="AQ1494" t="str" cm="1">
        <f t="array" ref="AQ149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94" t="str" cm="1">
        <f t="array" ref="AR149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94">
        <v>66</v>
      </c>
      <c r="AT1494">
        <v>54</v>
      </c>
      <c r="AU1494">
        <v>0</v>
      </c>
      <c r="AV1494">
        <v>1</v>
      </c>
      <c r="AW1494" t="s">
        <v>47</v>
      </c>
      <c r="AX1494" t="s">
        <v>13</v>
      </c>
      <c r="AY1494" t="str">
        <f t="shared" si="208"/>
        <v>Store</v>
      </c>
      <c r="AZ1494">
        <v>6</v>
      </c>
      <c r="BA1494" t="s">
        <v>44</v>
      </c>
      <c r="BB1494">
        <f t="shared" si="209"/>
        <v>6</v>
      </c>
      <c r="BC1494">
        <f t="shared" si="210"/>
        <v>78</v>
      </c>
      <c r="BD1494">
        <f t="shared" si="211"/>
        <v>10</v>
      </c>
      <c r="BE1494">
        <f t="shared" si="212"/>
        <v>2</v>
      </c>
      <c r="BF1494">
        <f t="shared" si="213"/>
        <v>2</v>
      </c>
      <c r="BG1494">
        <f t="shared" si="214"/>
        <v>14</v>
      </c>
      <c r="BH1494">
        <f t="shared" si="215"/>
        <v>4</v>
      </c>
      <c r="BI1494" t="str">
        <f>VLOOKUP(BH1494,'Additional Data'!$E$1:$F$12,2,FALSE)</f>
        <v>At Risk</v>
      </c>
      <c r="BJ1494" t="str">
        <f>IF(G1494 &lt;= 'Additional Data'!$Q$2, "Low", IF(G1494 &lt;= 'Additional Data'!$Q$3, "Medium", "High"))</f>
        <v>Medium</v>
      </c>
      <c r="BK1494" t="str">
        <f>IF(K1494 &lt;= 'Additional Data'!$V$2, "Low", IF(K1494 &lt;= 'Additional Data'!$V$3, "Medium", "High"))</f>
        <v>Medium</v>
      </c>
      <c r="BL1494" t="str">
        <f>IF(L1494 &lt;= 'Additional Data'!$AA$2, "Low", IF(L1494 &lt;= 'Additional Data'!$AA$3, "Medium", "High"))</f>
        <v>Medium</v>
      </c>
      <c r="BM1494">
        <v>1493</v>
      </c>
    </row>
    <row r="1495" spans="1:65" x14ac:dyDescent="0.25">
      <c r="A1495">
        <v>37787</v>
      </c>
      <c r="B1495" t="str">
        <f>IF(A1495 &lt;= 'Additional Data'!$B$2,"Low", IF(A1495 &lt;='Additional Data'!$B$3, "Medium", "High"))</f>
        <v>Medium</v>
      </c>
      <c r="C1495">
        <v>1</v>
      </c>
      <c r="D1495">
        <v>0</v>
      </c>
      <c r="E1495">
        <v>50</v>
      </c>
      <c r="F1495" t="str">
        <f t="shared" si="207"/>
        <v>Mid</v>
      </c>
      <c r="G1495">
        <v>40</v>
      </c>
      <c r="H1495">
        <v>1</v>
      </c>
      <c r="I1495">
        <v>40</v>
      </c>
      <c r="J1495">
        <v>4</v>
      </c>
      <c r="K1495">
        <v>3</v>
      </c>
      <c r="L1495">
        <v>18</v>
      </c>
      <c r="M1495">
        <f>INDEX('Additional Data'!$H$2:$M$2, MATCH(MAX(G1495:L1495), G1495:L1495,0))</f>
        <v>0</v>
      </c>
      <c r="N1495">
        <v>1</v>
      </c>
      <c r="O1495">
        <v>3</v>
      </c>
      <c r="P1495">
        <v>0</v>
      </c>
      <c r="Q1495">
        <v>3</v>
      </c>
      <c r="R1495">
        <v>8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3</v>
      </c>
      <c r="Z1495">
        <v>11</v>
      </c>
      <c r="AA1495">
        <v>0</v>
      </c>
      <c r="AB1495">
        <v>48</v>
      </c>
      <c r="AC1495" t="str" cm="1">
        <f t="array" ref="AC1495">_xlfn.IFS(AB1495 &lt; 30, "&lt; 30", AB1495 &lt; 40, "30-39", AB1495 &lt; 50, "40-49", AB1495 &gt;= 50, "50+")</f>
        <v>40-49</v>
      </c>
      <c r="AD1495">
        <v>2441</v>
      </c>
      <c r="AE1495">
        <v>0</v>
      </c>
      <c r="AF1495">
        <v>1</v>
      </c>
      <c r="AG1495">
        <v>0</v>
      </c>
      <c r="AH1495">
        <v>0</v>
      </c>
      <c r="AI1495">
        <v>0</v>
      </c>
      <c r="AJ1495" t="str" cm="1">
        <f t="array" ref="AJ149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49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95">
        <v>0</v>
      </c>
      <c r="AM1495">
        <v>0</v>
      </c>
      <c r="AN1495">
        <v>0</v>
      </c>
      <c r="AO1495">
        <v>1</v>
      </c>
      <c r="AP1495">
        <v>0</v>
      </c>
      <c r="AQ1495" t="str" cm="1">
        <f t="array" ref="AQ149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495" t="str" cm="1">
        <f t="array" ref="AR149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95">
        <v>88</v>
      </c>
      <c r="AT1495">
        <v>70</v>
      </c>
      <c r="AU1495">
        <v>0</v>
      </c>
      <c r="AV1495">
        <v>1</v>
      </c>
      <c r="AW1495" t="s">
        <v>47</v>
      </c>
      <c r="AX1495" t="s">
        <v>11</v>
      </c>
      <c r="AY1495" t="str">
        <f t="shared" si="208"/>
        <v>Web</v>
      </c>
      <c r="AZ1495">
        <v>6</v>
      </c>
      <c r="BA1495" t="s">
        <v>44</v>
      </c>
      <c r="BB1495">
        <f t="shared" si="209"/>
        <v>6</v>
      </c>
      <c r="BC1495">
        <f t="shared" si="210"/>
        <v>106</v>
      </c>
      <c r="BD1495">
        <f t="shared" si="211"/>
        <v>5</v>
      </c>
      <c r="BE1495">
        <f t="shared" si="212"/>
        <v>2</v>
      </c>
      <c r="BF1495">
        <f t="shared" si="213"/>
        <v>3</v>
      </c>
      <c r="BG1495">
        <f t="shared" si="214"/>
        <v>10</v>
      </c>
      <c r="BH1495">
        <f t="shared" si="215"/>
        <v>2</v>
      </c>
      <c r="BI1495" t="str">
        <f>VLOOKUP(BH1495,'Additional Data'!$E$1:$F$12,2,FALSE)</f>
        <v>Churned Customer</v>
      </c>
      <c r="BJ1495" t="str">
        <f>IF(G1495 &lt;= 'Additional Data'!$Q$2, "Low", IF(G1495 &lt;= 'Additional Data'!$Q$3, "Medium", "High"))</f>
        <v>Medium</v>
      </c>
      <c r="BK1495" t="str">
        <f>IF(K1495 &lt;= 'Additional Data'!$V$2, "Low", IF(K1495 &lt;= 'Additional Data'!$V$3, "Medium", "High"))</f>
        <v>Medium</v>
      </c>
      <c r="BL1495" t="str">
        <f>IF(L1495 &lt;= 'Additional Data'!$AA$2, "Low", IF(L1495 &lt;= 'Additional Data'!$AA$3, "Medium", "High"))</f>
        <v>Medium</v>
      </c>
      <c r="BM1495">
        <v>1494</v>
      </c>
    </row>
    <row r="1496" spans="1:65" x14ac:dyDescent="0.25">
      <c r="A1496">
        <v>27242</v>
      </c>
      <c r="B1496" t="str">
        <f>IF(A1496 &lt;= 'Additional Data'!$B$2,"Low", IF(A1496 &lt;='Additional Data'!$B$3, "Medium", "High"))</f>
        <v>Low</v>
      </c>
      <c r="C1496">
        <v>1</v>
      </c>
      <c r="D1496">
        <v>0</v>
      </c>
      <c r="E1496">
        <v>2</v>
      </c>
      <c r="F1496" t="str">
        <f t="shared" si="207"/>
        <v>Very Recent</v>
      </c>
      <c r="G1496">
        <v>3</v>
      </c>
      <c r="H1496">
        <v>17</v>
      </c>
      <c r="I1496">
        <v>26</v>
      </c>
      <c r="J1496">
        <v>20</v>
      </c>
      <c r="K1496">
        <v>1</v>
      </c>
      <c r="L1496">
        <v>39</v>
      </c>
      <c r="M1496">
        <f>INDEX('Additional Data'!$H$2:$M$2, MATCH(MAX(G1496:L1496), G1496:L1496,0))</f>
        <v>0</v>
      </c>
      <c r="N1496">
        <v>2</v>
      </c>
      <c r="O1496">
        <v>2</v>
      </c>
      <c r="P1496">
        <v>0</v>
      </c>
      <c r="Q1496">
        <v>3</v>
      </c>
      <c r="R1496">
        <v>9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3</v>
      </c>
      <c r="Z1496">
        <v>11</v>
      </c>
      <c r="AA1496">
        <v>1</v>
      </c>
      <c r="AB1496">
        <v>50</v>
      </c>
      <c r="AC1496" t="str" cm="1">
        <f t="array" ref="AC1496">_xlfn.IFS(AB1496 &lt; 30, "&lt; 30", AB1496 &lt; 40, "30-39", AB1496 &lt; 50, "40-49", AB1496 &gt;= 50, "50+")</f>
        <v>50+</v>
      </c>
      <c r="AD1496">
        <v>2754</v>
      </c>
      <c r="AE1496">
        <v>0</v>
      </c>
      <c r="AF1496">
        <v>0</v>
      </c>
      <c r="AG1496">
        <v>1</v>
      </c>
      <c r="AH1496">
        <v>0</v>
      </c>
      <c r="AI1496">
        <v>0</v>
      </c>
      <c r="AJ1496" t="str" cm="1">
        <f t="array" ref="AJ149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49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96">
        <v>0</v>
      </c>
      <c r="AM1496">
        <v>0</v>
      </c>
      <c r="AN1496">
        <v>1</v>
      </c>
      <c r="AO1496">
        <v>0</v>
      </c>
      <c r="AP1496">
        <v>0</v>
      </c>
      <c r="AQ1496" t="str" cm="1">
        <f t="array" ref="AQ149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96" t="str" cm="1">
        <f t="array" ref="AR149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96">
        <v>67</v>
      </c>
      <c r="AT1496">
        <v>28</v>
      </c>
      <c r="AU1496">
        <v>0</v>
      </c>
      <c r="AV1496">
        <v>1</v>
      </c>
      <c r="AW1496" t="s">
        <v>47</v>
      </c>
      <c r="AX1496" t="s">
        <v>13</v>
      </c>
      <c r="AY1496" t="str">
        <f t="shared" si="208"/>
        <v>Store</v>
      </c>
      <c r="AZ1496">
        <v>5</v>
      </c>
      <c r="BA1496" t="s">
        <v>44</v>
      </c>
      <c r="BB1496">
        <f t="shared" si="209"/>
        <v>5</v>
      </c>
      <c r="BC1496">
        <f t="shared" si="210"/>
        <v>106</v>
      </c>
      <c r="BD1496">
        <f t="shared" si="211"/>
        <v>10</v>
      </c>
      <c r="BE1496">
        <f t="shared" si="212"/>
        <v>1</v>
      </c>
      <c r="BF1496">
        <f t="shared" si="213"/>
        <v>3</v>
      </c>
      <c r="BG1496">
        <f t="shared" si="214"/>
        <v>14</v>
      </c>
      <c r="BH1496">
        <f t="shared" si="215"/>
        <v>4</v>
      </c>
      <c r="BI1496" t="str">
        <f>VLOOKUP(BH1496,'Additional Data'!$E$1:$F$12,2,FALSE)</f>
        <v>At Risk</v>
      </c>
      <c r="BJ1496" t="str">
        <f>IF(G1496 &lt;= 'Additional Data'!$Q$2, "Low", IF(G1496 &lt;= 'Additional Data'!$Q$3, "Medium", "High"))</f>
        <v>Low</v>
      </c>
      <c r="BK1496" t="str">
        <f>IF(K1496 &lt;= 'Additional Data'!$V$2, "Low", IF(K1496 &lt;= 'Additional Data'!$V$3, "Medium", "High"))</f>
        <v>Low</v>
      </c>
      <c r="BL1496" t="str">
        <f>IF(L1496 &lt;= 'Additional Data'!$AA$2, "Low", IF(L1496 &lt;= 'Additional Data'!$AA$3, "Medium", "High"))</f>
        <v>Medium</v>
      </c>
      <c r="BM1496">
        <v>1495</v>
      </c>
    </row>
    <row r="1497" spans="1:65" x14ac:dyDescent="0.25">
      <c r="A1497">
        <v>87188</v>
      </c>
      <c r="B1497" t="str">
        <f>IF(A1497 &lt;= 'Additional Data'!$B$2,"Low", IF(A1497 &lt;='Additional Data'!$B$3, "Medium", "High"))</f>
        <v>High</v>
      </c>
      <c r="C1497">
        <v>0</v>
      </c>
      <c r="D1497">
        <v>0</v>
      </c>
      <c r="E1497">
        <v>73</v>
      </c>
      <c r="F1497" t="str">
        <f t="shared" si="207"/>
        <v>Old</v>
      </c>
      <c r="G1497">
        <v>910</v>
      </c>
      <c r="H1497">
        <v>111</v>
      </c>
      <c r="I1497">
        <v>724</v>
      </c>
      <c r="J1497">
        <v>49</v>
      </c>
      <c r="K1497">
        <v>74</v>
      </c>
      <c r="L1497">
        <v>55</v>
      </c>
      <c r="M1497">
        <f>INDEX('Additional Data'!$H$2:$M$2, MATCH(MAX(G1497:L1497), G1497:L1497,0))</f>
        <v>0</v>
      </c>
      <c r="N1497">
        <v>1</v>
      </c>
      <c r="O1497">
        <v>10</v>
      </c>
      <c r="P1497">
        <v>2</v>
      </c>
      <c r="Q1497">
        <v>6</v>
      </c>
      <c r="R1497">
        <v>3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3</v>
      </c>
      <c r="Z1497">
        <v>11</v>
      </c>
      <c r="AA1497">
        <v>1</v>
      </c>
      <c r="AB1497">
        <v>37</v>
      </c>
      <c r="AC1497" t="str" cm="1">
        <f t="array" ref="AC1497">_xlfn.IFS(AB1497 &lt; 30, "&lt; 30", AB1497 &lt; 40, "30-39", AB1497 &lt; 50, "40-49", AB1497 &gt;= 50, "50+")</f>
        <v>30-39</v>
      </c>
      <c r="AD1497">
        <v>2550</v>
      </c>
      <c r="AE1497">
        <v>0</v>
      </c>
      <c r="AF1497">
        <v>0</v>
      </c>
      <c r="AG1497">
        <v>1</v>
      </c>
      <c r="AH1497">
        <v>0</v>
      </c>
      <c r="AI1497">
        <v>0</v>
      </c>
      <c r="AJ1497" t="str" cm="1">
        <f t="array" ref="AJ149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49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97">
        <v>0</v>
      </c>
      <c r="AM1497">
        <v>0</v>
      </c>
      <c r="AN1497">
        <v>0</v>
      </c>
      <c r="AO1497">
        <v>0</v>
      </c>
      <c r="AP1497">
        <v>1</v>
      </c>
      <c r="AQ1497" t="str" cm="1">
        <f t="array" ref="AQ149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497" t="str" cm="1">
        <f t="array" ref="AR149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497">
        <v>1868</v>
      </c>
      <c r="AT1497">
        <v>1813</v>
      </c>
      <c r="AU1497">
        <v>0</v>
      </c>
      <c r="AV1497">
        <v>0</v>
      </c>
      <c r="AW1497" t="s">
        <v>43</v>
      </c>
      <c r="AX1497" t="s">
        <v>11</v>
      </c>
      <c r="AY1497" t="str">
        <f t="shared" si="208"/>
        <v>Web</v>
      </c>
      <c r="AZ1497">
        <v>18</v>
      </c>
      <c r="BA1497" t="s">
        <v>44</v>
      </c>
      <c r="BB1497">
        <f t="shared" si="209"/>
        <v>18</v>
      </c>
      <c r="BC1497">
        <f t="shared" si="210"/>
        <v>1923</v>
      </c>
      <c r="BD1497">
        <f t="shared" si="211"/>
        <v>3.0000000000000004</v>
      </c>
      <c r="BE1497">
        <f t="shared" si="212"/>
        <v>7</v>
      </c>
      <c r="BF1497">
        <f t="shared" si="213"/>
        <v>9</v>
      </c>
      <c r="BG1497">
        <f t="shared" si="214"/>
        <v>19</v>
      </c>
      <c r="BH1497">
        <f t="shared" si="215"/>
        <v>7</v>
      </c>
      <c r="BI1497" t="str">
        <f>VLOOKUP(BH1497,'Additional Data'!$E$1:$F$12,2,FALSE)</f>
        <v>Loyal Customer</v>
      </c>
      <c r="BJ1497" t="str">
        <f>IF(G1497 &lt;= 'Additional Data'!$Q$2, "Low", IF(G1497 &lt;= 'Additional Data'!$Q$3, "Medium", "High"))</f>
        <v>High</v>
      </c>
      <c r="BK1497" t="str">
        <f>IF(K1497 &lt;= 'Additional Data'!$V$2, "Low", IF(K1497 &lt;= 'Additional Data'!$V$3, "Medium", "High"))</f>
        <v>High</v>
      </c>
      <c r="BL1497" t="str">
        <f>IF(L1497 &lt;= 'Additional Data'!$AA$2, "Low", IF(L1497 &lt;= 'Additional Data'!$AA$3, "Medium", "High"))</f>
        <v>Medium</v>
      </c>
      <c r="BM1497">
        <v>1496</v>
      </c>
    </row>
    <row r="1498" spans="1:65" x14ac:dyDescent="0.25">
      <c r="A1498">
        <v>69930</v>
      </c>
      <c r="B1498" t="str">
        <f>IF(A1498 &lt;= 'Additional Data'!$B$2,"Low", IF(A1498 &lt;='Additional Data'!$B$3, "Medium", "High"))</f>
        <v>High</v>
      </c>
      <c r="C1498">
        <v>0</v>
      </c>
      <c r="D1498">
        <v>0</v>
      </c>
      <c r="E1498">
        <v>21</v>
      </c>
      <c r="F1498" t="str">
        <f t="shared" si="207"/>
        <v>Recent</v>
      </c>
      <c r="G1498">
        <v>252</v>
      </c>
      <c r="H1498">
        <v>98</v>
      </c>
      <c r="I1498">
        <v>827</v>
      </c>
      <c r="J1498">
        <v>219</v>
      </c>
      <c r="K1498">
        <v>70</v>
      </c>
      <c r="L1498">
        <v>196</v>
      </c>
      <c r="M1498">
        <f>INDEX('Additional Data'!$H$2:$M$2, MATCH(MAX(G1498:L1498), G1498:L1498,0))</f>
        <v>0</v>
      </c>
      <c r="N1498">
        <v>1</v>
      </c>
      <c r="O1498">
        <v>4</v>
      </c>
      <c r="P1498">
        <v>5</v>
      </c>
      <c r="Q1498">
        <v>12</v>
      </c>
      <c r="R1498">
        <v>3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3</v>
      </c>
      <c r="Z1498">
        <v>11</v>
      </c>
      <c r="AA1498">
        <v>0</v>
      </c>
      <c r="AB1498">
        <v>49</v>
      </c>
      <c r="AC1498" t="str" cm="1">
        <f t="array" ref="AC1498">_xlfn.IFS(AB1498 &lt; 30, "&lt; 30", AB1498 &lt; 40, "30-39", AB1498 &lt; 50, "40-49", AB1498 &gt;= 50, "50+")</f>
        <v>40-49</v>
      </c>
      <c r="AD1498">
        <v>2558</v>
      </c>
      <c r="AE1498">
        <v>0</v>
      </c>
      <c r="AF1498">
        <v>0</v>
      </c>
      <c r="AG1498">
        <v>0</v>
      </c>
      <c r="AH1498">
        <v>1</v>
      </c>
      <c r="AI1498">
        <v>0</v>
      </c>
      <c r="AJ1498" t="str" cm="1">
        <f t="array" ref="AJ149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49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498">
        <v>0</v>
      </c>
      <c r="AM1498">
        <v>0</v>
      </c>
      <c r="AN1498">
        <v>1</v>
      </c>
      <c r="AO1498">
        <v>0</v>
      </c>
      <c r="AP1498">
        <v>0</v>
      </c>
      <c r="AQ1498" t="str" cm="1">
        <f t="array" ref="AQ149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98" t="str" cm="1">
        <f t="array" ref="AR149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98">
        <v>1466</v>
      </c>
      <c r="AT1498">
        <v>1270</v>
      </c>
      <c r="AU1498">
        <v>0</v>
      </c>
      <c r="AV1498">
        <v>0</v>
      </c>
      <c r="AW1498" t="s">
        <v>43</v>
      </c>
      <c r="AX1498" t="s">
        <v>13</v>
      </c>
      <c r="AY1498" t="str">
        <f t="shared" si="208"/>
        <v>Store</v>
      </c>
      <c r="AZ1498">
        <v>21</v>
      </c>
      <c r="BA1498" t="s">
        <v>44</v>
      </c>
      <c r="BB1498">
        <f t="shared" si="209"/>
        <v>21</v>
      </c>
      <c r="BC1498">
        <f t="shared" si="210"/>
        <v>1662</v>
      </c>
      <c r="BD1498">
        <f t="shared" si="211"/>
        <v>8</v>
      </c>
      <c r="BE1498">
        <f t="shared" si="212"/>
        <v>8</v>
      </c>
      <c r="BF1498">
        <f t="shared" si="213"/>
        <v>9</v>
      </c>
      <c r="BG1498">
        <f t="shared" si="214"/>
        <v>25</v>
      </c>
      <c r="BH1498">
        <f t="shared" si="215"/>
        <v>9</v>
      </c>
      <c r="BI1498" t="str">
        <f>VLOOKUP(BH1498,'Additional Data'!$E$1:$F$12,2,FALSE)</f>
        <v>Top Customer</v>
      </c>
      <c r="BJ1498" t="str">
        <f>IF(G1498 &lt;= 'Additional Data'!$Q$2, "Low", IF(G1498 &lt;= 'Additional Data'!$Q$3, "Medium", "High"))</f>
        <v>Medium</v>
      </c>
      <c r="BK1498" t="str">
        <f>IF(K1498 &lt;= 'Additional Data'!$V$2, "Low", IF(K1498 &lt;= 'Additional Data'!$V$3, "Medium", "High"))</f>
        <v>High</v>
      </c>
      <c r="BL1498" t="str">
        <f>IF(L1498 &lt;= 'Additional Data'!$AA$2, "Low", IF(L1498 &lt;= 'Additional Data'!$AA$3, "Medium", "High"))</f>
        <v>High</v>
      </c>
      <c r="BM1498">
        <v>1497</v>
      </c>
    </row>
    <row r="1499" spans="1:65" x14ac:dyDescent="0.25">
      <c r="A1499">
        <v>37697</v>
      </c>
      <c r="B1499" t="str">
        <f>IF(A1499 &lt;= 'Additional Data'!$B$2,"Low", IF(A1499 &lt;='Additional Data'!$B$3, "Medium", "High"))</f>
        <v>Medium</v>
      </c>
      <c r="C1499">
        <v>1</v>
      </c>
      <c r="D1499">
        <v>0</v>
      </c>
      <c r="E1499">
        <v>82</v>
      </c>
      <c r="F1499" t="str">
        <f t="shared" si="207"/>
        <v>Old</v>
      </c>
      <c r="G1499">
        <v>34</v>
      </c>
      <c r="H1499">
        <v>6</v>
      </c>
      <c r="I1499">
        <v>21</v>
      </c>
      <c r="J1499">
        <v>11</v>
      </c>
      <c r="K1499">
        <v>4</v>
      </c>
      <c r="L1499">
        <v>8</v>
      </c>
      <c r="M1499">
        <f>INDEX('Additional Data'!$H$2:$M$2, MATCH(MAX(G1499:L1499), G1499:L1499,0))</f>
        <v>0</v>
      </c>
      <c r="N1499">
        <v>1</v>
      </c>
      <c r="O1499">
        <v>2</v>
      </c>
      <c r="P1499">
        <v>1</v>
      </c>
      <c r="Q1499">
        <v>3</v>
      </c>
      <c r="R1499">
        <v>6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3</v>
      </c>
      <c r="Z1499">
        <v>11</v>
      </c>
      <c r="AA1499">
        <v>0</v>
      </c>
      <c r="AB1499">
        <v>44</v>
      </c>
      <c r="AC1499" t="str" cm="1">
        <f t="array" ref="AC1499">_xlfn.IFS(AB1499 &lt; 30, "&lt; 30", AB1499 &lt; 40, "30-39", AB1499 &lt; 50, "40-49", AB1499 &gt;= 50, "50+")</f>
        <v>40-49</v>
      </c>
      <c r="AD1499">
        <v>2301</v>
      </c>
      <c r="AE1499">
        <v>0</v>
      </c>
      <c r="AF1499">
        <v>0</v>
      </c>
      <c r="AG1499">
        <v>1</v>
      </c>
      <c r="AH1499">
        <v>0</v>
      </c>
      <c r="AI1499">
        <v>0</v>
      </c>
      <c r="AJ1499" t="str" cm="1">
        <f t="array" ref="AJ149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49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499">
        <v>0</v>
      </c>
      <c r="AM1499">
        <v>0</v>
      </c>
      <c r="AN1499">
        <v>1</v>
      </c>
      <c r="AO1499">
        <v>0</v>
      </c>
      <c r="AP1499">
        <v>0</v>
      </c>
      <c r="AQ1499" t="str" cm="1">
        <f t="array" ref="AQ149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499" t="str" cm="1">
        <f t="array" ref="AR149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499">
        <v>76</v>
      </c>
      <c r="AT1499">
        <v>68</v>
      </c>
      <c r="AU1499">
        <v>0</v>
      </c>
      <c r="AV1499">
        <v>1</v>
      </c>
      <c r="AW1499" t="s">
        <v>47</v>
      </c>
      <c r="AX1499" t="s">
        <v>13</v>
      </c>
      <c r="AY1499" t="str">
        <f t="shared" si="208"/>
        <v>Store</v>
      </c>
      <c r="AZ1499">
        <v>6</v>
      </c>
      <c r="BA1499" t="s">
        <v>44</v>
      </c>
      <c r="BB1499">
        <f t="shared" si="209"/>
        <v>6</v>
      </c>
      <c r="BC1499">
        <f t="shared" si="210"/>
        <v>84</v>
      </c>
      <c r="BD1499">
        <f t="shared" si="211"/>
        <v>1.9999999999999996</v>
      </c>
      <c r="BE1499">
        <f t="shared" si="212"/>
        <v>2</v>
      </c>
      <c r="BF1499">
        <f t="shared" si="213"/>
        <v>2</v>
      </c>
      <c r="BG1499">
        <f t="shared" si="214"/>
        <v>6</v>
      </c>
      <c r="BH1499">
        <f t="shared" si="215"/>
        <v>0</v>
      </c>
      <c r="BI1499" t="str">
        <f>VLOOKUP(BH1499,'Additional Data'!$E$1:$F$12,2,FALSE)</f>
        <v>Churned Customer</v>
      </c>
      <c r="BJ1499" t="str">
        <f>IF(G1499 &lt;= 'Additional Data'!$Q$2, "Low", IF(G1499 &lt;= 'Additional Data'!$Q$3, "Medium", "High"))</f>
        <v>Medium</v>
      </c>
      <c r="BK1499" t="str">
        <f>IF(K1499 &lt;= 'Additional Data'!$V$2, "Low", IF(K1499 &lt;= 'Additional Data'!$V$3, "Medium", "High"))</f>
        <v>Medium</v>
      </c>
      <c r="BL1499" t="str">
        <f>IF(L1499 &lt;= 'Additional Data'!$AA$2, "Low", IF(L1499 &lt;= 'Additional Data'!$AA$3, "Medium", "High"))</f>
        <v>Low</v>
      </c>
      <c r="BM1499">
        <v>1498</v>
      </c>
    </row>
    <row r="1500" spans="1:65" x14ac:dyDescent="0.25">
      <c r="A1500">
        <v>37401</v>
      </c>
      <c r="B1500" t="str">
        <f>IF(A1500 &lt;= 'Additional Data'!$B$2,"Low", IF(A1500 &lt;='Additional Data'!$B$3, "Medium", "High"))</f>
        <v>Medium</v>
      </c>
      <c r="C1500">
        <v>1</v>
      </c>
      <c r="D1500">
        <v>0</v>
      </c>
      <c r="E1500">
        <v>14</v>
      </c>
      <c r="F1500" t="str">
        <f t="shared" si="207"/>
        <v>Recent</v>
      </c>
      <c r="G1500">
        <v>19</v>
      </c>
      <c r="H1500">
        <v>3</v>
      </c>
      <c r="I1500">
        <v>19</v>
      </c>
      <c r="J1500">
        <v>3</v>
      </c>
      <c r="K1500">
        <v>1</v>
      </c>
      <c r="L1500">
        <v>3</v>
      </c>
      <c r="M1500">
        <f>INDEX('Additional Data'!$H$2:$M$2, MATCH(MAX(G1500:L1500), G1500:L1500,0))</f>
        <v>0</v>
      </c>
      <c r="N1500">
        <v>2</v>
      </c>
      <c r="O1500">
        <v>2</v>
      </c>
      <c r="P1500">
        <v>0</v>
      </c>
      <c r="Q1500">
        <v>3</v>
      </c>
      <c r="R1500">
        <v>7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3</v>
      </c>
      <c r="Z1500">
        <v>11</v>
      </c>
      <c r="AA1500">
        <v>0</v>
      </c>
      <c r="AB1500">
        <v>47</v>
      </c>
      <c r="AC1500" t="str" cm="1">
        <f t="array" ref="AC1500">_xlfn.IFS(AB1500 &lt; 30, "&lt; 30", AB1500 &lt; 40, "30-39", AB1500 &lt; 50, "40-49", AB1500 &gt;= 50, "50+")</f>
        <v>40-49</v>
      </c>
      <c r="AD1500">
        <v>2213</v>
      </c>
      <c r="AE1500">
        <v>0</v>
      </c>
      <c r="AF1500">
        <v>1</v>
      </c>
      <c r="AG1500">
        <v>0</v>
      </c>
      <c r="AH1500">
        <v>0</v>
      </c>
      <c r="AI1500">
        <v>0</v>
      </c>
      <c r="AJ1500" t="str" cm="1">
        <f t="array" ref="AJ150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0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00">
        <v>0</v>
      </c>
      <c r="AM1500">
        <v>0</v>
      </c>
      <c r="AN1500">
        <v>0</v>
      </c>
      <c r="AO1500">
        <v>0</v>
      </c>
      <c r="AP1500">
        <v>1</v>
      </c>
      <c r="AQ1500" t="str" cm="1">
        <f t="array" ref="AQ150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500" t="str" cm="1">
        <f t="array" ref="AR150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00">
        <v>45</v>
      </c>
      <c r="AT1500">
        <v>42</v>
      </c>
      <c r="AU1500">
        <v>0</v>
      </c>
      <c r="AV1500">
        <v>1</v>
      </c>
      <c r="AW1500" t="s">
        <v>45</v>
      </c>
      <c r="AX1500" t="s">
        <v>13</v>
      </c>
      <c r="AY1500" t="str">
        <f t="shared" si="208"/>
        <v>Store</v>
      </c>
      <c r="AZ1500">
        <v>5</v>
      </c>
      <c r="BA1500" t="s">
        <v>44</v>
      </c>
      <c r="BB1500">
        <f t="shared" si="209"/>
        <v>5</v>
      </c>
      <c r="BC1500">
        <f t="shared" si="210"/>
        <v>48</v>
      </c>
      <c r="BD1500">
        <f t="shared" si="211"/>
        <v>9</v>
      </c>
      <c r="BE1500">
        <f t="shared" si="212"/>
        <v>1</v>
      </c>
      <c r="BF1500">
        <f t="shared" si="213"/>
        <v>1</v>
      </c>
      <c r="BG1500">
        <f t="shared" si="214"/>
        <v>11</v>
      </c>
      <c r="BH1500">
        <f t="shared" si="215"/>
        <v>3</v>
      </c>
      <c r="BI1500" t="str">
        <f>VLOOKUP(BH1500,'Additional Data'!$E$1:$F$12,2,FALSE)</f>
        <v>At Risk</v>
      </c>
      <c r="BJ1500" t="str">
        <f>IF(G1500 &lt;= 'Additional Data'!$Q$2, "Low", IF(G1500 &lt;= 'Additional Data'!$Q$3, "Medium", "High"))</f>
        <v>Low</v>
      </c>
      <c r="BK1500" t="str">
        <f>IF(K1500 &lt;= 'Additional Data'!$V$2, "Low", IF(K1500 &lt;= 'Additional Data'!$V$3, "Medium", "High"))</f>
        <v>Low</v>
      </c>
      <c r="BL1500" t="str">
        <f>IF(L1500 &lt;= 'Additional Data'!$AA$2, "Low", IF(L1500 &lt;= 'Additional Data'!$AA$3, "Medium", "High"))</f>
        <v>Low</v>
      </c>
      <c r="BM1500">
        <v>1499</v>
      </c>
    </row>
    <row r="1501" spans="1:65" x14ac:dyDescent="0.25">
      <c r="A1501">
        <v>3502</v>
      </c>
      <c r="B1501" t="str">
        <f>IF(A1501 &lt;= 'Additional Data'!$B$2,"Low", IF(A1501 &lt;='Additional Data'!$B$3, "Medium", "High"))</f>
        <v>Low</v>
      </c>
      <c r="C1501">
        <v>1</v>
      </c>
      <c r="D1501">
        <v>0</v>
      </c>
      <c r="E1501">
        <v>56</v>
      </c>
      <c r="F1501" t="str">
        <f t="shared" si="207"/>
        <v>Mid</v>
      </c>
      <c r="G1501">
        <v>2</v>
      </c>
      <c r="H1501">
        <v>1</v>
      </c>
      <c r="I1501">
        <v>1</v>
      </c>
      <c r="J1501">
        <v>0</v>
      </c>
      <c r="K1501">
        <v>0</v>
      </c>
      <c r="L1501">
        <v>1</v>
      </c>
      <c r="M1501">
        <f>INDEX('Additional Data'!$H$2:$M$2, MATCH(MAX(G1501:L1501), G1501:L1501,0))</f>
        <v>0</v>
      </c>
      <c r="N1501">
        <v>0</v>
      </c>
      <c r="O1501">
        <v>0</v>
      </c>
      <c r="P1501">
        <v>0</v>
      </c>
      <c r="Q1501">
        <v>0</v>
      </c>
      <c r="R1501">
        <v>14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3</v>
      </c>
      <c r="Z1501">
        <v>11</v>
      </c>
      <c r="AA1501">
        <v>0</v>
      </c>
      <c r="AB1501">
        <v>47</v>
      </c>
      <c r="AC1501" t="str" cm="1">
        <f t="array" ref="AC1501">_xlfn.IFS(AB1501 &lt; 30, "&lt; 30", AB1501 &lt; 40, "30-39", AB1501 &lt; 50, "40-49", AB1501 &gt;= 50, "50+")</f>
        <v>40-49</v>
      </c>
      <c r="AD1501">
        <v>2601</v>
      </c>
      <c r="AE1501">
        <v>0</v>
      </c>
      <c r="AF1501">
        <v>0</v>
      </c>
      <c r="AG1501">
        <v>1</v>
      </c>
      <c r="AH1501">
        <v>0</v>
      </c>
      <c r="AI1501">
        <v>0</v>
      </c>
      <c r="AJ1501" t="str" cm="1">
        <f t="array" ref="AJ150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50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01">
        <v>0</v>
      </c>
      <c r="AM1501">
        <v>0</v>
      </c>
      <c r="AN1501">
        <v>1</v>
      </c>
      <c r="AO1501">
        <v>0</v>
      </c>
      <c r="AP1501">
        <v>0</v>
      </c>
      <c r="AQ1501" t="str" cm="1">
        <f t="array" ref="AQ150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01" t="str" cm="1">
        <f t="array" ref="AR150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01">
        <v>4</v>
      </c>
      <c r="AT1501">
        <v>3</v>
      </c>
      <c r="AU1501">
        <v>0</v>
      </c>
      <c r="AV1501">
        <v>1</v>
      </c>
      <c r="AW1501" t="s">
        <v>45</v>
      </c>
      <c r="AX1501" t="s">
        <v>11</v>
      </c>
      <c r="AY1501" t="str">
        <f t="shared" si="208"/>
        <v>Web</v>
      </c>
      <c r="AZ1501">
        <v>0</v>
      </c>
      <c r="BA1501" t="s">
        <v>44</v>
      </c>
      <c r="BB1501">
        <f t="shared" si="209"/>
        <v>0</v>
      </c>
      <c r="BC1501">
        <f t="shared" si="210"/>
        <v>5</v>
      </c>
      <c r="BD1501">
        <f t="shared" si="211"/>
        <v>5</v>
      </c>
      <c r="BE1501">
        <f t="shared" si="212"/>
        <v>0</v>
      </c>
      <c r="BF1501">
        <f t="shared" si="213"/>
        <v>0</v>
      </c>
      <c r="BG1501">
        <f t="shared" si="214"/>
        <v>5</v>
      </c>
      <c r="BH1501">
        <f t="shared" si="215"/>
        <v>0</v>
      </c>
      <c r="BI1501" t="str">
        <f>VLOOKUP(BH1501,'Additional Data'!$E$1:$F$12,2,FALSE)</f>
        <v>Churned Customer</v>
      </c>
      <c r="BJ1501" t="str">
        <f>IF(G1501 &lt;= 'Additional Data'!$Q$2, "Low", IF(G1501 &lt;= 'Additional Data'!$Q$3, "Medium", "High"))</f>
        <v>Low</v>
      </c>
      <c r="BK1501" t="str">
        <f>IF(K1501 &lt;= 'Additional Data'!$V$2, "Low", IF(K1501 &lt;= 'Additional Data'!$V$3, "Medium", "High"))</f>
        <v>Low</v>
      </c>
      <c r="BL1501" t="str">
        <f>IF(L1501 &lt;= 'Additional Data'!$AA$2, "Low", IF(L1501 &lt;= 'Additional Data'!$AA$3, "Medium", "High"))</f>
        <v>Low</v>
      </c>
      <c r="BM1501">
        <v>1500</v>
      </c>
    </row>
    <row r="1502" spans="1:65" x14ac:dyDescent="0.25">
      <c r="A1502">
        <v>58597</v>
      </c>
      <c r="B1502" t="str">
        <f>IF(A1502 &lt;= 'Additional Data'!$B$2,"Low", IF(A1502 &lt;='Additional Data'!$B$3, "Medium", "High"))</f>
        <v>Medium</v>
      </c>
      <c r="C1502">
        <v>1</v>
      </c>
      <c r="D1502">
        <v>1</v>
      </c>
      <c r="E1502">
        <v>20</v>
      </c>
      <c r="F1502" t="str">
        <f t="shared" si="207"/>
        <v>Recent</v>
      </c>
      <c r="G1502">
        <v>490</v>
      </c>
      <c r="H1502">
        <v>0</v>
      </c>
      <c r="I1502">
        <v>184</v>
      </c>
      <c r="J1502">
        <v>10</v>
      </c>
      <c r="K1502">
        <v>28</v>
      </c>
      <c r="L1502">
        <v>21</v>
      </c>
      <c r="M1502">
        <f>INDEX('Additional Data'!$H$2:$M$2, MATCH(MAX(G1502:L1502), G1502:L1502,0))</f>
        <v>0</v>
      </c>
      <c r="N1502">
        <v>12</v>
      </c>
      <c r="O1502">
        <v>7</v>
      </c>
      <c r="P1502">
        <v>4</v>
      </c>
      <c r="Q1502">
        <v>9</v>
      </c>
      <c r="R1502">
        <v>7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3</v>
      </c>
      <c r="Z1502">
        <v>11</v>
      </c>
      <c r="AA1502">
        <v>0</v>
      </c>
      <c r="AB1502">
        <v>44</v>
      </c>
      <c r="AC1502" t="str" cm="1">
        <f t="array" ref="AC1502">_xlfn.IFS(AB1502 &lt; 30, "&lt; 30", AB1502 &lt; 40, "30-39", AB1502 &lt; 50, "40-49", AB1502 &gt;= 50, "50+")</f>
        <v>40-49</v>
      </c>
      <c r="AD1502">
        <v>2745</v>
      </c>
      <c r="AE1502">
        <v>0</v>
      </c>
      <c r="AF1502">
        <v>1</v>
      </c>
      <c r="AG1502">
        <v>0</v>
      </c>
      <c r="AH1502">
        <v>0</v>
      </c>
      <c r="AI1502">
        <v>0</v>
      </c>
      <c r="AJ1502" t="str" cm="1">
        <f t="array" ref="AJ150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0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02">
        <v>0</v>
      </c>
      <c r="AM1502">
        <v>0</v>
      </c>
      <c r="AN1502">
        <v>1</v>
      </c>
      <c r="AO1502">
        <v>0</v>
      </c>
      <c r="AP1502">
        <v>0</v>
      </c>
      <c r="AQ1502" t="str" cm="1">
        <f t="array" ref="AQ150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02" t="str" cm="1">
        <f t="array" ref="AR150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02">
        <v>712</v>
      </c>
      <c r="AT1502">
        <v>691</v>
      </c>
      <c r="AU1502">
        <v>0</v>
      </c>
      <c r="AV1502">
        <v>2</v>
      </c>
      <c r="AW1502" t="s">
        <v>46</v>
      </c>
      <c r="AX1502" t="s">
        <v>13</v>
      </c>
      <c r="AY1502" t="str">
        <f t="shared" si="208"/>
        <v>Store</v>
      </c>
      <c r="AZ1502">
        <v>20</v>
      </c>
      <c r="BA1502" t="s">
        <v>44</v>
      </c>
      <c r="BB1502">
        <f t="shared" si="209"/>
        <v>20</v>
      </c>
      <c r="BC1502">
        <f t="shared" si="210"/>
        <v>733</v>
      </c>
      <c r="BD1502">
        <f t="shared" si="211"/>
        <v>8</v>
      </c>
      <c r="BE1502">
        <f t="shared" si="212"/>
        <v>7</v>
      </c>
      <c r="BF1502">
        <f t="shared" si="213"/>
        <v>6</v>
      </c>
      <c r="BG1502">
        <f t="shared" si="214"/>
        <v>21</v>
      </c>
      <c r="BH1502">
        <f t="shared" si="215"/>
        <v>8</v>
      </c>
      <c r="BI1502" t="str">
        <f>VLOOKUP(BH1502,'Additional Data'!$E$1:$F$12,2,FALSE)</f>
        <v>Top Customer</v>
      </c>
      <c r="BJ1502" t="str">
        <f>IF(G1502 &lt;= 'Additional Data'!$Q$2, "Low", IF(G1502 &lt;= 'Additional Data'!$Q$3, "Medium", "High"))</f>
        <v>Medium</v>
      </c>
      <c r="BK1502" t="str">
        <f>IF(K1502 &lt;= 'Additional Data'!$V$2, "Low", IF(K1502 &lt;= 'Additional Data'!$V$3, "Medium", "High"))</f>
        <v>Medium</v>
      </c>
      <c r="BL1502" t="str">
        <f>IF(L1502 &lt;= 'Additional Data'!$AA$2, "Low", IF(L1502 &lt;= 'Additional Data'!$AA$3, "Medium", "High"))</f>
        <v>Medium</v>
      </c>
      <c r="BM1502">
        <v>1501</v>
      </c>
    </row>
    <row r="1503" spans="1:65" x14ac:dyDescent="0.25">
      <c r="A1503">
        <v>82032</v>
      </c>
      <c r="B1503" t="str">
        <f>IF(A1503 &lt;= 'Additional Data'!$B$2,"Low", IF(A1503 &lt;='Additional Data'!$B$3, "Medium", "High"))</f>
        <v>High</v>
      </c>
      <c r="C1503">
        <v>0</v>
      </c>
      <c r="D1503">
        <v>0</v>
      </c>
      <c r="E1503">
        <v>54</v>
      </c>
      <c r="F1503" t="str">
        <f t="shared" si="207"/>
        <v>Mid</v>
      </c>
      <c r="G1503">
        <v>332</v>
      </c>
      <c r="H1503">
        <v>194</v>
      </c>
      <c r="I1503">
        <v>377</v>
      </c>
      <c r="J1503">
        <v>149</v>
      </c>
      <c r="K1503">
        <v>125</v>
      </c>
      <c r="L1503">
        <v>57</v>
      </c>
      <c r="M1503">
        <f>INDEX('Additional Data'!$H$2:$M$2, MATCH(MAX(G1503:L1503), G1503:L1503,0))</f>
        <v>0</v>
      </c>
      <c r="N1503">
        <v>0</v>
      </c>
      <c r="O1503">
        <v>4</v>
      </c>
      <c r="P1503">
        <v>6</v>
      </c>
      <c r="Q1503">
        <v>7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3</v>
      </c>
      <c r="Z1503">
        <v>11</v>
      </c>
      <c r="AA1503">
        <v>0</v>
      </c>
      <c r="AB1503">
        <v>72</v>
      </c>
      <c r="AC1503" t="str" cm="1">
        <f t="array" ref="AC1503">_xlfn.IFS(AB1503 &lt; 30, "&lt; 30", AB1503 &lt; 40, "30-39", AB1503 &lt; 50, "40-49", AB1503 &gt;= 50, "50+")</f>
        <v>50+</v>
      </c>
      <c r="AD1503">
        <v>2244</v>
      </c>
      <c r="AE1503">
        <v>0</v>
      </c>
      <c r="AF1503">
        <v>0</v>
      </c>
      <c r="AG1503">
        <v>0</v>
      </c>
      <c r="AH1503">
        <v>0</v>
      </c>
      <c r="AI1503">
        <v>1</v>
      </c>
      <c r="AJ1503" t="str" cm="1">
        <f t="array" ref="AJ150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50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03">
        <v>0</v>
      </c>
      <c r="AM1503">
        <v>0</v>
      </c>
      <c r="AN1503">
        <v>0</v>
      </c>
      <c r="AO1503">
        <v>0</v>
      </c>
      <c r="AP1503">
        <v>1</v>
      </c>
      <c r="AQ1503" t="str" cm="1">
        <f t="array" ref="AQ150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503" t="str" cm="1">
        <f t="array" ref="AR150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03">
        <v>1177</v>
      </c>
      <c r="AT1503">
        <v>1120</v>
      </c>
      <c r="AU1503">
        <v>0</v>
      </c>
      <c r="AV1503">
        <v>0</v>
      </c>
      <c r="AW1503" t="s">
        <v>43</v>
      </c>
      <c r="AX1503" t="s">
        <v>13</v>
      </c>
      <c r="AY1503" t="str">
        <f t="shared" si="208"/>
        <v>Store</v>
      </c>
      <c r="AZ1503">
        <v>17</v>
      </c>
      <c r="BA1503" t="s">
        <v>44</v>
      </c>
      <c r="BB1503">
        <f t="shared" si="209"/>
        <v>17</v>
      </c>
      <c r="BC1503">
        <f t="shared" si="210"/>
        <v>1234</v>
      </c>
      <c r="BD1503">
        <f t="shared" si="211"/>
        <v>5</v>
      </c>
      <c r="BE1503">
        <f t="shared" si="212"/>
        <v>6</v>
      </c>
      <c r="BF1503">
        <f t="shared" si="213"/>
        <v>8</v>
      </c>
      <c r="BG1503">
        <f t="shared" si="214"/>
        <v>19</v>
      </c>
      <c r="BH1503">
        <f t="shared" si="215"/>
        <v>7</v>
      </c>
      <c r="BI1503" t="str">
        <f>VLOOKUP(BH1503,'Additional Data'!$E$1:$F$12,2,FALSE)</f>
        <v>Loyal Customer</v>
      </c>
      <c r="BJ1503" t="str">
        <f>IF(G1503 &lt;= 'Additional Data'!$Q$2, "Low", IF(G1503 &lt;= 'Additional Data'!$Q$3, "Medium", "High"))</f>
        <v>Medium</v>
      </c>
      <c r="BK1503" t="str">
        <f>IF(K1503 &lt;= 'Additional Data'!$V$2, "Low", IF(K1503 &lt;= 'Additional Data'!$V$3, "Medium", "High"))</f>
        <v>High</v>
      </c>
      <c r="BL1503" t="str">
        <f>IF(L1503 &lt;= 'Additional Data'!$AA$2, "Low", IF(L1503 &lt;= 'Additional Data'!$AA$3, "Medium", "High"))</f>
        <v>High</v>
      </c>
      <c r="BM1503">
        <v>1502</v>
      </c>
    </row>
    <row r="1504" spans="1:65" x14ac:dyDescent="0.25">
      <c r="A1504">
        <v>28087</v>
      </c>
      <c r="B1504" t="str">
        <f>IF(A1504 &lt;= 'Additional Data'!$B$2,"Low", IF(A1504 &lt;='Additional Data'!$B$3, "Medium", "High"))</f>
        <v>Low</v>
      </c>
      <c r="C1504">
        <v>1</v>
      </c>
      <c r="D1504">
        <v>1</v>
      </c>
      <c r="E1504">
        <v>77</v>
      </c>
      <c r="F1504" t="str">
        <f t="shared" si="207"/>
        <v>Old</v>
      </c>
      <c r="G1504">
        <v>53</v>
      </c>
      <c r="H1504">
        <v>8</v>
      </c>
      <c r="I1504">
        <v>17</v>
      </c>
      <c r="J1504">
        <v>13</v>
      </c>
      <c r="K1504">
        <v>0</v>
      </c>
      <c r="L1504">
        <v>21</v>
      </c>
      <c r="M1504">
        <f>INDEX('Additional Data'!$H$2:$M$2, MATCH(MAX(G1504:L1504), G1504:L1504,0))</f>
        <v>0</v>
      </c>
      <c r="N1504">
        <v>3</v>
      </c>
      <c r="O1504">
        <v>2</v>
      </c>
      <c r="P1504">
        <v>2</v>
      </c>
      <c r="Q1504">
        <v>2</v>
      </c>
      <c r="R1504">
        <v>7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3</v>
      </c>
      <c r="Z1504">
        <v>11</v>
      </c>
      <c r="AA1504">
        <v>0</v>
      </c>
      <c r="AB1504">
        <v>62</v>
      </c>
      <c r="AC1504" t="str" cm="1">
        <f t="array" ref="AC1504">_xlfn.IFS(AB1504 &lt; 30, "&lt; 30", AB1504 &lt; 40, "30-39", AB1504 &lt; 50, "40-49", AB1504 &gt;= 50, "50+")</f>
        <v>50+</v>
      </c>
      <c r="AD1504">
        <v>2724</v>
      </c>
      <c r="AE1504">
        <v>0</v>
      </c>
      <c r="AF1504">
        <v>0</v>
      </c>
      <c r="AG1504">
        <v>0</v>
      </c>
      <c r="AH1504">
        <v>1</v>
      </c>
      <c r="AI1504">
        <v>0</v>
      </c>
      <c r="AJ1504" t="str" cm="1">
        <f t="array" ref="AJ150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50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04">
        <v>0</v>
      </c>
      <c r="AM1504">
        <v>0</v>
      </c>
      <c r="AN1504">
        <v>1</v>
      </c>
      <c r="AO1504">
        <v>0</v>
      </c>
      <c r="AP1504">
        <v>0</v>
      </c>
      <c r="AQ1504" t="str" cm="1">
        <f t="array" ref="AQ150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04" t="str" cm="1">
        <f t="array" ref="AR150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04">
        <v>91</v>
      </c>
      <c r="AT1504">
        <v>70</v>
      </c>
      <c r="AU1504">
        <v>0</v>
      </c>
      <c r="AV1504">
        <v>2</v>
      </c>
      <c r="AW1504" t="s">
        <v>47</v>
      </c>
      <c r="AX1504" t="s">
        <v>11</v>
      </c>
      <c r="AY1504" t="str">
        <f t="shared" si="208"/>
        <v>Web</v>
      </c>
      <c r="AZ1504">
        <v>6</v>
      </c>
      <c r="BA1504" t="s">
        <v>44</v>
      </c>
      <c r="BB1504">
        <f t="shared" si="209"/>
        <v>6</v>
      </c>
      <c r="BC1504">
        <f t="shared" si="210"/>
        <v>112</v>
      </c>
      <c r="BD1504">
        <f t="shared" si="211"/>
        <v>3.0000000000000004</v>
      </c>
      <c r="BE1504">
        <f t="shared" si="212"/>
        <v>2</v>
      </c>
      <c r="BF1504">
        <f t="shared" si="213"/>
        <v>3</v>
      </c>
      <c r="BG1504">
        <f t="shared" si="214"/>
        <v>8</v>
      </c>
      <c r="BH1504">
        <f t="shared" si="215"/>
        <v>1</v>
      </c>
      <c r="BI1504" t="str">
        <f>VLOOKUP(BH1504,'Additional Data'!$E$1:$F$12,2,FALSE)</f>
        <v>Churned Customer</v>
      </c>
      <c r="BJ1504" t="str">
        <f>IF(G1504 &lt;= 'Additional Data'!$Q$2, "Low", IF(G1504 &lt;= 'Additional Data'!$Q$3, "Medium", "High"))</f>
        <v>Medium</v>
      </c>
      <c r="BK1504" t="str">
        <f>IF(K1504 &lt;= 'Additional Data'!$V$2, "Low", IF(K1504 &lt;= 'Additional Data'!$V$3, "Medium", "High"))</f>
        <v>Low</v>
      </c>
      <c r="BL1504" t="str">
        <f>IF(L1504 &lt;= 'Additional Data'!$AA$2, "Low", IF(L1504 &lt;= 'Additional Data'!$AA$3, "Medium", "High"))</f>
        <v>Medium</v>
      </c>
      <c r="BM1504">
        <v>1503</v>
      </c>
    </row>
    <row r="1505" spans="1:65" x14ac:dyDescent="0.25">
      <c r="A1505">
        <v>74004</v>
      </c>
      <c r="B1505" t="str">
        <f>IF(A1505 &lt;= 'Additional Data'!$B$2,"Low", IF(A1505 &lt;='Additional Data'!$B$3, "Medium", "High"))</f>
        <v>High</v>
      </c>
      <c r="C1505">
        <v>0</v>
      </c>
      <c r="D1505">
        <v>0</v>
      </c>
      <c r="E1505">
        <v>5</v>
      </c>
      <c r="F1505" t="str">
        <f t="shared" si="207"/>
        <v>Very Recent</v>
      </c>
      <c r="G1505">
        <v>784</v>
      </c>
      <c r="H1505">
        <v>48</v>
      </c>
      <c r="I1505">
        <v>560</v>
      </c>
      <c r="J1505">
        <v>42</v>
      </c>
      <c r="K1505">
        <v>176</v>
      </c>
      <c r="L1505">
        <v>48</v>
      </c>
      <c r="M1505">
        <f>INDEX('Additional Data'!$H$2:$M$2, MATCH(MAX(G1505:L1505), G1505:L1505,0))</f>
        <v>0</v>
      </c>
      <c r="N1505">
        <v>1</v>
      </c>
      <c r="O1505">
        <v>4</v>
      </c>
      <c r="P1505">
        <v>6</v>
      </c>
      <c r="Q1505">
        <v>4</v>
      </c>
      <c r="R1505">
        <v>3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3</v>
      </c>
      <c r="Z1505">
        <v>11</v>
      </c>
      <c r="AA1505">
        <v>1</v>
      </c>
      <c r="AB1505">
        <v>33</v>
      </c>
      <c r="AC1505" t="str" cm="1">
        <f t="array" ref="AC1505">_xlfn.IFS(AB1505 &lt; 30, "&lt; 30", AB1505 &lt; 40, "30-39", AB1505 &lt; 50, "40-49", AB1505 &gt;= 50, "50+")</f>
        <v>30-39</v>
      </c>
      <c r="AD1505">
        <v>2284</v>
      </c>
      <c r="AE1505">
        <v>0</v>
      </c>
      <c r="AF1505">
        <v>0</v>
      </c>
      <c r="AG1505">
        <v>1</v>
      </c>
      <c r="AH1505">
        <v>0</v>
      </c>
      <c r="AI1505">
        <v>0</v>
      </c>
      <c r="AJ1505" t="str" cm="1">
        <f t="array" ref="AJ150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50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05">
        <v>0</v>
      </c>
      <c r="AM1505">
        <v>0</v>
      </c>
      <c r="AN1505">
        <v>0</v>
      </c>
      <c r="AO1505">
        <v>0</v>
      </c>
      <c r="AP1505">
        <v>1</v>
      </c>
      <c r="AQ1505" t="str" cm="1">
        <f t="array" ref="AQ150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505" t="str" cm="1">
        <f t="array" ref="AR150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05">
        <v>1610</v>
      </c>
      <c r="AT1505">
        <v>1562</v>
      </c>
      <c r="AU1505">
        <v>2</v>
      </c>
      <c r="AV1505">
        <v>0</v>
      </c>
      <c r="AW1505" t="s">
        <v>43</v>
      </c>
      <c r="AX1505" t="s">
        <v>12</v>
      </c>
      <c r="AY1505" t="str">
        <f t="shared" si="208"/>
        <v>Catalog</v>
      </c>
      <c r="AZ1505">
        <v>14</v>
      </c>
      <c r="BA1505" t="s">
        <v>48</v>
      </c>
      <c r="BB1505">
        <f t="shared" si="209"/>
        <v>14</v>
      </c>
      <c r="BC1505">
        <f t="shared" si="210"/>
        <v>1658</v>
      </c>
      <c r="BD1505">
        <f t="shared" si="211"/>
        <v>10</v>
      </c>
      <c r="BE1505">
        <f t="shared" si="212"/>
        <v>5</v>
      </c>
      <c r="BF1505">
        <f t="shared" si="213"/>
        <v>9</v>
      </c>
      <c r="BG1505">
        <f t="shared" si="214"/>
        <v>24</v>
      </c>
      <c r="BH1505">
        <f t="shared" si="215"/>
        <v>9</v>
      </c>
      <c r="BI1505" t="str">
        <f>VLOOKUP(BH1505,'Additional Data'!$E$1:$F$12,2,FALSE)</f>
        <v>Top Customer</v>
      </c>
      <c r="BJ1505" t="str">
        <f>IF(G1505 &lt;= 'Additional Data'!$Q$2, "Low", IF(G1505 &lt;= 'Additional Data'!$Q$3, "Medium", "High"))</f>
        <v>High</v>
      </c>
      <c r="BK1505" t="str">
        <f>IF(K1505 &lt;= 'Additional Data'!$V$2, "Low", IF(K1505 &lt;= 'Additional Data'!$V$3, "Medium", "High"))</f>
        <v>High</v>
      </c>
      <c r="BL1505" t="str">
        <f>IF(L1505 &lt;= 'Additional Data'!$AA$2, "Low", IF(L1505 &lt;= 'Additional Data'!$AA$3, "Medium", "High"))</f>
        <v>Medium</v>
      </c>
      <c r="BM1505">
        <v>1504</v>
      </c>
    </row>
    <row r="1506" spans="1:65" x14ac:dyDescent="0.25">
      <c r="A1506">
        <v>19740</v>
      </c>
      <c r="B1506" t="str">
        <f>IF(A1506 &lt;= 'Additional Data'!$B$2,"Low", IF(A1506 &lt;='Additional Data'!$B$3, "Medium", "High"))</f>
        <v>Low</v>
      </c>
      <c r="C1506">
        <v>0</v>
      </c>
      <c r="D1506">
        <v>1</v>
      </c>
      <c r="E1506">
        <v>65</v>
      </c>
      <c r="F1506" t="str">
        <f t="shared" si="207"/>
        <v>Old</v>
      </c>
      <c r="G1506">
        <v>7</v>
      </c>
      <c r="H1506">
        <v>11</v>
      </c>
      <c r="I1506">
        <v>3</v>
      </c>
      <c r="J1506">
        <v>10</v>
      </c>
      <c r="K1506">
        <v>4</v>
      </c>
      <c r="L1506">
        <v>20</v>
      </c>
      <c r="M1506">
        <f>INDEX('Additional Data'!$H$2:$M$2, MATCH(MAX(G1506:L1506), G1506:L1506,0))</f>
        <v>0</v>
      </c>
      <c r="N1506">
        <v>2</v>
      </c>
      <c r="O1506">
        <v>1</v>
      </c>
      <c r="P1506">
        <v>1</v>
      </c>
      <c r="Q1506">
        <v>3</v>
      </c>
      <c r="R1506">
        <v>5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3</v>
      </c>
      <c r="Z1506">
        <v>11</v>
      </c>
      <c r="AA1506">
        <v>0</v>
      </c>
      <c r="AB1506">
        <v>60</v>
      </c>
      <c r="AC1506" t="str" cm="1">
        <f t="array" ref="AC1506">_xlfn.IFS(AB1506 &lt; 30, "&lt; 30", AB1506 &lt; 40, "30-39", AB1506 &lt; 50, "40-49", AB1506 &gt;= 50, "50+")</f>
        <v>50+</v>
      </c>
      <c r="AD1506">
        <v>2621</v>
      </c>
      <c r="AE1506">
        <v>0</v>
      </c>
      <c r="AF1506">
        <v>0</v>
      </c>
      <c r="AG1506">
        <v>0</v>
      </c>
      <c r="AH1506">
        <v>1</v>
      </c>
      <c r="AI1506">
        <v>0</v>
      </c>
      <c r="AJ1506" t="str" cm="1">
        <f t="array" ref="AJ150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50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06">
        <v>0</v>
      </c>
      <c r="AM1506">
        <v>0</v>
      </c>
      <c r="AN1506">
        <v>1</v>
      </c>
      <c r="AO1506">
        <v>0</v>
      </c>
      <c r="AP1506">
        <v>0</v>
      </c>
      <c r="AQ1506" t="str" cm="1">
        <f t="array" ref="AQ150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06" t="str" cm="1">
        <f t="array" ref="AR150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06">
        <v>35</v>
      </c>
      <c r="AT1506">
        <v>15</v>
      </c>
      <c r="AU1506">
        <v>0</v>
      </c>
      <c r="AV1506">
        <v>1</v>
      </c>
      <c r="AW1506" t="s">
        <v>45</v>
      </c>
      <c r="AX1506" t="s">
        <v>13</v>
      </c>
      <c r="AY1506" t="str">
        <f t="shared" si="208"/>
        <v>Store</v>
      </c>
      <c r="AZ1506">
        <v>5</v>
      </c>
      <c r="BA1506" t="s">
        <v>44</v>
      </c>
      <c r="BB1506">
        <f t="shared" si="209"/>
        <v>5</v>
      </c>
      <c r="BC1506">
        <f t="shared" si="210"/>
        <v>55</v>
      </c>
      <c r="BD1506">
        <f t="shared" si="211"/>
        <v>4</v>
      </c>
      <c r="BE1506">
        <f t="shared" si="212"/>
        <v>1</v>
      </c>
      <c r="BF1506">
        <f t="shared" si="213"/>
        <v>1</v>
      </c>
      <c r="BG1506">
        <f t="shared" si="214"/>
        <v>6</v>
      </c>
      <c r="BH1506">
        <f t="shared" si="215"/>
        <v>0</v>
      </c>
      <c r="BI1506" t="str">
        <f>VLOOKUP(BH1506,'Additional Data'!$E$1:$F$12,2,FALSE)</f>
        <v>Churned Customer</v>
      </c>
      <c r="BJ1506" t="str">
        <f>IF(G1506 &lt;= 'Additional Data'!$Q$2, "Low", IF(G1506 &lt;= 'Additional Data'!$Q$3, "Medium", "High"))</f>
        <v>Low</v>
      </c>
      <c r="BK1506" t="str">
        <f>IF(K1506 &lt;= 'Additional Data'!$V$2, "Low", IF(K1506 &lt;= 'Additional Data'!$V$3, "Medium", "High"))</f>
        <v>Medium</v>
      </c>
      <c r="BL1506" t="str">
        <f>IF(L1506 &lt;= 'Additional Data'!$AA$2, "Low", IF(L1506 &lt;= 'Additional Data'!$AA$3, "Medium", "High"))</f>
        <v>Medium</v>
      </c>
      <c r="BM1506">
        <v>1505</v>
      </c>
    </row>
    <row r="1507" spans="1:65" x14ac:dyDescent="0.25">
      <c r="A1507">
        <v>57036</v>
      </c>
      <c r="B1507" t="str">
        <f>IF(A1507 &lt;= 'Additional Data'!$B$2,"Low", IF(A1507 &lt;='Additional Data'!$B$3, "Medium", "High"))</f>
        <v>Medium</v>
      </c>
      <c r="C1507">
        <v>0</v>
      </c>
      <c r="D1507">
        <v>1</v>
      </c>
      <c r="E1507">
        <v>33</v>
      </c>
      <c r="F1507" t="str">
        <f t="shared" si="207"/>
        <v>Mid</v>
      </c>
      <c r="G1507">
        <v>1171</v>
      </c>
      <c r="H1507">
        <v>43</v>
      </c>
      <c r="I1507">
        <v>219</v>
      </c>
      <c r="J1507">
        <v>19</v>
      </c>
      <c r="K1507">
        <v>14</v>
      </c>
      <c r="L1507">
        <v>47</v>
      </c>
      <c r="M1507">
        <f>INDEX('Additional Data'!$H$2:$M$2, MATCH(MAX(G1507:L1507), G1507:L1507,0))</f>
        <v>0</v>
      </c>
      <c r="N1507">
        <v>4</v>
      </c>
      <c r="O1507">
        <v>6</v>
      </c>
      <c r="P1507">
        <v>3</v>
      </c>
      <c r="Q1507">
        <v>13</v>
      </c>
      <c r="R1507">
        <v>9</v>
      </c>
      <c r="S1507">
        <v>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3</v>
      </c>
      <c r="Z1507">
        <v>11</v>
      </c>
      <c r="AA1507">
        <v>0</v>
      </c>
      <c r="AB1507">
        <v>45</v>
      </c>
      <c r="AC1507" t="str" cm="1">
        <f t="array" ref="AC1507">_xlfn.IFS(AB1507 &lt; 30, "&lt; 30", AB1507 &lt; 40, "30-39", AB1507 &lt; 50, "40-49", AB1507 &gt;= 50, "50+")</f>
        <v>40-49</v>
      </c>
      <c r="AD1507">
        <v>2724</v>
      </c>
      <c r="AE1507">
        <v>0</v>
      </c>
      <c r="AF1507">
        <v>1</v>
      </c>
      <c r="AG1507">
        <v>0</v>
      </c>
      <c r="AH1507">
        <v>0</v>
      </c>
      <c r="AI1507">
        <v>0</v>
      </c>
      <c r="AJ1507" t="str" cm="1">
        <f t="array" ref="AJ150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0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07">
        <v>1</v>
      </c>
      <c r="AM1507">
        <v>0</v>
      </c>
      <c r="AN1507">
        <v>0</v>
      </c>
      <c r="AO1507">
        <v>0</v>
      </c>
      <c r="AP1507">
        <v>0</v>
      </c>
      <c r="AQ1507" t="str" cm="1">
        <f t="array" ref="AQ150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507" t="str" cm="1">
        <f t="array" ref="AR150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507">
        <v>1466</v>
      </c>
      <c r="AT1507">
        <v>1419</v>
      </c>
      <c r="AU1507">
        <v>1</v>
      </c>
      <c r="AV1507">
        <v>1</v>
      </c>
      <c r="AW1507" t="s">
        <v>43</v>
      </c>
      <c r="AX1507" t="s">
        <v>13</v>
      </c>
      <c r="AY1507" t="str">
        <f t="shared" si="208"/>
        <v>Store</v>
      </c>
      <c r="AZ1507">
        <v>22</v>
      </c>
      <c r="BA1507" t="s">
        <v>48</v>
      </c>
      <c r="BB1507">
        <f t="shared" si="209"/>
        <v>22</v>
      </c>
      <c r="BC1507">
        <f t="shared" si="210"/>
        <v>1513</v>
      </c>
      <c r="BD1507">
        <f t="shared" si="211"/>
        <v>7</v>
      </c>
      <c r="BE1507">
        <f t="shared" si="212"/>
        <v>8</v>
      </c>
      <c r="BF1507">
        <f t="shared" si="213"/>
        <v>8</v>
      </c>
      <c r="BG1507">
        <f t="shared" si="214"/>
        <v>23</v>
      </c>
      <c r="BH1507">
        <f t="shared" si="215"/>
        <v>8</v>
      </c>
      <c r="BI1507" t="str">
        <f>VLOOKUP(BH1507,'Additional Data'!$E$1:$F$12,2,FALSE)</f>
        <v>Top Customer</v>
      </c>
      <c r="BJ1507" t="str">
        <f>IF(G1507 &lt;= 'Additional Data'!$Q$2, "Low", IF(G1507 &lt;= 'Additional Data'!$Q$3, "Medium", "High"))</f>
        <v>High</v>
      </c>
      <c r="BK1507" t="str">
        <f>IF(K1507 &lt;= 'Additional Data'!$V$2, "Low", IF(K1507 &lt;= 'Additional Data'!$V$3, "Medium", "High"))</f>
        <v>Medium</v>
      </c>
      <c r="BL1507" t="str">
        <f>IF(L1507 &lt;= 'Additional Data'!$AA$2, "Low", IF(L1507 &lt;= 'Additional Data'!$AA$3, "Medium", "High"))</f>
        <v>Medium</v>
      </c>
      <c r="BM1507">
        <v>1506</v>
      </c>
    </row>
    <row r="1508" spans="1:65" x14ac:dyDescent="0.25">
      <c r="A1508">
        <v>53083</v>
      </c>
      <c r="B1508" t="str">
        <f>IF(A1508 &lt;= 'Additional Data'!$B$2,"Low", IF(A1508 &lt;='Additional Data'!$B$3, "Medium", "High"))</f>
        <v>Medium</v>
      </c>
      <c r="C1508">
        <v>1</v>
      </c>
      <c r="D1508">
        <v>1</v>
      </c>
      <c r="E1508">
        <v>65</v>
      </c>
      <c r="F1508" t="str">
        <f t="shared" si="207"/>
        <v>Old</v>
      </c>
      <c r="G1508">
        <v>215</v>
      </c>
      <c r="H1508">
        <v>7</v>
      </c>
      <c r="I1508">
        <v>33</v>
      </c>
      <c r="J1508">
        <v>3</v>
      </c>
      <c r="K1508">
        <v>0</v>
      </c>
      <c r="L1508">
        <v>13</v>
      </c>
      <c r="M1508">
        <f>INDEX('Additional Data'!$H$2:$M$2, MATCH(MAX(G1508:L1508), G1508:L1508,0))</f>
        <v>0</v>
      </c>
      <c r="N1508">
        <v>6</v>
      </c>
      <c r="O1508">
        <v>5</v>
      </c>
      <c r="P1508">
        <v>1</v>
      </c>
      <c r="Q1508">
        <v>5</v>
      </c>
      <c r="R1508">
        <v>7</v>
      </c>
      <c r="S1508">
        <v>0</v>
      </c>
      <c r="T1508">
        <v>1</v>
      </c>
      <c r="U1508">
        <v>0</v>
      </c>
      <c r="V1508">
        <v>0</v>
      </c>
      <c r="W1508">
        <v>0</v>
      </c>
      <c r="X1508">
        <v>0</v>
      </c>
      <c r="Y1508">
        <v>3</v>
      </c>
      <c r="Z1508">
        <v>11</v>
      </c>
      <c r="AA1508">
        <v>0</v>
      </c>
      <c r="AB1508">
        <v>62</v>
      </c>
      <c r="AC1508" t="str" cm="1">
        <f t="array" ref="AC1508">_xlfn.IFS(AB1508 &lt; 30, "&lt; 30", AB1508 &lt; 40, "30-39", AB1508 &lt; 50, "40-49", AB1508 &gt;= 50, "50+")</f>
        <v>50+</v>
      </c>
      <c r="AD1508">
        <v>2569</v>
      </c>
      <c r="AE1508">
        <v>0</v>
      </c>
      <c r="AF1508">
        <v>0</v>
      </c>
      <c r="AG1508">
        <v>0</v>
      </c>
      <c r="AH1508">
        <v>1</v>
      </c>
      <c r="AI1508">
        <v>0</v>
      </c>
      <c r="AJ1508" t="str" cm="1">
        <f t="array" ref="AJ150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50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08">
        <v>1</v>
      </c>
      <c r="AM1508">
        <v>0</v>
      </c>
      <c r="AN1508">
        <v>0</v>
      </c>
      <c r="AO1508">
        <v>0</v>
      </c>
      <c r="AP1508">
        <v>0</v>
      </c>
      <c r="AQ1508" t="str" cm="1">
        <f t="array" ref="AQ150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508" t="str" cm="1">
        <f t="array" ref="AR150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508">
        <v>258</v>
      </c>
      <c r="AT1508">
        <v>245</v>
      </c>
      <c r="AU1508">
        <v>1</v>
      </c>
      <c r="AV1508">
        <v>2</v>
      </c>
      <c r="AW1508" t="s">
        <v>47</v>
      </c>
      <c r="AX1508" t="s">
        <v>11</v>
      </c>
      <c r="AY1508" t="str">
        <f t="shared" si="208"/>
        <v>Web</v>
      </c>
      <c r="AZ1508">
        <v>11</v>
      </c>
      <c r="BA1508" t="s">
        <v>48</v>
      </c>
      <c r="BB1508">
        <f t="shared" si="209"/>
        <v>11</v>
      </c>
      <c r="BC1508">
        <f t="shared" si="210"/>
        <v>271</v>
      </c>
      <c r="BD1508">
        <f t="shared" si="211"/>
        <v>4</v>
      </c>
      <c r="BE1508">
        <f t="shared" si="212"/>
        <v>4</v>
      </c>
      <c r="BF1508">
        <f t="shared" si="213"/>
        <v>4</v>
      </c>
      <c r="BG1508">
        <f t="shared" si="214"/>
        <v>12</v>
      </c>
      <c r="BH1508">
        <f t="shared" si="215"/>
        <v>3</v>
      </c>
      <c r="BI1508" t="str">
        <f>VLOOKUP(BH1508,'Additional Data'!$E$1:$F$12,2,FALSE)</f>
        <v>At Risk</v>
      </c>
      <c r="BJ1508" t="str">
        <f>IF(G1508 &lt;= 'Additional Data'!$Q$2, "Low", IF(G1508 &lt;= 'Additional Data'!$Q$3, "Medium", "High"))</f>
        <v>Medium</v>
      </c>
      <c r="BK1508" t="str">
        <f>IF(K1508 &lt;= 'Additional Data'!$V$2, "Low", IF(K1508 &lt;= 'Additional Data'!$V$3, "Medium", "High"))</f>
        <v>Low</v>
      </c>
      <c r="BL1508" t="str">
        <f>IF(L1508 &lt;= 'Additional Data'!$AA$2, "Low", IF(L1508 &lt;= 'Additional Data'!$AA$3, "Medium", "High"))</f>
        <v>Medium</v>
      </c>
      <c r="BM1508">
        <v>1507</v>
      </c>
    </row>
    <row r="1509" spans="1:65" x14ac:dyDescent="0.25">
      <c r="A1509">
        <v>69283</v>
      </c>
      <c r="B1509" t="str">
        <f>IF(A1509 &lt;= 'Additional Data'!$B$2,"Low", IF(A1509 &lt;='Additional Data'!$B$3, "Medium", "High"))</f>
        <v>High</v>
      </c>
      <c r="C1509">
        <v>0</v>
      </c>
      <c r="D1509">
        <v>1</v>
      </c>
      <c r="E1509">
        <v>41</v>
      </c>
      <c r="F1509" t="str">
        <f t="shared" si="207"/>
        <v>Mid</v>
      </c>
      <c r="G1509">
        <v>674</v>
      </c>
      <c r="H1509">
        <v>62</v>
      </c>
      <c r="I1509">
        <v>134</v>
      </c>
      <c r="J1509">
        <v>0</v>
      </c>
      <c r="K1509">
        <v>26</v>
      </c>
      <c r="L1509">
        <v>8</v>
      </c>
      <c r="M1509">
        <f>INDEX('Additional Data'!$H$2:$M$2, MATCH(MAX(G1509:L1509), G1509:L1509,0))</f>
        <v>0</v>
      </c>
      <c r="N1509">
        <v>4</v>
      </c>
      <c r="O1509">
        <v>7</v>
      </c>
      <c r="P1509">
        <v>3</v>
      </c>
      <c r="Q1509">
        <v>13</v>
      </c>
      <c r="R1509">
        <v>5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3</v>
      </c>
      <c r="Z1509">
        <v>11</v>
      </c>
      <c r="AA1509">
        <v>0</v>
      </c>
      <c r="AB1509">
        <v>45</v>
      </c>
      <c r="AC1509" t="str" cm="1">
        <f t="array" ref="AC1509">_xlfn.IFS(AB1509 &lt; 30, "&lt; 30", AB1509 &lt; 40, "30-39", AB1509 &lt; 50, "40-49", AB1509 &gt;= 50, "50+")</f>
        <v>40-49</v>
      </c>
      <c r="AD1509">
        <v>2174</v>
      </c>
      <c r="AE1509">
        <v>0</v>
      </c>
      <c r="AF1509">
        <v>1</v>
      </c>
      <c r="AG1509">
        <v>0</v>
      </c>
      <c r="AH1509">
        <v>0</v>
      </c>
      <c r="AI1509">
        <v>0</v>
      </c>
      <c r="AJ1509" t="str" cm="1">
        <f t="array" ref="AJ150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0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09">
        <v>0</v>
      </c>
      <c r="AM1509">
        <v>0</v>
      </c>
      <c r="AN1509">
        <v>0</v>
      </c>
      <c r="AO1509">
        <v>0</v>
      </c>
      <c r="AP1509">
        <v>1</v>
      </c>
      <c r="AQ1509" t="str" cm="1">
        <f t="array" ref="AQ150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509" t="str" cm="1">
        <f t="array" ref="AR150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09">
        <v>896</v>
      </c>
      <c r="AT1509">
        <v>888</v>
      </c>
      <c r="AU1509">
        <v>0</v>
      </c>
      <c r="AV1509">
        <v>1</v>
      </c>
      <c r="AW1509" t="s">
        <v>46</v>
      </c>
      <c r="AX1509" t="s">
        <v>13</v>
      </c>
      <c r="AY1509" t="str">
        <f t="shared" si="208"/>
        <v>Store</v>
      </c>
      <c r="AZ1509">
        <v>23</v>
      </c>
      <c r="BA1509" t="s">
        <v>44</v>
      </c>
      <c r="BB1509">
        <f t="shared" si="209"/>
        <v>23</v>
      </c>
      <c r="BC1509">
        <f t="shared" si="210"/>
        <v>904</v>
      </c>
      <c r="BD1509">
        <f t="shared" si="211"/>
        <v>6</v>
      </c>
      <c r="BE1509">
        <f t="shared" si="212"/>
        <v>9</v>
      </c>
      <c r="BF1509">
        <f t="shared" si="213"/>
        <v>6</v>
      </c>
      <c r="BG1509">
        <f t="shared" si="214"/>
        <v>21</v>
      </c>
      <c r="BH1509">
        <f t="shared" si="215"/>
        <v>8</v>
      </c>
      <c r="BI1509" t="str">
        <f>VLOOKUP(BH1509,'Additional Data'!$E$1:$F$12,2,FALSE)</f>
        <v>Top Customer</v>
      </c>
      <c r="BJ1509" t="str">
        <f>IF(G1509 &lt;= 'Additional Data'!$Q$2, "Low", IF(G1509 &lt;= 'Additional Data'!$Q$3, "Medium", "High"))</f>
        <v>High</v>
      </c>
      <c r="BK1509" t="str">
        <f>IF(K1509 &lt;= 'Additional Data'!$V$2, "Low", IF(K1509 &lt;= 'Additional Data'!$V$3, "Medium", "High"))</f>
        <v>Medium</v>
      </c>
      <c r="BL1509" t="str">
        <f>IF(L1509 &lt;= 'Additional Data'!$AA$2, "Low", IF(L1509 &lt;= 'Additional Data'!$AA$3, "Medium", "High"))</f>
        <v>Low</v>
      </c>
      <c r="BM1509">
        <v>1508</v>
      </c>
    </row>
    <row r="1510" spans="1:65" x14ac:dyDescent="0.25">
      <c r="A1510">
        <v>46098</v>
      </c>
      <c r="B1510" t="str">
        <f>IF(A1510 &lt;= 'Additional Data'!$B$2,"Low", IF(A1510 &lt;='Additional Data'!$B$3, "Medium", "High"))</f>
        <v>Medium</v>
      </c>
      <c r="C1510">
        <v>1</v>
      </c>
      <c r="D1510">
        <v>1</v>
      </c>
      <c r="E1510">
        <v>86</v>
      </c>
      <c r="F1510" t="str">
        <f t="shared" si="207"/>
        <v>Old</v>
      </c>
      <c r="G1510">
        <v>57</v>
      </c>
      <c r="H1510">
        <v>0</v>
      </c>
      <c r="I1510">
        <v>27</v>
      </c>
      <c r="J1510">
        <v>0</v>
      </c>
      <c r="K1510">
        <v>0</v>
      </c>
      <c r="L1510">
        <v>36</v>
      </c>
      <c r="M1510">
        <f>INDEX('Additional Data'!$H$2:$M$2, MATCH(MAX(G1510:L1510), G1510:L1510,0))</f>
        <v>0</v>
      </c>
      <c r="N1510">
        <v>4</v>
      </c>
      <c r="O1510">
        <v>3</v>
      </c>
      <c r="P1510">
        <v>2</v>
      </c>
      <c r="Q1510">
        <v>2</v>
      </c>
      <c r="R1510">
        <v>8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3</v>
      </c>
      <c r="Z1510">
        <v>11</v>
      </c>
      <c r="AA1510">
        <v>1</v>
      </c>
      <c r="AB1510">
        <v>45</v>
      </c>
      <c r="AC1510" t="str" cm="1">
        <f t="array" ref="AC1510">_xlfn.IFS(AB1510 &lt; 30, "&lt; 30", AB1510 &lt; 40, "30-39", AB1510 &lt; 50, "40-49", AB1510 &gt;= 50, "50+")</f>
        <v>40-49</v>
      </c>
      <c r="AD1510">
        <v>2839</v>
      </c>
      <c r="AE1510">
        <v>0</v>
      </c>
      <c r="AF1510">
        <v>0</v>
      </c>
      <c r="AG1510">
        <v>1</v>
      </c>
      <c r="AH1510">
        <v>0</v>
      </c>
      <c r="AI1510">
        <v>0</v>
      </c>
      <c r="AJ1510" t="str" cm="1">
        <f t="array" ref="AJ151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51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10">
        <v>0</v>
      </c>
      <c r="AM1510">
        <v>0</v>
      </c>
      <c r="AN1510">
        <v>0</v>
      </c>
      <c r="AO1510">
        <v>1</v>
      </c>
      <c r="AP1510">
        <v>0</v>
      </c>
      <c r="AQ1510" t="str" cm="1">
        <f t="array" ref="AQ151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510" t="str" cm="1">
        <f t="array" ref="AR151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10">
        <v>84</v>
      </c>
      <c r="AT1510">
        <v>48</v>
      </c>
      <c r="AU1510">
        <v>0</v>
      </c>
      <c r="AV1510">
        <v>2</v>
      </c>
      <c r="AW1510" t="s">
        <v>47</v>
      </c>
      <c r="AX1510" t="s">
        <v>11</v>
      </c>
      <c r="AY1510" t="str">
        <f t="shared" si="208"/>
        <v>Web</v>
      </c>
      <c r="AZ1510">
        <v>7</v>
      </c>
      <c r="BA1510" t="s">
        <v>44</v>
      </c>
      <c r="BB1510">
        <f t="shared" si="209"/>
        <v>7</v>
      </c>
      <c r="BC1510">
        <f t="shared" si="210"/>
        <v>120</v>
      </c>
      <c r="BD1510">
        <f t="shared" si="211"/>
        <v>1.9999999999999996</v>
      </c>
      <c r="BE1510">
        <f t="shared" si="212"/>
        <v>3</v>
      </c>
      <c r="BF1510">
        <f t="shared" si="213"/>
        <v>3</v>
      </c>
      <c r="BG1510">
        <f t="shared" si="214"/>
        <v>8</v>
      </c>
      <c r="BH1510">
        <f t="shared" si="215"/>
        <v>1</v>
      </c>
      <c r="BI1510" t="str">
        <f>VLOOKUP(BH1510,'Additional Data'!$E$1:$F$12,2,FALSE)</f>
        <v>Churned Customer</v>
      </c>
      <c r="BJ1510" t="str">
        <f>IF(G1510 &lt;= 'Additional Data'!$Q$2, "Low", IF(G1510 &lt;= 'Additional Data'!$Q$3, "Medium", "High"))</f>
        <v>Medium</v>
      </c>
      <c r="BK1510" t="str">
        <f>IF(K1510 &lt;= 'Additional Data'!$V$2, "Low", IF(K1510 &lt;= 'Additional Data'!$V$3, "Medium", "High"))</f>
        <v>Low</v>
      </c>
      <c r="BL1510" t="str">
        <f>IF(L1510 &lt;= 'Additional Data'!$AA$2, "Low", IF(L1510 &lt;= 'Additional Data'!$AA$3, "Medium", "High"))</f>
        <v>Medium</v>
      </c>
      <c r="BM1510">
        <v>1509</v>
      </c>
    </row>
    <row r="1511" spans="1:65" x14ac:dyDescent="0.25">
      <c r="A1511">
        <v>23331</v>
      </c>
      <c r="B1511" t="str">
        <f>IF(A1511 &lt;= 'Additional Data'!$B$2,"Low", IF(A1511 &lt;='Additional Data'!$B$3, "Medium", "High"))</f>
        <v>Low</v>
      </c>
      <c r="C1511">
        <v>1</v>
      </c>
      <c r="D1511">
        <v>0</v>
      </c>
      <c r="E1511">
        <v>92</v>
      </c>
      <c r="F1511" t="str">
        <f t="shared" si="207"/>
        <v>Old</v>
      </c>
      <c r="G1511">
        <v>5</v>
      </c>
      <c r="H1511">
        <v>36</v>
      </c>
      <c r="I1511">
        <v>7</v>
      </c>
      <c r="J1511">
        <v>0</v>
      </c>
      <c r="K1511">
        <v>10</v>
      </c>
      <c r="L1511">
        <v>45</v>
      </c>
      <c r="M1511">
        <f>INDEX('Additional Data'!$H$2:$M$2, MATCH(MAX(G1511:L1511), G1511:L1511,0))</f>
        <v>0</v>
      </c>
      <c r="N1511">
        <v>2</v>
      </c>
      <c r="O1511">
        <v>3</v>
      </c>
      <c r="P1511">
        <v>0</v>
      </c>
      <c r="Q1511">
        <v>3</v>
      </c>
      <c r="R1511">
        <v>8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3</v>
      </c>
      <c r="Z1511">
        <v>11</v>
      </c>
      <c r="AA1511">
        <v>0</v>
      </c>
      <c r="AB1511">
        <v>32</v>
      </c>
      <c r="AC1511" t="str" cm="1">
        <f t="array" ref="AC1511">_xlfn.IFS(AB1511 &lt; 30, "&lt; 30", AB1511 &lt; 40, "30-39", AB1511 &lt; 50, "40-49", AB1511 &gt;= 50, "50+")</f>
        <v>30-39</v>
      </c>
      <c r="AD1511">
        <v>2822</v>
      </c>
      <c r="AE1511">
        <v>0</v>
      </c>
      <c r="AF1511">
        <v>1</v>
      </c>
      <c r="AG1511">
        <v>0</v>
      </c>
      <c r="AH1511">
        <v>0</v>
      </c>
      <c r="AI1511">
        <v>0</v>
      </c>
      <c r="AJ1511" t="str" cm="1">
        <f t="array" ref="AJ151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1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11">
        <v>1</v>
      </c>
      <c r="AM1511">
        <v>0</v>
      </c>
      <c r="AN1511">
        <v>0</v>
      </c>
      <c r="AO1511">
        <v>0</v>
      </c>
      <c r="AP1511">
        <v>0</v>
      </c>
      <c r="AQ1511" t="str" cm="1">
        <f t="array" ref="AQ151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511" t="str" cm="1">
        <f t="array" ref="AR151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511">
        <v>58</v>
      </c>
      <c r="AT1511">
        <v>13</v>
      </c>
      <c r="AU1511">
        <v>0</v>
      </c>
      <c r="AV1511">
        <v>1</v>
      </c>
      <c r="AW1511" t="s">
        <v>47</v>
      </c>
      <c r="AX1511" t="s">
        <v>11</v>
      </c>
      <c r="AY1511" t="str">
        <f t="shared" si="208"/>
        <v>Web</v>
      </c>
      <c r="AZ1511">
        <v>6</v>
      </c>
      <c r="BA1511" t="s">
        <v>44</v>
      </c>
      <c r="BB1511">
        <f t="shared" si="209"/>
        <v>6</v>
      </c>
      <c r="BC1511">
        <f t="shared" si="210"/>
        <v>103</v>
      </c>
      <c r="BD1511">
        <f t="shared" si="211"/>
        <v>0.99999999999999978</v>
      </c>
      <c r="BE1511">
        <f t="shared" si="212"/>
        <v>2</v>
      </c>
      <c r="BF1511">
        <f t="shared" si="213"/>
        <v>3</v>
      </c>
      <c r="BG1511">
        <f t="shared" si="214"/>
        <v>6</v>
      </c>
      <c r="BH1511">
        <f t="shared" si="215"/>
        <v>0</v>
      </c>
      <c r="BI1511" t="str">
        <f>VLOOKUP(BH1511,'Additional Data'!$E$1:$F$12,2,FALSE)</f>
        <v>Churned Customer</v>
      </c>
      <c r="BJ1511" t="str">
        <f>IF(G1511 &lt;= 'Additional Data'!$Q$2, "Low", IF(G1511 &lt;= 'Additional Data'!$Q$3, "Medium", "High"))</f>
        <v>Low</v>
      </c>
      <c r="BK1511" t="str">
        <f>IF(K1511 &lt;= 'Additional Data'!$V$2, "Low", IF(K1511 &lt;= 'Additional Data'!$V$3, "Medium", "High"))</f>
        <v>Medium</v>
      </c>
      <c r="BL1511" t="str">
        <f>IF(L1511 &lt;= 'Additional Data'!$AA$2, "Low", IF(L1511 &lt;= 'Additional Data'!$AA$3, "Medium", "High"))</f>
        <v>Medium</v>
      </c>
      <c r="BM1511">
        <v>1510</v>
      </c>
    </row>
    <row r="1512" spans="1:65" x14ac:dyDescent="0.25">
      <c r="A1512">
        <v>23331</v>
      </c>
      <c r="B1512" t="str">
        <f>IF(A1512 &lt;= 'Additional Data'!$B$2,"Low", IF(A1512 &lt;='Additional Data'!$B$3, "Medium", "High"))</f>
        <v>Low</v>
      </c>
      <c r="C1512">
        <v>1</v>
      </c>
      <c r="D1512">
        <v>0</v>
      </c>
      <c r="E1512">
        <v>97</v>
      </c>
      <c r="F1512" t="str">
        <f t="shared" si="207"/>
        <v>Old</v>
      </c>
      <c r="G1512">
        <v>104</v>
      </c>
      <c r="H1512">
        <v>20</v>
      </c>
      <c r="I1512">
        <v>101</v>
      </c>
      <c r="J1512">
        <v>24</v>
      </c>
      <c r="K1512">
        <v>15</v>
      </c>
      <c r="L1512">
        <v>5</v>
      </c>
      <c r="M1512">
        <f>INDEX('Additional Data'!$H$2:$M$2, MATCH(MAX(G1512:L1512), G1512:L1512,0))</f>
        <v>0</v>
      </c>
      <c r="N1512">
        <v>6</v>
      </c>
      <c r="O1512">
        <v>5</v>
      </c>
      <c r="P1512">
        <v>1</v>
      </c>
      <c r="Q1512">
        <v>5</v>
      </c>
      <c r="R1512">
        <v>9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3</v>
      </c>
      <c r="Z1512">
        <v>11</v>
      </c>
      <c r="AA1512">
        <v>0</v>
      </c>
      <c r="AB1512">
        <v>32</v>
      </c>
      <c r="AC1512" t="str" cm="1">
        <f t="array" ref="AC1512">_xlfn.IFS(AB1512 &lt; 30, "&lt; 30", AB1512 &lt; 40, "30-39", AB1512 &lt; 50, "40-49", AB1512 &gt;= 50, "50+")</f>
        <v>30-39</v>
      </c>
      <c r="AD1512">
        <v>2791</v>
      </c>
      <c r="AE1512">
        <v>0</v>
      </c>
      <c r="AF1512">
        <v>0</v>
      </c>
      <c r="AG1512">
        <v>1</v>
      </c>
      <c r="AH1512">
        <v>0</v>
      </c>
      <c r="AI1512">
        <v>0</v>
      </c>
      <c r="AJ1512" t="str" cm="1">
        <f t="array" ref="AJ151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51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12">
        <v>1</v>
      </c>
      <c r="AM1512">
        <v>0</v>
      </c>
      <c r="AN1512">
        <v>0</v>
      </c>
      <c r="AO1512">
        <v>0</v>
      </c>
      <c r="AP1512">
        <v>0</v>
      </c>
      <c r="AQ1512" t="str" cm="1">
        <f t="array" ref="AQ151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512" t="str" cm="1">
        <f t="array" ref="AR151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512">
        <v>264</v>
      </c>
      <c r="AT1512">
        <v>259</v>
      </c>
      <c r="AU1512">
        <v>0</v>
      </c>
      <c r="AV1512">
        <v>1</v>
      </c>
      <c r="AW1512" t="s">
        <v>47</v>
      </c>
      <c r="AX1512" t="s">
        <v>11</v>
      </c>
      <c r="AY1512" t="str">
        <f t="shared" si="208"/>
        <v>Web</v>
      </c>
      <c r="AZ1512">
        <v>11</v>
      </c>
      <c r="BA1512" t="s">
        <v>44</v>
      </c>
      <c r="BB1512">
        <f t="shared" si="209"/>
        <v>11</v>
      </c>
      <c r="BC1512">
        <f t="shared" si="210"/>
        <v>269</v>
      </c>
      <c r="BD1512">
        <f t="shared" si="211"/>
        <v>0.99999999999999978</v>
      </c>
      <c r="BE1512">
        <f t="shared" si="212"/>
        <v>4</v>
      </c>
      <c r="BF1512">
        <f t="shared" si="213"/>
        <v>4</v>
      </c>
      <c r="BG1512">
        <f t="shared" si="214"/>
        <v>9</v>
      </c>
      <c r="BH1512">
        <f t="shared" si="215"/>
        <v>2</v>
      </c>
      <c r="BI1512" t="str">
        <f>VLOOKUP(BH1512,'Additional Data'!$E$1:$F$12,2,FALSE)</f>
        <v>Churned Customer</v>
      </c>
      <c r="BJ1512" t="str">
        <f>IF(G1512 &lt;= 'Additional Data'!$Q$2, "Low", IF(G1512 &lt;= 'Additional Data'!$Q$3, "Medium", "High"))</f>
        <v>Medium</v>
      </c>
      <c r="BK1512" t="str">
        <f>IF(K1512 &lt;= 'Additional Data'!$V$2, "Low", IF(K1512 &lt;= 'Additional Data'!$V$3, "Medium", "High"))</f>
        <v>Medium</v>
      </c>
      <c r="BL1512" t="str">
        <f>IF(L1512 &lt;= 'Additional Data'!$AA$2, "Low", IF(L1512 &lt;= 'Additional Data'!$AA$3, "Medium", "High"))</f>
        <v>Low</v>
      </c>
      <c r="BM1512">
        <v>1511</v>
      </c>
    </row>
    <row r="1513" spans="1:65" x14ac:dyDescent="0.25">
      <c r="A1513">
        <v>9255</v>
      </c>
      <c r="B1513" t="str">
        <f>IF(A1513 &lt;= 'Additional Data'!$B$2,"Low", IF(A1513 &lt;='Additional Data'!$B$3, "Medium", "High"))</f>
        <v>Low</v>
      </c>
      <c r="C1513">
        <v>1</v>
      </c>
      <c r="D1513">
        <v>0</v>
      </c>
      <c r="E1513">
        <v>91</v>
      </c>
      <c r="F1513" t="str">
        <f t="shared" si="207"/>
        <v>Old</v>
      </c>
      <c r="G1513">
        <v>9</v>
      </c>
      <c r="H1513">
        <v>0</v>
      </c>
      <c r="I1513">
        <v>7</v>
      </c>
      <c r="J1513">
        <v>2</v>
      </c>
      <c r="K1513">
        <v>0</v>
      </c>
      <c r="L1513">
        <v>4</v>
      </c>
      <c r="M1513">
        <f>INDEX('Additional Data'!$H$2:$M$2, MATCH(MAX(G1513:L1513), G1513:L1513,0))</f>
        <v>0</v>
      </c>
      <c r="N1513">
        <v>1</v>
      </c>
      <c r="O1513">
        <v>1</v>
      </c>
      <c r="P1513">
        <v>1</v>
      </c>
      <c r="Q1513">
        <v>2</v>
      </c>
      <c r="R1513">
        <v>8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3</v>
      </c>
      <c r="Z1513">
        <v>11</v>
      </c>
      <c r="AA1513">
        <v>0</v>
      </c>
      <c r="AB1513">
        <v>31</v>
      </c>
      <c r="AC1513" t="str" cm="1">
        <f t="array" ref="AC1513">_xlfn.IFS(AB1513 &lt; 30, "&lt; 30", AB1513 &lt; 40, "30-39", AB1513 &lt; 50, "40-49", AB1513 &gt;= 50, "50+")</f>
        <v>30-39</v>
      </c>
      <c r="AD1513">
        <v>2350</v>
      </c>
      <c r="AE1513">
        <v>0</v>
      </c>
      <c r="AF1513">
        <v>0</v>
      </c>
      <c r="AG1513">
        <v>1</v>
      </c>
      <c r="AH1513">
        <v>0</v>
      </c>
      <c r="AI1513">
        <v>0</v>
      </c>
      <c r="AJ1513" t="str" cm="1">
        <f t="array" ref="AJ151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51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13">
        <v>0</v>
      </c>
      <c r="AM1513">
        <v>0</v>
      </c>
      <c r="AN1513">
        <v>1</v>
      </c>
      <c r="AO1513">
        <v>0</v>
      </c>
      <c r="AP1513">
        <v>0</v>
      </c>
      <c r="AQ1513" t="str" cm="1">
        <f t="array" ref="AQ151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13" t="str" cm="1">
        <f t="array" ref="AR151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13">
        <v>18</v>
      </c>
      <c r="AT1513">
        <v>14</v>
      </c>
      <c r="AU1513">
        <v>0</v>
      </c>
      <c r="AV1513">
        <v>1</v>
      </c>
      <c r="AW1513" t="s">
        <v>45</v>
      </c>
      <c r="AX1513" t="s">
        <v>13</v>
      </c>
      <c r="AY1513" t="str">
        <f t="shared" si="208"/>
        <v>Store</v>
      </c>
      <c r="AZ1513">
        <v>4</v>
      </c>
      <c r="BA1513" t="s">
        <v>44</v>
      </c>
      <c r="BB1513">
        <f t="shared" si="209"/>
        <v>4</v>
      </c>
      <c r="BC1513">
        <f t="shared" si="210"/>
        <v>22</v>
      </c>
      <c r="BD1513">
        <f t="shared" si="211"/>
        <v>0.99999999999999978</v>
      </c>
      <c r="BE1513">
        <f t="shared" si="212"/>
        <v>0</v>
      </c>
      <c r="BF1513">
        <f t="shared" si="213"/>
        <v>0</v>
      </c>
      <c r="BG1513">
        <f t="shared" si="214"/>
        <v>0.99999999999999978</v>
      </c>
      <c r="BH1513">
        <f t="shared" si="215"/>
        <v>0</v>
      </c>
      <c r="BI1513" t="str">
        <f>VLOOKUP(BH1513,'Additional Data'!$E$1:$F$12,2,FALSE)</f>
        <v>Churned Customer</v>
      </c>
      <c r="BJ1513" t="str">
        <f>IF(G1513 &lt;= 'Additional Data'!$Q$2, "Low", IF(G1513 &lt;= 'Additional Data'!$Q$3, "Medium", "High"))</f>
        <v>Low</v>
      </c>
      <c r="BK1513" t="str">
        <f>IF(K1513 &lt;= 'Additional Data'!$V$2, "Low", IF(K1513 &lt;= 'Additional Data'!$V$3, "Medium", "High"))</f>
        <v>Low</v>
      </c>
      <c r="BL1513" t="str">
        <f>IF(L1513 &lt;= 'Additional Data'!$AA$2, "Low", IF(L1513 &lt;= 'Additional Data'!$AA$3, "Medium", "High"))</f>
        <v>Low</v>
      </c>
      <c r="BM1513">
        <v>1512</v>
      </c>
    </row>
    <row r="1514" spans="1:65" x14ac:dyDescent="0.25">
      <c r="A1514">
        <v>67786</v>
      </c>
      <c r="B1514" t="str">
        <f>IF(A1514 &lt;= 'Additional Data'!$B$2,"Low", IF(A1514 &lt;='Additional Data'!$B$3, "Medium", "High"))</f>
        <v>Medium</v>
      </c>
      <c r="C1514">
        <v>0</v>
      </c>
      <c r="D1514">
        <v>0</v>
      </c>
      <c r="E1514">
        <v>0</v>
      </c>
      <c r="F1514" t="str">
        <f t="shared" si="207"/>
        <v>Very Recent</v>
      </c>
      <c r="G1514">
        <v>431</v>
      </c>
      <c r="H1514">
        <v>82</v>
      </c>
      <c r="I1514">
        <v>441</v>
      </c>
      <c r="J1514">
        <v>80</v>
      </c>
      <c r="K1514">
        <v>20</v>
      </c>
      <c r="L1514">
        <v>102</v>
      </c>
      <c r="M1514">
        <f>INDEX('Additional Data'!$H$2:$M$2, MATCH(MAX(G1514:L1514), G1514:L1514,0))</f>
        <v>0</v>
      </c>
      <c r="N1514">
        <v>1</v>
      </c>
      <c r="O1514">
        <v>3</v>
      </c>
      <c r="P1514">
        <v>6</v>
      </c>
      <c r="Q1514">
        <v>6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3</v>
      </c>
      <c r="Z1514">
        <v>11</v>
      </c>
      <c r="AA1514">
        <v>1</v>
      </c>
      <c r="AB1514">
        <v>61</v>
      </c>
      <c r="AC1514" t="str" cm="1">
        <f t="array" ref="AC1514">_xlfn.IFS(AB1514 &lt; 30, "&lt; 30", AB1514 &lt; 40, "30-39", AB1514 &lt; 50, "40-49", AB1514 &gt;= 50, "50+")</f>
        <v>50+</v>
      </c>
      <c r="AD1514">
        <v>2363</v>
      </c>
      <c r="AE1514">
        <v>0</v>
      </c>
      <c r="AF1514">
        <v>0</v>
      </c>
      <c r="AG1514">
        <v>0</v>
      </c>
      <c r="AH1514">
        <v>0</v>
      </c>
      <c r="AI1514">
        <v>1</v>
      </c>
      <c r="AJ1514" t="str" cm="1">
        <f t="array" ref="AJ151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51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14">
        <v>0</v>
      </c>
      <c r="AM1514">
        <v>0</v>
      </c>
      <c r="AN1514">
        <v>0</v>
      </c>
      <c r="AO1514">
        <v>0</v>
      </c>
      <c r="AP1514">
        <v>1</v>
      </c>
      <c r="AQ1514" t="str" cm="1">
        <f t="array" ref="AQ151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514" t="str" cm="1">
        <f t="array" ref="AR151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14">
        <v>1054</v>
      </c>
      <c r="AT1514">
        <v>952</v>
      </c>
      <c r="AU1514">
        <v>0</v>
      </c>
      <c r="AV1514">
        <v>0</v>
      </c>
      <c r="AW1514" t="s">
        <v>43</v>
      </c>
      <c r="AX1514" t="s">
        <v>12</v>
      </c>
      <c r="AY1514" t="str">
        <f t="shared" si="208"/>
        <v>Catalog</v>
      </c>
      <c r="AZ1514">
        <v>15</v>
      </c>
      <c r="BA1514" t="s">
        <v>44</v>
      </c>
      <c r="BB1514">
        <f t="shared" si="209"/>
        <v>15</v>
      </c>
      <c r="BC1514">
        <f t="shared" si="210"/>
        <v>1156</v>
      </c>
      <c r="BD1514">
        <f t="shared" si="211"/>
        <v>10</v>
      </c>
      <c r="BE1514">
        <f t="shared" si="212"/>
        <v>5</v>
      </c>
      <c r="BF1514">
        <f t="shared" si="213"/>
        <v>7</v>
      </c>
      <c r="BG1514">
        <f t="shared" si="214"/>
        <v>22</v>
      </c>
      <c r="BH1514">
        <f t="shared" si="215"/>
        <v>8</v>
      </c>
      <c r="BI1514" t="str">
        <f>VLOOKUP(BH1514,'Additional Data'!$E$1:$F$12,2,FALSE)</f>
        <v>Top Customer</v>
      </c>
      <c r="BJ1514" t="str">
        <f>IF(G1514 &lt;= 'Additional Data'!$Q$2, "Low", IF(G1514 &lt;= 'Additional Data'!$Q$3, "Medium", "High"))</f>
        <v>Medium</v>
      </c>
      <c r="BK1514" t="str">
        <f>IF(K1514 &lt;= 'Additional Data'!$V$2, "Low", IF(K1514 &lt;= 'Additional Data'!$V$3, "Medium", "High"))</f>
        <v>Medium</v>
      </c>
      <c r="BL1514" t="str">
        <f>IF(L1514 &lt;= 'Additional Data'!$AA$2, "Low", IF(L1514 &lt;= 'Additional Data'!$AA$3, "Medium", "High"))</f>
        <v>High</v>
      </c>
      <c r="BM1514">
        <v>1513</v>
      </c>
    </row>
    <row r="1515" spans="1:65" x14ac:dyDescent="0.25">
      <c r="A1515">
        <v>71969</v>
      </c>
      <c r="B1515" t="str">
        <f>IF(A1515 &lt;= 'Additional Data'!$B$2,"Low", IF(A1515 &lt;='Additional Data'!$B$3, "Medium", "High"))</f>
        <v>High</v>
      </c>
      <c r="C1515">
        <v>0</v>
      </c>
      <c r="D1515">
        <v>1</v>
      </c>
      <c r="E1515">
        <v>59</v>
      </c>
      <c r="F1515" t="str">
        <f t="shared" si="207"/>
        <v>Mid</v>
      </c>
      <c r="G1515">
        <v>1000</v>
      </c>
      <c r="H1515">
        <v>0</v>
      </c>
      <c r="I1515">
        <v>76</v>
      </c>
      <c r="J1515">
        <v>0</v>
      </c>
      <c r="K1515">
        <v>0</v>
      </c>
      <c r="L1515">
        <v>10</v>
      </c>
      <c r="M1515">
        <f>INDEX('Additional Data'!$H$2:$M$2, MATCH(MAX(G1515:L1515), G1515:L1515,0))</f>
        <v>0</v>
      </c>
      <c r="N1515">
        <v>3</v>
      </c>
      <c r="O1515">
        <v>3</v>
      </c>
      <c r="P1515">
        <v>4</v>
      </c>
      <c r="Q1515">
        <v>9</v>
      </c>
      <c r="R1515">
        <v>8</v>
      </c>
      <c r="S1515">
        <v>0</v>
      </c>
      <c r="T1515">
        <v>1</v>
      </c>
      <c r="U1515">
        <v>0</v>
      </c>
      <c r="V1515">
        <v>0</v>
      </c>
      <c r="W1515">
        <v>0</v>
      </c>
      <c r="X1515">
        <v>0</v>
      </c>
      <c r="Y1515">
        <v>3</v>
      </c>
      <c r="Z1515">
        <v>11</v>
      </c>
      <c r="AA1515">
        <v>0</v>
      </c>
      <c r="AB1515">
        <v>49</v>
      </c>
      <c r="AC1515" t="str" cm="1">
        <f t="array" ref="AC1515">_xlfn.IFS(AB1515 &lt; 30, "&lt; 30", AB1515 &lt; 40, "30-39", AB1515 &lt; 50, "40-49", AB1515 &gt;= 50, "50+")</f>
        <v>40-49</v>
      </c>
      <c r="AD1515">
        <v>2780</v>
      </c>
      <c r="AE1515">
        <v>0</v>
      </c>
      <c r="AF1515">
        <v>1</v>
      </c>
      <c r="AG1515">
        <v>0</v>
      </c>
      <c r="AH1515">
        <v>0</v>
      </c>
      <c r="AI1515">
        <v>0</v>
      </c>
      <c r="AJ1515" t="str" cm="1">
        <f t="array" ref="AJ151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1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15">
        <v>0</v>
      </c>
      <c r="AM1515">
        <v>0</v>
      </c>
      <c r="AN1515">
        <v>0</v>
      </c>
      <c r="AO1515">
        <v>0</v>
      </c>
      <c r="AP1515">
        <v>1</v>
      </c>
      <c r="AQ1515" t="str" cm="1">
        <f t="array" ref="AQ151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515" t="str" cm="1">
        <f t="array" ref="AR151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15">
        <v>1076</v>
      </c>
      <c r="AT1515">
        <v>1066</v>
      </c>
      <c r="AU1515">
        <v>1</v>
      </c>
      <c r="AV1515">
        <v>1</v>
      </c>
      <c r="AW1515" t="s">
        <v>43</v>
      </c>
      <c r="AX1515" t="s">
        <v>13</v>
      </c>
      <c r="AY1515" t="str">
        <f t="shared" si="208"/>
        <v>Store</v>
      </c>
      <c r="AZ1515">
        <v>16</v>
      </c>
      <c r="BA1515" t="s">
        <v>48</v>
      </c>
      <c r="BB1515">
        <f t="shared" si="209"/>
        <v>16</v>
      </c>
      <c r="BC1515">
        <f t="shared" si="210"/>
        <v>1086</v>
      </c>
      <c r="BD1515">
        <f t="shared" si="211"/>
        <v>4</v>
      </c>
      <c r="BE1515">
        <f t="shared" si="212"/>
        <v>6</v>
      </c>
      <c r="BF1515">
        <f t="shared" si="213"/>
        <v>7</v>
      </c>
      <c r="BG1515">
        <f t="shared" si="214"/>
        <v>17</v>
      </c>
      <c r="BH1515">
        <f t="shared" si="215"/>
        <v>5</v>
      </c>
      <c r="BI1515" t="str">
        <f>VLOOKUP(BH1515,'Additional Data'!$E$1:$F$12,2,FALSE)</f>
        <v>Loyal Customer</v>
      </c>
      <c r="BJ1515" t="str">
        <f>IF(G1515 &lt;= 'Additional Data'!$Q$2, "Low", IF(G1515 &lt;= 'Additional Data'!$Q$3, "Medium", "High"))</f>
        <v>High</v>
      </c>
      <c r="BK1515" t="str">
        <f>IF(K1515 &lt;= 'Additional Data'!$V$2, "Low", IF(K1515 &lt;= 'Additional Data'!$V$3, "Medium", "High"))</f>
        <v>Low</v>
      </c>
      <c r="BL1515" t="str">
        <f>IF(L1515 &lt;= 'Additional Data'!$AA$2, "Low", IF(L1515 &lt;= 'Additional Data'!$AA$3, "Medium", "High"))</f>
        <v>Medium</v>
      </c>
      <c r="BM1515">
        <v>1514</v>
      </c>
    </row>
    <row r="1516" spans="1:65" x14ac:dyDescent="0.25">
      <c r="A1516">
        <v>59235</v>
      </c>
      <c r="B1516" t="str">
        <f>IF(A1516 &lt;= 'Additional Data'!$B$2,"Low", IF(A1516 &lt;='Additional Data'!$B$3, "Medium", "High"))</f>
        <v>Medium</v>
      </c>
      <c r="C1516">
        <v>1</v>
      </c>
      <c r="D1516">
        <v>0</v>
      </c>
      <c r="E1516">
        <v>4</v>
      </c>
      <c r="F1516" t="str">
        <f t="shared" si="207"/>
        <v>Very Recent</v>
      </c>
      <c r="G1516">
        <v>448</v>
      </c>
      <c r="H1516">
        <v>40</v>
      </c>
      <c r="I1516">
        <v>469</v>
      </c>
      <c r="J1516">
        <v>80</v>
      </c>
      <c r="K1516">
        <v>0</v>
      </c>
      <c r="L1516">
        <v>91</v>
      </c>
      <c r="M1516">
        <f>INDEX('Additional Data'!$H$2:$M$2, MATCH(MAX(G1516:L1516), G1516:L1516,0))</f>
        <v>0</v>
      </c>
      <c r="N1516">
        <v>3</v>
      </c>
      <c r="O1516">
        <v>11</v>
      </c>
      <c r="P1516">
        <v>2</v>
      </c>
      <c r="Q1516">
        <v>12</v>
      </c>
      <c r="R1516">
        <v>7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3</v>
      </c>
      <c r="Z1516">
        <v>11</v>
      </c>
      <c r="AA1516">
        <v>0</v>
      </c>
      <c r="AB1516">
        <v>53</v>
      </c>
      <c r="AC1516" t="str" cm="1">
        <f t="array" ref="AC1516">_xlfn.IFS(AB1516 &lt; 30, "&lt; 30", AB1516 &lt; 40, "30-39", AB1516 &lt; 50, "40-49", AB1516 &gt;= 50, "50+")</f>
        <v>50+</v>
      </c>
      <c r="AD1516">
        <v>2692</v>
      </c>
      <c r="AE1516">
        <v>0</v>
      </c>
      <c r="AF1516">
        <v>0</v>
      </c>
      <c r="AG1516">
        <v>1</v>
      </c>
      <c r="AH1516">
        <v>0</v>
      </c>
      <c r="AI1516">
        <v>0</v>
      </c>
      <c r="AJ1516" t="str" cm="1">
        <f t="array" ref="AJ151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51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16">
        <v>0</v>
      </c>
      <c r="AM1516">
        <v>0</v>
      </c>
      <c r="AN1516">
        <v>0</v>
      </c>
      <c r="AO1516">
        <v>1</v>
      </c>
      <c r="AP1516">
        <v>0</v>
      </c>
      <c r="AQ1516" t="str" cm="1">
        <f t="array" ref="AQ151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516" t="str" cm="1">
        <f t="array" ref="AR151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16">
        <v>1037</v>
      </c>
      <c r="AT1516">
        <v>946</v>
      </c>
      <c r="AU1516">
        <v>0</v>
      </c>
      <c r="AV1516">
        <v>1</v>
      </c>
      <c r="AW1516" t="s">
        <v>43</v>
      </c>
      <c r="AX1516" t="s">
        <v>13</v>
      </c>
      <c r="AY1516" t="str">
        <f t="shared" si="208"/>
        <v>Store</v>
      </c>
      <c r="AZ1516">
        <v>25</v>
      </c>
      <c r="BA1516" t="s">
        <v>44</v>
      </c>
      <c r="BB1516">
        <f t="shared" si="209"/>
        <v>25</v>
      </c>
      <c r="BC1516">
        <f t="shared" si="210"/>
        <v>1128</v>
      </c>
      <c r="BD1516">
        <f t="shared" si="211"/>
        <v>10</v>
      </c>
      <c r="BE1516">
        <f t="shared" si="212"/>
        <v>9</v>
      </c>
      <c r="BF1516">
        <f t="shared" si="213"/>
        <v>7</v>
      </c>
      <c r="BG1516">
        <f t="shared" si="214"/>
        <v>26</v>
      </c>
      <c r="BH1516">
        <f t="shared" si="215"/>
        <v>9</v>
      </c>
      <c r="BI1516" t="str">
        <f>VLOOKUP(BH1516,'Additional Data'!$E$1:$F$12,2,FALSE)</f>
        <v>Top Customer</v>
      </c>
      <c r="BJ1516" t="str">
        <f>IF(G1516 &lt;= 'Additional Data'!$Q$2, "Low", IF(G1516 &lt;= 'Additional Data'!$Q$3, "Medium", "High"))</f>
        <v>Medium</v>
      </c>
      <c r="BK1516" t="str">
        <f>IF(K1516 &lt;= 'Additional Data'!$V$2, "Low", IF(K1516 &lt;= 'Additional Data'!$V$3, "Medium", "High"))</f>
        <v>Low</v>
      </c>
      <c r="BL1516" t="str">
        <f>IF(L1516 &lt;= 'Additional Data'!$AA$2, "Low", IF(L1516 &lt;= 'Additional Data'!$AA$3, "Medium", "High"))</f>
        <v>High</v>
      </c>
      <c r="BM1516">
        <v>1515</v>
      </c>
    </row>
    <row r="1517" spans="1:65" x14ac:dyDescent="0.25">
      <c r="A1517">
        <v>31928</v>
      </c>
      <c r="B1517" t="str">
        <f>IF(A1517 &lt;= 'Additional Data'!$B$2,"Low", IF(A1517 &lt;='Additional Data'!$B$3, "Medium", "High"))</f>
        <v>Low</v>
      </c>
      <c r="C1517">
        <v>1</v>
      </c>
      <c r="D1517">
        <v>0</v>
      </c>
      <c r="E1517">
        <v>5</v>
      </c>
      <c r="F1517" t="str">
        <f t="shared" si="207"/>
        <v>Very Recent</v>
      </c>
      <c r="G1517">
        <v>33</v>
      </c>
      <c r="H1517">
        <v>4</v>
      </c>
      <c r="I1517">
        <v>24</v>
      </c>
      <c r="J1517">
        <v>4</v>
      </c>
      <c r="K1517">
        <v>2</v>
      </c>
      <c r="L1517">
        <v>5</v>
      </c>
      <c r="M1517">
        <f>INDEX('Additional Data'!$H$2:$M$2, MATCH(MAX(G1517:L1517), G1517:L1517,0))</f>
        <v>0</v>
      </c>
      <c r="N1517">
        <v>2</v>
      </c>
      <c r="O1517">
        <v>3</v>
      </c>
      <c r="P1517">
        <v>0</v>
      </c>
      <c r="Q1517">
        <v>4</v>
      </c>
      <c r="R1517">
        <v>7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3</v>
      </c>
      <c r="Z1517">
        <v>11</v>
      </c>
      <c r="AA1517">
        <v>0</v>
      </c>
      <c r="AB1517">
        <v>31</v>
      </c>
      <c r="AC1517" t="str" cm="1">
        <f t="array" ref="AC1517">_xlfn.IFS(AB1517 &lt; 30, "&lt; 30", AB1517 &lt; 40, "30-39", AB1517 &lt; 50, "40-49", AB1517 &gt;= 50, "50+")</f>
        <v>30-39</v>
      </c>
      <c r="AD1517">
        <v>2252</v>
      </c>
      <c r="AE1517">
        <v>0</v>
      </c>
      <c r="AF1517">
        <v>0</v>
      </c>
      <c r="AG1517">
        <v>0</v>
      </c>
      <c r="AH1517">
        <v>1</v>
      </c>
      <c r="AI1517">
        <v>0</v>
      </c>
      <c r="AJ1517" t="str" cm="1">
        <f t="array" ref="AJ151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51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17">
        <v>0</v>
      </c>
      <c r="AM1517">
        <v>0</v>
      </c>
      <c r="AN1517">
        <v>1</v>
      </c>
      <c r="AO1517">
        <v>0</v>
      </c>
      <c r="AP1517">
        <v>0</v>
      </c>
      <c r="AQ1517" t="str" cm="1">
        <f t="array" ref="AQ151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17" t="str" cm="1">
        <f t="array" ref="AR151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17">
        <v>67</v>
      </c>
      <c r="AT1517">
        <v>62</v>
      </c>
      <c r="AU1517">
        <v>0</v>
      </c>
      <c r="AV1517">
        <v>1</v>
      </c>
      <c r="AW1517" t="s">
        <v>47</v>
      </c>
      <c r="AX1517" t="s">
        <v>13</v>
      </c>
      <c r="AY1517" t="str">
        <f t="shared" si="208"/>
        <v>Store</v>
      </c>
      <c r="AZ1517">
        <v>7</v>
      </c>
      <c r="BA1517" t="s">
        <v>44</v>
      </c>
      <c r="BB1517">
        <f t="shared" si="209"/>
        <v>7</v>
      </c>
      <c r="BC1517">
        <f t="shared" si="210"/>
        <v>72</v>
      </c>
      <c r="BD1517">
        <f t="shared" si="211"/>
        <v>10</v>
      </c>
      <c r="BE1517">
        <f t="shared" si="212"/>
        <v>3</v>
      </c>
      <c r="BF1517">
        <f t="shared" si="213"/>
        <v>2</v>
      </c>
      <c r="BG1517">
        <f t="shared" si="214"/>
        <v>15</v>
      </c>
      <c r="BH1517">
        <f t="shared" si="215"/>
        <v>4</v>
      </c>
      <c r="BI1517" t="str">
        <f>VLOOKUP(BH1517,'Additional Data'!$E$1:$F$12,2,FALSE)</f>
        <v>At Risk</v>
      </c>
      <c r="BJ1517" t="str">
        <f>IF(G1517 &lt;= 'Additional Data'!$Q$2, "Low", IF(G1517 &lt;= 'Additional Data'!$Q$3, "Medium", "High"))</f>
        <v>Medium</v>
      </c>
      <c r="BK1517" t="str">
        <f>IF(K1517 &lt;= 'Additional Data'!$V$2, "Low", IF(K1517 &lt;= 'Additional Data'!$V$3, "Medium", "High"))</f>
        <v>Medium</v>
      </c>
      <c r="BL1517" t="str">
        <f>IF(L1517 &lt;= 'Additional Data'!$AA$2, "Low", IF(L1517 &lt;= 'Additional Data'!$AA$3, "Medium", "High"))</f>
        <v>Low</v>
      </c>
      <c r="BM1517">
        <v>1516</v>
      </c>
    </row>
    <row r="1518" spans="1:65" x14ac:dyDescent="0.25">
      <c r="A1518">
        <v>74881</v>
      </c>
      <c r="B1518" t="str">
        <f>IF(A1518 &lt;= 'Additional Data'!$B$2,"Low", IF(A1518 &lt;='Additional Data'!$B$3, "Medium", "High"))</f>
        <v>High</v>
      </c>
      <c r="C1518">
        <v>1</v>
      </c>
      <c r="D1518">
        <v>1</v>
      </c>
      <c r="E1518">
        <v>48</v>
      </c>
      <c r="F1518" t="str">
        <f t="shared" si="207"/>
        <v>Mid</v>
      </c>
      <c r="G1518">
        <v>505</v>
      </c>
      <c r="H1518">
        <v>72</v>
      </c>
      <c r="I1518">
        <v>270</v>
      </c>
      <c r="J1518">
        <v>36</v>
      </c>
      <c r="K1518">
        <v>27</v>
      </c>
      <c r="L1518">
        <v>54</v>
      </c>
      <c r="M1518">
        <f>INDEX('Additional Data'!$H$2:$M$2, MATCH(MAX(G1518:L1518), G1518:L1518,0))</f>
        <v>0</v>
      </c>
      <c r="N1518">
        <v>4</v>
      </c>
      <c r="O1518">
        <v>9</v>
      </c>
      <c r="P1518">
        <v>2</v>
      </c>
      <c r="Q1518">
        <v>12</v>
      </c>
      <c r="R1518">
        <v>5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3</v>
      </c>
      <c r="Z1518">
        <v>11</v>
      </c>
      <c r="AA1518">
        <v>0</v>
      </c>
      <c r="AB1518">
        <v>59</v>
      </c>
      <c r="AC1518" t="str" cm="1">
        <f t="array" ref="AC1518">_xlfn.IFS(AB1518 &lt; 30, "&lt; 30", AB1518 &lt; 40, "30-39", AB1518 &lt; 50, "40-49", AB1518 &gt;= 50, "50+")</f>
        <v>50+</v>
      </c>
      <c r="AD1518">
        <v>2637</v>
      </c>
      <c r="AE1518">
        <v>0</v>
      </c>
      <c r="AF1518">
        <v>0</v>
      </c>
      <c r="AG1518">
        <v>0</v>
      </c>
      <c r="AH1518">
        <v>1</v>
      </c>
      <c r="AI1518">
        <v>0</v>
      </c>
      <c r="AJ1518" t="str" cm="1">
        <f t="array" ref="AJ151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51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18">
        <v>0</v>
      </c>
      <c r="AM1518">
        <v>0</v>
      </c>
      <c r="AN1518">
        <v>0</v>
      </c>
      <c r="AO1518">
        <v>1</v>
      </c>
      <c r="AP1518">
        <v>0</v>
      </c>
      <c r="AQ1518" t="str" cm="1">
        <f t="array" ref="AQ151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518" t="str" cm="1">
        <f t="array" ref="AR151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18">
        <v>910</v>
      </c>
      <c r="AT1518">
        <v>856</v>
      </c>
      <c r="AU1518">
        <v>0</v>
      </c>
      <c r="AV1518">
        <v>2</v>
      </c>
      <c r="AW1518" t="s">
        <v>46</v>
      </c>
      <c r="AX1518" t="s">
        <v>13</v>
      </c>
      <c r="AY1518" t="str">
        <f t="shared" si="208"/>
        <v>Store</v>
      </c>
      <c r="AZ1518">
        <v>23</v>
      </c>
      <c r="BA1518" t="s">
        <v>44</v>
      </c>
      <c r="BB1518">
        <f t="shared" si="209"/>
        <v>23</v>
      </c>
      <c r="BC1518">
        <f t="shared" si="210"/>
        <v>964</v>
      </c>
      <c r="BD1518">
        <f t="shared" si="211"/>
        <v>6</v>
      </c>
      <c r="BE1518">
        <f t="shared" si="212"/>
        <v>9</v>
      </c>
      <c r="BF1518">
        <f t="shared" si="213"/>
        <v>7</v>
      </c>
      <c r="BG1518">
        <f t="shared" si="214"/>
        <v>22</v>
      </c>
      <c r="BH1518">
        <f t="shared" si="215"/>
        <v>8</v>
      </c>
      <c r="BI1518" t="str">
        <f>VLOOKUP(BH1518,'Additional Data'!$E$1:$F$12,2,FALSE)</f>
        <v>Top Customer</v>
      </c>
      <c r="BJ1518" t="str">
        <f>IF(G1518 &lt;= 'Additional Data'!$Q$2, "Low", IF(G1518 &lt;= 'Additional Data'!$Q$3, "Medium", "High"))</f>
        <v>Medium</v>
      </c>
      <c r="BK1518" t="str">
        <f>IF(K1518 &lt;= 'Additional Data'!$V$2, "Low", IF(K1518 &lt;= 'Additional Data'!$V$3, "Medium", "High"))</f>
        <v>Medium</v>
      </c>
      <c r="BL1518" t="str">
        <f>IF(L1518 &lt;= 'Additional Data'!$AA$2, "Low", IF(L1518 &lt;= 'Additional Data'!$AA$3, "Medium", "High"))</f>
        <v>Medium</v>
      </c>
      <c r="BM1518">
        <v>1517</v>
      </c>
    </row>
    <row r="1519" spans="1:65" x14ac:dyDescent="0.25">
      <c r="A1519">
        <v>65819</v>
      </c>
      <c r="B1519" t="str">
        <f>IF(A1519 &lt;= 'Additional Data'!$B$2,"Low", IF(A1519 &lt;='Additional Data'!$B$3, "Medium", "High"))</f>
        <v>Medium</v>
      </c>
      <c r="C1519">
        <v>0</v>
      </c>
      <c r="D1519">
        <v>0</v>
      </c>
      <c r="E1519">
        <v>99</v>
      </c>
      <c r="F1519" t="str">
        <f t="shared" si="207"/>
        <v>Old</v>
      </c>
      <c r="G1519">
        <v>267</v>
      </c>
      <c r="H1519">
        <v>38</v>
      </c>
      <c r="I1519">
        <v>701</v>
      </c>
      <c r="J1519">
        <v>149</v>
      </c>
      <c r="K1519">
        <v>165</v>
      </c>
      <c r="L1519">
        <v>63</v>
      </c>
      <c r="M1519">
        <f>INDEX('Additional Data'!$H$2:$M$2, MATCH(MAX(G1519:L1519), G1519:L1519,0))</f>
        <v>0</v>
      </c>
      <c r="N1519">
        <v>1</v>
      </c>
      <c r="O1519">
        <v>5</v>
      </c>
      <c r="P1519">
        <v>4</v>
      </c>
      <c r="Q1519">
        <v>10</v>
      </c>
      <c r="R1519">
        <v>3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3</v>
      </c>
      <c r="Z1519">
        <v>11</v>
      </c>
      <c r="AA1519">
        <v>0</v>
      </c>
      <c r="AB1519">
        <v>42</v>
      </c>
      <c r="AC1519" t="str" cm="1">
        <f t="array" ref="AC1519">_xlfn.IFS(AB1519 &lt; 30, "&lt; 30", AB1519 &lt; 40, "30-39", AB1519 &lt; 50, "40-49", AB1519 &gt;= 50, "50+")</f>
        <v>40-49</v>
      </c>
      <c r="AD1519">
        <v>2736</v>
      </c>
      <c r="AE1519">
        <v>0</v>
      </c>
      <c r="AF1519">
        <v>1</v>
      </c>
      <c r="AG1519">
        <v>0</v>
      </c>
      <c r="AH1519">
        <v>0</v>
      </c>
      <c r="AI1519">
        <v>0</v>
      </c>
      <c r="AJ1519" t="str" cm="1">
        <f t="array" ref="AJ151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1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19">
        <v>0</v>
      </c>
      <c r="AM1519">
        <v>0</v>
      </c>
      <c r="AN1519">
        <v>1</v>
      </c>
      <c r="AO1519">
        <v>0</v>
      </c>
      <c r="AP1519">
        <v>0</v>
      </c>
      <c r="AQ1519" t="str" cm="1">
        <f t="array" ref="AQ151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19" t="str" cm="1">
        <f t="array" ref="AR151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19">
        <v>1320</v>
      </c>
      <c r="AT1519">
        <v>1257</v>
      </c>
      <c r="AU1519">
        <v>0</v>
      </c>
      <c r="AV1519">
        <v>0</v>
      </c>
      <c r="AW1519" t="s">
        <v>43</v>
      </c>
      <c r="AX1519" t="s">
        <v>13</v>
      </c>
      <c r="AY1519" t="str">
        <f t="shared" si="208"/>
        <v>Store</v>
      </c>
      <c r="AZ1519">
        <v>19</v>
      </c>
      <c r="BA1519" t="s">
        <v>44</v>
      </c>
      <c r="BB1519">
        <f t="shared" si="209"/>
        <v>19</v>
      </c>
      <c r="BC1519">
        <f t="shared" si="210"/>
        <v>1383</v>
      </c>
      <c r="BD1519">
        <f t="shared" si="211"/>
        <v>0.99999999999999978</v>
      </c>
      <c r="BE1519">
        <f t="shared" si="212"/>
        <v>7</v>
      </c>
      <c r="BF1519">
        <f t="shared" si="213"/>
        <v>8</v>
      </c>
      <c r="BG1519">
        <f t="shared" si="214"/>
        <v>16</v>
      </c>
      <c r="BH1519">
        <f t="shared" si="215"/>
        <v>5</v>
      </c>
      <c r="BI1519" t="str">
        <f>VLOOKUP(BH1519,'Additional Data'!$E$1:$F$12,2,FALSE)</f>
        <v>Loyal Customer</v>
      </c>
      <c r="BJ1519" t="str">
        <f>IF(G1519 &lt;= 'Additional Data'!$Q$2, "Low", IF(G1519 &lt;= 'Additional Data'!$Q$3, "Medium", "High"))</f>
        <v>Medium</v>
      </c>
      <c r="BK1519" t="str">
        <f>IF(K1519 &lt;= 'Additional Data'!$V$2, "Low", IF(K1519 &lt;= 'Additional Data'!$V$3, "Medium", "High"))</f>
        <v>High</v>
      </c>
      <c r="BL1519" t="str">
        <f>IF(L1519 &lt;= 'Additional Data'!$AA$2, "Low", IF(L1519 &lt;= 'Additional Data'!$AA$3, "Medium", "High"))</f>
        <v>High</v>
      </c>
      <c r="BM1519">
        <v>1518</v>
      </c>
    </row>
    <row r="1520" spans="1:65" x14ac:dyDescent="0.25">
      <c r="A1520">
        <v>51411</v>
      </c>
      <c r="B1520" t="str">
        <f>IF(A1520 &lt;= 'Additional Data'!$B$2,"Low", IF(A1520 &lt;='Additional Data'!$B$3, "Medium", "High"))</f>
        <v>Medium</v>
      </c>
      <c r="C1520">
        <v>1</v>
      </c>
      <c r="D1520">
        <v>2</v>
      </c>
      <c r="E1520">
        <v>81</v>
      </c>
      <c r="F1520" t="str">
        <f t="shared" si="207"/>
        <v>Old</v>
      </c>
      <c r="G1520">
        <v>14</v>
      </c>
      <c r="H1520">
        <v>0</v>
      </c>
      <c r="I1520">
        <v>3</v>
      </c>
      <c r="J1520">
        <v>0</v>
      </c>
      <c r="K1520">
        <v>0</v>
      </c>
      <c r="L1520">
        <v>1</v>
      </c>
      <c r="M1520">
        <f>INDEX('Additional Data'!$H$2:$M$2, MATCH(MAX(G1520:L1520), G1520:L1520,0))</f>
        <v>0</v>
      </c>
      <c r="N1520">
        <v>1</v>
      </c>
      <c r="O1520">
        <v>0</v>
      </c>
      <c r="P1520">
        <v>0</v>
      </c>
      <c r="Q1520">
        <v>3</v>
      </c>
      <c r="R1520">
        <v>5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3</v>
      </c>
      <c r="Z1520">
        <v>11</v>
      </c>
      <c r="AA1520">
        <v>0</v>
      </c>
      <c r="AB1520">
        <v>67</v>
      </c>
      <c r="AC1520" t="str" cm="1">
        <f t="array" ref="AC1520">_xlfn.IFS(AB1520 &lt; 30, "&lt; 30", AB1520 &lt; 40, "30-39", AB1520 &lt; 50, "40-49", AB1520 &gt;= 50, "50+")</f>
        <v>50+</v>
      </c>
      <c r="AD1520">
        <v>2558</v>
      </c>
      <c r="AE1520">
        <v>0</v>
      </c>
      <c r="AF1520">
        <v>0</v>
      </c>
      <c r="AG1520">
        <v>1</v>
      </c>
      <c r="AH1520">
        <v>0</v>
      </c>
      <c r="AI1520">
        <v>0</v>
      </c>
      <c r="AJ1520" t="str" cm="1">
        <f t="array" ref="AJ152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52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20">
        <v>0</v>
      </c>
      <c r="AM1520">
        <v>0</v>
      </c>
      <c r="AN1520">
        <v>0</v>
      </c>
      <c r="AO1520">
        <v>0</v>
      </c>
      <c r="AP1520">
        <v>1</v>
      </c>
      <c r="AQ1520" t="str" cm="1">
        <f t="array" ref="AQ152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520" t="str" cm="1">
        <f t="array" ref="AR152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20">
        <v>17</v>
      </c>
      <c r="AT1520">
        <v>16</v>
      </c>
      <c r="AU1520">
        <v>0</v>
      </c>
      <c r="AV1520">
        <v>3</v>
      </c>
      <c r="AW1520" t="s">
        <v>45</v>
      </c>
      <c r="AX1520" t="s">
        <v>13</v>
      </c>
      <c r="AY1520" t="str">
        <f t="shared" si="208"/>
        <v>Store</v>
      </c>
      <c r="AZ1520">
        <v>3</v>
      </c>
      <c r="BA1520" t="s">
        <v>44</v>
      </c>
      <c r="BB1520">
        <f t="shared" si="209"/>
        <v>3</v>
      </c>
      <c r="BC1520">
        <f t="shared" si="210"/>
        <v>18</v>
      </c>
      <c r="BD1520">
        <f t="shared" si="211"/>
        <v>1.9999999999999996</v>
      </c>
      <c r="BE1520">
        <f t="shared" si="212"/>
        <v>0</v>
      </c>
      <c r="BF1520">
        <f t="shared" si="213"/>
        <v>0</v>
      </c>
      <c r="BG1520">
        <f t="shared" si="214"/>
        <v>1.9999999999999996</v>
      </c>
      <c r="BH1520">
        <f t="shared" si="215"/>
        <v>0</v>
      </c>
      <c r="BI1520" t="str">
        <f>VLOOKUP(BH1520,'Additional Data'!$E$1:$F$12,2,FALSE)</f>
        <v>Churned Customer</v>
      </c>
      <c r="BJ1520" t="str">
        <f>IF(G1520 &lt;= 'Additional Data'!$Q$2, "Low", IF(G1520 &lt;= 'Additional Data'!$Q$3, "Medium", "High"))</f>
        <v>Low</v>
      </c>
      <c r="BK1520" t="str">
        <f>IF(K1520 &lt;= 'Additional Data'!$V$2, "Low", IF(K1520 &lt;= 'Additional Data'!$V$3, "Medium", "High"))</f>
        <v>Low</v>
      </c>
      <c r="BL1520" t="str">
        <f>IF(L1520 &lt;= 'Additional Data'!$AA$2, "Low", IF(L1520 &lt;= 'Additional Data'!$AA$3, "Medium", "High"))</f>
        <v>Low</v>
      </c>
      <c r="BM1520">
        <v>1519</v>
      </c>
    </row>
    <row r="1521" spans="1:65" x14ac:dyDescent="0.25">
      <c r="A1521">
        <v>51983</v>
      </c>
      <c r="B1521" t="str">
        <f>IF(A1521 &lt;= 'Additional Data'!$B$2,"Low", IF(A1521 &lt;='Additional Data'!$B$3, "Medium", "High"))</f>
        <v>Medium</v>
      </c>
      <c r="C1521">
        <v>0</v>
      </c>
      <c r="D1521">
        <v>1</v>
      </c>
      <c r="E1521">
        <v>95</v>
      </c>
      <c r="F1521" t="str">
        <f t="shared" si="207"/>
        <v>Old</v>
      </c>
      <c r="G1521">
        <v>631</v>
      </c>
      <c r="H1521">
        <v>0</v>
      </c>
      <c r="I1521">
        <v>115</v>
      </c>
      <c r="J1521">
        <v>10</v>
      </c>
      <c r="K1521">
        <v>7</v>
      </c>
      <c r="L1521">
        <v>30</v>
      </c>
      <c r="M1521">
        <f>INDEX('Additional Data'!$H$2:$M$2, MATCH(MAX(G1521:L1521), G1521:L1521,0))</f>
        <v>0</v>
      </c>
      <c r="N1521">
        <v>3</v>
      </c>
      <c r="O1521">
        <v>9</v>
      </c>
      <c r="P1521">
        <v>2</v>
      </c>
      <c r="Q1521">
        <v>10</v>
      </c>
      <c r="R1521">
        <v>7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3</v>
      </c>
      <c r="Z1521">
        <v>11</v>
      </c>
      <c r="AA1521">
        <v>0</v>
      </c>
      <c r="AB1521">
        <v>56</v>
      </c>
      <c r="AC1521" t="str" cm="1">
        <f t="array" ref="AC1521">_xlfn.IFS(AB1521 &lt; 30, "&lt; 30", AB1521 &lt; 40, "30-39", AB1521 &lt; 50, "40-49", AB1521 &gt;= 50, "50+")</f>
        <v>50+</v>
      </c>
      <c r="AD1521">
        <v>2826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 t="str" cm="1">
        <f t="array" ref="AJ152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52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21">
        <v>0</v>
      </c>
      <c r="AM1521">
        <v>0</v>
      </c>
      <c r="AN1521">
        <v>1</v>
      </c>
      <c r="AO1521">
        <v>0</v>
      </c>
      <c r="AP1521">
        <v>0</v>
      </c>
      <c r="AQ1521" t="str" cm="1">
        <f t="array" ref="AQ152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21" t="str" cm="1">
        <f t="array" ref="AR152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21">
        <v>763</v>
      </c>
      <c r="AT1521">
        <v>733</v>
      </c>
      <c r="AU1521">
        <v>0</v>
      </c>
      <c r="AV1521">
        <v>1</v>
      </c>
      <c r="AW1521" t="s">
        <v>46</v>
      </c>
      <c r="AX1521" t="s">
        <v>13</v>
      </c>
      <c r="AY1521" t="str">
        <f t="shared" si="208"/>
        <v>Store</v>
      </c>
      <c r="AZ1521">
        <v>21</v>
      </c>
      <c r="BA1521" t="s">
        <v>44</v>
      </c>
      <c r="BB1521">
        <f t="shared" si="209"/>
        <v>21</v>
      </c>
      <c r="BC1521">
        <f t="shared" si="210"/>
        <v>793</v>
      </c>
      <c r="BD1521">
        <f t="shared" si="211"/>
        <v>0.99999999999999978</v>
      </c>
      <c r="BE1521">
        <f t="shared" si="212"/>
        <v>8</v>
      </c>
      <c r="BF1521">
        <f t="shared" si="213"/>
        <v>6</v>
      </c>
      <c r="BG1521">
        <f t="shared" si="214"/>
        <v>15</v>
      </c>
      <c r="BH1521">
        <f t="shared" si="215"/>
        <v>4</v>
      </c>
      <c r="BI1521" t="str">
        <f>VLOOKUP(BH1521,'Additional Data'!$E$1:$F$12,2,FALSE)</f>
        <v>At Risk</v>
      </c>
      <c r="BJ1521" t="str">
        <f>IF(G1521 &lt;= 'Additional Data'!$Q$2, "Low", IF(G1521 &lt;= 'Additional Data'!$Q$3, "Medium", "High"))</f>
        <v>High</v>
      </c>
      <c r="BK1521" t="str">
        <f>IF(K1521 &lt;= 'Additional Data'!$V$2, "Low", IF(K1521 &lt;= 'Additional Data'!$V$3, "Medium", "High"))</f>
        <v>Medium</v>
      </c>
      <c r="BL1521" t="str">
        <f>IF(L1521 &lt;= 'Additional Data'!$AA$2, "Low", IF(L1521 &lt;= 'Additional Data'!$AA$3, "Medium", "High"))</f>
        <v>Medium</v>
      </c>
      <c r="BM1521">
        <v>1520</v>
      </c>
    </row>
    <row r="1522" spans="1:65" x14ac:dyDescent="0.25">
      <c r="A1522">
        <v>42386</v>
      </c>
      <c r="B1522" t="str">
        <f>IF(A1522 &lt;= 'Additional Data'!$B$2,"Low", IF(A1522 &lt;='Additional Data'!$B$3, "Medium", "High"))</f>
        <v>Medium</v>
      </c>
      <c r="C1522">
        <v>1</v>
      </c>
      <c r="D1522">
        <v>0</v>
      </c>
      <c r="E1522">
        <v>43</v>
      </c>
      <c r="F1522" t="str">
        <f t="shared" si="207"/>
        <v>Mid</v>
      </c>
      <c r="G1522">
        <v>65</v>
      </c>
      <c r="H1522">
        <v>4</v>
      </c>
      <c r="I1522">
        <v>16</v>
      </c>
      <c r="J1522">
        <v>0</v>
      </c>
      <c r="K1522">
        <v>4</v>
      </c>
      <c r="L1522">
        <v>11</v>
      </c>
      <c r="M1522">
        <f>INDEX('Additional Data'!$H$2:$M$2, MATCH(MAX(G1522:L1522), G1522:L1522,0))</f>
        <v>0</v>
      </c>
      <c r="N1522">
        <v>1</v>
      </c>
      <c r="O1522">
        <v>3</v>
      </c>
      <c r="P1522">
        <v>0</v>
      </c>
      <c r="Q1522">
        <v>3</v>
      </c>
      <c r="R1522">
        <v>8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3</v>
      </c>
      <c r="Z1522">
        <v>11</v>
      </c>
      <c r="AA1522">
        <v>0</v>
      </c>
      <c r="AB1522">
        <v>34</v>
      </c>
      <c r="AC1522" t="str" cm="1">
        <f t="array" ref="AC1522">_xlfn.IFS(AB1522 &lt; 30, "&lt; 30", AB1522 &lt; 40, "30-39", AB1522 &lt; 50, "40-49", AB1522 &gt;= 50, "50+")</f>
        <v>30-39</v>
      </c>
      <c r="AD1522">
        <v>2691</v>
      </c>
      <c r="AE1522">
        <v>0</v>
      </c>
      <c r="AF1522">
        <v>0</v>
      </c>
      <c r="AG1522">
        <v>0</v>
      </c>
      <c r="AH1522">
        <v>1</v>
      </c>
      <c r="AI1522">
        <v>0</v>
      </c>
      <c r="AJ1522" t="str" cm="1">
        <f t="array" ref="AJ152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52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22">
        <v>0</v>
      </c>
      <c r="AM1522">
        <v>0</v>
      </c>
      <c r="AN1522">
        <v>0</v>
      </c>
      <c r="AO1522">
        <v>1</v>
      </c>
      <c r="AP1522">
        <v>0</v>
      </c>
      <c r="AQ1522" t="str" cm="1">
        <f t="array" ref="AQ152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522" t="str" cm="1">
        <f t="array" ref="AR152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22">
        <v>89</v>
      </c>
      <c r="AT1522">
        <v>78</v>
      </c>
      <c r="AU1522">
        <v>0</v>
      </c>
      <c r="AV1522">
        <v>1</v>
      </c>
      <c r="AW1522" t="s">
        <v>47</v>
      </c>
      <c r="AX1522" t="s">
        <v>11</v>
      </c>
      <c r="AY1522" t="str">
        <f t="shared" si="208"/>
        <v>Web</v>
      </c>
      <c r="AZ1522">
        <v>6</v>
      </c>
      <c r="BA1522" t="s">
        <v>44</v>
      </c>
      <c r="BB1522">
        <f t="shared" si="209"/>
        <v>6</v>
      </c>
      <c r="BC1522">
        <f t="shared" si="210"/>
        <v>100</v>
      </c>
      <c r="BD1522">
        <f t="shared" si="211"/>
        <v>6</v>
      </c>
      <c r="BE1522">
        <f t="shared" si="212"/>
        <v>2</v>
      </c>
      <c r="BF1522">
        <f t="shared" si="213"/>
        <v>3</v>
      </c>
      <c r="BG1522">
        <f t="shared" si="214"/>
        <v>11</v>
      </c>
      <c r="BH1522">
        <f t="shared" si="215"/>
        <v>3</v>
      </c>
      <c r="BI1522" t="str">
        <f>VLOOKUP(BH1522,'Additional Data'!$E$1:$F$12,2,FALSE)</f>
        <v>At Risk</v>
      </c>
      <c r="BJ1522" t="str">
        <f>IF(G1522 &lt;= 'Additional Data'!$Q$2, "Low", IF(G1522 &lt;= 'Additional Data'!$Q$3, "Medium", "High"))</f>
        <v>Medium</v>
      </c>
      <c r="BK1522" t="str">
        <f>IF(K1522 &lt;= 'Additional Data'!$V$2, "Low", IF(K1522 &lt;= 'Additional Data'!$V$3, "Medium", "High"))</f>
        <v>Medium</v>
      </c>
      <c r="BL1522" t="str">
        <f>IF(L1522 &lt;= 'Additional Data'!$AA$2, "Low", IF(L1522 &lt;= 'Additional Data'!$AA$3, "Medium", "High"))</f>
        <v>Medium</v>
      </c>
      <c r="BM1522">
        <v>1521</v>
      </c>
    </row>
    <row r="1523" spans="1:65" x14ac:dyDescent="0.25">
      <c r="A1523">
        <v>30390</v>
      </c>
      <c r="B1523" t="str">
        <f>IF(A1523 &lt;= 'Additional Data'!$B$2,"Low", IF(A1523 &lt;='Additional Data'!$B$3, "Medium", "High"))</f>
        <v>Low</v>
      </c>
      <c r="C1523">
        <v>0</v>
      </c>
      <c r="D1523">
        <v>0</v>
      </c>
      <c r="E1523">
        <v>5</v>
      </c>
      <c r="F1523" t="str">
        <f t="shared" si="207"/>
        <v>Very Recent</v>
      </c>
      <c r="G1523">
        <v>10</v>
      </c>
      <c r="H1523">
        <v>12</v>
      </c>
      <c r="I1523">
        <v>12</v>
      </c>
      <c r="J1523">
        <v>25</v>
      </c>
      <c r="K1523">
        <v>1</v>
      </c>
      <c r="L1523">
        <v>20</v>
      </c>
      <c r="M1523">
        <f>INDEX('Additional Data'!$H$2:$M$2, MATCH(MAX(G1523:L1523), G1523:L1523,0))</f>
        <v>0</v>
      </c>
      <c r="N1523">
        <v>1</v>
      </c>
      <c r="O1523">
        <v>2</v>
      </c>
      <c r="P1523">
        <v>0</v>
      </c>
      <c r="Q1523">
        <v>3</v>
      </c>
      <c r="R1523">
        <v>6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3</v>
      </c>
      <c r="Z1523">
        <v>11</v>
      </c>
      <c r="AA1523">
        <v>0</v>
      </c>
      <c r="AB1523">
        <v>33</v>
      </c>
      <c r="AC1523" t="str" cm="1">
        <f t="array" ref="AC1523">_xlfn.IFS(AB1523 &lt; 30, "&lt; 30", AB1523 &lt; 40, "30-39", AB1523 &lt; 50, "40-49", AB1523 &gt;= 50, "50+")</f>
        <v>30-39</v>
      </c>
      <c r="AD1523">
        <v>2459</v>
      </c>
      <c r="AE1523">
        <v>0</v>
      </c>
      <c r="AF1523">
        <v>1</v>
      </c>
      <c r="AG1523">
        <v>0</v>
      </c>
      <c r="AH1523">
        <v>0</v>
      </c>
      <c r="AI1523">
        <v>0</v>
      </c>
      <c r="AJ1523" t="str" cm="1">
        <f t="array" ref="AJ152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2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23">
        <v>1</v>
      </c>
      <c r="AM1523">
        <v>0</v>
      </c>
      <c r="AN1523">
        <v>0</v>
      </c>
      <c r="AO1523">
        <v>0</v>
      </c>
      <c r="AP1523">
        <v>0</v>
      </c>
      <c r="AQ1523" t="str" cm="1">
        <f t="array" ref="AQ152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523" t="str" cm="1">
        <f t="array" ref="AR152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523">
        <v>60</v>
      </c>
      <c r="AT1523">
        <v>40</v>
      </c>
      <c r="AU1523">
        <v>0</v>
      </c>
      <c r="AV1523">
        <v>0</v>
      </c>
      <c r="AW1523" t="s">
        <v>47</v>
      </c>
      <c r="AX1523" t="s">
        <v>13</v>
      </c>
      <c r="AY1523" t="str">
        <f t="shared" si="208"/>
        <v>Store</v>
      </c>
      <c r="AZ1523">
        <v>5</v>
      </c>
      <c r="BA1523" t="s">
        <v>44</v>
      </c>
      <c r="BB1523">
        <f t="shared" si="209"/>
        <v>5</v>
      </c>
      <c r="BC1523">
        <f t="shared" si="210"/>
        <v>80</v>
      </c>
      <c r="BD1523">
        <f t="shared" si="211"/>
        <v>10</v>
      </c>
      <c r="BE1523">
        <f t="shared" si="212"/>
        <v>1</v>
      </c>
      <c r="BF1523">
        <f t="shared" si="213"/>
        <v>2</v>
      </c>
      <c r="BG1523">
        <f t="shared" si="214"/>
        <v>13</v>
      </c>
      <c r="BH1523">
        <f t="shared" si="215"/>
        <v>3</v>
      </c>
      <c r="BI1523" t="str">
        <f>VLOOKUP(BH1523,'Additional Data'!$E$1:$F$12,2,FALSE)</f>
        <v>At Risk</v>
      </c>
      <c r="BJ1523" t="str">
        <f>IF(G1523 &lt;= 'Additional Data'!$Q$2, "Low", IF(G1523 &lt;= 'Additional Data'!$Q$3, "Medium", "High"))</f>
        <v>Low</v>
      </c>
      <c r="BK1523" t="str">
        <f>IF(K1523 &lt;= 'Additional Data'!$V$2, "Low", IF(K1523 &lt;= 'Additional Data'!$V$3, "Medium", "High"))</f>
        <v>Low</v>
      </c>
      <c r="BL1523" t="str">
        <f>IF(L1523 &lt;= 'Additional Data'!$AA$2, "Low", IF(L1523 &lt;= 'Additional Data'!$AA$3, "Medium", "High"))</f>
        <v>Medium</v>
      </c>
      <c r="BM1523">
        <v>1522</v>
      </c>
    </row>
    <row r="1524" spans="1:65" x14ac:dyDescent="0.25">
      <c r="A1524">
        <v>30983</v>
      </c>
      <c r="B1524" t="str">
        <f>IF(A1524 &lt;= 'Additional Data'!$B$2,"Low", IF(A1524 &lt;='Additional Data'!$B$3, "Medium", "High"))</f>
        <v>Low</v>
      </c>
      <c r="C1524">
        <v>0</v>
      </c>
      <c r="D1524">
        <v>0</v>
      </c>
      <c r="E1524">
        <v>50</v>
      </c>
      <c r="F1524" t="str">
        <f t="shared" si="207"/>
        <v>Mid</v>
      </c>
      <c r="G1524">
        <v>51</v>
      </c>
      <c r="H1524">
        <v>4</v>
      </c>
      <c r="I1524">
        <v>50</v>
      </c>
      <c r="J1524">
        <v>12</v>
      </c>
      <c r="K1524">
        <v>1</v>
      </c>
      <c r="L1524">
        <v>49</v>
      </c>
      <c r="M1524">
        <f>INDEX('Additional Data'!$H$2:$M$2, MATCH(MAX(G1524:L1524), G1524:L1524,0))</f>
        <v>0</v>
      </c>
      <c r="N1524">
        <v>1</v>
      </c>
      <c r="O1524">
        <v>4</v>
      </c>
      <c r="P1524">
        <v>0</v>
      </c>
      <c r="Q1524">
        <v>3</v>
      </c>
      <c r="R1524">
        <v>8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3</v>
      </c>
      <c r="Z1524">
        <v>11</v>
      </c>
      <c r="AA1524">
        <v>1</v>
      </c>
      <c r="AB1524">
        <v>57</v>
      </c>
      <c r="AC1524" t="str" cm="1">
        <f t="array" ref="AC1524">_xlfn.IFS(AB1524 &lt; 30, "&lt; 30", AB1524 &lt; 40, "30-39", AB1524 &lt; 50, "40-49", AB1524 &gt;= 50, "50+")</f>
        <v>50+</v>
      </c>
      <c r="AD1524">
        <v>2756</v>
      </c>
      <c r="AE1524">
        <v>0</v>
      </c>
      <c r="AF1524">
        <v>0</v>
      </c>
      <c r="AG1524">
        <v>1</v>
      </c>
      <c r="AH1524">
        <v>0</v>
      </c>
      <c r="AI1524">
        <v>0</v>
      </c>
      <c r="AJ1524" t="str" cm="1">
        <f t="array" ref="AJ152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52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24">
        <v>0</v>
      </c>
      <c r="AM1524">
        <v>0</v>
      </c>
      <c r="AN1524">
        <v>1</v>
      </c>
      <c r="AO1524">
        <v>0</v>
      </c>
      <c r="AP1524">
        <v>0</v>
      </c>
      <c r="AQ1524" t="str" cm="1">
        <f t="array" ref="AQ152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24" t="str" cm="1">
        <f t="array" ref="AR152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24">
        <v>118</v>
      </c>
      <c r="AT1524">
        <v>69</v>
      </c>
      <c r="AU1524">
        <v>0</v>
      </c>
      <c r="AV1524">
        <v>0</v>
      </c>
      <c r="AW1524" t="s">
        <v>47</v>
      </c>
      <c r="AX1524" t="s">
        <v>11</v>
      </c>
      <c r="AY1524" t="str">
        <f t="shared" si="208"/>
        <v>Web</v>
      </c>
      <c r="AZ1524">
        <v>7</v>
      </c>
      <c r="BA1524" t="s">
        <v>44</v>
      </c>
      <c r="BB1524">
        <f t="shared" si="209"/>
        <v>7</v>
      </c>
      <c r="BC1524">
        <f t="shared" si="210"/>
        <v>167</v>
      </c>
      <c r="BD1524">
        <f t="shared" si="211"/>
        <v>5</v>
      </c>
      <c r="BE1524">
        <f t="shared" si="212"/>
        <v>3</v>
      </c>
      <c r="BF1524">
        <f t="shared" si="213"/>
        <v>3</v>
      </c>
      <c r="BG1524">
        <f t="shared" si="214"/>
        <v>11</v>
      </c>
      <c r="BH1524">
        <f t="shared" si="215"/>
        <v>3</v>
      </c>
      <c r="BI1524" t="str">
        <f>VLOOKUP(BH1524,'Additional Data'!$E$1:$F$12,2,FALSE)</f>
        <v>At Risk</v>
      </c>
      <c r="BJ1524" t="str">
        <f>IF(G1524 &lt;= 'Additional Data'!$Q$2, "Low", IF(G1524 &lt;= 'Additional Data'!$Q$3, "Medium", "High"))</f>
        <v>Medium</v>
      </c>
      <c r="BK1524" t="str">
        <f>IF(K1524 &lt;= 'Additional Data'!$V$2, "Low", IF(K1524 &lt;= 'Additional Data'!$V$3, "Medium", "High"))</f>
        <v>Low</v>
      </c>
      <c r="BL1524" t="str">
        <f>IF(L1524 &lt;= 'Additional Data'!$AA$2, "Low", IF(L1524 &lt;= 'Additional Data'!$AA$3, "Medium", "High"))</f>
        <v>Medium</v>
      </c>
      <c r="BM1524">
        <v>1523</v>
      </c>
    </row>
    <row r="1525" spans="1:65" x14ac:dyDescent="0.25">
      <c r="A1525">
        <v>66033</v>
      </c>
      <c r="B1525" t="str">
        <f>IF(A1525 &lt;= 'Additional Data'!$B$2,"Low", IF(A1525 &lt;='Additional Data'!$B$3, "Medium", "High"))</f>
        <v>Medium</v>
      </c>
      <c r="C1525">
        <v>0</v>
      </c>
      <c r="D1525">
        <v>1</v>
      </c>
      <c r="E1525">
        <v>76</v>
      </c>
      <c r="F1525" t="str">
        <f t="shared" si="207"/>
        <v>Old</v>
      </c>
      <c r="G1525">
        <v>293</v>
      </c>
      <c r="H1525">
        <v>35</v>
      </c>
      <c r="I1525">
        <v>179</v>
      </c>
      <c r="J1525">
        <v>46</v>
      </c>
      <c r="K1525">
        <v>59</v>
      </c>
      <c r="L1525">
        <v>65</v>
      </c>
      <c r="M1525">
        <f>INDEX('Additional Data'!$H$2:$M$2, MATCH(MAX(G1525:L1525), G1525:L1525,0))</f>
        <v>0</v>
      </c>
      <c r="N1525">
        <v>2</v>
      </c>
      <c r="O1525">
        <v>8</v>
      </c>
      <c r="P1525">
        <v>3</v>
      </c>
      <c r="Q1525">
        <v>7</v>
      </c>
      <c r="R1525">
        <v>7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3</v>
      </c>
      <c r="Z1525">
        <v>11</v>
      </c>
      <c r="AA1525">
        <v>0</v>
      </c>
      <c r="AB1525">
        <v>63</v>
      </c>
      <c r="AC1525" t="str" cm="1">
        <f t="array" ref="AC1525">_xlfn.IFS(AB1525 &lt; 30, "&lt; 30", AB1525 &lt; 40, "30-39", AB1525 &lt; 50, "40-49", AB1525 &gt;= 50, "50+")</f>
        <v>50+</v>
      </c>
      <c r="AD1525">
        <v>2684</v>
      </c>
      <c r="AE1525">
        <v>0</v>
      </c>
      <c r="AF1525">
        <v>0</v>
      </c>
      <c r="AG1525">
        <v>0</v>
      </c>
      <c r="AH1525">
        <v>0</v>
      </c>
      <c r="AI1525">
        <v>1</v>
      </c>
      <c r="AJ1525" t="str" cm="1">
        <f t="array" ref="AJ152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52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25">
        <v>0</v>
      </c>
      <c r="AM1525">
        <v>0</v>
      </c>
      <c r="AN1525">
        <v>1</v>
      </c>
      <c r="AO1525">
        <v>0</v>
      </c>
      <c r="AP1525">
        <v>0</v>
      </c>
      <c r="AQ1525" t="str" cm="1">
        <f t="array" ref="AQ152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25" t="str" cm="1">
        <f t="array" ref="AR152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25">
        <v>612</v>
      </c>
      <c r="AT1525">
        <v>547</v>
      </c>
      <c r="AU1525">
        <v>0</v>
      </c>
      <c r="AV1525">
        <v>1</v>
      </c>
      <c r="AW1525" t="s">
        <v>46</v>
      </c>
      <c r="AX1525" t="s">
        <v>11</v>
      </c>
      <c r="AY1525" t="str">
        <f t="shared" si="208"/>
        <v>Web</v>
      </c>
      <c r="AZ1525">
        <v>18</v>
      </c>
      <c r="BA1525" t="s">
        <v>44</v>
      </c>
      <c r="BB1525">
        <f t="shared" si="209"/>
        <v>18</v>
      </c>
      <c r="BC1525">
        <f t="shared" si="210"/>
        <v>677</v>
      </c>
      <c r="BD1525">
        <f t="shared" si="211"/>
        <v>3.0000000000000004</v>
      </c>
      <c r="BE1525">
        <f t="shared" si="212"/>
        <v>7</v>
      </c>
      <c r="BF1525">
        <f t="shared" si="213"/>
        <v>6</v>
      </c>
      <c r="BG1525">
        <f t="shared" si="214"/>
        <v>16</v>
      </c>
      <c r="BH1525">
        <f t="shared" si="215"/>
        <v>5</v>
      </c>
      <c r="BI1525" t="str">
        <f>VLOOKUP(BH1525,'Additional Data'!$E$1:$F$12,2,FALSE)</f>
        <v>Loyal Customer</v>
      </c>
      <c r="BJ1525" t="str">
        <f>IF(G1525 &lt;= 'Additional Data'!$Q$2, "Low", IF(G1525 &lt;= 'Additional Data'!$Q$3, "Medium", "High"))</f>
        <v>Medium</v>
      </c>
      <c r="BK1525" t="str">
        <f>IF(K1525 &lt;= 'Additional Data'!$V$2, "Low", IF(K1525 &lt;= 'Additional Data'!$V$3, "Medium", "High"))</f>
        <v>High</v>
      </c>
      <c r="BL1525" t="str">
        <f>IF(L1525 &lt;= 'Additional Data'!$AA$2, "Low", IF(L1525 &lt;= 'Additional Data'!$AA$3, "Medium", "High"))</f>
        <v>High</v>
      </c>
      <c r="BM1525">
        <v>1524</v>
      </c>
    </row>
    <row r="1526" spans="1:65" x14ac:dyDescent="0.25">
      <c r="A1526">
        <v>37284</v>
      </c>
      <c r="B1526" t="str">
        <f>IF(A1526 &lt;= 'Additional Data'!$B$2,"Low", IF(A1526 &lt;='Additional Data'!$B$3, "Medium", "High"))</f>
        <v>Medium</v>
      </c>
      <c r="C1526">
        <v>1</v>
      </c>
      <c r="D1526">
        <v>1</v>
      </c>
      <c r="E1526">
        <v>46</v>
      </c>
      <c r="F1526" t="str">
        <f t="shared" si="207"/>
        <v>Mid</v>
      </c>
      <c r="G1526">
        <v>11</v>
      </c>
      <c r="H1526">
        <v>1</v>
      </c>
      <c r="I1526">
        <v>2</v>
      </c>
      <c r="J1526">
        <v>2</v>
      </c>
      <c r="K1526">
        <v>1</v>
      </c>
      <c r="L1526">
        <v>6</v>
      </c>
      <c r="M1526">
        <f>INDEX('Additional Data'!$H$2:$M$2, MATCH(MAX(G1526:L1526), G1526:L1526,0))</f>
        <v>0</v>
      </c>
      <c r="N1526">
        <v>1</v>
      </c>
      <c r="O1526">
        <v>0</v>
      </c>
      <c r="P1526">
        <v>0</v>
      </c>
      <c r="Q1526">
        <v>3</v>
      </c>
      <c r="R1526">
        <v>6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3</v>
      </c>
      <c r="Z1526">
        <v>11</v>
      </c>
      <c r="AA1526">
        <v>0</v>
      </c>
      <c r="AB1526">
        <v>45</v>
      </c>
      <c r="AC1526" t="str" cm="1">
        <f t="array" ref="AC1526">_xlfn.IFS(AB1526 &lt; 30, "&lt; 30", AB1526 &lt; 40, "30-39", AB1526 &lt; 50, "40-49", AB1526 &gt;= 50, "50+")</f>
        <v>40-49</v>
      </c>
      <c r="AD1526">
        <v>2616</v>
      </c>
      <c r="AE1526">
        <v>0</v>
      </c>
      <c r="AF1526">
        <v>1</v>
      </c>
      <c r="AG1526">
        <v>0</v>
      </c>
      <c r="AH1526">
        <v>0</v>
      </c>
      <c r="AI1526">
        <v>0</v>
      </c>
      <c r="AJ1526" t="str" cm="1">
        <f t="array" ref="AJ152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2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26">
        <v>1</v>
      </c>
      <c r="AM1526">
        <v>0</v>
      </c>
      <c r="AN1526">
        <v>0</v>
      </c>
      <c r="AO1526">
        <v>0</v>
      </c>
      <c r="AP1526">
        <v>0</v>
      </c>
      <c r="AQ1526" t="str" cm="1">
        <f t="array" ref="AQ152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526" t="str" cm="1">
        <f t="array" ref="AR152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526">
        <v>17</v>
      </c>
      <c r="AT1526">
        <v>11</v>
      </c>
      <c r="AU1526">
        <v>0</v>
      </c>
      <c r="AV1526">
        <v>2</v>
      </c>
      <c r="AW1526" t="s">
        <v>45</v>
      </c>
      <c r="AX1526" t="s">
        <v>13</v>
      </c>
      <c r="AY1526" t="str">
        <f t="shared" si="208"/>
        <v>Store</v>
      </c>
      <c r="AZ1526">
        <v>3</v>
      </c>
      <c r="BA1526" t="s">
        <v>44</v>
      </c>
      <c r="BB1526">
        <f t="shared" si="209"/>
        <v>3</v>
      </c>
      <c r="BC1526">
        <f t="shared" si="210"/>
        <v>23</v>
      </c>
      <c r="BD1526">
        <f t="shared" si="211"/>
        <v>6</v>
      </c>
      <c r="BE1526">
        <f t="shared" si="212"/>
        <v>0</v>
      </c>
      <c r="BF1526">
        <f t="shared" si="213"/>
        <v>0</v>
      </c>
      <c r="BG1526">
        <f t="shared" si="214"/>
        <v>6</v>
      </c>
      <c r="BH1526">
        <f t="shared" si="215"/>
        <v>0</v>
      </c>
      <c r="BI1526" t="str">
        <f>VLOOKUP(BH1526,'Additional Data'!$E$1:$F$12,2,FALSE)</f>
        <v>Churned Customer</v>
      </c>
      <c r="BJ1526" t="str">
        <f>IF(G1526 &lt;= 'Additional Data'!$Q$2, "Low", IF(G1526 &lt;= 'Additional Data'!$Q$3, "Medium", "High"))</f>
        <v>Low</v>
      </c>
      <c r="BK1526" t="str">
        <f>IF(K1526 &lt;= 'Additional Data'!$V$2, "Low", IF(K1526 &lt;= 'Additional Data'!$V$3, "Medium", "High"))</f>
        <v>Low</v>
      </c>
      <c r="BL1526" t="str">
        <f>IF(L1526 &lt;= 'Additional Data'!$AA$2, "Low", IF(L1526 &lt;= 'Additional Data'!$AA$3, "Medium", "High"))</f>
        <v>Low</v>
      </c>
      <c r="BM1526">
        <v>1525</v>
      </c>
    </row>
    <row r="1527" spans="1:65" x14ac:dyDescent="0.25">
      <c r="A1527">
        <v>57530</v>
      </c>
      <c r="B1527" t="str">
        <f>IF(A1527 &lt;= 'Additional Data'!$B$2,"Low", IF(A1527 &lt;='Additional Data'!$B$3, "Medium", "High"))</f>
        <v>Medium</v>
      </c>
      <c r="C1527">
        <v>0</v>
      </c>
      <c r="D1527">
        <v>1</v>
      </c>
      <c r="E1527">
        <v>68</v>
      </c>
      <c r="F1527" t="str">
        <f t="shared" si="207"/>
        <v>Old</v>
      </c>
      <c r="G1527">
        <v>50</v>
      </c>
      <c r="H1527">
        <v>1</v>
      </c>
      <c r="I1527">
        <v>27</v>
      </c>
      <c r="J1527">
        <v>6</v>
      </c>
      <c r="K1527">
        <v>7</v>
      </c>
      <c r="L1527">
        <v>1</v>
      </c>
      <c r="M1527">
        <f>INDEX('Additional Data'!$H$2:$M$2, MATCH(MAX(G1527:L1527), G1527:L1527,0))</f>
        <v>0</v>
      </c>
      <c r="N1527">
        <v>1</v>
      </c>
      <c r="O1527">
        <v>1</v>
      </c>
      <c r="P1527">
        <v>1</v>
      </c>
      <c r="Q1527">
        <v>4</v>
      </c>
      <c r="R1527">
        <v>1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3</v>
      </c>
      <c r="Z1527">
        <v>11</v>
      </c>
      <c r="AA1527">
        <v>0</v>
      </c>
      <c r="AB1527">
        <v>69</v>
      </c>
      <c r="AC1527" t="str" cm="1">
        <f t="array" ref="AC1527">_xlfn.IFS(AB1527 &lt; 30, "&lt; 30", AB1527 &lt; 40, "30-39", AB1527 &lt; 50, "40-49", AB1527 &gt;= 50, "50+")</f>
        <v>50+</v>
      </c>
      <c r="AD1527">
        <v>2419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 t="str" cm="1">
        <f t="array" ref="AJ152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52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27">
        <v>0</v>
      </c>
      <c r="AM1527">
        <v>0</v>
      </c>
      <c r="AN1527">
        <v>0</v>
      </c>
      <c r="AO1527">
        <v>1</v>
      </c>
      <c r="AP1527">
        <v>0</v>
      </c>
      <c r="AQ1527" t="str" cm="1">
        <f t="array" ref="AQ152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527" t="str" cm="1">
        <f t="array" ref="AR152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27">
        <v>91</v>
      </c>
      <c r="AT1527">
        <v>90</v>
      </c>
      <c r="AU1527">
        <v>0</v>
      </c>
      <c r="AV1527">
        <v>1</v>
      </c>
      <c r="AW1527" t="s">
        <v>47</v>
      </c>
      <c r="AX1527" t="s">
        <v>13</v>
      </c>
      <c r="AY1527" t="str">
        <f t="shared" si="208"/>
        <v>Store</v>
      </c>
      <c r="AZ1527">
        <v>6</v>
      </c>
      <c r="BA1527" t="s">
        <v>44</v>
      </c>
      <c r="BB1527">
        <f t="shared" si="209"/>
        <v>6</v>
      </c>
      <c r="BC1527">
        <f t="shared" si="210"/>
        <v>92</v>
      </c>
      <c r="BD1527">
        <f t="shared" si="211"/>
        <v>4</v>
      </c>
      <c r="BE1527">
        <f t="shared" si="212"/>
        <v>2</v>
      </c>
      <c r="BF1527">
        <f t="shared" si="213"/>
        <v>3</v>
      </c>
      <c r="BG1527">
        <f t="shared" si="214"/>
        <v>9</v>
      </c>
      <c r="BH1527">
        <f t="shared" si="215"/>
        <v>2</v>
      </c>
      <c r="BI1527" t="str">
        <f>VLOOKUP(BH1527,'Additional Data'!$E$1:$F$12,2,FALSE)</f>
        <v>Churned Customer</v>
      </c>
      <c r="BJ1527" t="str">
        <f>IF(G1527 &lt;= 'Additional Data'!$Q$2, "Low", IF(G1527 &lt;= 'Additional Data'!$Q$3, "Medium", "High"))</f>
        <v>Medium</v>
      </c>
      <c r="BK1527" t="str">
        <f>IF(K1527 &lt;= 'Additional Data'!$V$2, "Low", IF(K1527 &lt;= 'Additional Data'!$V$3, "Medium", "High"))</f>
        <v>Medium</v>
      </c>
      <c r="BL1527" t="str">
        <f>IF(L1527 &lt;= 'Additional Data'!$AA$2, "Low", IF(L1527 &lt;= 'Additional Data'!$AA$3, "Medium", "High"))</f>
        <v>Low</v>
      </c>
      <c r="BM1527">
        <v>1526</v>
      </c>
    </row>
    <row r="1528" spans="1:65" x14ac:dyDescent="0.25">
      <c r="A1528">
        <v>76800</v>
      </c>
      <c r="B1528" t="str">
        <f>IF(A1528 &lt;= 'Additional Data'!$B$2,"Low", IF(A1528 &lt;='Additional Data'!$B$3, "Medium", "High"))</f>
        <v>High</v>
      </c>
      <c r="C1528">
        <v>0</v>
      </c>
      <c r="D1528">
        <v>0</v>
      </c>
      <c r="E1528">
        <v>33</v>
      </c>
      <c r="F1528" t="str">
        <f t="shared" si="207"/>
        <v>Mid</v>
      </c>
      <c r="G1528">
        <v>173</v>
      </c>
      <c r="H1528">
        <v>26</v>
      </c>
      <c r="I1528">
        <v>255</v>
      </c>
      <c r="J1528">
        <v>35</v>
      </c>
      <c r="K1528">
        <v>71</v>
      </c>
      <c r="L1528">
        <v>81</v>
      </c>
      <c r="M1528">
        <f>INDEX('Additional Data'!$H$2:$M$2, MATCH(MAX(G1528:L1528), G1528:L1528,0))</f>
        <v>0</v>
      </c>
      <c r="N1528">
        <v>1</v>
      </c>
      <c r="O1528">
        <v>4</v>
      </c>
      <c r="P1528">
        <v>4</v>
      </c>
      <c r="Q1528">
        <v>7</v>
      </c>
      <c r="R1528">
        <v>1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3</v>
      </c>
      <c r="Z1528">
        <v>11</v>
      </c>
      <c r="AA1528">
        <v>0</v>
      </c>
      <c r="AB1528">
        <v>55</v>
      </c>
      <c r="AC1528" t="str" cm="1">
        <f t="array" ref="AC1528">_xlfn.IFS(AB1528 &lt; 30, "&lt; 30", AB1528 &lt; 40, "30-39", AB1528 &lt; 50, "40-49", AB1528 &gt;= 50, "50+")</f>
        <v>50+</v>
      </c>
      <c r="AD1528">
        <v>2272</v>
      </c>
      <c r="AE1528">
        <v>0</v>
      </c>
      <c r="AF1528">
        <v>1</v>
      </c>
      <c r="AG1528">
        <v>0</v>
      </c>
      <c r="AH1528">
        <v>0</v>
      </c>
      <c r="AI1528">
        <v>0</v>
      </c>
      <c r="AJ1528" t="str" cm="1">
        <f t="array" ref="AJ152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2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28">
        <v>1</v>
      </c>
      <c r="AM1528">
        <v>0</v>
      </c>
      <c r="AN1528">
        <v>0</v>
      </c>
      <c r="AO1528">
        <v>0</v>
      </c>
      <c r="AP1528">
        <v>0</v>
      </c>
      <c r="AQ1528" t="str" cm="1">
        <f t="array" ref="AQ152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528" t="str" cm="1">
        <f t="array" ref="AR152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528">
        <v>560</v>
      </c>
      <c r="AT1528">
        <v>479</v>
      </c>
      <c r="AU1528">
        <v>0</v>
      </c>
      <c r="AV1528">
        <v>0</v>
      </c>
      <c r="AW1528" t="s">
        <v>46</v>
      </c>
      <c r="AX1528" t="s">
        <v>13</v>
      </c>
      <c r="AY1528" t="str">
        <f t="shared" si="208"/>
        <v>Store</v>
      </c>
      <c r="AZ1528">
        <v>15</v>
      </c>
      <c r="BA1528" t="s">
        <v>44</v>
      </c>
      <c r="BB1528">
        <f t="shared" si="209"/>
        <v>15</v>
      </c>
      <c r="BC1528">
        <f t="shared" si="210"/>
        <v>641</v>
      </c>
      <c r="BD1528">
        <f t="shared" si="211"/>
        <v>7</v>
      </c>
      <c r="BE1528">
        <f t="shared" si="212"/>
        <v>5</v>
      </c>
      <c r="BF1528">
        <f t="shared" si="213"/>
        <v>6</v>
      </c>
      <c r="BG1528">
        <f t="shared" si="214"/>
        <v>18</v>
      </c>
      <c r="BH1528">
        <f t="shared" si="215"/>
        <v>6</v>
      </c>
      <c r="BI1528" t="str">
        <f>VLOOKUP(BH1528,'Additional Data'!$E$1:$F$12,2,FALSE)</f>
        <v>Loyal Customer</v>
      </c>
      <c r="BJ1528" t="str">
        <f>IF(G1528 &lt;= 'Additional Data'!$Q$2, "Low", IF(G1528 &lt;= 'Additional Data'!$Q$3, "Medium", "High"))</f>
        <v>Medium</v>
      </c>
      <c r="BK1528" t="str">
        <f>IF(K1528 &lt;= 'Additional Data'!$V$2, "Low", IF(K1528 &lt;= 'Additional Data'!$V$3, "Medium", "High"))</f>
        <v>High</v>
      </c>
      <c r="BL1528" t="str">
        <f>IF(L1528 &lt;= 'Additional Data'!$AA$2, "Low", IF(L1528 &lt;= 'Additional Data'!$AA$3, "Medium", "High"))</f>
        <v>High</v>
      </c>
      <c r="BM1528">
        <v>1527</v>
      </c>
    </row>
    <row r="1529" spans="1:65" x14ac:dyDescent="0.25">
      <c r="A1529">
        <v>63943</v>
      </c>
      <c r="B1529" t="str">
        <f>IF(A1529 &lt;= 'Additional Data'!$B$2,"Low", IF(A1529 &lt;='Additional Data'!$B$3, "Medium", "High"))</f>
        <v>Medium</v>
      </c>
      <c r="C1529">
        <v>0</v>
      </c>
      <c r="D1529">
        <v>1</v>
      </c>
      <c r="E1529">
        <v>50</v>
      </c>
      <c r="F1529" t="str">
        <f t="shared" si="207"/>
        <v>Mid</v>
      </c>
      <c r="G1529">
        <v>423</v>
      </c>
      <c r="H1529">
        <v>184</v>
      </c>
      <c r="I1529">
        <v>368</v>
      </c>
      <c r="J1529">
        <v>13</v>
      </c>
      <c r="K1529">
        <v>97</v>
      </c>
      <c r="L1529">
        <v>21</v>
      </c>
      <c r="M1529">
        <f>INDEX('Additional Data'!$H$2:$M$2, MATCH(MAX(G1529:L1529), G1529:L1529,0))</f>
        <v>0</v>
      </c>
      <c r="N1529">
        <v>1</v>
      </c>
      <c r="O1529">
        <v>6</v>
      </c>
      <c r="P1529">
        <v>4</v>
      </c>
      <c r="Q1529">
        <v>6</v>
      </c>
      <c r="R1529">
        <v>5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3</v>
      </c>
      <c r="Z1529">
        <v>11</v>
      </c>
      <c r="AA1529">
        <v>0</v>
      </c>
      <c r="AB1529">
        <v>64</v>
      </c>
      <c r="AC1529" t="str" cm="1">
        <f t="array" ref="AC1529">_xlfn.IFS(AB1529 &lt; 30, "&lt; 30", AB1529 &lt; 40, "30-39", AB1529 &lt; 50, "40-49", AB1529 &gt;= 50, "50+")</f>
        <v>50+</v>
      </c>
      <c r="AD1529">
        <v>2824</v>
      </c>
      <c r="AE1529">
        <v>0</v>
      </c>
      <c r="AF1529">
        <v>1</v>
      </c>
      <c r="AG1529">
        <v>0</v>
      </c>
      <c r="AH1529">
        <v>0</v>
      </c>
      <c r="AI1529">
        <v>0</v>
      </c>
      <c r="AJ1529" t="str" cm="1">
        <f t="array" ref="AJ152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2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29">
        <v>0</v>
      </c>
      <c r="AM1529">
        <v>0</v>
      </c>
      <c r="AN1529">
        <v>1</v>
      </c>
      <c r="AO1529">
        <v>0</v>
      </c>
      <c r="AP1529">
        <v>0</v>
      </c>
      <c r="AQ1529" t="str" cm="1">
        <f t="array" ref="AQ152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29" t="str" cm="1">
        <f t="array" ref="AR152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29">
        <v>1085</v>
      </c>
      <c r="AT1529">
        <v>1064</v>
      </c>
      <c r="AU1529">
        <v>0</v>
      </c>
      <c r="AV1529">
        <v>1</v>
      </c>
      <c r="AW1529" t="s">
        <v>43</v>
      </c>
      <c r="AX1529" t="s">
        <v>11</v>
      </c>
      <c r="AY1529" t="str">
        <f t="shared" si="208"/>
        <v>Web</v>
      </c>
      <c r="AZ1529">
        <v>16</v>
      </c>
      <c r="BA1529" t="s">
        <v>44</v>
      </c>
      <c r="BB1529">
        <f t="shared" si="209"/>
        <v>16</v>
      </c>
      <c r="BC1529">
        <f t="shared" si="210"/>
        <v>1106</v>
      </c>
      <c r="BD1529">
        <f t="shared" si="211"/>
        <v>5</v>
      </c>
      <c r="BE1529">
        <f t="shared" si="212"/>
        <v>6</v>
      </c>
      <c r="BF1529">
        <f t="shared" si="213"/>
        <v>7</v>
      </c>
      <c r="BG1529">
        <f t="shared" si="214"/>
        <v>18</v>
      </c>
      <c r="BH1529">
        <f t="shared" si="215"/>
        <v>6</v>
      </c>
      <c r="BI1529" t="str">
        <f>VLOOKUP(BH1529,'Additional Data'!$E$1:$F$12,2,FALSE)</f>
        <v>Loyal Customer</v>
      </c>
      <c r="BJ1529" t="str">
        <f>IF(G1529 &lt;= 'Additional Data'!$Q$2, "Low", IF(G1529 &lt;= 'Additional Data'!$Q$3, "Medium", "High"))</f>
        <v>Medium</v>
      </c>
      <c r="BK1529" t="str">
        <f>IF(K1529 &lt;= 'Additional Data'!$V$2, "Low", IF(K1529 &lt;= 'Additional Data'!$V$3, "Medium", "High"))</f>
        <v>High</v>
      </c>
      <c r="BL1529" t="str">
        <f>IF(L1529 &lt;= 'Additional Data'!$AA$2, "Low", IF(L1529 &lt;= 'Additional Data'!$AA$3, "Medium", "High"))</f>
        <v>Medium</v>
      </c>
      <c r="BM1529">
        <v>1528</v>
      </c>
    </row>
    <row r="1530" spans="1:65" x14ac:dyDescent="0.25">
      <c r="A1530">
        <v>76081</v>
      </c>
      <c r="B1530" t="str">
        <f>IF(A1530 &lt;= 'Additional Data'!$B$2,"Low", IF(A1530 &lt;='Additional Data'!$B$3, "Medium", "High"))</f>
        <v>High</v>
      </c>
      <c r="C1530">
        <v>0</v>
      </c>
      <c r="D1530">
        <v>0</v>
      </c>
      <c r="E1530">
        <v>85</v>
      </c>
      <c r="F1530" t="str">
        <f t="shared" si="207"/>
        <v>Old</v>
      </c>
      <c r="G1530">
        <v>292</v>
      </c>
      <c r="H1530">
        <v>30</v>
      </c>
      <c r="I1530">
        <v>415</v>
      </c>
      <c r="J1530">
        <v>63</v>
      </c>
      <c r="K1530">
        <v>33</v>
      </c>
      <c r="L1530">
        <v>200</v>
      </c>
      <c r="M1530">
        <f>INDEX('Additional Data'!$H$2:$M$2, MATCH(MAX(G1530:L1530), G1530:L1530,0))</f>
        <v>0</v>
      </c>
      <c r="N1530">
        <v>1</v>
      </c>
      <c r="O1530">
        <v>4</v>
      </c>
      <c r="P1530">
        <v>5</v>
      </c>
      <c r="Q1530">
        <v>4</v>
      </c>
      <c r="R1530">
        <v>2</v>
      </c>
      <c r="S1530">
        <v>0</v>
      </c>
      <c r="T1530">
        <v>0</v>
      </c>
      <c r="U1530">
        <v>0</v>
      </c>
      <c r="V1530">
        <v>1</v>
      </c>
      <c r="W1530">
        <v>0</v>
      </c>
      <c r="X1530">
        <v>0</v>
      </c>
      <c r="Y1530">
        <v>3</v>
      </c>
      <c r="Z1530">
        <v>11</v>
      </c>
      <c r="AA1530">
        <v>0</v>
      </c>
      <c r="AB1530">
        <v>58</v>
      </c>
      <c r="AC1530" t="str" cm="1">
        <f t="array" ref="AC1530">_xlfn.IFS(AB1530 &lt; 30, "&lt; 30", AB1530 &lt; 40, "30-39", AB1530 &lt; 50, "40-49", AB1530 &gt;= 50, "50+")</f>
        <v>50+</v>
      </c>
      <c r="AD1530">
        <v>2196</v>
      </c>
      <c r="AE1530">
        <v>0</v>
      </c>
      <c r="AF1530">
        <v>0</v>
      </c>
      <c r="AG1530">
        <v>0</v>
      </c>
      <c r="AH1530">
        <v>1</v>
      </c>
      <c r="AI1530">
        <v>0</v>
      </c>
      <c r="AJ1530" t="str" cm="1">
        <f t="array" ref="AJ153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53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30">
        <v>0</v>
      </c>
      <c r="AM1530">
        <v>0</v>
      </c>
      <c r="AN1530">
        <v>1</v>
      </c>
      <c r="AO1530">
        <v>0</v>
      </c>
      <c r="AP1530">
        <v>0</v>
      </c>
      <c r="AQ1530" t="str" cm="1">
        <f t="array" ref="AQ153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30" t="str" cm="1">
        <f t="array" ref="AR153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30">
        <v>833</v>
      </c>
      <c r="AT1530">
        <v>633</v>
      </c>
      <c r="AU1530">
        <v>1</v>
      </c>
      <c r="AV1530">
        <v>0</v>
      </c>
      <c r="AW1530" t="s">
        <v>46</v>
      </c>
      <c r="AX1530" t="s">
        <v>12</v>
      </c>
      <c r="AY1530" t="str">
        <f t="shared" si="208"/>
        <v>Catalog</v>
      </c>
      <c r="AZ1530">
        <v>13</v>
      </c>
      <c r="BA1530" t="s">
        <v>48</v>
      </c>
      <c r="BB1530">
        <f t="shared" si="209"/>
        <v>13</v>
      </c>
      <c r="BC1530">
        <f t="shared" si="210"/>
        <v>1033</v>
      </c>
      <c r="BD1530">
        <f t="shared" si="211"/>
        <v>1.9999999999999996</v>
      </c>
      <c r="BE1530">
        <f t="shared" si="212"/>
        <v>5</v>
      </c>
      <c r="BF1530">
        <f t="shared" si="213"/>
        <v>7</v>
      </c>
      <c r="BG1530">
        <f t="shared" si="214"/>
        <v>14</v>
      </c>
      <c r="BH1530">
        <f t="shared" si="215"/>
        <v>4</v>
      </c>
      <c r="BI1530" t="str">
        <f>VLOOKUP(BH1530,'Additional Data'!$E$1:$F$12,2,FALSE)</f>
        <v>At Risk</v>
      </c>
      <c r="BJ1530" t="str">
        <f>IF(G1530 &lt;= 'Additional Data'!$Q$2, "Low", IF(G1530 &lt;= 'Additional Data'!$Q$3, "Medium", "High"))</f>
        <v>Medium</v>
      </c>
      <c r="BK1530" t="str">
        <f>IF(K1530 &lt;= 'Additional Data'!$V$2, "Low", IF(K1530 &lt;= 'Additional Data'!$V$3, "Medium", "High"))</f>
        <v>Medium</v>
      </c>
      <c r="BL1530" t="str">
        <f>IF(L1530 &lt;= 'Additional Data'!$AA$2, "Low", IF(L1530 &lt;= 'Additional Data'!$AA$3, "Medium", "High"))</f>
        <v>High</v>
      </c>
      <c r="BM1530">
        <v>1529</v>
      </c>
    </row>
    <row r="1531" spans="1:65" x14ac:dyDescent="0.25">
      <c r="A1531">
        <v>67445</v>
      </c>
      <c r="B1531" t="str">
        <f>IF(A1531 &lt;= 'Additional Data'!$B$2,"Low", IF(A1531 &lt;='Additional Data'!$B$3, "Medium", "High"))</f>
        <v>Medium</v>
      </c>
      <c r="C1531">
        <v>0</v>
      </c>
      <c r="D1531">
        <v>1</v>
      </c>
      <c r="E1531">
        <v>63</v>
      </c>
      <c r="F1531" t="str">
        <f t="shared" si="207"/>
        <v>Old</v>
      </c>
      <c r="G1531">
        <v>757</v>
      </c>
      <c r="H1531">
        <v>80</v>
      </c>
      <c r="I1531">
        <v>217</v>
      </c>
      <c r="J1531">
        <v>29</v>
      </c>
      <c r="K1531">
        <v>80</v>
      </c>
      <c r="L1531">
        <v>11</v>
      </c>
      <c r="M1531">
        <f>INDEX('Additional Data'!$H$2:$M$2, MATCH(MAX(G1531:L1531), G1531:L1531,0))</f>
        <v>0</v>
      </c>
      <c r="N1531">
        <v>5</v>
      </c>
      <c r="O1531">
        <v>9</v>
      </c>
      <c r="P1531">
        <v>6</v>
      </c>
      <c r="Q1531">
        <v>12</v>
      </c>
      <c r="R1531">
        <v>6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3</v>
      </c>
      <c r="Z1531">
        <v>11</v>
      </c>
      <c r="AA1531">
        <v>0</v>
      </c>
      <c r="AB1531">
        <v>46</v>
      </c>
      <c r="AC1531" t="str" cm="1">
        <f t="array" ref="AC1531">_xlfn.IFS(AB1531 &lt; 30, "&lt; 30", AB1531 &lt; 40, "30-39", AB1531 &lt; 50, "40-49", AB1531 &gt;= 50, "50+")</f>
        <v>40-49</v>
      </c>
      <c r="AD1531">
        <v>2845</v>
      </c>
      <c r="AE1531">
        <v>0</v>
      </c>
      <c r="AF1531">
        <v>1</v>
      </c>
      <c r="AG1531">
        <v>0</v>
      </c>
      <c r="AH1531">
        <v>0</v>
      </c>
      <c r="AI1531">
        <v>0</v>
      </c>
      <c r="AJ1531" t="str" cm="1">
        <f t="array" ref="AJ153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3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31">
        <v>0</v>
      </c>
      <c r="AM1531">
        <v>0</v>
      </c>
      <c r="AN1531">
        <v>1</v>
      </c>
      <c r="AO1531">
        <v>0</v>
      </c>
      <c r="AP1531">
        <v>0</v>
      </c>
      <c r="AQ1531" t="str" cm="1">
        <f t="array" ref="AQ153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31" t="str" cm="1">
        <f t="array" ref="AR153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31">
        <v>1163</v>
      </c>
      <c r="AT1531">
        <v>1152</v>
      </c>
      <c r="AU1531">
        <v>0</v>
      </c>
      <c r="AV1531">
        <v>1</v>
      </c>
      <c r="AW1531" t="s">
        <v>43</v>
      </c>
      <c r="AX1531" t="s">
        <v>13</v>
      </c>
      <c r="AY1531" t="str">
        <f t="shared" si="208"/>
        <v>Store</v>
      </c>
      <c r="AZ1531">
        <v>27</v>
      </c>
      <c r="BA1531" t="s">
        <v>44</v>
      </c>
      <c r="BB1531">
        <f t="shared" si="209"/>
        <v>27</v>
      </c>
      <c r="BC1531">
        <f t="shared" si="210"/>
        <v>1174</v>
      </c>
      <c r="BD1531">
        <f t="shared" si="211"/>
        <v>4</v>
      </c>
      <c r="BE1531">
        <f t="shared" si="212"/>
        <v>9</v>
      </c>
      <c r="BF1531">
        <f t="shared" si="213"/>
        <v>7</v>
      </c>
      <c r="BG1531">
        <f t="shared" si="214"/>
        <v>20</v>
      </c>
      <c r="BH1531">
        <f t="shared" si="215"/>
        <v>7</v>
      </c>
      <c r="BI1531" t="str">
        <f>VLOOKUP(BH1531,'Additional Data'!$E$1:$F$12,2,FALSE)</f>
        <v>Loyal Customer</v>
      </c>
      <c r="BJ1531" t="str">
        <f>IF(G1531 &lt;= 'Additional Data'!$Q$2, "Low", IF(G1531 &lt;= 'Additional Data'!$Q$3, "Medium", "High"))</f>
        <v>High</v>
      </c>
      <c r="BK1531" t="str">
        <f>IF(K1531 &lt;= 'Additional Data'!$V$2, "Low", IF(K1531 &lt;= 'Additional Data'!$V$3, "Medium", "High"))</f>
        <v>High</v>
      </c>
      <c r="BL1531" t="str">
        <f>IF(L1531 &lt;= 'Additional Data'!$AA$2, "Low", IF(L1531 &lt;= 'Additional Data'!$AA$3, "Medium", "High"))</f>
        <v>Medium</v>
      </c>
      <c r="BM1531">
        <v>1530</v>
      </c>
    </row>
    <row r="1532" spans="1:65" x14ac:dyDescent="0.25">
      <c r="A1532">
        <v>37054</v>
      </c>
      <c r="B1532" t="str">
        <f>IF(A1532 &lt;= 'Additional Data'!$B$2,"Low", IF(A1532 &lt;='Additional Data'!$B$3, "Medium", "High"))</f>
        <v>Medium</v>
      </c>
      <c r="C1532">
        <v>1</v>
      </c>
      <c r="D1532">
        <v>1</v>
      </c>
      <c r="E1532">
        <v>89</v>
      </c>
      <c r="F1532" t="str">
        <f t="shared" si="207"/>
        <v>Old</v>
      </c>
      <c r="G1532">
        <v>12</v>
      </c>
      <c r="H1532">
        <v>1</v>
      </c>
      <c r="I1532">
        <v>6</v>
      </c>
      <c r="J1532">
        <v>0</v>
      </c>
      <c r="K1532">
        <v>1</v>
      </c>
      <c r="L1532">
        <v>5</v>
      </c>
      <c r="M1532">
        <f>INDEX('Additional Data'!$H$2:$M$2, MATCH(MAX(G1532:L1532), G1532:L1532,0))</f>
        <v>0</v>
      </c>
      <c r="N1532">
        <v>2</v>
      </c>
      <c r="O1532">
        <v>1</v>
      </c>
      <c r="P1532">
        <v>0</v>
      </c>
      <c r="Q1532">
        <v>3</v>
      </c>
      <c r="R1532">
        <v>7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3</v>
      </c>
      <c r="Z1532">
        <v>11</v>
      </c>
      <c r="AA1532">
        <v>0</v>
      </c>
      <c r="AB1532">
        <v>53</v>
      </c>
      <c r="AC1532" t="str" cm="1">
        <f t="array" ref="AC1532">_xlfn.IFS(AB1532 &lt; 30, "&lt; 30", AB1532 &lt; 40, "30-39", AB1532 &lt; 50, "40-49", AB1532 &gt;= 50, "50+")</f>
        <v>50+</v>
      </c>
      <c r="AD1532">
        <v>2446</v>
      </c>
      <c r="AE1532">
        <v>0</v>
      </c>
      <c r="AF1532">
        <v>1</v>
      </c>
      <c r="AG1532">
        <v>0</v>
      </c>
      <c r="AH1532">
        <v>0</v>
      </c>
      <c r="AI1532">
        <v>0</v>
      </c>
      <c r="AJ1532" t="str" cm="1">
        <f t="array" ref="AJ153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3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32">
        <v>0</v>
      </c>
      <c r="AM1532">
        <v>0</v>
      </c>
      <c r="AN1532">
        <v>0</v>
      </c>
      <c r="AO1532">
        <v>1</v>
      </c>
      <c r="AP1532">
        <v>0</v>
      </c>
      <c r="AQ1532" t="str" cm="1">
        <f t="array" ref="AQ153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532" t="str" cm="1">
        <f t="array" ref="AR153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32">
        <v>20</v>
      </c>
      <c r="AT1532">
        <v>15</v>
      </c>
      <c r="AU1532">
        <v>0</v>
      </c>
      <c r="AV1532">
        <v>2</v>
      </c>
      <c r="AW1532" t="s">
        <v>45</v>
      </c>
      <c r="AX1532" t="s">
        <v>13</v>
      </c>
      <c r="AY1532" t="str">
        <f t="shared" si="208"/>
        <v>Store</v>
      </c>
      <c r="AZ1532">
        <v>4</v>
      </c>
      <c r="BA1532" t="s">
        <v>44</v>
      </c>
      <c r="BB1532">
        <f t="shared" si="209"/>
        <v>4</v>
      </c>
      <c r="BC1532">
        <f t="shared" si="210"/>
        <v>25</v>
      </c>
      <c r="BD1532">
        <f t="shared" si="211"/>
        <v>1.9999999999999996</v>
      </c>
      <c r="BE1532">
        <f t="shared" si="212"/>
        <v>0</v>
      </c>
      <c r="BF1532">
        <f t="shared" si="213"/>
        <v>0</v>
      </c>
      <c r="BG1532">
        <f t="shared" si="214"/>
        <v>1.9999999999999996</v>
      </c>
      <c r="BH1532">
        <f t="shared" si="215"/>
        <v>0</v>
      </c>
      <c r="BI1532" t="str">
        <f>VLOOKUP(BH1532,'Additional Data'!$E$1:$F$12,2,FALSE)</f>
        <v>Churned Customer</v>
      </c>
      <c r="BJ1532" t="str">
        <f>IF(G1532 &lt;= 'Additional Data'!$Q$2, "Low", IF(G1532 &lt;= 'Additional Data'!$Q$3, "Medium", "High"))</f>
        <v>Low</v>
      </c>
      <c r="BK1532" t="str">
        <f>IF(K1532 &lt;= 'Additional Data'!$V$2, "Low", IF(K1532 &lt;= 'Additional Data'!$V$3, "Medium", "High"))</f>
        <v>Low</v>
      </c>
      <c r="BL1532" t="str">
        <f>IF(L1532 &lt;= 'Additional Data'!$AA$2, "Low", IF(L1532 &lt;= 'Additional Data'!$AA$3, "Medium", "High"))</f>
        <v>Low</v>
      </c>
      <c r="BM1532">
        <v>1531</v>
      </c>
    </row>
    <row r="1533" spans="1:65" x14ac:dyDescent="0.25">
      <c r="A1533">
        <v>47175</v>
      </c>
      <c r="B1533" t="str">
        <f>IF(A1533 &lt;= 'Additional Data'!$B$2,"Low", IF(A1533 &lt;='Additional Data'!$B$3, "Medium", "High"))</f>
        <v>Medium</v>
      </c>
      <c r="C1533">
        <v>1</v>
      </c>
      <c r="D1533">
        <v>1</v>
      </c>
      <c r="E1533">
        <v>81</v>
      </c>
      <c r="F1533" t="str">
        <f t="shared" si="207"/>
        <v>Old</v>
      </c>
      <c r="G1533">
        <v>167</v>
      </c>
      <c r="H1533">
        <v>2</v>
      </c>
      <c r="I1533">
        <v>44</v>
      </c>
      <c r="J1533">
        <v>6</v>
      </c>
      <c r="K1533">
        <v>2</v>
      </c>
      <c r="L1533">
        <v>19</v>
      </c>
      <c r="M1533">
        <f>INDEX('Additional Data'!$H$2:$M$2, MATCH(MAX(G1533:L1533), G1533:L1533,0))</f>
        <v>0</v>
      </c>
      <c r="N1533">
        <v>7</v>
      </c>
      <c r="O1533">
        <v>4</v>
      </c>
      <c r="P1533">
        <v>2</v>
      </c>
      <c r="Q1533">
        <v>4</v>
      </c>
      <c r="R1533">
        <v>8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3</v>
      </c>
      <c r="Z1533">
        <v>11</v>
      </c>
      <c r="AA1533">
        <v>1</v>
      </c>
      <c r="AB1533">
        <v>58</v>
      </c>
      <c r="AC1533" t="str" cm="1">
        <f t="array" ref="AC1533">_xlfn.IFS(AB1533 &lt; 30, "&lt; 30", AB1533 &lt; 40, "30-39", AB1533 &lt; 50, "40-49", AB1533 &gt;= 50, "50+")</f>
        <v>50+</v>
      </c>
      <c r="AD1533">
        <v>2768</v>
      </c>
      <c r="AE1533">
        <v>0</v>
      </c>
      <c r="AF1533">
        <v>0</v>
      </c>
      <c r="AG1533">
        <v>0</v>
      </c>
      <c r="AH1533">
        <v>1</v>
      </c>
      <c r="AI1533">
        <v>0</v>
      </c>
      <c r="AJ1533" t="str" cm="1">
        <f t="array" ref="AJ153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53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33">
        <v>0</v>
      </c>
      <c r="AM1533">
        <v>0</v>
      </c>
      <c r="AN1533">
        <v>0</v>
      </c>
      <c r="AO1533">
        <v>1</v>
      </c>
      <c r="AP1533">
        <v>0</v>
      </c>
      <c r="AQ1533" t="str" cm="1">
        <f t="array" ref="AQ153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533" t="str" cm="1">
        <f t="array" ref="AR153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33">
        <v>221</v>
      </c>
      <c r="AT1533">
        <v>202</v>
      </c>
      <c r="AU1533">
        <v>1</v>
      </c>
      <c r="AV1533">
        <v>2</v>
      </c>
      <c r="AW1533" t="s">
        <v>47</v>
      </c>
      <c r="AX1533" t="s">
        <v>11</v>
      </c>
      <c r="AY1533" t="str">
        <f t="shared" si="208"/>
        <v>Web</v>
      </c>
      <c r="AZ1533">
        <v>10</v>
      </c>
      <c r="BA1533" t="s">
        <v>48</v>
      </c>
      <c r="BB1533">
        <f t="shared" si="209"/>
        <v>10</v>
      </c>
      <c r="BC1533">
        <f t="shared" si="210"/>
        <v>240</v>
      </c>
      <c r="BD1533">
        <f t="shared" si="211"/>
        <v>1.9999999999999996</v>
      </c>
      <c r="BE1533">
        <f t="shared" si="212"/>
        <v>4</v>
      </c>
      <c r="BF1533">
        <f t="shared" si="213"/>
        <v>4</v>
      </c>
      <c r="BG1533">
        <f t="shared" si="214"/>
        <v>10</v>
      </c>
      <c r="BH1533">
        <f t="shared" si="215"/>
        <v>2</v>
      </c>
      <c r="BI1533" t="str">
        <f>VLOOKUP(BH1533,'Additional Data'!$E$1:$F$12,2,FALSE)</f>
        <v>Churned Customer</v>
      </c>
      <c r="BJ1533" t="str">
        <f>IF(G1533 &lt;= 'Additional Data'!$Q$2, "Low", IF(G1533 &lt;= 'Additional Data'!$Q$3, "Medium", "High"))</f>
        <v>Medium</v>
      </c>
      <c r="BK1533" t="str">
        <f>IF(K1533 &lt;= 'Additional Data'!$V$2, "Low", IF(K1533 &lt;= 'Additional Data'!$V$3, "Medium", "High"))</f>
        <v>Medium</v>
      </c>
      <c r="BL1533" t="str">
        <f>IF(L1533 &lt;= 'Additional Data'!$AA$2, "Low", IF(L1533 &lt;= 'Additional Data'!$AA$3, "Medium", "High"))</f>
        <v>Medium</v>
      </c>
      <c r="BM1533">
        <v>1532</v>
      </c>
    </row>
    <row r="1534" spans="1:65" x14ac:dyDescent="0.25">
      <c r="A1534">
        <v>31859</v>
      </c>
      <c r="B1534" t="str">
        <f>IF(A1534 &lt;= 'Additional Data'!$B$2,"Low", IF(A1534 &lt;='Additional Data'!$B$3, "Medium", "High"))</f>
        <v>Low</v>
      </c>
      <c r="C1534">
        <v>1</v>
      </c>
      <c r="D1534">
        <v>0</v>
      </c>
      <c r="E1534">
        <v>77</v>
      </c>
      <c r="F1534" t="str">
        <f t="shared" si="207"/>
        <v>Old</v>
      </c>
      <c r="G1534">
        <v>3</v>
      </c>
      <c r="H1534">
        <v>1</v>
      </c>
      <c r="I1534">
        <v>3</v>
      </c>
      <c r="J1534">
        <v>8</v>
      </c>
      <c r="K1534">
        <v>0</v>
      </c>
      <c r="L1534">
        <v>5</v>
      </c>
      <c r="M1534">
        <f>INDEX('Additional Data'!$H$2:$M$2, MATCH(MAX(G1534:L1534), G1534:L1534,0))</f>
        <v>0</v>
      </c>
      <c r="N1534">
        <v>1</v>
      </c>
      <c r="O1534">
        <v>1</v>
      </c>
      <c r="P1534">
        <v>0</v>
      </c>
      <c r="Q1534">
        <v>2</v>
      </c>
      <c r="R1534">
        <v>7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3</v>
      </c>
      <c r="Z1534">
        <v>11</v>
      </c>
      <c r="AA1534">
        <v>0</v>
      </c>
      <c r="AB1534">
        <v>44</v>
      </c>
      <c r="AC1534" t="str" cm="1">
        <f t="array" ref="AC1534">_xlfn.IFS(AB1534 &lt; 30, "&lt; 30", AB1534 &lt; 40, "30-39", AB1534 &lt; 50, "40-49", AB1534 &gt;= 50, "50+")</f>
        <v>40-49</v>
      </c>
      <c r="AD1534">
        <v>2539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 t="str" cm="1">
        <f t="array" ref="AJ153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53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34">
        <v>0</v>
      </c>
      <c r="AM1534">
        <v>0</v>
      </c>
      <c r="AN1534">
        <v>1</v>
      </c>
      <c r="AO1534">
        <v>0</v>
      </c>
      <c r="AP1534">
        <v>0</v>
      </c>
      <c r="AQ1534" t="str" cm="1">
        <f t="array" ref="AQ153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34" t="str" cm="1">
        <f t="array" ref="AR153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34">
        <v>15</v>
      </c>
      <c r="AT1534">
        <v>10</v>
      </c>
      <c r="AU1534">
        <v>0</v>
      </c>
      <c r="AV1534">
        <v>1</v>
      </c>
      <c r="AW1534" t="s">
        <v>45</v>
      </c>
      <c r="AX1534" t="s">
        <v>13</v>
      </c>
      <c r="AY1534" t="str">
        <f t="shared" si="208"/>
        <v>Store</v>
      </c>
      <c r="AZ1534">
        <v>3</v>
      </c>
      <c r="BA1534" t="s">
        <v>44</v>
      </c>
      <c r="BB1534">
        <f t="shared" si="209"/>
        <v>3</v>
      </c>
      <c r="BC1534">
        <f t="shared" si="210"/>
        <v>20</v>
      </c>
      <c r="BD1534">
        <f t="shared" si="211"/>
        <v>3.0000000000000004</v>
      </c>
      <c r="BE1534">
        <f t="shared" si="212"/>
        <v>0</v>
      </c>
      <c r="BF1534">
        <f t="shared" si="213"/>
        <v>0</v>
      </c>
      <c r="BG1534">
        <f t="shared" si="214"/>
        <v>3.0000000000000004</v>
      </c>
      <c r="BH1534">
        <f t="shared" si="215"/>
        <v>0</v>
      </c>
      <c r="BI1534" t="str">
        <f>VLOOKUP(BH1534,'Additional Data'!$E$1:$F$12,2,FALSE)</f>
        <v>Churned Customer</v>
      </c>
      <c r="BJ1534" t="str">
        <f>IF(G1534 &lt;= 'Additional Data'!$Q$2, "Low", IF(G1534 &lt;= 'Additional Data'!$Q$3, "Medium", "High"))</f>
        <v>Low</v>
      </c>
      <c r="BK1534" t="str">
        <f>IF(K1534 &lt;= 'Additional Data'!$V$2, "Low", IF(K1534 &lt;= 'Additional Data'!$V$3, "Medium", "High"))</f>
        <v>Low</v>
      </c>
      <c r="BL1534" t="str">
        <f>IF(L1534 &lt;= 'Additional Data'!$AA$2, "Low", IF(L1534 &lt;= 'Additional Data'!$AA$3, "Medium", "High"))</f>
        <v>Low</v>
      </c>
      <c r="BM1534">
        <v>1533</v>
      </c>
    </row>
    <row r="1535" spans="1:65" x14ac:dyDescent="0.25">
      <c r="A1535">
        <v>27215</v>
      </c>
      <c r="B1535" t="str">
        <f>IF(A1535 &lt;= 'Additional Data'!$B$2,"Low", IF(A1535 &lt;='Additional Data'!$B$3, "Medium", "High"))</f>
        <v>Low</v>
      </c>
      <c r="C1535">
        <v>2</v>
      </c>
      <c r="D1535">
        <v>1</v>
      </c>
      <c r="E1535">
        <v>50</v>
      </c>
      <c r="F1535" t="str">
        <f t="shared" si="207"/>
        <v>Mid</v>
      </c>
      <c r="G1535">
        <v>30</v>
      </c>
      <c r="H1535">
        <v>5</v>
      </c>
      <c r="I1535">
        <v>22</v>
      </c>
      <c r="J1535">
        <v>8</v>
      </c>
      <c r="K1535">
        <v>9</v>
      </c>
      <c r="L1535">
        <v>28</v>
      </c>
      <c r="M1535">
        <f>INDEX('Additional Data'!$H$2:$M$2, MATCH(MAX(G1535:L1535), G1535:L1535,0))</f>
        <v>0</v>
      </c>
      <c r="N1535">
        <v>4</v>
      </c>
      <c r="O1535">
        <v>2</v>
      </c>
      <c r="P1535">
        <v>1</v>
      </c>
      <c r="Q1535">
        <v>4</v>
      </c>
      <c r="R1535">
        <v>6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3</v>
      </c>
      <c r="Z1535">
        <v>11</v>
      </c>
      <c r="AA1535">
        <v>0</v>
      </c>
      <c r="AB1535">
        <v>59</v>
      </c>
      <c r="AC1535" t="str" cm="1">
        <f t="array" ref="AC1535">_xlfn.IFS(AB1535 &lt; 30, "&lt; 30", AB1535 &lt; 40, "30-39", AB1535 &lt; 50, "40-49", AB1535 &gt;= 50, "50+")</f>
        <v>50+</v>
      </c>
      <c r="AD1535">
        <v>2681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 t="str" cm="1">
        <f t="array" ref="AJ153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53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35">
        <v>0</v>
      </c>
      <c r="AM1535">
        <v>0</v>
      </c>
      <c r="AN1535">
        <v>1</v>
      </c>
      <c r="AO1535">
        <v>0</v>
      </c>
      <c r="AP1535">
        <v>0</v>
      </c>
      <c r="AQ1535" t="str" cm="1">
        <f t="array" ref="AQ153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35" t="str" cm="1">
        <f t="array" ref="AR153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35">
        <v>74</v>
      </c>
      <c r="AT1535">
        <v>46</v>
      </c>
      <c r="AU1535">
        <v>0</v>
      </c>
      <c r="AV1535">
        <v>3</v>
      </c>
      <c r="AW1535" t="s">
        <v>47</v>
      </c>
      <c r="AX1535" t="s">
        <v>13</v>
      </c>
      <c r="AY1535" t="str">
        <f t="shared" si="208"/>
        <v>Store</v>
      </c>
      <c r="AZ1535">
        <v>7</v>
      </c>
      <c r="BA1535" t="s">
        <v>44</v>
      </c>
      <c r="BB1535">
        <f t="shared" si="209"/>
        <v>7</v>
      </c>
      <c r="BC1535">
        <f t="shared" si="210"/>
        <v>102</v>
      </c>
      <c r="BD1535">
        <f t="shared" si="211"/>
        <v>5</v>
      </c>
      <c r="BE1535">
        <f t="shared" si="212"/>
        <v>3</v>
      </c>
      <c r="BF1535">
        <f t="shared" si="213"/>
        <v>3</v>
      </c>
      <c r="BG1535">
        <f t="shared" si="214"/>
        <v>11</v>
      </c>
      <c r="BH1535">
        <f t="shared" si="215"/>
        <v>3</v>
      </c>
      <c r="BI1535" t="str">
        <f>VLOOKUP(BH1535,'Additional Data'!$E$1:$F$12,2,FALSE)</f>
        <v>At Risk</v>
      </c>
      <c r="BJ1535" t="str">
        <f>IF(G1535 &lt;= 'Additional Data'!$Q$2, "Low", IF(G1535 &lt;= 'Additional Data'!$Q$3, "Medium", "High"))</f>
        <v>Medium</v>
      </c>
      <c r="BK1535" t="str">
        <f>IF(K1535 &lt;= 'Additional Data'!$V$2, "Low", IF(K1535 &lt;= 'Additional Data'!$V$3, "Medium", "High"))</f>
        <v>Medium</v>
      </c>
      <c r="BL1535" t="str">
        <f>IF(L1535 &lt;= 'Additional Data'!$AA$2, "Low", IF(L1535 &lt;= 'Additional Data'!$AA$3, "Medium", "High"))</f>
        <v>Medium</v>
      </c>
      <c r="BM1535">
        <v>1534</v>
      </c>
    </row>
    <row r="1536" spans="1:65" x14ac:dyDescent="0.25">
      <c r="A1536">
        <v>70179</v>
      </c>
      <c r="B1536" t="str">
        <f>IF(A1536 &lt;= 'Additional Data'!$B$2,"Low", IF(A1536 &lt;='Additional Data'!$B$3, "Medium", "High"))</f>
        <v>High</v>
      </c>
      <c r="C1536">
        <v>0</v>
      </c>
      <c r="D1536">
        <v>1</v>
      </c>
      <c r="E1536">
        <v>10</v>
      </c>
      <c r="F1536" t="str">
        <f t="shared" si="207"/>
        <v>Recent</v>
      </c>
      <c r="G1536">
        <v>532</v>
      </c>
      <c r="H1536">
        <v>88</v>
      </c>
      <c r="I1536">
        <v>168</v>
      </c>
      <c r="J1536">
        <v>69</v>
      </c>
      <c r="K1536">
        <v>44</v>
      </c>
      <c r="L1536">
        <v>133</v>
      </c>
      <c r="M1536">
        <f>INDEX('Additional Data'!$H$2:$M$2, MATCH(MAX(G1536:L1536), G1536:L1536,0))</f>
        <v>0</v>
      </c>
      <c r="N1536">
        <v>3</v>
      </c>
      <c r="O1536">
        <v>7</v>
      </c>
      <c r="P1536">
        <v>3</v>
      </c>
      <c r="Q1536">
        <v>13</v>
      </c>
      <c r="R1536">
        <v>5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3</v>
      </c>
      <c r="Z1536">
        <v>11</v>
      </c>
      <c r="AA1536">
        <v>0</v>
      </c>
      <c r="AB1536">
        <v>44</v>
      </c>
      <c r="AC1536" t="str" cm="1">
        <f t="array" ref="AC1536">_xlfn.IFS(AB1536 &lt; 30, "&lt; 30", AB1536 &lt; 40, "30-39", AB1536 &lt; 50, "40-49", AB1536 &gt;= 50, "50+")</f>
        <v>40-49</v>
      </c>
      <c r="AD1536">
        <v>2502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 t="str" cm="1">
        <f t="array" ref="AJ153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53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36">
        <v>0</v>
      </c>
      <c r="AM1536">
        <v>0</v>
      </c>
      <c r="AN1536">
        <v>0</v>
      </c>
      <c r="AO1536">
        <v>0</v>
      </c>
      <c r="AP1536">
        <v>1</v>
      </c>
      <c r="AQ1536" t="str" cm="1">
        <f t="array" ref="AQ153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536" t="str" cm="1">
        <f t="array" ref="AR153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36">
        <v>901</v>
      </c>
      <c r="AT1536">
        <v>768</v>
      </c>
      <c r="AU1536">
        <v>0</v>
      </c>
      <c r="AV1536">
        <v>1</v>
      </c>
      <c r="AW1536" t="s">
        <v>46</v>
      </c>
      <c r="AX1536" t="s">
        <v>13</v>
      </c>
      <c r="AY1536" t="str">
        <f t="shared" si="208"/>
        <v>Store</v>
      </c>
      <c r="AZ1536">
        <v>23</v>
      </c>
      <c r="BA1536" t="s">
        <v>44</v>
      </c>
      <c r="BB1536">
        <f t="shared" si="209"/>
        <v>23</v>
      </c>
      <c r="BC1536">
        <f t="shared" si="210"/>
        <v>1034</v>
      </c>
      <c r="BD1536">
        <f t="shared" si="211"/>
        <v>9</v>
      </c>
      <c r="BE1536">
        <f t="shared" si="212"/>
        <v>9</v>
      </c>
      <c r="BF1536">
        <f t="shared" si="213"/>
        <v>7</v>
      </c>
      <c r="BG1536">
        <f t="shared" si="214"/>
        <v>25</v>
      </c>
      <c r="BH1536">
        <f t="shared" si="215"/>
        <v>9</v>
      </c>
      <c r="BI1536" t="str">
        <f>VLOOKUP(BH1536,'Additional Data'!$E$1:$F$12,2,FALSE)</f>
        <v>Top Customer</v>
      </c>
      <c r="BJ1536" t="str">
        <f>IF(G1536 &lt;= 'Additional Data'!$Q$2, "Low", IF(G1536 &lt;= 'Additional Data'!$Q$3, "Medium", "High"))</f>
        <v>High</v>
      </c>
      <c r="BK1536" t="str">
        <f>IF(K1536 &lt;= 'Additional Data'!$V$2, "Low", IF(K1536 &lt;= 'Additional Data'!$V$3, "Medium", "High"))</f>
        <v>High</v>
      </c>
      <c r="BL1536" t="str">
        <f>IF(L1536 &lt;= 'Additional Data'!$AA$2, "Low", IF(L1536 &lt;= 'Additional Data'!$AA$3, "Medium", "High"))</f>
        <v>High</v>
      </c>
      <c r="BM1536">
        <v>1535</v>
      </c>
    </row>
    <row r="1537" spans="1:65" x14ac:dyDescent="0.25">
      <c r="A1537">
        <v>39922</v>
      </c>
      <c r="B1537" t="str">
        <f>IF(A1537 &lt;= 'Additional Data'!$B$2,"Low", IF(A1537 &lt;='Additional Data'!$B$3, "Medium", "High"))</f>
        <v>Medium</v>
      </c>
      <c r="C1537">
        <v>1</v>
      </c>
      <c r="D1537">
        <v>0</v>
      </c>
      <c r="E1537">
        <v>30</v>
      </c>
      <c r="F1537" t="str">
        <f t="shared" si="207"/>
        <v>Recent</v>
      </c>
      <c r="G1537">
        <v>29</v>
      </c>
      <c r="H1537">
        <v>12</v>
      </c>
      <c r="I1537">
        <v>59</v>
      </c>
      <c r="J1537">
        <v>19</v>
      </c>
      <c r="K1537">
        <v>1</v>
      </c>
      <c r="L1537">
        <v>36</v>
      </c>
      <c r="M1537">
        <f>INDEX('Additional Data'!$H$2:$M$2, MATCH(MAX(G1537:L1537), G1537:L1537,0))</f>
        <v>0</v>
      </c>
      <c r="N1537">
        <v>2</v>
      </c>
      <c r="O1537">
        <v>3</v>
      </c>
      <c r="P1537">
        <v>0</v>
      </c>
      <c r="Q1537">
        <v>4</v>
      </c>
      <c r="R1537">
        <v>8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3</v>
      </c>
      <c r="Z1537">
        <v>11</v>
      </c>
      <c r="AA1537">
        <v>0</v>
      </c>
      <c r="AB1537">
        <v>37</v>
      </c>
      <c r="AC1537" t="str" cm="1">
        <f t="array" ref="AC1537">_xlfn.IFS(AB1537 &lt; 30, "&lt; 30", AB1537 &lt; 40, "30-39", AB1537 &lt; 50, "40-49", AB1537 &gt;= 50, "50+")</f>
        <v>30-39</v>
      </c>
      <c r="AD1537">
        <v>2659</v>
      </c>
      <c r="AE1537">
        <v>0</v>
      </c>
      <c r="AF1537">
        <v>1</v>
      </c>
      <c r="AG1537">
        <v>0</v>
      </c>
      <c r="AH1537">
        <v>0</v>
      </c>
      <c r="AI1537">
        <v>0</v>
      </c>
      <c r="AJ1537" t="str" cm="1">
        <f t="array" ref="AJ153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3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37">
        <v>0</v>
      </c>
      <c r="AM1537">
        <v>0</v>
      </c>
      <c r="AN1537">
        <v>1</v>
      </c>
      <c r="AO1537">
        <v>0</v>
      </c>
      <c r="AP1537">
        <v>0</v>
      </c>
      <c r="AQ1537" t="str" cm="1">
        <f t="array" ref="AQ153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37" t="str" cm="1">
        <f t="array" ref="AR153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37">
        <v>120</v>
      </c>
      <c r="AT1537">
        <v>84</v>
      </c>
      <c r="AU1537">
        <v>0</v>
      </c>
      <c r="AV1537">
        <v>1</v>
      </c>
      <c r="AW1537" t="s">
        <v>47</v>
      </c>
      <c r="AX1537" t="s">
        <v>13</v>
      </c>
      <c r="AY1537" t="str">
        <f t="shared" si="208"/>
        <v>Store</v>
      </c>
      <c r="AZ1537">
        <v>7</v>
      </c>
      <c r="BA1537" t="s">
        <v>44</v>
      </c>
      <c r="BB1537">
        <f t="shared" si="209"/>
        <v>7</v>
      </c>
      <c r="BC1537">
        <f t="shared" si="210"/>
        <v>156</v>
      </c>
      <c r="BD1537">
        <f t="shared" si="211"/>
        <v>7</v>
      </c>
      <c r="BE1537">
        <f t="shared" si="212"/>
        <v>3</v>
      </c>
      <c r="BF1537">
        <f t="shared" si="213"/>
        <v>3</v>
      </c>
      <c r="BG1537">
        <f t="shared" si="214"/>
        <v>13</v>
      </c>
      <c r="BH1537">
        <f t="shared" si="215"/>
        <v>3</v>
      </c>
      <c r="BI1537" t="str">
        <f>VLOOKUP(BH1537,'Additional Data'!$E$1:$F$12,2,FALSE)</f>
        <v>At Risk</v>
      </c>
      <c r="BJ1537" t="str">
        <f>IF(G1537 &lt;= 'Additional Data'!$Q$2, "Low", IF(G1537 &lt;= 'Additional Data'!$Q$3, "Medium", "High"))</f>
        <v>Medium</v>
      </c>
      <c r="BK1537" t="str">
        <f>IF(K1537 &lt;= 'Additional Data'!$V$2, "Low", IF(K1537 &lt;= 'Additional Data'!$V$3, "Medium", "High"))</f>
        <v>Low</v>
      </c>
      <c r="BL1537" t="str">
        <f>IF(L1537 &lt;= 'Additional Data'!$AA$2, "Low", IF(L1537 &lt;= 'Additional Data'!$AA$3, "Medium", "High"))</f>
        <v>Medium</v>
      </c>
      <c r="BM1537">
        <v>1536</v>
      </c>
    </row>
    <row r="1538" spans="1:65" x14ac:dyDescent="0.25">
      <c r="A1538">
        <v>49681</v>
      </c>
      <c r="B1538" t="str">
        <f>IF(A1538 &lt;= 'Additional Data'!$B$2,"Low", IF(A1538 &lt;='Additional Data'!$B$3, "Medium", "High"))</f>
        <v>Medium</v>
      </c>
      <c r="C1538">
        <v>0</v>
      </c>
      <c r="D1538">
        <v>2</v>
      </c>
      <c r="E1538">
        <v>66</v>
      </c>
      <c r="F1538" t="str">
        <f t="shared" ref="F1538:F1601" si="216">IF(E1538&lt;=7,"Very Recent",IF(E1538&lt;=30,"Recent",IF(E1538&lt;=60,"Mid","Old")))</f>
        <v>Old</v>
      </c>
      <c r="G1538">
        <v>411</v>
      </c>
      <c r="H1538">
        <v>0</v>
      </c>
      <c r="I1538">
        <v>26</v>
      </c>
      <c r="J1538">
        <v>0</v>
      </c>
      <c r="K1538">
        <v>0</v>
      </c>
      <c r="L1538">
        <v>21</v>
      </c>
      <c r="M1538">
        <f>INDEX('Additional Data'!$H$2:$M$2, MATCH(MAX(G1538:L1538), G1538:L1538,0))</f>
        <v>0</v>
      </c>
      <c r="N1538">
        <v>6</v>
      </c>
      <c r="O1538">
        <v>7</v>
      </c>
      <c r="P1538">
        <v>1</v>
      </c>
      <c r="Q1538">
        <v>7</v>
      </c>
      <c r="R1538">
        <v>7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3</v>
      </c>
      <c r="Z1538">
        <v>11</v>
      </c>
      <c r="AA1538">
        <v>0</v>
      </c>
      <c r="AB1538">
        <v>44</v>
      </c>
      <c r="AC1538" t="str" cm="1">
        <f t="array" ref="AC1538">_xlfn.IFS(AB1538 &lt; 30, "&lt; 30", AB1538 &lt; 40, "30-39", AB1538 &lt; 50, "40-49", AB1538 &gt;= 50, "50+")</f>
        <v>40-49</v>
      </c>
      <c r="AD1538">
        <v>2396</v>
      </c>
      <c r="AE1538">
        <v>0</v>
      </c>
      <c r="AF1538">
        <v>1</v>
      </c>
      <c r="AG1538">
        <v>0</v>
      </c>
      <c r="AH1538">
        <v>0</v>
      </c>
      <c r="AI1538">
        <v>0</v>
      </c>
      <c r="AJ1538" t="str" cm="1">
        <f t="array" ref="AJ153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3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38">
        <v>0</v>
      </c>
      <c r="AM1538">
        <v>0</v>
      </c>
      <c r="AN1538">
        <v>0</v>
      </c>
      <c r="AO1538">
        <v>1</v>
      </c>
      <c r="AP1538">
        <v>0</v>
      </c>
      <c r="AQ1538" t="str" cm="1">
        <f t="array" ref="AQ153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538" t="str" cm="1">
        <f t="array" ref="AR153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38">
        <v>437</v>
      </c>
      <c r="AT1538">
        <v>416</v>
      </c>
      <c r="AU1538">
        <v>0</v>
      </c>
      <c r="AV1538">
        <v>2</v>
      </c>
      <c r="AW1538" t="s">
        <v>46</v>
      </c>
      <c r="AX1538" t="s">
        <v>11</v>
      </c>
      <c r="AY1538" t="str">
        <f t="shared" ref="AY1538:AY1601" si="217">IF(AND(O1538 &gt;= P1538, O1538 &gt;= Q1538), "Web", IF(AND(P1538 &gt;= O1538, P1538 &gt;= Q1538), "Catalog", "Store"))</f>
        <v>Web</v>
      </c>
      <c r="AZ1538">
        <v>15</v>
      </c>
      <c r="BA1538" t="s">
        <v>44</v>
      </c>
      <c r="BB1538">
        <f t="shared" ref="BB1538:BB1601" si="218">SUM(O1538:Q1538)</f>
        <v>15</v>
      </c>
      <c r="BC1538">
        <f t="shared" ref="BC1538:BC1601" si="219">SUM(G1538:L1538)</f>
        <v>458</v>
      </c>
      <c r="BD1538">
        <f t="shared" ref="BD1538:BD1601" si="220">(1-_xlfn.PERCENTRANK.INC($E:$E,E1538,1))*10</f>
        <v>4</v>
      </c>
      <c r="BE1538">
        <f t="shared" ref="BE1538:BE1601" si="221">_xlfn.PERCENTRANK.INC($BB:$BB,BB1538,1)*10</f>
        <v>5</v>
      </c>
      <c r="BF1538">
        <f t="shared" ref="BF1538:BF1601" si="222">_xlfn.PERCENTRANK.INC($BC:$BC,BC1538,1)*10</f>
        <v>5</v>
      </c>
      <c r="BG1538">
        <f t="shared" ref="BG1538:BG1601" si="223">SUM(BD1538:BF1538)</f>
        <v>14</v>
      </c>
      <c r="BH1538">
        <f t="shared" ref="BH1538:BH1601" si="224">_xlfn.PERCENTRANK.INC($BG:$BG,BG1538,1)*10</f>
        <v>4</v>
      </c>
      <c r="BI1538" t="str">
        <f>VLOOKUP(BH1538,'Additional Data'!$E$1:$F$12,2,FALSE)</f>
        <v>At Risk</v>
      </c>
      <c r="BJ1538" t="str">
        <f>IF(G1538 &lt;= 'Additional Data'!$Q$2, "Low", IF(G1538 &lt;= 'Additional Data'!$Q$3, "Medium", "High"))</f>
        <v>Medium</v>
      </c>
      <c r="BK1538" t="str">
        <f>IF(K1538 &lt;= 'Additional Data'!$V$2, "Low", IF(K1538 &lt;= 'Additional Data'!$V$3, "Medium", "High"))</f>
        <v>Low</v>
      </c>
      <c r="BL1538" t="str">
        <f>IF(L1538 &lt;= 'Additional Data'!$AA$2, "Low", IF(L1538 &lt;= 'Additional Data'!$AA$3, "Medium", "High"))</f>
        <v>Medium</v>
      </c>
      <c r="BM1538">
        <v>1537</v>
      </c>
    </row>
    <row r="1539" spans="1:65" x14ac:dyDescent="0.25">
      <c r="A1539">
        <v>24645</v>
      </c>
      <c r="B1539" t="str">
        <f>IF(A1539 &lt;= 'Additional Data'!$B$2,"Low", IF(A1539 &lt;='Additional Data'!$B$3, "Medium", "High"))</f>
        <v>Low</v>
      </c>
      <c r="C1539">
        <v>1</v>
      </c>
      <c r="D1539">
        <v>0</v>
      </c>
      <c r="E1539">
        <v>16</v>
      </c>
      <c r="F1539" t="str">
        <f t="shared" si="216"/>
        <v>Recent</v>
      </c>
      <c r="G1539">
        <v>5</v>
      </c>
      <c r="H1539">
        <v>3</v>
      </c>
      <c r="I1539">
        <v>4</v>
      </c>
      <c r="J1539">
        <v>4</v>
      </c>
      <c r="K1539">
        <v>1</v>
      </c>
      <c r="L1539">
        <v>0</v>
      </c>
      <c r="M1539">
        <f>INDEX('Additional Data'!$H$2:$M$2, MATCH(MAX(G1539:L1539), G1539:L1539,0))</f>
        <v>0</v>
      </c>
      <c r="N1539">
        <v>1</v>
      </c>
      <c r="O1539">
        <v>1</v>
      </c>
      <c r="P1539">
        <v>0</v>
      </c>
      <c r="Q1539">
        <v>2</v>
      </c>
      <c r="R1539">
        <v>8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3</v>
      </c>
      <c r="Z1539">
        <v>11</v>
      </c>
      <c r="AA1539">
        <v>0</v>
      </c>
      <c r="AB1539">
        <v>32</v>
      </c>
      <c r="AC1539" t="str" cm="1">
        <f t="array" ref="AC1539">_xlfn.IFS(AB1539 &lt; 30, "&lt; 30", AB1539 &lt; 40, "30-39", AB1539 &lt; 50, "40-49", AB1539 &gt;= 50, "50+")</f>
        <v>30-39</v>
      </c>
      <c r="AD1539">
        <v>2764</v>
      </c>
      <c r="AE1539">
        <v>0</v>
      </c>
      <c r="AF1539">
        <v>1</v>
      </c>
      <c r="AG1539">
        <v>0</v>
      </c>
      <c r="AH1539">
        <v>0</v>
      </c>
      <c r="AI1539">
        <v>0</v>
      </c>
      <c r="AJ1539" t="str" cm="1">
        <f t="array" ref="AJ153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3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39">
        <v>0</v>
      </c>
      <c r="AM1539">
        <v>0</v>
      </c>
      <c r="AN1539">
        <v>1</v>
      </c>
      <c r="AO1539">
        <v>0</v>
      </c>
      <c r="AP1539">
        <v>0</v>
      </c>
      <c r="AQ1539" t="str" cm="1">
        <f t="array" ref="AQ153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39" t="str" cm="1">
        <f t="array" ref="AR153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39">
        <v>17</v>
      </c>
      <c r="AT1539">
        <v>17</v>
      </c>
      <c r="AU1539">
        <v>0</v>
      </c>
      <c r="AV1539">
        <v>1</v>
      </c>
      <c r="AW1539" t="s">
        <v>45</v>
      </c>
      <c r="AX1539" t="s">
        <v>13</v>
      </c>
      <c r="AY1539" t="str">
        <f t="shared" si="217"/>
        <v>Store</v>
      </c>
      <c r="AZ1539">
        <v>3</v>
      </c>
      <c r="BA1539" t="s">
        <v>44</v>
      </c>
      <c r="BB1539">
        <f t="shared" si="218"/>
        <v>3</v>
      </c>
      <c r="BC1539">
        <f t="shared" si="219"/>
        <v>17</v>
      </c>
      <c r="BD1539">
        <f t="shared" si="220"/>
        <v>9</v>
      </c>
      <c r="BE1539">
        <f t="shared" si="221"/>
        <v>0</v>
      </c>
      <c r="BF1539">
        <f t="shared" si="222"/>
        <v>0</v>
      </c>
      <c r="BG1539">
        <f t="shared" si="223"/>
        <v>9</v>
      </c>
      <c r="BH1539">
        <f t="shared" si="224"/>
        <v>2</v>
      </c>
      <c r="BI1539" t="str">
        <f>VLOOKUP(BH1539,'Additional Data'!$E$1:$F$12,2,FALSE)</f>
        <v>Churned Customer</v>
      </c>
      <c r="BJ1539" t="str">
        <f>IF(G1539 &lt;= 'Additional Data'!$Q$2, "Low", IF(G1539 &lt;= 'Additional Data'!$Q$3, "Medium", "High"))</f>
        <v>Low</v>
      </c>
      <c r="BK1539" t="str">
        <f>IF(K1539 &lt;= 'Additional Data'!$V$2, "Low", IF(K1539 &lt;= 'Additional Data'!$V$3, "Medium", "High"))</f>
        <v>Low</v>
      </c>
      <c r="BL1539" t="str">
        <f>IF(L1539 &lt;= 'Additional Data'!$AA$2, "Low", IF(L1539 &lt;= 'Additional Data'!$AA$3, "Medium", "High"))</f>
        <v>Low</v>
      </c>
      <c r="BM1539">
        <v>1538</v>
      </c>
    </row>
    <row r="1540" spans="1:65" x14ac:dyDescent="0.25">
      <c r="A1540">
        <v>79865</v>
      </c>
      <c r="B1540" t="str">
        <f>IF(A1540 &lt;= 'Additional Data'!$B$2,"Low", IF(A1540 &lt;='Additional Data'!$B$3, "Medium", "High"))</f>
        <v>High</v>
      </c>
      <c r="C1540">
        <v>0</v>
      </c>
      <c r="D1540">
        <v>1</v>
      </c>
      <c r="E1540">
        <v>12</v>
      </c>
      <c r="F1540" t="str">
        <f t="shared" si="216"/>
        <v>Recent</v>
      </c>
      <c r="G1540">
        <v>71</v>
      </c>
      <c r="H1540">
        <v>99</v>
      </c>
      <c r="I1540">
        <v>278</v>
      </c>
      <c r="J1540">
        <v>185</v>
      </c>
      <c r="K1540">
        <v>121</v>
      </c>
      <c r="L1540">
        <v>38</v>
      </c>
      <c r="M1540">
        <f>INDEX('Additional Data'!$H$2:$M$2, MATCH(MAX(G1540:L1540), G1540:L1540,0))</f>
        <v>0</v>
      </c>
      <c r="N1540">
        <v>1</v>
      </c>
      <c r="O1540">
        <v>5</v>
      </c>
      <c r="P1540">
        <v>10</v>
      </c>
      <c r="Q1540">
        <v>5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3</v>
      </c>
      <c r="Z1540">
        <v>11</v>
      </c>
      <c r="AA1540">
        <v>0</v>
      </c>
      <c r="AB1540">
        <v>66</v>
      </c>
      <c r="AC1540" t="str" cm="1">
        <f t="array" ref="AC1540">_xlfn.IFS(AB1540 &lt; 30, "&lt; 30", AB1540 &lt; 40, "30-39", AB1540 &lt; 50, "40-49", AB1540 &gt;= 50, "50+")</f>
        <v>50+</v>
      </c>
      <c r="AD1540">
        <v>2170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 t="str" cm="1">
        <f t="array" ref="AJ154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54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40">
        <v>0</v>
      </c>
      <c r="AM1540">
        <v>0</v>
      </c>
      <c r="AN1540">
        <v>1</v>
      </c>
      <c r="AO1540">
        <v>0</v>
      </c>
      <c r="AP1540">
        <v>0</v>
      </c>
      <c r="AQ1540" t="str" cm="1">
        <f t="array" ref="AQ154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40" t="str" cm="1">
        <f t="array" ref="AR154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40">
        <v>754</v>
      </c>
      <c r="AT1540">
        <v>716</v>
      </c>
      <c r="AU1540">
        <v>0</v>
      </c>
      <c r="AV1540">
        <v>1</v>
      </c>
      <c r="AW1540" t="s">
        <v>46</v>
      </c>
      <c r="AX1540" t="s">
        <v>12</v>
      </c>
      <c r="AY1540" t="str">
        <f t="shared" si="217"/>
        <v>Catalog</v>
      </c>
      <c r="AZ1540">
        <v>20</v>
      </c>
      <c r="BA1540" t="s">
        <v>44</v>
      </c>
      <c r="BB1540">
        <f t="shared" si="218"/>
        <v>20</v>
      </c>
      <c r="BC1540">
        <f t="shared" si="219"/>
        <v>792</v>
      </c>
      <c r="BD1540">
        <f t="shared" si="220"/>
        <v>9</v>
      </c>
      <c r="BE1540">
        <f t="shared" si="221"/>
        <v>7</v>
      </c>
      <c r="BF1540">
        <f t="shared" si="222"/>
        <v>6</v>
      </c>
      <c r="BG1540">
        <f t="shared" si="223"/>
        <v>22</v>
      </c>
      <c r="BH1540">
        <f t="shared" si="224"/>
        <v>8</v>
      </c>
      <c r="BI1540" t="str">
        <f>VLOOKUP(BH1540,'Additional Data'!$E$1:$F$12,2,FALSE)</f>
        <v>Top Customer</v>
      </c>
      <c r="BJ1540" t="str">
        <f>IF(G1540 &lt;= 'Additional Data'!$Q$2, "Low", IF(G1540 &lt;= 'Additional Data'!$Q$3, "Medium", "High"))</f>
        <v>Medium</v>
      </c>
      <c r="BK1540" t="str">
        <f>IF(K1540 &lt;= 'Additional Data'!$V$2, "Low", IF(K1540 &lt;= 'Additional Data'!$V$3, "Medium", "High"))</f>
        <v>High</v>
      </c>
      <c r="BL1540" t="str">
        <f>IF(L1540 &lt;= 'Additional Data'!$AA$2, "Low", IF(L1540 &lt;= 'Additional Data'!$AA$3, "Medium", "High"))</f>
        <v>Medium</v>
      </c>
      <c r="BM1540">
        <v>1539</v>
      </c>
    </row>
    <row r="1541" spans="1:65" x14ac:dyDescent="0.25">
      <c r="A1541">
        <v>44322</v>
      </c>
      <c r="B1541" t="str">
        <f>IF(A1541 &lt;= 'Additional Data'!$B$2,"Low", IF(A1541 &lt;='Additional Data'!$B$3, "Medium", "High"))</f>
        <v>Medium</v>
      </c>
      <c r="C1541">
        <v>1</v>
      </c>
      <c r="D1541">
        <v>0</v>
      </c>
      <c r="E1541">
        <v>30</v>
      </c>
      <c r="F1541" t="str">
        <f t="shared" si="216"/>
        <v>Recent</v>
      </c>
      <c r="G1541">
        <v>46</v>
      </c>
      <c r="H1541">
        <v>0</v>
      </c>
      <c r="I1541">
        <v>40</v>
      </c>
      <c r="J1541">
        <v>3</v>
      </c>
      <c r="K1541">
        <v>0</v>
      </c>
      <c r="L1541">
        <v>3</v>
      </c>
      <c r="M1541">
        <f>INDEX('Additional Data'!$H$2:$M$2, MATCH(MAX(G1541:L1541), G1541:L1541,0))</f>
        <v>0</v>
      </c>
      <c r="N1541">
        <v>2</v>
      </c>
      <c r="O1541">
        <v>3</v>
      </c>
      <c r="P1541">
        <v>0</v>
      </c>
      <c r="Q1541">
        <v>3</v>
      </c>
      <c r="R1541">
        <v>8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3</v>
      </c>
      <c r="Z1541">
        <v>11</v>
      </c>
      <c r="AA1541">
        <v>0</v>
      </c>
      <c r="AB1541">
        <v>35</v>
      </c>
      <c r="AC1541" t="str" cm="1">
        <f t="array" ref="AC1541">_xlfn.IFS(AB1541 &lt; 30, "&lt; 30", AB1541 &lt; 40, "30-39", AB1541 &lt; 50, "40-49", AB1541 &gt;= 50, "50+")</f>
        <v>30-39</v>
      </c>
      <c r="AD1541">
        <v>2172</v>
      </c>
      <c r="AE1541">
        <v>0</v>
      </c>
      <c r="AF1541">
        <v>1</v>
      </c>
      <c r="AG1541">
        <v>0</v>
      </c>
      <c r="AH1541">
        <v>0</v>
      </c>
      <c r="AI1541">
        <v>0</v>
      </c>
      <c r="AJ1541" t="str" cm="1">
        <f t="array" ref="AJ154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4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41">
        <v>0</v>
      </c>
      <c r="AM1541">
        <v>0</v>
      </c>
      <c r="AN1541">
        <v>1</v>
      </c>
      <c r="AO1541">
        <v>0</v>
      </c>
      <c r="AP1541">
        <v>0</v>
      </c>
      <c r="AQ1541" t="str" cm="1">
        <f t="array" ref="AQ154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41" t="str" cm="1">
        <f t="array" ref="AR154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41">
        <v>89</v>
      </c>
      <c r="AT1541">
        <v>86</v>
      </c>
      <c r="AU1541">
        <v>0</v>
      </c>
      <c r="AV1541">
        <v>1</v>
      </c>
      <c r="AW1541" t="s">
        <v>47</v>
      </c>
      <c r="AX1541" t="s">
        <v>11</v>
      </c>
      <c r="AY1541" t="str">
        <f t="shared" si="217"/>
        <v>Web</v>
      </c>
      <c r="AZ1541">
        <v>6</v>
      </c>
      <c r="BA1541" t="s">
        <v>44</v>
      </c>
      <c r="BB1541">
        <f t="shared" si="218"/>
        <v>6</v>
      </c>
      <c r="BC1541">
        <f t="shared" si="219"/>
        <v>92</v>
      </c>
      <c r="BD1541">
        <f t="shared" si="220"/>
        <v>7</v>
      </c>
      <c r="BE1541">
        <f t="shared" si="221"/>
        <v>2</v>
      </c>
      <c r="BF1541">
        <f t="shared" si="222"/>
        <v>3</v>
      </c>
      <c r="BG1541">
        <f t="shared" si="223"/>
        <v>12</v>
      </c>
      <c r="BH1541">
        <f t="shared" si="224"/>
        <v>3</v>
      </c>
      <c r="BI1541" t="str">
        <f>VLOOKUP(BH1541,'Additional Data'!$E$1:$F$12,2,FALSE)</f>
        <v>At Risk</v>
      </c>
      <c r="BJ1541" t="str">
        <f>IF(G1541 &lt;= 'Additional Data'!$Q$2, "Low", IF(G1541 &lt;= 'Additional Data'!$Q$3, "Medium", "High"))</f>
        <v>Medium</v>
      </c>
      <c r="BK1541" t="str">
        <f>IF(K1541 &lt;= 'Additional Data'!$V$2, "Low", IF(K1541 &lt;= 'Additional Data'!$V$3, "Medium", "High"))</f>
        <v>Low</v>
      </c>
      <c r="BL1541" t="str">
        <f>IF(L1541 &lt;= 'Additional Data'!$AA$2, "Low", IF(L1541 &lt;= 'Additional Data'!$AA$3, "Medium", "High"))</f>
        <v>Low</v>
      </c>
      <c r="BM1541">
        <v>1540</v>
      </c>
    </row>
    <row r="1542" spans="1:65" x14ac:dyDescent="0.25">
      <c r="A1542">
        <v>47958</v>
      </c>
      <c r="B1542" t="str">
        <f>IF(A1542 &lt;= 'Additional Data'!$B$2,"Low", IF(A1542 &lt;='Additional Data'!$B$3, "Medium", "High"))</f>
        <v>Medium</v>
      </c>
      <c r="C1542">
        <v>0</v>
      </c>
      <c r="D1542">
        <v>1</v>
      </c>
      <c r="E1542">
        <v>8</v>
      </c>
      <c r="F1542" t="str">
        <f t="shared" si="216"/>
        <v>Recent</v>
      </c>
      <c r="G1542">
        <v>268</v>
      </c>
      <c r="H1542">
        <v>11</v>
      </c>
      <c r="I1542">
        <v>88</v>
      </c>
      <c r="J1542">
        <v>15</v>
      </c>
      <c r="K1542">
        <v>3</v>
      </c>
      <c r="L1542">
        <v>22</v>
      </c>
      <c r="M1542">
        <f>INDEX('Additional Data'!$H$2:$M$2, MATCH(MAX(G1542:L1542), G1542:L1542,0))</f>
        <v>0</v>
      </c>
      <c r="N1542">
        <v>2</v>
      </c>
      <c r="O1542">
        <v>6</v>
      </c>
      <c r="P1542">
        <v>3</v>
      </c>
      <c r="Q1542">
        <v>5</v>
      </c>
      <c r="R1542">
        <v>5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3</v>
      </c>
      <c r="Z1542">
        <v>11</v>
      </c>
      <c r="AA1542">
        <v>0</v>
      </c>
      <c r="AB1542">
        <v>68</v>
      </c>
      <c r="AC1542" t="str" cm="1">
        <f t="array" ref="AC1542">_xlfn.IFS(AB1542 &lt; 30, "&lt; 30", AB1542 &lt; 40, "30-39", AB1542 &lt; 50, "40-49", AB1542 &gt;= 50, "50+")</f>
        <v>50+</v>
      </c>
      <c r="AD1542">
        <v>2685</v>
      </c>
      <c r="AE1542">
        <v>0</v>
      </c>
      <c r="AF1542">
        <v>0</v>
      </c>
      <c r="AG1542">
        <v>1</v>
      </c>
      <c r="AH1542">
        <v>0</v>
      </c>
      <c r="AI1542">
        <v>0</v>
      </c>
      <c r="AJ1542" t="str" cm="1">
        <f t="array" ref="AJ154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54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42">
        <v>0</v>
      </c>
      <c r="AM1542">
        <v>0</v>
      </c>
      <c r="AN1542">
        <v>1</v>
      </c>
      <c r="AO1542">
        <v>0</v>
      </c>
      <c r="AP1542">
        <v>0</v>
      </c>
      <c r="AQ1542" t="str" cm="1">
        <f t="array" ref="AQ154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42" t="str" cm="1">
        <f t="array" ref="AR154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42">
        <v>385</v>
      </c>
      <c r="AT1542">
        <v>363</v>
      </c>
      <c r="AU1542">
        <v>0</v>
      </c>
      <c r="AV1542">
        <v>1</v>
      </c>
      <c r="AW1542" t="s">
        <v>46</v>
      </c>
      <c r="AX1542" t="s">
        <v>11</v>
      </c>
      <c r="AY1542" t="str">
        <f t="shared" si="217"/>
        <v>Web</v>
      </c>
      <c r="AZ1542">
        <v>14</v>
      </c>
      <c r="BA1542" t="s">
        <v>44</v>
      </c>
      <c r="BB1542">
        <f t="shared" si="218"/>
        <v>14</v>
      </c>
      <c r="BC1542">
        <f t="shared" si="219"/>
        <v>407</v>
      </c>
      <c r="BD1542">
        <f t="shared" si="220"/>
        <v>10</v>
      </c>
      <c r="BE1542">
        <f t="shared" si="221"/>
        <v>5</v>
      </c>
      <c r="BF1542">
        <f t="shared" si="222"/>
        <v>5</v>
      </c>
      <c r="BG1542">
        <f t="shared" si="223"/>
        <v>20</v>
      </c>
      <c r="BH1542">
        <f t="shared" si="224"/>
        <v>7</v>
      </c>
      <c r="BI1542" t="str">
        <f>VLOOKUP(BH1542,'Additional Data'!$E$1:$F$12,2,FALSE)</f>
        <v>Loyal Customer</v>
      </c>
      <c r="BJ1542" t="str">
        <f>IF(G1542 &lt;= 'Additional Data'!$Q$2, "Low", IF(G1542 &lt;= 'Additional Data'!$Q$3, "Medium", "High"))</f>
        <v>Medium</v>
      </c>
      <c r="BK1542" t="str">
        <f>IF(K1542 &lt;= 'Additional Data'!$V$2, "Low", IF(K1542 &lt;= 'Additional Data'!$V$3, "Medium", "High"))</f>
        <v>Medium</v>
      </c>
      <c r="BL1542" t="str">
        <f>IF(L1542 &lt;= 'Additional Data'!$AA$2, "Low", IF(L1542 &lt;= 'Additional Data'!$AA$3, "Medium", "High"))</f>
        <v>Medium</v>
      </c>
      <c r="BM1542">
        <v>1541</v>
      </c>
    </row>
    <row r="1543" spans="1:65" x14ac:dyDescent="0.25">
      <c r="A1543">
        <v>63972</v>
      </c>
      <c r="B1543" t="str">
        <f>IF(A1543 &lt;= 'Additional Data'!$B$2,"Low", IF(A1543 &lt;='Additional Data'!$B$3, "Medium", "High"))</f>
        <v>Medium</v>
      </c>
      <c r="C1543">
        <v>0</v>
      </c>
      <c r="D1543">
        <v>1</v>
      </c>
      <c r="E1543">
        <v>93</v>
      </c>
      <c r="F1543" t="str">
        <f t="shared" si="216"/>
        <v>Old</v>
      </c>
      <c r="G1543">
        <v>928</v>
      </c>
      <c r="H1543">
        <v>63</v>
      </c>
      <c r="I1543">
        <v>254</v>
      </c>
      <c r="J1543">
        <v>0</v>
      </c>
      <c r="K1543">
        <v>12</v>
      </c>
      <c r="L1543">
        <v>12</v>
      </c>
      <c r="M1543">
        <f>INDEX('Additional Data'!$H$2:$M$2, MATCH(MAX(G1543:L1543), G1543:L1543,0))</f>
        <v>0</v>
      </c>
      <c r="N1543">
        <v>4</v>
      </c>
      <c r="O1543">
        <v>5</v>
      </c>
      <c r="P1543">
        <v>4</v>
      </c>
      <c r="Q1543">
        <v>10</v>
      </c>
      <c r="R1543">
        <v>4</v>
      </c>
      <c r="S1543">
        <v>0</v>
      </c>
      <c r="T1543">
        <v>1</v>
      </c>
      <c r="U1543">
        <v>0</v>
      </c>
      <c r="V1543">
        <v>0</v>
      </c>
      <c r="W1543">
        <v>0</v>
      </c>
      <c r="X1543">
        <v>0</v>
      </c>
      <c r="Y1543">
        <v>3</v>
      </c>
      <c r="Z1543">
        <v>11</v>
      </c>
      <c r="AA1543">
        <v>0</v>
      </c>
      <c r="AB1543">
        <v>56</v>
      </c>
      <c r="AC1543" t="str" cm="1">
        <f t="array" ref="AC1543">_xlfn.IFS(AB1543 &lt; 30, "&lt; 30", AB1543 &lt; 40, "30-39", AB1543 &lt; 50, "40-49", AB1543 &gt;= 50, "50+")</f>
        <v>50+</v>
      </c>
      <c r="AD1543">
        <v>2733</v>
      </c>
      <c r="AE1543">
        <v>0</v>
      </c>
      <c r="AF1543">
        <v>0</v>
      </c>
      <c r="AG1543">
        <v>1</v>
      </c>
      <c r="AH1543">
        <v>0</v>
      </c>
      <c r="AI1543">
        <v>0</v>
      </c>
      <c r="AJ1543" t="str" cm="1">
        <f t="array" ref="AJ154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54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43">
        <v>0</v>
      </c>
      <c r="AM1543">
        <v>0</v>
      </c>
      <c r="AN1543">
        <v>0</v>
      </c>
      <c r="AO1543">
        <v>1</v>
      </c>
      <c r="AP1543">
        <v>0</v>
      </c>
      <c r="AQ1543" t="str" cm="1">
        <f t="array" ref="AQ154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543" t="str" cm="1">
        <f t="array" ref="AR154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43">
        <v>1257</v>
      </c>
      <c r="AT1543">
        <v>1245</v>
      </c>
      <c r="AU1543">
        <v>1</v>
      </c>
      <c r="AV1543">
        <v>1</v>
      </c>
      <c r="AW1543" t="s">
        <v>43</v>
      </c>
      <c r="AX1543" t="s">
        <v>13</v>
      </c>
      <c r="AY1543" t="str">
        <f t="shared" si="217"/>
        <v>Store</v>
      </c>
      <c r="AZ1543">
        <v>19</v>
      </c>
      <c r="BA1543" t="s">
        <v>48</v>
      </c>
      <c r="BB1543">
        <f t="shared" si="218"/>
        <v>19</v>
      </c>
      <c r="BC1543">
        <f t="shared" si="219"/>
        <v>1269</v>
      </c>
      <c r="BD1543">
        <f t="shared" si="220"/>
        <v>0.99999999999999978</v>
      </c>
      <c r="BE1543">
        <f t="shared" si="221"/>
        <v>7</v>
      </c>
      <c r="BF1543">
        <f t="shared" si="222"/>
        <v>8</v>
      </c>
      <c r="BG1543">
        <f t="shared" si="223"/>
        <v>16</v>
      </c>
      <c r="BH1543">
        <f t="shared" si="224"/>
        <v>5</v>
      </c>
      <c r="BI1543" t="str">
        <f>VLOOKUP(BH1543,'Additional Data'!$E$1:$F$12,2,FALSE)</f>
        <v>Loyal Customer</v>
      </c>
      <c r="BJ1543" t="str">
        <f>IF(G1543 &lt;= 'Additional Data'!$Q$2, "Low", IF(G1543 &lt;= 'Additional Data'!$Q$3, "Medium", "High"))</f>
        <v>High</v>
      </c>
      <c r="BK1543" t="str">
        <f>IF(K1543 &lt;= 'Additional Data'!$V$2, "Low", IF(K1543 &lt;= 'Additional Data'!$V$3, "Medium", "High"))</f>
        <v>Medium</v>
      </c>
      <c r="BL1543" t="str">
        <f>IF(L1543 &lt;= 'Additional Data'!$AA$2, "Low", IF(L1543 &lt;= 'Additional Data'!$AA$3, "Medium", "High"))</f>
        <v>Medium</v>
      </c>
      <c r="BM1543">
        <v>1542</v>
      </c>
    </row>
    <row r="1544" spans="1:65" x14ac:dyDescent="0.25">
      <c r="A1544">
        <v>75315</v>
      </c>
      <c r="B1544" t="str">
        <f>IF(A1544 &lt;= 'Additional Data'!$B$2,"Low", IF(A1544 &lt;='Additional Data'!$B$3, "Medium", "High"))</f>
        <v>High</v>
      </c>
      <c r="C1544">
        <v>0</v>
      </c>
      <c r="D1544">
        <v>1</v>
      </c>
      <c r="E1544">
        <v>14</v>
      </c>
      <c r="F1544" t="str">
        <f t="shared" si="216"/>
        <v>Recent</v>
      </c>
      <c r="G1544">
        <v>459</v>
      </c>
      <c r="H1544">
        <v>15</v>
      </c>
      <c r="I1544">
        <v>171</v>
      </c>
      <c r="J1544">
        <v>142</v>
      </c>
      <c r="K1544">
        <v>23</v>
      </c>
      <c r="L1544">
        <v>31</v>
      </c>
      <c r="M1544">
        <f>INDEX('Additional Data'!$H$2:$M$2, MATCH(MAX(G1544:L1544), G1544:L1544,0))</f>
        <v>0</v>
      </c>
      <c r="N1544">
        <v>2</v>
      </c>
      <c r="O1544">
        <v>5</v>
      </c>
      <c r="P1544">
        <v>4</v>
      </c>
      <c r="Q1544">
        <v>12</v>
      </c>
      <c r="R1544">
        <v>2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3</v>
      </c>
      <c r="Z1544">
        <v>11</v>
      </c>
      <c r="AA1544">
        <v>0</v>
      </c>
      <c r="AB1544">
        <v>66</v>
      </c>
      <c r="AC1544" t="str" cm="1">
        <f t="array" ref="AC1544">_xlfn.IFS(AB1544 &lt; 30, "&lt; 30", AB1544 &lt; 40, "30-39", AB1544 &lt; 50, "40-49", AB1544 &gt;= 50, "50+")</f>
        <v>50+</v>
      </c>
      <c r="AD1544">
        <v>2234</v>
      </c>
      <c r="AE1544">
        <v>0</v>
      </c>
      <c r="AF1544">
        <v>0</v>
      </c>
      <c r="AG1544">
        <v>0</v>
      </c>
      <c r="AH1544">
        <v>1</v>
      </c>
      <c r="AI1544">
        <v>0</v>
      </c>
      <c r="AJ1544" t="str" cm="1">
        <f t="array" ref="AJ154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54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44">
        <v>0</v>
      </c>
      <c r="AM1544">
        <v>0</v>
      </c>
      <c r="AN1544">
        <v>1</v>
      </c>
      <c r="AO1544">
        <v>0</v>
      </c>
      <c r="AP1544">
        <v>0</v>
      </c>
      <c r="AQ1544" t="str" cm="1">
        <f t="array" ref="AQ154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44" t="str" cm="1">
        <f t="array" ref="AR154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44">
        <v>810</v>
      </c>
      <c r="AT1544">
        <v>779</v>
      </c>
      <c r="AU1544">
        <v>0</v>
      </c>
      <c r="AV1544">
        <v>1</v>
      </c>
      <c r="AW1544" t="s">
        <v>46</v>
      </c>
      <c r="AX1544" t="s">
        <v>13</v>
      </c>
      <c r="AY1544" t="str">
        <f t="shared" si="217"/>
        <v>Store</v>
      </c>
      <c r="AZ1544">
        <v>21</v>
      </c>
      <c r="BA1544" t="s">
        <v>44</v>
      </c>
      <c r="BB1544">
        <f t="shared" si="218"/>
        <v>21</v>
      </c>
      <c r="BC1544">
        <f t="shared" si="219"/>
        <v>841</v>
      </c>
      <c r="BD1544">
        <f t="shared" si="220"/>
        <v>9</v>
      </c>
      <c r="BE1544">
        <f t="shared" si="221"/>
        <v>8</v>
      </c>
      <c r="BF1544">
        <f t="shared" si="222"/>
        <v>6</v>
      </c>
      <c r="BG1544">
        <f t="shared" si="223"/>
        <v>23</v>
      </c>
      <c r="BH1544">
        <f t="shared" si="224"/>
        <v>8</v>
      </c>
      <c r="BI1544" t="str">
        <f>VLOOKUP(BH1544,'Additional Data'!$E$1:$F$12,2,FALSE)</f>
        <v>Top Customer</v>
      </c>
      <c r="BJ1544" t="str">
        <f>IF(G1544 &lt;= 'Additional Data'!$Q$2, "Low", IF(G1544 &lt;= 'Additional Data'!$Q$3, "Medium", "High"))</f>
        <v>Medium</v>
      </c>
      <c r="BK1544" t="str">
        <f>IF(K1544 &lt;= 'Additional Data'!$V$2, "Low", IF(K1544 &lt;= 'Additional Data'!$V$3, "Medium", "High"))</f>
        <v>Medium</v>
      </c>
      <c r="BL1544" t="str">
        <f>IF(L1544 &lt;= 'Additional Data'!$AA$2, "Low", IF(L1544 &lt;= 'Additional Data'!$AA$3, "Medium", "High"))</f>
        <v>Medium</v>
      </c>
      <c r="BM1544">
        <v>1543</v>
      </c>
    </row>
    <row r="1545" spans="1:65" x14ac:dyDescent="0.25">
      <c r="A1545">
        <v>55517</v>
      </c>
      <c r="B1545" t="str">
        <f>IF(A1545 &lt;= 'Additional Data'!$B$2,"Low", IF(A1545 &lt;='Additional Data'!$B$3, "Medium", "High"))</f>
        <v>Medium</v>
      </c>
      <c r="C1545">
        <v>1</v>
      </c>
      <c r="D1545">
        <v>1</v>
      </c>
      <c r="E1545">
        <v>53</v>
      </c>
      <c r="F1545" t="str">
        <f t="shared" si="216"/>
        <v>Mid</v>
      </c>
      <c r="G1545">
        <v>483</v>
      </c>
      <c r="H1545">
        <v>0</v>
      </c>
      <c r="I1545">
        <v>108</v>
      </c>
      <c r="J1545">
        <v>0</v>
      </c>
      <c r="K1545">
        <v>6</v>
      </c>
      <c r="L1545">
        <v>36</v>
      </c>
      <c r="M1545">
        <f>INDEX('Additional Data'!$H$2:$M$2, MATCH(MAX(G1545:L1545), G1545:L1545,0))</f>
        <v>0</v>
      </c>
      <c r="N1545">
        <v>5</v>
      </c>
      <c r="O1545">
        <v>11</v>
      </c>
      <c r="P1545">
        <v>1</v>
      </c>
      <c r="Q1545">
        <v>6</v>
      </c>
      <c r="R1545">
        <v>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3</v>
      </c>
      <c r="Z1545">
        <v>11</v>
      </c>
      <c r="AA1545">
        <v>1</v>
      </c>
      <c r="AB1545">
        <v>70</v>
      </c>
      <c r="AC1545" t="str" cm="1">
        <f t="array" ref="AC1545">_xlfn.IFS(AB1545 &lt; 30, "&lt; 30", AB1545 &lt; 40, "30-39", AB1545 &lt; 50, "40-49", AB1545 &gt;= 50, "50+")</f>
        <v>50+</v>
      </c>
      <c r="AD1545">
        <v>2799</v>
      </c>
      <c r="AE1545">
        <v>0</v>
      </c>
      <c r="AF1545">
        <v>1</v>
      </c>
      <c r="AG1545">
        <v>0</v>
      </c>
      <c r="AH1545">
        <v>0</v>
      </c>
      <c r="AI1545">
        <v>0</v>
      </c>
      <c r="AJ1545" t="str" cm="1">
        <f t="array" ref="AJ154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4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45">
        <v>0</v>
      </c>
      <c r="AM1545">
        <v>0</v>
      </c>
      <c r="AN1545">
        <v>0</v>
      </c>
      <c r="AO1545">
        <v>0</v>
      </c>
      <c r="AP1545">
        <v>1</v>
      </c>
      <c r="AQ1545" t="str" cm="1">
        <f t="array" ref="AQ154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545" t="str" cm="1">
        <f t="array" ref="AR154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45">
        <v>597</v>
      </c>
      <c r="AT1545">
        <v>561</v>
      </c>
      <c r="AU1545">
        <v>0</v>
      </c>
      <c r="AV1545">
        <v>2</v>
      </c>
      <c r="AW1545" t="s">
        <v>46</v>
      </c>
      <c r="AX1545" t="s">
        <v>11</v>
      </c>
      <c r="AY1545" t="str">
        <f t="shared" si="217"/>
        <v>Web</v>
      </c>
      <c r="AZ1545">
        <v>18</v>
      </c>
      <c r="BA1545" t="s">
        <v>44</v>
      </c>
      <c r="BB1545">
        <f t="shared" si="218"/>
        <v>18</v>
      </c>
      <c r="BC1545">
        <f t="shared" si="219"/>
        <v>633</v>
      </c>
      <c r="BD1545">
        <f t="shared" si="220"/>
        <v>5</v>
      </c>
      <c r="BE1545">
        <f t="shared" si="221"/>
        <v>7</v>
      </c>
      <c r="BF1545">
        <f t="shared" si="222"/>
        <v>5</v>
      </c>
      <c r="BG1545">
        <f t="shared" si="223"/>
        <v>17</v>
      </c>
      <c r="BH1545">
        <f t="shared" si="224"/>
        <v>5</v>
      </c>
      <c r="BI1545" t="str">
        <f>VLOOKUP(BH1545,'Additional Data'!$E$1:$F$12,2,FALSE)</f>
        <v>Loyal Customer</v>
      </c>
      <c r="BJ1545" t="str">
        <f>IF(G1545 &lt;= 'Additional Data'!$Q$2, "Low", IF(G1545 &lt;= 'Additional Data'!$Q$3, "Medium", "High"))</f>
        <v>Medium</v>
      </c>
      <c r="BK1545" t="str">
        <f>IF(K1545 &lt;= 'Additional Data'!$V$2, "Low", IF(K1545 &lt;= 'Additional Data'!$V$3, "Medium", "High"))</f>
        <v>Medium</v>
      </c>
      <c r="BL1545" t="str">
        <f>IF(L1545 &lt;= 'Additional Data'!$AA$2, "Low", IF(L1545 &lt;= 'Additional Data'!$AA$3, "Medium", "High"))</f>
        <v>Medium</v>
      </c>
      <c r="BM1545">
        <v>1544</v>
      </c>
    </row>
    <row r="1546" spans="1:65" x14ac:dyDescent="0.25">
      <c r="A1546">
        <v>75283</v>
      </c>
      <c r="B1546" t="str">
        <f>IF(A1546 &lt;= 'Additional Data'!$B$2,"Low", IF(A1546 &lt;='Additional Data'!$B$3, "Medium", "High"))</f>
        <v>High</v>
      </c>
      <c r="C1546">
        <v>1</v>
      </c>
      <c r="D1546">
        <v>2</v>
      </c>
      <c r="E1546">
        <v>26</v>
      </c>
      <c r="F1546" t="str">
        <f t="shared" si="216"/>
        <v>Recent</v>
      </c>
      <c r="G1546">
        <v>733</v>
      </c>
      <c r="H1546">
        <v>9</v>
      </c>
      <c r="I1546">
        <v>180</v>
      </c>
      <c r="J1546">
        <v>12</v>
      </c>
      <c r="K1546">
        <v>19</v>
      </c>
      <c r="L1546">
        <v>66</v>
      </c>
      <c r="M1546">
        <f>INDEX('Additional Data'!$H$2:$M$2, MATCH(MAX(G1546:L1546), G1546:L1546,0))</f>
        <v>0</v>
      </c>
      <c r="N1546">
        <v>11</v>
      </c>
      <c r="O1546">
        <v>6</v>
      </c>
      <c r="P1546">
        <v>3</v>
      </c>
      <c r="Q1546">
        <v>5</v>
      </c>
      <c r="R1546">
        <v>4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3</v>
      </c>
      <c r="Z1546">
        <v>11</v>
      </c>
      <c r="AA1546">
        <v>0</v>
      </c>
      <c r="AB1546">
        <v>63</v>
      </c>
      <c r="AC1546" t="str" cm="1">
        <f t="array" ref="AC1546">_xlfn.IFS(AB1546 &lt; 30, "&lt; 30", AB1546 &lt; 40, "30-39", AB1546 &lt; 50, "40-49", AB1546 &gt;= 50, "50+")</f>
        <v>50+</v>
      </c>
      <c r="AD1546">
        <v>2618</v>
      </c>
      <c r="AE1546">
        <v>0</v>
      </c>
      <c r="AF1546">
        <v>1</v>
      </c>
      <c r="AG1546">
        <v>0</v>
      </c>
      <c r="AH1546">
        <v>0</v>
      </c>
      <c r="AI1546">
        <v>0</v>
      </c>
      <c r="AJ1546" t="str" cm="1">
        <f t="array" ref="AJ154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4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46">
        <v>0</v>
      </c>
      <c r="AM1546">
        <v>0</v>
      </c>
      <c r="AN1546">
        <v>0</v>
      </c>
      <c r="AO1546">
        <v>0</v>
      </c>
      <c r="AP1546">
        <v>1</v>
      </c>
      <c r="AQ1546" t="str" cm="1">
        <f t="array" ref="AQ154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546" t="str" cm="1">
        <f t="array" ref="AR154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46">
        <v>953</v>
      </c>
      <c r="AT1546">
        <v>887</v>
      </c>
      <c r="AU1546">
        <v>0</v>
      </c>
      <c r="AV1546">
        <v>3</v>
      </c>
      <c r="AW1546" t="s">
        <v>46</v>
      </c>
      <c r="AX1546" t="s">
        <v>11</v>
      </c>
      <c r="AY1546" t="str">
        <f t="shared" si="217"/>
        <v>Web</v>
      </c>
      <c r="AZ1546">
        <v>14</v>
      </c>
      <c r="BA1546" t="s">
        <v>44</v>
      </c>
      <c r="BB1546">
        <f t="shared" si="218"/>
        <v>14</v>
      </c>
      <c r="BC1546">
        <f t="shared" si="219"/>
        <v>1019</v>
      </c>
      <c r="BD1546">
        <f t="shared" si="220"/>
        <v>8</v>
      </c>
      <c r="BE1546">
        <f t="shared" si="221"/>
        <v>5</v>
      </c>
      <c r="BF1546">
        <f t="shared" si="222"/>
        <v>7</v>
      </c>
      <c r="BG1546">
        <f t="shared" si="223"/>
        <v>20</v>
      </c>
      <c r="BH1546">
        <f t="shared" si="224"/>
        <v>7</v>
      </c>
      <c r="BI1546" t="str">
        <f>VLOOKUP(BH1546,'Additional Data'!$E$1:$F$12,2,FALSE)</f>
        <v>Loyal Customer</v>
      </c>
      <c r="BJ1546" t="str">
        <f>IF(G1546 &lt;= 'Additional Data'!$Q$2, "Low", IF(G1546 &lt;= 'Additional Data'!$Q$3, "Medium", "High"))</f>
        <v>High</v>
      </c>
      <c r="BK1546" t="str">
        <f>IF(K1546 &lt;= 'Additional Data'!$V$2, "Low", IF(K1546 &lt;= 'Additional Data'!$V$3, "Medium", "High"))</f>
        <v>Medium</v>
      </c>
      <c r="BL1546" t="str">
        <f>IF(L1546 &lt;= 'Additional Data'!$AA$2, "Low", IF(L1546 &lt;= 'Additional Data'!$AA$3, "Medium", "High"))</f>
        <v>High</v>
      </c>
      <c r="BM1546">
        <v>1545</v>
      </c>
    </row>
    <row r="1547" spans="1:65" x14ac:dyDescent="0.25">
      <c r="A1547">
        <v>82800</v>
      </c>
      <c r="B1547" t="str">
        <f>IF(A1547 &lt;= 'Additional Data'!$B$2,"Low", IF(A1547 &lt;='Additional Data'!$B$3, "Medium", "High"))</f>
        <v>High</v>
      </c>
      <c r="C1547">
        <v>0</v>
      </c>
      <c r="D1547">
        <v>0</v>
      </c>
      <c r="E1547">
        <v>23</v>
      </c>
      <c r="F1547" t="str">
        <f t="shared" si="216"/>
        <v>Recent</v>
      </c>
      <c r="G1547">
        <v>1006</v>
      </c>
      <c r="H1547">
        <v>22</v>
      </c>
      <c r="I1547">
        <v>115</v>
      </c>
      <c r="J1547">
        <v>59</v>
      </c>
      <c r="K1547">
        <v>68</v>
      </c>
      <c r="L1547">
        <v>45</v>
      </c>
      <c r="M1547">
        <f>INDEX('Additional Data'!$H$2:$M$2, MATCH(MAX(G1547:L1547), G1547:L1547,0))</f>
        <v>0</v>
      </c>
      <c r="N1547">
        <v>1</v>
      </c>
      <c r="O1547">
        <v>7</v>
      </c>
      <c r="P1547">
        <v>6</v>
      </c>
      <c r="Q1547">
        <v>12</v>
      </c>
      <c r="R1547">
        <v>3</v>
      </c>
      <c r="S1547">
        <v>0</v>
      </c>
      <c r="T1547">
        <v>0</v>
      </c>
      <c r="U1547">
        <v>1</v>
      </c>
      <c r="V1547">
        <v>1</v>
      </c>
      <c r="W1547">
        <v>0</v>
      </c>
      <c r="X1547">
        <v>0</v>
      </c>
      <c r="Y1547">
        <v>3</v>
      </c>
      <c r="Z1547">
        <v>11</v>
      </c>
      <c r="AA1547">
        <v>1</v>
      </c>
      <c r="AB1547">
        <v>74</v>
      </c>
      <c r="AC1547" t="str" cm="1">
        <f t="array" ref="AC1547">_xlfn.IFS(AB1547 &lt; 30, "&lt; 30", AB1547 &lt; 40, "30-39", AB1547 &lt; 50, "40-49", AB1547 &gt;= 50, "50+")</f>
        <v>50+</v>
      </c>
      <c r="AD1547">
        <v>2741</v>
      </c>
      <c r="AE1547">
        <v>0</v>
      </c>
      <c r="AF1547">
        <v>0</v>
      </c>
      <c r="AG1547">
        <v>1</v>
      </c>
      <c r="AH1547">
        <v>0</v>
      </c>
      <c r="AI1547">
        <v>0</v>
      </c>
      <c r="AJ1547" t="str" cm="1">
        <f t="array" ref="AJ154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54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47">
        <v>0</v>
      </c>
      <c r="AM1547">
        <v>0</v>
      </c>
      <c r="AN1547">
        <v>0</v>
      </c>
      <c r="AO1547">
        <v>0</v>
      </c>
      <c r="AP1547">
        <v>1</v>
      </c>
      <c r="AQ1547" t="str" cm="1">
        <f t="array" ref="AQ154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547" t="str" cm="1">
        <f t="array" ref="AR154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47">
        <v>1270</v>
      </c>
      <c r="AT1547">
        <v>1225</v>
      </c>
      <c r="AU1547">
        <v>2</v>
      </c>
      <c r="AV1547">
        <v>0</v>
      </c>
      <c r="AW1547" t="s">
        <v>43</v>
      </c>
      <c r="AX1547" t="s">
        <v>13</v>
      </c>
      <c r="AY1547" t="str">
        <f t="shared" si="217"/>
        <v>Store</v>
      </c>
      <c r="AZ1547">
        <v>25</v>
      </c>
      <c r="BA1547" t="s">
        <v>48</v>
      </c>
      <c r="BB1547">
        <f t="shared" si="218"/>
        <v>25</v>
      </c>
      <c r="BC1547">
        <f t="shared" si="219"/>
        <v>1315</v>
      </c>
      <c r="BD1547">
        <f t="shared" si="220"/>
        <v>8</v>
      </c>
      <c r="BE1547">
        <f t="shared" si="221"/>
        <v>9</v>
      </c>
      <c r="BF1547">
        <f t="shared" si="222"/>
        <v>8</v>
      </c>
      <c r="BG1547">
        <f t="shared" si="223"/>
        <v>25</v>
      </c>
      <c r="BH1547">
        <f t="shared" si="224"/>
        <v>9</v>
      </c>
      <c r="BI1547" t="str">
        <f>VLOOKUP(BH1547,'Additional Data'!$E$1:$F$12,2,FALSE)</f>
        <v>Top Customer</v>
      </c>
      <c r="BJ1547" t="str">
        <f>IF(G1547 &lt;= 'Additional Data'!$Q$2, "Low", IF(G1547 &lt;= 'Additional Data'!$Q$3, "Medium", "High"))</f>
        <v>High</v>
      </c>
      <c r="BK1547" t="str">
        <f>IF(K1547 &lt;= 'Additional Data'!$V$2, "Low", IF(K1547 &lt;= 'Additional Data'!$V$3, "Medium", "High"))</f>
        <v>High</v>
      </c>
      <c r="BL1547" t="str">
        <f>IF(L1547 &lt;= 'Additional Data'!$AA$2, "Low", IF(L1547 &lt;= 'Additional Data'!$AA$3, "Medium", "High"))</f>
        <v>Medium</v>
      </c>
      <c r="BM1547">
        <v>1546</v>
      </c>
    </row>
    <row r="1548" spans="1:65" x14ac:dyDescent="0.25">
      <c r="A1548">
        <v>38998</v>
      </c>
      <c r="B1548" t="str">
        <f>IF(A1548 &lt;= 'Additional Data'!$B$2,"Low", IF(A1548 &lt;='Additional Data'!$B$3, "Medium", "High"))</f>
        <v>Medium</v>
      </c>
      <c r="C1548">
        <v>1</v>
      </c>
      <c r="D1548">
        <v>1</v>
      </c>
      <c r="E1548">
        <v>92</v>
      </c>
      <c r="F1548" t="str">
        <f t="shared" si="216"/>
        <v>Old</v>
      </c>
      <c r="G1548">
        <v>34</v>
      </c>
      <c r="H1548">
        <v>1</v>
      </c>
      <c r="I1548">
        <v>14</v>
      </c>
      <c r="J1548">
        <v>0</v>
      </c>
      <c r="K1548">
        <v>0</v>
      </c>
      <c r="L1548">
        <v>5</v>
      </c>
      <c r="M1548">
        <f>INDEX('Additional Data'!$H$2:$M$2, MATCH(MAX(G1548:L1548), G1548:L1548,0))</f>
        <v>0</v>
      </c>
      <c r="N1548">
        <v>3</v>
      </c>
      <c r="O1548">
        <v>2</v>
      </c>
      <c r="P1548">
        <v>0</v>
      </c>
      <c r="Q1548">
        <v>3</v>
      </c>
      <c r="R1548">
        <v>8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1</v>
      </c>
      <c r="Y1548">
        <v>3</v>
      </c>
      <c r="Z1548">
        <v>11</v>
      </c>
      <c r="AA1548">
        <v>0</v>
      </c>
      <c r="AB1548">
        <v>66</v>
      </c>
      <c r="AC1548" t="str" cm="1">
        <f t="array" ref="AC1548">_xlfn.IFS(AB1548 &lt; 30, "&lt; 30", AB1548 &lt; 40, "30-39", AB1548 &lt; 50, "40-49", AB1548 &gt;= 50, "50+")</f>
        <v>50+</v>
      </c>
      <c r="AD1548">
        <v>2762</v>
      </c>
      <c r="AE1548">
        <v>0</v>
      </c>
      <c r="AF1548">
        <v>1</v>
      </c>
      <c r="AG1548">
        <v>0</v>
      </c>
      <c r="AH1548">
        <v>0</v>
      </c>
      <c r="AI1548">
        <v>0</v>
      </c>
      <c r="AJ1548" t="str" cm="1">
        <f t="array" ref="AJ154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4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48">
        <v>0</v>
      </c>
      <c r="AM1548">
        <v>0</v>
      </c>
      <c r="AN1548">
        <v>1</v>
      </c>
      <c r="AO1548">
        <v>0</v>
      </c>
      <c r="AP1548">
        <v>0</v>
      </c>
      <c r="AQ1548" t="str" cm="1">
        <f t="array" ref="AQ154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48" t="str" cm="1">
        <f t="array" ref="AR154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48">
        <v>49</v>
      </c>
      <c r="AT1548">
        <v>44</v>
      </c>
      <c r="AU1548">
        <v>0</v>
      </c>
      <c r="AV1548">
        <v>2</v>
      </c>
      <c r="AW1548" t="s">
        <v>45</v>
      </c>
      <c r="AX1548" t="s">
        <v>13</v>
      </c>
      <c r="AY1548" t="str">
        <f t="shared" si="217"/>
        <v>Store</v>
      </c>
      <c r="AZ1548">
        <v>5</v>
      </c>
      <c r="BA1548" t="s">
        <v>44</v>
      </c>
      <c r="BB1548">
        <f t="shared" si="218"/>
        <v>5</v>
      </c>
      <c r="BC1548">
        <f t="shared" si="219"/>
        <v>54</v>
      </c>
      <c r="BD1548">
        <f t="shared" si="220"/>
        <v>0.99999999999999978</v>
      </c>
      <c r="BE1548">
        <f t="shared" si="221"/>
        <v>1</v>
      </c>
      <c r="BF1548">
        <f t="shared" si="222"/>
        <v>1</v>
      </c>
      <c r="BG1548">
        <f t="shared" si="223"/>
        <v>3</v>
      </c>
      <c r="BH1548">
        <f t="shared" si="224"/>
        <v>0</v>
      </c>
      <c r="BI1548" t="str">
        <f>VLOOKUP(BH1548,'Additional Data'!$E$1:$F$12,2,FALSE)</f>
        <v>Churned Customer</v>
      </c>
      <c r="BJ1548" t="str">
        <f>IF(G1548 &lt;= 'Additional Data'!$Q$2, "Low", IF(G1548 &lt;= 'Additional Data'!$Q$3, "Medium", "High"))</f>
        <v>Medium</v>
      </c>
      <c r="BK1548" t="str">
        <f>IF(K1548 &lt;= 'Additional Data'!$V$2, "Low", IF(K1548 &lt;= 'Additional Data'!$V$3, "Medium", "High"))</f>
        <v>Low</v>
      </c>
      <c r="BL1548" t="str">
        <f>IF(L1548 &lt;= 'Additional Data'!$AA$2, "Low", IF(L1548 &lt;= 'Additional Data'!$AA$3, "Medium", "High"))</f>
        <v>Low</v>
      </c>
      <c r="BM1548">
        <v>1547</v>
      </c>
    </row>
    <row r="1549" spans="1:65" x14ac:dyDescent="0.25">
      <c r="A1549">
        <v>90638</v>
      </c>
      <c r="B1549" t="str">
        <f>IF(A1549 &lt;= 'Additional Data'!$B$2,"Low", IF(A1549 &lt;='Additional Data'!$B$3, "Medium", "High"))</f>
        <v>High</v>
      </c>
      <c r="C1549">
        <v>0</v>
      </c>
      <c r="D1549">
        <v>0</v>
      </c>
      <c r="E1549">
        <v>29</v>
      </c>
      <c r="F1549" t="str">
        <f t="shared" si="216"/>
        <v>Recent</v>
      </c>
      <c r="G1549">
        <v>1156</v>
      </c>
      <c r="H1549">
        <v>120</v>
      </c>
      <c r="I1549">
        <v>915</v>
      </c>
      <c r="J1549">
        <v>94</v>
      </c>
      <c r="K1549">
        <v>144</v>
      </c>
      <c r="L1549">
        <v>96</v>
      </c>
      <c r="M1549">
        <f>INDEX('Additional Data'!$H$2:$M$2, MATCH(MAX(G1549:L1549), G1549:L1549,0))</f>
        <v>0</v>
      </c>
      <c r="N1549">
        <v>1</v>
      </c>
      <c r="O1549">
        <v>3</v>
      </c>
      <c r="P1549">
        <v>4</v>
      </c>
      <c r="Q1549">
        <v>10</v>
      </c>
      <c r="R1549">
        <v>1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3</v>
      </c>
      <c r="Z1549">
        <v>11</v>
      </c>
      <c r="AA1549">
        <v>1</v>
      </c>
      <c r="AB1549">
        <v>29</v>
      </c>
      <c r="AC1549" t="str" cm="1">
        <f t="array" ref="AC1549">_xlfn.IFS(AB1549 &lt; 30, "&lt; 30", AB1549 &lt; 40, "30-39", AB1549 &lt; 50, "40-49", AB1549 &gt;= 50, "50+")</f>
        <v>&lt; 30</v>
      </c>
      <c r="AD1549">
        <v>2295</v>
      </c>
      <c r="AE1549">
        <v>0</v>
      </c>
      <c r="AF1549">
        <v>0</v>
      </c>
      <c r="AG1549">
        <v>1</v>
      </c>
      <c r="AH1549">
        <v>0</v>
      </c>
      <c r="AI1549">
        <v>0</v>
      </c>
      <c r="AJ1549" t="str" cm="1">
        <f t="array" ref="AJ154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54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49">
        <v>0</v>
      </c>
      <c r="AM1549">
        <v>0</v>
      </c>
      <c r="AN1549">
        <v>0</v>
      </c>
      <c r="AO1549">
        <v>1</v>
      </c>
      <c r="AP1549">
        <v>0</v>
      </c>
      <c r="AQ1549" t="str" cm="1">
        <f t="array" ref="AQ154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549" t="str" cm="1">
        <f t="array" ref="AR154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49">
        <v>2429</v>
      </c>
      <c r="AT1549">
        <v>2333</v>
      </c>
      <c r="AU1549">
        <v>1</v>
      </c>
      <c r="AV1549">
        <v>0</v>
      </c>
      <c r="AW1549" t="s">
        <v>43</v>
      </c>
      <c r="AX1549" t="s">
        <v>13</v>
      </c>
      <c r="AY1549" t="str">
        <f t="shared" si="217"/>
        <v>Store</v>
      </c>
      <c r="AZ1549">
        <v>17</v>
      </c>
      <c r="BA1549" t="s">
        <v>48</v>
      </c>
      <c r="BB1549">
        <f t="shared" si="218"/>
        <v>17</v>
      </c>
      <c r="BC1549">
        <f t="shared" si="219"/>
        <v>2525</v>
      </c>
      <c r="BD1549">
        <f t="shared" si="220"/>
        <v>8</v>
      </c>
      <c r="BE1549">
        <f t="shared" si="221"/>
        <v>6</v>
      </c>
      <c r="BF1549">
        <f t="shared" si="222"/>
        <v>9</v>
      </c>
      <c r="BG1549">
        <f t="shared" si="223"/>
        <v>23</v>
      </c>
      <c r="BH1549">
        <f t="shared" si="224"/>
        <v>8</v>
      </c>
      <c r="BI1549" t="str">
        <f>VLOOKUP(BH1549,'Additional Data'!$E$1:$F$12,2,FALSE)</f>
        <v>Top Customer</v>
      </c>
      <c r="BJ1549" t="str">
        <f>IF(G1549 &lt;= 'Additional Data'!$Q$2, "Low", IF(G1549 &lt;= 'Additional Data'!$Q$3, "Medium", "High"))</f>
        <v>High</v>
      </c>
      <c r="BK1549" t="str">
        <f>IF(K1549 &lt;= 'Additional Data'!$V$2, "Low", IF(K1549 &lt;= 'Additional Data'!$V$3, "Medium", "High"))</f>
        <v>High</v>
      </c>
      <c r="BL1549" t="str">
        <f>IF(L1549 &lt;= 'Additional Data'!$AA$2, "Low", IF(L1549 &lt;= 'Additional Data'!$AA$3, "Medium", "High"))</f>
        <v>High</v>
      </c>
      <c r="BM1549">
        <v>1548</v>
      </c>
    </row>
    <row r="1550" spans="1:65" x14ac:dyDescent="0.25">
      <c r="A1550">
        <v>27161</v>
      </c>
      <c r="B1550" t="str">
        <f>IF(A1550 &lt;= 'Additional Data'!$B$2,"Low", IF(A1550 &lt;='Additional Data'!$B$3, "Medium", "High"))</f>
        <v>Low</v>
      </c>
      <c r="C1550">
        <v>1</v>
      </c>
      <c r="D1550">
        <v>0</v>
      </c>
      <c r="E1550">
        <v>41</v>
      </c>
      <c r="F1550" t="str">
        <f t="shared" si="216"/>
        <v>Mid</v>
      </c>
      <c r="G1550">
        <v>7</v>
      </c>
      <c r="H1550">
        <v>4</v>
      </c>
      <c r="I1550">
        <v>23</v>
      </c>
      <c r="J1550">
        <v>7</v>
      </c>
      <c r="K1550">
        <v>0</v>
      </c>
      <c r="L1550">
        <v>11</v>
      </c>
      <c r="M1550">
        <f>INDEX('Additional Data'!$H$2:$M$2, MATCH(MAX(G1550:L1550), G1550:L1550,0))</f>
        <v>0</v>
      </c>
      <c r="N1550">
        <v>1</v>
      </c>
      <c r="O1550">
        <v>1</v>
      </c>
      <c r="P1550">
        <v>0</v>
      </c>
      <c r="Q1550">
        <v>3</v>
      </c>
      <c r="R1550">
        <v>7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3</v>
      </c>
      <c r="Z1550">
        <v>11</v>
      </c>
      <c r="AA1550">
        <v>0</v>
      </c>
      <c r="AB1550">
        <v>34</v>
      </c>
      <c r="AC1550" t="str" cm="1">
        <f t="array" ref="AC1550">_xlfn.IFS(AB1550 &lt; 30, "&lt; 30", AB1550 &lt; 40, "30-39", AB1550 &lt; 50, "40-49", AB1550 &gt;= 50, "50+")</f>
        <v>30-39</v>
      </c>
      <c r="AD1550">
        <v>2403</v>
      </c>
      <c r="AE1550">
        <v>0</v>
      </c>
      <c r="AF1550">
        <v>1</v>
      </c>
      <c r="AG1550">
        <v>0</v>
      </c>
      <c r="AH1550">
        <v>0</v>
      </c>
      <c r="AI1550">
        <v>0</v>
      </c>
      <c r="AJ1550" t="str" cm="1">
        <f t="array" ref="AJ155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5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50">
        <v>0</v>
      </c>
      <c r="AM1550">
        <v>0</v>
      </c>
      <c r="AN1550">
        <v>0</v>
      </c>
      <c r="AO1550">
        <v>1</v>
      </c>
      <c r="AP1550">
        <v>0</v>
      </c>
      <c r="AQ1550" t="str" cm="1">
        <f t="array" ref="AQ155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550" t="str" cm="1">
        <f t="array" ref="AR155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50">
        <v>41</v>
      </c>
      <c r="AT1550">
        <v>30</v>
      </c>
      <c r="AU1550">
        <v>0</v>
      </c>
      <c r="AV1550">
        <v>1</v>
      </c>
      <c r="AW1550" t="s">
        <v>45</v>
      </c>
      <c r="AX1550" t="s">
        <v>13</v>
      </c>
      <c r="AY1550" t="str">
        <f t="shared" si="217"/>
        <v>Store</v>
      </c>
      <c r="AZ1550">
        <v>4</v>
      </c>
      <c r="BA1550" t="s">
        <v>44</v>
      </c>
      <c r="BB1550">
        <f t="shared" si="218"/>
        <v>4</v>
      </c>
      <c r="BC1550">
        <f t="shared" si="219"/>
        <v>52</v>
      </c>
      <c r="BD1550">
        <f t="shared" si="220"/>
        <v>6</v>
      </c>
      <c r="BE1550">
        <f t="shared" si="221"/>
        <v>0</v>
      </c>
      <c r="BF1550">
        <f t="shared" si="222"/>
        <v>1</v>
      </c>
      <c r="BG1550">
        <f t="shared" si="223"/>
        <v>7</v>
      </c>
      <c r="BH1550">
        <f t="shared" si="224"/>
        <v>1</v>
      </c>
      <c r="BI1550" t="str">
        <f>VLOOKUP(BH1550,'Additional Data'!$E$1:$F$12,2,FALSE)</f>
        <v>Churned Customer</v>
      </c>
      <c r="BJ1550" t="str">
        <f>IF(G1550 &lt;= 'Additional Data'!$Q$2, "Low", IF(G1550 &lt;= 'Additional Data'!$Q$3, "Medium", "High"))</f>
        <v>Low</v>
      </c>
      <c r="BK1550" t="str">
        <f>IF(K1550 &lt;= 'Additional Data'!$V$2, "Low", IF(K1550 &lt;= 'Additional Data'!$V$3, "Medium", "High"))</f>
        <v>Low</v>
      </c>
      <c r="BL1550" t="str">
        <f>IF(L1550 &lt;= 'Additional Data'!$AA$2, "Low", IF(L1550 &lt;= 'Additional Data'!$AA$3, "Medium", "High"))</f>
        <v>Medium</v>
      </c>
      <c r="BM1550">
        <v>1549</v>
      </c>
    </row>
    <row r="1551" spans="1:65" x14ac:dyDescent="0.25">
      <c r="A1551">
        <v>42014</v>
      </c>
      <c r="B1551" t="str">
        <f>IF(A1551 &lt;= 'Additional Data'!$B$2,"Low", IF(A1551 &lt;='Additional Data'!$B$3, "Medium", "High"))</f>
        <v>Medium</v>
      </c>
      <c r="C1551">
        <v>1</v>
      </c>
      <c r="D1551">
        <v>0</v>
      </c>
      <c r="E1551">
        <v>56</v>
      </c>
      <c r="F1551" t="str">
        <f t="shared" si="216"/>
        <v>Mid</v>
      </c>
      <c r="G1551">
        <v>244</v>
      </c>
      <c r="H1551">
        <v>15</v>
      </c>
      <c r="I1551">
        <v>108</v>
      </c>
      <c r="J1551">
        <v>4</v>
      </c>
      <c r="K1551">
        <v>15</v>
      </c>
      <c r="L1551">
        <v>50</v>
      </c>
      <c r="M1551">
        <f>INDEX('Additional Data'!$H$2:$M$2, MATCH(MAX(G1551:L1551), G1551:L1551,0))</f>
        <v>0</v>
      </c>
      <c r="N1551">
        <v>6</v>
      </c>
      <c r="O1551">
        <v>7</v>
      </c>
      <c r="P1551">
        <v>1</v>
      </c>
      <c r="Q1551">
        <v>6</v>
      </c>
      <c r="R1551">
        <v>8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3</v>
      </c>
      <c r="Z1551">
        <v>11</v>
      </c>
      <c r="AA1551">
        <v>1</v>
      </c>
      <c r="AB1551">
        <v>43</v>
      </c>
      <c r="AC1551" t="str" cm="1">
        <f t="array" ref="AC1551">_xlfn.IFS(AB1551 &lt; 30, "&lt; 30", AB1551 &lt; 40, "30-39", AB1551 &lt; 50, "40-49", AB1551 &gt;= 50, "50+")</f>
        <v>40-49</v>
      </c>
      <c r="AD1551">
        <v>2840</v>
      </c>
      <c r="AE1551">
        <v>0</v>
      </c>
      <c r="AF1551">
        <v>1</v>
      </c>
      <c r="AG1551">
        <v>0</v>
      </c>
      <c r="AH1551">
        <v>0</v>
      </c>
      <c r="AI1551">
        <v>0</v>
      </c>
      <c r="AJ1551" t="str" cm="1">
        <f t="array" ref="AJ155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5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51">
        <v>0</v>
      </c>
      <c r="AM1551">
        <v>0</v>
      </c>
      <c r="AN1551">
        <v>1</v>
      </c>
      <c r="AO1551">
        <v>0</v>
      </c>
      <c r="AP1551">
        <v>0</v>
      </c>
      <c r="AQ1551" t="str" cm="1">
        <f t="array" ref="AQ155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51" t="str" cm="1">
        <f t="array" ref="AR155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51">
        <v>386</v>
      </c>
      <c r="AT1551">
        <v>336</v>
      </c>
      <c r="AU1551">
        <v>0</v>
      </c>
      <c r="AV1551">
        <v>1</v>
      </c>
      <c r="AW1551" t="s">
        <v>46</v>
      </c>
      <c r="AX1551" t="s">
        <v>11</v>
      </c>
      <c r="AY1551" t="str">
        <f t="shared" si="217"/>
        <v>Web</v>
      </c>
      <c r="AZ1551">
        <v>14</v>
      </c>
      <c r="BA1551" t="s">
        <v>44</v>
      </c>
      <c r="BB1551">
        <f t="shared" si="218"/>
        <v>14</v>
      </c>
      <c r="BC1551">
        <f t="shared" si="219"/>
        <v>436</v>
      </c>
      <c r="BD1551">
        <f t="shared" si="220"/>
        <v>5</v>
      </c>
      <c r="BE1551">
        <f t="shared" si="221"/>
        <v>5</v>
      </c>
      <c r="BF1551">
        <f t="shared" si="222"/>
        <v>5</v>
      </c>
      <c r="BG1551">
        <f t="shared" si="223"/>
        <v>15</v>
      </c>
      <c r="BH1551">
        <f t="shared" si="224"/>
        <v>4</v>
      </c>
      <c r="BI1551" t="str">
        <f>VLOOKUP(BH1551,'Additional Data'!$E$1:$F$12,2,FALSE)</f>
        <v>At Risk</v>
      </c>
      <c r="BJ1551" t="str">
        <f>IF(G1551 &lt;= 'Additional Data'!$Q$2, "Low", IF(G1551 &lt;= 'Additional Data'!$Q$3, "Medium", "High"))</f>
        <v>Medium</v>
      </c>
      <c r="BK1551" t="str">
        <f>IF(K1551 &lt;= 'Additional Data'!$V$2, "Low", IF(K1551 &lt;= 'Additional Data'!$V$3, "Medium", "High"))</f>
        <v>Medium</v>
      </c>
      <c r="BL1551" t="str">
        <f>IF(L1551 &lt;= 'Additional Data'!$AA$2, "Low", IF(L1551 &lt;= 'Additional Data'!$AA$3, "Medium", "High"))</f>
        <v>Medium</v>
      </c>
      <c r="BM1551">
        <v>1550</v>
      </c>
    </row>
    <row r="1552" spans="1:65" x14ac:dyDescent="0.25">
      <c r="A1552">
        <v>38201</v>
      </c>
      <c r="B1552" t="str">
        <f>IF(A1552 &lt;= 'Additional Data'!$B$2,"Low", IF(A1552 &lt;='Additional Data'!$B$3, "Medium", "High"))</f>
        <v>Medium</v>
      </c>
      <c r="C1552">
        <v>0</v>
      </c>
      <c r="D1552">
        <v>1</v>
      </c>
      <c r="E1552">
        <v>19</v>
      </c>
      <c r="F1552" t="str">
        <f t="shared" si="216"/>
        <v>Recent</v>
      </c>
      <c r="G1552">
        <v>233</v>
      </c>
      <c r="H1552">
        <v>0</v>
      </c>
      <c r="I1552">
        <v>23</v>
      </c>
      <c r="J1552">
        <v>0</v>
      </c>
      <c r="K1552">
        <v>0</v>
      </c>
      <c r="L1552">
        <v>12</v>
      </c>
      <c r="M1552">
        <f>INDEX('Additional Data'!$H$2:$M$2, MATCH(MAX(G1552:L1552), G1552:L1552,0))</f>
        <v>0</v>
      </c>
      <c r="N1552">
        <v>4</v>
      </c>
      <c r="O1552">
        <v>5</v>
      </c>
      <c r="P1552">
        <v>1</v>
      </c>
      <c r="Q1552">
        <v>5</v>
      </c>
      <c r="R1552">
        <v>8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3</v>
      </c>
      <c r="Z1552">
        <v>11</v>
      </c>
      <c r="AA1552">
        <v>0</v>
      </c>
      <c r="AB1552">
        <v>60</v>
      </c>
      <c r="AC1552" t="str" cm="1">
        <f t="array" ref="AC1552">_xlfn.IFS(AB1552 &lt; 30, "&lt; 30", AB1552 &lt; 40, "30-39", AB1552 &lt; 50, "40-49", AB1552 &gt;= 50, "50+")</f>
        <v>50+</v>
      </c>
      <c r="AD1552">
        <v>2616</v>
      </c>
      <c r="AE1552">
        <v>0</v>
      </c>
      <c r="AF1552">
        <v>0</v>
      </c>
      <c r="AG1552">
        <v>0</v>
      </c>
      <c r="AH1552">
        <v>1</v>
      </c>
      <c r="AI1552">
        <v>0</v>
      </c>
      <c r="AJ1552" t="str" cm="1">
        <f t="array" ref="AJ155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55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52">
        <v>0</v>
      </c>
      <c r="AM1552">
        <v>0</v>
      </c>
      <c r="AN1552">
        <v>0</v>
      </c>
      <c r="AO1552">
        <v>0</v>
      </c>
      <c r="AP1552">
        <v>1</v>
      </c>
      <c r="AQ1552" t="str" cm="1">
        <f t="array" ref="AQ155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552" t="str" cm="1">
        <f t="array" ref="AR155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52">
        <v>256</v>
      </c>
      <c r="AT1552">
        <v>244</v>
      </c>
      <c r="AU1552">
        <v>0</v>
      </c>
      <c r="AV1552">
        <v>1</v>
      </c>
      <c r="AW1552" t="s">
        <v>47</v>
      </c>
      <c r="AX1552" t="s">
        <v>11</v>
      </c>
      <c r="AY1552" t="str">
        <f t="shared" si="217"/>
        <v>Web</v>
      </c>
      <c r="AZ1552">
        <v>11</v>
      </c>
      <c r="BA1552" t="s">
        <v>44</v>
      </c>
      <c r="BB1552">
        <f t="shared" si="218"/>
        <v>11</v>
      </c>
      <c r="BC1552">
        <f t="shared" si="219"/>
        <v>268</v>
      </c>
      <c r="BD1552">
        <f t="shared" si="220"/>
        <v>9</v>
      </c>
      <c r="BE1552">
        <f t="shared" si="221"/>
        <v>4</v>
      </c>
      <c r="BF1552">
        <f t="shared" si="222"/>
        <v>4</v>
      </c>
      <c r="BG1552">
        <f t="shared" si="223"/>
        <v>17</v>
      </c>
      <c r="BH1552">
        <f t="shared" si="224"/>
        <v>5</v>
      </c>
      <c r="BI1552" t="str">
        <f>VLOOKUP(BH1552,'Additional Data'!$E$1:$F$12,2,FALSE)</f>
        <v>Loyal Customer</v>
      </c>
      <c r="BJ1552" t="str">
        <f>IF(G1552 &lt;= 'Additional Data'!$Q$2, "Low", IF(G1552 &lt;= 'Additional Data'!$Q$3, "Medium", "High"))</f>
        <v>Medium</v>
      </c>
      <c r="BK1552" t="str">
        <f>IF(K1552 &lt;= 'Additional Data'!$V$2, "Low", IF(K1552 &lt;= 'Additional Data'!$V$3, "Medium", "High"))</f>
        <v>Low</v>
      </c>
      <c r="BL1552" t="str">
        <f>IF(L1552 &lt;= 'Additional Data'!$AA$2, "Low", IF(L1552 &lt;= 'Additional Data'!$AA$3, "Medium", "High"))</f>
        <v>Medium</v>
      </c>
      <c r="BM1552">
        <v>1551</v>
      </c>
    </row>
    <row r="1553" spans="1:65" x14ac:dyDescent="0.25">
      <c r="A1553">
        <v>45203</v>
      </c>
      <c r="B1553" t="str">
        <f>IF(A1553 &lt;= 'Additional Data'!$B$2,"Low", IF(A1553 &lt;='Additional Data'!$B$3, "Medium", "High"))</f>
        <v>Medium</v>
      </c>
      <c r="C1553">
        <v>2</v>
      </c>
      <c r="D1553">
        <v>0</v>
      </c>
      <c r="E1553">
        <v>4</v>
      </c>
      <c r="F1553" t="str">
        <f t="shared" si="216"/>
        <v>Very Recent</v>
      </c>
      <c r="G1553">
        <v>35</v>
      </c>
      <c r="H1553">
        <v>3</v>
      </c>
      <c r="I1553">
        <v>67</v>
      </c>
      <c r="J1553">
        <v>10</v>
      </c>
      <c r="K1553">
        <v>8</v>
      </c>
      <c r="L1553">
        <v>24</v>
      </c>
      <c r="M1553">
        <f>INDEX('Additional Data'!$H$2:$M$2, MATCH(MAX(G1553:L1553), G1553:L1553,0))</f>
        <v>0</v>
      </c>
      <c r="N1553">
        <v>1</v>
      </c>
      <c r="O1553">
        <v>3</v>
      </c>
      <c r="P1553">
        <v>1</v>
      </c>
      <c r="Q1553">
        <v>3</v>
      </c>
      <c r="R1553">
        <v>6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3</v>
      </c>
      <c r="Z1553">
        <v>11</v>
      </c>
      <c r="AA1553">
        <v>1</v>
      </c>
      <c r="AB1553">
        <v>38</v>
      </c>
      <c r="AC1553" t="str" cm="1">
        <f t="array" ref="AC1553">_xlfn.IFS(AB1553 &lt; 30, "&lt; 30", AB1553 &lt; 40, "30-39", AB1553 &lt; 50, "40-49", AB1553 &gt;= 50, "50+")</f>
        <v>30-39</v>
      </c>
      <c r="AD1553">
        <v>2257</v>
      </c>
      <c r="AE1553">
        <v>0</v>
      </c>
      <c r="AF1553">
        <v>0</v>
      </c>
      <c r="AG1553">
        <v>0</v>
      </c>
      <c r="AH1553">
        <v>1</v>
      </c>
      <c r="AI1553">
        <v>0</v>
      </c>
      <c r="AJ1553" t="str" cm="1">
        <f t="array" ref="AJ155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55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53">
        <v>0</v>
      </c>
      <c r="AM1553">
        <v>0</v>
      </c>
      <c r="AN1553">
        <v>1</v>
      </c>
      <c r="AO1553">
        <v>0</v>
      </c>
      <c r="AP1553">
        <v>0</v>
      </c>
      <c r="AQ1553" t="str" cm="1">
        <f t="array" ref="AQ155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53" t="str" cm="1">
        <f t="array" ref="AR155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53">
        <v>123</v>
      </c>
      <c r="AT1553">
        <v>99</v>
      </c>
      <c r="AU1553">
        <v>0</v>
      </c>
      <c r="AV1553">
        <v>2</v>
      </c>
      <c r="AW1553" t="s">
        <v>47</v>
      </c>
      <c r="AX1553" t="s">
        <v>11</v>
      </c>
      <c r="AY1553" t="str">
        <f t="shared" si="217"/>
        <v>Web</v>
      </c>
      <c r="AZ1553">
        <v>7</v>
      </c>
      <c r="BA1553" t="s">
        <v>44</v>
      </c>
      <c r="BB1553">
        <f t="shared" si="218"/>
        <v>7</v>
      </c>
      <c r="BC1553">
        <f t="shared" si="219"/>
        <v>147</v>
      </c>
      <c r="BD1553">
        <f t="shared" si="220"/>
        <v>10</v>
      </c>
      <c r="BE1553">
        <f t="shared" si="221"/>
        <v>3</v>
      </c>
      <c r="BF1553">
        <f t="shared" si="222"/>
        <v>3</v>
      </c>
      <c r="BG1553">
        <f t="shared" si="223"/>
        <v>16</v>
      </c>
      <c r="BH1553">
        <f t="shared" si="224"/>
        <v>5</v>
      </c>
      <c r="BI1553" t="str">
        <f>VLOOKUP(BH1553,'Additional Data'!$E$1:$F$12,2,FALSE)</f>
        <v>Loyal Customer</v>
      </c>
      <c r="BJ1553" t="str">
        <f>IF(G1553 &lt;= 'Additional Data'!$Q$2, "Low", IF(G1553 &lt;= 'Additional Data'!$Q$3, "Medium", "High"))</f>
        <v>Medium</v>
      </c>
      <c r="BK1553" t="str">
        <f>IF(K1553 &lt;= 'Additional Data'!$V$2, "Low", IF(K1553 &lt;= 'Additional Data'!$V$3, "Medium", "High"))</f>
        <v>Medium</v>
      </c>
      <c r="BL1553" t="str">
        <f>IF(L1553 &lt;= 'Additional Data'!$AA$2, "Low", IF(L1553 &lt;= 'Additional Data'!$AA$3, "Medium", "High"))</f>
        <v>Medium</v>
      </c>
      <c r="BM1553">
        <v>1552</v>
      </c>
    </row>
    <row r="1554" spans="1:65" x14ac:dyDescent="0.25">
      <c r="A1554">
        <v>81574</v>
      </c>
      <c r="B1554" t="str">
        <f>IF(A1554 &lt;= 'Additional Data'!$B$2,"Low", IF(A1554 &lt;='Additional Data'!$B$3, "Medium", "High"))</f>
        <v>High</v>
      </c>
      <c r="C1554">
        <v>0</v>
      </c>
      <c r="D1554">
        <v>0</v>
      </c>
      <c r="E1554">
        <v>89</v>
      </c>
      <c r="F1554" t="str">
        <f t="shared" si="216"/>
        <v>Old</v>
      </c>
      <c r="G1554">
        <v>1252</v>
      </c>
      <c r="H1554">
        <v>0</v>
      </c>
      <c r="I1554">
        <v>465</v>
      </c>
      <c r="J1554">
        <v>46</v>
      </c>
      <c r="K1554">
        <v>35</v>
      </c>
      <c r="L1554">
        <v>0</v>
      </c>
      <c r="M1554">
        <f>INDEX('Additional Data'!$H$2:$M$2, MATCH(MAX(G1554:L1554), G1554:L1554,0))</f>
        <v>0</v>
      </c>
      <c r="N1554">
        <v>1</v>
      </c>
      <c r="O1554">
        <v>4</v>
      </c>
      <c r="P1554">
        <v>5</v>
      </c>
      <c r="Q1554">
        <v>8</v>
      </c>
      <c r="R1554">
        <v>1</v>
      </c>
      <c r="S1554">
        <v>0</v>
      </c>
      <c r="T1554">
        <v>1</v>
      </c>
      <c r="U1554">
        <v>1</v>
      </c>
      <c r="V1554">
        <v>0</v>
      </c>
      <c r="W1554">
        <v>0</v>
      </c>
      <c r="X1554">
        <v>0</v>
      </c>
      <c r="Y1554">
        <v>3</v>
      </c>
      <c r="Z1554">
        <v>11</v>
      </c>
      <c r="AA1554">
        <v>0</v>
      </c>
      <c r="AB1554">
        <v>73</v>
      </c>
      <c r="AC1554" t="str" cm="1">
        <f t="array" ref="AC1554">_xlfn.IFS(AB1554 &lt; 30, "&lt; 30", AB1554 &lt; 40, "30-39", AB1554 &lt; 50, "40-49", AB1554 &gt;= 50, "50+")</f>
        <v>50+</v>
      </c>
      <c r="AD1554">
        <v>2221</v>
      </c>
      <c r="AE1554">
        <v>0</v>
      </c>
      <c r="AF1554">
        <v>0</v>
      </c>
      <c r="AG1554">
        <v>0</v>
      </c>
      <c r="AH1554">
        <v>1</v>
      </c>
      <c r="AI1554">
        <v>0</v>
      </c>
      <c r="AJ1554" t="str" cm="1">
        <f t="array" ref="AJ155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55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54">
        <v>0</v>
      </c>
      <c r="AM1554">
        <v>0</v>
      </c>
      <c r="AN1554">
        <v>0</v>
      </c>
      <c r="AO1554">
        <v>0</v>
      </c>
      <c r="AP1554">
        <v>1</v>
      </c>
      <c r="AQ1554" t="str" cm="1">
        <f t="array" ref="AQ155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554" t="str" cm="1">
        <f t="array" ref="AR155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54">
        <v>1798</v>
      </c>
      <c r="AT1554">
        <v>1798</v>
      </c>
      <c r="AU1554">
        <v>2</v>
      </c>
      <c r="AV1554">
        <v>0</v>
      </c>
      <c r="AW1554" t="s">
        <v>43</v>
      </c>
      <c r="AX1554" t="s">
        <v>13</v>
      </c>
      <c r="AY1554" t="str">
        <f t="shared" si="217"/>
        <v>Store</v>
      </c>
      <c r="AZ1554">
        <v>17</v>
      </c>
      <c r="BA1554" t="s">
        <v>48</v>
      </c>
      <c r="BB1554">
        <f t="shared" si="218"/>
        <v>17</v>
      </c>
      <c r="BC1554">
        <f t="shared" si="219"/>
        <v>1798</v>
      </c>
      <c r="BD1554">
        <f t="shared" si="220"/>
        <v>1.9999999999999996</v>
      </c>
      <c r="BE1554">
        <f t="shared" si="221"/>
        <v>6</v>
      </c>
      <c r="BF1554">
        <f t="shared" si="222"/>
        <v>9</v>
      </c>
      <c r="BG1554">
        <f t="shared" si="223"/>
        <v>17</v>
      </c>
      <c r="BH1554">
        <f t="shared" si="224"/>
        <v>5</v>
      </c>
      <c r="BI1554" t="str">
        <f>VLOOKUP(BH1554,'Additional Data'!$E$1:$F$12,2,FALSE)</f>
        <v>Loyal Customer</v>
      </c>
      <c r="BJ1554" t="str">
        <f>IF(G1554 &lt;= 'Additional Data'!$Q$2, "Low", IF(G1554 &lt;= 'Additional Data'!$Q$3, "Medium", "High"))</f>
        <v>High</v>
      </c>
      <c r="BK1554" t="str">
        <f>IF(K1554 &lt;= 'Additional Data'!$V$2, "Low", IF(K1554 &lt;= 'Additional Data'!$V$3, "Medium", "High"))</f>
        <v>High</v>
      </c>
      <c r="BL1554" t="str">
        <f>IF(L1554 &lt;= 'Additional Data'!$AA$2, "Low", IF(L1554 &lt;= 'Additional Data'!$AA$3, "Medium", "High"))</f>
        <v>Low</v>
      </c>
      <c r="BM1554">
        <v>1553</v>
      </c>
    </row>
    <row r="1555" spans="1:65" x14ac:dyDescent="0.25">
      <c r="A1555">
        <v>34935</v>
      </c>
      <c r="B1555" t="str">
        <f>IF(A1555 &lt;= 'Additional Data'!$B$2,"Low", IF(A1555 &lt;='Additional Data'!$B$3, "Medium", "High"))</f>
        <v>Low</v>
      </c>
      <c r="C1555">
        <v>0</v>
      </c>
      <c r="D1555">
        <v>0</v>
      </c>
      <c r="E1555">
        <v>71</v>
      </c>
      <c r="F1555" t="str">
        <f t="shared" si="216"/>
        <v>Old</v>
      </c>
      <c r="G1555">
        <v>34</v>
      </c>
      <c r="H1555">
        <v>4</v>
      </c>
      <c r="I1555">
        <v>66</v>
      </c>
      <c r="J1555">
        <v>3</v>
      </c>
      <c r="K1555">
        <v>10</v>
      </c>
      <c r="L1555">
        <v>20</v>
      </c>
      <c r="M1555">
        <f>INDEX('Additional Data'!$H$2:$M$2, MATCH(MAX(G1555:L1555), G1555:L1555,0))</f>
        <v>0</v>
      </c>
      <c r="N1555">
        <v>1</v>
      </c>
      <c r="O1555">
        <v>2</v>
      </c>
      <c r="P1555">
        <v>1</v>
      </c>
      <c r="Q1555">
        <v>4</v>
      </c>
      <c r="R1555">
        <v>7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3</v>
      </c>
      <c r="Z1555">
        <v>11</v>
      </c>
      <c r="AA1555">
        <v>0</v>
      </c>
      <c r="AB1555">
        <v>28</v>
      </c>
      <c r="AC1555" t="str" cm="1">
        <f t="array" ref="AC1555">_xlfn.IFS(AB1555 &lt; 30, "&lt; 30", AB1555 &lt; 40, "30-39", AB1555 &lt; 50, "40-49", AB1555 &gt;= 50, "50+")</f>
        <v>&lt; 30</v>
      </c>
      <c r="AD1555">
        <v>2532</v>
      </c>
      <c r="AE1555">
        <v>0</v>
      </c>
      <c r="AF1555">
        <v>1</v>
      </c>
      <c r="AG1555">
        <v>0</v>
      </c>
      <c r="AH1555">
        <v>0</v>
      </c>
      <c r="AI1555">
        <v>0</v>
      </c>
      <c r="AJ1555" t="str" cm="1">
        <f t="array" ref="AJ155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5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55">
        <v>0</v>
      </c>
      <c r="AM1555">
        <v>0</v>
      </c>
      <c r="AN1555">
        <v>1</v>
      </c>
      <c r="AO1555">
        <v>0</v>
      </c>
      <c r="AP1555">
        <v>0</v>
      </c>
      <c r="AQ1555" t="str" cm="1">
        <f t="array" ref="AQ155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55" t="str" cm="1">
        <f t="array" ref="AR155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55">
        <v>117</v>
      </c>
      <c r="AT1555">
        <v>97</v>
      </c>
      <c r="AU1555">
        <v>0</v>
      </c>
      <c r="AV1555">
        <v>0</v>
      </c>
      <c r="AW1555" t="s">
        <v>47</v>
      </c>
      <c r="AX1555" t="s">
        <v>13</v>
      </c>
      <c r="AY1555" t="str">
        <f t="shared" si="217"/>
        <v>Store</v>
      </c>
      <c r="AZ1555">
        <v>7</v>
      </c>
      <c r="BA1555" t="s">
        <v>44</v>
      </c>
      <c r="BB1555">
        <f t="shared" si="218"/>
        <v>7</v>
      </c>
      <c r="BC1555">
        <f t="shared" si="219"/>
        <v>137</v>
      </c>
      <c r="BD1555">
        <f t="shared" si="220"/>
        <v>3.0000000000000004</v>
      </c>
      <c r="BE1555">
        <f t="shared" si="221"/>
        <v>3</v>
      </c>
      <c r="BF1555">
        <f t="shared" si="222"/>
        <v>3</v>
      </c>
      <c r="BG1555">
        <f t="shared" si="223"/>
        <v>9</v>
      </c>
      <c r="BH1555">
        <f t="shared" si="224"/>
        <v>2</v>
      </c>
      <c r="BI1555" t="str">
        <f>VLOOKUP(BH1555,'Additional Data'!$E$1:$F$12,2,FALSE)</f>
        <v>Churned Customer</v>
      </c>
      <c r="BJ1555" t="str">
        <f>IF(G1555 &lt;= 'Additional Data'!$Q$2, "Low", IF(G1555 &lt;= 'Additional Data'!$Q$3, "Medium", "High"))</f>
        <v>Medium</v>
      </c>
      <c r="BK1555" t="str">
        <f>IF(K1555 &lt;= 'Additional Data'!$V$2, "Low", IF(K1555 &lt;= 'Additional Data'!$V$3, "Medium", "High"))</f>
        <v>Medium</v>
      </c>
      <c r="BL1555" t="str">
        <f>IF(L1555 &lt;= 'Additional Data'!$AA$2, "Low", IF(L1555 &lt;= 'Additional Data'!$AA$3, "Medium", "High"))</f>
        <v>Medium</v>
      </c>
      <c r="BM1555">
        <v>1554</v>
      </c>
    </row>
    <row r="1556" spans="1:65" x14ac:dyDescent="0.25">
      <c r="A1556">
        <v>60482</v>
      </c>
      <c r="B1556" t="str">
        <f>IF(A1556 &lt;= 'Additional Data'!$B$2,"Low", IF(A1556 &lt;='Additional Data'!$B$3, "Medium", "High"))</f>
        <v>Medium</v>
      </c>
      <c r="C1556">
        <v>0</v>
      </c>
      <c r="D1556">
        <v>1</v>
      </c>
      <c r="E1556">
        <v>81</v>
      </c>
      <c r="F1556" t="str">
        <f t="shared" si="216"/>
        <v>Old</v>
      </c>
      <c r="G1556">
        <v>255</v>
      </c>
      <c r="H1556">
        <v>43</v>
      </c>
      <c r="I1556">
        <v>134</v>
      </c>
      <c r="J1556">
        <v>37</v>
      </c>
      <c r="K1556">
        <v>14</v>
      </c>
      <c r="L1556">
        <v>24</v>
      </c>
      <c r="M1556">
        <f>INDEX('Additional Data'!$H$2:$M$2, MATCH(MAX(G1556:L1556), G1556:L1556,0))</f>
        <v>0</v>
      </c>
      <c r="N1556">
        <v>1</v>
      </c>
      <c r="O1556">
        <v>7</v>
      </c>
      <c r="P1556">
        <v>2</v>
      </c>
      <c r="Q1556">
        <v>7</v>
      </c>
      <c r="R1556">
        <v>7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3</v>
      </c>
      <c r="Z1556">
        <v>11</v>
      </c>
      <c r="AA1556">
        <v>0</v>
      </c>
      <c r="AB1556">
        <v>44</v>
      </c>
      <c r="AC1556" t="str" cm="1">
        <f t="array" ref="AC1556">_xlfn.IFS(AB1556 &lt; 30, "&lt; 30", AB1556 &lt; 40, "30-39", AB1556 &lt; 50, "40-49", AB1556 &gt;= 50, "50+")</f>
        <v>40-49</v>
      </c>
      <c r="AD1556">
        <v>2681</v>
      </c>
      <c r="AE1556">
        <v>0</v>
      </c>
      <c r="AF1556">
        <v>0</v>
      </c>
      <c r="AG1556">
        <v>1</v>
      </c>
      <c r="AH1556">
        <v>0</v>
      </c>
      <c r="AI1556">
        <v>0</v>
      </c>
      <c r="AJ1556" t="str" cm="1">
        <f t="array" ref="AJ155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55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56">
        <v>0</v>
      </c>
      <c r="AM1556">
        <v>0</v>
      </c>
      <c r="AN1556">
        <v>0</v>
      </c>
      <c r="AO1556">
        <v>1</v>
      </c>
      <c r="AP1556">
        <v>0</v>
      </c>
      <c r="AQ1556" t="str" cm="1">
        <f t="array" ref="AQ155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556" t="str" cm="1">
        <f t="array" ref="AR155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56">
        <v>483</v>
      </c>
      <c r="AT1556">
        <v>459</v>
      </c>
      <c r="AU1556">
        <v>0</v>
      </c>
      <c r="AV1556">
        <v>1</v>
      </c>
      <c r="AW1556" t="s">
        <v>46</v>
      </c>
      <c r="AX1556" t="s">
        <v>11</v>
      </c>
      <c r="AY1556" t="str">
        <f t="shared" si="217"/>
        <v>Web</v>
      </c>
      <c r="AZ1556">
        <v>16</v>
      </c>
      <c r="BA1556" t="s">
        <v>44</v>
      </c>
      <c r="BB1556">
        <f t="shared" si="218"/>
        <v>16</v>
      </c>
      <c r="BC1556">
        <f t="shared" si="219"/>
        <v>507</v>
      </c>
      <c r="BD1556">
        <f t="shared" si="220"/>
        <v>1.9999999999999996</v>
      </c>
      <c r="BE1556">
        <f t="shared" si="221"/>
        <v>6</v>
      </c>
      <c r="BF1556">
        <f t="shared" si="222"/>
        <v>5</v>
      </c>
      <c r="BG1556">
        <f t="shared" si="223"/>
        <v>13</v>
      </c>
      <c r="BH1556">
        <f t="shared" si="224"/>
        <v>3</v>
      </c>
      <c r="BI1556" t="str">
        <f>VLOOKUP(BH1556,'Additional Data'!$E$1:$F$12,2,FALSE)</f>
        <v>At Risk</v>
      </c>
      <c r="BJ1556" t="str">
        <f>IF(G1556 &lt;= 'Additional Data'!$Q$2, "Low", IF(G1556 &lt;= 'Additional Data'!$Q$3, "Medium", "High"))</f>
        <v>Medium</v>
      </c>
      <c r="BK1556" t="str">
        <f>IF(K1556 &lt;= 'Additional Data'!$V$2, "Low", IF(K1556 &lt;= 'Additional Data'!$V$3, "Medium", "High"))</f>
        <v>Medium</v>
      </c>
      <c r="BL1556" t="str">
        <f>IF(L1556 &lt;= 'Additional Data'!$AA$2, "Low", IF(L1556 &lt;= 'Additional Data'!$AA$3, "Medium", "High"))</f>
        <v>Medium</v>
      </c>
      <c r="BM1556">
        <v>1555</v>
      </c>
    </row>
    <row r="1557" spans="1:65" x14ac:dyDescent="0.25">
      <c r="A1557">
        <v>34633</v>
      </c>
      <c r="B1557" t="str">
        <f>IF(A1557 &lt;= 'Additional Data'!$B$2,"Low", IF(A1557 &lt;='Additional Data'!$B$3, "Medium", "High"))</f>
        <v>Low</v>
      </c>
      <c r="C1557">
        <v>2</v>
      </c>
      <c r="D1557">
        <v>1</v>
      </c>
      <c r="E1557">
        <v>31</v>
      </c>
      <c r="F1557" t="str">
        <f t="shared" si="216"/>
        <v>Mid</v>
      </c>
      <c r="G1557">
        <v>8</v>
      </c>
      <c r="H1557">
        <v>1</v>
      </c>
      <c r="I1557">
        <v>5</v>
      </c>
      <c r="J1557">
        <v>0</v>
      </c>
      <c r="K1557">
        <v>0</v>
      </c>
      <c r="L1557">
        <v>1</v>
      </c>
      <c r="M1557">
        <f>INDEX('Additional Data'!$H$2:$M$2, MATCH(MAX(G1557:L1557), G1557:L1557,0))</f>
        <v>0</v>
      </c>
      <c r="N1557">
        <v>1</v>
      </c>
      <c r="O1557">
        <v>1</v>
      </c>
      <c r="P1557">
        <v>0</v>
      </c>
      <c r="Q1557">
        <v>2</v>
      </c>
      <c r="R1557">
        <v>6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3</v>
      </c>
      <c r="Z1557">
        <v>11</v>
      </c>
      <c r="AA1557">
        <v>0</v>
      </c>
      <c r="AB1557">
        <v>64</v>
      </c>
      <c r="AC1557" t="str" cm="1">
        <f t="array" ref="AC1557">_xlfn.IFS(AB1557 &lt; 30, "&lt; 30", AB1557 &lt; 40, "30-39", AB1557 &lt; 50, "40-49", AB1557 &gt;= 50, "50+")</f>
        <v>50+</v>
      </c>
      <c r="AD1557">
        <v>2316</v>
      </c>
      <c r="AE1557">
        <v>0</v>
      </c>
      <c r="AF1557">
        <v>0</v>
      </c>
      <c r="AG1557">
        <v>0</v>
      </c>
      <c r="AH1557">
        <v>1</v>
      </c>
      <c r="AI1557">
        <v>0</v>
      </c>
      <c r="AJ1557" t="str" cm="1">
        <f t="array" ref="AJ155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55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57">
        <v>0</v>
      </c>
      <c r="AM1557">
        <v>0</v>
      </c>
      <c r="AN1557">
        <v>1</v>
      </c>
      <c r="AO1557">
        <v>0</v>
      </c>
      <c r="AP1557">
        <v>0</v>
      </c>
      <c r="AQ1557" t="str" cm="1">
        <f t="array" ref="AQ155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57" t="str" cm="1">
        <f t="array" ref="AR155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57">
        <v>14</v>
      </c>
      <c r="AT1557">
        <v>13</v>
      </c>
      <c r="AU1557">
        <v>0</v>
      </c>
      <c r="AV1557">
        <v>3</v>
      </c>
      <c r="AW1557" t="s">
        <v>45</v>
      </c>
      <c r="AX1557" t="s">
        <v>13</v>
      </c>
      <c r="AY1557" t="str">
        <f t="shared" si="217"/>
        <v>Store</v>
      </c>
      <c r="AZ1557">
        <v>3</v>
      </c>
      <c r="BA1557" t="s">
        <v>44</v>
      </c>
      <c r="BB1557">
        <f t="shared" si="218"/>
        <v>3</v>
      </c>
      <c r="BC1557">
        <f t="shared" si="219"/>
        <v>15</v>
      </c>
      <c r="BD1557">
        <f t="shared" si="220"/>
        <v>7</v>
      </c>
      <c r="BE1557">
        <f t="shared" si="221"/>
        <v>0</v>
      </c>
      <c r="BF1557">
        <f t="shared" si="222"/>
        <v>0</v>
      </c>
      <c r="BG1557">
        <f t="shared" si="223"/>
        <v>7</v>
      </c>
      <c r="BH1557">
        <f t="shared" si="224"/>
        <v>1</v>
      </c>
      <c r="BI1557" t="str">
        <f>VLOOKUP(BH1557,'Additional Data'!$E$1:$F$12,2,FALSE)</f>
        <v>Churned Customer</v>
      </c>
      <c r="BJ1557" t="str">
        <f>IF(G1557 &lt;= 'Additional Data'!$Q$2, "Low", IF(G1557 &lt;= 'Additional Data'!$Q$3, "Medium", "High"))</f>
        <v>Low</v>
      </c>
      <c r="BK1557" t="str">
        <f>IF(K1557 &lt;= 'Additional Data'!$V$2, "Low", IF(K1557 &lt;= 'Additional Data'!$V$3, "Medium", "High"))</f>
        <v>Low</v>
      </c>
      <c r="BL1557" t="str">
        <f>IF(L1557 &lt;= 'Additional Data'!$AA$2, "Low", IF(L1557 &lt;= 'Additional Data'!$AA$3, "Medium", "High"))</f>
        <v>Low</v>
      </c>
      <c r="BM1557">
        <v>1556</v>
      </c>
    </row>
    <row r="1558" spans="1:65" x14ac:dyDescent="0.25">
      <c r="A1558">
        <v>78093</v>
      </c>
      <c r="B1558" t="str">
        <f>IF(A1558 &lt;= 'Additional Data'!$B$2,"Low", IF(A1558 &lt;='Additional Data'!$B$3, "Medium", "High"))</f>
        <v>High</v>
      </c>
      <c r="C1558">
        <v>0</v>
      </c>
      <c r="D1558">
        <v>0</v>
      </c>
      <c r="E1558">
        <v>53</v>
      </c>
      <c r="F1558" t="str">
        <f t="shared" si="216"/>
        <v>Mid</v>
      </c>
      <c r="G1558">
        <v>368</v>
      </c>
      <c r="H1558">
        <v>32</v>
      </c>
      <c r="I1558">
        <v>639</v>
      </c>
      <c r="J1558">
        <v>13</v>
      </c>
      <c r="K1558">
        <v>43</v>
      </c>
      <c r="L1558">
        <v>10</v>
      </c>
      <c r="M1558">
        <f>INDEX('Additional Data'!$H$2:$M$2, MATCH(MAX(G1558:L1558), G1558:L1558,0))</f>
        <v>0</v>
      </c>
      <c r="N1558">
        <v>1</v>
      </c>
      <c r="O1558">
        <v>4</v>
      </c>
      <c r="P1558">
        <v>7</v>
      </c>
      <c r="Q1558">
        <v>5</v>
      </c>
      <c r="R1558">
        <v>1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3</v>
      </c>
      <c r="Z1558">
        <v>11</v>
      </c>
      <c r="AA1558">
        <v>0</v>
      </c>
      <c r="AB1558">
        <v>73</v>
      </c>
      <c r="AC1558" t="str" cm="1">
        <f t="array" ref="AC1558">_xlfn.IFS(AB1558 &lt; 30, "&lt; 30", AB1558 &lt; 40, "30-39", AB1558 &lt; 50, "40-49", AB1558 &gt;= 50, "50+")</f>
        <v>50+</v>
      </c>
      <c r="AD1558">
        <v>2359</v>
      </c>
      <c r="AE1558">
        <v>0</v>
      </c>
      <c r="AF1558">
        <v>0</v>
      </c>
      <c r="AG1558">
        <v>0</v>
      </c>
      <c r="AH1558">
        <v>1</v>
      </c>
      <c r="AI1558">
        <v>0</v>
      </c>
      <c r="AJ1558" t="str" cm="1">
        <f t="array" ref="AJ155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55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58">
        <v>0</v>
      </c>
      <c r="AM1558">
        <v>0</v>
      </c>
      <c r="AN1558">
        <v>0</v>
      </c>
      <c r="AO1558">
        <v>1</v>
      </c>
      <c r="AP1558">
        <v>0</v>
      </c>
      <c r="AQ1558" t="str" cm="1">
        <f t="array" ref="AQ155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558" t="str" cm="1">
        <f t="array" ref="AR155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58">
        <v>1095</v>
      </c>
      <c r="AT1558">
        <v>1085</v>
      </c>
      <c r="AU1558">
        <v>0</v>
      </c>
      <c r="AV1558">
        <v>0</v>
      </c>
      <c r="AW1558" t="s">
        <v>43</v>
      </c>
      <c r="AX1558" t="s">
        <v>12</v>
      </c>
      <c r="AY1558" t="str">
        <f t="shared" si="217"/>
        <v>Catalog</v>
      </c>
      <c r="AZ1558">
        <v>16</v>
      </c>
      <c r="BA1558" t="s">
        <v>44</v>
      </c>
      <c r="BB1558">
        <f t="shared" si="218"/>
        <v>16</v>
      </c>
      <c r="BC1558">
        <f t="shared" si="219"/>
        <v>1105</v>
      </c>
      <c r="BD1558">
        <f t="shared" si="220"/>
        <v>5</v>
      </c>
      <c r="BE1558">
        <f t="shared" si="221"/>
        <v>6</v>
      </c>
      <c r="BF1558">
        <f t="shared" si="222"/>
        <v>7</v>
      </c>
      <c r="BG1558">
        <f t="shared" si="223"/>
        <v>18</v>
      </c>
      <c r="BH1558">
        <f t="shared" si="224"/>
        <v>6</v>
      </c>
      <c r="BI1558" t="str">
        <f>VLOOKUP(BH1558,'Additional Data'!$E$1:$F$12,2,FALSE)</f>
        <v>Loyal Customer</v>
      </c>
      <c r="BJ1558" t="str">
        <f>IF(G1558 &lt;= 'Additional Data'!$Q$2, "Low", IF(G1558 &lt;= 'Additional Data'!$Q$3, "Medium", "High"))</f>
        <v>Medium</v>
      </c>
      <c r="BK1558" t="str">
        <f>IF(K1558 &lt;= 'Additional Data'!$V$2, "Low", IF(K1558 &lt;= 'Additional Data'!$V$3, "Medium", "High"))</f>
        <v>High</v>
      </c>
      <c r="BL1558" t="str">
        <f>IF(L1558 &lt;= 'Additional Data'!$AA$2, "Low", IF(L1558 &lt;= 'Additional Data'!$AA$3, "Medium", "High"))</f>
        <v>Medium</v>
      </c>
      <c r="BM1558">
        <v>1557</v>
      </c>
    </row>
    <row r="1559" spans="1:65" x14ac:dyDescent="0.25">
      <c r="A1559">
        <v>82460</v>
      </c>
      <c r="B1559" t="str">
        <f>IF(A1559 &lt;= 'Additional Data'!$B$2,"Low", IF(A1559 &lt;='Additional Data'!$B$3, "Medium", "High"))</f>
        <v>High</v>
      </c>
      <c r="C1559">
        <v>0</v>
      </c>
      <c r="D1559">
        <v>0</v>
      </c>
      <c r="E1559">
        <v>78</v>
      </c>
      <c r="F1559" t="str">
        <f t="shared" si="216"/>
        <v>Old</v>
      </c>
      <c r="G1559">
        <v>255</v>
      </c>
      <c r="H1559">
        <v>47</v>
      </c>
      <c r="I1559">
        <v>573</v>
      </c>
      <c r="J1559">
        <v>52</v>
      </c>
      <c r="K1559">
        <v>32</v>
      </c>
      <c r="L1559">
        <v>15</v>
      </c>
      <c r="M1559">
        <f>INDEX('Additional Data'!$H$2:$M$2, MATCH(MAX(G1559:L1559), G1559:L1559,0))</f>
        <v>0</v>
      </c>
      <c r="N1559">
        <v>1</v>
      </c>
      <c r="O1559">
        <v>5</v>
      </c>
      <c r="P1559">
        <v>3</v>
      </c>
      <c r="Q1559">
        <v>6</v>
      </c>
      <c r="R1559">
        <v>1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3</v>
      </c>
      <c r="Z1559">
        <v>11</v>
      </c>
      <c r="AA1559">
        <v>0</v>
      </c>
      <c r="AB1559">
        <v>70</v>
      </c>
      <c r="AC1559" t="str" cm="1">
        <f t="array" ref="AC1559">_xlfn.IFS(AB1559 &lt; 30, "&lt; 30", AB1559 &lt; 40, "30-39", AB1559 &lt; 50, "40-49", AB1559 &gt;= 50, "50+")</f>
        <v>50+</v>
      </c>
      <c r="AD1559">
        <v>2368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 t="str" cm="1">
        <f t="array" ref="AJ155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55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59">
        <v>0</v>
      </c>
      <c r="AM1559">
        <v>0</v>
      </c>
      <c r="AN1559">
        <v>1</v>
      </c>
      <c r="AO1559">
        <v>0</v>
      </c>
      <c r="AP1559">
        <v>0</v>
      </c>
      <c r="AQ1559" t="str" cm="1">
        <f t="array" ref="AQ155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59" t="str" cm="1">
        <f t="array" ref="AR155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59">
        <v>959</v>
      </c>
      <c r="AT1559">
        <v>944</v>
      </c>
      <c r="AU1559">
        <v>0</v>
      </c>
      <c r="AV1559">
        <v>0</v>
      </c>
      <c r="AW1559" t="s">
        <v>46</v>
      </c>
      <c r="AX1559" t="s">
        <v>13</v>
      </c>
      <c r="AY1559" t="str">
        <f t="shared" si="217"/>
        <v>Store</v>
      </c>
      <c r="AZ1559">
        <v>14</v>
      </c>
      <c r="BA1559" t="s">
        <v>44</v>
      </c>
      <c r="BB1559">
        <f t="shared" si="218"/>
        <v>14</v>
      </c>
      <c r="BC1559">
        <f t="shared" si="219"/>
        <v>974</v>
      </c>
      <c r="BD1559">
        <f t="shared" si="220"/>
        <v>3.0000000000000004</v>
      </c>
      <c r="BE1559">
        <f t="shared" si="221"/>
        <v>5</v>
      </c>
      <c r="BF1559">
        <f t="shared" si="222"/>
        <v>7</v>
      </c>
      <c r="BG1559">
        <f t="shared" si="223"/>
        <v>15</v>
      </c>
      <c r="BH1559">
        <f t="shared" si="224"/>
        <v>4</v>
      </c>
      <c r="BI1559" t="str">
        <f>VLOOKUP(BH1559,'Additional Data'!$E$1:$F$12,2,FALSE)</f>
        <v>At Risk</v>
      </c>
      <c r="BJ1559" t="str">
        <f>IF(G1559 &lt;= 'Additional Data'!$Q$2, "Low", IF(G1559 &lt;= 'Additional Data'!$Q$3, "Medium", "High"))</f>
        <v>Medium</v>
      </c>
      <c r="BK1559" t="str">
        <f>IF(K1559 &lt;= 'Additional Data'!$V$2, "Low", IF(K1559 &lt;= 'Additional Data'!$V$3, "Medium", "High"))</f>
        <v>Medium</v>
      </c>
      <c r="BL1559" t="str">
        <f>IF(L1559 &lt;= 'Additional Data'!$AA$2, "Low", IF(L1559 &lt;= 'Additional Data'!$AA$3, "Medium", "High"))</f>
        <v>Medium</v>
      </c>
      <c r="BM1559">
        <v>1558</v>
      </c>
    </row>
    <row r="1560" spans="1:65" x14ac:dyDescent="0.25">
      <c r="A1560">
        <v>45903</v>
      </c>
      <c r="B1560" t="str">
        <f>IF(A1560 &lt;= 'Additional Data'!$B$2,"Low", IF(A1560 &lt;='Additional Data'!$B$3, "Medium", "High"))</f>
        <v>Medium</v>
      </c>
      <c r="C1560">
        <v>0</v>
      </c>
      <c r="D1560">
        <v>1</v>
      </c>
      <c r="E1560">
        <v>80</v>
      </c>
      <c r="F1560" t="str">
        <f t="shared" si="216"/>
        <v>Old</v>
      </c>
      <c r="G1560">
        <v>33</v>
      </c>
      <c r="H1560">
        <v>8</v>
      </c>
      <c r="I1560">
        <v>10</v>
      </c>
      <c r="J1560">
        <v>2</v>
      </c>
      <c r="K1560">
        <v>10</v>
      </c>
      <c r="L1560">
        <v>3</v>
      </c>
      <c r="M1560">
        <f>INDEX('Additional Data'!$H$2:$M$2, MATCH(MAX(G1560:L1560), G1560:L1560,0))</f>
        <v>0</v>
      </c>
      <c r="N1560">
        <v>2</v>
      </c>
      <c r="O1560">
        <v>2</v>
      </c>
      <c r="P1560">
        <v>1</v>
      </c>
      <c r="Q1560">
        <v>3</v>
      </c>
      <c r="R1560">
        <v>4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3</v>
      </c>
      <c r="Z1560">
        <v>11</v>
      </c>
      <c r="AA1560">
        <v>0</v>
      </c>
      <c r="AB1560">
        <v>54</v>
      </c>
      <c r="AC1560" t="str" cm="1">
        <f t="array" ref="AC1560">_xlfn.IFS(AB1560 &lt; 30, "&lt; 30", AB1560 &lt; 40, "30-39", AB1560 &lt; 50, "40-49", AB1560 &gt;= 50, "50+")</f>
        <v>50+</v>
      </c>
      <c r="AD1560">
        <v>2226</v>
      </c>
      <c r="AE1560">
        <v>0</v>
      </c>
      <c r="AF1560">
        <v>0</v>
      </c>
      <c r="AG1560">
        <v>0</v>
      </c>
      <c r="AH1560">
        <v>1</v>
      </c>
      <c r="AI1560">
        <v>0</v>
      </c>
      <c r="AJ1560" t="str" cm="1">
        <f t="array" ref="AJ156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56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60">
        <v>0</v>
      </c>
      <c r="AM1560">
        <v>0</v>
      </c>
      <c r="AN1560">
        <v>0</v>
      </c>
      <c r="AO1560">
        <v>1</v>
      </c>
      <c r="AP1560">
        <v>0</v>
      </c>
      <c r="AQ1560" t="str" cm="1">
        <f t="array" ref="AQ156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560" t="str" cm="1">
        <f t="array" ref="AR156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60">
        <v>63</v>
      </c>
      <c r="AT1560">
        <v>60</v>
      </c>
      <c r="AU1560">
        <v>0</v>
      </c>
      <c r="AV1560">
        <v>1</v>
      </c>
      <c r="AW1560" t="s">
        <v>47</v>
      </c>
      <c r="AX1560" t="s">
        <v>13</v>
      </c>
      <c r="AY1560" t="str">
        <f t="shared" si="217"/>
        <v>Store</v>
      </c>
      <c r="AZ1560">
        <v>6</v>
      </c>
      <c r="BA1560" t="s">
        <v>44</v>
      </c>
      <c r="BB1560">
        <f t="shared" si="218"/>
        <v>6</v>
      </c>
      <c r="BC1560">
        <f t="shared" si="219"/>
        <v>66</v>
      </c>
      <c r="BD1560">
        <f t="shared" si="220"/>
        <v>1.9999999999999996</v>
      </c>
      <c r="BE1560">
        <f t="shared" si="221"/>
        <v>2</v>
      </c>
      <c r="BF1560">
        <f t="shared" si="222"/>
        <v>2</v>
      </c>
      <c r="BG1560">
        <f t="shared" si="223"/>
        <v>6</v>
      </c>
      <c r="BH1560">
        <f t="shared" si="224"/>
        <v>0</v>
      </c>
      <c r="BI1560" t="str">
        <f>VLOOKUP(BH1560,'Additional Data'!$E$1:$F$12,2,FALSE)</f>
        <v>Churned Customer</v>
      </c>
      <c r="BJ1560" t="str">
        <f>IF(G1560 &lt;= 'Additional Data'!$Q$2, "Low", IF(G1560 &lt;= 'Additional Data'!$Q$3, "Medium", "High"))</f>
        <v>Medium</v>
      </c>
      <c r="BK1560" t="str">
        <f>IF(K1560 &lt;= 'Additional Data'!$V$2, "Low", IF(K1560 &lt;= 'Additional Data'!$V$3, "Medium", "High"))</f>
        <v>Medium</v>
      </c>
      <c r="BL1560" t="str">
        <f>IF(L1560 &lt;= 'Additional Data'!$AA$2, "Low", IF(L1560 &lt;= 'Additional Data'!$AA$3, "Medium", "High"))</f>
        <v>Low</v>
      </c>
      <c r="BM1560">
        <v>1559</v>
      </c>
    </row>
    <row r="1561" spans="1:65" x14ac:dyDescent="0.25">
      <c r="A1561">
        <v>81361</v>
      </c>
      <c r="B1561" t="str">
        <f>IF(A1561 &lt;= 'Additional Data'!$B$2,"Low", IF(A1561 &lt;='Additional Data'!$B$3, "Medium", "High"))</f>
        <v>High</v>
      </c>
      <c r="C1561">
        <v>0</v>
      </c>
      <c r="D1561">
        <v>0</v>
      </c>
      <c r="E1561">
        <v>18</v>
      </c>
      <c r="F1561" t="str">
        <f t="shared" si="216"/>
        <v>Recent</v>
      </c>
      <c r="G1561">
        <v>163</v>
      </c>
      <c r="H1561">
        <v>23</v>
      </c>
      <c r="I1561">
        <v>424</v>
      </c>
      <c r="J1561">
        <v>27</v>
      </c>
      <c r="K1561">
        <v>65</v>
      </c>
      <c r="L1561">
        <v>76</v>
      </c>
      <c r="M1561">
        <f>INDEX('Additional Data'!$H$2:$M$2, MATCH(MAX(G1561:L1561), G1561:L1561,0))</f>
        <v>0</v>
      </c>
      <c r="N1561">
        <v>1</v>
      </c>
      <c r="O1561">
        <v>3</v>
      </c>
      <c r="P1561">
        <v>10</v>
      </c>
      <c r="Q1561">
        <v>13</v>
      </c>
      <c r="R1561">
        <v>1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3</v>
      </c>
      <c r="Z1561">
        <v>11</v>
      </c>
      <c r="AA1561">
        <v>1</v>
      </c>
      <c r="AB1561">
        <v>33</v>
      </c>
      <c r="AC1561" t="str" cm="1">
        <f t="array" ref="AC1561">_xlfn.IFS(AB1561 &lt; 30, "&lt; 30", AB1561 &lt; 40, "30-39", AB1561 &lt; 50, "40-49", AB1561 &gt;= 50, "50+")</f>
        <v>30-39</v>
      </c>
      <c r="AD1561">
        <v>2283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 t="str" cm="1">
        <f t="array" ref="AJ156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56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61">
        <v>0</v>
      </c>
      <c r="AM1561">
        <v>0</v>
      </c>
      <c r="AN1561">
        <v>1</v>
      </c>
      <c r="AO1561">
        <v>0</v>
      </c>
      <c r="AP1561">
        <v>0</v>
      </c>
      <c r="AQ1561" t="str" cm="1">
        <f t="array" ref="AQ156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61" t="str" cm="1">
        <f t="array" ref="AR156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61">
        <v>702</v>
      </c>
      <c r="AT1561">
        <v>626</v>
      </c>
      <c r="AU1561">
        <v>0</v>
      </c>
      <c r="AV1561">
        <v>0</v>
      </c>
      <c r="AW1561" t="s">
        <v>46</v>
      </c>
      <c r="AX1561" t="s">
        <v>13</v>
      </c>
      <c r="AY1561" t="str">
        <f t="shared" si="217"/>
        <v>Store</v>
      </c>
      <c r="AZ1561">
        <v>26</v>
      </c>
      <c r="BA1561" t="s">
        <v>44</v>
      </c>
      <c r="BB1561">
        <f t="shared" si="218"/>
        <v>26</v>
      </c>
      <c r="BC1561">
        <f t="shared" si="219"/>
        <v>778</v>
      </c>
      <c r="BD1561">
        <f t="shared" si="220"/>
        <v>9</v>
      </c>
      <c r="BE1561">
        <f t="shared" si="221"/>
        <v>9</v>
      </c>
      <c r="BF1561">
        <f t="shared" si="222"/>
        <v>6</v>
      </c>
      <c r="BG1561">
        <f t="shared" si="223"/>
        <v>24</v>
      </c>
      <c r="BH1561">
        <f t="shared" si="224"/>
        <v>9</v>
      </c>
      <c r="BI1561" t="str">
        <f>VLOOKUP(BH1561,'Additional Data'!$E$1:$F$12,2,FALSE)</f>
        <v>Top Customer</v>
      </c>
      <c r="BJ1561" t="str">
        <f>IF(G1561 &lt;= 'Additional Data'!$Q$2, "Low", IF(G1561 &lt;= 'Additional Data'!$Q$3, "Medium", "High"))</f>
        <v>Medium</v>
      </c>
      <c r="BK1561" t="str">
        <f>IF(K1561 &lt;= 'Additional Data'!$V$2, "Low", IF(K1561 &lt;= 'Additional Data'!$V$3, "Medium", "High"))</f>
        <v>High</v>
      </c>
      <c r="BL1561" t="str">
        <f>IF(L1561 &lt;= 'Additional Data'!$AA$2, "Low", IF(L1561 &lt;= 'Additional Data'!$AA$3, "Medium", "High"))</f>
        <v>High</v>
      </c>
      <c r="BM1561">
        <v>1560</v>
      </c>
    </row>
    <row r="1562" spans="1:65" x14ac:dyDescent="0.25">
      <c r="A1562">
        <v>35860</v>
      </c>
      <c r="B1562" t="str">
        <f>IF(A1562 &lt;= 'Additional Data'!$B$2,"Low", IF(A1562 &lt;='Additional Data'!$B$3, "Medium", "High"))</f>
        <v>Medium</v>
      </c>
      <c r="C1562">
        <v>1</v>
      </c>
      <c r="D1562">
        <v>1</v>
      </c>
      <c r="E1562">
        <v>37</v>
      </c>
      <c r="F1562" t="str">
        <f t="shared" si="216"/>
        <v>Mid</v>
      </c>
      <c r="G1562">
        <v>15</v>
      </c>
      <c r="H1562">
        <v>0</v>
      </c>
      <c r="I1562">
        <v>8</v>
      </c>
      <c r="J1562">
        <v>4</v>
      </c>
      <c r="K1562">
        <v>2</v>
      </c>
      <c r="L1562">
        <v>20</v>
      </c>
      <c r="M1562">
        <f>INDEX('Additional Data'!$H$2:$M$2, MATCH(MAX(G1562:L1562), G1562:L1562,0))</f>
        <v>0</v>
      </c>
      <c r="N1562">
        <v>2</v>
      </c>
      <c r="O1562">
        <v>1</v>
      </c>
      <c r="P1562">
        <v>1</v>
      </c>
      <c r="Q1562">
        <v>2</v>
      </c>
      <c r="R1562">
        <v>5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3</v>
      </c>
      <c r="Z1562">
        <v>11</v>
      </c>
      <c r="AA1562">
        <v>1</v>
      </c>
      <c r="AB1562">
        <v>47</v>
      </c>
      <c r="AC1562" t="str" cm="1">
        <f t="array" ref="AC1562">_xlfn.IFS(AB1562 &lt; 30, "&lt; 30", AB1562 &lt; 40, "30-39", AB1562 &lt; 50, "40-49", AB1562 &gt;= 50, "50+")</f>
        <v>40-49</v>
      </c>
      <c r="AD1562">
        <v>2200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 t="str" cm="1">
        <f t="array" ref="AJ156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56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62">
        <v>0</v>
      </c>
      <c r="AM1562">
        <v>0</v>
      </c>
      <c r="AN1562">
        <v>0</v>
      </c>
      <c r="AO1562">
        <v>0</v>
      </c>
      <c r="AP1562">
        <v>1</v>
      </c>
      <c r="AQ1562" t="str" cm="1">
        <f t="array" ref="AQ156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562" t="str" cm="1">
        <f t="array" ref="AR156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62">
        <v>29</v>
      </c>
      <c r="AT1562">
        <v>9</v>
      </c>
      <c r="AU1562">
        <v>1</v>
      </c>
      <c r="AV1562">
        <v>2</v>
      </c>
      <c r="AW1562" t="s">
        <v>45</v>
      </c>
      <c r="AX1562" t="s">
        <v>13</v>
      </c>
      <c r="AY1562" t="str">
        <f t="shared" si="217"/>
        <v>Store</v>
      </c>
      <c r="AZ1562">
        <v>4</v>
      </c>
      <c r="BA1562" t="s">
        <v>48</v>
      </c>
      <c r="BB1562">
        <f t="shared" si="218"/>
        <v>4</v>
      </c>
      <c r="BC1562">
        <f t="shared" si="219"/>
        <v>49</v>
      </c>
      <c r="BD1562">
        <f t="shared" si="220"/>
        <v>7</v>
      </c>
      <c r="BE1562">
        <f t="shared" si="221"/>
        <v>0</v>
      </c>
      <c r="BF1562">
        <f t="shared" si="222"/>
        <v>1</v>
      </c>
      <c r="BG1562">
        <f t="shared" si="223"/>
        <v>8</v>
      </c>
      <c r="BH1562">
        <f t="shared" si="224"/>
        <v>1</v>
      </c>
      <c r="BI1562" t="str">
        <f>VLOOKUP(BH1562,'Additional Data'!$E$1:$F$12,2,FALSE)</f>
        <v>Churned Customer</v>
      </c>
      <c r="BJ1562" t="str">
        <f>IF(G1562 &lt;= 'Additional Data'!$Q$2, "Low", IF(G1562 &lt;= 'Additional Data'!$Q$3, "Medium", "High"))</f>
        <v>Low</v>
      </c>
      <c r="BK1562" t="str">
        <f>IF(K1562 &lt;= 'Additional Data'!$V$2, "Low", IF(K1562 &lt;= 'Additional Data'!$V$3, "Medium", "High"))</f>
        <v>Medium</v>
      </c>
      <c r="BL1562" t="str">
        <f>IF(L1562 &lt;= 'Additional Data'!$AA$2, "Low", IF(L1562 &lt;= 'Additional Data'!$AA$3, "Medium", "High"))</f>
        <v>Medium</v>
      </c>
      <c r="BM1562">
        <v>1561</v>
      </c>
    </row>
    <row r="1563" spans="1:65" x14ac:dyDescent="0.25">
      <c r="A1563">
        <v>40442</v>
      </c>
      <c r="B1563" t="str">
        <f>IF(A1563 &lt;= 'Additional Data'!$B$2,"Low", IF(A1563 &lt;='Additional Data'!$B$3, "Medium", "High"))</f>
        <v>Medium</v>
      </c>
      <c r="C1563">
        <v>1</v>
      </c>
      <c r="D1563">
        <v>1</v>
      </c>
      <c r="E1563">
        <v>52</v>
      </c>
      <c r="F1563" t="str">
        <f t="shared" si="216"/>
        <v>Mid</v>
      </c>
      <c r="G1563">
        <v>45</v>
      </c>
      <c r="H1563">
        <v>12</v>
      </c>
      <c r="I1563">
        <v>52</v>
      </c>
      <c r="J1563">
        <v>25</v>
      </c>
      <c r="K1563">
        <v>22</v>
      </c>
      <c r="L1563">
        <v>13</v>
      </c>
      <c r="M1563">
        <f>INDEX('Additional Data'!$H$2:$M$2, MATCH(MAX(G1563:L1563), G1563:L1563,0))</f>
        <v>0</v>
      </c>
      <c r="N1563">
        <v>4</v>
      </c>
      <c r="O1563">
        <v>3</v>
      </c>
      <c r="P1563">
        <v>1</v>
      </c>
      <c r="Q1563">
        <v>4</v>
      </c>
      <c r="R1563">
        <v>7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3</v>
      </c>
      <c r="Z1563">
        <v>11</v>
      </c>
      <c r="AA1563">
        <v>1</v>
      </c>
      <c r="AB1563">
        <v>68</v>
      </c>
      <c r="AC1563" t="str" cm="1">
        <f t="array" ref="AC1563">_xlfn.IFS(AB1563 &lt; 30, "&lt; 30", AB1563 &lt; 40, "30-39", AB1563 &lt; 50, "40-49", AB1563 &gt;= 50, "50+")</f>
        <v>50+</v>
      </c>
      <c r="AD1563">
        <v>2838</v>
      </c>
      <c r="AE1563">
        <v>0</v>
      </c>
      <c r="AF1563">
        <v>0</v>
      </c>
      <c r="AG1563">
        <v>0</v>
      </c>
      <c r="AH1563">
        <v>1</v>
      </c>
      <c r="AI1563">
        <v>0</v>
      </c>
      <c r="AJ1563" t="str" cm="1">
        <f t="array" ref="AJ156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56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63">
        <v>0</v>
      </c>
      <c r="AM1563">
        <v>0</v>
      </c>
      <c r="AN1563">
        <v>0</v>
      </c>
      <c r="AO1563">
        <v>1</v>
      </c>
      <c r="AP1563">
        <v>0</v>
      </c>
      <c r="AQ1563" t="str" cm="1">
        <f t="array" ref="AQ156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563" t="str" cm="1">
        <f t="array" ref="AR156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63">
        <v>156</v>
      </c>
      <c r="AT1563">
        <v>143</v>
      </c>
      <c r="AU1563">
        <v>0</v>
      </c>
      <c r="AV1563">
        <v>2</v>
      </c>
      <c r="AW1563" t="s">
        <v>47</v>
      </c>
      <c r="AX1563" t="s">
        <v>13</v>
      </c>
      <c r="AY1563" t="str">
        <f t="shared" si="217"/>
        <v>Store</v>
      </c>
      <c r="AZ1563">
        <v>8</v>
      </c>
      <c r="BA1563" t="s">
        <v>44</v>
      </c>
      <c r="BB1563">
        <f t="shared" si="218"/>
        <v>8</v>
      </c>
      <c r="BC1563">
        <f t="shared" si="219"/>
        <v>169</v>
      </c>
      <c r="BD1563">
        <f t="shared" si="220"/>
        <v>5</v>
      </c>
      <c r="BE1563">
        <f t="shared" si="221"/>
        <v>3</v>
      </c>
      <c r="BF1563">
        <f t="shared" si="222"/>
        <v>3</v>
      </c>
      <c r="BG1563">
        <f t="shared" si="223"/>
        <v>11</v>
      </c>
      <c r="BH1563">
        <f t="shared" si="224"/>
        <v>3</v>
      </c>
      <c r="BI1563" t="str">
        <f>VLOOKUP(BH1563,'Additional Data'!$E$1:$F$12,2,FALSE)</f>
        <v>At Risk</v>
      </c>
      <c r="BJ1563" t="str">
        <f>IF(G1563 &lt;= 'Additional Data'!$Q$2, "Low", IF(G1563 &lt;= 'Additional Data'!$Q$3, "Medium", "High"))</f>
        <v>Medium</v>
      </c>
      <c r="BK1563" t="str">
        <f>IF(K1563 &lt;= 'Additional Data'!$V$2, "Low", IF(K1563 &lt;= 'Additional Data'!$V$3, "Medium", "High"))</f>
        <v>Medium</v>
      </c>
      <c r="BL1563" t="str">
        <f>IF(L1563 &lt;= 'Additional Data'!$AA$2, "Low", IF(L1563 &lt;= 'Additional Data'!$AA$3, "Medium", "High"))</f>
        <v>Medium</v>
      </c>
      <c r="BM1563">
        <v>1562</v>
      </c>
    </row>
    <row r="1564" spans="1:65" x14ac:dyDescent="0.25">
      <c r="A1564">
        <v>61482</v>
      </c>
      <c r="B1564" t="str">
        <f>IF(A1564 &lt;= 'Additional Data'!$B$2,"Low", IF(A1564 &lt;='Additional Data'!$B$3, "Medium", "High"))</f>
        <v>Medium</v>
      </c>
      <c r="C1564">
        <v>0</v>
      </c>
      <c r="D1564">
        <v>0</v>
      </c>
      <c r="E1564">
        <v>39</v>
      </c>
      <c r="F1564" t="str">
        <f t="shared" si="216"/>
        <v>Mid</v>
      </c>
      <c r="G1564">
        <v>48</v>
      </c>
      <c r="H1564">
        <v>58</v>
      </c>
      <c r="I1564">
        <v>68</v>
      </c>
      <c r="J1564">
        <v>16</v>
      </c>
      <c r="K1564">
        <v>66</v>
      </c>
      <c r="L1564">
        <v>43</v>
      </c>
      <c r="M1564">
        <f>INDEX('Additional Data'!$H$2:$M$2, MATCH(MAX(G1564:L1564), G1564:L1564,0))</f>
        <v>0</v>
      </c>
      <c r="N1564">
        <v>1</v>
      </c>
      <c r="O1564">
        <v>3</v>
      </c>
      <c r="P1564">
        <v>2</v>
      </c>
      <c r="Q1564">
        <v>6</v>
      </c>
      <c r="R1564">
        <v>2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3</v>
      </c>
      <c r="Z1564">
        <v>11</v>
      </c>
      <c r="AA1564">
        <v>0</v>
      </c>
      <c r="AB1564">
        <v>55</v>
      </c>
      <c r="AC1564" t="str" cm="1">
        <f t="array" ref="AC1564">_xlfn.IFS(AB1564 &lt; 30, "&lt; 30", AB1564 &lt; 40, "30-39", AB1564 &lt; 50, "40-49", AB1564 &gt;= 50, "50+")</f>
        <v>50+</v>
      </c>
      <c r="AD1564">
        <v>2161</v>
      </c>
      <c r="AE1564">
        <v>0</v>
      </c>
      <c r="AF1564">
        <v>1</v>
      </c>
      <c r="AG1564">
        <v>0</v>
      </c>
      <c r="AH1564">
        <v>0</v>
      </c>
      <c r="AI1564">
        <v>0</v>
      </c>
      <c r="AJ1564" t="str" cm="1">
        <f t="array" ref="AJ156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6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64">
        <v>0</v>
      </c>
      <c r="AM1564">
        <v>0</v>
      </c>
      <c r="AN1564">
        <v>1</v>
      </c>
      <c r="AO1564">
        <v>0</v>
      </c>
      <c r="AP1564">
        <v>0</v>
      </c>
      <c r="AQ1564" t="str" cm="1">
        <f t="array" ref="AQ156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64" t="str" cm="1">
        <f t="array" ref="AR156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64">
        <v>256</v>
      </c>
      <c r="AT1564">
        <v>213</v>
      </c>
      <c r="AU1564">
        <v>0</v>
      </c>
      <c r="AV1564">
        <v>0</v>
      </c>
      <c r="AW1564" t="s">
        <v>47</v>
      </c>
      <c r="AX1564" t="s">
        <v>13</v>
      </c>
      <c r="AY1564" t="str">
        <f t="shared" si="217"/>
        <v>Store</v>
      </c>
      <c r="AZ1564">
        <v>11</v>
      </c>
      <c r="BA1564" t="s">
        <v>44</v>
      </c>
      <c r="BB1564">
        <f t="shared" si="218"/>
        <v>11</v>
      </c>
      <c r="BC1564">
        <f t="shared" si="219"/>
        <v>299</v>
      </c>
      <c r="BD1564">
        <f t="shared" si="220"/>
        <v>7</v>
      </c>
      <c r="BE1564">
        <f t="shared" si="221"/>
        <v>4</v>
      </c>
      <c r="BF1564">
        <f t="shared" si="222"/>
        <v>4</v>
      </c>
      <c r="BG1564">
        <f t="shared" si="223"/>
        <v>15</v>
      </c>
      <c r="BH1564">
        <f t="shared" si="224"/>
        <v>4</v>
      </c>
      <c r="BI1564" t="str">
        <f>VLOOKUP(BH1564,'Additional Data'!$E$1:$F$12,2,FALSE)</f>
        <v>At Risk</v>
      </c>
      <c r="BJ1564" t="str">
        <f>IF(G1564 &lt;= 'Additional Data'!$Q$2, "Low", IF(G1564 &lt;= 'Additional Data'!$Q$3, "Medium", "High"))</f>
        <v>Medium</v>
      </c>
      <c r="BK1564" t="str">
        <f>IF(K1564 &lt;= 'Additional Data'!$V$2, "Low", IF(K1564 &lt;= 'Additional Data'!$V$3, "Medium", "High"))</f>
        <v>High</v>
      </c>
      <c r="BL1564" t="str">
        <f>IF(L1564 &lt;= 'Additional Data'!$AA$2, "Low", IF(L1564 &lt;= 'Additional Data'!$AA$3, "Medium", "High"))</f>
        <v>Medium</v>
      </c>
      <c r="BM1564">
        <v>1563</v>
      </c>
    </row>
    <row r="1565" spans="1:65" x14ac:dyDescent="0.25">
      <c r="A1565">
        <v>34968</v>
      </c>
      <c r="B1565" t="str">
        <f>IF(A1565 &lt;= 'Additional Data'!$B$2,"Low", IF(A1565 &lt;='Additional Data'!$B$3, "Medium", "High"))</f>
        <v>Low</v>
      </c>
      <c r="C1565">
        <v>1</v>
      </c>
      <c r="D1565">
        <v>0</v>
      </c>
      <c r="E1565">
        <v>11</v>
      </c>
      <c r="F1565" t="str">
        <f t="shared" si="216"/>
        <v>Recent</v>
      </c>
      <c r="G1565">
        <v>158</v>
      </c>
      <c r="H1565">
        <v>6</v>
      </c>
      <c r="I1565">
        <v>45</v>
      </c>
      <c r="J1565">
        <v>8</v>
      </c>
      <c r="K1565">
        <v>2</v>
      </c>
      <c r="L1565">
        <v>2</v>
      </c>
      <c r="M1565">
        <f>INDEX('Additional Data'!$H$2:$M$2, MATCH(MAX(G1565:L1565), G1565:L1565,0))</f>
        <v>0</v>
      </c>
      <c r="N1565">
        <v>7</v>
      </c>
      <c r="O1565">
        <v>3</v>
      </c>
      <c r="P1565">
        <v>2</v>
      </c>
      <c r="Q1565">
        <v>5</v>
      </c>
      <c r="R1565">
        <v>7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3</v>
      </c>
      <c r="Z1565">
        <v>11</v>
      </c>
      <c r="AA1565">
        <v>0</v>
      </c>
      <c r="AB1565">
        <v>40</v>
      </c>
      <c r="AC1565" t="str" cm="1">
        <f t="array" ref="AC1565">_xlfn.IFS(AB1565 &lt; 30, "&lt; 30", AB1565 &lt; 40, "30-39", AB1565 &lt; 50, "40-49", AB1565 &gt;= 50, "50+")</f>
        <v>40-49</v>
      </c>
      <c r="AD1565">
        <v>2604</v>
      </c>
      <c r="AE1565">
        <v>0</v>
      </c>
      <c r="AF1565">
        <v>1</v>
      </c>
      <c r="AG1565">
        <v>0</v>
      </c>
      <c r="AH1565">
        <v>0</v>
      </c>
      <c r="AI1565">
        <v>0</v>
      </c>
      <c r="AJ1565" t="str" cm="1">
        <f t="array" ref="AJ156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6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65">
        <v>0</v>
      </c>
      <c r="AM1565">
        <v>0</v>
      </c>
      <c r="AN1565">
        <v>1</v>
      </c>
      <c r="AO1565">
        <v>0</v>
      </c>
      <c r="AP1565">
        <v>0</v>
      </c>
      <c r="AQ1565" t="str" cm="1">
        <f t="array" ref="AQ156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65" t="str" cm="1">
        <f t="array" ref="AR156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65">
        <v>219</v>
      </c>
      <c r="AT1565">
        <v>217</v>
      </c>
      <c r="AU1565">
        <v>0</v>
      </c>
      <c r="AV1565">
        <v>1</v>
      </c>
      <c r="AW1565" t="s">
        <v>47</v>
      </c>
      <c r="AX1565" t="s">
        <v>13</v>
      </c>
      <c r="AY1565" t="str">
        <f t="shared" si="217"/>
        <v>Store</v>
      </c>
      <c r="AZ1565">
        <v>10</v>
      </c>
      <c r="BA1565" t="s">
        <v>44</v>
      </c>
      <c r="BB1565">
        <f t="shared" si="218"/>
        <v>10</v>
      </c>
      <c r="BC1565">
        <f t="shared" si="219"/>
        <v>221</v>
      </c>
      <c r="BD1565">
        <f t="shared" si="220"/>
        <v>9</v>
      </c>
      <c r="BE1565">
        <f t="shared" si="221"/>
        <v>4</v>
      </c>
      <c r="BF1565">
        <f t="shared" si="222"/>
        <v>4</v>
      </c>
      <c r="BG1565">
        <f t="shared" si="223"/>
        <v>17</v>
      </c>
      <c r="BH1565">
        <f t="shared" si="224"/>
        <v>5</v>
      </c>
      <c r="BI1565" t="str">
        <f>VLOOKUP(BH1565,'Additional Data'!$E$1:$F$12,2,FALSE)</f>
        <v>Loyal Customer</v>
      </c>
      <c r="BJ1565" t="str">
        <f>IF(G1565 &lt;= 'Additional Data'!$Q$2, "Low", IF(G1565 &lt;= 'Additional Data'!$Q$3, "Medium", "High"))</f>
        <v>Medium</v>
      </c>
      <c r="BK1565" t="str">
        <f>IF(K1565 &lt;= 'Additional Data'!$V$2, "Low", IF(K1565 &lt;= 'Additional Data'!$V$3, "Medium", "High"))</f>
        <v>Medium</v>
      </c>
      <c r="BL1565" t="str">
        <f>IF(L1565 &lt;= 'Additional Data'!$AA$2, "Low", IF(L1565 &lt;= 'Additional Data'!$AA$3, "Medium", "High"))</f>
        <v>Low</v>
      </c>
      <c r="BM1565">
        <v>1564</v>
      </c>
    </row>
    <row r="1566" spans="1:65" x14ac:dyDescent="0.25">
      <c r="A1566">
        <v>75794</v>
      </c>
      <c r="B1566" t="str">
        <f>IF(A1566 &lt;= 'Additional Data'!$B$2,"Low", IF(A1566 &lt;='Additional Data'!$B$3, "Medium", "High"))</f>
        <v>High</v>
      </c>
      <c r="C1566">
        <v>0</v>
      </c>
      <c r="D1566">
        <v>0</v>
      </c>
      <c r="E1566">
        <v>33</v>
      </c>
      <c r="F1566" t="str">
        <f t="shared" si="216"/>
        <v>Mid</v>
      </c>
      <c r="G1566">
        <v>754</v>
      </c>
      <c r="H1566">
        <v>160</v>
      </c>
      <c r="I1566">
        <v>625</v>
      </c>
      <c r="J1566">
        <v>63</v>
      </c>
      <c r="K1566">
        <v>32</v>
      </c>
      <c r="L1566">
        <v>48</v>
      </c>
      <c r="M1566">
        <f>INDEX('Additional Data'!$H$2:$M$2, MATCH(MAX(G1566:L1566), G1566:L1566,0))</f>
        <v>0</v>
      </c>
      <c r="N1566">
        <v>1</v>
      </c>
      <c r="O1566">
        <v>7</v>
      </c>
      <c r="P1566">
        <v>5</v>
      </c>
      <c r="Q1566">
        <v>12</v>
      </c>
      <c r="R1566">
        <v>3</v>
      </c>
      <c r="S1566">
        <v>0</v>
      </c>
      <c r="T1566">
        <v>0</v>
      </c>
      <c r="U1566">
        <v>0</v>
      </c>
      <c r="V1566">
        <v>1</v>
      </c>
      <c r="W1566">
        <v>0</v>
      </c>
      <c r="X1566">
        <v>0</v>
      </c>
      <c r="Y1566">
        <v>3</v>
      </c>
      <c r="Z1566">
        <v>11</v>
      </c>
      <c r="AA1566">
        <v>0</v>
      </c>
      <c r="AB1566">
        <v>33</v>
      </c>
      <c r="AC1566" t="str" cm="1">
        <f t="array" ref="AC1566">_xlfn.IFS(AB1566 &lt; 30, "&lt; 30", AB1566 &lt; 40, "30-39", AB1566 &lt; 50, "40-49", AB1566 &gt;= 50, "50+")</f>
        <v>30-39</v>
      </c>
      <c r="AD1566">
        <v>2346</v>
      </c>
      <c r="AE1566">
        <v>0</v>
      </c>
      <c r="AF1566">
        <v>1</v>
      </c>
      <c r="AG1566">
        <v>0</v>
      </c>
      <c r="AH1566">
        <v>0</v>
      </c>
      <c r="AI1566">
        <v>0</v>
      </c>
      <c r="AJ1566" t="str" cm="1">
        <f t="array" ref="AJ156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6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66">
        <v>0</v>
      </c>
      <c r="AM1566">
        <v>0</v>
      </c>
      <c r="AN1566">
        <v>1</v>
      </c>
      <c r="AO1566">
        <v>0</v>
      </c>
      <c r="AP1566">
        <v>0</v>
      </c>
      <c r="AQ1566" t="str" cm="1">
        <f t="array" ref="AQ156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66" t="str" cm="1">
        <f t="array" ref="AR156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66">
        <v>1634</v>
      </c>
      <c r="AT1566">
        <v>1586</v>
      </c>
      <c r="AU1566">
        <v>1</v>
      </c>
      <c r="AV1566">
        <v>0</v>
      </c>
      <c r="AW1566" t="s">
        <v>43</v>
      </c>
      <c r="AX1566" t="s">
        <v>13</v>
      </c>
      <c r="AY1566" t="str">
        <f t="shared" si="217"/>
        <v>Store</v>
      </c>
      <c r="AZ1566">
        <v>24</v>
      </c>
      <c r="BA1566" t="s">
        <v>48</v>
      </c>
      <c r="BB1566">
        <f t="shared" si="218"/>
        <v>24</v>
      </c>
      <c r="BC1566">
        <f t="shared" si="219"/>
        <v>1682</v>
      </c>
      <c r="BD1566">
        <f t="shared" si="220"/>
        <v>7</v>
      </c>
      <c r="BE1566">
        <f t="shared" si="221"/>
        <v>9</v>
      </c>
      <c r="BF1566">
        <f t="shared" si="222"/>
        <v>9</v>
      </c>
      <c r="BG1566">
        <f t="shared" si="223"/>
        <v>25</v>
      </c>
      <c r="BH1566">
        <f t="shared" si="224"/>
        <v>9</v>
      </c>
      <c r="BI1566" t="str">
        <f>VLOOKUP(BH1566,'Additional Data'!$E$1:$F$12,2,FALSE)</f>
        <v>Top Customer</v>
      </c>
      <c r="BJ1566" t="str">
        <f>IF(G1566 &lt;= 'Additional Data'!$Q$2, "Low", IF(G1566 &lt;= 'Additional Data'!$Q$3, "Medium", "High"))</f>
        <v>High</v>
      </c>
      <c r="BK1566" t="str">
        <f>IF(K1566 &lt;= 'Additional Data'!$V$2, "Low", IF(K1566 &lt;= 'Additional Data'!$V$3, "Medium", "High"))</f>
        <v>Medium</v>
      </c>
      <c r="BL1566" t="str">
        <f>IF(L1566 &lt;= 'Additional Data'!$AA$2, "Low", IF(L1566 &lt;= 'Additional Data'!$AA$3, "Medium", "High"))</f>
        <v>Medium</v>
      </c>
      <c r="BM1566">
        <v>1565</v>
      </c>
    </row>
    <row r="1567" spans="1:65" x14ac:dyDescent="0.25">
      <c r="A1567">
        <v>31497</v>
      </c>
      <c r="B1567" t="str">
        <f>IF(A1567 &lt;= 'Additional Data'!$B$2,"Low", IF(A1567 &lt;='Additional Data'!$B$3, "Medium", "High"))</f>
        <v>Low</v>
      </c>
      <c r="C1567">
        <v>0</v>
      </c>
      <c r="D1567">
        <v>1</v>
      </c>
      <c r="E1567">
        <v>22</v>
      </c>
      <c r="F1567" t="str">
        <f t="shared" si="216"/>
        <v>Recent</v>
      </c>
      <c r="G1567">
        <v>108</v>
      </c>
      <c r="H1567">
        <v>1</v>
      </c>
      <c r="I1567">
        <v>28</v>
      </c>
      <c r="J1567">
        <v>13</v>
      </c>
      <c r="K1567">
        <v>1</v>
      </c>
      <c r="L1567">
        <v>4</v>
      </c>
      <c r="M1567">
        <f>INDEX('Additional Data'!$H$2:$M$2, MATCH(MAX(G1567:L1567), G1567:L1567,0))</f>
        <v>0</v>
      </c>
      <c r="N1567">
        <v>2</v>
      </c>
      <c r="O1567">
        <v>3</v>
      </c>
      <c r="P1567">
        <v>1</v>
      </c>
      <c r="Q1567">
        <v>4</v>
      </c>
      <c r="R1567">
        <v>8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3</v>
      </c>
      <c r="Z1567">
        <v>11</v>
      </c>
      <c r="AA1567">
        <v>0</v>
      </c>
      <c r="AB1567">
        <v>58</v>
      </c>
      <c r="AC1567" t="str" cm="1">
        <f t="array" ref="AC1567">_xlfn.IFS(AB1567 &lt; 30, "&lt; 30", AB1567 &lt; 40, "30-39", AB1567 &lt; 50, "40-49", AB1567 &gt;= 50, "50+")</f>
        <v>50+</v>
      </c>
      <c r="AD1567">
        <v>2729</v>
      </c>
      <c r="AE1567">
        <v>0</v>
      </c>
      <c r="AF1567">
        <v>0</v>
      </c>
      <c r="AG1567">
        <v>0</v>
      </c>
      <c r="AH1567">
        <v>1</v>
      </c>
      <c r="AI1567">
        <v>0</v>
      </c>
      <c r="AJ1567" t="str" cm="1">
        <f t="array" ref="AJ156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56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67">
        <v>0</v>
      </c>
      <c r="AM1567">
        <v>0</v>
      </c>
      <c r="AN1567">
        <v>0</v>
      </c>
      <c r="AO1567">
        <v>0</v>
      </c>
      <c r="AP1567">
        <v>1</v>
      </c>
      <c r="AQ1567" t="str" cm="1">
        <f t="array" ref="AQ156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567" t="str" cm="1">
        <f t="array" ref="AR156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67">
        <v>151</v>
      </c>
      <c r="AT1567">
        <v>147</v>
      </c>
      <c r="AU1567">
        <v>0</v>
      </c>
      <c r="AV1567">
        <v>1</v>
      </c>
      <c r="AW1567" t="s">
        <v>47</v>
      </c>
      <c r="AX1567" t="s">
        <v>13</v>
      </c>
      <c r="AY1567" t="str">
        <f t="shared" si="217"/>
        <v>Store</v>
      </c>
      <c r="AZ1567">
        <v>8</v>
      </c>
      <c r="BA1567" t="s">
        <v>44</v>
      </c>
      <c r="BB1567">
        <f t="shared" si="218"/>
        <v>8</v>
      </c>
      <c r="BC1567">
        <f t="shared" si="219"/>
        <v>155</v>
      </c>
      <c r="BD1567">
        <f t="shared" si="220"/>
        <v>8</v>
      </c>
      <c r="BE1567">
        <f t="shared" si="221"/>
        <v>3</v>
      </c>
      <c r="BF1567">
        <f t="shared" si="222"/>
        <v>3</v>
      </c>
      <c r="BG1567">
        <f t="shared" si="223"/>
        <v>14</v>
      </c>
      <c r="BH1567">
        <f t="shared" si="224"/>
        <v>4</v>
      </c>
      <c r="BI1567" t="str">
        <f>VLOOKUP(BH1567,'Additional Data'!$E$1:$F$12,2,FALSE)</f>
        <v>At Risk</v>
      </c>
      <c r="BJ1567" t="str">
        <f>IF(G1567 &lt;= 'Additional Data'!$Q$2, "Low", IF(G1567 &lt;= 'Additional Data'!$Q$3, "Medium", "High"))</f>
        <v>Medium</v>
      </c>
      <c r="BK1567" t="str">
        <f>IF(K1567 &lt;= 'Additional Data'!$V$2, "Low", IF(K1567 &lt;= 'Additional Data'!$V$3, "Medium", "High"))</f>
        <v>Low</v>
      </c>
      <c r="BL1567" t="str">
        <f>IF(L1567 &lt;= 'Additional Data'!$AA$2, "Low", IF(L1567 &lt;= 'Additional Data'!$AA$3, "Medium", "High"))</f>
        <v>Low</v>
      </c>
      <c r="BM1567">
        <v>1566</v>
      </c>
    </row>
    <row r="1568" spans="1:65" x14ac:dyDescent="0.25">
      <c r="A1568">
        <v>74268</v>
      </c>
      <c r="B1568" t="str">
        <f>IF(A1568 &lt;= 'Additional Data'!$B$2,"Low", IF(A1568 &lt;='Additional Data'!$B$3, "Medium", "High"))</f>
        <v>High</v>
      </c>
      <c r="C1568">
        <v>0</v>
      </c>
      <c r="D1568">
        <v>0</v>
      </c>
      <c r="E1568">
        <v>83</v>
      </c>
      <c r="F1568" t="str">
        <f t="shared" si="216"/>
        <v>Old</v>
      </c>
      <c r="G1568">
        <v>199</v>
      </c>
      <c r="H1568">
        <v>66</v>
      </c>
      <c r="I1568">
        <v>315</v>
      </c>
      <c r="J1568">
        <v>97</v>
      </c>
      <c r="K1568">
        <v>174</v>
      </c>
      <c r="L1568">
        <v>41</v>
      </c>
      <c r="M1568">
        <f>INDEX('Additional Data'!$H$2:$M$2, MATCH(MAX(G1568:L1568), G1568:L1568,0))</f>
        <v>0</v>
      </c>
      <c r="N1568">
        <v>1</v>
      </c>
      <c r="O1568">
        <v>4</v>
      </c>
      <c r="P1568">
        <v>3</v>
      </c>
      <c r="Q1568">
        <v>5</v>
      </c>
      <c r="R1568">
        <v>2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3</v>
      </c>
      <c r="Z1568">
        <v>11</v>
      </c>
      <c r="AA1568">
        <v>0</v>
      </c>
      <c r="AB1568">
        <v>65</v>
      </c>
      <c r="AC1568" t="str" cm="1">
        <f t="array" ref="AC1568">_xlfn.IFS(AB1568 &lt; 30, "&lt; 30", AB1568 &lt; 40, "30-39", AB1568 &lt; 50, "40-49", AB1568 &gt;= 50, "50+")</f>
        <v>50+</v>
      </c>
      <c r="AD1568">
        <v>2659</v>
      </c>
      <c r="AE1568">
        <v>0</v>
      </c>
      <c r="AF1568">
        <v>1</v>
      </c>
      <c r="AG1568">
        <v>0</v>
      </c>
      <c r="AH1568">
        <v>0</v>
      </c>
      <c r="AI1568">
        <v>0</v>
      </c>
      <c r="AJ1568" t="str" cm="1">
        <f t="array" ref="AJ156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6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68">
        <v>0</v>
      </c>
      <c r="AM1568">
        <v>0</v>
      </c>
      <c r="AN1568">
        <v>1</v>
      </c>
      <c r="AO1568">
        <v>0</v>
      </c>
      <c r="AP1568">
        <v>0</v>
      </c>
      <c r="AQ1568" t="str" cm="1">
        <f t="array" ref="AQ156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68" t="str" cm="1">
        <f t="array" ref="AR156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68">
        <v>851</v>
      </c>
      <c r="AT1568">
        <v>810</v>
      </c>
      <c r="AU1568">
        <v>0</v>
      </c>
      <c r="AV1568">
        <v>0</v>
      </c>
      <c r="AW1568" t="s">
        <v>46</v>
      </c>
      <c r="AX1568" t="s">
        <v>13</v>
      </c>
      <c r="AY1568" t="str">
        <f t="shared" si="217"/>
        <v>Store</v>
      </c>
      <c r="AZ1568">
        <v>12</v>
      </c>
      <c r="BA1568" t="s">
        <v>44</v>
      </c>
      <c r="BB1568">
        <f t="shared" si="218"/>
        <v>12</v>
      </c>
      <c r="BC1568">
        <f t="shared" si="219"/>
        <v>892</v>
      </c>
      <c r="BD1568">
        <f t="shared" si="220"/>
        <v>1.9999999999999996</v>
      </c>
      <c r="BE1568">
        <f t="shared" si="221"/>
        <v>4</v>
      </c>
      <c r="BF1568">
        <f t="shared" si="222"/>
        <v>6</v>
      </c>
      <c r="BG1568">
        <f t="shared" si="223"/>
        <v>12</v>
      </c>
      <c r="BH1568">
        <f t="shared" si="224"/>
        <v>3</v>
      </c>
      <c r="BI1568" t="str">
        <f>VLOOKUP(BH1568,'Additional Data'!$E$1:$F$12,2,FALSE)</f>
        <v>At Risk</v>
      </c>
      <c r="BJ1568" t="str">
        <f>IF(G1568 &lt;= 'Additional Data'!$Q$2, "Low", IF(G1568 &lt;= 'Additional Data'!$Q$3, "Medium", "High"))</f>
        <v>Medium</v>
      </c>
      <c r="BK1568" t="str">
        <f>IF(K1568 &lt;= 'Additional Data'!$V$2, "Low", IF(K1568 &lt;= 'Additional Data'!$V$3, "Medium", "High"))</f>
        <v>High</v>
      </c>
      <c r="BL1568" t="str">
        <f>IF(L1568 &lt;= 'Additional Data'!$AA$2, "Low", IF(L1568 &lt;= 'Additional Data'!$AA$3, "Medium", "High"))</f>
        <v>Medium</v>
      </c>
      <c r="BM1568">
        <v>1567</v>
      </c>
    </row>
    <row r="1569" spans="1:65" x14ac:dyDescent="0.25">
      <c r="A1569">
        <v>13724</v>
      </c>
      <c r="B1569" t="str">
        <f>IF(A1569 &lt;= 'Additional Data'!$B$2,"Low", IF(A1569 &lt;='Additional Data'!$B$3, "Medium", "High"))</f>
        <v>Low</v>
      </c>
      <c r="C1569">
        <v>1</v>
      </c>
      <c r="D1569">
        <v>0</v>
      </c>
      <c r="E1569">
        <v>43</v>
      </c>
      <c r="F1569" t="str">
        <f t="shared" si="216"/>
        <v>Mid</v>
      </c>
      <c r="G1569">
        <v>2</v>
      </c>
      <c r="H1569">
        <v>7</v>
      </c>
      <c r="I1569">
        <v>5</v>
      </c>
      <c r="J1569">
        <v>2</v>
      </c>
      <c r="K1569">
        <v>15</v>
      </c>
      <c r="L1569">
        <v>27</v>
      </c>
      <c r="M1569">
        <f>INDEX('Additional Data'!$H$2:$M$2, MATCH(MAX(G1569:L1569), G1569:L1569,0))</f>
        <v>0</v>
      </c>
      <c r="N1569">
        <v>1</v>
      </c>
      <c r="O1569">
        <v>2</v>
      </c>
      <c r="P1569">
        <v>0</v>
      </c>
      <c r="Q1569">
        <v>2</v>
      </c>
      <c r="R1569">
        <v>9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3</v>
      </c>
      <c r="Z1569">
        <v>11</v>
      </c>
      <c r="AA1569">
        <v>0</v>
      </c>
      <c r="AB1569">
        <v>32</v>
      </c>
      <c r="AC1569" t="str" cm="1">
        <f t="array" ref="AC1569">_xlfn.IFS(AB1569 &lt; 30, "&lt; 30", AB1569 &lt; 40, "30-39", AB1569 &lt; 50, "40-49", AB1569 &gt;= 50, "50+")</f>
        <v>30-39</v>
      </c>
      <c r="AD1569">
        <v>2826</v>
      </c>
      <c r="AE1569">
        <v>0</v>
      </c>
      <c r="AF1569">
        <v>0</v>
      </c>
      <c r="AG1569">
        <v>0</v>
      </c>
      <c r="AH1569">
        <v>1</v>
      </c>
      <c r="AI1569">
        <v>0</v>
      </c>
      <c r="AJ1569" t="str" cm="1">
        <f t="array" ref="AJ156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56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69">
        <v>0</v>
      </c>
      <c r="AM1569">
        <v>1</v>
      </c>
      <c r="AN1569">
        <v>0</v>
      </c>
      <c r="AO1569">
        <v>0</v>
      </c>
      <c r="AP1569">
        <v>0</v>
      </c>
      <c r="AQ1569" t="str" cm="1">
        <f t="array" ref="AQ156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569" t="str" cm="1">
        <f t="array" ref="AR156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569">
        <v>31</v>
      </c>
      <c r="AT1569">
        <v>4</v>
      </c>
      <c r="AU1569">
        <v>1</v>
      </c>
      <c r="AV1569">
        <v>1</v>
      </c>
      <c r="AW1569" t="s">
        <v>45</v>
      </c>
      <c r="AX1569" t="s">
        <v>11</v>
      </c>
      <c r="AY1569" t="str">
        <f t="shared" si="217"/>
        <v>Web</v>
      </c>
      <c r="AZ1569">
        <v>4</v>
      </c>
      <c r="BA1569" t="s">
        <v>48</v>
      </c>
      <c r="BB1569">
        <f t="shared" si="218"/>
        <v>4</v>
      </c>
      <c r="BC1569">
        <f t="shared" si="219"/>
        <v>58</v>
      </c>
      <c r="BD1569">
        <f t="shared" si="220"/>
        <v>6</v>
      </c>
      <c r="BE1569">
        <f t="shared" si="221"/>
        <v>0</v>
      </c>
      <c r="BF1569">
        <f t="shared" si="222"/>
        <v>2</v>
      </c>
      <c r="BG1569">
        <f t="shared" si="223"/>
        <v>8</v>
      </c>
      <c r="BH1569">
        <f t="shared" si="224"/>
        <v>1</v>
      </c>
      <c r="BI1569" t="str">
        <f>VLOOKUP(BH1569,'Additional Data'!$E$1:$F$12,2,FALSE)</f>
        <v>Churned Customer</v>
      </c>
      <c r="BJ1569" t="str">
        <f>IF(G1569 &lt;= 'Additional Data'!$Q$2, "Low", IF(G1569 &lt;= 'Additional Data'!$Q$3, "Medium", "High"))</f>
        <v>Low</v>
      </c>
      <c r="BK1569" t="str">
        <f>IF(K1569 &lt;= 'Additional Data'!$V$2, "Low", IF(K1569 &lt;= 'Additional Data'!$V$3, "Medium", "High"))</f>
        <v>Medium</v>
      </c>
      <c r="BL1569" t="str">
        <f>IF(L1569 &lt;= 'Additional Data'!$AA$2, "Low", IF(L1569 &lt;= 'Additional Data'!$AA$3, "Medium", "High"))</f>
        <v>Medium</v>
      </c>
      <c r="BM1569">
        <v>1568</v>
      </c>
    </row>
    <row r="1570" spans="1:65" x14ac:dyDescent="0.25">
      <c r="A1570">
        <v>45143</v>
      </c>
      <c r="B1570" t="str">
        <f>IF(A1570 &lt;= 'Additional Data'!$B$2,"Low", IF(A1570 &lt;='Additional Data'!$B$3, "Medium", "High"))</f>
        <v>Medium</v>
      </c>
      <c r="C1570">
        <v>0</v>
      </c>
      <c r="D1570">
        <v>1</v>
      </c>
      <c r="E1570">
        <v>74</v>
      </c>
      <c r="F1570" t="str">
        <f t="shared" si="216"/>
        <v>Old</v>
      </c>
      <c r="G1570">
        <v>202</v>
      </c>
      <c r="H1570">
        <v>5</v>
      </c>
      <c r="I1570">
        <v>74</v>
      </c>
      <c r="J1570">
        <v>11</v>
      </c>
      <c r="K1570">
        <v>5</v>
      </c>
      <c r="L1570">
        <v>14</v>
      </c>
      <c r="M1570">
        <f>INDEX('Additional Data'!$H$2:$M$2, MATCH(MAX(G1570:L1570), G1570:L1570,0))</f>
        <v>0</v>
      </c>
      <c r="N1570">
        <v>3</v>
      </c>
      <c r="O1570">
        <v>6</v>
      </c>
      <c r="P1570">
        <v>1</v>
      </c>
      <c r="Q1570">
        <v>5</v>
      </c>
      <c r="R1570">
        <v>7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3</v>
      </c>
      <c r="Z1570">
        <v>11</v>
      </c>
      <c r="AA1570">
        <v>0</v>
      </c>
      <c r="AB1570">
        <v>55</v>
      </c>
      <c r="AC1570" t="str" cm="1">
        <f t="array" ref="AC1570">_xlfn.IFS(AB1570 &lt; 30, "&lt; 30", AB1570 &lt; 40, "30-39", AB1570 &lt; 50, "40-49", AB1570 &gt;= 50, "50+")</f>
        <v>50+</v>
      </c>
      <c r="AD1570">
        <v>2466</v>
      </c>
      <c r="AE1570">
        <v>0</v>
      </c>
      <c r="AF1570">
        <v>0</v>
      </c>
      <c r="AG1570">
        <v>0</v>
      </c>
      <c r="AH1570">
        <v>1</v>
      </c>
      <c r="AI1570">
        <v>0</v>
      </c>
      <c r="AJ1570" t="str" cm="1">
        <f t="array" ref="AJ157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57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70">
        <v>0</v>
      </c>
      <c r="AM1570">
        <v>0</v>
      </c>
      <c r="AN1570">
        <v>0</v>
      </c>
      <c r="AO1570">
        <v>1</v>
      </c>
      <c r="AP1570">
        <v>0</v>
      </c>
      <c r="AQ1570" t="str" cm="1">
        <f t="array" ref="AQ157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570" t="str" cm="1">
        <f t="array" ref="AR157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70">
        <v>297</v>
      </c>
      <c r="AT1570">
        <v>283</v>
      </c>
      <c r="AU1570">
        <v>0</v>
      </c>
      <c r="AV1570">
        <v>1</v>
      </c>
      <c r="AW1570" t="s">
        <v>47</v>
      </c>
      <c r="AX1570" t="s">
        <v>11</v>
      </c>
      <c r="AY1570" t="str">
        <f t="shared" si="217"/>
        <v>Web</v>
      </c>
      <c r="AZ1570">
        <v>12</v>
      </c>
      <c r="BA1570" t="s">
        <v>44</v>
      </c>
      <c r="BB1570">
        <f t="shared" si="218"/>
        <v>12</v>
      </c>
      <c r="BC1570">
        <f t="shared" si="219"/>
        <v>311</v>
      </c>
      <c r="BD1570">
        <f t="shared" si="220"/>
        <v>3.0000000000000004</v>
      </c>
      <c r="BE1570">
        <f t="shared" si="221"/>
        <v>4</v>
      </c>
      <c r="BF1570">
        <f t="shared" si="222"/>
        <v>4</v>
      </c>
      <c r="BG1570">
        <f t="shared" si="223"/>
        <v>11</v>
      </c>
      <c r="BH1570">
        <f t="shared" si="224"/>
        <v>3</v>
      </c>
      <c r="BI1570" t="str">
        <f>VLOOKUP(BH1570,'Additional Data'!$E$1:$F$12,2,FALSE)</f>
        <v>At Risk</v>
      </c>
      <c r="BJ1570" t="str">
        <f>IF(G1570 &lt;= 'Additional Data'!$Q$2, "Low", IF(G1570 &lt;= 'Additional Data'!$Q$3, "Medium", "High"))</f>
        <v>Medium</v>
      </c>
      <c r="BK1570" t="str">
        <f>IF(K1570 &lt;= 'Additional Data'!$V$2, "Low", IF(K1570 &lt;= 'Additional Data'!$V$3, "Medium", "High"))</f>
        <v>Medium</v>
      </c>
      <c r="BL1570" t="str">
        <f>IF(L1570 &lt;= 'Additional Data'!$AA$2, "Low", IF(L1570 &lt;= 'Additional Data'!$AA$3, "Medium", "High"))</f>
        <v>Medium</v>
      </c>
      <c r="BM1570">
        <v>1569</v>
      </c>
    </row>
    <row r="1571" spans="1:65" x14ac:dyDescent="0.25">
      <c r="A1571">
        <v>52569</v>
      </c>
      <c r="B1571" t="str">
        <f>IF(A1571 &lt;= 'Additional Data'!$B$2,"Low", IF(A1571 &lt;='Additional Data'!$B$3, "Medium", "High"))</f>
        <v>Medium</v>
      </c>
      <c r="C1571">
        <v>0</v>
      </c>
      <c r="D1571">
        <v>1</v>
      </c>
      <c r="E1571">
        <v>54</v>
      </c>
      <c r="F1571" t="str">
        <f t="shared" si="216"/>
        <v>Mid</v>
      </c>
      <c r="G1571">
        <v>85</v>
      </c>
      <c r="H1571">
        <v>0</v>
      </c>
      <c r="I1571">
        <v>3</v>
      </c>
      <c r="J1571">
        <v>0</v>
      </c>
      <c r="K1571">
        <v>0</v>
      </c>
      <c r="L1571">
        <v>7</v>
      </c>
      <c r="M1571">
        <f>INDEX('Additional Data'!$H$2:$M$2, MATCH(MAX(G1571:L1571), G1571:L1571,0))</f>
        <v>0</v>
      </c>
      <c r="N1571">
        <v>1</v>
      </c>
      <c r="O1571">
        <v>2</v>
      </c>
      <c r="P1571">
        <v>0</v>
      </c>
      <c r="Q1571">
        <v>4</v>
      </c>
      <c r="R1571">
        <v>3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3</v>
      </c>
      <c r="Z1571">
        <v>11</v>
      </c>
      <c r="AA1571">
        <v>0</v>
      </c>
      <c r="AB1571">
        <v>53</v>
      </c>
      <c r="AC1571" t="str" cm="1">
        <f t="array" ref="AC1571">_xlfn.IFS(AB1571 &lt; 30, "&lt; 30", AB1571 &lt; 40, "30-39", AB1571 &lt; 50, "40-49", AB1571 &gt;= 50, "50+")</f>
        <v>50+</v>
      </c>
      <c r="AD1571">
        <v>2244</v>
      </c>
      <c r="AE1571">
        <v>0</v>
      </c>
      <c r="AF1571">
        <v>0</v>
      </c>
      <c r="AG1571">
        <v>1</v>
      </c>
      <c r="AH1571">
        <v>0</v>
      </c>
      <c r="AI1571">
        <v>0</v>
      </c>
      <c r="AJ1571" t="str" cm="1">
        <f t="array" ref="AJ157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57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71">
        <v>0</v>
      </c>
      <c r="AM1571">
        <v>0</v>
      </c>
      <c r="AN1571">
        <v>0</v>
      </c>
      <c r="AO1571">
        <v>0</v>
      </c>
      <c r="AP1571">
        <v>1</v>
      </c>
      <c r="AQ1571" t="str" cm="1">
        <f t="array" ref="AQ157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571" t="str" cm="1">
        <f t="array" ref="AR157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71">
        <v>88</v>
      </c>
      <c r="AT1571">
        <v>81</v>
      </c>
      <c r="AU1571">
        <v>0</v>
      </c>
      <c r="AV1571">
        <v>1</v>
      </c>
      <c r="AW1571" t="s">
        <v>47</v>
      </c>
      <c r="AX1571" t="s">
        <v>13</v>
      </c>
      <c r="AY1571" t="str">
        <f t="shared" si="217"/>
        <v>Store</v>
      </c>
      <c r="AZ1571">
        <v>6</v>
      </c>
      <c r="BA1571" t="s">
        <v>44</v>
      </c>
      <c r="BB1571">
        <f t="shared" si="218"/>
        <v>6</v>
      </c>
      <c r="BC1571">
        <f t="shared" si="219"/>
        <v>95</v>
      </c>
      <c r="BD1571">
        <f t="shared" si="220"/>
        <v>5</v>
      </c>
      <c r="BE1571">
        <f t="shared" si="221"/>
        <v>2</v>
      </c>
      <c r="BF1571">
        <f t="shared" si="222"/>
        <v>3</v>
      </c>
      <c r="BG1571">
        <f t="shared" si="223"/>
        <v>10</v>
      </c>
      <c r="BH1571">
        <f t="shared" si="224"/>
        <v>2</v>
      </c>
      <c r="BI1571" t="str">
        <f>VLOOKUP(BH1571,'Additional Data'!$E$1:$F$12,2,FALSE)</f>
        <v>Churned Customer</v>
      </c>
      <c r="BJ1571" t="str">
        <f>IF(G1571 &lt;= 'Additional Data'!$Q$2, "Low", IF(G1571 &lt;= 'Additional Data'!$Q$3, "Medium", "High"))</f>
        <v>Medium</v>
      </c>
      <c r="BK1571" t="str">
        <f>IF(K1571 &lt;= 'Additional Data'!$V$2, "Low", IF(K1571 &lt;= 'Additional Data'!$V$3, "Medium", "High"))</f>
        <v>Low</v>
      </c>
      <c r="BL1571" t="str">
        <f>IF(L1571 &lt;= 'Additional Data'!$AA$2, "Low", IF(L1571 &lt;= 'Additional Data'!$AA$3, "Medium", "High"))</f>
        <v>Low</v>
      </c>
      <c r="BM1571">
        <v>1570</v>
      </c>
    </row>
    <row r="1572" spans="1:65" x14ac:dyDescent="0.25">
      <c r="A1572">
        <v>48432</v>
      </c>
      <c r="B1572" t="str">
        <f>IF(A1572 &lt;= 'Additional Data'!$B$2,"Low", IF(A1572 &lt;='Additional Data'!$B$3, "Medium", "High"))</f>
        <v>Medium</v>
      </c>
      <c r="C1572">
        <v>0</v>
      </c>
      <c r="D1572">
        <v>1</v>
      </c>
      <c r="E1572">
        <v>3</v>
      </c>
      <c r="F1572" t="str">
        <f t="shared" si="216"/>
        <v>Very Recent</v>
      </c>
      <c r="G1572">
        <v>322</v>
      </c>
      <c r="H1572">
        <v>3</v>
      </c>
      <c r="I1572">
        <v>50</v>
      </c>
      <c r="J1572">
        <v>4</v>
      </c>
      <c r="K1572">
        <v>3</v>
      </c>
      <c r="L1572">
        <v>42</v>
      </c>
      <c r="M1572">
        <f>INDEX('Additional Data'!$H$2:$M$2, MATCH(MAX(G1572:L1572), G1572:L1572,0))</f>
        <v>0</v>
      </c>
      <c r="N1572">
        <v>5</v>
      </c>
      <c r="O1572">
        <v>7</v>
      </c>
      <c r="P1572">
        <v>1</v>
      </c>
      <c r="Q1572">
        <v>6</v>
      </c>
      <c r="R1572">
        <v>8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3</v>
      </c>
      <c r="Z1572">
        <v>11</v>
      </c>
      <c r="AA1572">
        <v>1</v>
      </c>
      <c r="AB1572">
        <v>47</v>
      </c>
      <c r="AC1572" t="str" cm="1">
        <f t="array" ref="AC1572">_xlfn.IFS(AB1572 &lt; 30, "&lt; 30", AB1572 &lt; 40, "30-39", AB1572 &lt; 50, "40-49", AB1572 &gt;= 50, "50+")</f>
        <v>40-49</v>
      </c>
      <c r="AD1572">
        <v>2778</v>
      </c>
      <c r="AE1572">
        <v>0</v>
      </c>
      <c r="AF1572">
        <v>0</v>
      </c>
      <c r="AG1572">
        <v>1</v>
      </c>
      <c r="AH1572">
        <v>0</v>
      </c>
      <c r="AI1572">
        <v>0</v>
      </c>
      <c r="AJ1572" t="str" cm="1">
        <f t="array" ref="AJ157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57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72">
        <v>0</v>
      </c>
      <c r="AM1572">
        <v>0</v>
      </c>
      <c r="AN1572">
        <v>0</v>
      </c>
      <c r="AO1572">
        <v>0</v>
      </c>
      <c r="AP1572">
        <v>1</v>
      </c>
      <c r="AQ1572" t="str" cm="1">
        <f t="array" ref="AQ157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572" t="str" cm="1">
        <f t="array" ref="AR157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72">
        <v>382</v>
      </c>
      <c r="AT1572">
        <v>340</v>
      </c>
      <c r="AU1572">
        <v>0</v>
      </c>
      <c r="AV1572">
        <v>1</v>
      </c>
      <c r="AW1572" t="s">
        <v>46</v>
      </c>
      <c r="AX1572" t="s">
        <v>11</v>
      </c>
      <c r="AY1572" t="str">
        <f t="shared" si="217"/>
        <v>Web</v>
      </c>
      <c r="AZ1572">
        <v>14</v>
      </c>
      <c r="BA1572" t="s">
        <v>44</v>
      </c>
      <c r="BB1572">
        <f t="shared" si="218"/>
        <v>14</v>
      </c>
      <c r="BC1572">
        <f t="shared" si="219"/>
        <v>424</v>
      </c>
      <c r="BD1572">
        <f t="shared" si="220"/>
        <v>10</v>
      </c>
      <c r="BE1572">
        <f t="shared" si="221"/>
        <v>5</v>
      </c>
      <c r="BF1572">
        <f t="shared" si="222"/>
        <v>5</v>
      </c>
      <c r="BG1572">
        <f t="shared" si="223"/>
        <v>20</v>
      </c>
      <c r="BH1572">
        <f t="shared" si="224"/>
        <v>7</v>
      </c>
      <c r="BI1572" t="str">
        <f>VLOOKUP(BH1572,'Additional Data'!$E$1:$F$12,2,FALSE)</f>
        <v>Loyal Customer</v>
      </c>
      <c r="BJ1572" t="str">
        <f>IF(G1572 &lt;= 'Additional Data'!$Q$2, "Low", IF(G1572 &lt;= 'Additional Data'!$Q$3, "Medium", "High"))</f>
        <v>Medium</v>
      </c>
      <c r="BK1572" t="str">
        <f>IF(K1572 &lt;= 'Additional Data'!$V$2, "Low", IF(K1572 &lt;= 'Additional Data'!$V$3, "Medium", "High"))</f>
        <v>Medium</v>
      </c>
      <c r="BL1572" t="str">
        <f>IF(L1572 &lt;= 'Additional Data'!$AA$2, "Low", IF(L1572 &lt;= 'Additional Data'!$AA$3, "Medium", "High"))</f>
        <v>Medium</v>
      </c>
      <c r="BM1572">
        <v>1571</v>
      </c>
    </row>
    <row r="1573" spans="1:65" x14ac:dyDescent="0.25">
      <c r="A1573">
        <v>17144</v>
      </c>
      <c r="B1573" t="str">
        <f>IF(A1573 &lt;= 'Additional Data'!$B$2,"Low", IF(A1573 &lt;='Additional Data'!$B$3, "Medium", "High"))</f>
        <v>Low</v>
      </c>
      <c r="C1573">
        <v>1</v>
      </c>
      <c r="D1573">
        <v>1</v>
      </c>
      <c r="E1573">
        <v>96</v>
      </c>
      <c r="F1573" t="str">
        <f t="shared" si="216"/>
        <v>Old</v>
      </c>
      <c r="G1573">
        <v>18</v>
      </c>
      <c r="H1573">
        <v>2</v>
      </c>
      <c r="I1573">
        <v>19</v>
      </c>
      <c r="J1573">
        <v>0</v>
      </c>
      <c r="K1573">
        <v>2</v>
      </c>
      <c r="L1573">
        <v>6</v>
      </c>
      <c r="M1573">
        <f>INDEX('Additional Data'!$H$2:$M$2, MATCH(MAX(G1573:L1573), G1573:L1573,0))</f>
        <v>0</v>
      </c>
      <c r="N1573">
        <v>5</v>
      </c>
      <c r="O1573">
        <v>3</v>
      </c>
      <c r="P1573">
        <v>0</v>
      </c>
      <c r="Q1573">
        <v>4</v>
      </c>
      <c r="R1573">
        <v>7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3</v>
      </c>
      <c r="Z1573">
        <v>11</v>
      </c>
      <c r="AA1573">
        <v>0</v>
      </c>
      <c r="AB1573">
        <v>60</v>
      </c>
      <c r="AC1573" t="str" cm="1">
        <f t="array" ref="AC1573">_xlfn.IFS(AB1573 &lt; 30, "&lt; 30", AB1573 &lt; 40, "30-39", AB1573 &lt; 50, "40-49", AB1573 &gt;= 50, "50+")</f>
        <v>50+</v>
      </c>
      <c r="AD1573">
        <v>2293</v>
      </c>
      <c r="AE1573">
        <v>0</v>
      </c>
      <c r="AF1573">
        <v>0</v>
      </c>
      <c r="AG1573">
        <v>0</v>
      </c>
      <c r="AH1573">
        <v>1</v>
      </c>
      <c r="AI1573">
        <v>0</v>
      </c>
      <c r="AJ1573" t="str" cm="1">
        <f t="array" ref="AJ157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57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73">
        <v>0</v>
      </c>
      <c r="AM1573">
        <v>0</v>
      </c>
      <c r="AN1573">
        <v>0</v>
      </c>
      <c r="AO1573">
        <v>1</v>
      </c>
      <c r="AP1573">
        <v>0</v>
      </c>
      <c r="AQ1573" t="str" cm="1">
        <f t="array" ref="AQ157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573" t="str" cm="1">
        <f t="array" ref="AR157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73">
        <v>41</v>
      </c>
      <c r="AT1573">
        <v>35</v>
      </c>
      <c r="AU1573">
        <v>0</v>
      </c>
      <c r="AV1573">
        <v>2</v>
      </c>
      <c r="AW1573" t="s">
        <v>45</v>
      </c>
      <c r="AX1573" t="s">
        <v>13</v>
      </c>
      <c r="AY1573" t="str">
        <f t="shared" si="217"/>
        <v>Store</v>
      </c>
      <c r="AZ1573">
        <v>7</v>
      </c>
      <c r="BA1573" t="s">
        <v>44</v>
      </c>
      <c r="BB1573">
        <f t="shared" si="218"/>
        <v>7</v>
      </c>
      <c r="BC1573">
        <f t="shared" si="219"/>
        <v>47</v>
      </c>
      <c r="BD1573">
        <f t="shared" si="220"/>
        <v>0.99999999999999978</v>
      </c>
      <c r="BE1573">
        <f t="shared" si="221"/>
        <v>3</v>
      </c>
      <c r="BF1573">
        <f t="shared" si="222"/>
        <v>1</v>
      </c>
      <c r="BG1573">
        <f t="shared" si="223"/>
        <v>5</v>
      </c>
      <c r="BH1573">
        <f t="shared" si="224"/>
        <v>0</v>
      </c>
      <c r="BI1573" t="str">
        <f>VLOOKUP(BH1573,'Additional Data'!$E$1:$F$12,2,FALSE)</f>
        <v>Churned Customer</v>
      </c>
      <c r="BJ1573" t="str">
        <f>IF(G1573 &lt;= 'Additional Data'!$Q$2, "Low", IF(G1573 &lt;= 'Additional Data'!$Q$3, "Medium", "High"))</f>
        <v>Low</v>
      </c>
      <c r="BK1573" t="str">
        <f>IF(K1573 &lt;= 'Additional Data'!$V$2, "Low", IF(K1573 &lt;= 'Additional Data'!$V$3, "Medium", "High"))</f>
        <v>Medium</v>
      </c>
      <c r="BL1573" t="str">
        <f>IF(L1573 &lt;= 'Additional Data'!$AA$2, "Low", IF(L1573 &lt;= 'Additional Data'!$AA$3, "Medium", "High"))</f>
        <v>Low</v>
      </c>
      <c r="BM1573">
        <v>1572</v>
      </c>
    </row>
    <row r="1574" spans="1:65" x14ac:dyDescent="0.25">
      <c r="A1574">
        <v>36108</v>
      </c>
      <c r="B1574" t="str">
        <f>IF(A1574 &lt;= 'Additional Data'!$B$2,"Low", IF(A1574 &lt;='Additional Data'!$B$3, "Medium", "High"))</f>
        <v>Medium</v>
      </c>
      <c r="C1574">
        <v>1</v>
      </c>
      <c r="D1574">
        <v>0</v>
      </c>
      <c r="E1574">
        <v>68</v>
      </c>
      <c r="F1574" t="str">
        <f t="shared" si="216"/>
        <v>Old</v>
      </c>
      <c r="G1574">
        <v>141</v>
      </c>
      <c r="H1574">
        <v>8</v>
      </c>
      <c r="I1574">
        <v>129</v>
      </c>
      <c r="J1574">
        <v>3</v>
      </c>
      <c r="K1574">
        <v>11</v>
      </c>
      <c r="L1574">
        <v>47</v>
      </c>
      <c r="M1574">
        <f>INDEX('Additional Data'!$H$2:$M$2, MATCH(MAX(G1574:L1574), G1574:L1574,0))</f>
        <v>0</v>
      </c>
      <c r="N1574">
        <v>3</v>
      </c>
      <c r="O1574">
        <v>7</v>
      </c>
      <c r="P1574">
        <v>1</v>
      </c>
      <c r="Q1574">
        <v>4</v>
      </c>
      <c r="R1574">
        <v>9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3</v>
      </c>
      <c r="Z1574">
        <v>11</v>
      </c>
      <c r="AA1574">
        <v>0</v>
      </c>
      <c r="AB1574">
        <v>36</v>
      </c>
      <c r="AC1574" t="str" cm="1">
        <f t="array" ref="AC1574">_xlfn.IFS(AB1574 &lt; 30, "&lt; 30", AB1574 &lt; 40, "30-39", AB1574 &lt; 50, "40-49", AB1574 &gt;= 50, "50+")</f>
        <v>30-39</v>
      </c>
      <c r="AD1574">
        <v>2416</v>
      </c>
      <c r="AE1574">
        <v>0</v>
      </c>
      <c r="AF1574">
        <v>0</v>
      </c>
      <c r="AG1574">
        <v>1</v>
      </c>
      <c r="AH1574">
        <v>0</v>
      </c>
      <c r="AI1574">
        <v>0</v>
      </c>
      <c r="AJ1574" t="str" cm="1">
        <f t="array" ref="AJ157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57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74">
        <v>0</v>
      </c>
      <c r="AM1574">
        <v>0</v>
      </c>
      <c r="AN1574">
        <v>1</v>
      </c>
      <c r="AO1574">
        <v>0</v>
      </c>
      <c r="AP1574">
        <v>0</v>
      </c>
      <c r="AQ1574" t="str" cm="1">
        <f t="array" ref="AQ157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74" t="str" cm="1">
        <f t="array" ref="AR157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74">
        <v>292</v>
      </c>
      <c r="AT1574">
        <v>245</v>
      </c>
      <c r="AU1574">
        <v>1</v>
      </c>
      <c r="AV1574">
        <v>1</v>
      </c>
      <c r="AW1574" t="s">
        <v>47</v>
      </c>
      <c r="AX1574" t="s">
        <v>11</v>
      </c>
      <c r="AY1574" t="str">
        <f t="shared" si="217"/>
        <v>Web</v>
      </c>
      <c r="AZ1574">
        <v>12</v>
      </c>
      <c r="BA1574" t="s">
        <v>48</v>
      </c>
      <c r="BB1574">
        <f t="shared" si="218"/>
        <v>12</v>
      </c>
      <c r="BC1574">
        <f t="shared" si="219"/>
        <v>339</v>
      </c>
      <c r="BD1574">
        <f t="shared" si="220"/>
        <v>4</v>
      </c>
      <c r="BE1574">
        <f t="shared" si="221"/>
        <v>4</v>
      </c>
      <c r="BF1574">
        <f t="shared" si="222"/>
        <v>4</v>
      </c>
      <c r="BG1574">
        <f t="shared" si="223"/>
        <v>12</v>
      </c>
      <c r="BH1574">
        <f t="shared" si="224"/>
        <v>3</v>
      </c>
      <c r="BI1574" t="str">
        <f>VLOOKUP(BH1574,'Additional Data'!$E$1:$F$12,2,FALSE)</f>
        <v>At Risk</v>
      </c>
      <c r="BJ1574" t="str">
        <f>IF(G1574 &lt;= 'Additional Data'!$Q$2, "Low", IF(G1574 &lt;= 'Additional Data'!$Q$3, "Medium", "High"))</f>
        <v>Medium</v>
      </c>
      <c r="BK1574" t="str">
        <f>IF(K1574 &lt;= 'Additional Data'!$V$2, "Low", IF(K1574 &lt;= 'Additional Data'!$V$3, "Medium", "High"))</f>
        <v>Medium</v>
      </c>
      <c r="BL1574" t="str">
        <f>IF(L1574 &lt;= 'Additional Data'!$AA$2, "Low", IF(L1574 &lt;= 'Additional Data'!$AA$3, "Medium", "High"))</f>
        <v>Medium</v>
      </c>
      <c r="BM1574">
        <v>1573</v>
      </c>
    </row>
    <row r="1575" spans="1:65" x14ac:dyDescent="0.25">
      <c r="A1575">
        <v>76445</v>
      </c>
      <c r="B1575" t="str">
        <f>IF(A1575 &lt;= 'Additional Data'!$B$2,"Low", IF(A1575 &lt;='Additional Data'!$B$3, "Medium", "High"))</f>
        <v>High</v>
      </c>
      <c r="C1575">
        <v>1</v>
      </c>
      <c r="D1575">
        <v>0</v>
      </c>
      <c r="E1575">
        <v>2</v>
      </c>
      <c r="F1575" t="str">
        <f t="shared" si="216"/>
        <v>Very Recent</v>
      </c>
      <c r="G1575">
        <v>739</v>
      </c>
      <c r="H1575">
        <v>107</v>
      </c>
      <c r="I1575">
        <v>309</v>
      </c>
      <c r="J1575">
        <v>140</v>
      </c>
      <c r="K1575">
        <v>80</v>
      </c>
      <c r="L1575">
        <v>35</v>
      </c>
      <c r="M1575">
        <f>INDEX('Additional Data'!$H$2:$M$2, MATCH(MAX(G1575:L1575), G1575:L1575,0))</f>
        <v>0</v>
      </c>
      <c r="N1575">
        <v>1</v>
      </c>
      <c r="O1575">
        <v>2</v>
      </c>
      <c r="P1575">
        <v>5</v>
      </c>
      <c r="Q1575">
        <v>13</v>
      </c>
      <c r="R1575">
        <v>6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3</v>
      </c>
      <c r="Z1575">
        <v>11</v>
      </c>
      <c r="AA1575">
        <v>0</v>
      </c>
      <c r="AB1575">
        <v>49</v>
      </c>
      <c r="AC1575" t="str" cm="1">
        <f t="array" ref="AC1575">_xlfn.IFS(AB1575 &lt; 30, "&lt; 30", AB1575 &lt; 40, "30-39", AB1575 &lt; 50, "40-49", AB1575 &gt;= 50, "50+")</f>
        <v>40-49</v>
      </c>
      <c r="AD1575">
        <v>2798</v>
      </c>
      <c r="AE1575">
        <v>0</v>
      </c>
      <c r="AF1575">
        <v>1</v>
      </c>
      <c r="AG1575">
        <v>0</v>
      </c>
      <c r="AH1575">
        <v>0</v>
      </c>
      <c r="AI1575">
        <v>0</v>
      </c>
      <c r="AJ1575" t="str" cm="1">
        <f t="array" ref="AJ157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7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75">
        <v>0</v>
      </c>
      <c r="AM1575">
        <v>0</v>
      </c>
      <c r="AN1575">
        <v>1</v>
      </c>
      <c r="AO1575">
        <v>0</v>
      </c>
      <c r="AP1575">
        <v>0</v>
      </c>
      <c r="AQ1575" t="str" cm="1">
        <f t="array" ref="AQ157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75" t="str" cm="1">
        <f t="array" ref="AR157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75">
        <v>1375</v>
      </c>
      <c r="AT1575">
        <v>1340</v>
      </c>
      <c r="AU1575">
        <v>0</v>
      </c>
      <c r="AV1575">
        <v>1</v>
      </c>
      <c r="AW1575" t="s">
        <v>43</v>
      </c>
      <c r="AX1575" t="s">
        <v>13</v>
      </c>
      <c r="AY1575" t="str">
        <f t="shared" si="217"/>
        <v>Store</v>
      </c>
      <c r="AZ1575">
        <v>20</v>
      </c>
      <c r="BA1575" t="s">
        <v>44</v>
      </c>
      <c r="BB1575">
        <f t="shared" si="218"/>
        <v>20</v>
      </c>
      <c r="BC1575">
        <f t="shared" si="219"/>
        <v>1410</v>
      </c>
      <c r="BD1575">
        <f t="shared" si="220"/>
        <v>10</v>
      </c>
      <c r="BE1575">
        <f t="shared" si="221"/>
        <v>7</v>
      </c>
      <c r="BF1575">
        <f t="shared" si="222"/>
        <v>8</v>
      </c>
      <c r="BG1575">
        <f t="shared" si="223"/>
        <v>25</v>
      </c>
      <c r="BH1575">
        <f t="shared" si="224"/>
        <v>9</v>
      </c>
      <c r="BI1575" t="str">
        <f>VLOOKUP(BH1575,'Additional Data'!$E$1:$F$12,2,FALSE)</f>
        <v>Top Customer</v>
      </c>
      <c r="BJ1575" t="str">
        <f>IF(G1575 &lt;= 'Additional Data'!$Q$2, "Low", IF(G1575 &lt;= 'Additional Data'!$Q$3, "Medium", "High"))</f>
        <v>High</v>
      </c>
      <c r="BK1575" t="str">
        <f>IF(K1575 &lt;= 'Additional Data'!$V$2, "Low", IF(K1575 &lt;= 'Additional Data'!$V$3, "Medium", "High"))</f>
        <v>High</v>
      </c>
      <c r="BL1575" t="str">
        <f>IF(L1575 &lt;= 'Additional Data'!$AA$2, "Low", IF(L1575 &lt;= 'Additional Data'!$AA$3, "Medium", "High"))</f>
        <v>Medium</v>
      </c>
      <c r="BM1575">
        <v>1574</v>
      </c>
    </row>
    <row r="1576" spans="1:65" x14ac:dyDescent="0.25">
      <c r="A1576">
        <v>36663</v>
      </c>
      <c r="B1576" t="str">
        <f>IF(A1576 &lt;= 'Additional Data'!$B$2,"Low", IF(A1576 &lt;='Additional Data'!$B$3, "Medium", "High"))</f>
        <v>Medium</v>
      </c>
      <c r="C1576">
        <v>1</v>
      </c>
      <c r="D1576">
        <v>0</v>
      </c>
      <c r="E1576">
        <v>40</v>
      </c>
      <c r="F1576" t="str">
        <f t="shared" si="216"/>
        <v>Mid</v>
      </c>
      <c r="G1576">
        <v>18</v>
      </c>
      <c r="H1576">
        <v>0</v>
      </c>
      <c r="I1576">
        <v>6</v>
      </c>
      <c r="J1576">
        <v>3</v>
      </c>
      <c r="K1576">
        <v>3</v>
      </c>
      <c r="L1576">
        <v>5</v>
      </c>
      <c r="M1576">
        <f>INDEX('Additional Data'!$H$2:$M$2, MATCH(MAX(G1576:L1576), G1576:L1576,0))</f>
        <v>0</v>
      </c>
      <c r="N1576">
        <v>1</v>
      </c>
      <c r="O1576">
        <v>1</v>
      </c>
      <c r="P1576">
        <v>1</v>
      </c>
      <c r="Q1576">
        <v>3</v>
      </c>
      <c r="R1576">
        <v>2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3</v>
      </c>
      <c r="Z1576">
        <v>11</v>
      </c>
      <c r="AA1576">
        <v>0</v>
      </c>
      <c r="AB1576">
        <v>45</v>
      </c>
      <c r="AC1576" t="str" cm="1">
        <f t="array" ref="AC1576">_xlfn.IFS(AB1576 &lt; 30, "&lt; 30", AB1576 &lt; 40, "30-39", AB1576 &lt; 50, "40-49", AB1576 &gt;= 50, "50+")</f>
        <v>40-49</v>
      </c>
      <c r="AD1576">
        <v>2224</v>
      </c>
      <c r="AE1576">
        <v>0</v>
      </c>
      <c r="AF1576">
        <v>1</v>
      </c>
      <c r="AG1576">
        <v>0</v>
      </c>
      <c r="AH1576">
        <v>0</v>
      </c>
      <c r="AI1576">
        <v>0</v>
      </c>
      <c r="AJ1576" t="str" cm="1">
        <f t="array" ref="AJ157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7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76">
        <v>0</v>
      </c>
      <c r="AM1576">
        <v>0</v>
      </c>
      <c r="AN1576">
        <v>0</v>
      </c>
      <c r="AO1576">
        <v>0</v>
      </c>
      <c r="AP1576">
        <v>1</v>
      </c>
      <c r="AQ1576" t="str" cm="1">
        <f t="array" ref="AQ157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576" t="str" cm="1">
        <f t="array" ref="AR157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76">
        <v>30</v>
      </c>
      <c r="AT1576">
        <v>25</v>
      </c>
      <c r="AU1576">
        <v>0</v>
      </c>
      <c r="AV1576">
        <v>1</v>
      </c>
      <c r="AW1576" t="s">
        <v>45</v>
      </c>
      <c r="AX1576" t="s">
        <v>13</v>
      </c>
      <c r="AY1576" t="str">
        <f t="shared" si="217"/>
        <v>Store</v>
      </c>
      <c r="AZ1576">
        <v>5</v>
      </c>
      <c r="BA1576" t="s">
        <v>44</v>
      </c>
      <c r="BB1576">
        <f t="shared" si="218"/>
        <v>5</v>
      </c>
      <c r="BC1576">
        <f t="shared" si="219"/>
        <v>35</v>
      </c>
      <c r="BD1576">
        <f t="shared" si="220"/>
        <v>6</v>
      </c>
      <c r="BE1576">
        <f t="shared" si="221"/>
        <v>1</v>
      </c>
      <c r="BF1576">
        <f t="shared" si="222"/>
        <v>0</v>
      </c>
      <c r="BG1576">
        <f t="shared" si="223"/>
        <v>7</v>
      </c>
      <c r="BH1576">
        <f t="shared" si="224"/>
        <v>1</v>
      </c>
      <c r="BI1576" t="str">
        <f>VLOOKUP(BH1576,'Additional Data'!$E$1:$F$12,2,FALSE)</f>
        <v>Churned Customer</v>
      </c>
      <c r="BJ1576" t="str">
        <f>IF(G1576 &lt;= 'Additional Data'!$Q$2, "Low", IF(G1576 &lt;= 'Additional Data'!$Q$3, "Medium", "High"))</f>
        <v>Low</v>
      </c>
      <c r="BK1576" t="str">
        <f>IF(K1576 &lt;= 'Additional Data'!$V$2, "Low", IF(K1576 &lt;= 'Additional Data'!$V$3, "Medium", "High"))</f>
        <v>Medium</v>
      </c>
      <c r="BL1576" t="str">
        <f>IF(L1576 &lt;= 'Additional Data'!$AA$2, "Low", IF(L1576 &lt;= 'Additional Data'!$AA$3, "Medium", "High"))</f>
        <v>Low</v>
      </c>
      <c r="BM1576">
        <v>1575</v>
      </c>
    </row>
    <row r="1577" spans="1:65" x14ac:dyDescent="0.25">
      <c r="A1577">
        <v>53843</v>
      </c>
      <c r="B1577" t="str">
        <f>IF(A1577 &lt;= 'Additional Data'!$B$2,"Low", IF(A1577 &lt;='Additional Data'!$B$3, "Medium", "High"))</f>
        <v>Medium</v>
      </c>
      <c r="C1577">
        <v>0</v>
      </c>
      <c r="D1577">
        <v>1</v>
      </c>
      <c r="E1577">
        <v>64</v>
      </c>
      <c r="F1577" t="str">
        <f t="shared" si="216"/>
        <v>Old</v>
      </c>
      <c r="G1577">
        <v>378</v>
      </c>
      <c r="H1577">
        <v>0</v>
      </c>
      <c r="I1577">
        <v>88</v>
      </c>
      <c r="J1577">
        <v>19</v>
      </c>
      <c r="K1577">
        <v>4</v>
      </c>
      <c r="L1577">
        <v>73</v>
      </c>
      <c r="M1577">
        <f>INDEX('Additional Data'!$H$2:$M$2, MATCH(MAX(G1577:L1577), G1577:L1577,0))</f>
        <v>0</v>
      </c>
      <c r="N1577">
        <v>4</v>
      </c>
      <c r="O1577">
        <v>8</v>
      </c>
      <c r="P1577">
        <v>5</v>
      </c>
      <c r="Q1577">
        <v>3</v>
      </c>
      <c r="R1577">
        <v>7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3</v>
      </c>
      <c r="Z1577">
        <v>11</v>
      </c>
      <c r="AA1577">
        <v>0</v>
      </c>
      <c r="AB1577">
        <v>55</v>
      </c>
      <c r="AC1577" t="str" cm="1">
        <f t="array" ref="AC1577">_xlfn.IFS(AB1577 &lt; 30, "&lt; 30", AB1577 &lt; 40, "30-39", AB1577 &lt; 50, "40-49", AB1577 &gt;= 50, "50+")</f>
        <v>50+</v>
      </c>
      <c r="AD1577">
        <v>2526</v>
      </c>
      <c r="AE1577">
        <v>0</v>
      </c>
      <c r="AF1577">
        <v>1</v>
      </c>
      <c r="AG1577">
        <v>0</v>
      </c>
      <c r="AH1577">
        <v>0</v>
      </c>
      <c r="AI1577">
        <v>0</v>
      </c>
      <c r="AJ1577" t="str" cm="1">
        <f t="array" ref="AJ157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7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77">
        <v>0</v>
      </c>
      <c r="AM1577">
        <v>0</v>
      </c>
      <c r="AN1577">
        <v>0</v>
      </c>
      <c r="AO1577">
        <v>1</v>
      </c>
      <c r="AP1577">
        <v>0</v>
      </c>
      <c r="AQ1577" t="str" cm="1">
        <f t="array" ref="AQ157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577" t="str" cm="1">
        <f t="array" ref="AR157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77">
        <v>489</v>
      </c>
      <c r="AT1577">
        <v>416</v>
      </c>
      <c r="AU1577">
        <v>0</v>
      </c>
      <c r="AV1577">
        <v>1</v>
      </c>
      <c r="AW1577" t="s">
        <v>46</v>
      </c>
      <c r="AX1577" t="s">
        <v>11</v>
      </c>
      <c r="AY1577" t="str">
        <f t="shared" si="217"/>
        <v>Web</v>
      </c>
      <c r="AZ1577">
        <v>16</v>
      </c>
      <c r="BA1577" t="s">
        <v>44</v>
      </c>
      <c r="BB1577">
        <f t="shared" si="218"/>
        <v>16</v>
      </c>
      <c r="BC1577">
        <f t="shared" si="219"/>
        <v>562</v>
      </c>
      <c r="BD1577">
        <f t="shared" si="220"/>
        <v>4</v>
      </c>
      <c r="BE1577">
        <f t="shared" si="221"/>
        <v>6</v>
      </c>
      <c r="BF1577">
        <f t="shared" si="222"/>
        <v>5</v>
      </c>
      <c r="BG1577">
        <f t="shared" si="223"/>
        <v>15</v>
      </c>
      <c r="BH1577">
        <f t="shared" si="224"/>
        <v>4</v>
      </c>
      <c r="BI1577" t="str">
        <f>VLOOKUP(BH1577,'Additional Data'!$E$1:$F$12,2,FALSE)</f>
        <v>At Risk</v>
      </c>
      <c r="BJ1577" t="str">
        <f>IF(G1577 &lt;= 'Additional Data'!$Q$2, "Low", IF(G1577 &lt;= 'Additional Data'!$Q$3, "Medium", "High"))</f>
        <v>Medium</v>
      </c>
      <c r="BK1577" t="str">
        <f>IF(K1577 &lt;= 'Additional Data'!$V$2, "Low", IF(K1577 &lt;= 'Additional Data'!$V$3, "Medium", "High"))</f>
        <v>Medium</v>
      </c>
      <c r="BL1577" t="str">
        <f>IF(L1577 &lt;= 'Additional Data'!$AA$2, "Low", IF(L1577 &lt;= 'Additional Data'!$AA$3, "Medium", "High"))</f>
        <v>High</v>
      </c>
      <c r="BM1577">
        <v>1576</v>
      </c>
    </row>
    <row r="1578" spans="1:65" x14ac:dyDescent="0.25">
      <c r="A1578">
        <v>90226</v>
      </c>
      <c r="B1578" t="str">
        <f>IF(A1578 &lt;= 'Additional Data'!$B$2,"Low", IF(A1578 &lt;='Additional Data'!$B$3, "Medium", "High"))</f>
        <v>High</v>
      </c>
      <c r="C1578">
        <v>0</v>
      </c>
      <c r="D1578">
        <v>0</v>
      </c>
      <c r="E1578">
        <v>26</v>
      </c>
      <c r="F1578" t="str">
        <f t="shared" si="216"/>
        <v>Recent</v>
      </c>
      <c r="G1578">
        <v>1083</v>
      </c>
      <c r="H1578">
        <v>108</v>
      </c>
      <c r="I1578">
        <v>649</v>
      </c>
      <c r="J1578">
        <v>253</v>
      </c>
      <c r="K1578">
        <v>151</v>
      </c>
      <c r="L1578">
        <v>108</v>
      </c>
      <c r="M1578">
        <f>INDEX('Additional Data'!$H$2:$M$2, MATCH(MAX(G1578:L1578), G1578:L1578,0))</f>
        <v>0</v>
      </c>
      <c r="N1578">
        <v>1</v>
      </c>
      <c r="O1578">
        <v>4</v>
      </c>
      <c r="P1578">
        <v>7</v>
      </c>
      <c r="Q1578">
        <v>12</v>
      </c>
      <c r="R1578">
        <v>2</v>
      </c>
      <c r="S1578">
        <v>0</v>
      </c>
      <c r="T1578">
        <v>0</v>
      </c>
      <c r="U1578">
        <v>0</v>
      </c>
      <c r="V1578">
        <v>1</v>
      </c>
      <c r="W1578">
        <v>0</v>
      </c>
      <c r="X1578">
        <v>0</v>
      </c>
      <c r="Y1578">
        <v>3</v>
      </c>
      <c r="Z1578">
        <v>11</v>
      </c>
      <c r="AA1578">
        <v>0</v>
      </c>
      <c r="AB1578">
        <v>64</v>
      </c>
      <c r="AC1578" t="str" cm="1">
        <f t="array" ref="AC1578">_xlfn.IFS(AB1578 &lt; 30, "&lt; 30", AB1578 &lt; 40, "30-39", AB1578 &lt; 50, "40-49", AB1578 &gt;= 50, "50+")</f>
        <v>50+</v>
      </c>
      <c r="AD1578">
        <v>2800</v>
      </c>
      <c r="AE1578">
        <v>0</v>
      </c>
      <c r="AF1578">
        <v>1</v>
      </c>
      <c r="AG1578">
        <v>0</v>
      </c>
      <c r="AH1578">
        <v>0</v>
      </c>
      <c r="AI1578">
        <v>0</v>
      </c>
      <c r="AJ1578" t="str" cm="1">
        <f t="array" ref="AJ157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7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78">
        <v>0</v>
      </c>
      <c r="AM1578">
        <v>0</v>
      </c>
      <c r="AN1578">
        <v>0</v>
      </c>
      <c r="AO1578">
        <v>1</v>
      </c>
      <c r="AP1578">
        <v>0</v>
      </c>
      <c r="AQ1578" t="str" cm="1">
        <f t="array" ref="AQ157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578" t="str" cm="1">
        <f t="array" ref="AR157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78">
        <v>2244</v>
      </c>
      <c r="AT1578">
        <v>2136</v>
      </c>
      <c r="AU1578">
        <v>1</v>
      </c>
      <c r="AV1578">
        <v>0</v>
      </c>
      <c r="AW1578" t="s">
        <v>43</v>
      </c>
      <c r="AX1578" t="s">
        <v>13</v>
      </c>
      <c r="AY1578" t="str">
        <f t="shared" si="217"/>
        <v>Store</v>
      </c>
      <c r="AZ1578">
        <v>23</v>
      </c>
      <c r="BA1578" t="s">
        <v>48</v>
      </c>
      <c r="BB1578">
        <f t="shared" si="218"/>
        <v>23</v>
      </c>
      <c r="BC1578">
        <f t="shared" si="219"/>
        <v>2352</v>
      </c>
      <c r="BD1578">
        <f t="shared" si="220"/>
        <v>8</v>
      </c>
      <c r="BE1578">
        <f t="shared" si="221"/>
        <v>9</v>
      </c>
      <c r="BF1578">
        <f t="shared" si="222"/>
        <v>9</v>
      </c>
      <c r="BG1578">
        <f t="shared" si="223"/>
        <v>26</v>
      </c>
      <c r="BH1578">
        <f t="shared" si="224"/>
        <v>9</v>
      </c>
      <c r="BI1578" t="str">
        <f>VLOOKUP(BH1578,'Additional Data'!$E$1:$F$12,2,FALSE)</f>
        <v>Top Customer</v>
      </c>
      <c r="BJ1578" t="str">
        <f>IF(G1578 &lt;= 'Additional Data'!$Q$2, "Low", IF(G1578 &lt;= 'Additional Data'!$Q$3, "Medium", "High"))</f>
        <v>High</v>
      </c>
      <c r="BK1578" t="str">
        <f>IF(K1578 &lt;= 'Additional Data'!$V$2, "Low", IF(K1578 &lt;= 'Additional Data'!$V$3, "Medium", "High"))</f>
        <v>High</v>
      </c>
      <c r="BL1578" t="str">
        <f>IF(L1578 &lt;= 'Additional Data'!$AA$2, "Low", IF(L1578 &lt;= 'Additional Data'!$AA$3, "Medium", "High"))</f>
        <v>High</v>
      </c>
      <c r="BM1578">
        <v>1577</v>
      </c>
    </row>
    <row r="1579" spans="1:65" x14ac:dyDescent="0.25">
      <c r="A1579">
        <v>70638</v>
      </c>
      <c r="B1579" t="str">
        <f>IF(A1579 &lt;= 'Additional Data'!$B$2,"Low", IF(A1579 &lt;='Additional Data'!$B$3, "Medium", "High"))</f>
        <v>High</v>
      </c>
      <c r="C1579">
        <v>0</v>
      </c>
      <c r="D1579">
        <v>0</v>
      </c>
      <c r="E1579">
        <v>69</v>
      </c>
      <c r="F1579" t="str">
        <f t="shared" si="216"/>
        <v>Old</v>
      </c>
      <c r="G1579">
        <v>1016</v>
      </c>
      <c r="H1579">
        <v>12</v>
      </c>
      <c r="I1579">
        <v>215</v>
      </c>
      <c r="J1579">
        <v>16</v>
      </c>
      <c r="K1579">
        <v>12</v>
      </c>
      <c r="L1579">
        <v>63</v>
      </c>
      <c r="M1579">
        <f>INDEX('Additional Data'!$H$2:$M$2, MATCH(MAX(G1579:L1579), G1579:L1579,0))</f>
        <v>0</v>
      </c>
      <c r="N1579">
        <v>1</v>
      </c>
      <c r="O1579">
        <v>4</v>
      </c>
      <c r="P1579">
        <v>5</v>
      </c>
      <c r="Q1579">
        <v>10</v>
      </c>
      <c r="R1579">
        <v>3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3</v>
      </c>
      <c r="Z1579">
        <v>11</v>
      </c>
      <c r="AA1579">
        <v>0</v>
      </c>
      <c r="AB1579">
        <v>65</v>
      </c>
      <c r="AC1579" t="str" cm="1">
        <f t="array" ref="AC1579">_xlfn.IFS(AB1579 &lt; 30, "&lt; 30", AB1579 &lt; 40, "30-39", AB1579 &lt; 50, "40-49", AB1579 &gt;= 50, "50+")</f>
        <v>50+</v>
      </c>
      <c r="AD1579">
        <v>2552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 t="str" cm="1">
        <f t="array" ref="AJ157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57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79">
        <v>0</v>
      </c>
      <c r="AM1579">
        <v>0</v>
      </c>
      <c r="AN1579">
        <v>0</v>
      </c>
      <c r="AO1579">
        <v>1</v>
      </c>
      <c r="AP1579">
        <v>0</v>
      </c>
      <c r="AQ1579" t="str" cm="1">
        <f t="array" ref="AQ157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579" t="str" cm="1">
        <f t="array" ref="AR157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79">
        <v>1271</v>
      </c>
      <c r="AT1579">
        <v>1208</v>
      </c>
      <c r="AU1579">
        <v>1</v>
      </c>
      <c r="AV1579">
        <v>0</v>
      </c>
      <c r="AW1579" t="s">
        <v>43</v>
      </c>
      <c r="AX1579" t="s">
        <v>13</v>
      </c>
      <c r="AY1579" t="str">
        <f t="shared" si="217"/>
        <v>Store</v>
      </c>
      <c r="AZ1579">
        <v>19</v>
      </c>
      <c r="BA1579" t="s">
        <v>48</v>
      </c>
      <c r="BB1579">
        <f t="shared" si="218"/>
        <v>19</v>
      </c>
      <c r="BC1579">
        <f t="shared" si="219"/>
        <v>1334</v>
      </c>
      <c r="BD1579">
        <f t="shared" si="220"/>
        <v>4</v>
      </c>
      <c r="BE1579">
        <f t="shared" si="221"/>
        <v>7</v>
      </c>
      <c r="BF1579">
        <f t="shared" si="222"/>
        <v>8</v>
      </c>
      <c r="BG1579">
        <f t="shared" si="223"/>
        <v>19</v>
      </c>
      <c r="BH1579">
        <f t="shared" si="224"/>
        <v>7</v>
      </c>
      <c r="BI1579" t="str">
        <f>VLOOKUP(BH1579,'Additional Data'!$E$1:$F$12,2,FALSE)</f>
        <v>Loyal Customer</v>
      </c>
      <c r="BJ1579" t="str">
        <f>IF(G1579 &lt;= 'Additional Data'!$Q$2, "Low", IF(G1579 &lt;= 'Additional Data'!$Q$3, "Medium", "High"))</f>
        <v>High</v>
      </c>
      <c r="BK1579" t="str">
        <f>IF(K1579 &lt;= 'Additional Data'!$V$2, "Low", IF(K1579 &lt;= 'Additional Data'!$V$3, "Medium", "High"))</f>
        <v>Medium</v>
      </c>
      <c r="BL1579" t="str">
        <f>IF(L1579 &lt;= 'Additional Data'!$AA$2, "Low", IF(L1579 &lt;= 'Additional Data'!$AA$3, "Medium", "High"))</f>
        <v>High</v>
      </c>
      <c r="BM1579">
        <v>1578</v>
      </c>
    </row>
    <row r="1580" spans="1:65" x14ac:dyDescent="0.25">
      <c r="A1580">
        <v>44512</v>
      </c>
      <c r="B1580" t="str">
        <f>IF(A1580 &lt;= 'Additional Data'!$B$2,"Low", IF(A1580 &lt;='Additional Data'!$B$3, "Medium", "High"))</f>
        <v>Medium</v>
      </c>
      <c r="C1580">
        <v>1</v>
      </c>
      <c r="D1580">
        <v>1</v>
      </c>
      <c r="E1580">
        <v>57</v>
      </c>
      <c r="F1580" t="str">
        <f t="shared" si="216"/>
        <v>Mid</v>
      </c>
      <c r="G1580">
        <v>23</v>
      </c>
      <c r="H1580">
        <v>1</v>
      </c>
      <c r="I1580">
        <v>6</v>
      </c>
      <c r="J1580">
        <v>0</v>
      </c>
      <c r="K1580">
        <v>0</v>
      </c>
      <c r="L1580">
        <v>2</v>
      </c>
      <c r="M1580">
        <f>INDEX('Additional Data'!$H$2:$M$2, MATCH(MAX(G1580:L1580), G1580:L1580,0))</f>
        <v>0</v>
      </c>
      <c r="N1580">
        <v>2</v>
      </c>
      <c r="O1580">
        <v>1</v>
      </c>
      <c r="P1580">
        <v>0</v>
      </c>
      <c r="Q1580">
        <v>3</v>
      </c>
      <c r="R1580">
        <v>4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3</v>
      </c>
      <c r="Z1580">
        <v>11</v>
      </c>
      <c r="AA1580">
        <v>0</v>
      </c>
      <c r="AB1580">
        <v>60</v>
      </c>
      <c r="AC1580" t="str" cm="1">
        <f t="array" ref="AC1580">_xlfn.IFS(AB1580 &lt; 30, "&lt; 30", AB1580 &lt; 40, "30-39", AB1580 &lt; 50, "40-49", AB1580 &gt;= 50, "50+")</f>
        <v>50+</v>
      </c>
      <c r="AD1580">
        <v>2462</v>
      </c>
      <c r="AE1580">
        <v>0</v>
      </c>
      <c r="AF1580">
        <v>0</v>
      </c>
      <c r="AG1580">
        <v>0</v>
      </c>
      <c r="AH1580">
        <v>1</v>
      </c>
      <c r="AI1580">
        <v>0</v>
      </c>
      <c r="AJ1580" t="str" cm="1">
        <f t="array" ref="AJ158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58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80">
        <v>0</v>
      </c>
      <c r="AM1580">
        <v>0</v>
      </c>
      <c r="AN1580">
        <v>1</v>
      </c>
      <c r="AO1580">
        <v>0</v>
      </c>
      <c r="AP1580">
        <v>0</v>
      </c>
      <c r="AQ1580" t="str" cm="1">
        <f t="array" ref="AQ158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80" t="str" cm="1">
        <f t="array" ref="AR158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80">
        <v>30</v>
      </c>
      <c r="AT1580">
        <v>28</v>
      </c>
      <c r="AU1580">
        <v>0</v>
      </c>
      <c r="AV1580">
        <v>2</v>
      </c>
      <c r="AW1580" t="s">
        <v>45</v>
      </c>
      <c r="AX1580" t="s">
        <v>13</v>
      </c>
      <c r="AY1580" t="str">
        <f t="shared" si="217"/>
        <v>Store</v>
      </c>
      <c r="AZ1580">
        <v>4</v>
      </c>
      <c r="BA1580" t="s">
        <v>44</v>
      </c>
      <c r="BB1580">
        <f t="shared" si="218"/>
        <v>4</v>
      </c>
      <c r="BC1580">
        <f t="shared" si="219"/>
        <v>32</v>
      </c>
      <c r="BD1580">
        <f t="shared" si="220"/>
        <v>5</v>
      </c>
      <c r="BE1580">
        <f t="shared" si="221"/>
        <v>0</v>
      </c>
      <c r="BF1580">
        <f t="shared" si="222"/>
        <v>0</v>
      </c>
      <c r="BG1580">
        <f t="shared" si="223"/>
        <v>5</v>
      </c>
      <c r="BH1580">
        <f t="shared" si="224"/>
        <v>0</v>
      </c>
      <c r="BI1580" t="str">
        <f>VLOOKUP(BH1580,'Additional Data'!$E$1:$F$12,2,FALSE)</f>
        <v>Churned Customer</v>
      </c>
      <c r="BJ1580" t="str">
        <f>IF(G1580 &lt;= 'Additional Data'!$Q$2, "Low", IF(G1580 &lt;= 'Additional Data'!$Q$3, "Medium", "High"))</f>
        <v>Low</v>
      </c>
      <c r="BK1580" t="str">
        <f>IF(K1580 &lt;= 'Additional Data'!$V$2, "Low", IF(K1580 &lt;= 'Additional Data'!$V$3, "Medium", "High"))</f>
        <v>Low</v>
      </c>
      <c r="BL1580" t="str">
        <f>IF(L1580 &lt;= 'Additional Data'!$AA$2, "Low", IF(L1580 &lt;= 'Additional Data'!$AA$3, "Medium", "High"))</f>
        <v>Low</v>
      </c>
      <c r="BM1580">
        <v>1579</v>
      </c>
    </row>
    <row r="1581" spans="1:65" x14ac:dyDescent="0.25">
      <c r="A1581">
        <v>27116</v>
      </c>
      <c r="B1581" t="str">
        <f>IF(A1581 &lt;= 'Additional Data'!$B$2,"Low", IF(A1581 &lt;='Additional Data'!$B$3, "Medium", "High"))</f>
        <v>Low</v>
      </c>
      <c r="C1581">
        <v>1</v>
      </c>
      <c r="D1581">
        <v>1</v>
      </c>
      <c r="E1581">
        <v>78</v>
      </c>
      <c r="F1581" t="str">
        <f t="shared" si="216"/>
        <v>Old</v>
      </c>
      <c r="G1581">
        <v>12</v>
      </c>
      <c r="H1581">
        <v>1</v>
      </c>
      <c r="I1581">
        <v>21</v>
      </c>
      <c r="J1581">
        <v>2</v>
      </c>
      <c r="K1581">
        <v>2</v>
      </c>
      <c r="L1581">
        <v>3</v>
      </c>
      <c r="M1581">
        <f>INDEX('Additional Data'!$H$2:$M$2, MATCH(MAX(G1581:L1581), G1581:L1581,0))</f>
        <v>0</v>
      </c>
      <c r="N1581">
        <v>2</v>
      </c>
      <c r="O1581">
        <v>2</v>
      </c>
      <c r="P1581">
        <v>0</v>
      </c>
      <c r="Q1581">
        <v>3</v>
      </c>
      <c r="R1581">
        <v>7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3</v>
      </c>
      <c r="Z1581">
        <v>11</v>
      </c>
      <c r="AA1581">
        <v>0</v>
      </c>
      <c r="AB1581">
        <v>59</v>
      </c>
      <c r="AC1581" t="str" cm="1">
        <f t="array" ref="AC1581">_xlfn.IFS(AB1581 &lt; 30, "&lt; 30", AB1581 &lt; 40, "30-39", AB1581 &lt; 50, "40-49", AB1581 &gt;= 50, "50+")</f>
        <v>50+</v>
      </c>
      <c r="AD1581">
        <v>2278</v>
      </c>
      <c r="AE1581">
        <v>0</v>
      </c>
      <c r="AF1581">
        <v>1</v>
      </c>
      <c r="AG1581">
        <v>0</v>
      </c>
      <c r="AH1581">
        <v>0</v>
      </c>
      <c r="AI1581">
        <v>0</v>
      </c>
      <c r="AJ1581" t="str" cm="1">
        <f t="array" ref="AJ158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8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81">
        <v>0</v>
      </c>
      <c r="AM1581">
        <v>0</v>
      </c>
      <c r="AN1581">
        <v>1</v>
      </c>
      <c r="AO1581">
        <v>0</v>
      </c>
      <c r="AP1581">
        <v>0</v>
      </c>
      <c r="AQ1581" t="str" cm="1">
        <f t="array" ref="AQ158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81" t="str" cm="1">
        <f t="array" ref="AR158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81">
        <v>38</v>
      </c>
      <c r="AT1581">
        <v>35</v>
      </c>
      <c r="AU1581">
        <v>0</v>
      </c>
      <c r="AV1581">
        <v>2</v>
      </c>
      <c r="AW1581" t="s">
        <v>45</v>
      </c>
      <c r="AX1581" t="s">
        <v>13</v>
      </c>
      <c r="AY1581" t="str">
        <f t="shared" si="217"/>
        <v>Store</v>
      </c>
      <c r="AZ1581">
        <v>5</v>
      </c>
      <c r="BA1581" t="s">
        <v>44</v>
      </c>
      <c r="BB1581">
        <f t="shared" si="218"/>
        <v>5</v>
      </c>
      <c r="BC1581">
        <f t="shared" si="219"/>
        <v>41</v>
      </c>
      <c r="BD1581">
        <f t="shared" si="220"/>
        <v>3.0000000000000004</v>
      </c>
      <c r="BE1581">
        <f t="shared" si="221"/>
        <v>1</v>
      </c>
      <c r="BF1581">
        <f t="shared" si="222"/>
        <v>1</v>
      </c>
      <c r="BG1581">
        <f t="shared" si="223"/>
        <v>5</v>
      </c>
      <c r="BH1581">
        <f t="shared" si="224"/>
        <v>0</v>
      </c>
      <c r="BI1581" t="str">
        <f>VLOOKUP(BH1581,'Additional Data'!$E$1:$F$12,2,FALSE)</f>
        <v>Churned Customer</v>
      </c>
      <c r="BJ1581" t="str">
        <f>IF(G1581 &lt;= 'Additional Data'!$Q$2, "Low", IF(G1581 &lt;= 'Additional Data'!$Q$3, "Medium", "High"))</f>
        <v>Low</v>
      </c>
      <c r="BK1581" t="str">
        <f>IF(K1581 &lt;= 'Additional Data'!$V$2, "Low", IF(K1581 &lt;= 'Additional Data'!$V$3, "Medium", "High"))</f>
        <v>Medium</v>
      </c>
      <c r="BL1581" t="str">
        <f>IF(L1581 &lt;= 'Additional Data'!$AA$2, "Low", IF(L1581 &lt;= 'Additional Data'!$AA$3, "Medium", "High"))</f>
        <v>Low</v>
      </c>
      <c r="BM1581">
        <v>1580</v>
      </c>
    </row>
    <row r="1582" spans="1:65" x14ac:dyDescent="0.25">
      <c r="A1582">
        <v>54072</v>
      </c>
      <c r="B1582" t="str">
        <f>IF(A1582 &lt;= 'Additional Data'!$B$2,"Low", IF(A1582 &lt;='Additional Data'!$B$3, "Medium", "High"))</f>
        <v>Medium</v>
      </c>
      <c r="C1582">
        <v>1</v>
      </c>
      <c r="D1582">
        <v>1</v>
      </c>
      <c r="E1582">
        <v>71</v>
      </c>
      <c r="F1582" t="str">
        <f t="shared" si="216"/>
        <v>Old</v>
      </c>
      <c r="G1582">
        <v>35</v>
      </c>
      <c r="H1582">
        <v>0</v>
      </c>
      <c r="I1582">
        <v>4</v>
      </c>
      <c r="J1582">
        <v>0</v>
      </c>
      <c r="K1582">
        <v>0</v>
      </c>
      <c r="L1582">
        <v>0</v>
      </c>
      <c r="M1582">
        <f>INDEX('Additional Data'!$H$2:$M$2, MATCH(MAX(G1582:L1582), G1582:L1582,0))</f>
        <v>0</v>
      </c>
      <c r="N1582">
        <v>1</v>
      </c>
      <c r="O1582">
        <v>2</v>
      </c>
      <c r="P1582">
        <v>0</v>
      </c>
      <c r="Q1582">
        <v>2</v>
      </c>
      <c r="R1582">
        <v>8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3</v>
      </c>
      <c r="Z1582">
        <v>11</v>
      </c>
      <c r="AA1582">
        <v>0</v>
      </c>
      <c r="AB1582">
        <v>57</v>
      </c>
      <c r="AC1582" t="str" cm="1">
        <f t="array" ref="AC1582">_xlfn.IFS(AB1582 &lt; 30, "&lt; 30", AB1582 &lt; 40, "30-39", AB1582 &lt; 50, "40-49", AB1582 &gt;= 50, "50+")</f>
        <v>50+</v>
      </c>
      <c r="AD1582">
        <v>2496</v>
      </c>
      <c r="AE1582">
        <v>0</v>
      </c>
      <c r="AF1582">
        <v>1</v>
      </c>
      <c r="AG1582">
        <v>0</v>
      </c>
      <c r="AH1582">
        <v>0</v>
      </c>
      <c r="AI1582">
        <v>0</v>
      </c>
      <c r="AJ1582" t="str" cm="1">
        <f t="array" ref="AJ158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8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82">
        <v>0</v>
      </c>
      <c r="AM1582">
        <v>0</v>
      </c>
      <c r="AN1582">
        <v>0</v>
      </c>
      <c r="AO1582">
        <v>0</v>
      </c>
      <c r="AP1582">
        <v>1</v>
      </c>
      <c r="AQ1582" t="str" cm="1">
        <f t="array" ref="AQ158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582" t="str" cm="1">
        <f t="array" ref="AR158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82">
        <v>39</v>
      </c>
      <c r="AT1582">
        <v>39</v>
      </c>
      <c r="AU1582">
        <v>0</v>
      </c>
      <c r="AV1582">
        <v>2</v>
      </c>
      <c r="AW1582" t="s">
        <v>45</v>
      </c>
      <c r="AX1582" t="s">
        <v>11</v>
      </c>
      <c r="AY1582" t="str">
        <f t="shared" si="217"/>
        <v>Web</v>
      </c>
      <c r="AZ1582">
        <v>4</v>
      </c>
      <c r="BA1582" t="s">
        <v>44</v>
      </c>
      <c r="BB1582">
        <f t="shared" si="218"/>
        <v>4</v>
      </c>
      <c r="BC1582">
        <f t="shared" si="219"/>
        <v>39</v>
      </c>
      <c r="BD1582">
        <f t="shared" si="220"/>
        <v>3.0000000000000004</v>
      </c>
      <c r="BE1582">
        <f t="shared" si="221"/>
        <v>0</v>
      </c>
      <c r="BF1582">
        <f t="shared" si="222"/>
        <v>1</v>
      </c>
      <c r="BG1582">
        <f t="shared" si="223"/>
        <v>4</v>
      </c>
      <c r="BH1582">
        <f t="shared" si="224"/>
        <v>0</v>
      </c>
      <c r="BI1582" t="str">
        <f>VLOOKUP(BH1582,'Additional Data'!$E$1:$F$12,2,FALSE)</f>
        <v>Churned Customer</v>
      </c>
      <c r="BJ1582" t="str">
        <f>IF(G1582 &lt;= 'Additional Data'!$Q$2, "Low", IF(G1582 &lt;= 'Additional Data'!$Q$3, "Medium", "High"))</f>
        <v>Medium</v>
      </c>
      <c r="BK1582" t="str">
        <f>IF(K1582 &lt;= 'Additional Data'!$V$2, "Low", IF(K1582 &lt;= 'Additional Data'!$V$3, "Medium", "High"))</f>
        <v>Low</v>
      </c>
      <c r="BL1582" t="str">
        <f>IF(L1582 &lt;= 'Additional Data'!$AA$2, "Low", IF(L1582 &lt;= 'Additional Data'!$AA$3, "Medium", "High"))</f>
        <v>Low</v>
      </c>
      <c r="BM1582">
        <v>1581</v>
      </c>
    </row>
    <row r="1583" spans="1:65" x14ac:dyDescent="0.25">
      <c r="A1583">
        <v>71855</v>
      </c>
      <c r="B1583" t="str">
        <f>IF(A1583 &lt;= 'Additional Data'!$B$2,"Low", IF(A1583 &lt;='Additional Data'!$B$3, "Medium", "High"))</f>
        <v>High</v>
      </c>
      <c r="C1583">
        <v>0</v>
      </c>
      <c r="D1583">
        <v>1</v>
      </c>
      <c r="E1583">
        <v>59</v>
      </c>
      <c r="F1583" t="str">
        <f t="shared" si="216"/>
        <v>Mid</v>
      </c>
      <c r="G1583">
        <v>548</v>
      </c>
      <c r="H1583">
        <v>31</v>
      </c>
      <c r="I1583">
        <v>422</v>
      </c>
      <c r="J1583">
        <v>0</v>
      </c>
      <c r="K1583">
        <v>112</v>
      </c>
      <c r="L1583">
        <v>28</v>
      </c>
      <c r="M1583">
        <f>INDEX('Additional Data'!$H$2:$M$2, MATCH(MAX(G1583:L1583), G1583:L1583,0))</f>
        <v>0</v>
      </c>
      <c r="N1583">
        <v>4</v>
      </c>
      <c r="O1583">
        <v>5</v>
      </c>
      <c r="P1583">
        <v>5</v>
      </c>
      <c r="Q1583">
        <v>11</v>
      </c>
      <c r="R1583">
        <v>3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3</v>
      </c>
      <c r="Z1583">
        <v>11</v>
      </c>
      <c r="AA1583">
        <v>0</v>
      </c>
      <c r="AB1583">
        <v>43</v>
      </c>
      <c r="AC1583" t="str" cm="1">
        <f t="array" ref="AC1583">_xlfn.IFS(AB1583 &lt; 30, "&lt; 30", AB1583 &lt; 40, "30-39", AB1583 &lt; 50, "40-49", AB1583 &gt;= 50, "50+")</f>
        <v>40-49</v>
      </c>
      <c r="AD1583">
        <v>2688</v>
      </c>
      <c r="AE1583">
        <v>0</v>
      </c>
      <c r="AF1583">
        <v>1</v>
      </c>
      <c r="AG1583">
        <v>0</v>
      </c>
      <c r="AH1583">
        <v>0</v>
      </c>
      <c r="AI1583">
        <v>0</v>
      </c>
      <c r="AJ1583" t="str" cm="1">
        <f t="array" ref="AJ158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8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83">
        <v>0</v>
      </c>
      <c r="AM1583">
        <v>0</v>
      </c>
      <c r="AN1583">
        <v>1</v>
      </c>
      <c r="AO1583">
        <v>0</v>
      </c>
      <c r="AP1583">
        <v>0</v>
      </c>
      <c r="AQ1583" t="str" cm="1">
        <f t="array" ref="AQ158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83" t="str" cm="1">
        <f t="array" ref="AR158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83">
        <v>1113</v>
      </c>
      <c r="AT1583">
        <v>1085</v>
      </c>
      <c r="AU1583">
        <v>0</v>
      </c>
      <c r="AV1583">
        <v>1</v>
      </c>
      <c r="AW1583" t="s">
        <v>43</v>
      </c>
      <c r="AX1583" t="s">
        <v>13</v>
      </c>
      <c r="AY1583" t="str">
        <f t="shared" si="217"/>
        <v>Store</v>
      </c>
      <c r="AZ1583">
        <v>21</v>
      </c>
      <c r="BA1583" t="s">
        <v>44</v>
      </c>
      <c r="BB1583">
        <f t="shared" si="218"/>
        <v>21</v>
      </c>
      <c r="BC1583">
        <f t="shared" si="219"/>
        <v>1141</v>
      </c>
      <c r="BD1583">
        <f t="shared" si="220"/>
        <v>4</v>
      </c>
      <c r="BE1583">
        <f t="shared" si="221"/>
        <v>8</v>
      </c>
      <c r="BF1583">
        <f t="shared" si="222"/>
        <v>7</v>
      </c>
      <c r="BG1583">
        <f t="shared" si="223"/>
        <v>19</v>
      </c>
      <c r="BH1583">
        <f t="shared" si="224"/>
        <v>7</v>
      </c>
      <c r="BI1583" t="str">
        <f>VLOOKUP(BH1583,'Additional Data'!$E$1:$F$12,2,FALSE)</f>
        <v>Loyal Customer</v>
      </c>
      <c r="BJ1583" t="str">
        <f>IF(G1583 &lt;= 'Additional Data'!$Q$2, "Low", IF(G1583 &lt;= 'Additional Data'!$Q$3, "Medium", "High"))</f>
        <v>High</v>
      </c>
      <c r="BK1583" t="str">
        <f>IF(K1583 &lt;= 'Additional Data'!$V$2, "Low", IF(K1583 &lt;= 'Additional Data'!$V$3, "Medium", "High"))</f>
        <v>High</v>
      </c>
      <c r="BL1583" t="str">
        <f>IF(L1583 &lt;= 'Additional Data'!$AA$2, "Low", IF(L1583 &lt;= 'Additional Data'!$AA$3, "Medium", "High"))</f>
        <v>Medium</v>
      </c>
      <c r="BM1583">
        <v>1582</v>
      </c>
    </row>
    <row r="1584" spans="1:65" x14ac:dyDescent="0.25">
      <c r="A1584">
        <v>51250</v>
      </c>
      <c r="B1584" t="str">
        <f>IF(A1584 &lt;= 'Additional Data'!$B$2,"Low", IF(A1584 &lt;='Additional Data'!$B$3, "Medium", "High"))</f>
        <v>Medium</v>
      </c>
      <c r="C1584">
        <v>1</v>
      </c>
      <c r="D1584">
        <v>0</v>
      </c>
      <c r="E1584">
        <v>28</v>
      </c>
      <c r="F1584" t="str">
        <f t="shared" si="216"/>
        <v>Recent</v>
      </c>
      <c r="G1584">
        <v>342</v>
      </c>
      <c r="H1584">
        <v>32</v>
      </c>
      <c r="I1584">
        <v>230</v>
      </c>
      <c r="J1584">
        <v>34</v>
      </c>
      <c r="K1584">
        <v>32</v>
      </c>
      <c r="L1584">
        <v>40</v>
      </c>
      <c r="M1584">
        <f>INDEX('Additional Data'!$H$2:$M$2, MATCH(MAX(G1584:L1584), G1584:L1584,0))</f>
        <v>0</v>
      </c>
      <c r="N1584">
        <v>5</v>
      </c>
      <c r="O1584">
        <v>10</v>
      </c>
      <c r="P1584">
        <v>5</v>
      </c>
      <c r="Q1584">
        <v>4</v>
      </c>
      <c r="R1584">
        <v>9</v>
      </c>
      <c r="S1584">
        <v>1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3</v>
      </c>
      <c r="Z1584">
        <v>11</v>
      </c>
      <c r="AA1584">
        <v>0</v>
      </c>
      <c r="AB1584">
        <v>30</v>
      </c>
      <c r="AC1584" t="str" cm="1">
        <f t="array" ref="AC1584">_xlfn.IFS(AB1584 &lt; 30, "&lt; 30", AB1584 &lt; 40, "30-39", AB1584 &lt; 50, "40-49", AB1584 &gt;= 50, "50+")</f>
        <v>30-39</v>
      </c>
      <c r="AD1584">
        <v>2615</v>
      </c>
      <c r="AE1584">
        <v>0</v>
      </c>
      <c r="AF1584">
        <v>0</v>
      </c>
      <c r="AG1584">
        <v>1</v>
      </c>
      <c r="AH1584">
        <v>0</v>
      </c>
      <c r="AI1584">
        <v>0</v>
      </c>
      <c r="AJ1584" t="str" cm="1">
        <f t="array" ref="AJ158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58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84">
        <v>1</v>
      </c>
      <c r="AM1584">
        <v>0</v>
      </c>
      <c r="AN1584">
        <v>0</v>
      </c>
      <c r="AO1584">
        <v>0</v>
      </c>
      <c r="AP1584">
        <v>0</v>
      </c>
      <c r="AQ1584" t="str" cm="1">
        <f t="array" ref="AQ158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584" t="str" cm="1">
        <f t="array" ref="AR158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584">
        <v>670</v>
      </c>
      <c r="AT1584">
        <v>630</v>
      </c>
      <c r="AU1584">
        <v>1</v>
      </c>
      <c r="AV1584">
        <v>1</v>
      </c>
      <c r="AW1584" t="s">
        <v>46</v>
      </c>
      <c r="AX1584" t="s">
        <v>11</v>
      </c>
      <c r="AY1584" t="str">
        <f t="shared" si="217"/>
        <v>Web</v>
      </c>
      <c r="AZ1584">
        <v>19</v>
      </c>
      <c r="BA1584" t="s">
        <v>48</v>
      </c>
      <c r="BB1584">
        <f t="shared" si="218"/>
        <v>19</v>
      </c>
      <c r="BC1584">
        <f t="shared" si="219"/>
        <v>710</v>
      </c>
      <c r="BD1584">
        <f t="shared" si="220"/>
        <v>8</v>
      </c>
      <c r="BE1584">
        <f t="shared" si="221"/>
        <v>7</v>
      </c>
      <c r="BF1584">
        <f t="shared" si="222"/>
        <v>6</v>
      </c>
      <c r="BG1584">
        <f t="shared" si="223"/>
        <v>21</v>
      </c>
      <c r="BH1584">
        <f t="shared" si="224"/>
        <v>8</v>
      </c>
      <c r="BI1584" t="str">
        <f>VLOOKUP(BH1584,'Additional Data'!$E$1:$F$12,2,FALSE)</f>
        <v>Top Customer</v>
      </c>
      <c r="BJ1584" t="str">
        <f>IF(G1584 &lt;= 'Additional Data'!$Q$2, "Low", IF(G1584 &lt;= 'Additional Data'!$Q$3, "Medium", "High"))</f>
        <v>Medium</v>
      </c>
      <c r="BK1584" t="str">
        <f>IF(K1584 &lt;= 'Additional Data'!$V$2, "Low", IF(K1584 &lt;= 'Additional Data'!$V$3, "Medium", "High"))</f>
        <v>Medium</v>
      </c>
      <c r="BL1584" t="str">
        <f>IF(L1584 &lt;= 'Additional Data'!$AA$2, "Low", IF(L1584 &lt;= 'Additional Data'!$AA$3, "Medium", "High"))</f>
        <v>Medium</v>
      </c>
      <c r="BM1584">
        <v>1583</v>
      </c>
    </row>
    <row r="1585" spans="1:65" x14ac:dyDescent="0.25">
      <c r="A1585">
        <v>60432</v>
      </c>
      <c r="B1585" t="str">
        <f>IF(A1585 &lt;= 'Additional Data'!$B$2,"Low", IF(A1585 &lt;='Additional Data'!$B$3, "Medium", "High"))</f>
        <v>Medium</v>
      </c>
      <c r="C1585">
        <v>0</v>
      </c>
      <c r="D1585">
        <v>1</v>
      </c>
      <c r="E1585">
        <v>61</v>
      </c>
      <c r="F1585" t="str">
        <f t="shared" si="216"/>
        <v>Old</v>
      </c>
      <c r="G1585">
        <v>365</v>
      </c>
      <c r="H1585">
        <v>3</v>
      </c>
      <c r="I1585">
        <v>15</v>
      </c>
      <c r="J1585">
        <v>4</v>
      </c>
      <c r="K1585">
        <v>3</v>
      </c>
      <c r="L1585">
        <v>11</v>
      </c>
      <c r="M1585">
        <f>INDEX('Additional Data'!$H$2:$M$2, MATCH(MAX(G1585:L1585), G1585:L1585,0))</f>
        <v>0</v>
      </c>
      <c r="N1585">
        <v>5</v>
      </c>
      <c r="O1585">
        <v>7</v>
      </c>
      <c r="P1585">
        <v>2</v>
      </c>
      <c r="Q1585">
        <v>5</v>
      </c>
      <c r="R1585">
        <v>6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3</v>
      </c>
      <c r="Z1585">
        <v>11</v>
      </c>
      <c r="AA1585">
        <v>0</v>
      </c>
      <c r="AB1585">
        <v>47</v>
      </c>
      <c r="AC1585" t="str" cm="1">
        <f t="array" ref="AC1585">_xlfn.IFS(AB1585 &lt; 30, "&lt; 30", AB1585 &lt; 40, "30-39", AB1585 &lt; 50, "40-49", AB1585 &gt;= 50, "50+")</f>
        <v>40-49</v>
      </c>
      <c r="AD1585">
        <v>2271</v>
      </c>
      <c r="AE1585">
        <v>0</v>
      </c>
      <c r="AF1585">
        <v>1</v>
      </c>
      <c r="AG1585">
        <v>0</v>
      </c>
      <c r="AH1585">
        <v>0</v>
      </c>
      <c r="AI1585">
        <v>0</v>
      </c>
      <c r="AJ1585" t="str" cm="1">
        <f t="array" ref="AJ158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8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85">
        <v>0</v>
      </c>
      <c r="AM1585">
        <v>0</v>
      </c>
      <c r="AN1585">
        <v>0</v>
      </c>
      <c r="AO1585">
        <v>1</v>
      </c>
      <c r="AP1585">
        <v>0</v>
      </c>
      <c r="AQ1585" t="str" cm="1">
        <f t="array" ref="AQ158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585" t="str" cm="1">
        <f t="array" ref="AR158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85">
        <v>390</v>
      </c>
      <c r="AT1585">
        <v>379</v>
      </c>
      <c r="AU1585">
        <v>0</v>
      </c>
      <c r="AV1585">
        <v>1</v>
      </c>
      <c r="AW1585" t="s">
        <v>46</v>
      </c>
      <c r="AX1585" t="s">
        <v>11</v>
      </c>
      <c r="AY1585" t="str">
        <f t="shared" si="217"/>
        <v>Web</v>
      </c>
      <c r="AZ1585">
        <v>14</v>
      </c>
      <c r="BA1585" t="s">
        <v>44</v>
      </c>
      <c r="BB1585">
        <f t="shared" si="218"/>
        <v>14</v>
      </c>
      <c r="BC1585">
        <f t="shared" si="219"/>
        <v>401</v>
      </c>
      <c r="BD1585">
        <f t="shared" si="220"/>
        <v>4</v>
      </c>
      <c r="BE1585">
        <f t="shared" si="221"/>
        <v>5</v>
      </c>
      <c r="BF1585">
        <f t="shared" si="222"/>
        <v>5</v>
      </c>
      <c r="BG1585">
        <f t="shared" si="223"/>
        <v>14</v>
      </c>
      <c r="BH1585">
        <f t="shared" si="224"/>
        <v>4</v>
      </c>
      <c r="BI1585" t="str">
        <f>VLOOKUP(BH1585,'Additional Data'!$E$1:$F$12,2,FALSE)</f>
        <v>At Risk</v>
      </c>
      <c r="BJ1585" t="str">
        <f>IF(G1585 &lt;= 'Additional Data'!$Q$2, "Low", IF(G1585 &lt;= 'Additional Data'!$Q$3, "Medium", "High"))</f>
        <v>Medium</v>
      </c>
      <c r="BK1585" t="str">
        <f>IF(K1585 &lt;= 'Additional Data'!$V$2, "Low", IF(K1585 &lt;= 'Additional Data'!$V$3, "Medium", "High"))</f>
        <v>Medium</v>
      </c>
      <c r="BL1585" t="str">
        <f>IF(L1585 &lt;= 'Additional Data'!$AA$2, "Low", IF(L1585 &lt;= 'Additional Data'!$AA$3, "Medium", "High"))</f>
        <v>Medium</v>
      </c>
      <c r="BM1585">
        <v>1584</v>
      </c>
    </row>
    <row r="1586" spans="1:65" x14ac:dyDescent="0.25">
      <c r="A1586">
        <v>65526</v>
      </c>
      <c r="B1586" t="str">
        <f>IF(A1586 &lt;= 'Additional Data'!$B$2,"Low", IF(A1586 &lt;='Additional Data'!$B$3, "Medium", "High"))</f>
        <v>Medium</v>
      </c>
      <c r="C1586">
        <v>0</v>
      </c>
      <c r="D1586">
        <v>1</v>
      </c>
      <c r="E1586">
        <v>22</v>
      </c>
      <c r="F1586" t="str">
        <f t="shared" si="216"/>
        <v>Recent</v>
      </c>
      <c r="G1586">
        <v>397</v>
      </c>
      <c r="H1586">
        <v>19</v>
      </c>
      <c r="I1586">
        <v>69</v>
      </c>
      <c r="J1586">
        <v>12</v>
      </c>
      <c r="K1586">
        <v>0</v>
      </c>
      <c r="L1586">
        <v>9</v>
      </c>
      <c r="M1586">
        <f>INDEX('Additional Data'!$H$2:$M$2, MATCH(MAX(G1586:L1586), G1586:L1586,0))</f>
        <v>0</v>
      </c>
      <c r="N1586">
        <v>1</v>
      </c>
      <c r="O1586">
        <v>4</v>
      </c>
      <c r="P1586">
        <v>4</v>
      </c>
      <c r="Q1586">
        <v>8</v>
      </c>
      <c r="R1586">
        <v>2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3</v>
      </c>
      <c r="Z1586">
        <v>11</v>
      </c>
      <c r="AA1586">
        <v>0</v>
      </c>
      <c r="AB1586">
        <v>56</v>
      </c>
      <c r="AC1586" t="str" cm="1">
        <f t="array" ref="AC1586">_xlfn.IFS(AB1586 &lt; 30, "&lt; 30", AB1586 &lt; 40, "30-39", AB1586 &lt; 50, "40-49", AB1586 &gt;= 50, "50+")</f>
        <v>50+</v>
      </c>
      <c r="AD1586">
        <v>2238</v>
      </c>
      <c r="AE1586">
        <v>0</v>
      </c>
      <c r="AF1586">
        <v>1</v>
      </c>
      <c r="AG1586">
        <v>0</v>
      </c>
      <c r="AH1586">
        <v>0</v>
      </c>
      <c r="AI1586">
        <v>0</v>
      </c>
      <c r="AJ1586" t="str" cm="1">
        <f t="array" ref="AJ158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8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86">
        <v>0</v>
      </c>
      <c r="AM1586">
        <v>0</v>
      </c>
      <c r="AN1586">
        <v>0</v>
      </c>
      <c r="AO1586">
        <v>0</v>
      </c>
      <c r="AP1586">
        <v>1</v>
      </c>
      <c r="AQ1586" t="str" cm="1">
        <f t="array" ref="AQ158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586" t="str" cm="1">
        <f t="array" ref="AR158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86">
        <v>497</v>
      </c>
      <c r="AT1586">
        <v>488</v>
      </c>
      <c r="AU1586">
        <v>0</v>
      </c>
      <c r="AV1586">
        <v>1</v>
      </c>
      <c r="AW1586" t="s">
        <v>46</v>
      </c>
      <c r="AX1586" t="s">
        <v>13</v>
      </c>
      <c r="AY1586" t="str">
        <f t="shared" si="217"/>
        <v>Store</v>
      </c>
      <c r="AZ1586">
        <v>16</v>
      </c>
      <c r="BA1586" t="s">
        <v>44</v>
      </c>
      <c r="BB1586">
        <f t="shared" si="218"/>
        <v>16</v>
      </c>
      <c r="BC1586">
        <f t="shared" si="219"/>
        <v>506</v>
      </c>
      <c r="BD1586">
        <f t="shared" si="220"/>
        <v>8</v>
      </c>
      <c r="BE1586">
        <f t="shared" si="221"/>
        <v>6</v>
      </c>
      <c r="BF1586">
        <f t="shared" si="222"/>
        <v>5</v>
      </c>
      <c r="BG1586">
        <f t="shared" si="223"/>
        <v>19</v>
      </c>
      <c r="BH1586">
        <f t="shared" si="224"/>
        <v>7</v>
      </c>
      <c r="BI1586" t="str">
        <f>VLOOKUP(BH1586,'Additional Data'!$E$1:$F$12,2,FALSE)</f>
        <v>Loyal Customer</v>
      </c>
      <c r="BJ1586" t="str">
        <f>IF(G1586 &lt;= 'Additional Data'!$Q$2, "Low", IF(G1586 &lt;= 'Additional Data'!$Q$3, "Medium", "High"))</f>
        <v>Medium</v>
      </c>
      <c r="BK1586" t="str">
        <f>IF(K1586 &lt;= 'Additional Data'!$V$2, "Low", IF(K1586 &lt;= 'Additional Data'!$V$3, "Medium", "High"))</f>
        <v>Low</v>
      </c>
      <c r="BL1586" t="str">
        <f>IF(L1586 &lt;= 'Additional Data'!$AA$2, "Low", IF(L1586 &lt;= 'Additional Data'!$AA$3, "Medium", "High"))</f>
        <v>Low</v>
      </c>
      <c r="BM1586">
        <v>1585</v>
      </c>
    </row>
    <row r="1587" spans="1:65" x14ac:dyDescent="0.25">
      <c r="A1587">
        <v>68655</v>
      </c>
      <c r="B1587" t="str">
        <f>IF(A1587 &lt;= 'Additional Data'!$B$2,"Low", IF(A1587 &lt;='Additional Data'!$B$3, "Medium", "High"))</f>
        <v>High</v>
      </c>
      <c r="C1587">
        <v>0</v>
      </c>
      <c r="D1587">
        <v>0</v>
      </c>
      <c r="E1587">
        <v>95</v>
      </c>
      <c r="F1587" t="str">
        <f t="shared" si="216"/>
        <v>Old</v>
      </c>
      <c r="G1587">
        <v>456</v>
      </c>
      <c r="H1587">
        <v>19</v>
      </c>
      <c r="I1587">
        <v>832</v>
      </c>
      <c r="J1587">
        <v>75</v>
      </c>
      <c r="K1587">
        <v>118</v>
      </c>
      <c r="L1587">
        <v>38</v>
      </c>
      <c r="M1587">
        <f>INDEX('Additional Data'!$H$2:$M$2, MATCH(MAX(G1587:L1587), G1587:L1587,0))</f>
        <v>0</v>
      </c>
      <c r="N1587">
        <v>1</v>
      </c>
      <c r="O1587">
        <v>4</v>
      </c>
      <c r="P1587">
        <v>5</v>
      </c>
      <c r="Q1587">
        <v>11</v>
      </c>
      <c r="R1587">
        <v>3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3</v>
      </c>
      <c r="Z1587">
        <v>11</v>
      </c>
      <c r="AA1587">
        <v>0</v>
      </c>
      <c r="AB1587">
        <v>32</v>
      </c>
      <c r="AC1587" t="str" cm="1">
        <f t="array" ref="AC1587">_xlfn.IFS(AB1587 &lt; 30, "&lt; 30", AB1587 &lt; 40, "30-39", AB1587 &lt; 50, "40-49", AB1587 &gt;= 50, "50+")</f>
        <v>30-39</v>
      </c>
      <c r="AD1587">
        <v>2847</v>
      </c>
      <c r="AE1587">
        <v>0</v>
      </c>
      <c r="AF1587">
        <v>0</v>
      </c>
      <c r="AG1587">
        <v>1</v>
      </c>
      <c r="AH1587">
        <v>0</v>
      </c>
      <c r="AI1587">
        <v>0</v>
      </c>
      <c r="AJ1587" t="str" cm="1">
        <f t="array" ref="AJ158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58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87">
        <v>0</v>
      </c>
      <c r="AM1587">
        <v>0</v>
      </c>
      <c r="AN1587">
        <v>1</v>
      </c>
      <c r="AO1587">
        <v>0</v>
      </c>
      <c r="AP1587">
        <v>0</v>
      </c>
      <c r="AQ1587" t="str" cm="1">
        <f t="array" ref="AQ158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87" t="str" cm="1">
        <f t="array" ref="AR158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87">
        <v>1500</v>
      </c>
      <c r="AT1587">
        <v>1462</v>
      </c>
      <c r="AU1587">
        <v>0</v>
      </c>
      <c r="AV1587">
        <v>0</v>
      </c>
      <c r="AW1587" t="s">
        <v>43</v>
      </c>
      <c r="AX1587" t="s">
        <v>13</v>
      </c>
      <c r="AY1587" t="str">
        <f t="shared" si="217"/>
        <v>Store</v>
      </c>
      <c r="AZ1587">
        <v>20</v>
      </c>
      <c r="BA1587" t="s">
        <v>44</v>
      </c>
      <c r="BB1587">
        <f t="shared" si="218"/>
        <v>20</v>
      </c>
      <c r="BC1587">
        <f t="shared" si="219"/>
        <v>1538</v>
      </c>
      <c r="BD1587">
        <f t="shared" si="220"/>
        <v>0.99999999999999978</v>
      </c>
      <c r="BE1587">
        <f t="shared" si="221"/>
        <v>7</v>
      </c>
      <c r="BF1587">
        <f t="shared" si="222"/>
        <v>9</v>
      </c>
      <c r="BG1587">
        <f t="shared" si="223"/>
        <v>17</v>
      </c>
      <c r="BH1587">
        <f t="shared" si="224"/>
        <v>5</v>
      </c>
      <c r="BI1587" t="str">
        <f>VLOOKUP(BH1587,'Additional Data'!$E$1:$F$12,2,FALSE)</f>
        <v>Loyal Customer</v>
      </c>
      <c r="BJ1587" t="str">
        <f>IF(G1587 &lt;= 'Additional Data'!$Q$2, "Low", IF(G1587 &lt;= 'Additional Data'!$Q$3, "Medium", "High"))</f>
        <v>Medium</v>
      </c>
      <c r="BK1587" t="str">
        <f>IF(K1587 &lt;= 'Additional Data'!$V$2, "Low", IF(K1587 &lt;= 'Additional Data'!$V$3, "Medium", "High"))</f>
        <v>High</v>
      </c>
      <c r="BL1587" t="str">
        <f>IF(L1587 &lt;= 'Additional Data'!$AA$2, "Low", IF(L1587 &lt;= 'Additional Data'!$AA$3, "Medium", "High"))</f>
        <v>Medium</v>
      </c>
      <c r="BM1587">
        <v>1586</v>
      </c>
    </row>
    <row r="1588" spans="1:65" x14ac:dyDescent="0.25">
      <c r="A1588">
        <v>12393</v>
      </c>
      <c r="B1588" t="str">
        <f>IF(A1588 &lt;= 'Additional Data'!$B$2,"Low", IF(A1588 &lt;='Additional Data'!$B$3, "Medium", "High"))</f>
        <v>Low</v>
      </c>
      <c r="C1588">
        <v>0</v>
      </c>
      <c r="D1588">
        <v>0</v>
      </c>
      <c r="E1588">
        <v>38</v>
      </c>
      <c r="F1588" t="str">
        <f t="shared" si="216"/>
        <v>Mid</v>
      </c>
      <c r="G1588">
        <v>5</v>
      </c>
      <c r="H1588">
        <v>6</v>
      </c>
      <c r="I1588">
        <v>15</v>
      </c>
      <c r="J1588">
        <v>11</v>
      </c>
      <c r="K1588">
        <v>7</v>
      </c>
      <c r="L1588">
        <v>13</v>
      </c>
      <c r="M1588">
        <f>INDEX('Additional Data'!$H$2:$M$2, MATCH(MAX(G1588:L1588), G1588:L1588,0))</f>
        <v>0</v>
      </c>
      <c r="N1588">
        <v>1</v>
      </c>
      <c r="O1588">
        <v>2</v>
      </c>
      <c r="P1588">
        <v>0</v>
      </c>
      <c r="Q1588">
        <v>3</v>
      </c>
      <c r="R1588">
        <v>9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3</v>
      </c>
      <c r="Z1588">
        <v>11</v>
      </c>
      <c r="AA1588">
        <v>0</v>
      </c>
      <c r="AB1588">
        <v>42</v>
      </c>
      <c r="AC1588" t="str" cm="1">
        <f t="array" ref="AC1588">_xlfn.IFS(AB1588 &lt; 30, "&lt; 30", AB1588 &lt; 40, "30-39", AB1588 &lt; 50, "40-49", AB1588 &gt;= 50, "50+")</f>
        <v>40-49</v>
      </c>
      <c r="AD1588">
        <v>2731</v>
      </c>
      <c r="AE1588">
        <v>0</v>
      </c>
      <c r="AF1588">
        <v>1</v>
      </c>
      <c r="AG1588">
        <v>0</v>
      </c>
      <c r="AH1588">
        <v>0</v>
      </c>
      <c r="AI1588">
        <v>0</v>
      </c>
      <c r="AJ1588" t="str" cm="1">
        <f t="array" ref="AJ158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8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88">
        <v>1</v>
      </c>
      <c r="AM1588">
        <v>0</v>
      </c>
      <c r="AN1588">
        <v>0</v>
      </c>
      <c r="AO1588">
        <v>0</v>
      </c>
      <c r="AP1588">
        <v>0</v>
      </c>
      <c r="AQ1588" t="str" cm="1">
        <f t="array" ref="AQ158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588" t="str" cm="1">
        <f t="array" ref="AR158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588">
        <v>44</v>
      </c>
      <c r="AT1588">
        <v>31</v>
      </c>
      <c r="AU1588">
        <v>0</v>
      </c>
      <c r="AV1588">
        <v>0</v>
      </c>
      <c r="AW1588" t="s">
        <v>45</v>
      </c>
      <c r="AX1588" t="s">
        <v>13</v>
      </c>
      <c r="AY1588" t="str">
        <f t="shared" si="217"/>
        <v>Store</v>
      </c>
      <c r="AZ1588">
        <v>5</v>
      </c>
      <c r="BA1588" t="s">
        <v>44</v>
      </c>
      <c r="BB1588">
        <f t="shared" si="218"/>
        <v>5</v>
      </c>
      <c r="BC1588">
        <f t="shared" si="219"/>
        <v>57</v>
      </c>
      <c r="BD1588">
        <f t="shared" si="220"/>
        <v>7</v>
      </c>
      <c r="BE1588">
        <f t="shared" si="221"/>
        <v>1</v>
      </c>
      <c r="BF1588">
        <f t="shared" si="222"/>
        <v>2</v>
      </c>
      <c r="BG1588">
        <f t="shared" si="223"/>
        <v>10</v>
      </c>
      <c r="BH1588">
        <f t="shared" si="224"/>
        <v>2</v>
      </c>
      <c r="BI1588" t="str">
        <f>VLOOKUP(BH1588,'Additional Data'!$E$1:$F$12,2,FALSE)</f>
        <v>Churned Customer</v>
      </c>
      <c r="BJ1588" t="str">
        <f>IF(G1588 &lt;= 'Additional Data'!$Q$2, "Low", IF(G1588 &lt;= 'Additional Data'!$Q$3, "Medium", "High"))</f>
        <v>Low</v>
      </c>
      <c r="BK1588" t="str">
        <f>IF(K1588 &lt;= 'Additional Data'!$V$2, "Low", IF(K1588 &lt;= 'Additional Data'!$V$3, "Medium", "High"))</f>
        <v>Medium</v>
      </c>
      <c r="BL1588" t="str">
        <f>IF(L1588 &lt;= 'Additional Data'!$AA$2, "Low", IF(L1588 &lt;= 'Additional Data'!$AA$3, "Medium", "High"))</f>
        <v>Medium</v>
      </c>
      <c r="BM1588">
        <v>1587</v>
      </c>
    </row>
    <row r="1589" spans="1:65" x14ac:dyDescent="0.25">
      <c r="A1589">
        <v>64509</v>
      </c>
      <c r="B1589" t="str">
        <f>IF(A1589 &lt;= 'Additional Data'!$B$2,"Low", IF(A1589 &lt;='Additional Data'!$B$3, "Medium", "High"))</f>
        <v>Medium</v>
      </c>
      <c r="C1589">
        <v>0</v>
      </c>
      <c r="D1589">
        <v>0</v>
      </c>
      <c r="E1589">
        <v>19</v>
      </c>
      <c r="F1589" t="str">
        <f t="shared" si="216"/>
        <v>Recent</v>
      </c>
      <c r="G1589">
        <v>836</v>
      </c>
      <c r="H1589">
        <v>185</v>
      </c>
      <c r="I1589">
        <v>575</v>
      </c>
      <c r="J1589">
        <v>24</v>
      </c>
      <c r="K1589">
        <v>25</v>
      </c>
      <c r="L1589">
        <v>77</v>
      </c>
      <c r="M1589">
        <f>INDEX('Additional Data'!$H$2:$M$2, MATCH(MAX(G1589:L1589), G1589:L1589,0))</f>
        <v>0</v>
      </c>
      <c r="N1589">
        <v>1</v>
      </c>
      <c r="O1589">
        <v>6</v>
      </c>
      <c r="P1589">
        <v>3</v>
      </c>
      <c r="Q1589">
        <v>9</v>
      </c>
      <c r="R1589">
        <v>4</v>
      </c>
      <c r="S1589">
        <v>1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3</v>
      </c>
      <c r="Z1589">
        <v>11</v>
      </c>
      <c r="AA1589">
        <v>1</v>
      </c>
      <c r="AB1589">
        <v>30</v>
      </c>
      <c r="AC1589" t="str" cm="1">
        <f t="array" ref="AC1589">_xlfn.IFS(AB1589 &lt; 30, "&lt; 30", AB1589 &lt; 40, "30-39", AB1589 &lt; 50, "40-49", AB1589 &gt;= 50, "50+")</f>
        <v>30-39</v>
      </c>
      <c r="AD1589">
        <v>2475</v>
      </c>
      <c r="AE1589">
        <v>0</v>
      </c>
      <c r="AF1589">
        <v>0</v>
      </c>
      <c r="AG1589">
        <v>1</v>
      </c>
      <c r="AH1589">
        <v>0</v>
      </c>
      <c r="AI1589">
        <v>0</v>
      </c>
      <c r="AJ1589" t="str" cm="1">
        <f t="array" ref="AJ158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58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89">
        <v>0</v>
      </c>
      <c r="AM1589">
        <v>0</v>
      </c>
      <c r="AN1589">
        <v>1</v>
      </c>
      <c r="AO1589">
        <v>0</v>
      </c>
      <c r="AP1589">
        <v>0</v>
      </c>
      <c r="AQ1589" t="str" cm="1">
        <f t="array" ref="AQ158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89" t="str" cm="1">
        <f t="array" ref="AR158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89">
        <v>1645</v>
      </c>
      <c r="AT1589">
        <v>1568</v>
      </c>
      <c r="AU1589">
        <v>1</v>
      </c>
      <c r="AV1589">
        <v>0</v>
      </c>
      <c r="AW1589" t="s">
        <v>43</v>
      </c>
      <c r="AX1589" t="s">
        <v>13</v>
      </c>
      <c r="AY1589" t="str">
        <f t="shared" si="217"/>
        <v>Store</v>
      </c>
      <c r="AZ1589">
        <v>18</v>
      </c>
      <c r="BA1589" t="s">
        <v>48</v>
      </c>
      <c r="BB1589">
        <f t="shared" si="218"/>
        <v>18</v>
      </c>
      <c r="BC1589">
        <f t="shared" si="219"/>
        <v>1722</v>
      </c>
      <c r="BD1589">
        <f t="shared" si="220"/>
        <v>9</v>
      </c>
      <c r="BE1589">
        <f t="shared" si="221"/>
        <v>7</v>
      </c>
      <c r="BF1589">
        <f t="shared" si="222"/>
        <v>9</v>
      </c>
      <c r="BG1589">
        <f t="shared" si="223"/>
        <v>25</v>
      </c>
      <c r="BH1589">
        <f t="shared" si="224"/>
        <v>9</v>
      </c>
      <c r="BI1589" t="str">
        <f>VLOOKUP(BH1589,'Additional Data'!$E$1:$F$12,2,FALSE)</f>
        <v>Top Customer</v>
      </c>
      <c r="BJ1589" t="str">
        <f>IF(G1589 &lt;= 'Additional Data'!$Q$2, "Low", IF(G1589 &lt;= 'Additional Data'!$Q$3, "Medium", "High"))</f>
        <v>High</v>
      </c>
      <c r="BK1589" t="str">
        <f>IF(K1589 &lt;= 'Additional Data'!$V$2, "Low", IF(K1589 &lt;= 'Additional Data'!$V$3, "Medium", "High"))</f>
        <v>Medium</v>
      </c>
      <c r="BL1589" t="str">
        <f>IF(L1589 &lt;= 'Additional Data'!$AA$2, "Low", IF(L1589 &lt;= 'Additional Data'!$AA$3, "Medium", "High"))</f>
        <v>High</v>
      </c>
      <c r="BM1589">
        <v>1588</v>
      </c>
    </row>
    <row r="1590" spans="1:65" x14ac:dyDescent="0.25">
      <c r="A1590">
        <v>33955</v>
      </c>
      <c r="B1590" t="str">
        <f>IF(A1590 &lt;= 'Additional Data'!$B$2,"Low", IF(A1590 &lt;='Additional Data'!$B$3, "Medium", "High"))</f>
        <v>Low</v>
      </c>
      <c r="C1590">
        <v>1</v>
      </c>
      <c r="D1590">
        <v>0</v>
      </c>
      <c r="E1590">
        <v>92</v>
      </c>
      <c r="F1590" t="str">
        <f t="shared" si="216"/>
        <v>Old</v>
      </c>
      <c r="G1590">
        <v>100</v>
      </c>
      <c r="H1590">
        <v>2</v>
      </c>
      <c r="I1590">
        <v>128</v>
      </c>
      <c r="J1590">
        <v>23</v>
      </c>
      <c r="K1590">
        <v>7</v>
      </c>
      <c r="L1590">
        <v>10</v>
      </c>
      <c r="M1590">
        <f>INDEX('Additional Data'!$H$2:$M$2, MATCH(MAX(G1590:L1590), G1590:L1590,0))</f>
        <v>0</v>
      </c>
      <c r="N1590">
        <v>4</v>
      </c>
      <c r="O1590">
        <v>5</v>
      </c>
      <c r="P1590">
        <v>1</v>
      </c>
      <c r="Q1590">
        <v>5</v>
      </c>
      <c r="R1590">
        <v>8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3</v>
      </c>
      <c r="Z1590">
        <v>11</v>
      </c>
      <c r="AA1590">
        <v>0</v>
      </c>
      <c r="AB1590">
        <v>45</v>
      </c>
      <c r="AC1590" t="str" cm="1">
        <f t="array" ref="AC1590">_xlfn.IFS(AB1590 &lt; 30, "&lt; 30", AB1590 &lt; 40, "30-39", AB1590 &lt; 50, "40-49", AB1590 &gt;= 50, "50+")</f>
        <v>40-49</v>
      </c>
      <c r="AD1590">
        <v>2483</v>
      </c>
      <c r="AE1590">
        <v>0</v>
      </c>
      <c r="AF1590">
        <v>0</v>
      </c>
      <c r="AG1590">
        <v>1</v>
      </c>
      <c r="AH1590">
        <v>0</v>
      </c>
      <c r="AI1590">
        <v>0</v>
      </c>
      <c r="AJ1590" t="str" cm="1">
        <f t="array" ref="AJ159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59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90">
        <v>0</v>
      </c>
      <c r="AM1590">
        <v>0</v>
      </c>
      <c r="AN1590">
        <v>1</v>
      </c>
      <c r="AO1590">
        <v>0</v>
      </c>
      <c r="AP1590">
        <v>0</v>
      </c>
      <c r="AQ1590" t="str" cm="1">
        <f t="array" ref="AQ159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90" t="str" cm="1">
        <f t="array" ref="AR159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90">
        <v>260</v>
      </c>
      <c r="AT1590">
        <v>250</v>
      </c>
      <c r="AU1590">
        <v>0</v>
      </c>
      <c r="AV1590">
        <v>1</v>
      </c>
      <c r="AW1590" t="s">
        <v>47</v>
      </c>
      <c r="AX1590" t="s">
        <v>11</v>
      </c>
      <c r="AY1590" t="str">
        <f t="shared" si="217"/>
        <v>Web</v>
      </c>
      <c r="AZ1590">
        <v>11</v>
      </c>
      <c r="BA1590" t="s">
        <v>44</v>
      </c>
      <c r="BB1590">
        <f t="shared" si="218"/>
        <v>11</v>
      </c>
      <c r="BC1590">
        <f t="shared" si="219"/>
        <v>270</v>
      </c>
      <c r="BD1590">
        <f t="shared" si="220"/>
        <v>0.99999999999999978</v>
      </c>
      <c r="BE1590">
        <f t="shared" si="221"/>
        <v>4</v>
      </c>
      <c r="BF1590">
        <f t="shared" si="222"/>
        <v>4</v>
      </c>
      <c r="BG1590">
        <f t="shared" si="223"/>
        <v>9</v>
      </c>
      <c r="BH1590">
        <f t="shared" si="224"/>
        <v>2</v>
      </c>
      <c r="BI1590" t="str">
        <f>VLOOKUP(BH1590,'Additional Data'!$E$1:$F$12,2,FALSE)</f>
        <v>Churned Customer</v>
      </c>
      <c r="BJ1590" t="str">
        <f>IF(G1590 &lt;= 'Additional Data'!$Q$2, "Low", IF(G1590 &lt;= 'Additional Data'!$Q$3, "Medium", "High"))</f>
        <v>Medium</v>
      </c>
      <c r="BK1590" t="str">
        <f>IF(K1590 &lt;= 'Additional Data'!$V$2, "Low", IF(K1590 &lt;= 'Additional Data'!$V$3, "Medium", "High"))</f>
        <v>Medium</v>
      </c>
      <c r="BL1590" t="str">
        <f>IF(L1590 &lt;= 'Additional Data'!$AA$2, "Low", IF(L1590 &lt;= 'Additional Data'!$AA$3, "Medium", "High"))</f>
        <v>Medium</v>
      </c>
      <c r="BM1590">
        <v>1589</v>
      </c>
    </row>
    <row r="1591" spans="1:65" x14ac:dyDescent="0.25">
      <c r="A1591">
        <v>31353</v>
      </c>
      <c r="B1591" t="str">
        <f>IF(A1591 &lt;= 'Additional Data'!$B$2,"Low", IF(A1591 &lt;='Additional Data'!$B$3, "Medium", "High"))</f>
        <v>Low</v>
      </c>
      <c r="C1591">
        <v>1</v>
      </c>
      <c r="D1591">
        <v>1</v>
      </c>
      <c r="E1591">
        <v>24</v>
      </c>
      <c r="F1591" t="str">
        <f t="shared" si="216"/>
        <v>Recent</v>
      </c>
      <c r="G1591">
        <v>10</v>
      </c>
      <c r="H1591">
        <v>0</v>
      </c>
      <c r="I1591">
        <v>10</v>
      </c>
      <c r="J1591">
        <v>3</v>
      </c>
      <c r="K1591">
        <v>1</v>
      </c>
      <c r="L1591">
        <v>7</v>
      </c>
      <c r="M1591">
        <f>INDEX('Additional Data'!$H$2:$M$2, MATCH(MAX(G1591:L1591), G1591:L1591,0))</f>
        <v>0</v>
      </c>
      <c r="N1591">
        <v>2</v>
      </c>
      <c r="O1591">
        <v>1</v>
      </c>
      <c r="P1591">
        <v>1</v>
      </c>
      <c r="Q1591">
        <v>2</v>
      </c>
      <c r="R1591">
        <v>8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3</v>
      </c>
      <c r="Z1591">
        <v>11</v>
      </c>
      <c r="AA1591">
        <v>1</v>
      </c>
      <c r="AB1591">
        <v>43</v>
      </c>
      <c r="AC1591" t="str" cm="1">
        <f t="array" ref="AC1591">_xlfn.IFS(AB1591 &lt; 30, "&lt; 30", AB1591 &lt; 40, "30-39", AB1591 &lt; 50, "40-49", AB1591 &gt;= 50, "50+")</f>
        <v>40-49</v>
      </c>
      <c r="AD1591">
        <v>2341</v>
      </c>
      <c r="AE1591">
        <v>0</v>
      </c>
      <c r="AF1591">
        <v>1</v>
      </c>
      <c r="AG1591">
        <v>0</v>
      </c>
      <c r="AH1591">
        <v>0</v>
      </c>
      <c r="AI1591">
        <v>0</v>
      </c>
      <c r="AJ1591" t="str" cm="1">
        <f t="array" ref="AJ159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9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91">
        <v>0</v>
      </c>
      <c r="AM1591">
        <v>0</v>
      </c>
      <c r="AN1591">
        <v>1</v>
      </c>
      <c r="AO1591">
        <v>0</v>
      </c>
      <c r="AP1591">
        <v>0</v>
      </c>
      <c r="AQ1591" t="str" cm="1">
        <f t="array" ref="AQ159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91" t="str" cm="1">
        <f t="array" ref="AR159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91">
        <v>24</v>
      </c>
      <c r="AT1591">
        <v>17</v>
      </c>
      <c r="AU1591">
        <v>0</v>
      </c>
      <c r="AV1591">
        <v>2</v>
      </c>
      <c r="AW1591" t="s">
        <v>45</v>
      </c>
      <c r="AX1591" t="s">
        <v>13</v>
      </c>
      <c r="AY1591" t="str">
        <f t="shared" si="217"/>
        <v>Store</v>
      </c>
      <c r="AZ1591">
        <v>4</v>
      </c>
      <c r="BA1591" t="s">
        <v>44</v>
      </c>
      <c r="BB1591">
        <f t="shared" si="218"/>
        <v>4</v>
      </c>
      <c r="BC1591">
        <f t="shared" si="219"/>
        <v>31</v>
      </c>
      <c r="BD1591">
        <f t="shared" si="220"/>
        <v>8</v>
      </c>
      <c r="BE1591">
        <f t="shared" si="221"/>
        <v>0</v>
      </c>
      <c r="BF1591">
        <f t="shared" si="222"/>
        <v>0</v>
      </c>
      <c r="BG1591">
        <f t="shared" si="223"/>
        <v>8</v>
      </c>
      <c r="BH1591">
        <f t="shared" si="224"/>
        <v>1</v>
      </c>
      <c r="BI1591" t="str">
        <f>VLOOKUP(BH1591,'Additional Data'!$E$1:$F$12,2,FALSE)</f>
        <v>Churned Customer</v>
      </c>
      <c r="BJ1591" t="str">
        <f>IF(G1591 &lt;= 'Additional Data'!$Q$2, "Low", IF(G1591 &lt;= 'Additional Data'!$Q$3, "Medium", "High"))</f>
        <v>Low</v>
      </c>
      <c r="BK1591" t="str">
        <f>IF(K1591 &lt;= 'Additional Data'!$V$2, "Low", IF(K1591 &lt;= 'Additional Data'!$V$3, "Medium", "High"))</f>
        <v>Low</v>
      </c>
      <c r="BL1591" t="str">
        <f>IF(L1591 &lt;= 'Additional Data'!$AA$2, "Low", IF(L1591 &lt;= 'Additional Data'!$AA$3, "Medium", "High"))</f>
        <v>Low</v>
      </c>
      <c r="BM1591">
        <v>1590</v>
      </c>
    </row>
    <row r="1592" spans="1:65" x14ac:dyDescent="0.25">
      <c r="A1592">
        <v>55434</v>
      </c>
      <c r="B1592" t="str">
        <f>IF(A1592 &lt;= 'Additional Data'!$B$2,"Low", IF(A1592 &lt;='Additional Data'!$B$3, "Medium", "High"))</f>
        <v>Medium</v>
      </c>
      <c r="C1592">
        <v>1</v>
      </c>
      <c r="D1592">
        <v>0</v>
      </c>
      <c r="E1592">
        <v>21</v>
      </c>
      <c r="F1592" t="str">
        <f t="shared" si="216"/>
        <v>Recent</v>
      </c>
      <c r="G1592">
        <v>238</v>
      </c>
      <c r="H1592">
        <v>115</v>
      </c>
      <c r="I1592">
        <v>215</v>
      </c>
      <c r="J1592">
        <v>169</v>
      </c>
      <c r="K1592">
        <v>69</v>
      </c>
      <c r="L1592">
        <v>76</v>
      </c>
      <c r="M1592">
        <f>INDEX('Additional Data'!$H$2:$M$2, MATCH(MAX(G1592:L1592), G1592:L1592,0))</f>
        <v>0</v>
      </c>
      <c r="N1592">
        <v>3</v>
      </c>
      <c r="O1592">
        <v>5</v>
      </c>
      <c r="P1592">
        <v>3</v>
      </c>
      <c r="Q1592">
        <v>13</v>
      </c>
      <c r="R1592">
        <v>4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3</v>
      </c>
      <c r="Z1592">
        <v>11</v>
      </c>
      <c r="AA1592">
        <v>0</v>
      </c>
      <c r="AB1592">
        <v>36</v>
      </c>
      <c r="AC1592" t="str" cm="1">
        <f t="array" ref="AC1592">_xlfn.IFS(AB1592 &lt; 30, "&lt; 30", AB1592 &lt; 40, "30-39", AB1592 &lt; 50, "40-49", AB1592 &gt;= 50, "50+")</f>
        <v>30-39</v>
      </c>
      <c r="AD1592">
        <v>2426</v>
      </c>
      <c r="AE1592">
        <v>0</v>
      </c>
      <c r="AF1592">
        <v>1</v>
      </c>
      <c r="AG1592">
        <v>0</v>
      </c>
      <c r="AH1592">
        <v>0</v>
      </c>
      <c r="AI1592">
        <v>0</v>
      </c>
      <c r="AJ1592" t="str" cm="1">
        <f t="array" ref="AJ159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9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92">
        <v>0</v>
      </c>
      <c r="AM1592">
        <v>0</v>
      </c>
      <c r="AN1592">
        <v>1</v>
      </c>
      <c r="AO1592">
        <v>0</v>
      </c>
      <c r="AP1592">
        <v>0</v>
      </c>
      <c r="AQ1592" t="str" cm="1">
        <f t="array" ref="AQ159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92" t="str" cm="1">
        <f t="array" ref="AR159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92">
        <v>806</v>
      </c>
      <c r="AT1592">
        <v>730</v>
      </c>
      <c r="AU1592">
        <v>0</v>
      </c>
      <c r="AV1592">
        <v>1</v>
      </c>
      <c r="AW1592" t="s">
        <v>46</v>
      </c>
      <c r="AX1592" t="s">
        <v>13</v>
      </c>
      <c r="AY1592" t="str">
        <f t="shared" si="217"/>
        <v>Store</v>
      </c>
      <c r="AZ1592">
        <v>21</v>
      </c>
      <c r="BA1592" t="s">
        <v>44</v>
      </c>
      <c r="BB1592">
        <f t="shared" si="218"/>
        <v>21</v>
      </c>
      <c r="BC1592">
        <f t="shared" si="219"/>
        <v>882</v>
      </c>
      <c r="BD1592">
        <f t="shared" si="220"/>
        <v>8</v>
      </c>
      <c r="BE1592">
        <f t="shared" si="221"/>
        <v>8</v>
      </c>
      <c r="BF1592">
        <f t="shared" si="222"/>
        <v>6</v>
      </c>
      <c r="BG1592">
        <f t="shared" si="223"/>
        <v>22</v>
      </c>
      <c r="BH1592">
        <f t="shared" si="224"/>
        <v>8</v>
      </c>
      <c r="BI1592" t="str">
        <f>VLOOKUP(BH1592,'Additional Data'!$E$1:$F$12,2,FALSE)</f>
        <v>Top Customer</v>
      </c>
      <c r="BJ1592" t="str">
        <f>IF(G1592 &lt;= 'Additional Data'!$Q$2, "Low", IF(G1592 &lt;= 'Additional Data'!$Q$3, "Medium", "High"))</f>
        <v>Medium</v>
      </c>
      <c r="BK1592" t="str">
        <f>IF(K1592 &lt;= 'Additional Data'!$V$2, "Low", IF(K1592 &lt;= 'Additional Data'!$V$3, "Medium", "High"))</f>
        <v>High</v>
      </c>
      <c r="BL1592" t="str">
        <f>IF(L1592 &lt;= 'Additional Data'!$AA$2, "Low", IF(L1592 &lt;= 'Additional Data'!$AA$3, "Medium", "High"))</f>
        <v>High</v>
      </c>
      <c r="BM1592">
        <v>1591</v>
      </c>
    </row>
    <row r="1593" spans="1:65" x14ac:dyDescent="0.25">
      <c r="A1593">
        <v>28359</v>
      </c>
      <c r="B1593" t="str">
        <f>IF(A1593 &lt;= 'Additional Data'!$B$2,"Low", IF(A1593 &lt;='Additional Data'!$B$3, "Medium", "High"))</f>
        <v>Low</v>
      </c>
      <c r="C1593">
        <v>1</v>
      </c>
      <c r="D1593">
        <v>0</v>
      </c>
      <c r="E1593">
        <v>35</v>
      </c>
      <c r="F1593" t="str">
        <f t="shared" si="216"/>
        <v>Mid</v>
      </c>
      <c r="G1593">
        <v>6</v>
      </c>
      <c r="H1593">
        <v>0</v>
      </c>
      <c r="I1593">
        <v>5</v>
      </c>
      <c r="J1593">
        <v>2</v>
      </c>
      <c r="K1593">
        <v>1</v>
      </c>
      <c r="L1593">
        <v>2</v>
      </c>
      <c r="M1593">
        <f>INDEX('Additional Data'!$H$2:$M$2, MATCH(MAX(G1593:L1593), G1593:L1593,0))</f>
        <v>0</v>
      </c>
      <c r="N1593">
        <v>1</v>
      </c>
      <c r="O1593">
        <v>1</v>
      </c>
      <c r="P1593">
        <v>0</v>
      </c>
      <c r="Q1593">
        <v>2</v>
      </c>
      <c r="R1593">
        <v>7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3</v>
      </c>
      <c r="Z1593">
        <v>11</v>
      </c>
      <c r="AA1593">
        <v>0</v>
      </c>
      <c r="AB1593">
        <v>37</v>
      </c>
      <c r="AC1593" t="str" cm="1">
        <f t="array" ref="AC1593">_xlfn.IFS(AB1593 &lt; 30, "&lt; 30", AB1593 &lt; 40, "30-39", AB1593 &lt; 50, "40-49", AB1593 &gt;= 50, "50+")</f>
        <v>30-39</v>
      </c>
      <c r="AD1593">
        <v>2404</v>
      </c>
      <c r="AE1593">
        <v>0</v>
      </c>
      <c r="AF1593">
        <v>0</v>
      </c>
      <c r="AG1593">
        <v>0</v>
      </c>
      <c r="AH1593">
        <v>1</v>
      </c>
      <c r="AI1593">
        <v>0</v>
      </c>
      <c r="AJ1593" t="str" cm="1">
        <f t="array" ref="AJ159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59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93">
        <v>0</v>
      </c>
      <c r="AM1593">
        <v>0</v>
      </c>
      <c r="AN1593">
        <v>1</v>
      </c>
      <c r="AO1593">
        <v>0</v>
      </c>
      <c r="AP1593">
        <v>0</v>
      </c>
      <c r="AQ1593" t="str" cm="1">
        <f t="array" ref="AQ159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93" t="str" cm="1">
        <f t="array" ref="AR159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93">
        <v>14</v>
      </c>
      <c r="AT1593">
        <v>12</v>
      </c>
      <c r="AU1593">
        <v>0</v>
      </c>
      <c r="AV1593">
        <v>1</v>
      </c>
      <c r="AW1593" t="s">
        <v>45</v>
      </c>
      <c r="AX1593" t="s">
        <v>13</v>
      </c>
      <c r="AY1593" t="str">
        <f t="shared" si="217"/>
        <v>Store</v>
      </c>
      <c r="AZ1593">
        <v>3</v>
      </c>
      <c r="BA1593" t="s">
        <v>44</v>
      </c>
      <c r="BB1593">
        <f t="shared" si="218"/>
        <v>3</v>
      </c>
      <c r="BC1593">
        <f t="shared" si="219"/>
        <v>16</v>
      </c>
      <c r="BD1593">
        <f t="shared" si="220"/>
        <v>7</v>
      </c>
      <c r="BE1593">
        <f t="shared" si="221"/>
        <v>0</v>
      </c>
      <c r="BF1593">
        <f t="shared" si="222"/>
        <v>0</v>
      </c>
      <c r="BG1593">
        <f t="shared" si="223"/>
        <v>7</v>
      </c>
      <c r="BH1593">
        <f t="shared" si="224"/>
        <v>1</v>
      </c>
      <c r="BI1593" t="str">
        <f>VLOOKUP(BH1593,'Additional Data'!$E$1:$F$12,2,FALSE)</f>
        <v>Churned Customer</v>
      </c>
      <c r="BJ1593" t="str">
        <f>IF(G1593 &lt;= 'Additional Data'!$Q$2, "Low", IF(G1593 &lt;= 'Additional Data'!$Q$3, "Medium", "High"))</f>
        <v>Low</v>
      </c>
      <c r="BK1593" t="str">
        <f>IF(K1593 &lt;= 'Additional Data'!$V$2, "Low", IF(K1593 &lt;= 'Additional Data'!$V$3, "Medium", "High"))</f>
        <v>Low</v>
      </c>
      <c r="BL1593" t="str">
        <f>IF(L1593 &lt;= 'Additional Data'!$AA$2, "Low", IF(L1593 &lt;= 'Additional Data'!$AA$3, "Medium", "High"))</f>
        <v>Low</v>
      </c>
      <c r="BM1593">
        <v>1592</v>
      </c>
    </row>
    <row r="1594" spans="1:65" x14ac:dyDescent="0.25">
      <c r="A1594">
        <v>57100</v>
      </c>
      <c r="B1594" t="str">
        <f>IF(A1594 &lt;= 'Additional Data'!$B$2,"Low", IF(A1594 &lt;='Additional Data'!$B$3, "Medium", "High"))</f>
        <v>Medium</v>
      </c>
      <c r="C1594">
        <v>1</v>
      </c>
      <c r="D1594">
        <v>0</v>
      </c>
      <c r="E1594">
        <v>9</v>
      </c>
      <c r="F1594" t="str">
        <f t="shared" si="216"/>
        <v>Recent</v>
      </c>
      <c r="G1594">
        <v>158</v>
      </c>
      <c r="H1594">
        <v>11</v>
      </c>
      <c r="I1594">
        <v>99</v>
      </c>
      <c r="J1594">
        <v>15</v>
      </c>
      <c r="K1594">
        <v>11</v>
      </c>
      <c r="L1594">
        <v>17</v>
      </c>
      <c r="M1594">
        <f>INDEX('Additional Data'!$H$2:$M$2, MATCH(MAX(G1594:L1594), G1594:L1594,0))</f>
        <v>0</v>
      </c>
      <c r="N1594">
        <v>2</v>
      </c>
      <c r="O1594">
        <v>3</v>
      </c>
      <c r="P1594">
        <v>2</v>
      </c>
      <c r="Q1594">
        <v>7</v>
      </c>
      <c r="R1594">
        <v>3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3</v>
      </c>
      <c r="Z1594">
        <v>11</v>
      </c>
      <c r="AA1594">
        <v>0</v>
      </c>
      <c r="AB1594">
        <v>33</v>
      </c>
      <c r="AC1594" t="str" cm="1">
        <f t="array" ref="AC1594">_xlfn.IFS(AB1594 &lt; 30, "&lt; 30", AB1594 &lt; 40, "30-39", AB1594 &lt; 50, "40-49", AB1594 &gt;= 50, "50+")</f>
        <v>30-39</v>
      </c>
      <c r="AD1594">
        <v>2201</v>
      </c>
      <c r="AE1594">
        <v>0</v>
      </c>
      <c r="AF1594">
        <v>0</v>
      </c>
      <c r="AG1594">
        <v>1</v>
      </c>
      <c r="AH1594">
        <v>0</v>
      </c>
      <c r="AI1594">
        <v>0</v>
      </c>
      <c r="AJ1594" t="str" cm="1">
        <f t="array" ref="AJ159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59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594">
        <v>0</v>
      </c>
      <c r="AM1594">
        <v>0</v>
      </c>
      <c r="AN1594">
        <v>1</v>
      </c>
      <c r="AO1594">
        <v>0</v>
      </c>
      <c r="AP1594">
        <v>0</v>
      </c>
      <c r="AQ1594" t="str" cm="1">
        <f t="array" ref="AQ159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94" t="str" cm="1">
        <f t="array" ref="AR159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94">
        <v>294</v>
      </c>
      <c r="AT1594">
        <v>277</v>
      </c>
      <c r="AU1594">
        <v>0</v>
      </c>
      <c r="AV1594">
        <v>1</v>
      </c>
      <c r="AW1594" t="s">
        <v>47</v>
      </c>
      <c r="AX1594" t="s">
        <v>13</v>
      </c>
      <c r="AY1594" t="str">
        <f t="shared" si="217"/>
        <v>Store</v>
      </c>
      <c r="AZ1594">
        <v>12</v>
      </c>
      <c r="BA1594" t="s">
        <v>44</v>
      </c>
      <c r="BB1594">
        <f t="shared" si="218"/>
        <v>12</v>
      </c>
      <c r="BC1594">
        <f t="shared" si="219"/>
        <v>311</v>
      </c>
      <c r="BD1594">
        <f t="shared" si="220"/>
        <v>10</v>
      </c>
      <c r="BE1594">
        <f t="shared" si="221"/>
        <v>4</v>
      </c>
      <c r="BF1594">
        <f t="shared" si="222"/>
        <v>4</v>
      </c>
      <c r="BG1594">
        <f t="shared" si="223"/>
        <v>18</v>
      </c>
      <c r="BH1594">
        <f t="shared" si="224"/>
        <v>6</v>
      </c>
      <c r="BI1594" t="str">
        <f>VLOOKUP(BH1594,'Additional Data'!$E$1:$F$12,2,FALSE)</f>
        <v>Loyal Customer</v>
      </c>
      <c r="BJ1594" t="str">
        <f>IF(G1594 &lt;= 'Additional Data'!$Q$2, "Low", IF(G1594 &lt;= 'Additional Data'!$Q$3, "Medium", "High"))</f>
        <v>Medium</v>
      </c>
      <c r="BK1594" t="str">
        <f>IF(K1594 &lt;= 'Additional Data'!$V$2, "Low", IF(K1594 &lt;= 'Additional Data'!$V$3, "Medium", "High"))</f>
        <v>Medium</v>
      </c>
      <c r="BL1594" t="str">
        <f>IF(L1594 &lt;= 'Additional Data'!$AA$2, "Low", IF(L1594 &lt;= 'Additional Data'!$AA$3, "Medium", "High"))</f>
        <v>Medium</v>
      </c>
      <c r="BM1594">
        <v>1593</v>
      </c>
    </row>
    <row r="1595" spans="1:65" x14ac:dyDescent="0.25">
      <c r="A1595">
        <v>69139</v>
      </c>
      <c r="B1595" t="str">
        <f>IF(A1595 &lt;= 'Additional Data'!$B$2,"Low", IF(A1595 &lt;='Additional Data'!$B$3, "Medium", "High"))</f>
        <v>High</v>
      </c>
      <c r="C1595">
        <v>0</v>
      </c>
      <c r="D1595">
        <v>1</v>
      </c>
      <c r="E1595">
        <v>23</v>
      </c>
      <c r="F1595" t="str">
        <f t="shared" si="216"/>
        <v>Recent</v>
      </c>
      <c r="G1595">
        <v>86</v>
      </c>
      <c r="H1595">
        <v>12</v>
      </c>
      <c r="I1595">
        <v>75</v>
      </c>
      <c r="J1595">
        <v>33</v>
      </c>
      <c r="K1595">
        <v>15</v>
      </c>
      <c r="L1595">
        <v>6</v>
      </c>
      <c r="M1595">
        <f>INDEX('Additional Data'!$H$2:$M$2, MATCH(MAX(G1595:L1595), G1595:L1595,0))</f>
        <v>0</v>
      </c>
      <c r="N1595">
        <v>1</v>
      </c>
      <c r="O1595">
        <v>4</v>
      </c>
      <c r="P1595">
        <v>1</v>
      </c>
      <c r="Q1595">
        <v>5</v>
      </c>
      <c r="R1595">
        <v>4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3</v>
      </c>
      <c r="Z1595">
        <v>11</v>
      </c>
      <c r="AA1595">
        <v>0</v>
      </c>
      <c r="AB1595">
        <v>55</v>
      </c>
      <c r="AC1595" t="str" cm="1">
        <f t="array" ref="AC1595">_xlfn.IFS(AB1595 &lt; 30, "&lt; 30", AB1595 &lt; 40, "30-39", AB1595 &lt; 50, "40-49", AB1595 &gt;= 50, "50+")</f>
        <v>50+</v>
      </c>
      <c r="AD1595">
        <v>2312</v>
      </c>
      <c r="AE1595">
        <v>0</v>
      </c>
      <c r="AF1595">
        <v>1</v>
      </c>
      <c r="AG1595">
        <v>0</v>
      </c>
      <c r="AH1595">
        <v>0</v>
      </c>
      <c r="AI1595">
        <v>0</v>
      </c>
      <c r="AJ1595" t="str" cm="1">
        <f t="array" ref="AJ159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9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95">
        <v>0</v>
      </c>
      <c r="AM1595">
        <v>0</v>
      </c>
      <c r="AN1595">
        <v>1</v>
      </c>
      <c r="AO1595">
        <v>0</v>
      </c>
      <c r="AP1595">
        <v>0</v>
      </c>
      <c r="AQ1595" t="str" cm="1">
        <f t="array" ref="AQ159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95" t="str" cm="1">
        <f t="array" ref="AR159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95">
        <v>221</v>
      </c>
      <c r="AT1595">
        <v>215</v>
      </c>
      <c r="AU1595">
        <v>0</v>
      </c>
      <c r="AV1595">
        <v>1</v>
      </c>
      <c r="AW1595" t="s">
        <v>47</v>
      </c>
      <c r="AX1595" t="s">
        <v>13</v>
      </c>
      <c r="AY1595" t="str">
        <f t="shared" si="217"/>
        <v>Store</v>
      </c>
      <c r="AZ1595">
        <v>10</v>
      </c>
      <c r="BA1595" t="s">
        <v>44</v>
      </c>
      <c r="BB1595">
        <f t="shared" si="218"/>
        <v>10</v>
      </c>
      <c r="BC1595">
        <f t="shared" si="219"/>
        <v>227</v>
      </c>
      <c r="BD1595">
        <f t="shared" si="220"/>
        <v>8</v>
      </c>
      <c r="BE1595">
        <f t="shared" si="221"/>
        <v>4</v>
      </c>
      <c r="BF1595">
        <f t="shared" si="222"/>
        <v>4</v>
      </c>
      <c r="BG1595">
        <f t="shared" si="223"/>
        <v>16</v>
      </c>
      <c r="BH1595">
        <f t="shared" si="224"/>
        <v>5</v>
      </c>
      <c r="BI1595" t="str">
        <f>VLOOKUP(BH1595,'Additional Data'!$E$1:$F$12,2,FALSE)</f>
        <v>Loyal Customer</v>
      </c>
      <c r="BJ1595" t="str">
        <f>IF(G1595 &lt;= 'Additional Data'!$Q$2, "Low", IF(G1595 &lt;= 'Additional Data'!$Q$3, "Medium", "High"))</f>
        <v>Medium</v>
      </c>
      <c r="BK1595" t="str">
        <f>IF(K1595 &lt;= 'Additional Data'!$V$2, "Low", IF(K1595 &lt;= 'Additional Data'!$V$3, "Medium", "High"))</f>
        <v>Medium</v>
      </c>
      <c r="BL1595" t="str">
        <f>IF(L1595 &lt;= 'Additional Data'!$AA$2, "Low", IF(L1595 &lt;= 'Additional Data'!$AA$3, "Medium", "High"))</f>
        <v>Low</v>
      </c>
      <c r="BM1595">
        <v>1594</v>
      </c>
    </row>
    <row r="1596" spans="1:65" x14ac:dyDescent="0.25">
      <c r="A1596">
        <v>52973</v>
      </c>
      <c r="B1596" t="str">
        <f>IF(A1596 &lt;= 'Additional Data'!$B$2,"Low", IF(A1596 &lt;='Additional Data'!$B$3, "Medium", "High"))</f>
        <v>Medium</v>
      </c>
      <c r="C1596">
        <v>0</v>
      </c>
      <c r="D1596">
        <v>1</v>
      </c>
      <c r="E1596">
        <v>92</v>
      </c>
      <c r="F1596" t="str">
        <f t="shared" si="216"/>
        <v>Old</v>
      </c>
      <c r="G1596">
        <v>856</v>
      </c>
      <c r="H1596">
        <v>0</v>
      </c>
      <c r="I1596">
        <v>76</v>
      </c>
      <c r="J1596">
        <v>12</v>
      </c>
      <c r="K1596">
        <v>9</v>
      </c>
      <c r="L1596">
        <v>199</v>
      </c>
      <c r="M1596">
        <f>INDEX('Additional Data'!$H$2:$M$2, MATCH(MAX(G1596:L1596), G1596:L1596,0))</f>
        <v>0</v>
      </c>
      <c r="N1596">
        <v>7</v>
      </c>
      <c r="O1596">
        <v>9</v>
      </c>
      <c r="P1596">
        <v>6</v>
      </c>
      <c r="Q1596">
        <v>9</v>
      </c>
      <c r="R1596">
        <v>8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3</v>
      </c>
      <c r="Z1596">
        <v>11</v>
      </c>
      <c r="AA1596">
        <v>0</v>
      </c>
      <c r="AB1596">
        <v>64</v>
      </c>
      <c r="AC1596" t="str" cm="1">
        <f t="array" ref="AC1596">_xlfn.IFS(AB1596 &lt; 30, "&lt; 30", AB1596 &lt; 40, "30-39", AB1596 &lt; 50, "40-49", AB1596 &gt;= 50, "50+")</f>
        <v>50+</v>
      </c>
      <c r="AD1596">
        <v>2757</v>
      </c>
      <c r="AE1596">
        <v>0</v>
      </c>
      <c r="AF1596">
        <v>1</v>
      </c>
      <c r="AG1596">
        <v>0</v>
      </c>
      <c r="AH1596">
        <v>0</v>
      </c>
      <c r="AI1596">
        <v>0</v>
      </c>
      <c r="AJ1596" t="str" cm="1">
        <f t="array" ref="AJ159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9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96">
        <v>0</v>
      </c>
      <c r="AM1596">
        <v>0</v>
      </c>
      <c r="AN1596">
        <v>0</v>
      </c>
      <c r="AO1596">
        <v>1</v>
      </c>
      <c r="AP1596">
        <v>0</v>
      </c>
      <c r="AQ1596" t="str" cm="1">
        <f t="array" ref="AQ159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596" t="str" cm="1">
        <f t="array" ref="AR159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96">
        <v>953</v>
      </c>
      <c r="AT1596">
        <v>754</v>
      </c>
      <c r="AU1596">
        <v>0</v>
      </c>
      <c r="AV1596">
        <v>1</v>
      </c>
      <c r="AW1596" t="s">
        <v>46</v>
      </c>
      <c r="AX1596" t="s">
        <v>11</v>
      </c>
      <c r="AY1596" t="str">
        <f t="shared" si="217"/>
        <v>Web</v>
      </c>
      <c r="AZ1596">
        <v>24</v>
      </c>
      <c r="BA1596" t="s">
        <v>44</v>
      </c>
      <c r="BB1596">
        <f t="shared" si="218"/>
        <v>24</v>
      </c>
      <c r="BC1596">
        <f t="shared" si="219"/>
        <v>1152</v>
      </c>
      <c r="BD1596">
        <f t="shared" si="220"/>
        <v>0.99999999999999978</v>
      </c>
      <c r="BE1596">
        <f t="shared" si="221"/>
        <v>9</v>
      </c>
      <c r="BF1596">
        <f t="shared" si="222"/>
        <v>7</v>
      </c>
      <c r="BG1596">
        <f t="shared" si="223"/>
        <v>17</v>
      </c>
      <c r="BH1596">
        <f t="shared" si="224"/>
        <v>5</v>
      </c>
      <c r="BI1596" t="str">
        <f>VLOOKUP(BH1596,'Additional Data'!$E$1:$F$12,2,FALSE)</f>
        <v>Loyal Customer</v>
      </c>
      <c r="BJ1596" t="str">
        <f>IF(G1596 &lt;= 'Additional Data'!$Q$2, "Low", IF(G1596 &lt;= 'Additional Data'!$Q$3, "Medium", "High"))</f>
        <v>High</v>
      </c>
      <c r="BK1596" t="str">
        <f>IF(K1596 &lt;= 'Additional Data'!$V$2, "Low", IF(K1596 &lt;= 'Additional Data'!$V$3, "Medium", "High"))</f>
        <v>Medium</v>
      </c>
      <c r="BL1596" t="str">
        <f>IF(L1596 &lt;= 'Additional Data'!$AA$2, "Low", IF(L1596 &lt;= 'Additional Data'!$AA$3, "Medium", "High"))</f>
        <v>High</v>
      </c>
      <c r="BM1596">
        <v>1595</v>
      </c>
    </row>
    <row r="1597" spans="1:65" x14ac:dyDescent="0.25">
      <c r="A1597">
        <v>51717</v>
      </c>
      <c r="B1597" t="str">
        <f>IF(A1597 &lt;= 'Additional Data'!$B$2,"Low", IF(A1597 &lt;='Additional Data'!$B$3, "Medium", "High"))</f>
        <v>Medium</v>
      </c>
      <c r="C1597">
        <v>0</v>
      </c>
      <c r="D1597">
        <v>1</v>
      </c>
      <c r="E1597">
        <v>55</v>
      </c>
      <c r="F1597" t="str">
        <f t="shared" si="216"/>
        <v>Mid</v>
      </c>
      <c r="G1597">
        <v>98</v>
      </c>
      <c r="H1597">
        <v>1</v>
      </c>
      <c r="I1597">
        <v>17</v>
      </c>
      <c r="J1597">
        <v>0</v>
      </c>
      <c r="K1597">
        <v>1</v>
      </c>
      <c r="L1597">
        <v>5</v>
      </c>
      <c r="M1597">
        <f>INDEX('Additional Data'!$H$2:$M$2, MATCH(MAX(G1597:L1597), G1597:L1597,0))</f>
        <v>0</v>
      </c>
      <c r="N1597">
        <v>1</v>
      </c>
      <c r="O1597">
        <v>3</v>
      </c>
      <c r="P1597">
        <v>0</v>
      </c>
      <c r="Q1597">
        <v>4</v>
      </c>
      <c r="R1597">
        <v>7</v>
      </c>
      <c r="S1597">
        <v>0</v>
      </c>
      <c r="T1597">
        <v>1</v>
      </c>
      <c r="U1597">
        <v>0</v>
      </c>
      <c r="V1597">
        <v>0</v>
      </c>
      <c r="W1597">
        <v>0</v>
      </c>
      <c r="X1597">
        <v>0</v>
      </c>
      <c r="Y1597">
        <v>3</v>
      </c>
      <c r="Z1597">
        <v>11</v>
      </c>
      <c r="AA1597">
        <v>0</v>
      </c>
      <c r="AB1597">
        <v>55</v>
      </c>
      <c r="AC1597" t="str" cm="1">
        <f t="array" ref="AC1597">_xlfn.IFS(AB1597 &lt; 30, "&lt; 30", AB1597 &lt; 40, "30-39", AB1597 &lt; 50, "40-49", AB1597 &gt;= 50, "50+")</f>
        <v>50+</v>
      </c>
      <c r="AD1597">
        <v>2472</v>
      </c>
      <c r="AE1597">
        <v>0</v>
      </c>
      <c r="AF1597">
        <v>0</v>
      </c>
      <c r="AG1597">
        <v>0</v>
      </c>
      <c r="AH1597">
        <v>1</v>
      </c>
      <c r="AI1597">
        <v>0</v>
      </c>
      <c r="AJ1597" t="str" cm="1">
        <f t="array" ref="AJ159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59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97">
        <v>0</v>
      </c>
      <c r="AM1597">
        <v>0</v>
      </c>
      <c r="AN1597">
        <v>0</v>
      </c>
      <c r="AO1597">
        <v>0</v>
      </c>
      <c r="AP1597">
        <v>1</v>
      </c>
      <c r="AQ1597" t="str" cm="1">
        <f t="array" ref="AQ159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597" t="str" cm="1">
        <f t="array" ref="AR159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597">
        <v>117</v>
      </c>
      <c r="AT1597">
        <v>112</v>
      </c>
      <c r="AU1597">
        <v>1</v>
      </c>
      <c r="AV1597">
        <v>1</v>
      </c>
      <c r="AW1597" t="s">
        <v>47</v>
      </c>
      <c r="AX1597" t="s">
        <v>13</v>
      </c>
      <c r="AY1597" t="str">
        <f t="shared" si="217"/>
        <v>Store</v>
      </c>
      <c r="AZ1597">
        <v>7</v>
      </c>
      <c r="BA1597" t="s">
        <v>48</v>
      </c>
      <c r="BB1597">
        <f t="shared" si="218"/>
        <v>7</v>
      </c>
      <c r="BC1597">
        <f t="shared" si="219"/>
        <v>122</v>
      </c>
      <c r="BD1597">
        <f t="shared" si="220"/>
        <v>5</v>
      </c>
      <c r="BE1597">
        <f t="shared" si="221"/>
        <v>3</v>
      </c>
      <c r="BF1597">
        <f t="shared" si="222"/>
        <v>3</v>
      </c>
      <c r="BG1597">
        <f t="shared" si="223"/>
        <v>11</v>
      </c>
      <c r="BH1597">
        <f t="shared" si="224"/>
        <v>3</v>
      </c>
      <c r="BI1597" t="str">
        <f>VLOOKUP(BH1597,'Additional Data'!$E$1:$F$12,2,FALSE)</f>
        <v>At Risk</v>
      </c>
      <c r="BJ1597" t="str">
        <f>IF(G1597 &lt;= 'Additional Data'!$Q$2, "Low", IF(G1597 &lt;= 'Additional Data'!$Q$3, "Medium", "High"))</f>
        <v>Medium</v>
      </c>
      <c r="BK1597" t="str">
        <f>IF(K1597 &lt;= 'Additional Data'!$V$2, "Low", IF(K1597 &lt;= 'Additional Data'!$V$3, "Medium", "High"))</f>
        <v>Low</v>
      </c>
      <c r="BL1597" t="str">
        <f>IF(L1597 &lt;= 'Additional Data'!$AA$2, "Low", IF(L1597 &lt;= 'Additional Data'!$AA$3, "Medium", "High"))</f>
        <v>Low</v>
      </c>
      <c r="BM1597">
        <v>1596</v>
      </c>
    </row>
    <row r="1598" spans="1:65" x14ac:dyDescent="0.25">
      <c r="A1598">
        <v>18793</v>
      </c>
      <c r="B1598" t="str">
        <f>IF(A1598 &lt;= 'Additional Data'!$B$2,"Low", IF(A1598 &lt;='Additional Data'!$B$3, "Medium", "High"))</f>
        <v>Low</v>
      </c>
      <c r="C1598">
        <v>1</v>
      </c>
      <c r="D1598">
        <v>0</v>
      </c>
      <c r="E1598">
        <v>14</v>
      </c>
      <c r="F1598" t="str">
        <f t="shared" si="216"/>
        <v>Recent</v>
      </c>
      <c r="G1598">
        <v>4</v>
      </c>
      <c r="H1598">
        <v>16</v>
      </c>
      <c r="I1598">
        <v>20</v>
      </c>
      <c r="J1598">
        <v>0</v>
      </c>
      <c r="K1598">
        <v>17</v>
      </c>
      <c r="L1598">
        <v>20</v>
      </c>
      <c r="M1598">
        <f>INDEX('Additional Data'!$H$2:$M$2, MATCH(MAX(G1598:L1598), G1598:L1598,0))</f>
        <v>0</v>
      </c>
      <c r="N1598">
        <v>3</v>
      </c>
      <c r="O1598">
        <v>2</v>
      </c>
      <c r="P1598">
        <v>0</v>
      </c>
      <c r="Q1598">
        <v>4</v>
      </c>
      <c r="R1598">
        <v>8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3</v>
      </c>
      <c r="Z1598">
        <v>11</v>
      </c>
      <c r="AA1598">
        <v>0</v>
      </c>
      <c r="AB1598">
        <v>49</v>
      </c>
      <c r="AC1598" t="str" cm="1">
        <f t="array" ref="AC1598">_xlfn.IFS(AB1598 &lt; 30, "&lt; 30", AB1598 &lt; 40, "30-39", AB1598 &lt; 50, "40-49", AB1598 &gt;= 50, "50+")</f>
        <v>40-49</v>
      </c>
      <c r="AD1598">
        <v>2692</v>
      </c>
      <c r="AE1598">
        <v>0</v>
      </c>
      <c r="AF1598">
        <v>1</v>
      </c>
      <c r="AG1598">
        <v>0</v>
      </c>
      <c r="AH1598">
        <v>0</v>
      </c>
      <c r="AI1598">
        <v>0</v>
      </c>
      <c r="AJ1598" t="str" cm="1">
        <f t="array" ref="AJ159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59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98">
        <v>0</v>
      </c>
      <c r="AM1598">
        <v>0</v>
      </c>
      <c r="AN1598">
        <v>1</v>
      </c>
      <c r="AO1598">
        <v>0</v>
      </c>
      <c r="AP1598">
        <v>0</v>
      </c>
      <c r="AQ1598" t="str" cm="1">
        <f t="array" ref="AQ159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598" t="str" cm="1">
        <f t="array" ref="AR159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598">
        <v>57</v>
      </c>
      <c r="AT1598">
        <v>37</v>
      </c>
      <c r="AU1598">
        <v>0</v>
      </c>
      <c r="AV1598">
        <v>1</v>
      </c>
      <c r="AW1598" t="s">
        <v>47</v>
      </c>
      <c r="AX1598" t="s">
        <v>13</v>
      </c>
      <c r="AY1598" t="str">
        <f t="shared" si="217"/>
        <v>Store</v>
      </c>
      <c r="AZ1598">
        <v>6</v>
      </c>
      <c r="BA1598" t="s">
        <v>44</v>
      </c>
      <c r="BB1598">
        <f t="shared" si="218"/>
        <v>6</v>
      </c>
      <c r="BC1598">
        <f t="shared" si="219"/>
        <v>77</v>
      </c>
      <c r="BD1598">
        <f t="shared" si="220"/>
        <v>9</v>
      </c>
      <c r="BE1598">
        <f t="shared" si="221"/>
        <v>2</v>
      </c>
      <c r="BF1598">
        <f t="shared" si="222"/>
        <v>2</v>
      </c>
      <c r="BG1598">
        <f t="shared" si="223"/>
        <v>13</v>
      </c>
      <c r="BH1598">
        <f t="shared" si="224"/>
        <v>3</v>
      </c>
      <c r="BI1598" t="str">
        <f>VLOOKUP(BH1598,'Additional Data'!$E$1:$F$12,2,FALSE)</f>
        <v>At Risk</v>
      </c>
      <c r="BJ1598" t="str">
        <f>IF(G1598 &lt;= 'Additional Data'!$Q$2, "Low", IF(G1598 &lt;= 'Additional Data'!$Q$3, "Medium", "High"))</f>
        <v>Low</v>
      </c>
      <c r="BK1598" t="str">
        <f>IF(K1598 &lt;= 'Additional Data'!$V$2, "Low", IF(K1598 &lt;= 'Additional Data'!$V$3, "Medium", "High"))</f>
        <v>Medium</v>
      </c>
      <c r="BL1598" t="str">
        <f>IF(L1598 &lt;= 'Additional Data'!$AA$2, "Low", IF(L1598 &lt;= 'Additional Data'!$AA$3, "Medium", "High"))</f>
        <v>Medium</v>
      </c>
      <c r="BM1598">
        <v>1597</v>
      </c>
    </row>
    <row r="1599" spans="1:65" x14ac:dyDescent="0.25">
      <c r="A1599">
        <v>66664</v>
      </c>
      <c r="B1599" t="str">
        <f>IF(A1599 &lt;= 'Additional Data'!$B$2,"Low", IF(A1599 &lt;='Additional Data'!$B$3, "Medium", "High"))</f>
        <v>Medium</v>
      </c>
      <c r="C1599">
        <v>0</v>
      </c>
      <c r="D1599">
        <v>0</v>
      </c>
      <c r="E1599">
        <v>78</v>
      </c>
      <c r="F1599" t="str">
        <f t="shared" si="216"/>
        <v>Old</v>
      </c>
      <c r="G1599">
        <v>398</v>
      </c>
      <c r="H1599">
        <v>96</v>
      </c>
      <c r="I1599">
        <v>447</v>
      </c>
      <c r="J1599">
        <v>220</v>
      </c>
      <c r="K1599">
        <v>96</v>
      </c>
      <c r="L1599">
        <v>32</v>
      </c>
      <c r="M1599">
        <f>INDEX('Additional Data'!$H$2:$M$2, MATCH(MAX(G1599:L1599), G1599:L1599,0))</f>
        <v>0</v>
      </c>
      <c r="N1599">
        <v>1</v>
      </c>
      <c r="O1599">
        <v>5</v>
      </c>
      <c r="P1599">
        <v>7</v>
      </c>
      <c r="Q1599">
        <v>6</v>
      </c>
      <c r="R1599">
        <v>3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3</v>
      </c>
      <c r="Z1599">
        <v>11</v>
      </c>
      <c r="AA1599">
        <v>0</v>
      </c>
      <c r="AB1599">
        <v>38</v>
      </c>
      <c r="AC1599" t="str" cm="1">
        <f t="array" ref="AC1599">_xlfn.IFS(AB1599 &lt; 30, "&lt; 30", AB1599 &lt; 40, "30-39", AB1599 &lt; 50, "40-49", AB1599 &gt;= 50, "50+")</f>
        <v>30-39</v>
      </c>
      <c r="AD1599">
        <v>2801</v>
      </c>
      <c r="AE1599">
        <v>0</v>
      </c>
      <c r="AF1599">
        <v>0</v>
      </c>
      <c r="AG1599">
        <v>0</v>
      </c>
      <c r="AH1599">
        <v>1</v>
      </c>
      <c r="AI1599">
        <v>0</v>
      </c>
      <c r="AJ1599" t="str" cm="1">
        <f t="array" ref="AJ159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59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599">
        <v>1</v>
      </c>
      <c r="AM1599">
        <v>0</v>
      </c>
      <c r="AN1599">
        <v>0</v>
      </c>
      <c r="AO1599">
        <v>0</v>
      </c>
      <c r="AP1599">
        <v>0</v>
      </c>
      <c r="AQ1599" t="str" cm="1">
        <f t="array" ref="AQ159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599" t="str" cm="1">
        <f t="array" ref="AR159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599">
        <v>1257</v>
      </c>
      <c r="AT1599">
        <v>1225</v>
      </c>
      <c r="AU1599">
        <v>0</v>
      </c>
      <c r="AV1599">
        <v>0</v>
      </c>
      <c r="AW1599" t="s">
        <v>43</v>
      </c>
      <c r="AX1599" t="s">
        <v>12</v>
      </c>
      <c r="AY1599" t="str">
        <f t="shared" si="217"/>
        <v>Catalog</v>
      </c>
      <c r="AZ1599">
        <v>18</v>
      </c>
      <c r="BA1599" t="s">
        <v>44</v>
      </c>
      <c r="BB1599">
        <f t="shared" si="218"/>
        <v>18</v>
      </c>
      <c r="BC1599">
        <f t="shared" si="219"/>
        <v>1289</v>
      </c>
      <c r="BD1599">
        <f t="shared" si="220"/>
        <v>3.0000000000000004</v>
      </c>
      <c r="BE1599">
        <f t="shared" si="221"/>
        <v>7</v>
      </c>
      <c r="BF1599">
        <f t="shared" si="222"/>
        <v>8</v>
      </c>
      <c r="BG1599">
        <f t="shared" si="223"/>
        <v>18</v>
      </c>
      <c r="BH1599">
        <f t="shared" si="224"/>
        <v>6</v>
      </c>
      <c r="BI1599" t="str">
        <f>VLOOKUP(BH1599,'Additional Data'!$E$1:$F$12,2,FALSE)</f>
        <v>Loyal Customer</v>
      </c>
      <c r="BJ1599" t="str">
        <f>IF(G1599 &lt;= 'Additional Data'!$Q$2, "Low", IF(G1599 &lt;= 'Additional Data'!$Q$3, "Medium", "High"))</f>
        <v>Medium</v>
      </c>
      <c r="BK1599" t="str">
        <f>IF(K1599 &lt;= 'Additional Data'!$V$2, "Low", IF(K1599 &lt;= 'Additional Data'!$V$3, "Medium", "High"))</f>
        <v>High</v>
      </c>
      <c r="BL1599" t="str">
        <f>IF(L1599 &lt;= 'Additional Data'!$AA$2, "Low", IF(L1599 &lt;= 'Additional Data'!$AA$3, "Medium", "High"))</f>
        <v>Medium</v>
      </c>
      <c r="BM1599">
        <v>1598</v>
      </c>
    </row>
    <row r="1600" spans="1:65" x14ac:dyDescent="0.25">
      <c r="A1600">
        <v>50664</v>
      </c>
      <c r="B1600" t="str">
        <f>IF(A1600 &lt;= 'Additional Data'!$B$2,"Low", IF(A1600 &lt;='Additional Data'!$B$3, "Medium", "High"))</f>
        <v>Medium</v>
      </c>
      <c r="C1600">
        <v>1</v>
      </c>
      <c r="D1600">
        <v>1</v>
      </c>
      <c r="E1600">
        <v>64</v>
      </c>
      <c r="F1600" t="str">
        <f t="shared" si="216"/>
        <v>Old</v>
      </c>
      <c r="G1600">
        <v>313</v>
      </c>
      <c r="H1600">
        <v>8</v>
      </c>
      <c r="I1600">
        <v>104</v>
      </c>
      <c r="J1600">
        <v>6</v>
      </c>
      <c r="K1600">
        <v>4</v>
      </c>
      <c r="L1600">
        <v>126</v>
      </c>
      <c r="M1600">
        <f>INDEX('Additional Data'!$H$2:$M$2, MATCH(MAX(G1600:L1600), G1600:L1600,0))</f>
        <v>0</v>
      </c>
      <c r="N1600">
        <v>9</v>
      </c>
      <c r="O1600">
        <v>8</v>
      </c>
      <c r="P1600">
        <v>1</v>
      </c>
      <c r="Q1600">
        <v>6</v>
      </c>
      <c r="R1600">
        <v>9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3</v>
      </c>
      <c r="Z1600">
        <v>11</v>
      </c>
      <c r="AA1600">
        <v>0</v>
      </c>
      <c r="AB1600">
        <v>61</v>
      </c>
      <c r="AC1600" t="str" cm="1">
        <f t="array" ref="AC1600">_xlfn.IFS(AB1600 &lt; 30, "&lt; 30", AB1600 &lt; 40, "30-39", AB1600 &lt; 50, "40-49", AB1600 &gt;= 50, "50+")</f>
        <v>50+</v>
      </c>
      <c r="AD1600">
        <v>2688</v>
      </c>
      <c r="AE1600">
        <v>0</v>
      </c>
      <c r="AF1600">
        <v>0</v>
      </c>
      <c r="AG1600">
        <v>1</v>
      </c>
      <c r="AH1600">
        <v>0</v>
      </c>
      <c r="AI1600">
        <v>0</v>
      </c>
      <c r="AJ1600" t="str" cm="1">
        <f t="array" ref="AJ160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60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00">
        <v>0</v>
      </c>
      <c r="AM1600">
        <v>0</v>
      </c>
      <c r="AN1600">
        <v>1</v>
      </c>
      <c r="AO1600">
        <v>0</v>
      </c>
      <c r="AP1600">
        <v>0</v>
      </c>
      <c r="AQ1600" t="str" cm="1">
        <f t="array" ref="AQ160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00" t="str" cm="1">
        <f t="array" ref="AR160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00">
        <v>435</v>
      </c>
      <c r="AT1600">
        <v>309</v>
      </c>
      <c r="AU1600">
        <v>0</v>
      </c>
      <c r="AV1600">
        <v>2</v>
      </c>
      <c r="AW1600" t="s">
        <v>46</v>
      </c>
      <c r="AX1600" t="s">
        <v>11</v>
      </c>
      <c r="AY1600" t="str">
        <f t="shared" si="217"/>
        <v>Web</v>
      </c>
      <c r="AZ1600">
        <v>15</v>
      </c>
      <c r="BA1600" t="s">
        <v>44</v>
      </c>
      <c r="BB1600">
        <f t="shared" si="218"/>
        <v>15</v>
      </c>
      <c r="BC1600">
        <f t="shared" si="219"/>
        <v>561</v>
      </c>
      <c r="BD1600">
        <f t="shared" si="220"/>
        <v>4</v>
      </c>
      <c r="BE1600">
        <f t="shared" si="221"/>
        <v>5</v>
      </c>
      <c r="BF1600">
        <f t="shared" si="222"/>
        <v>5</v>
      </c>
      <c r="BG1600">
        <f t="shared" si="223"/>
        <v>14</v>
      </c>
      <c r="BH1600">
        <f t="shared" si="224"/>
        <v>4</v>
      </c>
      <c r="BI1600" t="str">
        <f>VLOOKUP(BH1600,'Additional Data'!$E$1:$F$12,2,FALSE)</f>
        <v>At Risk</v>
      </c>
      <c r="BJ1600" t="str">
        <f>IF(G1600 &lt;= 'Additional Data'!$Q$2, "Low", IF(G1600 &lt;= 'Additional Data'!$Q$3, "Medium", "High"))</f>
        <v>Medium</v>
      </c>
      <c r="BK1600" t="str">
        <f>IF(K1600 &lt;= 'Additional Data'!$V$2, "Low", IF(K1600 &lt;= 'Additional Data'!$V$3, "Medium", "High"))</f>
        <v>Medium</v>
      </c>
      <c r="BL1600" t="str">
        <f>IF(L1600 &lt;= 'Additional Data'!$AA$2, "Low", IF(L1600 &lt;= 'Additional Data'!$AA$3, "Medium", "High"))</f>
        <v>High</v>
      </c>
      <c r="BM1600">
        <v>1599</v>
      </c>
    </row>
    <row r="1601" spans="1:65" x14ac:dyDescent="0.25">
      <c r="A1601">
        <v>54414</v>
      </c>
      <c r="B1601" t="str">
        <f>IF(A1601 &lt;= 'Additional Data'!$B$2,"Low", IF(A1601 &lt;='Additional Data'!$B$3, "Medium", "High"))</f>
        <v>Medium</v>
      </c>
      <c r="C1601">
        <v>1</v>
      </c>
      <c r="D1601">
        <v>1</v>
      </c>
      <c r="E1601">
        <v>49</v>
      </c>
      <c r="F1601" t="str">
        <f t="shared" si="216"/>
        <v>Mid</v>
      </c>
      <c r="G1601">
        <v>109</v>
      </c>
      <c r="H1601">
        <v>18</v>
      </c>
      <c r="I1601">
        <v>16</v>
      </c>
      <c r="J1601">
        <v>24</v>
      </c>
      <c r="K1601">
        <v>26</v>
      </c>
      <c r="L1601">
        <v>18</v>
      </c>
      <c r="M1601">
        <f>INDEX('Additional Data'!$H$2:$M$2, MATCH(MAX(G1601:L1601), G1601:L1601,0))</f>
        <v>0</v>
      </c>
      <c r="N1601">
        <v>4</v>
      </c>
      <c r="O1601">
        <v>3</v>
      </c>
      <c r="P1601">
        <v>1</v>
      </c>
      <c r="Q1601">
        <v>5</v>
      </c>
      <c r="R1601">
        <v>4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3</v>
      </c>
      <c r="Z1601">
        <v>11</v>
      </c>
      <c r="AA1601">
        <v>0</v>
      </c>
      <c r="AB1601">
        <v>57</v>
      </c>
      <c r="AC1601" t="str" cm="1">
        <f t="array" ref="AC1601">_xlfn.IFS(AB1601 &lt; 30, "&lt; 30", AB1601 &lt; 40, "30-39", AB1601 &lt; 50, "40-49", AB1601 &gt;= 50, "50+")</f>
        <v>50+</v>
      </c>
      <c r="AD1601">
        <v>2681</v>
      </c>
      <c r="AE1601">
        <v>0</v>
      </c>
      <c r="AF1601">
        <v>0</v>
      </c>
      <c r="AG1601">
        <v>0</v>
      </c>
      <c r="AH1601">
        <v>1</v>
      </c>
      <c r="AI1601">
        <v>0</v>
      </c>
      <c r="AJ1601" t="str" cm="1">
        <f t="array" ref="AJ160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0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01">
        <v>0</v>
      </c>
      <c r="AM1601">
        <v>0</v>
      </c>
      <c r="AN1601">
        <v>1</v>
      </c>
      <c r="AO1601">
        <v>0</v>
      </c>
      <c r="AP1601">
        <v>0</v>
      </c>
      <c r="AQ1601" t="str" cm="1">
        <f t="array" ref="AQ160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01" t="str" cm="1">
        <f t="array" ref="AR160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01">
        <v>193</v>
      </c>
      <c r="AT1601">
        <v>175</v>
      </c>
      <c r="AU1601">
        <v>0</v>
      </c>
      <c r="AV1601">
        <v>2</v>
      </c>
      <c r="AW1601" t="s">
        <v>47</v>
      </c>
      <c r="AX1601" t="s">
        <v>13</v>
      </c>
      <c r="AY1601" t="str">
        <f t="shared" si="217"/>
        <v>Store</v>
      </c>
      <c r="AZ1601">
        <v>9</v>
      </c>
      <c r="BA1601" t="s">
        <v>44</v>
      </c>
      <c r="BB1601">
        <f t="shared" si="218"/>
        <v>9</v>
      </c>
      <c r="BC1601">
        <f t="shared" si="219"/>
        <v>211</v>
      </c>
      <c r="BD1601">
        <f t="shared" si="220"/>
        <v>6</v>
      </c>
      <c r="BE1601">
        <f t="shared" si="221"/>
        <v>3</v>
      </c>
      <c r="BF1601">
        <f t="shared" si="222"/>
        <v>4</v>
      </c>
      <c r="BG1601">
        <f t="shared" si="223"/>
        <v>13</v>
      </c>
      <c r="BH1601">
        <f t="shared" si="224"/>
        <v>3</v>
      </c>
      <c r="BI1601" t="str">
        <f>VLOOKUP(BH1601,'Additional Data'!$E$1:$F$12,2,FALSE)</f>
        <v>At Risk</v>
      </c>
      <c r="BJ1601" t="str">
        <f>IF(G1601 &lt;= 'Additional Data'!$Q$2, "Low", IF(G1601 &lt;= 'Additional Data'!$Q$3, "Medium", "High"))</f>
        <v>Medium</v>
      </c>
      <c r="BK1601" t="str">
        <f>IF(K1601 &lt;= 'Additional Data'!$V$2, "Low", IF(K1601 &lt;= 'Additional Data'!$V$3, "Medium", "High"))</f>
        <v>Medium</v>
      </c>
      <c r="BL1601" t="str">
        <f>IF(L1601 &lt;= 'Additional Data'!$AA$2, "Low", IF(L1601 &lt;= 'Additional Data'!$AA$3, "Medium", "High"))</f>
        <v>Medium</v>
      </c>
      <c r="BM1601">
        <v>1600</v>
      </c>
    </row>
    <row r="1602" spans="1:65" x14ac:dyDescent="0.25">
      <c r="A1602">
        <v>54549</v>
      </c>
      <c r="B1602" t="str">
        <f>IF(A1602 &lt;= 'Additional Data'!$B$2,"Low", IF(A1602 &lt;='Additional Data'!$B$3, "Medium", "High"))</f>
        <v>Medium</v>
      </c>
      <c r="C1602">
        <v>0</v>
      </c>
      <c r="D1602">
        <v>1</v>
      </c>
      <c r="E1602">
        <v>8</v>
      </c>
      <c r="F1602" t="str">
        <f t="shared" ref="F1602:F1665" si="225">IF(E1602&lt;=7,"Very Recent",IF(E1602&lt;=30,"Recent",IF(E1602&lt;=60,"Mid","Old")))</f>
        <v>Recent</v>
      </c>
      <c r="G1602">
        <v>216</v>
      </c>
      <c r="H1602">
        <v>2</v>
      </c>
      <c r="I1602">
        <v>6</v>
      </c>
      <c r="J1602">
        <v>0</v>
      </c>
      <c r="K1602">
        <v>0</v>
      </c>
      <c r="L1602">
        <v>9</v>
      </c>
      <c r="M1602">
        <f>INDEX('Additional Data'!$H$2:$M$2, MATCH(MAX(G1602:L1602), G1602:L1602,0))</f>
        <v>0</v>
      </c>
      <c r="N1602">
        <v>2</v>
      </c>
      <c r="O1602">
        <v>5</v>
      </c>
      <c r="P1602">
        <v>1</v>
      </c>
      <c r="Q1602">
        <v>4</v>
      </c>
      <c r="R1602">
        <v>7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3</v>
      </c>
      <c r="Z1602">
        <v>11</v>
      </c>
      <c r="AA1602">
        <v>0</v>
      </c>
      <c r="AB1602">
        <v>68</v>
      </c>
      <c r="AC1602" t="str" cm="1">
        <f t="array" ref="AC1602">_xlfn.IFS(AB1602 &lt; 30, "&lt; 30", AB1602 &lt; 40, "30-39", AB1602 &lt; 50, "40-49", AB1602 &gt;= 50, "50+")</f>
        <v>50+</v>
      </c>
      <c r="AD1602">
        <v>2277</v>
      </c>
      <c r="AE1602">
        <v>0</v>
      </c>
      <c r="AF1602">
        <v>1</v>
      </c>
      <c r="AG1602">
        <v>0</v>
      </c>
      <c r="AH1602">
        <v>0</v>
      </c>
      <c r="AI1602">
        <v>0</v>
      </c>
      <c r="AJ1602" t="str" cm="1">
        <f t="array" ref="AJ160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0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02">
        <v>0</v>
      </c>
      <c r="AM1602">
        <v>0</v>
      </c>
      <c r="AN1602">
        <v>0</v>
      </c>
      <c r="AO1602">
        <v>0</v>
      </c>
      <c r="AP1602">
        <v>1</v>
      </c>
      <c r="AQ1602" t="str" cm="1">
        <f t="array" ref="AQ160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02" t="str" cm="1">
        <f t="array" ref="AR160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02">
        <v>224</v>
      </c>
      <c r="AT1602">
        <v>215</v>
      </c>
      <c r="AU1602">
        <v>0</v>
      </c>
      <c r="AV1602">
        <v>1</v>
      </c>
      <c r="AW1602" t="s">
        <v>47</v>
      </c>
      <c r="AX1602" t="s">
        <v>11</v>
      </c>
      <c r="AY1602" t="str">
        <f t="shared" ref="AY1602:AY1665" si="226">IF(AND(O1602 &gt;= P1602, O1602 &gt;= Q1602), "Web", IF(AND(P1602 &gt;= O1602, P1602 &gt;= Q1602), "Catalog", "Store"))</f>
        <v>Web</v>
      </c>
      <c r="AZ1602">
        <v>10</v>
      </c>
      <c r="BA1602" t="s">
        <v>44</v>
      </c>
      <c r="BB1602">
        <f t="shared" ref="BB1602:BB1665" si="227">SUM(O1602:Q1602)</f>
        <v>10</v>
      </c>
      <c r="BC1602">
        <f t="shared" ref="BC1602:BC1665" si="228">SUM(G1602:L1602)</f>
        <v>233</v>
      </c>
      <c r="BD1602">
        <f t="shared" ref="BD1602:BD1665" si="229">(1-_xlfn.PERCENTRANK.INC($E:$E,E1602,1))*10</f>
        <v>10</v>
      </c>
      <c r="BE1602">
        <f t="shared" ref="BE1602:BE1665" si="230">_xlfn.PERCENTRANK.INC($BB:$BB,BB1602,1)*10</f>
        <v>4</v>
      </c>
      <c r="BF1602">
        <f t="shared" ref="BF1602:BF1665" si="231">_xlfn.PERCENTRANK.INC($BC:$BC,BC1602,1)*10</f>
        <v>4</v>
      </c>
      <c r="BG1602">
        <f t="shared" ref="BG1602:BG1665" si="232">SUM(BD1602:BF1602)</f>
        <v>18</v>
      </c>
      <c r="BH1602">
        <f t="shared" ref="BH1602:BH1665" si="233">_xlfn.PERCENTRANK.INC($BG:$BG,BG1602,1)*10</f>
        <v>6</v>
      </c>
      <c r="BI1602" t="str">
        <f>VLOOKUP(BH1602,'Additional Data'!$E$1:$F$12,2,FALSE)</f>
        <v>Loyal Customer</v>
      </c>
      <c r="BJ1602" t="str">
        <f>IF(G1602 &lt;= 'Additional Data'!$Q$2, "Low", IF(G1602 &lt;= 'Additional Data'!$Q$3, "Medium", "High"))</f>
        <v>Medium</v>
      </c>
      <c r="BK1602" t="str">
        <f>IF(K1602 &lt;= 'Additional Data'!$V$2, "Low", IF(K1602 &lt;= 'Additional Data'!$V$3, "Medium", "High"))</f>
        <v>Low</v>
      </c>
      <c r="BL1602" t="str">
        <f>IF(L1602 &lt;= 'Additional Data'!$AA$2, "Low", IF(L1602 &lt;= 'Additional Data'!$AA$3, "Medium", "High"))</f>
        <v>Low</v>
      </c>
      <c r="BM1602">
        <v>1601</v>
      </c>
    </row>
    <row r="1603" spans="1:65" x14ac:dyDescent="0.25">
      <c r="A1603">
        <v>47111</v>
      </c>
      <c r="B1603" t="str">
        <f>IF(A1603 &lt;= 'Additional Data'!$B$2,"Low", IF(A1603 &lt;='Additional Data'!$B$3, "Medium", "High"))</f>
        <v>Medium</v>
      </c>
      <c r="C1603">
        <v>0</v>
      </c>
      <c r="D1603">
        <v>1</v>
      </c>
      <c r="E1603">
        <v>35</v>
      </c>
      <c r="F1603" t="str">
        <f t="shared" si="225"/>
        <v>Mid</v>
      </c>
      <c r="G1603">
        <v>595</v>
      </c>
      <c r="H1603">
        <v>71</v>
      </c>
      <c r="I1603">
        <v>153</v>
      </c>
      <c r="J1603">
        <v>120</v>
      </c>
      <c r="K1603">
        <v>112</v>
      </c>
      <c r="L1603">
        <v>41</v>
      </c>
      <c r="M1603">
        <f>INDEX('Additional Data'!$H$2:$M$2, MATCH(MAX(G1603:L1603), G1603:L1603,0))</f>
        <v>0</v>
      </c>
      <c r="N1603">
        <v>6</v>
      </c>
      <c r="O1603">
        <v>3</v>
      </c>
      <c r="P1603">
        <v>2</v>
      </c>
      <c r="Q1603">
        <v>10</v>
      </c>
      <c r="R1603">
        <v>9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3</v>
      </c>
      <c r="Z1603">
        <v>11</v>
      </c>
      <c r="AA1603">
        <v>0</v>
      </c>
      <c r="AB1603">
        <v>49</v>
      </c>
      <c r="AC1603" t="str" cm="1">
        <f t="array" ref="AC1603">_xlfn.IFS(AB1603 &lt; 30, "&lt; 30", AB1603 &lt; 40, "30-39", AB1603 &lt; 50, "40-49", AB1603 &gt;= 50, "50+")</f>
        <v>40-49</v>
      </c>
      <c r="AD1603">
        <v>2818</v>
      </c>
      <c r="AE1603">
        <v>0</v>
      </c>
      <c r="AF1603">
        <v>0</v>
      </c>
      <c r="AG1603">
        <v>0</v>
      </c>
      <c r="AH1603">
        <v>0</v>
      </c>
      <c r="AI1603">
        <v>1</v>
      </c>
      <c r="AJ1603" t="str" cm="1">
        <f t="array" ref="AJ160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60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03">
        <v>0</v>
      </c>
      <c r="AM1603">
        <v>0</v>
      </c>
      <c r="AN1603">
        <v>0</v>
      </c>
      <c r="AO1603">
        <v>0</v>
      </c>
      <c r="AP1603">
        <v>1</v>
      </c>
      <c r="AQ1603" t="str" cm="1">
        <f t="array" ref="AQ160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03" t="str" cm="1">
        <f t="array" ref="AR160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03">
        <v>1051</v>
      </c>
      <c r="AT1603">
        <v>1010</v>
      </c>
      <c r="AU1603">
        <v>0</v>
      </c>
      <c r="AV1603">
        <v>1</v>
      </c>
      <c r="AW1603" t="s">
        <v>43</v>
      </c>
      <c r="AX1603" t="s">
        <v>13</v>
      </c>
      <c r="AY1603" t="str">
        <f t="shared" si="226"/>
        <v>Store</v>
      </c>
      <c r="AZ1603">
        <v>15</v>
      </c>
      <c r="BA1603" t="s">
        <v>44</v>
      </c>
      <c r="BB1603">
        <f t="shared" si="227"/>
        <v>15</v>
      </c>
      <c r="BC1603">
        <f t="shared" si="228"/>
        <v>1092</v>
      </c>
      <c r="BD1603">
        <f t="shared" si="229"/>
        <v>7</v>
      </c>
      <c r="BE1603">
        <f t="shared" si="230"/>
        <v>5</v>
      </c>
      <c r="BF1603">
        <f t="shared" si="231"/>
        <v>7</v>
      </c>
      <c r="BG1603">
        <f t="shared" si="232"/>
        <v>19</v>
      </c>
      <c r="BH1603">
        <f t="shared" si="233"/>
        <v>7</v>
      </c>
      <c r="BI1603" t="str">
        <f>VLOOKUP(BH1603,'Additional Data'!$E$1:$F$12,2,FALSE)</f>
        <v>Loyal Customer</v>
      </c>
      <c r="BJ1603" t="str">
        <f>IF(G1603 &lt;= 'Additional Data'!$Q$2, "Low", IF(G1603 &lt;= 'Additional Data'!$Q$3, "Medium", "High"))</f>
        <v>High</v>
      </c>
      <c r="BK1603" t="str">
        <f>IF(K1603 &lt;= 'Additional Data'!$V$2, "Low", IF(K1603 &lt;= 'Additional Data'!$V$3, "Medium", "High"))</f>
        <v>High</v>
      </c>
      <c r="BL1603" t="str">
        <f>IF(L1603 &lt;= 'Additional Data'!$AA$2, "Low", IF(L1603 &lt;= 'Additional Data'!$AA$3, "Medium", "High"))</f>
        <v>Medium</v>
      </c>
      <c r="BM1603">
        <v>1602</v>
      </c>
    </row>
    <row r="1604" spans="1:65" x14ac:dyDescent="0.25">
      <c r="A1604">
        <v>41003</v>
      </c>
      <c r="B1604" t="str">
        <f>IF(A1604 &lt;= 'Additional Data'!$B$2,"Low", IF(A1604 &lt;='Additional Data'!$B$3, "Medium", "High"))</f>
        <v>Medium</v>
      </c>
      <c r="C1604">
        <v>0</v>
      </c>
      <c r="D1604">
        <v>0</v>
      </c>
      <c r="E1604">
        <v>11</v>
      </c>
      <c r="F1604" t="str">
        <f t="shared" si="225"/>
        <v>Recent</v>
      </c>
      <c r="G1604">
        <v>123</v>
      </c>
      <c r="H1604">
        <v>133</v>
      </c>
      <c r="I1604">
        <v>142</v>
      </c>
      <c r="J1604">
        <v>71</v>
      </c>
      <c r="K1604">
        <v>44</v>
      </c>
      <c r="L1604">
        <v>88</v>
      </c>
      <c r="M1604">
        <f>INDEX('Additional Data'!$H$2:$M$2, MATCH(MAX(G1604:L1604), G1604:L1604,0))</f>
        <v>0</v>
      </c>
      <c r="N1604">
        <v>1</v>
      </c>
      <c r="O1604">
        <v>6</v>
      </c>
      <c r="P1604">
        <v>2</v>
      </c>
      <c r="Q1604">
        <v>8</v>
      </c>
      <c r="R1604">
        <v>6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3</v>
      </c>
      <c r="Z1604">
        <v>11</v>
      </c>
      <c r="AA1604">
        <v>0</v>
      </c>
      <c r="AB1604">
        <v>57</v>
      </c>
      <c r="AC1604" t="str" cm="1">
        <f t="array" ref="AC1604">_xlfn.IFS(AB1604 &lt; 30, "&lt; 30", AB1604 &lt; 40, "30-39", AB1604 &lt; 50, "40-49", AB1604 &gt;= 50, "50+")</f>
        <v>50+</v>
      </c>
      <c r="AD1604">
        <v>2628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 t="str" cm="1">
        <f t="array" ref="AJ160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60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04">
        <v>0</v>
      </c>
      <c r="AM1604">
        <v>0</v>
      </c>
      <c r="AN1604">
        <v>0</v>
      </c>
      <c r="AO1604">
        <v>0</v>
      </c>
      <c r="AP1604">
        <v>1</v>
      </c>
      <c r="AQ1604" t="str" cm="1">
        <f t="array" ref="AQ160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04" t="str" cm="1">
        <f t="array" ref="AR160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04">
        <v>513</v>
      </c>
      <c r="AT1604">
        <v>425</v>
      </c>
      <c r="AU1604">
        <v>0</v>
      </c>
      <c r="AV1604">
        <v>0</v>
      </c>
      <c r="AW1604" t="s">
        <v>46</v>
      </c>
      <c r="AX1604" t="s">
        <v>13</v>
      </c>
      <c r="AY1604" t="str">
        <f t="shared" si="226"/>
        <v>Store</v>
      </c>
      <c r="AZ1604">
        <v>16</v>
      </c>
      <c r="BA1604" t="s">
        <v>44</v>
      </c>
      <c r="BB1604">
        <f t="shared" si="227"/>
        <v>16</v>
      </c>
      <c r="BC1604">
        <f t="shared" si="228"/>
        <v>601</v>
      </c>
      <c r="BD1604">
        <f t="shared" si="229"/>
        <v>9</v>
      </c>
      <c r="BE1604">
        <f t="shared" si="230"/>
        <v>6</v>
      </c>
      <c r="BF1604">
        <f t="shared" si="231"/>
        <v>5</v>
      </c>
      <c r="BG1604">
        <f t="shared" si="232"/>
        <v>20</v>
      </c>
      <c r="BH1604">
        <f t="shared" si="233"/>
        <v>7</v>
      </c>
      <c r="BI1604" t="str">
        <f>VLOOKUP(BH1604,'Additional Data'!$E$1:$F$12,2,FALSE)</f>
        <v>Loyal Customer</v>
      </c>
      <c r="BJ1604" t="str">
        <f>IF(G1604 &lt;= 'Additional Data'!$Q$2, "Low", IF(G1604 &lt;= 'Additional Data'!$Q$3, "Medium", "High"))</f>
        <v>Medium</v>
      </c>
      <c r="BK1604" t="str">
        <f>IF(K1604 &lt;= 'Additional Data'!$V$2, "Low", IF(K1604 &lt;= 'Additional Data'!$V$3, "Medium", "High"))</f>
        <v>High</v>
      </c>
      <c r="BL1604" t="str">
        <f>IF(L1604 &lt;= 'Additional Data'!$AA$2, "Low", IF(L1604 &lt;= 'Additional Data'!$AA$3, "Medium", "High"))</f>
        <v>High</v>
      </c>
      <c r="BM1604">
        <v>1603</v>
      </c>
    </row>
    <row r="1605" spans="1:65" x14ac:dyDescent="0.25">
      <c r="A1605">
        <v>19444</v>
      </c>
      <c r="B1605" t="str">
        <f>IF(A1605 &lt;= 'Additional Data'!$B$2,"Low", IF(A1605 &lt;='Additional Data'!$B$3, "Medium", "High"))</f>
        <v>Low</v>
      </c>
      <c r="C1605">
        <v>1</v>
      </c>
      <c r="D1605">
        <v>0</v>
      </c>
      <c r="E1605">
        <v>8</v>
      </c>
      <c r="F1605" t="str">
        <f t="shared" si="225"/>
        <v>Recent</v>
      </c>
      <c r="G1605">
        <v>16</v>
      </c>
      <c r="H1605">
        <v>0</v>
      </c>
      <c r="I1605">
        <v>23</v>
      </c>
      <c r="J1605">
        <v>3</v>
      </c>
      <c r="K1605">
        <v>2</v>
      </c>
      <c r="L1605">
        <v>10</v>
      </c>
      <c r="M1605">
        <f>INDEX('Additional Data'!$H$2:$M$2, MATCH(MAX(G1605:L1605), G1605:L1605,0))</f>
        <v>0</v>
      </c>
      <c r="N1605">
        <v>3</v>
      </c>
      <c r="O1605">
        <v>4</v>
      </c>
      <c r="P1605">
        <v>1</v>
      </c>
      <c r="Q1605">
        <v>2</v>
      </c>
      <c r="R1605">
        <v>7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3</v>
      </c>
      <c r="Z1605">
        <v>11</v>
      </c>
      <c r="AA1605">
        <v>1</v>
      </c>
      <c r="AB1605">
        <v>38</v>
      </c>
      <c r="AC1605" t="str" cm="1">
        <f t="array" ref="AC1605">_xlfn.IFS(AB1605 &lt; 30, "&lt; 30", AB1605 &lt; 40, "30-39", AB1605 &lt; 50, "40-49", AB1605 &gt;= 50, "50+")</f>
        <v>30-39</v>
      </c>
      <c r="AD1605">
        <v>2286</v>
      </c>
      <c r="AE1605">
        <v>0</v>
      </c>
      <c r="AF1605">
        <v>0</v>
      </c>
      <c r="AG1605">
        <v>0</v>
      </c>
      <c r="AH1605">
        <v>1</v>
      </c>
      <c r="AI1605">
        <v>0</v>
      </c>
      <c r="AJ1605" t="str" cm="1">
        <f t="array" ref="AJ160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0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05">
        <v>0</v>
      </c>
      <c r="AM1605">
        <v>0</v>
      </c>
      <c r="AN1605">
        <v>1</v>
      </c>
      <c r="AO1605">
        <v>0</v>
      </c>
      <c r="AP1605">
        <v>0</v>
      </c>
      <c r="AQ1605" t="str" cm="1">
        <f t="array" ref="AQ160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05" t="str" cm="1">
        <f t="array" ref="AR160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05">
        <v>44</v>
      </c>
      <c r="AT1605">
        <v>34</v>
      </c>
      <c r="AU1605">
        <v>0</v>
      </c>
      <c r="AV1605">
        <v>1</v>
      </c>
      <c r="AW1605" t="s">
        <v>45</v>
      </c>
      <c r="AX1605" t="s">
        <v>11</v>
      </c>
      <c r="AY1605" t="str">
        <f t="shared" si="226"/>
        <v>Web</v>
      </c>
      <c r="AZ1605">
        <v>7</v>
      </c>
      <c r="BA1605" t="s">
        <v>44</v>
      </c>
      <c r="BB1605">
        <f t="shared" si="227"/>
        <v>7</v>
      </c>
      <c r="BC1605">
        <f t="shared" si="228"/>
        <v>54</v>
      </c>
      <c r="BD1605">
        <f t="shared" si="229"/>
        <v>10</v>
      </c>
      <c r="BE1605">
        <f t="shared" si="230"/>
        <v>3</v>
      </c>
      <c r="BF1605">
        <f t="shared" si="231"/>
        <v>1</v>
      </c>
      <c r="BG1605">
        <f t="shared" si="232"/>
        <v>14</v>
      </c>
      <c r="BH1605">
        <f t="shared" si="233"/>
        <v>4</v>
      </c>
      <c r="BI1605" t="str">
        <f>VLOOKUP(BH1605,'Additional Data'!$E$1:$F$12,2,FALSE)</f>
        <v>At Risk</v>
      </c>
      <c r="BJ1605" t="str">
        <f>IF(G1605 &lt;= 'Additional Data'!$Q$2, "Low", IF(G1605 &lt;= 'Additional Data'!$Q$3, "Medium", "High"))</f>
        <v>Low</v>
      </c>
      <c r="BK1605" t="str">
        <f>IF(K1605 &lt;= 'Additional Data'!$V$2, "Low", IF(K1605 &lt;= 'Additional Data'!$V$3, "Medium", "High"))</f>
        <v>Medium</v>
      </c>
      <c r="BL1605" t="str">
        <f>IF(L1605 &lt;= 'Additional Data'!$AA$2, "Low", IF(L1605 &lt;= 'Additional Data'!$AA$3, "Medium", "High"))</f>
        <v>Medium</v>
      </c>
      <c r="BM1605">
        <v>1604</v>
      </c>
    </row>
    <row r="1606" spans="1:65" x14ac:dyDescent="0.25">
      <c r="A1606">
        <v>36301</v>
      </c>
      <c r="B1606" t="str">
        <f>IF(A1606 &lt;= 'Additional Data'!$B$2,"Low", IF(A1606 &lt;='Additional Data'!$B$3, "Medium", "High"))</f>
        <v>Medium</v>
      </c>
      <c r="C1606">
        <v>1</v>
      </c>
      <c r="D1606">
        <v>0</v>
      </c>
      <c r="E1606">
        <v>53</v>
      </c>
      <c r="F1606" t="str">
        <f t="shared" si="225"/>
        <v>Mid</v>
      </c>
      <c r="G1606">
        <v>11</v>
      </c>
      <c r="H1606">
        <v>12</v>
      </c>
      <c r="I1606">
        <v>35</v>
      </c>
      <c r="J1606">
        <v>3</v>
      </c>
      <c r="K1606">
        <v>5</v>
      </c>
      <c r="L1606">
        <v>12</v>
      </c>
      <c r="M1606">
        <f>INDEX('Additional Data'!$H$2:$M$2, MATCH(MAX(G1606:L1606), G1606:L1606,0))</f>
        <v>0</v>
      </c>
      <c r="N1606">
        <v>1</v>
      </c>
      <c r="O1606">
        <v>3</v>
      </c>
      <c r="P1606">
        <v>0</v>
      </c>
      <c r="Q1606">
        <v>3</v>
      </c>
      <c r="R1606">
        <v>7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3</v>
      </c>
      <c r="Z1606">
        <v>11</v>
      </c>
      <c r="AA1606">
        <v>0</v>
      </c>
      <c r="AB1606">
        <v>44</v>
      </c>
      <c r="AC1606" t="str" cm="1">
        <f t="array" ref="AC1606">_xlfn.IFS(AB1606 &lt; 30, "&lt; 30", AB1606 &lt; 40, "30-39", AB1606 &lt; 50, "40-49", AB1606 &gt;= 50, "50+")</f>
        <v>40-49</v>
      </c>
      <c r="AD1606">
        <v>2406</v>
      </c>
      <c r="AE1606">
        <v>0</v>
      </c>
      <c r="AF1606">
        <v>0</v>
      </c>
      <c r="AG1606">
        <v>0</v>
      </c>
      <c r="AH1606">
        <v>1</v>
      </c>
      <c r="AI1606">
        <v>0</v>
      </c>
      <c r="AJ1606" t="str" cm="1">
        <f t="array" ref="AJ160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0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06">
        <v>1</v>
      </c>
      <c r="AM1606">
        <v>0</v>
      </c>
      <c r="AN1606">
        <v>0</v>
      </c>
      <c r="AO1606">
        <v>0</v>
      </c>
      <c r="AP1606">
        <v>0</v>
      </c>
      <c r="AQ1606" t="str" cm="1">
        <f t="array" ref="AQ160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606" t="str" cm="1">
        <f t="array" ref="AR160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606">
        <v>66</v>
      </c>
      <c r="AT1606">
        <v>54</v>
      </c>
      <c r="AU1606">
        <v>0</v>
      </c>
      <c r="AV1606">
        <v>1</v>
      </c>
      <c r="AW1606" t="s">
        <v>47</v>
      </c>
      <c r="AX1606" t="s">
        <v>11</v>
      </c>
      <c r="AY1606" t="str">
        <f t="shared" si="226"/>
        <v>Web</v>
      </c>
      <c r="AZ1606">
        <v>6</v>
      </c>
      <c r="BA1606" t="s">
        <v>44</v>
      </c>
      <c r="BB1606">
        <f t="shared" si="227"/>
        <v>6</v>
      </c>
      <c r="BC1606">
        <f t="shared" si="228"/>
        <v>78</v>
      </c>
      <c r="BD1606">
        <f t="shared" si="229"/>
        <v>5</v>
      </c>
      <c r="BE1606">
        <f t="shared" si="230"/>
        <v>2</v>
      </c>
      <c r="BF1606">
        <f t="shared" si="231"/>
        <v>2</v>
      </c>
      <c r="BG1606">
        <f t="shared" si="232"/>
        <v>9</v>
      </c>
      <c r="BH1606">
        <f t="shared" si="233"/>
        <v>2</v>
      </c>
      <c r="BI1606" t="str">
        <f>VLOOKUP(BH1606,'Additional Data'!$E$1:$F$12,2,FALSE)</f>
        <v>Churned Customer</v>
      </c>
      <c r="BJ1606" t="str">
        <f>IF(G1606 &lt;= 'Additional Data'!$Q$2, "Low", IF(G1606 &lt;= 'Additional Data'!$Q$3, "Medium", "High"))</f>
        <v>Low</v>
      </c>
      <c r="BK1606" t="str">
        <f>IF(K1606 &lt;= 'Additional Data'!$V$2, "Low", IF(K1606 &lt;= 'Additional Data'!$V$3, "Medium", "High"))</f>
        <v>Medium</v>
      </c>
      <c r="BL1606" t="str">
        <f>IF(L1606 &lt;= 'Additional Data'!$AA$2, "Low", IF(L1606 &lt;= 'Additional Data'!$AA$3, "Medium", "High"))</f>
        <v>Medium</v>
      </c>
      <c r="BM1606">
        <v>1605</v>
      </c>
    </row>
    <row r="1607" spans="1:65" x14ac:dyDescent="0.25">
      <c r="A1607">
        <v>73059</v>
      </c>
      <c r="B1607" t="str">
        <f>IF(A1607 &lt;= 'Additional Data'!$B$2,"Low", IF(A1607 &lt;='Additional Data'!$B$3, "Medium", "High"))</f>
        <v>High</v>
      </c>
      <c r="C1607">
        <v>0</v>
      </c>
      <c r="D1607">
        <v>1</v>
      </c>
      <c r="E1607">
        <v>36</v>
      </c>
      <c r="F1607" t="str">
        <f t="shared" si="225"/>
        <v>Mid</v>
      </c>
      <c r="G1607">
        <v>410</v>
      </c>
      <c r="H1607">
        <v>112</v>
      </c>
      <c r="I1607">
        <v>420</v>
      </c>
      <c r="J1607">
        <v>0</v>
      </c>
      <c r="K1607">
        <v>82</v>
      </c>
      <c r="L1607">
        <v>71</v>
      </c>
      <c r="M1607">
        <f>INDEX('Additional Data'!$H$2:$M$2, MATCH(MAX(G1607:L1607), G1607:L1607,0))</f>
        <v>0</v>
      </c>
      <c r="N1607">
        <v>1</v>
      </c>
      <c r="O1607">
        <v>9</v>
      </c>
      <c r="P1607">
        <v>3</v>
      </c>
      <c r="Q1607">
        <v>13</v>
      </c>
      <c r="R1607">
        <v>4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3</v>
      </c>
      <c r="Z1607">
        <v>11</v>
      </c>
      <c r="AA1607">
        <v>0</v>
      </c>
      <c r="AB1607">
        <v>73</v>
      </c>
      <c r="AC1607" t="str" cm="1">
        <f t="array" ref="AC1607">_xlfn.IFS(AB1607 &lt; 30, "&lt; 30", AB1607 &lt; 40, "30-39", AB1607 &lt; 50, "40-49", AB1607 &gt;= 50, "50+")</f>
        <v>50+</v>
      </c>
      <c r="AD1607">
        <v>2461</v>
      </c>
      <c r="AE1607">
        <v>0</v>
      </c>
      <c r="AF1607">
        <v>0</v>
      </c>
      <c r="AG1607">
        <v>0</v>
      </c>
      <c r="AH1607">
        <v>1</v>
      </c>
      <c r="AI1607">
        <v>0</v>
      </c>
      <c r="AJ1607" t="str" cm="1">
        <f t="array" ref="AJ160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0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07">
        <v>0</v>
      </c>
      <c r="AM1607">
        <v>0</v>
      </c>
      <c r="AN1607">
        <v>0</v>
      </c>
      <c r="AO1607">
        <v>0</v>
      </c>
      <c r="AP1607">
        <v>1</v>
      </c>
      <c r="AQ1607" t="str" cm="1">
        <f t="array" ref="AQ160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07" t="str" cm="1">
        <f t="array" ref="AR160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07">
        <v>1024</v>
      </c>
      <c r="AT1607">
        <v>953</v>
      </c>
      <c r="AU1607">
        <v>0</v>
      </c>
      <c r="AV1607">
        <v>1</v>
      </c>
      <c r="AW1607" t="s">
        <v>43</v>
      </c>
      <c r="AX1607" t="s">
        <v>13</v>
      </c>
      <c r="AY1607" t="str">
        <f t="shared" si="226"/>
        <v>Store</v>
      </c>
      <c r="AZ1607">
        <v>25</v>
      </c>
      <c r="BA1607" t="s">
        <v>44</v>
      </c>
      <c r="BB1607">
        <f t="shared" si="227"/>
        <v>25</v>
      </c>
      <c r="BC1607">
        <f t="shared" si="228"/>
        <v>1095</v>
      </c>
      <c r="BD1607">
        <f t="shared" si="229"/>
        <v>7</v>
      </c>
      <c r="BE1607">
        <f t="shared" si="230"/>
        <v>9</v>
      </c>
      <c r="BF1607">
        <f t="shared" si="231"/>
        <v>7</v>
      </c>
      <c r="BG1607">
        <f t="shared" si="232"/>
        <v>23</v>
      </c>
      <c r="BH1607">
        <f t="shared" si="233"/>
        <v>8</v>
      </c>
      <c r="BI1607" t="str">
        <f>VLOOKUP(BH1607,'Additional Data'!$E$1:$F$12,2,FALSE)</f>
        <v>Top Customer</v>
      </c>
      <c r="BJ1607" t="str">
        <f>IF(G1607 &lt;= 'Additional Data'!$Q$2, "Low", IF(G1607 &lt;= 'Additional Data'!$Q$3, "Medium", "High"))</f>
        <v>Medium</v>
      </c>
      <c r="BK1607" t="str">
        <f>IF(K1607 &lt;= 'Additional Data'!$V$2, "Low", IF(K1607 &lt;= 'Additional Data'!$V$3, "Medium", "High"))</f>
        <v>High</v>
      </c>
      <c r="BL1607" t="str">
        <f>IF(L1607 &lt;= 'Additional Data'!$AA$2, "Low", IF(L1607 &lt;= 'Additional Data'!$AA$3, "Medium", "High"))</f>
        <v>High</v>
      </c>
      <c r="BM1607">
        <v>1606</v>
      </c>
    </row>
    <row r="1608" spans="1:65" x14ac:dyDescent="0.25">
      <c r="A1608">
        <v>42731</v>
      </c>
      <c r="B1608" t="str">
        <f>IF(A1608 &lt;= 'Additional Data'!$B$2,"Low", IF(A1608 &lt;='Additional Data'!$B$3, "Medium", "High"))</f>
        <v>Medium</v>
      </c>
      <c r="C1608">
        <v>1</v>
      </c>
      <c r="D1608">
        <v>0</v>
      </c>
      <c r="E1608">
        <v>64</v>
      </c>
      <c r="F1608" t="str">
        <f t="shared" si="225"/>
        <v>Old</v>
      </c>
      <c r="G1608">
        <v>159</v>
      </c>
      <c r="H1608">
        <v>2</v>
      </c>
      <c r="I1608">
        <v>51</v>
      </c>
      <c r="J1608">
        <v>6</v>
      </c>
      <c r="K1608">
        <v>2</v>
      </c>
      <c r="L1608">
        <v>24</v>
      </c>
      <c r="M1608">
        <f>INDEX('Additional Data'!$H$2:$M$2, MATCH(MAX(G1608:L1608), G1608:L1608,0))</f>
        <v>0</v>
      </c>
      <c r="N1608">
        <v>3</v>
      </c>
      <c r="O1608">
        <v>4</v>
      </c>
      <c r="P1608">
        <v>1</v>
      </c>
      <c r="Q1608">
        <v>5</v>
      </c>
      <c r="R1608">
        <v>5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3</v>
      </c>
      <c r="Z1608">
        <v>11</v>
      </c>
      <c r="AA1608">
        <v>0</v>
      </c>
      <c r="AB1608">
        <v>51</v>
      </c>
      <c r="AC1608" t="str" cm="1">
        <f t="array" ref="AC1608">_xlfn.IFS(AB1608 &lt; 30, "&lt; 30", AB1608 &lt; 40, "30-39", AB1608 &lt; 50, "40-49", AB1608 &gt;= 50, "50+")</f>
        <v>50+</v>
      </c>
      <c r="AD1608">
        <v>2410</v>
      </c>
      <c r="AE1608">
        <v>0</v>
      </c>
      <c r="AF1608">
        <v>0</v>
      </c>
      <c r="AG1608">
        <v>0</v>
      </c>
      <c r="AH1608">
        <v>1</v>
      </c>
      <c r="AI1608">
        <v>0</v>
      </c>
      <c r="AJ1608" t="str" cm="1">
        <f t="array" ref="AJ160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0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08">
        <v>0</v>
      </c>
      <c r="AM1608">
        <v>0</v>
      </c>
      <c r="AN1608">
        <v>0</v>
      </c>
      <c r="AO1608">
        <v>0</v>
      </c>
      <c r="AP1608">
        <v>1</v>
      </c>
      <c r="AQ1608" t="str" cm="1">
        <f t="array" ref="AQ160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08" t="str" cm="1">
        <f t="array" ref="AR160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08">
        <v>220</v>
      </c>
      <c r="AT1608">
        <v>196</v>
      </c>
      <c r="AU1608">
        <v>0</v>
      </c>
      <c r="AV1608">
        <v>1</v>
      </c>
      <c r="AW1608" t="s">
        <v>47</v>
      </c>
      <c r="AX1608" t="s">
        <v>13</v>
      </c>
      <c r="AY1608" t="str">
        <f t="shared" si="226"/>
        <v>Store</v>
      </c>
      <c r="AZ1608">
        <v>10</v>
      </c>
      <c r="BA1608" t="s">
        <v>44</v>
      </c>
      <c r="BB1608">
        <f t="shared" si="227"/>
        <v>10</v>
      </c>
      <c r="BC1608">
        <f t="shared" si="228"/>
        <v>244</v>
      </c>
      <c r="BD1608">
        <f t="shared" si="229"/>
        <v>4</v>
      </c>
      <c r="BE1608">
        <f t="shared" si="230"/>
        <v>4</v>
      </c>
      <c r="BF1608">
        <f t="shared" si="231"/>
        <v>4</v>
      </c>
      <c r="BG1608">
        <f t="shared" si="232"/>
        <v>12</v>
      </c>
      <c r="BH1608">
        <f t="shared" si="233"/>
        <v>3</v>
      </c>
      <c r="BI1608" t="str">
        <f>VLOOKUP(BH1608,'Additional Data'!$E$1:$F$12,2,FALSE)</f>
        <v>At Risk</v>
      </c>
      <c r="BJ1608" t="str">
        <f>IF(G1608 &lt;= 'Additional Data'!$Q$2, "Low", IF(G1608 &lt;= 'Additional Data'!$Q$3, "Medium", "High"))</f>
        <v>Medium</v>
      </c>
      <c r="BK1608" t="str">
        <f>IF(K1608 &lt;= 'Additional Data'!$V$2, "Low", IF(K1608 &lt;= 'Additional Data'!$V$3, "Medium", "High"))</f>
        <v>Medium</v>
      </c>
      <c r="BL1608" t="str">
        <f>IF(L1608 &lt;= 'Additional Data'!$AA$2, "Low", IF(L1608 &lt;= 'Additional Data'!$AA$3, "Medium", "High"))</f>
        <v>Medium</v>
      </c>
      <c r="BM1608">
        <v>1607</v>
      </c>
    </row>
    <row r="1609" spans="1:65" x14ac:dyDescent="0.25">
      <c r="A1609">
        <v>52854</v>
      </c>
      <c r="B1609" t="str">
        <f>IF(A1609 &lt;= 'Additional Data'!$B$2,"Low", IF(A1609 &lt;='Additional Data'!$B$3, "Medium", "High"))</f>
        <v>Medium</v>
      </c>
      <c r="C1609">
        <v>1</v>
      </c>
      <c r="D1609">
        <v>1</v>
      </c>
      <c r="E1609">
        <v>43</v>
      </c>
      <c r="F1609" t="str">
        <f t="shared" si="225"/>
        <v>Mid</v>
      </c>
      <c r="G1609">
        <v>105</v>
      </c>
      <c r="H1609">
        <v>0</v>
      </c>
      <c r="I1609">
        <v>10</v>
      </c>
      <c r="J1609">
        <v>0</v>
      </c>
      <c r="K1609">
        <v>1</v>
      </c>
      <c r="L1609">
        <v>0</v>
      </c>
      <c r="M1609">
        <f>INDEX('Additional Data'!$H$2:$M$2, MATCH(MAX(G1609:L1609), G1609:L1609,0))</f>
        <v>0</v>
      </c>
      <c r="N1609">
        <v>2</v>
      </c>
      <c r="O1609">
        <v>2</v>
      </c>
      <c r="P1609">
        <v>1</v>
      </c>
      <c r="Q1609">
        <v>4</v>
      </c>
      <c r="R1609">
        <v>5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3</v>
      </c>
      <c r="Z1609">
        <v>11</v>
      </c>
      <c r="AA1609">
        <v>0</v>
      </c>
      <c r="AB1609">
        <v>61</v>
      </c>
      <c r="AC1609" t="str" cm="1">
        <f t="array" ref="AC1609">_xlfn.IFS(AB1609 &lt; 30, "&lt; 30", AB1609 &lt; 40, "30-39", AB1609 &lt; 50, "40-49", AB1609 &gt;= 50, "50+")</f>
        <v>50+</v>
      </c>
      <c r="AD1609">
        <v>2256</v>
      </c>
      <c r="AE1609">
        <v>0</v>
      </c>
      <c r="AF1609">
        <v>1</v>
      </c>
      <c r="AG1609">
        <v>0</v>
      </c>
      <c r="AH1609">
        <v>0</v>
      </c>
      <c r="AI1609">
        <v>0</v>
      </c>
      <c r="AJ1609" t="str" cm="1">
        <f t="array" ref="AJ160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0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09">
        <v>0</v>
      </c>
      <c r="AM1609">
        <v>0</v>
      </c>
      <c r="AN1609">
        <v>0</v>
      </c>
      <c r="AO1609">
        <v>0</v>
      </c>
      <c r="AP1609">
        <v>1</v>
      </c>
      <c r="AQ1609" t="str" cm="1">
        <f t="array" ref="AQ160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09" t="str" cm="1">
        <f t="array" ref="AR160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09">
        <v>116</v>
      </c>
      <c r="AT1609">
        <v>116</v>
      </c>
      <c r="AU1609">
        <v>0</v>
      </c>
      <c r="AV1609">
        <v>2</v>
      </c>
      <c r="AW1609" t="s">
        <v>47</v>
      </c>
      <c r="AX1609" t="s">
        <v>13</v>
      </c>
      <c r="AY1609" t="str">
        <f t="shared" si="226"/>
        <v>Store</v>
      </c>
      <c r="AZ1609">
        <v>7</v>
      </c>
      <c r="BA1609" t="s">
        <v>44</v>
      </c>
      <c r="BB1609">
        <f t="shared" si="227"/>
        <v>7</v>
      </c>
      <c r="BC1609">
        <f t="shared" si="228"/>
        <v>116</v>
      </c>
      <c r="BD1609">
        <f t="shared" si="229"/>
        <v>6</v>
      </c>
      <c r="BE1609">
        <f t="shared" si="230"/>
        <v>3</v>
      </c>
      <c r="BF1609">
        <f t="shared" si="231"/>
        <v>3</v>
      </c>
      <c r="BG1609">
        <f t="shared" si="232"/>
        <v>12</v>
      </c>
      <c r="BH1609">
        <f t="shared" si="233"/>
        <v>3</v>
      </c>
      <c r="BI1609" t="str">
        <f>VLOOKUP(BH1609,'Additional Data'!$E$1:$F$12,2,FALSE)</f>
        <v>At Risk</v>
      </c>
      <c r="BJ1609" t="str">
        <f>IF(G1609 &lt;= 'Additional Data'!$Q$2, "Low", IF(G1609 &lt;= 'Additional Data'!$Q$3, "Medium", "High"))</f>
        <v>Medium</v>
      </c>
      <c r="BK1609" t="str">
        <f>IF(K1609 &lt;= 'Additional Data'!$V$2, "Low", IF(K1609 &lt;= 'Additional Data'!$V$3, "Medium", "High"))</f>
        <v>Low</v>
      </c>
      <c r="BL1609" t="str">
        <f>IF(L1609 &lt;= 'Additional Data'!$AA$2, "Low", IF(L1609 &lt;= 'Additional Data'!$AA$3, "Medium", "High"))</f>
        <v>Low</v>
      </c>
      <c r="BM1609">
        <v>1608</v>
      </c>
    </row>
    <row r="1610" spans="1:65" x14ac:dyDescent="0.25">
      <c r="A1610">
        <v>22775</v>
      </c>
      <c r="B1610" t="str">
        <f>IF(A1610 &lt;= 'Additional Data'!$B$2,"Low", IF(A1610 &lt;='Additional Data'!$B$3, "Medium", "High"))</f>
        <v>Low</v>
      </c>
      <c r="C1610">
        <v>1</v>
      </c>
      <c r="D1610">
        <v>0</v>
      </c>
      <c r="E1610">
        <v>40</v>
      </c>
      <c r="F1610" t="str">
        <f t="shared" si="225"/>
        <v>Mid</v>
      </c>
      <c r="G1610">
        <v>5</v>
      </c>
      <c r="H1610">
        <v>1</v>
      </c>
      <c r="I1610">
        <v>8</v>
      </c>
      <c r="J1610">
        <v>0</v>
      </c>
      <c r="K1610">
        <v>0</v>
      </c>
      <c r="L1610">
        <v>1</v>
      </c>
      <c r="M1610">
        <f>INDEX('Additional Data'!$H$2:$M$2, MATCH(MAX(G1610:L1610), G1610:L1610,0))</f>
        <v>0</v>
      </c>
      <c r="N1610">
        <v>1</v>
      </c>
      <c r="O1610">
        <v>1</v>
      </c>
      <c r="P1610">
        <v>0</v>
      </c>
      <c r="Q1610">
        <v>2</v>
      </c>
      <c r="R1610">
        <v>8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3</v>
      </c>
      <c r="Z1610">
        <v>11</v>
      </c>
      <c r="AA1610">
        <v>0</v>
      </c>
      <c r="AB1610">
        <v>42</v>
      </c>
      <c r="AC1610" t="str" cm="1">
        <f t="array" ref="AC1610">_xlfn.IFS(AB1610 &lt; 30, "&lt; 30", AB1610 &lt; 40, "30-39", AB1610 &lt; 50, "40-49", AB1610 &gt;= 50, "50+")</f>
        <v>40-49</v>
      </c>
      <c r="AD1610">
        <v>2534</v>
      </c>
      <c r="AE1610">
        <v>0</v>
      </c>
      <c r="AF1610">
        <v>0</v>
      </c>
      <c r="AG1610">
        <v>0</v>
      </c>
      <c r="AH1610">
        <v>1</v>
      </c>
      <c r="AI1610">
        <v>0</v>
      </c>
      <c r="AJ1610" t="str" cm="1">
        <f t="array" ref="AJ161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1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10">
        <v>0</v>
      </c>
      <c r="AM1610">
        <v>0</v>
      </c>
      <c r="AN1610">
        <v>1</v>
      </c>
      <c r="AO1610">
        <v>0</v>
      </c>
      <c r="AP1610">
        <v>0</v>
      </c>
      <c r="AQ1610" t="str" cm="1">
        <f t="array" ref="AQ161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10" t="str" cm="1">
        <f t="array" ref="AR161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10">
        <v>14</v>
      </c>
      <c r="AT1610">
        <v>13</v>
      </c>
      <c r="AU1610">
        <v>0</v>
      </c>
      <c r="AV1610">
        <v>1</v>
      </c>
      <c r="AW1610" t="s">
        <v>45</v>
      </c>
      <c r="AX1610" t="s">
        <v>13</v>
      </c>
      <c r="AY1610" t="str">
        <f t="shared" si="226"/>
        <v>Store</v>
      </c>
      <c r="AZ1610">
        <v>3</v>
      </c>
      <c r="BA1610" t="s">
        <v>44</v>
      </c>
      <c r="BB1610">
        <f t="shared" si="227"/>
        <v>3</v>
      </c>
      <c r="BC1610">
        <f t="shared" si="228"/>
        <v>15</v>
      </c>
      <c r="BD1610">
        <f t="shared" si="229"/>
        <v>6</v>
      </c>
      <c r="BE1610">
        <f t="shared" si="230"/>
        <v>0</v>
      </c>
      <c r="BF1610">
        <f t="shared" si="231"/>
        <v>0</v>
      </c>
      <c r="BG1610">
        <f t="shared" si="232"/>
        <v>6</v>
      </c>
      <c r="BH1610">
        <f t="shared" si="233"/>
        <v>0</v>
      </c>
      <c r="BI1610" t="str">
        <f>VLOOKUP(BH1610,'Additional Data'!$E$1:$F$12,2,FALSE)</f>
        <v>Churned Customer</v>
      </c>
      <c r="BJ1610" t="str">
        <f>IF(G1610 &lt;= 'Additional Data'!$Q$2, "Low", IF(G1610 &lt;= 'Additional Data'!$Q$3, "Medium", "High"))</f>
        <v>Low</v>
      </c>
      <c r="BK1610" t="str">
        <f>IF(K1610 &lt;= 'Additional Data'!$V$2, "Low", IF(K1610 &lt;= 'Additional Data'!$V$3, "Medium", "High"))</f>
        <v>Low</v>
      </c>
      <c r="BL1610" t="str">
        <f>IF(L1610 &lt;= 'Additional Data'!$AA$2, "Low", IF(L1610 &lt;= 'Additional Data'!$AA$3, "Medium", "High"))</f>
        <v>Low</v>
      </c>
      <c r="BM1610">
        <v>1609</v>
      </c>
    </row>
    <row r="1611" spans="1:65" x14ac:dyDescent="0.25">
      <c r="A1611">
        <v>46681</v>
      </c>
      <c r="B1611" t="str">
        <f>IF(A1611 &lt;= 'Additional Data'!$B$2,"Low", IF(A1611 &lt;='Additional Data'!$B$3, "Medium", "High"))</f>
        <v>Medium</v>
      </c>
      <c r="C1611">
        <v>0</v>
      </c>
      <c r="D1611">
        <v>2</v>
      </c>
      <c r="E1611">
        <v>52</v>
      </c>
      <c r="F1611" t="str">
        <f t="shared" si="225"/>
        <v>Mid</v>
      </c>
      <c r="G1611">
        <v>269</v>
      </c>
      <c r="H1611">
        <v>15</v>
      </c>
      <c r="I1611">
        <v>69</v>
      </c>
      <c r="J1611">
        <v>15</v>
      </c>
      <c r="K1611">
        <v>19</v>
      </c>
      <c r="L1611">
        <v>38</v>
      </c>
      <c r="M1611">
        <f>INDEX('Additional Data'!$H$2:$M$2, MATCH(MAX(G1611:L1611), G1611:L1611,0))</f>
        <v>0</v>
      </c>
      <c r="N1611">
        <v>2</v>
      </c>
      <c r="O1611">
        <v>4</v>
      </c>
      <c r="P1611">
        <v>6</v>
      </c>
      <c r="Q1611">
        <v>4</v>
      </c>
      <c r="R1611">
        <v>5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3</v>
      </c>
      <c r="Z1611">
        <v>11</v>
      </c>
      <c r="AA1611">
        <v>0</v>
      </c>
      <c r="AB1611">
        <v>72</v>
      </c>
      <c r="AC1611" t="str" cm="1">
        <f t="array" ref="AC1611">_xlfn.IFS(AB1611 &lt; 30, "&lt; 30", AB1611 &lt; 40, "30-39", AB1611 &lt; 50, "40-49", AB1611 &gt;= 50, "50+")</f>
        <v>50+</v>
      </c>
      <c r="AD1611">
        <v>2423</v>
      </c>
      <c r="AE1611">
        <v>0</v>
      </c>
      <c r="AF1611">
        <v>0</v>
      </c>
      <c r="AG1611">
        <v>0</v>
      </c>
      <c r="AH1611">
        <v>1</v>
      </c>
      <c r="AI1611">
        <v>0</v>
      </c>
      <c r="AJ1611" t="str" cm="1">
        <f t="array" ref="AJ161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1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11">
        <v>0</v>
      </c>
      <c r="AM1611">
        <v>0</v>
      </c>
      <c r="AN1611">
        <v>0</v>
      </c>
      <c r="AO1611">
        <v>0</v>
      </c>
      <c r="AP1611">
        <v>1</v>
      </c>
      <c r="AQ1611" t="str" cm="1">
        <f t="array" ref="AQ161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11" t="str" cm="1">
        <f t="array" ref="AR161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11">
        <v>387</v>
      </c>
      <c r="AT1611">
        <v>349</v>
      </c>
      <c r="AU1611">
        <v>0</v>
      </c>
      <c r="AV1611">
        <v>2</v>
      </c>
      <c r="AW1611" t="s">
        <v>46</v>
      </c>
      <c r="AX1611" t="s">
        <v>12</v>
      </c>
      <c r="AY1611" t="str">
        <f t="shared" si="226"/>
        <v>Catalog</v>
      </c>
      <c r="AZ1611">
        <v>14</v>
      </c>
      <c r="BA1611" t="s">
        <v>44</v>
      </c>
      <c r="BB1611">
        <f t="shared" si="227"/>
        <v>14</v>
      </c>
      <c r="BC1611">
        <f t="shared" si="228"/>
        <v>425</v>
      </c>
      <c r="BD1611">
        <f t="shared" si="229"/>
        <v>5</v>
      </c>
      <c r="BE1611">
        <f t="shared" si="230"/>
        <v>5</v>
      </c>
      <c r="BF1611">
        <f t="shared" si="231"/>
        <v>5</v>
      </c>
      <c r="BG1611">
        <f t="shared" si="232"/>
        <v>15</v>
      </c>
      <c r="BH1611">
        <f t="shared" si="233"/>
        <v>4</v>
      </c>
      <c r="BI1611" t="str">
        <f>VLOOKUP(BH1611,'Additional Data'!$E$1:$F$12,2,FALSE)</f>
        <v>At Risk</v>
      </c>
      <c r="BJ1611" t="str">
        <f>IF(G1611 &lt;= 'Additional Data'!$Q$2, "Low", IF(G1611 &lt;= 'Additional Data'!$Q$3, "Medium", "High"))</f>
        <v>Medium</v>
      </c>
      <c r="BK1611" t="str">
        <f>IF(K1611 &lt;= 'Additional Data'!$V$2, "Low", IF(K1611 &lt;= 'Additional Data'!$V$3, "Medium", "High"))</f>
        <v>Medium</v>
      </c>
      <c r="BL1611" t="str">
        <f>IF(L1611 &lt;= 'Additional Data'!$AA$2, "Low", IF(L1611 &lt;= 'Additional Data'!$AA$3, "Medium", "High"))</f>
        <v>Medium</v>
      </c>
      <c r="BM1611">
        <v>1610</v>
      </c>
    </row>
    <row r="1612" spans="1:65" x14ac:dyDescent="0.25">
      <c r="A1612">
        <v>59821</v>
      </c>
      <c r="B1612" t="str">
        <f>IF(A1612 &lt;= 'Additional Data'!$B$2,"Low", IF(A1612 &lt;='Additional Data'!$B$3, "Medium", "High"))</f>
        <v>Medium</v>
      </c>
      <c r="C1612">
        <v>0</v>
      </c>
      <c r="D1612">
        <v>1</v>
      </c>
      <c r="E1612">
        <v>11</v>
      </c>
      <c r="F1612" t="str">
        <f t="shared" si="225"/>
        <v>Recent</v>
      </c>
      <c r="G1612">
        <v>629</v>
      </c>
      <c r="H1612">
        <v>0</v>
      </c>
      <c r="I1612">
        <v>70</v>
      </c>
      <c r="J1612">
        <v>0</v>
      </c>
      <c r="K1612">
        <v>0</v>
      </c>
      <c r="L1612">
        <v>35</v>
      </c>
      <c r="M1612">
        <f>INDEX('Additional Data'!$H$2:$M$2, MATCH(MAX(G1612:L1612), G1612:L1612,0))</f>
        <v>0</v>
      </c>
      <c r="N1612">
        <v>6</v>
      </c>
      <c r="O1612">
        <v>11</v>
      </c>
      <c r="P1612">
        <v>2</v>
      </c>
      <c r="Q1612">
        <v>7</v>
      </c>
      <c r="R1612">
        <v>8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3</v>
      </c>
      <c r="Z1612">
        <v>11</v>
      </c>
      <c r="AA1612">
        <v>0</v>
      </c>
      <c r="AB1612">
        <v>65</v>
      </c>
      <c r="AC1612" t="str" cm="1">
        <f t="array" ref="AC1612">_xlfn.IFS(AB1612 &lt; 30, "&lt; 30", AB1612 &lt; 40, "30-39", AB1612 &lt; 50, "40-49", AB1612 &gt;= 50, "50+")</f>
        <v>50+</v>
      </c>
      <c r="AD1612">
        <v>2602</v>
      </c>
      <c r="AE1612">
        <v>0</v>
      </c>
      <c r="AF1612">
        <v>1</v>
      </c>
      <c r="AG1612">
        <v>0</v>
      </c>
      <c r="AH1612">
        <v>0</v>
      </c>
      <c r="AI1612">
        <v>0</v>
      </c>
      <c r="AJ1612" t="str" cm="1">
        <f t="array" ref="AJ161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1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12">
        <v>0</v>
      </c>
      <c r="AM1612">
        <v>0</v>
      </c>
      <c r="AN1612">
        <v>0</v>
      </c>
      <c r="AO1612">
        <v>0</v>
      </c>
      <c r="AP1612">
        <v>1</v>
      </c>
      <c r="AQ1612" t="str" cm="1">
        <f t="array" ref="AQ161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12" t="str" cm="1">
        <f t="array" ref="AR161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12">
        <v>699</v>
      </c>
      <c r="AT1612">
        <v>664</v>
      </c>
      <c r="AU1612">
        <v>0</v>
      </c>
      <c r="AV1612">
        <v>1</v>
      </c>
      <c r="AW1612" t="s">
        <v>46</v>
      </c>
      <c r="AX1612" t="s">
        <v>11</v>
      </c>
      <c r="AY1612" t="str">
        <f t="shared" si="226"/>
        <v>Web</v>
      </c>
      <c r="AZ1612">
        <v>20</v>
      </c>
      <c r="BA1612" t="s">
        <v>44</v>
      </c>
      <c r="BB1612">
        <f t="shared" si="227"/>
        <v>20</v>
      </c>
      <c r="BC1612">
        <f t="shared" si="228"/>
        <v>734</v>
      </c>
      <c r="BD1612">
        <f t="shared" si="229"/>
        <v>9</v>
      </c>
      <c r="BE1612">
        <f t="shared" si="230"/>
        <v>7</v>
      </c>
      <c r="BF1612">
        <f t="shared" si="231"/>
        <v>6</v>
      </c>
      <c r="BG1612">
        <f t="shared" si="232"/>
        <v>22</v>
      </c>
      <c r="BH1612">
        <f t="shared" si="233"/>
        <v>8</v>
      </c>
      <c r="BI1612" t="str">
        <f>VLOOKUP(BH1612,'Additional Data'!$E$1:$F$12,2,FALSE)</f>
        <v>Top Customer</v>
      </c>
      <c r="BJ1612" t="str">
        <f>IF(G1612 &lt;= 'Additional Data'!$Q$2, "Low", IF(G1612 &lt;= 'Additional Data'!$Q$3, "Medium", "High"))</f>
        <v>High</v>
      </c>
      <c r="BK1612" t="str">
        <f>IF(K1612 &lt;= 'Additional Data'!$V$2, "Low", IF(K1612 &lt;= 'Additional Data'!$V$3, "Medium", "High"))</f>
        <v>Low</v>
      </c>
      <c r="BL1612" t="str">
        <f>IF(L1612 &lt;= 'Additional Data'!$AA$2, "Low", IF(L1612 &lt;= 'Additional Data'!$AA$3, "Medium", "High"))</f>
        <v>Medium</v>
      </c>
      <c r="BM1612">
        <v>1611</v>
      </c>
    </row>
    <row r="1613" spans="1:65" x14ac:dyDescent="0.25">
      <c r="A1613">
        <v>50002</v>
      </c>
      <c r="B1613" t="str">
        <f>IF(A1613 &lt;= 'Additional Data'!$B$2,"Low", IF(A1613 &lt;='Additional Data'!$B$3, "Medium", "High"))</f>
        <v>Medium</v>
      </c>
      <c r="C1613">
        <v>0</v>
      </c>
      <c r="D1613">
        <v>1</v>
      </c>
      <c r="E1613">
        <v>21</v>
      </c>
      <c r="F1613" t="str">
        <f t="shared" si="225"/>
        <v>Recent</v>
      </c>
      <c r="G1613">
        <v>443</v>
      </c>
      <c r="H1613">
        <v>5</v>
      </c>
      <c r="I1613">
        <v>71</v>
      </c>
      <c r="J1613">
        <v>21</v>
      </c>
      <c r="K1613">
        <v>16</v>
      </c>
      <c r="L1613">
        <v>82</v>
      </c>
      <c r="M1613">
        <f>INDEX('Additional Data'!$H$2:$M$2, MATCH(MAX(G1613:L1613), G1613:L1613,0))</f>
        <v>0</v>
      </c>
      <c r="N1613">
        <v>2</v>
      </c>
      <c r="O1613">
        <v>8</v>
      </c>
      <c r="P1613">
        <v>2</v>
      </c>
      <c r="Q1613">
        <v>7</v>
      </c>
      <c r="R1613">
        <v>7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3</v>
      </c>
      <c r="Z1613">
        <v>11</v>
      </c>
      <c r="AA1613">
        <v>0</v>
      </c>
      <c r="AB1613">
        <v>66</v>
      </c>
      <c r="AC1613" t="str" cm="1">
        <f t="array" ref="AC1613">_xlfn.IFS(AB1613 &lt; 30, "&lt; 30", AB1613 &lt; 40, "30-39", AB1613 &lt; 50, "40-49", AB1613 &gt;= 50, "50+")</f>
        <v>50+</v>
      </c>
      <c r="AD1613">
        <v>2536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 t="str" cm="1">
        <f t="array" ref="AJ161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61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13">
        <v>0</v>
      </c>
      <c r="AM1613">
        <v>0</v>
      </c>
      <c r="AN1613">
        <v>1</v>
      </c>
      <c r="AO1613">
        <v>0</v>
      </c>
      <c r="AP1613">
        <v>0</v>
      </c>
      <c r="AQ1613" t="str" cm="1">
        <f t="array" ref="AQ161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13" t="str" cm="1">
        <f t="array" ref="AR161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13">
        <v>556</v>
      </c>
      <c r="AT1613">
        <v>474</v>
      </c>
      <c r="AU1613">
        <v>0</v>
      </c>
      <c r="AV1613">
        <v>1</v>
      </c>
      <c r="AW1613" t="s">
        <v>46</v>
      </c>
      <c r="AX1613" t="s">
        <v>11</v>
      </c>
      <c r="AY1613" t="str">
        <f t="shared" si="226"/>
        <v>Web</v>
      </c>
      <c r="AZ1613">
        <v>17</v>
      </c>
      <c r="BA1613" t="s">
        <v>44</v>
      </c>
      <c r="BB1613">
        <f t="shared" si="227"/>
        <v>17</v>
      </c>
      <c r="BC1613">
        <f t="shared" si="228"/>
        <v>638</v>
      </c>
      <c r="BD1613">
        <f t="shared" si="229"/>
        <v>8</v>
      </c>
      <c r="BE1613">
        <f t="shared" si="230"/>
        <v>6</v>
      </c>
      <c r="BF1613">
        <f t="shared" si="231"/>
        <v>6</v>
      </c>
      <c r="BG1613">
        <f t="shared" si="232"/>
        <v>20</v>
      </c>
      <c r="BH1613">
        <f t="shared" si="233"/>
        <v>7</v>
      </c>
      <c r="BI1613" t="str">
        <f>VLOOKUP(BH1613,'Additional Data'!$E$1:$F$12,2,FALSE)</f>
        <v>Loyal Customer</v>
      </c>
      <c r="BJ1613" t="str">
        <f>IF(G1613 &lt;= 'Additional Data'!$Q$2, "Low", IF(G1613 &lt;= 'Additional Data'!$Q$3, "Medium", "High"))</f>
        <v>Medium</v>
      </c>
      <c r="BK1613" t="str">
        <f>IF(K1613 &lt;= 'Additional Data'!$V$2, "Low", IF(K1613 &lt;= 'Additional Data'!$V$3, "Medium", "High"))</f>
        <v>Medium</v>
      </c>
      <c r="BL1613" t="str">
        <f>IF(L1613 &lt;= 'Additional Data'!$AA$2, "Low", IF(L1613 &lt;= 'Additional Data'!$AA$3, "Medium", "High"))</f>
        <v>High</v>
      </c>
      <c r="BM1613">
        <v>1612</v>
      </c>
    </row>
    <row r="1614" spans="1:65" x14ac:dyDescent="0.25">
      <c r="A1614">
        <v>69755</v>
      </c>
      <c r="B1614" t="str">
        <f>IF(A1614 &lt;= 'Additional Data'!$B$2,"Low", IF(A1614 &lt;='Additional Data'!$B$3, "Medium", "High"))</f>
        <v>High</v>
      </c>
      <c r="C1614">
        <v>0</v>
      </c>
      <c r="D1614">
        <v>0</v>
      </c>
      <c r="E1614">
        <v>23</v>
      </c>
      <c r="F1614" t="str">
        <f t="shared" si="225"/>
        <v>Recent</v>
      </c>
      <c r="G1614">
        <v>217</v>
      </c>
      <c r="H1614">
        <v>77</v>
      </c>
      <c r="I1614">
        <v>373</v>
      </c>
      <c r="J1614">
        <v>111</v>
      </c>
      <c r="K1614">
        <v>23</v>
      </c>
      <c r="L1614">
        <v>93</v>
      </c>
      <c r="M1614">
        <f>INDEX('Additional Data'!$H$2:$M$2, MATCH(MAX(G1614:L1614), G1614:L1614,0))</f>
        <v>0</v>
      </c>
      <c r="N1614">
        <v>1</v>
      </c>
      <c r="O1614">
        <v>3</v>
      </c>
      <c r="P1614">
        <v>6</v>
      </c>
      <c r="Q1614">
        <v>12</v>
      </c>
      <c r="R1614">
        <v>1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3</v>
      </c>
      <c r="Z1614">
        <v>11</v>
      </c>
      <c r="AA1614">
        <v>0</v>
      </c>
      <c r="AB1614">
        <v>75</v>
      </c>
      <c r="AC1614" t="str" cm="1">
        <f t="array" ref="AC1614">_xlfn.IFS(AB1614 &lt; 30, "&lt; 30", AB1614 &lt; 40, "30-39", AB1614 &lt; 50, "40-49", AB1614 &gt;= 50, "50+")</f>
        <v>50+</v>
      </c>
      <c r="AD1614">
        <v>2429</v>
      </c>
      <c r="AE1614">
        <v>0</v>
      </c>
      <c r="AF1614">
        <v>1</v>
      </c>
      <c r="AG1614">
        <v>0</v>
      </c>
      <c r="AH1614">
        <v>0</v>
      </c>
      <c r="AI1614">
        <v>0</v>
      </c>
      <c r="AJ1614" t="str" cm="1">
        <f t="array" ref="AJ161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1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14">
        <v>0</v>
      </c>
      <c r="AM1614">
        <v>0</v>
      </c>
      <c r="AN1614">
        <v>1</v>
      </c>
      <c r="AO1614">
        <v>0</v>
      </c>
      <c r="AP1614">
        <v>0</v>
      </c>
      <c r="AQ1614" t="str" cm="1">
        <f t="array" ref="AQ161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14" t="str" cm="1">
        <f t="array" ref="AR161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14">
        <v>801</v>
      </c>
      <c r="AT1614">
        <v>708</v>
      </c>
      <c r="AU1614">
        <v>0</v>
      </c>
      <c r="AV1614">
        <v>0</v>
      </c>
      <c r="AW1614" t="s">
        <v>46</v>
      </c>
      <c r="AX1614" t="s">
        <v>13</v>
      </c>
      <c r="AY1614" t="str">
        <f t="shared" si="226"/>
        <v>Store</v>
      </c>
      <c r="AZ1614">
        <v>21</v>
      </c>
      <c r="BA1614" t="s">
        <v>44</v>
      </c>
      <c r="BB1614">
        <f t="shared" si="227"/>
        <v>21</v>
      </c>
      <c r="BC1614">
        <f t="shared" si="228"/>
        <v>894</v>
      </c>
      <c r="BD1614">
        <f t="shared" si="229"/>
        <v>8</v>
      </c>
      <c r="BE1614">
        <f t="shared" si="230"/>
        <v>8</v>
      </c>
      <c r="BF1614">
        <f t="shared" si="231"/>
        <v>6</v>
      </c>
      <c r="BG1614">
        <f t="shared" si="232"/>
        <v>22</v>
      </c>
      <c r="BH1614">
        <f t="shared" si="233"/>
        <v>8</v>
      </c>
      <c r="BI1614" t="str">
        <f>VLOOKUP(BH1614,'Additional Data'!$E$1:$F$12,2,FALSE)</f>
        <v>Top Customer</v>
      </c>
      <c r="BJ1614" t="str">
        <f>IF(G1614 &lt;= 'Additional Data'!$Q$2, "Low", IF(G1614 &lt;= 'Additional Data'!$Q$3, "Medium", "High"))</f>
        <v>Medium</v>
      </c>
      <c r="BK1614" t="str">
        <f>IF(K1614 &lt;= 'Additional Data'!$V$2, "Low", IF(K1614 &lt;= 'Additional Data'!$V$3, "Medium", "High"))</f>
        <v>Medium</v>
      </c>
      <c r="BL1614" t="str">
        <f>IF(L1614 &lt;= 'Additional Data'!$AA$2, "Low", IF(L1614 &lt;= 'Additional Data'!$AA$3, "Medium", "High"))</f>
        <v>High</v>
      </c>
      <c r="BM1614">
        <v>1613</v>
      </c>
    </row>
    <row r="1615" spans="1:65" x14ac:dyDescent="0.25">
      <c r="A1615">
        <v>44078</v>
      </c>
      <c r="B1615" t="str">
        <f>IF(A1615 &lt;= 'Additional Data'!$B$2,"Low", IF(A1615 &lt;='Additional Data'!$B$3, "Medium", "High"))</f>
        <v>Medium</v>
      </c>
      <c r="C1615">
        <v>1</v>
      </c>
      <c r="D1615">
        <v>1</v>
      </c>
      <c r="E1615">
        <v>17</v>
      </c>
      <c r="F1615" t="str">
        <f t="shared" si="225"/>
        <v>Recent</v>
      </c>
      <c r="G1615">
        <v>24</v>
      </c>
      <c r="H1615">
        <v>1</v>
      </c>
      <c r="I1615">
        <v>10</v>
      </c>
      <c r="J1615">
        <v>2</v>
      </c>
      <c r="K1615">
        <v>0</v>
      </c>
      <c r="L1615">
        <v>4</v>
      </c>
      <c r="M1615">
        <f>INDEX('Additional Data'!$H$2:$M$2, MATCH(MAX(G1615:L1615), G1615:L1615,0))</f>
        <v>0</v>
      </c>
      <c r="N1615">
        <v>2</v>
      </c>
      <c r="O1615">
        <v>2</v>
      </c>
      <c r="P1615">
        <v>0</v>
      </c>
      <c r="Q1615">
        <v>3</v>
      </c>
      <c r="R1615">
        <v>5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3</v>
      </c>
      <c r="Z1615">
        <v>11</v>
      </c>
      <c r="AA1615">
        <v>0</v>
      </c>
      <c r="AB1615">
        <v>51</v>
      </c>
      <c r="AC1615" t="str" cm="1">
        <f t="array" ref="AC1615">_xlfn.IFS(AB1615 &lt; 30, "&lt; 30", AB1615 &lt; 40, "30-39", AB1615 &lt; 50, "40-49", AB1615 &gt;= 50, "50+")</f>
        <v>50+</v>
      </c>
      <c r="AD1615">
        <v>2169</v>
      </c>
      <c r="AE1615">
        <v>0</v>
      </c>
      <c r="AF1615">
        <v>1</v>
      </c>
      <c r="AG1615">
        <v>0</v>
      </c>
      <c r="AH1615">
        <v>0</v>
      </c>
      <c r="AI1615">
        <v>0</v>
      </c>
      <c r="AJ1615" t="str" cm="1">
        <f t="array" ref="AJ161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1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15">
        <v>0</v>
      </c>
      <c r="AM1615">
        <v>0</v>
      </c>
      <c r="AN1615">
        <v>1</v>
      </c>
      <c r="AO1615">
        <v>0</v>
      </c>
      <c r="AP1615">
        <v>0</v>
      </c>
      <c r="AQ1615" t="str" cm="1">
        <f t="array" ref="AQ161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15" t="str" cm="1">
        <f t="array" ref="AR161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15">
        <v>37</v>
      </c>
      <c r="AT1615">
        <v>33</v>
      </c>
      <c r="AU1615">
        <v>0</v>
      </c>
      <c r="AV1615">
        <v>2</v>
      </c>
      <c r="AW1615" t="s">
        <v>45</v>
      </c>
      <c r="AX1615" t="s">
        <v>13</v>
      </c>
      <c r="AY1615" t="str">
        <f t="shared" si="226"/>
        <v>Store</v>
      </c>
      <c r="AZ1615">
        <v>5</v>
      </c>
      <c r="BA1615" t="s">
        <v>44</v>
      </c>
      <c r="BB1615">
        <f t="shared" si="227"/>
        <v>5</v>
      </c>
      <c r="BC1615">
        <f t="shared" si="228"/>
        <v>41</v>
      </c>
      <c r="BD1615">
        <f t="shared" si="229"/>
        <v>9</v>
      </c>
      <c r="BE1615">
        <f t="shared" si="230"/>
        <v>1</v>
      </c>
      <c r="BF1615">
        <f t="shared" si="231"/>
        <v>1</v>
      </c>
      <c r="BG1615">
        <f t="shared" si="232"/>
        <v>11</v>
      </c>
      <c r="BH1615">
        <f t="shared" si="233"/>
        <v>3</v>
      </c>
      <c r="BI1615" t="str">
        <f>VLOOKUP(BH1615,'Additional Data'!$E$1:$F$12,2,FALSE)</f>
        <v>At Risk</v>
      </c>
      <c r="BJ1615" t="str">
        <f>IF(G1615 &lt;= 'Additional Data'!$Q$2, "Low", IF(G1615 &lt;= 'Additional Data'!$Q$3, "Medium", "High"))</f>
        <v>Low</v>
      </c>
      <c r="BK1615" t="str">
        <f>IF(K1615 &lt;= 'Additional Data'!$V$2, "Low", IF(K1615 &lt;= 'Additional Data'!$V$3, "Medium", "High"))</f>
        <v>Low</v>
      </c>
      <c r="BL1615" t="str">
        <f>IF(L1615 &lt;= 'Additional Data'!$AA$2, "Low", IF(L1615 &lt;= 'Additional Data'!$AA$3, "Medium", "High"))</f>
        <v>Low</v>
      </c>
      <c r="BM1615">
        <v>1614</v>
      </c>
    </row>
    <row r="1616" spans="1:65" x14ac:dyDescent="0.25">
      <c r="A1616">
        <v>30560</v>
      </c>
      <c r="B1616" t="str">
        <f>IF(A1616 &lt;= 'Additional Data'!$B$2,"Low", IF(A1616 &lt;='Additional Data'!$B$3, "Medium", "High"))</f>
        <v>Low</v>
      </c>
      <c r="C1616">
        <v>1</v>
      </c>
      <c r="D1616">
        <v>0</v>
      </c>
      <c r="E1616">
        <v>6</v>
      </c>
      <c r="F1616" t="str">
        <f t="shared" si="225"/>
        <v>Very Recent</v>
      </c>
      <c r="G1616">
        <v>9</v>
      </c>
      <c r="H1616">
        <v>1</v>
      </c>
      <c r="I1616">
        <v>5</v>
      </c>
      <c r="J1616">
        <v>4</v>
      </c>
      <c r="K1616">
        <v>5</v>
      </c>
      <c r="L1616">
        <v>7</v>
      </c>
      <c r="M1616">
        <f>INDEX('Additional Data'!$H$2:$M$2, MATCH(MAX(G1616:L1616), G1616:L1616,0))</f>
        <v>0</v>
      </c>
      <c r="N1616">
        <v>1</v>
      </c>
      <c r="O1616">
        <v>1</v>
      </c>
      <c r="P1616">
        <v>0</v>
      </c>
      <c r="Q1616">
        <v>3</v>
      </c>
      <c r="R1616">
        <v>7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3</v>
      </c>
      <c r="Z1616">
        <v>11</v>
      </c>
      <c r="AA1616">
        <v>0</v>
      </c>
      <c r="AB1616">
        <v>44</v>
      </c>
      <c r="AC1616" t="str" cm="1">
        <f t="array" ref="AC1616">_xlfn.IFS(AB1616 &lt; 30, "&lt; 30", AB1616 &lt; 40, "30-39", AB1616 &lt; 50, "40-49", AB1616 &gt;= 50, "50+")</f>
        <v>40-49</v>
      </c>
      <c r="AD1616">
        <v>2526</v>
      </c>
      <c r="AE1616">
        <v>0</v>
      </c>
      <c r="AF1616">
        <v>0</v>
      </c>
      <c r="AG1616">
        <v>0</v>
      </c>
      <c r="AH1616">
        <v>1</v>
      </c>
      <c r="AI1616">
        <v>0</v>
      </c>
      <c r="AJ1616" t="str" cm="1">
        <f t="array" ref="AJ161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1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16">
        <v>0</v>
      </c>
      <c r="AM1616">
        <v>0</v>
      </c>
      <c r="AN1616">
        <v>0</v>
      </c>
      <c r="AO1616">
        <v>1</v>
      </c>
      <c r="AP1616">
        <v>0</v>
      </c>
      <c r="AQ1616" t="str" cm="1">
        <f t="array" ref="AQ161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616" t="str" cm="1">
        <f t="array" ref="AR161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16">
        <v>24</v>
      </c>
      <c r="AT1616">
        <v>17</v>
      </c>
      <c r="AU1616">
        <v>0</v>
      </c>
      <c r="AV1616">
        <v>1</v>
      </c>
      <c r="AW1616" t="s">
        <v>45</v>
      </c>
      <c r="AX1616" t="s">
        <v>13</v>
      </c>
      <c r="AY1616" t="str">
        <f t="shared" si="226"/>
        <v>Store</v>
      </c>
      <c r="AZ1616">
        <v>4</v>
      </c>
      <c r="BA1616" t="s">
        <v>44</v>
      </c>
      <c r="BB1616">
        <f t="shared" si="227"/>
        <v>4</v>
      </c>
      <c r="BC1616">
        <f t="shared" si="228"/>
        <v>31</v>
      </c>
      <c r="BD1616">
        <f t="shared" si="229"/>
        <v>10</v>
      </c>
      <c r="BE1616">
        <f t="shared" si="230"/>
        <v>0</v>
      </c>
      <c r="BF1616">
        <f t="shared" si="231"/>
        <v>0</v>
      </c>
      <c r="BG1616">
        <f t="shared" si="232"/>
        <v>10</v>
      </c>
      <c r="BH1616">
        <f t="shared" si="233"/>
        <v>2</v>
      </c>
      <c r="BI1616" t="str">
        <f>VLOOKUP(BH1616,'Additional Data'!$E$1:$F$12,2,FALSE)</f>
        <v>Churned Customer</v>
      </c>
      <c r="BJ1616" t="str">
        <f>IF(G1616 &lt;= 'Additional Data'!$Q$2, "Low", IF(G1616 &lt;= 'Additional Data'!$Q$3, "Medium", "High"))</f>
        <v>Low</v>
      </c>
      <c r="BK1616" t="str">
        <f>IF(K1616 &lt;= 'Additional Data'!$V$2, "Low", IF(K1616 &lt;= 'Additional Data'!$V$3, "Medium", "High"))</f>
        <v>Medium</v>
      </c>
      <c r="BL1616" t="str">
        <f>IF(L1616 &lt;= 'Additional Data'!$AA$2, "Low", IF(L1616 &lt;= 'Additional Data'!$AA$3, "Medium", "High"))</f>
        <v>Low</v>
      </c>
      <c r="BM1616">
        <v>1615</v>
      </c>
    </row>
    <row r="1617" spans="1:65" x14ac:dyDescent="0.25">
      <c r="A1617">
        <v>35924</v>
      </c>
      <c r="B1617" t="str">
        <f>IF(A1617 &lt;= 'Additional Data'!$B$2,"Low", IF(A1617 &lt;='Additional Data'!$B$3, "Medium", "High"))</f>
        <v>Medium</v>
      </c>
      <c r="C1617">
        <v>1</v>
      </c>
      <c r="D1617">
        <v>1</v>
      </c>
      <c r="E1617">
        <v>56</v>
      </c>
      <c r="F1617" t="str">
        <f t="shared" si="225"/>
        <v>Mid</v>
      </c>
      <c r="G1617">
        <v>8</v>
      </c>
      <c r="H1617">
        <v>0</v>
      </c>
      <c r="I1617">
        <v>14</v>
      </c>
      <c r="J1617">
        <v>2</v>
      </c>
      <c r="K1617">
        <v>3</v>
      </c>
      <c r="L1617">
        <v>7</v>
      </c>
      <c r="M1617">
        <f>INDEX('Additional Data'!$H$2:$M$2, MATCH(MAX(G1617:L1617), G1617:L1617,0))</f>
        <v>0</v>
      </c>
      <c r="N1617">
        <v>1</v>
      </c>
      <c r="O1617">
        <v>1</v>
      </c>
      <c r="P1617">
        <v>0</v>
      </c>
      <c r="Q1617">
        <v>3</v>
      </c>
      <c r="R1617">
        <v>5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3</v>
      </c>
      <c r="Z1617">
        <v>11</v>
      </c>
      <c r="AA1617">
        <v>0</v>
      </c>
      <c r="AB1617">
        <v>51</v>
      </c>
      <c r="AC1617" t="str" cm="1">
        <f t="array" ref="AC1617">_xlfn.IFS(AB1617 &lt; 30, "&lt; 30", AB1617 &lt; 40, "30-39", AB1617 &lt; 50, "40-49", AB1617 &gt;= 50, "50+")</f>
        <v>50+</v>
      </c>
      <c r="AD1617">
        <v>2257</v>
      </c>
      <c r="AE1617">
        <v>0</v>
      </c>
      <c r="AF1617">
        <v>0</v>
      </c>
      <c r="AG1617">
        <v>0</v>
      </c>
      <c r="AH1617">
        <v>1</v>
      </c>
      <c r="AI1617">
        <v>0</v>
      </c>
      <c r="AJ1617" t="str" cm="1">
        <f t="array" ref="AJ161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1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17">
        <v>0</v>
      </c>
      <c r="AM1617">
        <v>0</v>
      </c>
      <c r="AN1617">
        <v>0</v>
      </c>
      <c r="AO1617">
        <v>1</v>
      </c>
      <c r="AP1617">
        <v>0</v>
      </c>
      <c r="AQ1617" t="str" cm="1">
        <f t="array" ref="AQ161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617" t="str" cm="1">
        <f t="array" ref="AR161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17">
        <v>27</v>
      </c>
      <c r="AT1617">
        <v>20</v>
      </c>
      <c r="AU1617">
        <v>0</v>
      </c>
      <c r="AV1617">
        <v>2</v>
      </c>
      <c r="AW1617" t="s">
        <v>45</v>
      </c>
      <c r="AX1617" t="s">
        <v>13</v>
      </c>
      <c r="AY1617" t="str">
        <f t="shared" si="226"/>
        <v>Store</v>
      </c>
      <c r="AZ1617">
        <v>4</v>
      </c>
      <c r="BA1617" t="s">
        <v>44</v>
      </c>
      <c r="BB1617">
        <f t="shared" si="227"/>
        <v>4</v>
      </c>
      <c r="BC1617">
        <f t="shared" si="228"/>
        <v>34</v>
      </c>
      <c r="BD1617">
        <f t="shared" si="229"/>
        <v>5</v>
      </c>
      <c r="BE1617">
        <f t="shared" si="230"/>
        <v>0</v>
      </c>
      <c r="BF1617">
        <f t="shared" si="231"/>
        <v>0</v>
      </c>
      <c r="BG1617">
        <f t="shared" si="232"/>
        <v>5</v>
      </c>
      <c r="BH1617">
        <f t="shared" si="233"/>
        <v>0</v>
      </c>
      <c r="BI1617" t="str">
        <f>VLOOKUP(BH1617,'Additional Data'!$E$1:$F$12,2,FALSE)</f>
        <v>Churned Customer</v>
      </c>
      <c r="BJ1617" t="str">
        <f>IF(G1617 &lt;= 'Additional Data'!$Q$2, "Low", IF(G1617 &lt;= 'Additional Data'!$Q$3, "Medium", "High"))</f>
        <v>Low</v>
      </c>
      <c r="BK1617" t="str">
        <f>IF(K1617 &lt;= 'Additional Data'!$V$2, "Low", IF(K1617 &lt;= 'Additional Data'!$V$3, "Medium", "High"))</f>
        <v>Medium</v>
      </c>
      <c r="BL1617" t="str">
        <f>IF(L1617 &lt;= 'Additional Data'!$AA$2, "Low", IF(L1617 &lt;= 'Additional Data'!$AA$3, "Medium", "High"))</f>
        <v>Low</v>
      </c>
      <c r="BM1617">
        <v>1616</v>
      </c>
    </row>
    <row r="1618" spans="1:65" x14ac:dyDescent="0.25">
      <c r="A1618">
        <v>64140</v>
      </c>
      <c r="B1618" t="str">
        <f>IF(A1618 &lt;= 'Additional Data'!$B$2,"Low", IF(A1618 &lt;='Additional Data'!$B$3, "Medium", "High"))</f>
        <v>Medium</v>
      </c>
      <c r="C1618">
        <v>0</v>
      </c>
      <c r="D1618">
        <v>2</v>
      </c>
      <c r="E1618">
        <v>71</v>
      </c>
      <c r="F1618" t="str">
        <f t="shared" si="225"/>
        <v>Old</v>
      </c>
      <c r="G1618">
        <v>1459</v>
      </c>
      <c r="H1618">
        <v>0</v>
      </c>
      <c r="I1618">
        <v>61</v>
      </c>
      <c r="J1618">
        <v>0</v>
      </c>
      <c r="K1618">
        <v>15</v>
      </c>
      <c r="L1618">
        <v>215</v>
      </c>
      <c r="M1618">
        <f>INDEX('Additional Data'!$H$2:$M$2, MATCH(MAX(G1618:L1618), G1618:L1618,0))</f>
        <v>0</v>
      </c>
      <c r="N1618">
        <v>5</v>
      </c>
      <c r="O1618">
        <v>2</v>
      </c>
      <c r="P1618">
        <v>5</v>
      </c>
      <c r="Q1618">
        <v>6</v>
      </c>
      <c r="R1618">
        <v>5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3</v>
      </c>
      <c r="Z1618">
        <v>11</v>
      </c>
      <c r="AA1618">
        <v>1</v>
      </c>
      <c r="AB1618">
        <v>56</v>
      </c>
      <c r="AC1618" t="str" cm="1">
        <f t="array" ref="AC1618">_xlfn.IFS(AB1618 &lt; 30, "&lt; 30", AB1618 &lt; 40, "30-39", AB1618 &lt; 50, "40-49", AB1618 &gt;= 50, "50+")</f>
        <v>50+</v>
      </c>
      <c r="AD1618">
        <v>2438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 t="str" cm="1">
        <f t="array" ref="AJ161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61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18">
        <v>0</v>
      </c>
      <c r="AM1618">
        <v>0</v>
      </c>
      <c r="AN1618">
        <v>0</v>
      </c>
      <c r="AO1618">
        <v>0</v>
      </c>
      <c r="AP1618">
        <v>1</v>
      </c>
      <c r="AQ1618" t="str" cm="1">
        <f t="array" ref="AQ161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18" t="str" cm="1">
        <f t="array" ref="AR161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18">
        <v>1535</v>
      </c>
      <c r="AT1618">
        <v>1320</v>
      </c>
      <c r="AU1618">
        <v>3</v>
      </c>
      <c r="AV1618">
        <v>2</v>
      </c>
      <c r="AW1618" t="s">
        <v>43</v>
      </c>
      <c r="AX1618" t="s">
        <v>13</v>
      </c>
      <c r="AY1618" t="str">
        <f t="shared" si="226"/>
        <v>Store</v>
      </c>
      <c r="AZ1618">
        <v>13</v>
      </c>
      <c r="BA1618" t="s">
        <v>48</v>
      </c>
      <c r="BB1618">
        <f t="shared" si="227"/>
        <v>13</v>
      </c>
      <c r="BC1618">
        <f t="shared" si="228"/>
        <v>1750</v>
      </c>
      <c r="BD1618">
        <f t="shared" si="229"/>
        <v>3.0000000000000004</v>
      </c>
      <c r="BE1618">
        <f t="shared" si="230"/>
        <v>5</v>
      </c>
      <c r="BF1618">
        <f t="shared" si="231"/>
        <v>9</v>
      </c>
      <c r="BG1618">
        <f t="shared" si="232"/>
        <v>17</v>
      </c>
      <c r="BH1618">
        <f t="shared" si="233"/>
        <v>5</v>
      </c>
      <c r="BI1618" t="str">
        <f>VLOOKUP(BH1618,'Additional Data'!$E$1:$F$12,2,FALSE)</f>
        <v>Loyal Customer</v>
      </c>
      <c r="BJ1618" t="str">
        <f>IF(G1618 &lt;= 'Additional Data'!$Q$2, "Low", IF(G1618 &lt;= 'Additional Data'!$Q$3, "Medium", "High"))</f>
        <v>High</v>
      </c>
      <c r="BK1618" t="str">
        <f>IF(K1618 &lt;= 'Additional Data'!$V$2, "Low", IF(K1618 &lt;= 'Additional Data'!$V$3, "Medium", "High"))</f>
        <v>Medium</v>
      </c>
      <c r="BL1618" t="str">
        <f>IF(L1618 &lt;= 'Additional Data'!$AA$2, "Low", IF(L1618 &lt;= 'Additional Data'!$AA$3, "Medium", "High"))</f>
        <v>High</v>
      </c>
      <c r="BM1618">
        <v>1617</v>
      </c>
    </row>
    <row r="1619" spans="1:65" x14ac:dyDescent="0.25">
      <c r="A1619">
        <v>56386</v>
      </c>
      <c r="B1619" t="str">
        <f>IF(A1619 &lt;= 'Additional Data'!$B$2,"Low", IF(A1619 &lt;='Additional Data'!$B$3, "Medium", "High"))</f>
        <v>Medium</v>
      </c>
      <c r="C1619">
        <v>1</v>
      </c>
      <c r="D1619">
        <v>1</v>
      </c>
      <c r="E1619">
        <v>51</v>
      </c>
      <c r="F1619" t="str">
        <f t="shared" si="225"/>
        <v>Mid</v>
      </c>
      <c r="G1619">
        <v>230</v>
      </c>
      <c r="H1619">
        <v>48</v>
      </c>
      <c r="I1619">
        <v>214</v>
      </c>
      <c r="J1619">
        <v>13</v>
      </c>
      <c r="K1619">
        <v>32</v>
      </c>
      <c r="L1619">
        <v>75</v>
      </c>
      <c r="M1619">
        <f>INDEX('Additional Data'!$H$2:$M$2, MATCH(MAX(G1619:L1619), G1619:L1619,0))</f>
        <v>0</v>
      </c>
      <c r="N1619">
        <v>8</v>
      </c>
      <c r="O1619">
        <v>9</v>
      </c>
      <c r="P1619">
        <v>1</v>
      </c>
      <c r="Q1619">
        <v>7</v>
      </c>
      <c r="R1619">
        <v>9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3</v>
      </c>
      <c r="Z1619">
        <v>11</v>
      </c>
      <c r="AA1619">
        <v>0</v>
      </c>
      <c r="AB1619">
        <v>39</v>
      </c>
      <c r="AC1619" t="str" cm="1">
        <f t="array" ref="AC1619">_xlfn.IFS(AB1619 &lt; 30, "&lt; 30", AB1619 &lt; 40, "30-39", AB1619 &lt; 50, "40-49", AB1619 &gt;= 50, "50+")</f>
        <v>30-39</v>
      </c>
      <c r="AD1619">
        <v>2769</v>
      </c>
      <c r="AE1619">
        <v>0</v>
      </c>
      <c r="AF1619">
        <v>0</v>
      </c>
      <c r="AG1619">
        <v>0</v>
      </c>
      <c r="AH1619">
        <v>1</v>
      </c>
      <c r="AI1619">
        <v>0</v>
      </c>
      <c r="AJ1619" t="str" cm="1">
        <f t="array" ref="AJ161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1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19">
        <v>0</v>
      </c>
      <c r="AM1619">
        <v>0</v>
      </c>
      <c r="AN1619">
        <v>1</v>
      </c>
      <c r="AO1619">
        <v>0</v>
      </c>
      <c r="AP1619">
        <v>0</v>
      </c>
      <c r="AQ1619" t="str" cm="1">
        <f t="array" ref="AQ161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19" t="str" cm="1">
        <f t="array" ref="AR161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19">
        <v>537</v>
      </c>
      <c r="AT1619">
        <v>462</v>
      </c>
      <c r="AU1619">
        <v>0</v>
      </c>
      <c r="AV1619">
        <v>2</v>
      </c>
      <c r="AW1619" t="s">
        <v>46</v>
      </c>
      <c r="AX1619" t="s">
        <v>11</v>
      </c>
      <c r="AY1619" t="str">
        <f t="shared" si="226"/>
        <v>Web</v>
      </c>
      <c r="AZ1619">
        <v>17</v>
      </c>
      <c r="BA1619" t="s">
        <v>44</v>
      </c>
      <c r="BB1619">
        <f t="shared" si="227"/>
        <v>17</v>
      </c>
      <c r="BC1619">
        <f t="shared" si="228"/>
        <v>612</v>
      </c>
      <c r="BD1619">
        <f t="shared" si="229"/>
        <v>5</v>
      </c>
      <c r="BE1619">
        <f t="shared" si="230"/>
        <v>6</v>
      </c>
      <c r="BF1619">
        <f t="shared" si="231"/>
        <v>5</v>
      </c>
      <c r="BG1619">
        <f t="shared" si="232"/>
        <v>16</v>
      </c>
      <c r="BH1619">
        <f t="shared" si="233"/>
        <v>5</v>
      </c>
      <c r="BI1619" t="str">
        <f>VLOOKUP(BH1619,'Additional Data'!$E$1:$F$12,2,FALSE)</f>
        <v>Loyal Customer</v>
      </c>
      <c r="BJ1619" t="str">
        <f>IF(G1619 &lt;= 'Additional Data'!$Q$2, "Low", IF(G1619 &lt;= 'Additional Data'!$Q$3, "Medium", "High"))</f>
        <v>Medium</v>
      </c>
      <c r="BK1619" t="str">
        <f>IF(K1619 &lt;= 'Additional Data'!$V$2, "Low", IF(K1619 &lt;= 'Additional Data'!$V$3, "Medium", "High"))</f>
        <v>Medium</v>
      </c>
      <c r="BL1619" t="str">
        <f>IF(L1619 &lt;= 'Additional Data'!$AA$2, "Low", IF(L1619 &lt;= 'Additional Data'!$AA$3, "Medium", "High"))</f>
        <v>High</v>
      </c>
      <c r="BM1619">
        <v>1618</v>
      </c>
    </row>
    <row r="1620" spans="1:65" x14ac:dyDescent="0.25">
      <c r="A1620">
        <v>24594</v>
      </c>
      <c r="B1620" t="str">
        <f>IF(A1620 &lt;= 'Additional Data'!$B$2,"Low", IF(A1620 &lt;='Additional Data'!$B$3, "Medium", "High"))</f>
        <v>Low</v>
      </c>
      <c r="C1620">
        <v>1</v>
      </c>
      <c r="D1620">
        <v>0</v>
      </c>
      <c r="E1620">
        <v>94</v>
      </c>
      <c r="F1620" t="str">
        <f t="shared" si="225"/>
        <v>Old</v>
      </c>
      <c r="G1620">
        <v>1</v>
      </c>
      <c r="H1620">
        <v>3</v>
      </c>
      <c r="I1620">
        <v>6</v>
      </c>
      <c r="J1620">
        <v>10</v>
      </c>
      <c r="K1620">
        <v>0</v>
      </c>
      <c r="L1620">
        <v>9</v>
      </c>
      <c r="M1620">
        <f>INDEX('Additional Data'!$H$2:$M$2, MATCH(MAX(G1620:L1620), G1620:L1620,0))</f>
        <v>0</v>
      </c>
      <c r="N1620">
        <v>1</v>
      </c>
      <c r="O1620">
        <v>1</v>
      </c>
      <c r="P1620">
        <v>0</v>
      </c>
      <c r="Q1620">
        <v>3</v>
      </c>
      <c r="R1620">
        <v>5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3</v>
      </c>
      <c r="Z1620">
        <v>11</v>
      </c>
      <c r="AA1620">
        <v>0</v>
      </c>
      <c r="AB1620">
        <v>41</v>
      </c>
      <c r="AC1620" t="str" cm="1">
        <f t="array" ref="AC1620">_xlfn.IFS(AB1620 &lt; 30, "&lt; 30", AB1620 &lt; 40, "30-39", AB1620 &lt; 50, "40-49", AB1620 &gt;= 50, "50+")</f>
        <v>40-49</v>
      </c>
      <c r="AD1620">
        <v>2360</v>
      </c>
      <c r="AE1620">
        <v>0</v>
      </c>
      <c r="AF1620">
        <v>0</v>
      </c>
      <c r="AG1620">
        <v>0</v>
      </c>
      <c r="AH1620">
        <v>1</v>
      </c>
      <c r="AI1620">
        <v>0</v>
      </c>
      <c r="AJ1620" t="str" cm="1">
        <f t="array" ref="AJ162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2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20">
        <v>0</v>
      </c>
      <c r="AM1620">
        <v>1</v>
      </c>
      <c r="AN1620">
        <v>0</v>
      </c>
      <c r="AO1620">
        <v>0</v>
      </c>
      <c r="AP1620">
        <v>0</v>
      </c>
      <c r="AQ1620" t="str" cm="1">
        <f t="array" ref="AQ162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620" t="str" cm="1">
        <f t="array" ref="AR162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620">
        <v>20</v>
      </c>
      <c r="AT1620">
        <v>11</v>
      </c>
      <c r="AU1620">
        <v>0</v>
      </c>
      <c r="AV1620">
        <v>1</v>
      </c>
      <c r="AW1620" t="s">
        <v>45</v>
      </c>
      <c r="AX1620" t="s">
        <v>13</v>
      </c>
      <c r="AY1620" t="str">
        <f t="shared" si="226"/>
        <v>Store</v>
      </c>
      <c r="AZ1620">
        <v>4</v>
      </c>
      <c r="BA1620" t="s">
        <v>44</v>
      </c>
      <c r="BB1620">
        <f t="shared" si="227"/>
        <v>4</v>
      </c>
      <c r="BC1620">
        <f t="shared" si="228"/>
        <v>29</v>
      </c>
      <c r="BD1620">
        <f t="shared" si="229"/>
        <v>0.99999999999999978</v>
      </c>
      <c r="BE1620">
        <f t="shared" si="230"/>
        <v>0</v>
      </c>
      <c r="BF1620">
        <f t="shared" si="231"/>
        <v>0</v>
      </c>
      <c r="BG1620">
        <f t="shared" si="232"/>
        <v>0.99999999999999978</v>
      </c>
      <c r="BH1620">
        <f t="shared" si="233"/>
        <v>0</v>
      </c>
      <c r="BI1620" t="str">
        <f>VLOOKUP(BH1620,'Additional Data'!$E$1:$F$12,2,FALSE)</f>
        <v>Churned Customer</v>
      </c>
      <c r="BJ1620" t="str">
        <f>IF(G1620 &lt;= 'Additional Data'!$Q$2, "Low", IF(G1620 &lt;= 'Additional Data'!$Q$3, "Medium", "High"))</f>
        <v>Low</v>
      </c>
      <c r="BK1620" t="str">
        <f>IF(K1620 &lt;= 'Additional Data'!$V$2, "Low", IF(K1620 &lt;= 'Additional Data'!$V$3, "Medium", "High"))</f>
        <v>Low</v>
      </c>
      <c r="BL1620" t="str">
        <f>IF(L1620 &lt;= 'Additional Data'!$AA$2, "Low", IF(L1620 &lt;= 'Additional Data'!$AA$3, "Medium", "High"))</f>
        <v>Low</v>
      </c>
      <c r="BM1620">
        <v>1619</v>
      </c>
    </row>
    <row r="1621" spans="1:65" x14ac:dyDescent="0.25">
      <c r="A1621">
        <v>75774</v>
      </c>
      <c r="B1621" t="str">
        <f>IF(A1621 &lt;= 'Additional Data'!$B$2,"Low", IF(A1621 &lt;='Additional Data'!$B$3, "Medium", "High"))</f>
        <v>High</v>
      </c>
      <c r="C1621">
        <v>1</v>
      </c>
      <c r="D1621">
        <v>0</v>
      </c>
      <c r="E1621">
        <v>27</v>
      </c>
      <c r="F1621" t="str">
        <f t="shared" si="225"/>
        <v>Recent</v>
      </c>
      <c r="G1621">
        <v>340</v>
      </c>
      <c r="H1621">
        <v>21</v>
      </c>
      <c r="I1621">
        <v>134</v>
      </c>
      <c r="J1621">
        <v>258</v>
      </c>
      <c r="K1621">
        <v>14</v>
      </c>
      <c r="L1621">
        <v>56</v>
      </c>
      <c r="M1621">
        <f>INDEX('Additional Data'!$H$2:$M$2, MATCH(MAX(G1621:L1621), G1621:L1621,0))</f>
        <v>0</v>
      </c>
      <c r="N1621">
        <v>1</v>
      </c>
      <c r="O1621">
        <v>7</v>
      </c>
      <c r="P1621">
        <v>5</v>
      </c>
      <c r="Q1621">
        <v>8</v>
      </c>
      <c r="R1621">
        <v>4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3</v>
      </c>
      <c r="Z1621">
        <v>11</v>
      </c>
      <c r="AA1621">
        <v>0</v>
      </c>
      <c r="AB1621">
        <v>39</v>
      </c>
      <c r="AC1621" t="str" cm="1">
        <f t="array" ref="AC1621">_xlfn.IFS(AB1621 &lt; 30, "&lt; 30", AB1621 &lt; 40, "30-39", AB1621 &lt; 50, "40-49", AB1621 &gt;= 50, "50+")</f>
        <v>30-39</v>
      </c>
      <c r="AD1621">
        <v>2217</v>
      </c>
      <c r="AE1621">
        <v>0</v>
      </c>
      <c r="AF1621">
        <v>0</v>
      </c>
      <c r="AG1621">
        <v>0</v>
      </c>
      <c r="AH1621">
        <v>1</v>
      </c>
      <c r="AI1621">
        <v>0</v>
      </c>
      <c r="AJ1621" t="str" cm="1">
        <f t="array" ref="AJ162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2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21">
        <v>1</v>
      </c>
      <c r="AM1621">
        <v>0</v>
      </c>
      <c r="AN1621">
        <v>0</v>
      </c>
      <c r="AO1621">
        <v>0</v>
      </c>
      <c r="AP1621">
        <v>0</v>
      </c>
      <c r="AQ1621" t="str" cm="1">
        <f t="array" ref="AQ162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621" t="str" cm="1">
        <f t="array" ref="AR162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621">
        <v>767</v>
      </c>
      <c r="AT1621">
        <v>711</v>
      </c>
      <c r="AU1621">
        <v>0</v>
      </c>
      <c r="AV1621">
        <v>1</v>
      </c>
      <c r="AW1621" t="s">
        <v>46</v>
      </c>
      <c r="AX1621" t="s">
        <v>13</v>
      </c>
      <c r="AY1621" t="str">
        <f t="shared" si="226"/>
        <v>Store</v>
      </c>
      <c r="AZ1621">
        <v>20</v>
      </c>
      <c r="BA1621" t="s">
        <v>44</v>
      </c>
      <c r="BB1621">
        <f t="shared" si="227"/>
        <v>20</v>
      </c>
      <c r="BC1621">
        <f t="shared" si="228"/>
        <v>823</v>
      </c>
      <c r="BD1621">
        <f t="shared" si="229"/>
        <v>8</v>
      </c>
      <c r="BE1621">
        <f t="shared" si="230"/>
        <v>7</v>
      </c>
      <c r="BF1621">
        <f t="shared" si="231"/>
        <v>6</v>
      </c>
      <c r="BG1621">
        <f t="shared" si="232"/>
        <v>21</v>
      </c>
      <c r="BH1621">
        <f t="shared" si="233"/>
        <v>8</v>
      </c>
      <c r="BI1621" t="str">
        <f>VLOOKUP(BH1621,'Additional Data'!$E$1:$F$12,2,FALSE)</f>
        <v>Top Customer</v>
      </c>
      <c r="BJ1621" t="str">
        <f>IF(G1621 &lt;= 'Additional Data'!$Q$2, "Low", IF(G1621 &lt;= 'Additional Data'!$Q$3, "Medium", "High"))</f>
        <v>Medium</v>
      </c>
      <c r="BK1621" t="str">
        <f>IF(K1621 &lt;= 'Additional Data'!$V$2, "Low", IF(K1621 &lt;= 'Additional Data'!$V$3, "Medium", "High"))</f>
        <v>Medium</v>
      </c>
      <c r="BL1621" t="str">
        <f>IF(L1621 &lt;= 'Additional Data'!$AA$2, "Low", IF(L1621 &lt;= 'Additional Data'!$AA$3, "Medium", "High"))</f>
        <v>Medium</v>
      </c>
      <c r="BM1621">
        <v>1620</v>
      </c>
    </row>
    <row r="1622" spans="1:65" x14ac:dyDescent="0.25">
      <c r="A1622">
        <v>39228</v>
      </c>
      <c r="B1622" t="str">
        <f>IF(A1622 &lt;= 'Additional Data'!$B$2,"Low", IF(A1622 &lt;='Additional Data'!$B$3, "Medium", "High"))</f>
        <v>Medium</v>
      </c>
      <c r="C1622">
        <v>0</v>
      </c>
      <c r="D1622">
        <v>0</v>
      </c>
      <c r="E1622">
        <v>1</v>
      </c>
      <c r="F1622" t="str">
        <f t="shared" si="225"/>
        <v>Very Recent</v>
      </c>
      <c r="G1622">
        <v>7</v>
      </c>
      <c r="H1622">
        <v>1</v>
      </c>
      <c r="I1622">
        <v>6</v>
      </c>
      <c r="J1622">
        <v>0</v>
      </c>
      <c r="K1622">
        <v>3</v>
      </c>
      <c r="L1622">
        <v>3</v>
      </c>
      <c r="M1622">
        <f>INDEX('Additional Data'!$H$2:$M$2, MATCH(MAX(G1622:L1622), G1622:L1622,0))</f>
        <v>0</v>
      </c>
      <c r="N1622">
        <v>1</v>
      </c>
      <c r="O1622">
        <v>0</v>
      </c>
      <c r="P1622">
        <v>0</v>
      </c>
      <c r="Q1622">
        <v>3</v>
      </c>
      <c r="R1622">
        <v>4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3</v>
      </c>
      <c r="Z1622">
        <v>11</v>
      </c>
      <c r="AA1622">
        <v>0</v>
      </c>
      <c r="AB1622">
        <v>60</v>
      </c>
      <c r="AC1622" t="str" cm="1">
        <f t="array" ref="AC1622">_xlfn.IFS(AB1622 &lt; 30, "&lt; 30", AB1622 &lt; 40, "30-39", AB1622 &lt; 50, "40-49", AB1622 &gt;= 50, "50+")</f>
        <v>50+</v>
      </c>
      <c r="AD1622">
        <v>2574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 t="str" cm="1">
        <f t="array" ref="AJ162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62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22">
        <v>0</v>
      </c>
      <c r="AM1622">
        <v>0</v>
      </c>
      <c r="AN1622">
        <v>0</v>
      </c>
      <c r="AO1622">
        <v>1</v>
      </c>
      <c r="AP1622">
        <v>0</v>
      </c>
      <c r="AQ1622" t="str" cm="1">
        <f t="array" ref="AQ162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622" t="str" cm="1">
        <f t="array" ref="AR162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22">
        <v>17</v>
      </c>
      <c r="AT1622">
        <v>14</v>
      </c>
      <c r="AU1622">
        <v>0</v>
      </c>
      <c r="AV1622">
        <v>0</v>
      </c>
      <c r="AW1622" t="s">
        <v>45</v>
      </c>
      <c r="AX1622" t="s">
        <v>13</v>
      </c>
      <c r="AY1622" t="str">
        <f t="shared" si="226"/>
        <v>Store</v>
      </c>
      <c r="AZ1622">
        <v>3</v>
      </c>
      <c r="BA1622" t="s">
        <v>44</v>
      </c>
      <c r="BB1622">
        <f t="shared" si="227"/>
        <v>3</v>
      </c>
      <c r="BC1622">
        <f t="shared" si="228"/>
        <v>20</v>
      </c>
      <c r="BD1622">
        <f t="shared" si="229"/>
        <v>10</v>
      </c>
      <c r="BE1622">
        <f t="shared" si="230"/>
        <v>0</v>
      </c>
      <c r="BF1622">
        <f t="shared" si="231"/>
        <v>0</v>
      </c>
      <c r="BG1622">
        <f t="shared" si="232"/>
        <v>10</v>
      </c>
      <c r="BH1622">
        <f t="shared" si="233"/>
        <v>2</v>
      </c>
      <c r="BI1622" t="str">
        <f>VLOOKUP(BH1622,'Additional Data'!$E$1:$F$12,2,FALSE)</f>
        <v>Churned Customer</v>
      </c>
      <c r="BJ1622" t="str">
        <f>IF(G1622 &lt;= 'Additional Data'!$Q$2, "Low", IF(G1622 &lt;= 'Additional Data'!$Q$3, "Medium", "High"))</f>
        <v>Low</v>
      </c>
      <c r="BK1622" t="str">
        <f>IF(K1622 &lt;= 'Additional Data'!$V$2, "Low", IF(K1622 &lt;= 'Additional Data'!$V$3, "Medium", "High"))</f>
        <v>Medium</v>
      </c>
      <c r="BL1622" t="str">
        <f>IF(L1622 &lt;= 'Additional Data'!$AA$2, "Low", IF(L1622 &lt;= 'Additional Data'!$AA$3, "Medium", "High"))</f>
        <v>Low</v>
      </c>
      <c r="BM1622">
        <v>1621</v>
      </c>
    </row>
    <row r="1623" spans="1:65" x14ac:dyDescent="0.25">
      <c r="A1623">
        <v>58494</v>
      </c>
      <c r="B1623" t="str">
        <f>IF(A1623 &lt;= 'Additional Data'!$B$2,"Low", IF(A1623 &lt;='Additional Data'!$B$3, "Medium", "High"))</f>
        <v>Medium</v>
      </c>
      <c r="C1623">
        <v>0</v>
      </c>
      <c r="D1623">
        <v>1</v>
      </c>
      <c r="E1623">
        <v>56</v>
      </c>
      <c r="F1623" t="str">
        <f t="shared" si="225"/>
        <v>Mid</v>
      </c>
      <c r="G1623">
        <v>298</v>
      </c>
      <c r="H1623">
        <v>7</v>
      </c>
      <c r="I1623">
        <v>68</v>
      </c>
      <c r="J1623">
        <v>4</v>
      </c>
      <c r="K1623">
        <v>0</v>
      </c>
      <c r="L1623">
        <v>19</v>
      </c>
      <c r="M1623">
        <f>INDEX('Additional Data'!$H$2:$M$2, MATCH(MAX(G1623:L1623), G1623:L1623,0))</f>
        <v>0</v>
      </c>
      <c r="N1623">
        <v>2</v>
      </c>
      <c r="O1623">
        <v>6</v>
      </c>
      <c r="P1623">
        <v>2</v>
      </c>
      <c r="Q1623">
        <v>6</v>
      </c>
      <c r="R1623">
        <v>6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3</v>
      </c>
      <c r="Z1623">
        <v>11</v>
      </c>
      <c r="AA1623">
        <v>0</v>
      </c>
      <c r="AB1623">
        <v>46</v>
      </c>
      <c r="AC1623" t="str" cm="1">
        <f t="array" ref="AC1623">_xlfn.IFS(AB1623 &lt; 30, "&lt; 30", AB1623 &lt; 40, "30-39", AB1623 &lt; 50, "40-49", AB1623 &gt;= 50, "50+")</f>
        <v>40-49</v>
      </c>
      <c r="AD1623">
        <v>2358</v>
      </c>
      <c r="AE1623">
        <v>0</v>
      </c>
      <c r="AF1623">
        <v>1</v>
      </c>
      <c r="AG1623">
        <v>0</v>
      </c>
      <c r="AH1623">
        <v>0</v>
      </c>
      <c r="AI1623">
        <v>0</v>
      </c>
      <c r="AJ1623" t="str" cm="1">
        <f t="array" ref="AJ162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2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23">
        <v>0</v>
      </c>
      <c r="AM1623">
        <v>0</v>
      </c>
      <c r="AN1623">
        <v>0</v>
      </c>
      <c r="AO1623">
        <v>1</v>
      </c>
      <c r="AP1623">
        <v>0</v>
      </c>
      <c r="AQ1623" t="str" cm="1">
        <f t="array" ref="AQ162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623" t="str" cm="1">
        <f t="array" ref="AR162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23">
        <v>377</v>
      </c>
      <c r="AT1623">
        <v>358</v>
      </c>
      <c r="AU1623">
        <v>0</v>
      </c>
      <c r="AV1623">
        <v>1</v>
      </c>
      <c r="AW1623" t="s">
        <v>46</v>
      </c>
      <c r="AX1623" t="s">
        <v>11</v>
      </c>
      <c r="AY1623" t="str">
        <f t="shared" si="226"/>
        <v>Web</v>
      </c>
      <c r="AZ1623">
        <v>14</v>
      </c>
      <c r="BA1623" t="s">
        <v>44</v>
      </c>
      <c r="BB1623">
        <f t="shared" si="227"/>
        <v>14</v>
      </c>
      <c r="BC1623">
        <f t="shared" si="228"/>
        <v>396</v>
      </c>
      <c r="BD1623">
        <f t="shared" si="229"/>
        <v>5</v>
      </c>
      <c r="BE1623">
        <f t="shared" si="230"/>
        <v>5</v>
      </c>
      <c r="BF1623">
        <f t="shared" si="231"/>
        <v>4</v>
      </c>
      <c r="BG1623">
        <f t="shared" si="232"/>
        <v>14</v>
      </c>
      <c r="BH1623">
        <f t="shared" si="233"/>
        <v>4</v>
      </c>
      <c r="BI1623" t="str">
        <f>VLOOKUP(BH1623,'Additional Data'!$E$1:$F$12,2,FALSE)</f>
        <v>At Risk</v>
      </c>
      <c r="BJ1623" t="str">
        <f>IF(G1623 &lt;= 'Additional Data'!$Q$2, "Low", IF(G1623 &lt;= 'Additional Data'!$Q$3, "Medium", "High"))</f>
        <v>Medium</v>
      </c>
      <c r="BK1623" t="str">
        <f>IF(K1623 &lt;= 'Additional Data'!$V$2, "Low", IF(K1623 &lt;= 'Additional Data'!$V$3, "Medium", "High"))</f>
        <v>Low</v>
      </c>
      <c r="BL1623" t="str">
        <f>IF(L1623 &lt;= 'Additional Data'!$AA$2, "Low", IF(L1623 &lt;= 'Additional Data'!$AA$3, "Medium", "High"))</f>
        <v>Medium</v>
      </c>
      <c r="BM1623">
        <v>1622</v>
      </c>
    </row>
    <row r="1624" spans="1:65" x14ac:dyDescent="0.25">
      <c r="A1624">
        <v>58684</v>
      </c>
      <c r="B1624" t="str">
        <f>IF(A1624 &lt;= 'Additional Data'!$B$2,"Low", IF(A1624 &lt;='Additional Data'!$B$3, "Medium", "High"))</f>
        <v>Medium</v>
      </c>
      <c r="C1624">
        <v>0</v>
      </c>
      <c r="D1624">
        <v>0</v>
      </c>
      <c r="E1624">
        <v>71</v>
      </c>
      <c r="F1624" t="str">
        <f t="shared" si="225"/>
        <v>Old</v>
      </c>
      <c r="G1624">
        <v>479</v>
      </c>
      <c r="H1624">
        <v>35</v>
      </c>
      <c r="I1624">
        <v>179</v>
      </c>
      <c r="J1624">
        <v>28</v>
      </c>
      <c r="K1624">
        <v>7</v>
      </c>
      <c r="L1624">
        <v>85</v>
      </c>
      <c r="M1624">
        <f>INDEX('Additional Data'!$H$2:$M$2, MATCH(MAX(G1624:L1624), G1624:L1624,0))</f>
        <v>0</v>
      </c>
      <c r="N1624">
        <v>1</v>
      </c>
      <c r="O1624">
        <v>5</v>
      </c>
      <c r="P1624">
        <v>3</v>
      </c>
      <c r="Q1624">
        <v>12</v>
      </c>
      <c r="R1624">
        <v>2</v>
      </c>
      <c r="S1624">
        <v>0</v>
      </c>
      <c r="T1624">
        <v>1</v>
      </c>
      <c r="U1624">
        <v>0</v>
      </c>
      <c r="V1624">
        <v>0</v>
      </c>
      <c r="W1624">
        <v>0</v>
      </c>
      <c r="X1624">
        <v>0</v>
      </c>
      <c r="Y1624">
        <v>3</v>
      </c>
      <c r="Z1624">
        <v>11</v>
      </c>
      <c r="AA1624">
        <v>0</v>
      </c>
      <c r="AB1624">
        <v>39</v>
      </c>
      <c r="AC1624" t="str" cm="1">
        <f t="array" ref="AC1624">_xlfn.IFS(AB1624 &lt; 30, "&lt; 30", AB1624 &lt; 40, "30-39", AB1624 &lt; 50, "40-49", AB1624 &gt;= 50, "50+")</f>
        <v>30-39</v>
      </c>
      <c r="AD1624">
        <v>2172</v>
      </c>
      <c r="AE1624">
        <v>0</v>
      </c>
      <c r="AF1624">
        <v>0</v>
      </c>
      <c r="AG1624">
        <v>1</v>
      </c>
      <c r="AH1624">
        <v>0</v>
      </c>
      <c r="AI1624">
        <v>0</v>
      </c>
      <c r="AJ1624" t="str" cm="1">
        <f t="array" ref="AJ162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62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24">
        <v>0</v>
      </c>
      <c r="AM1624">
        <v>0</v>
      </c>
      <c r="AN1624">
        <v>1</v>
      </c>
      <c r="AO1624">
        <v>0</v>
      </c>
      <c r="AP1624">
        <v>0</v>
      </c>
      <c r="AQ1624" t="str" cm="1">
        <f t="array" ref="AQ162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24" t="str" cm="1">
        <f t="array" ref="AR162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24">
        <v>728</v>
      </c>
      <c r="AT1624">
        <v>643</v>
      </c>
      <c r="AU1624">
        <v>1</v>
      </c>
      <c r="AV1624">
        <v>0</v>
      </c>
      <c r="AW1624" t="s">
        <v>46</v>
      </c>
      <c r="AX1624" t="s">
        <v>13</v>
      </c>
      <c r="AY1624" t="str">
        <f t="shared" si="226"/>
        <v>Store</v>
      </c>
      <c r="AZ1624">
        <v>20</v>
      </c>
      <c r="BA1624" t="s">
        <v>48</v>
      </c>
      <c r="BB1624">
        <f t="shared" si="227"/>
        <v>20</v>
      </c>
      <c r="BC1624">
        <f t="shared" si="228"/>
        <v>813</v>
      </c>
      <c r="BD1624">
        <f t="shared" si="229"/>
        <v>3.0000000000000004</v>
      </c>
      <c r="BE1624">
        <f t="shared" si="230"/>
        <v>7</v>
      </c>
      <c r="BF1624">
        <f t="shared" si="231"/>
        <v>6</v>
      </c>
      <c r="BG1624">
        <f t="shared" si="232"/>
        <v>16</v>
      </c>
      <c r="BH1624">
        <f t="shared" si="233"/>
        <v>5</v>
      </c>
      <c r="BI1624" t="str">
        <f>VLOOKUP(BH1624,'Additional Data'!$E$1:$F$12,2,FALSE)</f>
        <v>Loyal Customer</v>
      </c>
      <c r="BJ1624" t="str">
        <f>IF(G1624 &lt;= 'Additional Data'!$Q$2, "Low", IF(G1624 &lt;= 'Additional Data'!$Q$3, "Medium", "High"))</f>
        <v>Medium</v>
      </c>
      <c r="BK1624" t="str">
        <f>IF(K1624 &lt;= 'Additional Data'!$V$2, "Low", IF(K1624 &lt;= 'Additional Data'!$V$3, "Medium", "High"))</f>
        <v>Medium</v>
      </c>
      <c r="BL1624" t="str">
        <f>IF(L1624 &lt;= 'Additional Data'!$AA$2, "Low", IF(L1624 &lt;= 'Additional Data'!$AA$3, "Medium", "High"))</f>
        <v>High</v>
      </c>
      <c r="BM1624">
        <v>1623</v>
      </c>
    </row>
    <row r="1625" spans="1:65" x14ac:dyDescent="0.25">
      <c r="A1625">
        <v>57136</v>
      </c>
      <c r="B1625" t="str">
        <f>IF(A1625 &lt;= 'Additional Data'!$B$2,"Low", IF(A1625 &lt;='Additional Data'!$B$3, "Medium", "High"))</f>
        <v>Medium</v>
      </c>
      <c r="C1625">
        <v>0</v>
      </c>
      <c r="D1625">
        <v>0</v>
      </c>
      <c r="E1625">
        <v>18</v>
      </c>
      <c r="F1625" t="str">
        <f t="shared" si="225"/>
        <v>Recent</v>
      </c>
      <c r="G1625">
        <v>267</v>
      </c>
      <c r="H1625">
        <v>140</v>
      </c>
      <c r="I1625">
        <v>599</v>
      </c>
      <c r="J1625">
        <v>34</v>
      </c>
      <c r="K1625">
        <v>12</v>
      </c>
      <c r="L1625">
        <v>127</v>
      </c>
      <c r="M1625">
        <f>INDEX('Additional Data'!$H$2:$M$2, MATCH(MAX(G1625:L1625), G1625:L1625,0))</f>
        <v>0</v>
      </c>
      <c r="N1625">
        <v>1</v>
      </c>
      <c r="O1625">
        <v>7</v>
      </c>
      <c r="P1625">
        <v>5</v>
      </c>
      <c r="Q1625">
        <v>7</v>
      </c>
      <c r="R1625">
        <v>6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3</v>
      </c>
      <c r="Z1625">
        <v>11</v>
      </c>
      <c r="AA1625">
        <v>1</v>
      </c>
      <c r="AB1625">
        <v>53</v>
      </c>
      <c r="AC1625" t="str" cm="1">
        <f t="array" ref="AC1625">_xlfn.IFS(AB1625 &lt; 30, "&lt; 30", AB1625 &lt; 40, "30-39", AB1625 &lt; 50, "40-49", AB1625 &gt;= 50, "50+")</f>
        <v>50+</v>
      </c>
      <c r="AD1625">
        <v>2566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 t="str" cm="1">
        <f t="array" ref="AJ162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62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25">
        <v>0</v>
      </c>
      <c r="AM1625">
        <v>0</v>
      </c>
      <c r="AN1625">
        <v>1</v>
      </c>
      <c r="AO1625">
        <v>0</v>
      </c>
      <c r="AP1625">
        <v>0</v>
      </c>
      <c r="AQ1625" t="str" cm="1">
        <f t="array" ref="AQ162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25" t="str" cm="1">
        <f t="array" ref="AR162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25">
        <v>1052</v>
      </c>
      <c r="AT1625">
        <v>925</v>
      </c>
      <c r="AU1625">
        <v>0</v>
      </c>
      <c r="AV1625">
        <v>0</v>
      </c>
      <c r="AW1625" t="s">
        <v>43</v>
      </c>
      <c r="AX1625" t="s">
        <v>11</v>
      </c>
      <c r="AY1625" t="str">
        <f t="shared" si="226"/>
        <v>Web</v>
      </c>
      <c r="AZ1625">
        <v>19</v>
      </c>
      <c r="BA1625" t="s">
        <v>44</v>
      </c>
      <c r="BB1625">
        <f t="shared" si="227"/>
        <v>19</v>
      </c>
      <c r="BC1625">
        <f t="shared" si="228"/>
        <v>1179</v>
      </c>
      <c r="BD1625">
        <f t="shared" si="229"/>
        <v>9</v>
      </c>
      <c r="BE1625">
        <f t="shared" si="230"/>
        <v>7</v>
      </c>
      <c r="BF1625">
        <f t="shared" si="231"/>
        <v>8</v>
      </c>
      <c r="BG1625">
        <f t="shared" si="232"/>
        <v>24</v>
      </c>
      <c r="BH1625">
        <f t="shared" si="233"/>
        <v>9</v>
      </c>
      <c r="BI1625" t="str">
        <f>VLOOKUP(BH1625,'Additional Data'!$E$1:$F$12,2,FALSE)</f>
        <v>Top Customer</v>
      </c>
      <c r="BJ1625" t="str">
        <f>IF(G1625 &lt;= 'Additional Data'!$Q$2, "Low", IF(G1625 &lt;= 'Additional Data'!$Q$3, "Medium", "High"))</f>
        <v>Medium</v>
      </c>
      <c r="BK1625" t="str">
        <f>IF(K1625 &lt;= 'Additional Data'!$V$2, "Low", IF(K1625 &lt;= 'Additional Data'!$V$3, "Medium", "High"))</f>
        <v>Medium</v>
      </c>
      <c r="BL1625" t="str">
        <f>IF(L1625 &lt;= 'Additional Data'!$AA$2, "Low", IF(L1625 &lt;= 'Additional Data'!$AA$3, "Medium", "High"))</f>
        <v>High</v>
      </c>
      <c r="BM1625">
        <v>1624</v>
      </c>
    </row>
    <row r="1626" spans="1:65" x14ac:dyDescent="0.25">
      <c r="A1626">
        <v>56551</v>
      </c>
      <c r="B1626" t="str">
        <f>IF(A1626 &lt;= 'Additional Data'!$B$2,"Low", IF(A1626 &lt;='Additional Data'!$B$3, "Medium", "High"))</f>
        <v>Medium</v>
      </c>
      <c r="C1626">
        <v>1</v>
      </c>
      <c r="D1626">
        <v>1</v>
      </c>
      <c r="E1626">
        <v>48</v>
      </c>
      <c r="F1626" t="str">
        <f t="shared" si="225"/>
        <v>Mid</v>
      </c>
      <c r="G1626">
        <v>67</v>
      </c>
      <c r="H1626">
        <v>4</v>
      </c>
      <c r="I1626">
        <v>32</v>
      </c>
      <c r="J1626">
        <v>17</v>
      </c>
      <c r="K1626">
        <v>2</v>
      </c>
      <c r="L1626">
        <v>16</v>
      </c>
      <c r="M1626">
        <f>INDEX('Additional Data'!$H$2:$M$2, MATCH(MAX(G1626:L1626), G1626:L1626,0))</f>
        <v>0</v>
      </c>
      <c r="N1626">
        <v>3</v>
      </c>
      <c r="O1626">
        <v>2</v>
      </c>
      <c r="P1626">
        <v>1</v>
      </c>
      <c r="Q1626">
        <v>4</v>
      </c>
      <c r="R1626">
        <v>4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3</v>
      </c>
      <c r="Z1626">
        <v>11</v>
      </c>
      <c r="AA1626">
        <v>0</v>
      </c>
      <c r="AB1626">
        <v>70</v>
      </c>
      <c r="AC1626" t="str" cm="1">
        <f t="array" ref="AC1626">_xlfn.IFS(AB1626 &lt; 30, "&lt; 30", AB1626 &lt; 40, "30-39", AB1626 &lt; 50, "40-49", AB1626 &gt;= 50, "50+")</f>
        <v>50+</v>
      </c>
      <c r="AD1626">
        <v>2212</v>
      </c>
      <c r="AE1626">
        <v>0</v>
      </c>
      <c r="AF1626">
        <v>0</v>
      </c>
      <c r="AG1626">
        <v>0</v>
      </c>
      <c r="AH1626">
        <v>0</v>
      </c>
      <c r="AI1626">
        <v>1</v>
      </c>
      <c r="AJ1626" t="str" cm="1">
        <f t="array" ref="AJ162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62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26">
        <v>0</v>
      </c>
      <c r="AM1626">
        <v>0</v>
      </c>
      <c r="AN1626">
        <v>0</v>
      </c>
      <c r="AO1626">
        <v>0</v>
      </c>
      <c r="AP1626">
        <v>1</v>
      </c>
      <c r="AQ1626" t="str" cm="1">
        <f t="array" ref="AQ162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26" t="str" cm="1">
        <f t="array" ref="AR162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26">
        <v>122</v>
      </c>
      <c r="AT1626">
        <v>106</v>
      </c>
      <c r="AU1626">
        <v>0</v>
      </c>
      <c r="AV1626">
        <v>2</v>
      </c>
      <c r="AW1626" t="s">
        <v>47</v>
      </c>
      <c r="AX1626" t="s">
        <v>13</v>
      </c>
      <c r="AY1626" t="str">
        <f t="shared" si="226"/>
        <v>Store</v>
      </c>
      <c r="AZ1626">
        <v>7</v>
      </c>
      <c r="BA1626" t="s">
        <v>44</v>
      </c>
      <c r="BB1626">
        <f t="shared" si="227"/>
        <v>7</v>
      </c>
      <c r="BC1626">
        <f t="shared" si="228"/>
        <v>138</v>
      </c>
      <c r="BD1626">
        <f t="shared" si="229"/>
        <v>6</v>
      </c>
      <c r="BE1626">
        <f t="shared" si="230"/>
        <v>3</v>
      </c>
      <c r="BF1626">
        <f t="shared" si="231"/>
        <v>3</v>
      </c>
      <c r="BG1626">
        <f t="shared" si="232"/>
        <v>12</v>
      </c>
      <c r="BH1626">
        <f t="shared" si="233"/>
        <v>3</v>
      </c>
      <c r="BI1626" t="str">
        <f>VLOOKUP(BH1626,'Additional Data'!$E$1:$F$12,2,FALSE)</f>
        <v>At Risk</v>
      </c>
      <c r="BJ1626" t="str">
        <f>IF(G1626 &lt;= 'Additional Data'!$Q$2, "Low", IF(G1626 &lt;= 'Additional Data'!$Q$3, "Medium", "High"))</f>
        <v>Medium</v>
      </c>
      <c r="BK1626" t="str">
        <f>IF(K1626 &lt;= 'Additional Data'!$V$2, "Low", IF(K1626 &lt;= 'Additional Data'!$V$3, "Medium", "High"))</f>
        <v>Medium</v>
      </c>
      <c r="BL1626" t="str">
        <f>IF(L1626 &lt;= 'Additional Data'!$AA$2, "Low", IF(L1626 &lt;= 'Additional Data'!$AA$3, "Medium", "High"))</f>
        <v>Medium</v>
      </c>
      <c r="BM1626">
        <v>1625</v>
      </c>
    </row>
    <row r="1627" spans="1:65" x14ac:dyDescent="0.25">
      <c r="A1627">
        <v>22448</v>
      </c>
      <c r="B1627" t="str">
        <f>IF(A1627 &lt;= 'Additional Data'!$B$2,"Low", IF(A1627 &lt;='Additional Data'!$B$3, "Medium", "High"))</f>
        <v>Low</v>
      </c>
      <c r="C1627">
        <v>1</v>
      </c>
      <c r="D1627">
        <v>0</v>
      </c>
      <c r="E1627">
        <v>86</v>
      </c>
      <c r="F1627" t="str">
        <f t="shared" si="225"/>
        <v>Old</v>
      </c>
      <c r="G1627">
        <v>3</v>
      </c>
      <c r="H1627">
        <v>1</v>
      </c>
      <c r="I1627">
        <v>8</v>
      </c>
      <c r="J1627">
        <v>23</v>
      </c>
      <c r="K1627">
        <v>2</v>
      </c>
      <c r="L1627">
        <v>18</v>
      </c>
      <c r="M1627">
        <f>INDEX('Additional Data'!$H$2:$M$2, MATCH(MAX(G1627:L1627), G1627:L1627,0))</f>
        <v>0</v>
      </c>
      <c r="N1627">
        <v>3</v>
      </c>
      <c r="O1627">
        <v>2</v>
      </c>
      <c r="P1627">
        <v>1</v>
      </c>
      <c r="Q1627">
        <v>3</v>
      </c>
      <c r="R1627">
        <v>3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3</v>
      </c>
      <c r="Z1627">
        <v>11</v>
      </c>
      <c r="AA1627">
        <v>0</v>
      </c>
      <c r="AB1627">
        <v>38</v>
      </c>
      <c r="AC1627" t="str" cm="1">
        <f t="array" ref="AC1627">_xlfn.IFS(AB1627 &lt; 30, "&lt; 30", AB1627 &lt; 40, "30-39", AB1627 &lt; 50, "40-49", AB1627 &gt;= 50, "50+")</f>
        <v>30-39</v>
      </c>
      <c r="AD1627">
        <v>2282</v>
      </c>
      <c r="AE1627">
        <v>0</v>
      </c>
      <c r="AF1627">
        <v>1</v>
      </c>
      <c r="AG1627">
        <v>0</v>
      </c>
      <c r="AH1627">
        <v>0</v>
      </c>
      <c r="AI1627">
        <v>0</v>
      </c>
      <c r="AJ1627" t="str" cm="1">
        <f t="array" ref="AJ162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2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27">
        <v>0</v>
      </c>
      <c r="AM1627">
        <v>0</v>
      </c>
      <c r="AN1627">
        <v>1</v>
      </c>
      <c r="AO1627">
        <v>0</v>
      </c>
      <c r="AP1627">
        <v>0</v>
      </c>
      <c r="AQ1627" t="str" cm="1">
        <f t="array" ref="AQ162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27" t="str" cm="1">
        <f t="array" ref="AR162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27">
        <v>37</v>
      </c>
      <c r="AT1627">
        <v>19</v>
      </c>
      <c r="AU1627">
        <v>0</v>
      </c>
      <c r="AV1627">
        <v>1</v>
      </c>
      <c r="AW1627" t="s">
        <v>45</v>
      </c>
      <c r="AX1627" t="s">
        <v>13</v>
      </c>
      <c r="AY1627" t="str">
        <f t="shared" si="226"/>
        <v>Store</v>
      </c>
      <c r="AZ1627">
        <v>6</v>
      </c>
      <c r="BA1627" t="s">
        <v>44</v>
      </c>
      <c r="BB1627">
        <f t="shared" si="227"/>
        <v>6</v>
      </c>
      <c r="BC1627">
        <f t="shared" si="228"/>
        <v>55</v>
      </c>
      <c r="BD1627">
        <f t="shared" si="229"/>
        <v>1.9999999999999996</v>
      </c>
      <c r="BE1627">
        <f t="shared" si="230"/>
        <v>2</v>
      </c>
      <c r="BF1627">
        <f t="shared" si="231"/>
        <v>1</v>
      </c>
      <c r="BG1627">
        <f t="shared" si="232"/>
        <v>5</v>
      </c>
      <c r="BH1627">
        <f t="shared" si="233"/>
        <v>0</v>
      </c>
      <c r="BI1627" t="str">
        <f>VLOOKUP(BH1627,'Additional Data'!$E$1:$F$12,2,FALSE)</f>
        <v>Churned Customer</v>
      </c>
      <c r="BJ1627" t="str">
        <f>IF(G1627 &lt;= 'Additional Data'!$Q$2, "Low", IF(G1627 &lt;= 'Additional Data'!$Q$3, "Medium", "High"))</f>
        <v>Low</v>
      </c>
      <c r="BK1627" t="str">
        <f>IF(K1627 &lt;= 'Additional Data'!$V$2, "Low", IF(K1627 &lt;= 'Additional Data'!$V$3, "Medium", "High"))</f>
        <v>Medium</v>
      </c>
      <c r="BL1627" t="str">
        <f>IF(L1627 &lt;= 'Additional Data'!$AA$2, "Low", IF(L1627 &lt;= 'Additional Data'!$AA$3, "Medium", "High"))</f>
        <v>Medium</v>
      </c>
      <c r="BM1627">
        <v>1626</v>
      </c>
    </row>
    <row r="1628" spans="1:65" x14ac:dyDescent="0.25">
      <c r="A1628">
        <v>82014</v>
      </c>
      <c r="B1628" t="str">
        <f>IF(A1628 &lt;= 'Additional Data'!$B$2,"Low", IF(A1628 &lt;='Additional Data'!$B$3, "Medium", "High"))</f>
        <v>High</v>
      </c>
      <c r="C1628">
        <v>0</v>
      </c>
      <c r="D1628">
        <v>0</v>
      </c>
      <c r="E1628">
        <v>48</v>
      </c>
      <c r="F1628" t="str">
        <f t="shared" si="225"/>
        <v>Mid</v>
      </c>
      <c r="G1628">
        <v>980</v>
      </c>
      <c r="H1628">
        <v>37</v>
      </c>
      <c r="I1628">
        <v>265</v>
      </c>
      <c r="J1628">
        <v>35</v>
      </c>
      <c r="K1628">
        <v>163</v>
      </c>
      <c r="L1628">
        <v>31</v>
      </c>
      <c r="M1628">
        <f>INDEX('Additional Data'!$H$2:$M$2, MATCH(MAX(G1628:L1628), G1628:L1628,0))</f>
        <v>0</v>
      </c>
      <c r="N1628">
        <v>1</v>
      </c>
      <c r="O1628">
        <v>3</v>
      </c>
      <c r="P1628">
        <v>6</v>
      </c>
      <c r="Q1628">
        <v>12</v>
      </c>
      <c r="R1628">
        <v>6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3</v>
      </c>
      <c r="Z1628">
        <v>11</v>
      </c>
      <c r="AA1628">
        <v>1</v>
      </c>
      <c r="AB1628">
        <v>59</v>
      </c>
      <c r="AC1628" t="str" cm="1">
        <f t="array" ref="AC1628">_xlfn.IFS(AB1628 &lt; 30, "&lt; 30", AB1628 &lt; 40, "30-39", AB1628 &lt; 50, "40-49", AB1628 &gt;= 50, "50+")</f>
        <v>50+</v>
      </c>
      <c r="AD1628">
        <v>2837</v>
      </c>
      <c r="AE1628">
        <v>0</v>
      </c>
      <c r="AF1628">
        <v>0</v>
      </c>
      <c r="AG1628">
        <v>1</v>
      </c>
      <c r="AH1628">
        <v>0</v>
      </c>
      <c r="AI1628">
        <v>0</v>
      </c>
      <c r="AJ1628" t="str" cm="1">
        <f t="array" ref="AJ162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62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28">
        <v>0</v>
      </c>
      <c r="AM1628">
        <v>0</v>
      </c>
      <c r="AN1628">
        <v>1</v>
      </c>
      <c r="AO1628">
        <v>0</v>
      </c>
      <c r="AP1628">
        <v>0</v>
      </c>
      <c r="AQ1628" t="str" cm="1">
        <f t="array" ref="AQ162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28" t="str" cm="1">
        <f t="array" ref="AR162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28">
        <v>1480</v>
      </c>
      <c r="AT1628">
        <v>1449</v>
      </c>
      <c r="AU1628">
        <v>0</v>
      </c>
      <c r="AV1628">
        <v>0</v>
      </c>
      <c r="AW1628" t="s">
        <v>43</v>
      </c>
      <c r="AX1628" t="s">
        <v>13</v>
      </c>
      <c r="AY1628" t="str">
        <f t="shared" si="226"/>
        <v>Store</v>
      </c>
      <c r="AZ1628">
        <v>21</v>
      </c>
      <c r="BA1628" t="s">
        <v>44</v>
      </c>
      <c r="BB1628">
        <f t="shared" si="227"/>
        <v>21</v>
      </c>
      <c r="BC1628">
        <f t="shared" si="228"/>
        <v>1511</v>
      </c>
      <c r="BD1628">
        <f t="shared" si="229"/>
        <v>6</v>
      </c>
      <c r="BE1628">
        <f t="shared" si="230"/>
        <v>8</v>
      </c>
      <c r="BF1628">
        <f t="shared" si="231"/>
        <v>8</v>
      </c>
      <c r="BG1628">
        <f t="shared" si="232"/>
        <v>22</v>
      </c>
      <c r="BH1628">
        <f t="shared" si="233"/>
        <v>8</v>
      </c>
      <c r="BI1628" t="str">
        <f>VLOOKUP(BH1628,'Additional Data'!$E$1:$F$12,2,FALSE)</f>
        <v>Top Customer</v>
      </c>
      <c r="BJ1628" t="str">
        <f>IF(G1628 &lt;= 'Additional Data'!$Q$2, "Low", IF(G1628 &lt;= 'Additional Data'!$Q$3, "Medium", "High"))</f>
        <v>High</v>
      </c>
      <c r="BK1628" t="str">
        <f>IF(K1628 &lt;= 'Additional Data'!$V$2, "Low", IF(K1628 &lt;= 'Additional Data'!$V$3, "Medium", "High"))</f>
        <v>High</v>
      </c>
      <c r="BL1628" t="str">
        <f>IF(L1628 &lt;= 'Additional Data'!$AA$2, "Low", IF(L1628 &lt;= 'Additional Data'!$AA$3, "Medium", "High"))</f>
        <v>Medium</v>
      </c>
      <c r="BM1628">
        <v>1627</v>
      </c>
    </row>
    <row r="1629" spans="1:65" x14ac:dyDescent="0.25">
      <c r="A1629">
        <v>34213</v>
      </c>
      <c r="B1629" t="str">
        <f>IF(A1629 &lt;= 'Additional Data'!$B$2,"Low", IF(A1629 &lt;='Additional Data'!$B$3, "Medium", "High"))</f>
        <v>Low</v>
      </c>
      <c r="C1629">
        <v>1</v>
      </c>
      <c r="D1629">
        <v>1</v>
      </c>
      <c r="E1629">
        <v>2</v>
      </c>
      <c r="F1629" t="str">
        <f t="shared" si="225"/>
        <v>Very Recent</v>
      </c>
      <c r="G1629">
        <v>50</v>
      </c>
      <c r="H1629">
        <v>4</v>
      </c>
      <c r="I1629">
        <v>28</v>
      </c>
      <c r="J1629">
        <v>6</v>
      </c>
      <c r="K1629">
        <v>3</v>
      </c>
      <c r="L1629">
        <v>26</v>
      </c>
      <c r="M1629">
        <f>INDEX('Additional Data'!$H$2:$M$2, MATCH(MAX(G1629:L1629), G1629:L1629,0))</f>
        <v>0</v>
      </c>
      <c r="N1629">
        <v>3</v>
      </c>
      <c r="O1629">
        <v>3</v>
      </c>
      <c r="P1629">
        <v>1</v>
      </c>
      <c r="Q1629">
        <v>2</v>
      </c>
      <c r="R1629">
        <v>9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3</v>
      </c>
      <c r="Z1629">
        <v>11</v>
      </c>
      <c r="AA1629">
        <v>1</v>
      </c>
      <c r="AB1629">
        <v>57</v>
      </c>
      <c r="AC1629" t="str" cm="1">
        <f t="array" ref="AC1629">_xlfn.IFS(AB1629 &lt; 30, "&lt; 30", AB1629 &lt; 40, "30-39", AB1629 &lt; 50, "40-49", AB1629 &gt;= 50, "50+")</f>
        <v>50+</v>
      </c>
      <c r="AD1629">
        <v>2819</v>
      </c>
      <c r="AE1629">
        <v>0</v>
      </c>
      <c r="AF1629">
        <v>0</v>
      </c>
      <c r="AG1629">
        <v>0</v>
      </c>
      <c r="AH1629">
        <v>0</v>
      </c>
      <c r="AI1629">
        <v>1</v>
      </c>
      <c r="AJ1629" t="str" cm="1">
        <f t="array" ref="AJ162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62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29">
        <v>0</v>
      </c>
      <c r="AM1629">
        <v>0</v>
      </c>
      <c r="AN1629">
        <v>1</v>
      </c>
      <c r="AO1629">
        <v>0</v>
      </c>
      <c r="AP1629">
        <v>0</v>
      </c>
      <c r="AQ1629" t="str" cm="1">
        <f t="array" ref="AQ162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29" t="str" cm="1">
        <f t="array" ref="AR162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29">
        <v>91</v>
      </c>
      <c r="AT1629">
        <v>65</v>
      </c>
      <c r="AU1629">
        <v>0</v>
      </c>
      <c r="AV1629">
        <v>2</v>
      </c>
      <c r="AW1629" t="s">
        <v>47</v>
      </c>
      <c r="AX1629" t="s">
        <v>11</v>
      </c>
      <c r="AY1629" t="str">
        <f t="shared" si="226"/>
        <v>Web</v>
      </c>
      <c r="AZ1629">
        <v>6</v>
      </c>
      <c r="BA1629" t="s">
        <v>44</v>
      </c>
      <c r="BB1629">
        <f t="shared" si="227"/>
        <v>6</v>
      </c>
      <c r="BC1629">
        <f t="shared" si="228"/>
        <v>117</v>
      </c>
      <c r="BD1629">
        <f t="shared" si="229"/>
        <v>10</v>
      </c>
      <c r="BE1629">
        <f t="shared" si="230"/>
        <v>2</v>
      </c>
      <c r="BF1629">
        <f t="shared" si="231"/>
        <v>3</v>
      </c>
      <c r="BG1629">
        <f t="shared" si="232"/>
        <v>15</v>
      </c>
      <c r="BH1629">
        <f t="shared" si="233"/>
        <v>4</v>
      </c>
      <c r="BI1629" t="str">
        <f>VLOOKUP(BH1629,'Additional Data'!$E$1:$F$12,2,FALSE)</f>
        <v>At Risk</v>
      </c>
      <c r="BJ1629" t="str">
        <f>IF(G1629 &lt;= 'Additional Data'!$Q$2, "Low", IF(G1629 &lt;= 'Additional Data'!$Q$3, "Medium", "High"))</f>
        <v>Medium</v>
      </c>
      <c r="BK1629" t="str">
        <f>IF(K1629 &lt;= 'Additional Data'!$V$2, "Low", IF(K1629 &lt;= 'Additional Data'!$V$3, "Medium", "High"))</f>
        <v>Medium</v>
      </c>
      <c r="BL1629" t="str">
        <f>IF(L1629 &lt;= 'Additional Data'!$AA$2, "Low", IF(L1629 &lt;= 'Additional Data'!$AA$3, "Medium", "High"))</f>
        <v>Medium</v>
      </c>
      <c r="BM1629">
        <v>1628</v>
      </c>
    </row>
    <row r="1630" spans="1:65" x14ac:dyDescent="0.25">
      <c r="A1630">
        <v>25358</v>
      </c>
      <c r="B1630" t="str">
        <f>IF(A1630 &lt;= 'Additional Data'!$B$2,"Low", IF(A1630 &lt;='Additional Data'!$B$3, "Medium", "High"))</f>
        <v>Low</v>
      </c>
      <c r="C1630">
        <v>0</v>
      </c>
      <c r="D1630">
        <v>1</v>
      </c>
      <c r="E1630">
        <v>57</v>
      </c>
      <c r="F1630" t="str">
        <f t="shared" si="225"/>
        <v>Mid</v>
      </c>
      <c r="G1630">
        <v>19</v>
      </c>
      <c r="H1630">
        <v>0</v>
      </c>
      <c r="I1630">
        <v>5</v>
      </c>
      <c r="J1630">
        <v>0</v>
      </c>
      <c r="K1630">
        <v>0</v>
      </c>
      <c r="L1630">
        <v>8</v>
      </c>
      <c r="M1630">
        <f>INDEX('Additional Data'!$H$2:$M$2, MATCH(MAX(G1630:L1630), G1630:L1630,0))</f>
        <v>0</v>
      </c>
      <c r="N1630">
        <v>2</v>
      </c>
      <c r="O1630">
        <v>1</v>
      </c>
      <c r="P1630">
        <v>0</v>
      </c>
      <c r="Q1630">
        <v>3</v>
      </c>
      <c r="R1630">
        <v>6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3</v>
      </c>
      <c r="Z1630">
        <v>11</v>
      </c>
      <c r="AA1630">
        <v>0</v>
      </c>
      <c r="AB1630">
        <v>73</v>
      </c>
      <c r="AC1630" t="str" cm="1">
        <f t="array" ref="AC1630">_xlfn.IFS(AB1630 &lt; 30, "&lt; 30", AB1630 &lt; 40, "30-39", AB1630 &lt; 50, "40-49", AB1630 &gt;= 50, "50+")</f>
        <v>50+</v>
      </c>
      <c r="AD1630">
        <v>2501</v>
      </c>
      <c r="AE1630">
        <v>0</v>
      </c>
      <c r="AF1630">
        <v>0</v>
      </c>
      <c r="AG1630">
        <v>0</v>
      </c>
      <c r="AH1630">
        <v>0</v>
      </c>
      <c r="AI1630">
        <v>1</v>
      </c>
      <c r="AJ1630" t="str" cm="1">
        <f t="array" ref="AJ163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63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30">
        <v>0</v>
      </c>
      <c r="AM1630">
        <v>0</v>
      </c>
      <c r="AN1630">
        <v>0</v>
      </c>
      <c r="AO1630">
        <v>0</v>
      </c>
      <c r="AP1630">
        <v>1</v>
      </c>
      <c r="AQ1630" t="str" cm="1">
        <f t="array" ref="AQ163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30" t="str" cm="1">
        <f t="array" ref="AR163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30">
        <v>24</v>
      </c>
      <c r="AT1630">
        <v>16</v>
      </c>
      <c r="AU1630">
        <v>0</v>
      </c>
      <c r="AV1630">
        <v>1</v>
      </c>
      <c r="AW1630" t="s">
        <v>45</v>
      </c>
      <c r="AX1630" t="s">
        <v>13</v>
      </c>
      <c r="AY1630" t="str">
        <f t="shared" si="226"/>
        <v>Store</v>
      </c>
      <c r="AZ1630">
        <v>4</v>
      </c>
      <c r="BA1630" t="s">
        <v>44</v>
      </c>
      <c r="BB1630">
        <f t="shared" si="227"/>
        <v>4</v>
      </c>
      <c r="BC1630">
        <f t="shared" si="228"/>
        <v>32</v>
      </c>
      <c r="BD1630">
        <f t="shared" si="229"/>
        <v>5</v>
      </c>
      <c r="BE1630">
        <f t="shared" si="230"/>
        <v>0</v>
      </c>
      <c r="BF1630">
        <f t="shared" si="231"/>
        <v>0</v>
      </c>
      <c r="BG1630">
        <f t="shared" si="232"/>
        <v>5</v>
      </c>
      <c r="BH1630">
        <f t="shared" si="233"/>
        <v>0</v>
      </c>
      <c r="BI1630" t="str">
        <f>VLOOKUP(BH1630,'Additional Data'!$E$1:$F$12,2,FALSE)</f>
        <v>Churned Customer</v>
      </c>
      <c r="BJ1630" t="str">
        <f>IF(G1630 &lt;= 'Additional Data'!$Q$2, "Low", IF(G1630 &lt;= 'Additional Data'!$Q$3, "Medium", "High"))</f>
        <v>Low</v>
      </c>
      <c r="BK1630" t="str">
        <f>IF(K1630 &lt;= 'Additional Data'!$V$2, "Low", IF(K1630 &lt;= 'Additional Data'!$V$3, "Medium", "High"))</f>
        <v>Low</v>
      </c>
      <c r="BL1630" t="str">
        <f>IF(L1630 &lt;= 'Additional Data'!$AA$2, "Low", IF(L1630 &lt;= 'Additional Data'!$AA$3, "Medium", "High"))</f>
        <v>Low</v>
      </c>
      <c r="BM1630">
        <v>1629</v>
      </c>
    </row>
    <row r="1631" spans="1:65" x14ac:dyDescent="0.25">
      <c r="A1631">
        <v>35544</v>
      </c>
      <c r="B1631" t="str">
        <f>IF(A1631 &lt;= 'Additional Data'!$B$2,"Low", IF(A1631 &lt;='Additional Data'!$B$3, "Medium", "High"))</f>
        <v>Medium</v>
      </c>
      <c r="C1631">
        <v>1</v>
      </c>
      <c r="D1631">
        <v>0</v>
      </c>
      <c r="E1631">
        <v>77</v>
      </c>
      <c r="F1631" t="str">
        <f t="shared" si="225"/>
        <v>Old</v>
      </c>
      <c r="G1631">
        <v>30</v>
      </c>
      <c r="H1631">
        <v>5</v>
      </c>
      <c r="I1631">
        <v>23</v>
      </c>
      <c r="J1631">
        <v>4</v>
      </c>
      <c r="K1631">
        <v>1</v>
      </c>
      <c r="L1631">
        <v>4</v>
      </c>
      <c r="M1631">
        <f>INDEX('Additional Data'!$H$2:$M$2, MATCH(MAX(G1631:L1631), G1631:L1631,0))</f>
        <v>0</v>
      </c>
      <c r="N1631">
        <v>1</v>
      </c>
      <c r="O1631">
        <v>2</v>
      </c>
      <c r="P1631">
        <v>0</v>
      </c>
      <c r="Q1631">
        <v>3</v>
      </c>
      <c r="R1631">
        <v>7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3</v>
      </c>
      <c r="Z1631">
        <v>11</v>
      </c>
      <c r="AA1631">
        <v>0</v>
      </c>
      <c r="AB1631">
        <v>42</v>
      </c>
      <c r="AC1631" t="str" cm="1">
        <f t="array" ref="AC1631">_xlfn.IFS(AB1631 &lt; 30, "&lt; 30", AB1631 &lt; 40, "30-39", AB1631 &lt; 50, "40-49", AB1631 &gt;= 50, "50+")</f>
        <v>40-49</v>
      </c>
      <c r="AD1631">
        <v>2272</v>
      </c>
      <c r="AE1631">
        <v>0</v>
      </c>
      <c r="AF1631">
        <v>0</v>
      </c>
      <c r="AG1631">
        <v>1</v>
      </c>
      <c r="AH1631">
        <v>0</v>
      </c>
      <c r="AI1631">
        <v>0</v>
      </c>
      <c r="AJ1631" t="str" cm="1">
        <f t="array" ref="AJ163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63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31">
        <v>0</v>
      </c>
      <c r="AM1631">
        <v>0</v>
      </c>
      <c r="AN1631">
        <v>0</v>
      </c>
      <c r="AO1631">
        <v>1</v>
      </c>
      <c r="AP1631">
        <v>0</v>
      </c>
      <c r="AQ1631" t="str" cm="1">
        <f t="array" ref="AQ163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631" t="str" cm="1">
        <f t="array" ref="AR163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31">
        <v>63</v>
      </c>
      <c r="AT1631">
        <v>59</v>
      </c>
      <c r="AU1631">
        <v>0</v>
      </c>
      <c r="AV1631">
        <v>1</v>
      </c>
      <c r="AW1631" t="s">
        <v>47</v>
      </c>
      <c r="AX1631" t="s">
        <v>13</v>
      </c>
      <c r="AY1631" t="str">
        <f t="shared" si="226"/>
        <v>Store</v>
      </c>
      <c r="AZ1631">
        <v>5</v>
      </c>
      <c r="BA1631" t="s">
        <v>44</v>
      </c>
      <c r="BB1631">
        <f t="shared" si="227"/>
        <v>5</v>
      </c>
      <c r="BC1631">
        <f t="shared" si="228"/>
        <v>67</v>
      </c>
      <c r="BD1631">
        <f t="shared" si="229"/>
        <v>3.0000000000000004</v>
      </c>
      <c r="BE1631">
        <f t="shared" si="230"/>
        <v>1</v>
      </c>
      <c r="BF1631">
        <f t="shared" si="231"/>
        <v>2</v>
      </c>
      <c r="BG1631">
        <f t="shared" si="232"/>
        <v>6</v>
      </c>
      <c r="BH1631">
        <f t="shared" si="233"/>
        <v>0</v>
      </c>
      <c r="BI1631" t="str">
        <f>VLOOKUP(BH1631,'Additional Data'!$E$1:$F$12,2,FALSE)</f>
        <v>Churned Customer</v>
      </c>
      <c r="BJ1631" t="str">
        <f>IF(G1631 &lt;= 'Additional Data'!$Q$2, "Low", IF(G1631 &lt;= 'Additional Data'!$Q$3, "Medium", "High"))</f>
        <v>Medium</v>
      </c>
      <c r="BK1631" t="str">
        <f>IF(K1631 &lt;= 'Additional Data'!$V$2, "Low", IF(K1631 &lt;= 'Additional Data'!$V$3, "Medium", "High"))</f>
        <v>Low</v>
      </c>
      <c r="BL1631" t="str">
        <f>IF(L1631 &lt;= 'Additional Data'!$AA$2, "Low", IF(L1631 &lt;= 'Additional Data'!$AA$3, "Medium", "High"))</f>
        <v>Low</v>
      </c>
      <c r="BM1631">
        <v>1630</v>
      </c>
    </row>
    <row r="1632" spans="1:65" x14ac:dyDescent="0.25">
      <c r="A1632">
        <v>36634</v>
      </c>
      <c r="B1632" t="str">
        <f>IF(A1632 &lt;= 'Additional Data'!$B$2,"Low", IF(A1632 &lt;='Additional Data'!$B$3, "Medium", "High"))</f>
        <v>Medium</v>
      </c>
      <c r="C1632">
        <v>0</v>
      </c>
      <c r="D1632">
        <v>1</v>
      </c>
      <c r="E1632">
        <v>0</v>
      </c>
      <c r="F1632" t="str">
        <f t="shared" si="225"/>
        <v>Very Recent</v>
      </c>
      <c r="G1632">
        <v>213</v>
      </c>
      <c r="H1632">
        <v>9</v>
      </c>
      <c r="I1632">
        <v>76</v>
      </c>
      <c r="J1632">
        <v>4</v>
      </c>
      <c r="K1632">
        <v>3</v>
      </c>
      <c r="L1632">
        <v>30</v>
      </c>
      <c r="M1632">
        <f>INDEX('Additional Data'!$H$2:$M$2, MATCH(MAX(G1632:L1632), G1632:L1632,0))</f>
        <v>0</v>
      </c>
      <c r="N1632">
        <v>3</v>
      </c>
      <c r="O1632">
        <v>5</v>
      </c>
      <c r="P1632">
        <v>2</v>
      </c>
      <c r="Q1632">
        <v>5</v>
      </c>
      <c r="R1632">
        <v>7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3</v>
      </c>
      <c r="Z1632">
        <v>11</v>
      </c>
      <c r="AA1632">
        <v>0</v>
      </c>
      <c r="AB1632">
        <v>66</v>
      </c>
      <c r="AC1632" t="str" cm="1">
        <f t="array" ref="AC1632">_xlfn.IFS(AB1632 &lt; 30, "&lt; 30", AB1632 &lt; 40, "30-39", AB1632 &lt; 50, "40-49", AB1632 &gt;= 50, "50+")</f>
        <v>50+</v>
      </c>
      <c r="AD1632">
        <v>2556</v>
      </c>
      <c r="AE1632">
        <v>0</v>
      </c>
      <c r="AF1632">
        <v>0</v>
      </c>
      <c r="AG1632">
        <v>0</v>
      </c>
      <c r="AH1632">
        <v>1</v>
      </c>
      <c r="AI1632">
        <v>0</v>
      </c>
      <c r="AJ1632" t="str" cm="1">
        <f t="array" ref="AJ163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3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32">
        <v>0</v>
      </c>
      <c r="AM1632">
        <v>0</v>
      </c>
      <c r="AN1632">
        <v>0</v>
      </c>
      <c r="AO1632">
        <v>1</v>
      </c>
      <c r="AP1632">
        <v>0</v>
      </c>
      <c r="AQ1632" t="str" cm="1">
        <f t="array" ref="AQ163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632" t="str" cm="1">
        <f t="array" ref="AR163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32">
        <v>305</v>
      </c>
      <c r="AT1632">
        <v>275</v>
      </c>
      <c r="AU1632">
        <v>0</v>
      </c>
      <c r="AV1632">
        <v>1</v>
      </c>
      <c r="AW1632" t="s">
        <v>47</v>
      </c>
      <c r="AX1632" t="s">
        <v>11</v>
      </c>
      <c r="AY1632" t="str">
        <f t="shared" si="226"/>
        <v>Web</v>
      </c>
      <c r="AZ1632">
        <v>12</v>
      </c>
      <c r="BA1632" t="s">
        <v>44</v>
      </c>
      <c r="BB1632">
        <f t="shared" si="227"/>
        <v>12</v>
      </c>
      <c r="BC1632">
        <f t="shared" si="228"/>
        <v>335</v>
      </c>
      <c r="BD1632">
        <f t="shared" si="229"/>
        <v>10</v>
      </c>
      <c r="BE1632">
        <f t="shared" si="230"/>
        <v>4</v>
      </c>
      <c r="BF1632">
        <f t="shared" si="231"/>
        <v>4</v>
      </c>
      <c r="BG1632">
        <f t="shared" si="232"/>
        <v>18</v>
      </c>
      <c r="BH1632">
        <f t="shared" si="233"/>
        <v>6</v>
      </c>
      <c r="BI1632" t="str">
        <f>VLOOKUP(BH1632,'Additional Data'!$E$1:$F$12,2,FALSE)</f>
        <v>Loyal Customer</v>
      </c>
      <c r="BJ1632" t="str">
        <f>IF(G1632 &lt;= 'Additional Data'!$Q$2, "Low", IF(G1632 &lt;= 'Additional Data'!$Q$3, "Medium", "High"))</f>
        <v>Medium</v>
      </c>
      <c r="BK1632" t="str">
        <f>IF(K1632 &lt;= 'Additional Data'!$V$2, "Low", IF(K1632 &lt;= 'Additional Data'!$V$3, "Medium", "High"))</f>
        <v>Medium</v>
      </c>
      <c r="BL1632" t="str">
        <f>IF(L1632 &lt;= 'Additional Data'!$AA$2, "Low", IF(L1632 &lt;= 'Additional Data'!$AA$3, "Medium", "High"))</f>
        <v>Medium</v>
      </c>
      <c r="BM1632">
        <v>1631</v>
      </c>
    </row>
    <row r="1633" spans="1:65" x14ac:dyDescent="0.25">
      <c r="A1633">
        <v>62670</v>
      </c>
      <c r="B1633" t="str">
        <f>IF(A1633 &lt;= 'Additional Data'!$B$2,"Low", IF(A1633 &lt;='Additional Data'!$B$3, "Medium", "High"))</f>
        <v>Medium</v>
      </c>
      <c r="C1633">
        <v>0</v>
      </c>
      <c r="D1633">
        <v>1</v>
      </c>
      <c r="E1633">
        <v>57</v>
      </c>
      <c r="F1633" t="str">
        <f t="shared" si="225"/>
        <v>Mid</v>
      </c>
      <c r="G1633">
        <v>539</v>
      </c>
      <c r="H1633">
        <v>30</v>
      </c>
      <c r="I1633">
        <v>92</v>
      </c>
      <c r="J1633">
        <v>80</v>
      </c>
      <c r="K1633">
        <v>46</v>
      </c>
      <c r="L1633">
        <v>38</v>
      </c>
      <c r="M1633">
        <f>INDEX('Additional Data'!$H$2:$M$2, MATCH(MAX(G1633:L1633), G1633:L1633,0))</f>
        <v>0</v>
      </c>
      <c r="N1633">
        <v>1</v>
      </c>
      <c r="O1633">
        <v>5</v>
      </c>
      <c r="P1633">
        <v>3</v>
      </c>
      <c r="Q1633">
        <v>13</v>
      </c>
      <c r="R1633">
        <v>3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3</v>
      </c>
      <c r="Z1633">
        <v>11</v>
      </c>
      <c r="AA1633">
        <v>0</v>
      </c>
      <c r="AB1633">
        <v>66</v>
      </c>
      <c r="AC1633" t="str" cm="1">
        <f t="array" ref="AC1633">_xlfn.IFS(AB1633 &lt; 30, "&lt; 30", AB1633 &lt; 40, "30-39", AB1633 &lt; 50, "40-49", AB1633 &gt;= 50, "50+")</f>
        <v>50+</v>
      </c>
      <c r="AD1633">
        <v>2306</v>
      </c>
      <c r="AE1633">
        <v>0</v>
      </c>
      <c r="AF1633">
        <v>1</v>
      </c>
      <c r="AG1633">
        <v>0</v>
      </c>
      <c r="AH1633">
        <v>0</v>
      </c>
      <c r="AI1633">
        <v>0</v>
      </c>
      <c r="AJ1633" t="str" cm="1">
        <f t="array" ref="AJ163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3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33">
        <v>0</v>
      </c>
      <c r="AM1633">
        <v>0</v>
      </c>
      <c r="AN1633">
        <v>0</v>
      </c>
      <c r="AO1633">
        <v>0</v>
      </c>
      <c r="AP1633">
        <v>1</v>
      </c>
      <c r="AQ1633" t="str" cm="1">
        <f t="array" ref="AQ163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33" t="str" cm="1">
        <f t="array" ref="AR163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33">
        <v>787</v>
      </c>
      <c r="AT1633">
        <v>749</v>
      </c>
      <c r="AU1633">
        <v>0</v>
      </c>
      <c r="AV1633">
        <v>1</v>
      </c>
      <c r="AW1633" t="s">
        <v>46</v>
      </c>
      <c r="AX1633" t="s">
        <v>13</v>
      </c>
      <c r="AY1633" t="str">
        <f t="shared" si="226"/>
        <v>Store</v>
      </c>
      <c r="AZ1633">
        <v>21</v>
      </c>
      <c r="BA1633" t="s">
        <v>44</v>
      </c>
      <c r="BB1633">
        <f t="shared" si="227"/>
        <v>21</v>
      </c>
      <c r="BC1633">
        <f t="shared" si="228"/>
        <v>825</v>
      </c>
      <c r="BD1633">
        <f t="shared" si="229"/>
        <v>5</v>
      </c>
      <c r="BE1633">
        <f t="shared" si="230"/>
        <v>8</v>
      </c>
      <c r="BF1633">
        <f t="shared" si="231"/>
        <v>6</v>
      </c>
      <c r="BG1633">
        <f t="shared" si="232"/>
        <v>19</v>
      </c>
      <c r="BH1633">
        <f t="shared" si="233"/>
        <v>7</v>
      </c>
      <c r="BI1633" t="str">
        <f>VLOOKUP(BH1633,'Additional Data'!$E$1:$F$12,2,FALSE)</f>
        <v>Loyal Customer</v>
      </c>
      <c r="BJ1633" t="str">
        <f>IF(G1633 &lt;= 'Additional Data'!$Q$2, "Low", IF(G1633 &lt;= 'Additional Data'!$Q$3, "Medium", "High"))</f>
        <v>High</v>
      </c>
      <c r="BK1633" t="str">
        <f>IF(K1633 &lt;= 'Additional Data'!$V$2, "Low", IF(K1633 &lt;= 'Additional Data'!$V$3, "Medium", "High"))</f>
        <v>High</v>
      </c>
      <c r="BL1633" t="str">
        <f>IF(L1633 &lt;= 'Additional Data'!$AA$2, "Low", IF(L1633 &lt;= 'Additional Data'!$AA$3, "Medium", "High"))</f>
        <v>Medium</v>
      </c>
      <c r="BM1633">
        <v>1632</v>
      </c>
    </row>
    <row r="1634" spans="1:65" x14ac:dyDescent="0.25">
      <c r="A1634">
        <v>50334</v>
      </c>
      <c r="B1634" t="str">
        <f>IF(A1634 &lt;= 'Additional Data'!$B$2,"Low", IF(A1634 &lt;='Additional Data'!$B$3, "Medium", "High"))</f>
        <v>Medium</v>
      </c>
      <c r="C1634">
        <v>0</v>
      </c>
      <c r="D1634">
        <v>1</v>
      </c>
      <c r="E1634">
        <v>24</v>
      </c>
      <c r="F1634" t="str">
        <f t="shared" si="225"/>
        <v>Recent</v>
      </c>
      <c r="G1634">
        <v>284</v>
      </c>
      <c r="H1634">
        <v>16</v>
      </c>
      <c r="I1634">
        <v>160</v>
      </c>
      <c r="J1634">
        <v>84</v>
      </c>
      <c r="K1634">
        <v>16</v>
      </c>
      <c r="L1634">
        <v>134</v>
      </c>
      <c r="M1634">
        <f>INDEX('Additional Data'!$H$2:$M$2, MATCH(MAX(G1634:L1634), G1634:L1634,0))</f>
        <v>0</v>
      </c>
      <c r="N1634">
        <v>6</v>
      </c>
      <c r="O1634">
        <v>7</v>
      </c>
      <c r="P1634">
        <v>4</v>
      </c>
      <c r="Q1634">
        <v>6</v>
      </c>
      <c r="R1634">
        <v>6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3</v>
      </c>
      <c r="Z1634">
        <v>11</v>
      </c>
      <c r="AA1634">
        <v>0</v>
      </c>
      <c r="AB1634">
        <v>48</v>
      </c>
      <c r="AC1634" t="str" cm="1">
        <f t="array" ref="AC1634">_xlfn.IFS(AB1634 &lt; 30, "&lt; 30", AB1634 &lt; 40, "30-39", AB1634 &lt; 50, "40-49", AB1634 &gt;= 50, "50+")</f>
        <v>40-49</v>
      </c>
      <c r="AD1634">
        <v>2499</v>
      </c>
      <c r="AE1634">
        <v>0</v>
      </c>
      <c r="AF1634">
        <v>0</v>
      </c>
      <c r="AG1634">
        <v>0</v>
      </c>
      <c r="AH1634">
        <v>1</v>
      </c>
      <c r="AI1634">
        <v>0</v>
      </c>
      <c r="AJ1634" t="str" cm="1">
        <f t="array" ref="AJ163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3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34">
        <v>1</v>
      </c>
      <c r="AM1634">
        <v>0</v>
      </c>
      <c r="AN1634">
        <v>0</v>
      </c>
      <c r="AO1634">
        <v>0</v>
      </c>
      <c r="AP1634">
        <v>0</v>
      </c>
      <c r="AQ1634" t="str" cm="1">
        <f t="array" ref="AQ163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634" t="str" cm="1">
        <f t="array" ref="AR163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634">
        <v>560</v>
      </c>
      <c r="AT1634">
        <v>426</v>
      </c>
      <c r="AU1634">
        <v>0</v>
      </c>
      <c r="AV1634">
        <v>1</v>
      </c>
      <c r="AW1634" t="s">
        <v>46</v>
      </c>
      <c r="AX1634" t="s">
        <v>11</v>
      </c>
      <c r="AY1634" t="str">
        <f t="shared" si="226"/>
        <v>Web</v>
      </c>
      <c r="AZ1634">
        <v>17</v>
      </c>
      <c r="BA1634" t="s">
        <v>44</v>
      </c>
      <c r="BB1634">
        <f t="shared" si="227"/>
        <v>17</v>
      </c>
      <c r="BC1634">
        <f t="shared" si="228"/>
        <v>694</v>
      </c>
      <c r="BD1634">
        <f t="shared" si="229"/>
        <v>8</v>
      </c>
      <c r="BE1634">
        <f t="shared" si="230"/>
        <v>6</v>
      </c>
      <c r="BF1634">
        <f t="shared" si="231"/>
        <v>6</v>
      </c>
      <c r="BG1634">
        <f t="shared" si="232"/>
        <v>20</v>
      </c>
      <c r="BH1634">
        <f t="shared" si="233"/>
        <v>7</v>
      </c>
      <c r="BI1634" t="str">
        <f>VLOOKUP(BH1634,'Additional Data'!$E$1:$F$12,2,FALSE)</f>
        <v>Loyal Customer</v>
      </c>
      <c r="BJ1634" t="str">
        <f>IF(G1634 &lt;= 'Additional Data'!$Q$2, "Low", IF(G1634 &lt;= 'Additional Data'!$Q$3, "Medium", "High"))</f>
        <v>Medium</v>
      </c>
      <c r="BK1634" t="str">
        <f>IF(K1634 &lt;= 'Additional Data'!$V$2, "Low", IF(K1634 &lt;= 'Additional Data'!$V$3, "Medium", "High"))</f>
        <v>Medium</v>
      </c>
      <c r="BL1634" t="str">
        <f>IF(L1634 &lt;= 'Additional Data'!$AA$2, "Low", IF(L1634 &lt;= 'Additional Data'!$AA$3, "Medium", "High"))</f>
        <v>High</v>
      </c>
      <c r="BM1634">
        <v>1633</v>
      </c>
    </row>
    <row r="1635" spans="1:65" x14ac:dyDescent="0.25">
      <c r="A1635">
        <v>72066</v>
      </c>
      <c r="B1635" t="str">
        <f>IF(A1635 &lt;= 'Additional Data'!$B$2,"Low", IF(A1635 &lt;='Additional Data'!$B$3, "Medium", "High"))</f>
        <v>High</v>
      </c>
      <c r="C1635">
        <v>0</v>
      </c>
      <c r="D1635">
        <v>0</v>
      </c>
      <c r="E1635">
        <v>55</v>
      </c>
      <c r="F1635" t="str">
        <f t="shared" si="225"/>
        <v>Mid</v>
      </c>
      <c r="G1635">
        <v>1003</v>
      </c>
      <c r="H1635">
        <v>34</v>
      </c>
      <c r="I1635">
        <v>536</v>
      </c>
      <c r="J1635">
        <v>134</v>
      </c>
      <c r="K1635">
        <v>51</v>
      </c>
      <c r="L1635">
        <v>34</v>
      </c>
      <c r="M1635">
        <f>INDEX('Additional Data'!$H$2:$M$2, MATCH(MAX(G1635:L1635), G1635:L1635,0))</f>
        <v>0</v>
      </c>
      <c r="N1635">
        <v>1</v>
      </c>
      <c r="O1635">
        <v>4</v>
      </c>
      <c r="P1635">
        <v>6</v>
      </c>
      <c r="Q1635">
        <v>6</v>
      </c>
      <c r="R1635">
        <v>2</v>
      </c>
      <c r="S1635">
        <v>0</v>
      </c>
      <c r="T1635">
        <v>0</v>
      </c>
      <c r="U1635">
        <v>1</v>
      </c>
      <c r="V1635">
        <v>1</v>
      </c>
      <c r="W1635">
        <v>0</v>
      </c>
      <c r="X1635">
        <v>0</v>
      </c>
      <c r="Y1635">
        <v>3</v>
      </c>
      <c r="Z1635">
        <v>11</v>
      </c>
      <c r="AA1635">
        <v>1</v>
      </c>
      <c r="AB1635">
        <v>39</v>
      </c>
      <c r="AC1635" t="str" cm="1">
        <f t="array" ref="AC1635">_xlfn.IFS(AB1635 &lt; 30, "&lt; 30", AB1635 &lt; 40, "30-39", AB1635 &lt; 50, "40-49", AB1635 &gt;= 50, "50+")</f>
        <v>30-39</v>
      </c>
      <c r="AD1635">
        <v>2165</v>
      </c>
      <c r="AE1635">
        <v>0</v>
      </c>
      <c r="AF1635">
        <v>0</v>
      </c>
      <c r="AG1635">
        <v>1</v>
      </c>
      <c r="AH1635">
        <v>0</v>
      </c>
      <c r="AI1635">
        <v>0</v>
      </c>
      <c r="AJ1635" t="str" cm="1">
        <f t="array" ref="AJ163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63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35">
        <v>0</v>
      </c>
      <c r="AM1635">
        <v>0</v>
      </c>
      <c r="AN1635">
        <v>1</v>
      </c>
      <c r="AO1635">
        <v>0</v>
      </c>
      <c r="AP1635">
        <v>0</v>
      </c>
      <c r="AQ1635" t="str" cm="1">
        <f t="array" ref="AQ163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35" t="str" cm="1">
        <f t="array" ref="AR163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35">
        <v>1758</v>
      </c>
      <c r="AT1635">
        <v>1724</v>
      </c>
      <c r="AU1635">
        <v>2</v>
      </c>
      <c r="AV1635">
        <v>0</v>
      </c>
      <c r="AW1635" t="s">
        <v>43</v>
      </c>
      <c r="AX1635" t="s">
        <v>12</v>
      </c>
      <c r="AY1635" t="str">
        <f t="shared" si="226"/>
        <v>Catalog</v>
      </c>
      <c r="AZ1635">
        <v>16</v>
      </c>
      <c r="BA1635" t="s">
        <v>48</v>
      </c>
      <c r="BB1635">
        <f t="shared" si="227"/>
        <v>16</v>
      </c>
      <c r="BC1635">
        <f t="shared" si="228"/>
        <v>1792</v>
      </c>
      <c r="BD1635">
        <f t="shared" si="229"/>
        <v>5</v>
      </c>
      <c r="BE1635">
        <f t="shared" si="230"/>
        <v>6</v>
      </c>
      <c r="BF1635">
        <f t="shared" si="231"/>
        <v>9</v>
      </c>
      <c r="BG1635">
        <f t="shared" si="232"/>
        <v>20</v>
      </c>
      <c r="BH1635">
        <f t="shared" si="233"/>
        <v>7</v>
      </c>
      <c r="BI1635" t="str">
        <f>VLOOKUP(BH1635,'Additional Data'!$E$1:$F$12,2,FALSE)</f>
        <v>Loyal Customer</v>
      </c>
      <c r="BJ1635" t="str">
        <f>IF(G1635 &lt;= 'Additional Data'!$Q$2, "Low", IF(G1635 &lt;= 'Additional Data'!$Q$3, "Medium", "High"))</f>
        <v>High</v>
      </c>
      <c r="BK1635" t="str">
        <f>IF(K1635 &lt;= 'Additional Data'!$V$2, "Low", IF(K1635 &lt;= 'Additional Data'!$V$3, "Medium", "High"))</f>
        <v>High</v>
      </c>
      <c r="BL1635" t="str">
        <f>IF(L1635 &lt;= 'Additional Data'!$AA$2, "Low", IF(L1635 &lt;= 'Additional Data'!$AA$3, "Medium", "High"))</f>
        <v>Medium</v>
      </c>
      <c r="BM1635">
        <v>1634</v>
      </c>
    </row>
    <row r="1636" spans="1:65" x14ac:dyDescent="0.25">
      <c r="A1636">
        <v>50729</v>
      </c>
      <c r="B1636" t="str">
        <f>IF(A1636 &lt;= 'Additional Data'!$B$2,"Low", IF(A1636 &lt;='Additional Data'!$B$3, "Medium", "High"))</f>
        <v>Medium</v>
      </c>
      <c r="C1636">
        <v>1</v>
      </c>
      <c r="D1636">
        <v>1</v>
      </c>
      <c r="E1636">
        <v>62</v>
      </c>
      <c r="F1636" t="str">
        <f t="shared" si="225"/>
        <v>Old</v>
      </c>
      <c r="G1636">
        <v>239</v>
      </c>
      <c r="H1636">
        <v>13</v>
      </c>
      <c r="I1636">
        <v>143</v>
      </c>
      <c r="J1636">
        <v>45</v>
      </c>
      <c r="K1636">
        <v>4</v>
      </c>
      <c r="L1636">
        <v>52</v>
      </c>
      <c r="M1636">
        <f>INDEX('Additional Data'!$H$2:$M$2, MATCH(MAX(G1636:L1636), G1636:L1636,0))</f>
        <v>0</v>
      </c>
      <c r="N1636">
        <v>9</v>
      </c>
      <c r="O1636">
        <v>6</v>
      </c>
      <c r="P1636">
        <v>2</v>
      </c>
      <c r="Q1636">
        <v>7</v>
      </c>
      <c r="R1636">
        <v>6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3</v>
      </c>
      <c r="Z1636">
        <v>11</v>
      </c>
      <c r="AA1636">
        <v>0</v>
      </c>
      <c r="AB1636">
        <v>62</v>
      </c>
      <c r="AC1636" t="str" cm="1">
        <f t="array" ref="AC1636">_xlfn.IFS(AB1636 &lt; 30, "&lt; 30", AB1636 &lt; 40, "30-39", AB1636 &lt; 50, "40-49", AB1636 &gt;= 50, "50+")</f>
        <v>50+</v>
      </c>
      <c r="AD1636">
        <v>2582</v>
      </c>
      <c r="AE1636">
        <v>0</v>
      </c>
      <c r="AF1636">
        <v>0</v>
      </c>
      <c r="AG1636">
        <v>1</v>
      </c>
      <c r="AH1636">
        <v>0</v>
      </c>
      <c r="AI1636">
        <v>0</v>
      </c>
      <c r="AJ1636" t="str" cm="1">
        <f t="array" ref="AJ163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63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36">
        <v>0</v>
      </c>
      <c r="AM1636">
        <v>0</v>
      </c>
      <c r="AN1636">
        <v>0</v>
      </c>
      <c r="AO1636">
        <v>0</v>
      </c>
      <c r="AP1636">
        <v>1</v>
      </c>
      <c r="AQ1636" t="str" cm="1">
        <f t="array" ref="AQ163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36" t="str" cm="1">
        <f t="array" ref="AR163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36">
        <v>444</v>
      </c>
      <c r="AT1636">
        <v>392</v>
      </c>
      <c r="AU1636">
        <v>0</v>
      </c>
      <c r="AV1636">
        <v>2</v>
      </c>
      <c r="AW1636" t="s">
        <v>46</v>
      </c>
      <c r="AX1636" t="s">
        <v>13</v>
      </c>
      <c r="AY1636" t="str">
        <f t="shared" si="226"/>
        <v>Store</v>
      </c>
      <c r="AZ1636">
        <v>15</v>
      </c>
      <c r="BA1636" t="s">
        <v>44</v>
      </c>
      <c r="BB1636">
        <f t="shared" si="227"/>
        <v>15</v>
      </c>
      <c r="BC1636">
        <f t="shared" si="228"/>
        <v>496</v>
      </c>
      <c r="BD1636">
        <f t="shared" si="229"/>
        <v>4</v>
      </c>
      <c r="BE1636">
        <f t="shared" si="230"/>
        <v>5</v>
      </c>
      <c r="BF1636">
        <f t="shared" si="231"/>
        <v>5</v>
      </c>
      <c r="BG1636">
        <f t="shared" si="232"/>
        <v>14</v>
      </c>
      <c r="BH1636">
        <f t="shared" si="233"/>
        <v>4</v>
      </c>
      <c r="BI1636" t="str">
        <f>VLOOKUP(BH1636,'Additional Data'!$E$1:$F$12,2,FALSE)</f>
        <v>At Risk</v>
      </c>
      <c r="BJ1636" t="str">
        <f>IF(G1636 &lt;= 'Additional Data'!$Q$2, "Low", IF(G1636 &lt;= 'Additional Data'!$Q$3, "Medium", "High"))</f>
        <v>Medium</v>
      </c>
      <c r="BK1636" t="str">
        <f>IF(K1636 &lt;= 'Additional Data'!$V$2, "Low", IF(K1636 &lt;= 'Additional Data'!$V$3, "Medium", "High"))</f>
        <v>Medium</v>
      </c>
      <c r="BL1636" t="str">
        <f>IF(L1636 &lt;= 'Additional Data'!$AA$2, "Low", IF(L1636 &lt;= 'Additional Data'!$AA$3, "Medium", "High"))</f>
        <v>Medium</v>
      </c>
      <c r="BM1636">
        <v>1635</v>
      </c>
    </row>
    <row r="1637" spans="1:65" x14ac:dyDescent="0.25">
      <c r="A1637">
        <v>34916</v>
      </c>
      <c r="B1637" t="str">
        <f>IF(A1637 &lt;= 'Additional Data'!$B$2,"Low", IF(A1637 &lt;='Additional Data'!$B$3, "Medium", "High"))</f>
        <v>Low</v>
      </c>
      <c r="C1637">
        <v>2</v>
      </c>
      <c r="D1637">
        <v>0</v>
      </c>
      <c r="E1637">
        <v>89</v>
      </c>
      <c r="F1637" t="str">
        <f t="shared" si="225"/>
        <v>Old</v>
      </c>
      <c r="G1637">
        <v>51</v>
      </c>
      <c r="H1637">
        <v>23</v>
      </c>
      <c r="I1637">
        <v>82</v>
      </c>
      <c r="J1637">
        <v>33</v>
      </c>
      <c r="K1637">
        <v>0</v>
      </c>
      <c r="L1637">
        <v>42</v>
      </c>
      <c r="M1637">
        <f>INDEX('Additional Data'!$H$2:$M$2, MATCH(MAX(G1637:L1637), G1637:L1637,0))</f>
        <v>0</v>
      </c>
      <c r="N1637">
        <v>4</v>
      </c>
      <c r="O1637">
        <v>5</v>
      </c>
      <c r="P1637">
        <v>1</v>
      </c>
      <c r="Q1637">
        <v>3</v>
      </c>
      <c r="R1637">
        <v>9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3</v>
      </c>
      <c r="Z1637">
        <v>11</v>
      </c>
      <c r="AA1637">
        <v>0</v>
      </c>
      <c r="AB1637">
        <v>52</v>
      </c>
      <c r="AC1637" t="str" cm="1">
        <f t="array" ref="AC1637">_xlfn.IFS(AB1637 &lt; 30, "&lt; 30", AB1637 &lt; 40, "30-39", AB1637 &lt; 50, "40-49", AB1637 &gt;= 50, "50+")</f>
        <v>50+</v>
      </c>
      <c r="AD1637">
        <v>2569</v>
      </c>
      <c r="AE1637">
        <v>0</v>
      </c>
      <c r="AF1637">
        <v>0</v>
      </c>
      <c r="AG1637">
        <v>0</v>
      </c>
      <c r="AH1637">
        <v>1</v>
      </c>
      <c r="AI1637">
        <v>0</v>
      </c>
      <c r="AJ1637" t="str" cm="1">
        <f t="array" ref="AJ163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3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37">
        <v>0</v>
      </c>
      <c r="AM1637">
        <v>0</v>
      </c>
      <c r="AN1637">
        <v>1</v>
      </c>
      <c r="AO1637">
        <v>0</v>
      </c>
      <c r="AP1637">
        <v>0</v>
      </c>
      <c r="AQ1637" t="str" cm="1">
        <f t="array" ref="AQ163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37" t="str" cm="1">
        <f t="array" ref="AR163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37">
        <v>189</v>
      </c>
      <c r="AT1637">
        <v>147</v>
      </c>
      <c r="AU1637">
        <v>0</v>
      </c>
      <c r="AV1637">
        <v>2</v>
      </c>
      <c r="AW1637" t="s">
        <v>47</v>
      </c>
      <c r="AX1637" t="s">
        <v>11</v>
      </c>
      <c r="AY1637" t="str">
        <f t="shared" si="226"/>
        <v>Web</v>
      </c>
      <c r="AZ1637">
        <v>9</v>
      </c>
      <c r="BA1637" t="s">
        <v>44</v>
      </c>
      <c r="BB1637">
        <f t="shared" si="227"/>
        <v>9</v>
      </c>
      <c r="BC1637">
        <f t="shared" si="228"/>
        <v>231</v>
      </c>
      <c r="BD1637">
        <f t="shared" si="229"/>
        <v>1.9999999999999996</v>
      </c>
      <c r="BE1637">
        <f t="shared" si="230"/>
        <v>3</v>
      </c>
      <c r="BF1637">
        <f t="shared" si="231"/>
        <v>4</v>
      </c>
      <c r="BG1637">
        <f t="shared" si="232"/>
        <v>9</v>
      </c>
      <c r="BH1637">
        <f t="shared" si="233"/>
        <v>2</v>
      </c>
      <c r="BI1637" t="str">
        <f>VLOOKUP(BH1637,'Additional Data'!$E$1:$F$12,2,FALSE)</f>
        <v>Churned Customer</v>
      </c>
      <c r="BJ1637" t="str">
        <f>IF(G1637 &lt;= 'Additional Data'!$Q$2, "Low", IF(G1637 &lt;= 'Additional Data'!$Q$3, "Medium", "High"))</f>
        <v>Medium</v>
      </c>
      <c r="BK1637" t="str">
        <f>IF(K1637 &lt;= 'Additional Data'!$V$2, "Low", IF(K1637 &lt;= 'Additional Data'!$V$3, "Medium", "High"))</f>
        <v>Low</v>
      </c>
      <c r="BL1637" t="str">
        <f>IF(L1637 &lt;= 'Additional Data'!$AA$2, "Low", IF(L1637 &lt;= 'Additional Data'!$AA$3, "Medium", "High"))</f>
        <v>Medium</v>
      </c>
      <c r="BM1637">
        <v>1636</v>
      </c>
    </row>
    <row r="1638" spans="1:65" x14ac:dyDescent="0.25">
      <c r="A1638">
        <v>64892</v>
      </c>
      <c r="B1638" t="str">
        <f>IF(A1638 &lt;= 'Additional Data'!$B$2,"Low", IF(A1638 &lt;='Additional Data'!$B$3, "Medium", "High"))</f>
        <v>Medium</v>
      </c>
      <c r="C1638">
        <v>0</v>
      </c>
      <c r="D1638">
        <v>1</v>
      </c>
      <c r="E1638">
        <v>77</v>
      </c>
      <c r="F1638" t="str">
        <f t="shared" si="225"/>
        <v>Old</v>
      </c>
      <c r="G1638">
        <v>527</v>
      </c>
      <c r="H1638">
        <v>24</v>
      </c>
      <c r="I1638">
        <v>230</v>
      </c>
      <c r="J1638">
        <v>32</v>
      </c>
      <c r="K1638">
        <v>24</v>
      </c>
      <c r="L1638">
        <v>65</v>
      </c>
      <c r="M1638">
        <f>INDEX('Additional Data'!$H$2:$M$2, MATCH(MAX(G1638:L1638), G1638:L1638,0))</f>
        <v>0</v>
      </c>
      <c r="N1638">
        <v>2</v>
      </c>
      <c r="O1638">
        <v>6</v>
      </c>
      <c r="P1638">
        <v>4</v>
      </c>
      <c r="Q1638">
        <v>12</v>
      </c>
      <c r="R1638">
        <v>4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3</v>
      </c>
      <c r="Z1638">
        <v>11</v>
      </c>
      <c r="AA1638">
        <v>0</v>
      </c>
      <c r="AB1638">
        <v>44</v>
      </c>
      <c r="AC1638" t="str" cm="1">
        <f t="array" ref="AC1638">_xlfn.IFS(AB1638 &lt; 30, "&lt; 30", AB1638 &lt; 40, "30-39", AB1638 &lt; 50, "40-49", AB1638 &gt;= 50, "50+")</f>
        <v>40-49</v>
      </c>
      <c r="AD1638">
        <v>2190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 t="str" cm="1">
        <f t="array" ref="AJ163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63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38">
        <v>0</v>
      </c>
      <c r="AM1638">
        <v>0</v>
      </c>
      <c r="AN1638">
        <v>1</v>
      </c>
      <c r="AO1638">
        <v>0</v>
      </c>
      <c r="AP1638">
        <v>0</v>
      </c>
      <c r="AQ1638" t="str" cm="1">
        <f t="array" ref="AQ163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38" t="str" cm="1">
        <f t="array" ref="AR163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38">
        <v>837</v>
      </c>
      <c r="AT1638">
        <v>772</v>
      </c>
      <c r="AU1638">
        <v>0</v>
      </c>
      <c r="AV1638">
        <v>1</v>
      </c>
      <c r="AW1638" t="s">
        <v>46</v>
      </c>
      <c r="AX1638" t="s">
        <v>13</v>
      </c>
      <c r="AY1638" t="str">
        <f t="shared" si="226"/>
        <v>Store</v>
      </c>
      <c r="AZ1638">
        <v>22</v>
      </c>
      <c r="BA1638" t="s">
        <v>44</v>
      </c>
      <c r="BB1638">
        <f t="shared" si="227"/>
        <v>22</v>
      </c>
      <c r="BC1638">
        <f t="shared" si="228"/>
        <v>902</v>
      </c>
      <c r="BD1638">
        <f t="shared" si="229"/>
        <v>3.0000000000000004</v>
      </c>
      <c r="BE1638">
        <f t="shared" si="230"/>
        <v>8</v>
      </c>
      <c r="BF1638">
        <f t="shared" si="231"/>
        <v>6</v>
      </c>
      <c r="BG1638">
        <f t="shared" si="232"/>
        <v>17</v>
      </c>
      <c r="BH1638">
        <f t="shared" si="233"/>
        <v>5</v>
      </c>
      <c r="BI1638" t="str">
        <f>VLOOKUP(BH1638,'Additional Data'!$E$1:$F$12,2,FALSE)</f>
        <v>Loyal Customer</v>
      </c>
      <c r="BJ1638" t="str">
        <f>IF(G1638 &lt;= 'Additional Data'!$Q$2, "Low", IF(G1638 &lt;= 'Additional Data'!$Q$3, "Medium", "High"))</f>
        <v>High</v>
      </c>
      <c r="BK1638" t="str">
        <f>IF(K1638 &lt;= 'Additional Data'!$V$2, "Low", IF(K1638 &lt;= 'Additional Data'!$V$3, "Medium", "High"))</f>
        <v>Medium</v>
      </c>
      <c r="BL1638" t="str">
        <f>IF(L1638 &lt;= 'Additional Data'!$AA$2, "Low", IF(L1638 &lt;= 'Additional Data'!$AA$3, "Medium", "High"))</f>
        <v>High</v>
      </c>
      <c r="BM1638">
        <v>1637</v>
      </c>
    </row>
    <row r="1639" spans="1:65" x14ac:dyDescent="0.25">
      <c r="A1639">
        <v>43602</v>
      </c>
      <c r="B1639" t="str">
        <f>IF(A1639 &lt;= 'Additional Data'!$B$2,"Low", IF(A1639 &lt;='Additional Data'!$B$3, "Medium", "High"))</f>
        <v>Medium</v>
      </c>
      <c r="C1639">
        <v>1</v>
      </c>
      <c r="D1639">
        <v>1</v>
      </c>
      <c r="E1639">
        <v>45</v>
      </c>
      <c r="F1639" t="str">
        <f t="shared" si="225"/>
        <v>Mid</v>
      </c>
      <c r="G1639">
        <v>19</v>
      </c>
      <c r="H1639">
        <v>5</v>
      </c>
      <c r="I1639">
        <v>12</v>
      </c>
      <c r="J1639">
        <v>10</v>
      </c>
      <c r="K1639">
        <v>3</v>
      </c>
      <c r="L1639">
        <v>19</v>
      </c>
      <c r="M1639">
        <f>INDEX('Additional Data'!$H$2:$M$2, MATCH(MAX(G1639:L1639), G1639:L1639,0))</f>
        <v>0</v>
      </c>
      <c r="N1639">
        <v>3</v>
      </c>
      <c r="O1639">
        <v>3</v>
      </c>
      <c r="P1639">
        <v>1</v>
      </c>
      <c r="Q1639">
        <v>2</v>
      </c>
      <c r="R1639">
        <v>6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3</v>
      </c>
      <c r="Z1639">
        <v>11</v>
      </c>
      <c r="AA1639">
        <v>0</v>
      </c>
      <c r="AB1639">
        <v>54</v>
      </c>
      <c r="AC1639" t="str" cm="1">
        <f t="array" ref="AC1639">_xlfn.IFS(AB1639 &lt; 30, "&lt; 30", AB1639 &lt; 40, "30-39", AB1639 &lt; 50, "40-49", AB1639 &gt;= 50, "50+")</f>
        <v>50+</v>
      </c>
      <c r="AD1639">
        <v>2329</v>
      </c>
      <c r="AE1639">
        <v>0</v>
      </c>
      <c r="AF1639">
        <v>0</v>
      </c>
      <c r="AG1639">
        <v>1</v>
      </c>
      <c r="AH1639">
        <v>0</v>
      </c>
      <c r="AI1639">
        <v>0</v>
      </c>
      <c r="AJ1639" t="str" cm="1">
        <f t="array" ref="AJ163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63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39">
        <v>0</v>
      </c>
      <c r="AM1639">
        <v>0</v>
      </c>
      <c r="AN1639">
        <v>1</v>
      </c>
      <c r="AO1639">
        <v>0</v>
      </c>
      <c r="AP1639">
        <v>0</v>
      </c>
      <c r="AQ1639" t="str" cm="1">
        <f t="array" ref="AQ163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39" t="str" cm="1">
        <f t="array" ref="AR163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39">
        <v>49</v>
      </c>
      <c r="AT1639">
        <v>30</v>
      </c>
      <c r="AU1639">
        <v>0</v>
      </c>
      <c r="AV1639">
        <v>2</v>
      </c>
      <c r="AW1639" t="s">
        <v>45</v>
      </c>
      <c r="AX1639" t="s">
        <v>11</v>
      </c>
      <c r="AY1639" t="str">
        <f t="shared" si="226"/>
        <v>Web</v>
      </c>
      <c r="AZ1639">
        <v>6</v>
      </c>
      <c r="BA1639" t="s">
        <v>44</v>
      </c>
      <c r="BB1639">
        <f t="shared" si="227"/>
        <v>6</v>
      </c>
      <c r="BC1639">
        <f t="shared" si="228"/>
        <v>68</v>
      </c>
      <c r="BD1639">
        <f t="shared" si="229"/>
        <v>6</v>
      </c>
      <c r="BE1639">
        <f t="shared" si="230"/>
        <v>2</v>
      </c>
      <c r="BF1639">
        <f t="shared" si="231"/>
        <v>2</v>
      </c>
      <c r="BG1639">
        <f t="shared" si="232"/>
        <v>10</v>
      </c>
      <c r="BH1639">
        <f t="shared" si="233"/>
        <v>2</v>
      </c>
      <c r="BI1639" t="str">
        <f>VLOOKUP(BH1639,'Additional Data'!$E$1:$F$12,2,FALSE)</f>
        <v>Churned Customer</v>
      </c>
      <c r="BJ1639" t="str">
        <f>IF(G1639 &lt;= 'Additional Data'!$Q$2, "Low", IF(G1639 &lt;= 'Additional Data'!$Q$3, "Medium", "High"))</f>
        <v>Low</v>
      </c>
      <c r="BK1639" t="str">
        <f>IF(K1639 &lt;= 'Additional Data'!$V$2, "Low", IF(K1639 &lt;= 'Additional Data'!$V$3, "Medium", "High"))</f>
        <v>Medium</v>
      </c>
      <c r="BL1639" t="str">
        <f>IF(L1639 &lt;= 'Additional Data'!$AA$2, "Low", IF(L1639 &lt;= 'Additional Data'!$AA$3, "Medium", "High"))</f>
        <v>Medium</v>
      </c>
      <c r="BM1639">
        <v>1638</v>
      </c>
    </row>
    <row r="1640" spans="1:65" x14ac:dyDescent="0.25">
      <c r="A1640">
        <v>33996</v>
      </c>
      <c r="B1640" t="str">
        <f>IF(A1640 &lt;= 'Additional Data'!$B$2,"Low", IF(A1640 &lt;='Additional Data'!$B$3, "Medium", "High"))</f>
        <v>Low</v>
      </c>
      <c r="C1640">
        <v>0</v>
      </c>
      <c r="D1640">
        <v>0</v>
      </c>
      <c r="E1640">
        <v>46</v>
      </c>
      <c r="F1640" t="str">
        <f t="shared" si="225"/>
        <v>Mid</v>
      </c>
      <c r="G1640">
        <v>40</v>
      </c>
      <c r="H1640">
        <v>2</v>
      </c>
      <c r="I1640">
        <v>15</v>
      </c>
      <c r="J1640">
        <v>8</v>
      </c>
      <c r="K1640">
        <v>0</v>
      </c>
      <c r="L1640">
        <v>6</v>
      </c>
      <c r="M1640">
        <f>INDEX('Additional Data'!$H$2:$M$2, MATCH(MAX(G1640:L1640), G1640:L1640,0))</f>
        <v>0</v>
      </c>
      <c r="N1640">
        <v>1</v>
      </c>
      <c r="O1640">
        <v>1</v>
      </c>
      <c r="P1640">
        <v>1</v>
      </c>
      <c r="Q1640">
        <v>3</v>
      </c>
      <c r="R1640">
        <v>4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3</v>
      </c>
      <c r="Z1640">
        <v>11</v>
      </c>
      <c r="AA1640">
        <v>0</v>
      </c>
      <c r="AB1640">
        <v>31</v>
      </c>
      <c r="AC1640" t="str" cm="1">
        <f t="array" ref="AC1640">_xlfn.IFS(AB1640 &lt; 30, "&lt; 30", AB1640 &lt; 40, "30-39", AB1640 &lt; 50, "40-49", AB1640 &gt;= 50, "50+")</f>
        <v>30-39</v>
      </c>
      <c r="AD1640">
        <v>2450</v>
      </c>
      <c r="AE1640">
        <v>0</v>
      </c>
      <c r="AF1640">
        <v>0</v>
      </c>
      <c r="AG1640">
        <v>1</v>
      </c>
      <c r="AH1640">
        <v>0</v>
      </c>
      <c r="AI1640">
        <v>0</v>
      </c>
      <c r="AJ1640" t="str" cm="1">
        <f t="array" ref="AJ164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64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40">
        <v>0</v>
      </c>
      <c r="AM1640">
        <v>0</v>
      </c>
      <c r="AN1640">
        <v>0</v>
      </c>
      <c r="AO1640">
        <v>0</v>
      </c>
      <c r="AP1640">
        <v>1</v>
      </c>
      <c r="AQ1640" t="str" cm="1">
        <f t="array" ref="AQ164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40" t="str" cm="1">
        <f t="array" ref="AR164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40">
        <v>65</v>
      </c>
      <c r="AT1640">
        <v>59</v>
      </c>
      <c r="AU1640">
        <v>0</v>
      </c>
      <c r="AV1640">
        <v>0</v>
      </c>
      <c r="AW1640" t="s">
        <v>47</v>
      </c>
      <c r="AX1640" t="s">
        <v>13</v>
      </c>
      <c r="AY1640" t="str">
        <f t="shared" si="226"/>
        <v>Store</v>
      </c>
      <c r="AZ1640">
        <v>5</v>
      </c>
      <c r="BA1640" t="s">
        <v>44</v>
      </c>
      <c r="BB1640">
        <f t="shared" si="227"/>
        <v>5</v>
      </c>
      <c r="BC1640">
        <f t="shared" si="228"/>
        <v>71</v>
      </c>
      <c r="BD1640">
        <f t="shared" si="229"/>
        <v>6</v>
      </c>
      <c r="BE1640">
        <f t="shared" si="230"/>
        <v>1</v>
      </c>
      <c r="BF1640">
        <f t="shared" si="231"/>
        <v>2</v>
      </c>
      <c r="BG1640">
        <f t="shared" si="232"/>
        <v>9</v>
      </c>
      <c r="BH1640">
        <f t="shared" si="233"/>
        <v>2</v>
      </c>
      <c r="BI1640" t="str">
        <f>VLOOKUP(BH1640,'Additional Data'!$E$1:$F$12,2,FALSE)</f>
        <v>Churned Customer</v>
      </c>
      <c r="BJ1640" t="str">
        <f>IF(G1640 &lt;= 'Additional Data'!$Q$2, "Low", IF(G1640 &lt;= 'Additional Data'!$Q$3, "Medium", "High"))</f>
        <v>Medium</v>
      </c>
      <c r="BK1640" t="str">
        <f>IF(K1640 &lt;= 'Additional Data'!$V$2, "Low", IF(K1640 &lt;= 'Additional Data'!$V$3, "Medium", "High"))</f>
        <v>Low</v>
      </c>
      <c r="BL1640" t="str">
        <f>IF(L1640 &lt;= 'Additional Data'!$AA$2, "Low", IF(L1640 &lt;= 'Additional Data'!$AA$3, "Medium", "High"))</f>
        <v>Low</v>
      </c>
      <c r="BM1640">
        <v>1639</v>
      </c>
    </row>
    <row r="1641" spans="1:65" x14ac:dyDescent="0.25">
      <c r="A1641">
        <v>41473</v>
      </c>
      <c r="B1641" t="str">
        <f>IF(A1641 &lt;= 'Additional Data'!$B$2,"Low", IF(A1641 &lt;='Additional Data'!$B$3, "Medium", "High"))</f>
        <v>Medium</v>
      </c>
      <c r="C1641">
        <v>1</v>
      </c>
      <c r="D1641">
        <v>0</v>
      </c>
      <c r="E1641">
        <v>80</v>
      </c>
      <c r="F1641" t="str">
        <f t="shared" si="225"/>
        <v>Old</v>
      </c>
      <c r="G1641">
        <v>21</v>
      </c>
      <c r="H1641">
        <v>8</v>
      </c>
      <c r="I1641">
        <v>20</v>
      </c>
      <c r="J1641">
        <v>15</v>
      </c>
      <c r="K1641">
        <v>3</v>
      </c>
      <c r="L1641">
        <v>9</v>
      </c>
      <c r="M1641">
        <f>INDEX('Additional Data'!$H$2:$M$2, MATCH(MAX(G1641:L1641), G1641:L1641,0))</f>
        <v>0</v>
      </c>
      <c r="N1641">
        <v>1</v>
      </c>
      <c r="O1641">
        <v>2</v>
      </c>
      <c r="P1641">
        <v>0</v>
      </c>
      <c r="Q1641">
        <v>3</v>
      </c>
      <c r="R1641">
        <v>7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3</v>
      </c>
      <c r="Z1641">
        <v>11</v>
      </c>
      <c r="AA1641">
        <v>0</v>
      </c>
      <c r="AB1641">
        <v>35</v>
      </c>
      <c r="AC1641" t="str" cm="1">
        <f t="array" ref="AC1641">_xlfn.IFS(AB1641 &lt; 30, "&lt; 30", AB1641 &lt; 40, "30-39", AB1641 &lt; 50, "40-49", AB1641 &gt;= 50, "50+")</f>
        <v>30-39</v>
      </c>
      <c r="AD1641">
        <v>2534</v>
      </c>
      <c r="AE1641">
        <v>0</v>
      </c>
      <c r="AF1641">
        <v>0</v>
      </c>
      <c r="AG1641">
        <v>1</v>
      </c>
      <c r="AH1641">
        <v>0</v>
      </c>
      <c r="AI1641">
        <v>0</v>
      </c>
      <c r="AJ1641" t="str" cm="1">
        <f t="array" ref="AJ164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64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41">
        <v>1</v>
      </c>
      <c r="AM1641">
        <v>0</v>
      </c>
      <c r="AN1641">
        <v>0</v>
      </c>
      <c r="AO1641">
        <v>0</v>
      </c>
      <c r="AP1641">
        <v>0</v>
      </c>
      <c r="AQ1641" t="str" cm="1">
        <f t="array" ref="AQ164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641" t="str" cm="1">
        <f t="array" ref="AR164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641">
        <v>67</v>
      </c>
      <c r="AT1641">
        <v>58</v>
      </c>
      <c r="AU1641">
        <v>0</v>
      </c>
      <c r="AV1641">
        <v>1</v>
      </c>
      <c r="AW1641" t="s">
        <v>47</v>
      </c>
      <c r="AX1641" t="s">
        <v>13</v>
      </c>
      <c r="AY1641" t="str">
        <f t="shared" si="226"/>
        <v>Store</v>
      </c>
      <c r="AZ1641">
        <v>5</v>
      </c>
      <c r="BA1641" t="s">
        <v>44</v>
      </c>
      <c r="BB1641">
        <f t="shared" si="227"/>
        <v>5</v>
      </c>
      <c r="BC1641">
        <f t="shared" si="228"/>
        <v>76</v>
      </c>
      <c r="BD1641">
        <f t="shared" si="229"/>
        <v>1.9999999999999996</v>
      </c>
      <c r="BE1641">
        <f t="shared" si="230"/>
        <v>1</v>
      </c>
      <c r="BF1641">
        <f t="shared" si="231"/>
        <v>2</v>
      </c>
      <c r="BG1641">
        <f t="shared" si="232"/>
        <v>5</v>
      </c>
      <c r="BH1641">
        <f t="shared" si="233"/>
        <v>0</v>
      </c>
      <c r="BI1641" t="str">
        <f>VLOOKUP(BH1641,'Additional Data'!$E$1:$F$12,2,FALSE)</f>
        <v>Churned Customer</v>
      </c>
      <c r="BJ1641" t="str">
        <f>IF(G1641 &lt;= 'Additional Data'!$Q$2, "Low", IF(G1641 &lt;= 'Additional Data'!$Q$3, "Medium", "High"))</f>
        <v>Low</v>
      </c>
      <c r="BK1641" t="str">
        <f>IF(K1641 &lt;= 'Additional Data'!$V$2, "Low", IF(K1641 &lt;= 'Additional Data'!$V$3, "Medium", "High"))</f>
        <v>Medium</v>
      </c>
      <c r="BL1641" t="str">
        <f>IF(L1641 &lt;= 'Additional Data'!$AA$2, "Low", IF(L1641 &lt;= 'Additional Data'!$AA$3, "Medium", "High"))</f>
        <v>Low</v>
      </c>
      <c r="BM1641">
        <v>1640</v>
      </c>
    </row>
    <row r="1642" spans="1:65" x14ac:dyDescent="0.25">
      <c r="A1642">
        <v>63246</v>
      </c>
      <c r="B1642" t="str">
        <f>IF(A1642 &lt;= 'Additional Data'!$B$2,"Low", IF(A1642 &lt;='Additional Data'!$B$3, "Medium", "High"))</f>
        <v>Medium</v>
      </c>
      <c r="C1642">
        <v>0</v>
      </c>
      <c r="D1642">
        <v>2</v>
      </c>
      <c r="E1642">
        <v>60</v>
      </c>
      <c r="F1642" t="str">
        <f t="shared" si="225"/>
        <v>Mid</v>
      </c>
      <c r="G1642">
        <v>593</v>
      </c>
      <c r="H1642">
        <v>30</v>
      </c>
      <c r="I1642">
        <v>91</v>
      </c>
      <c r="J1642">
        <v>29</v>
      </c>
      <c r="K1642">
        <v>22</v>
      </c>
      <c r="L1642">
        <v>7</v>
      </c>
      <c r="M1642">
        <f>INDEX('Additional Data'!$H$2:$M$2, MATCH(MAX(G1642:L1642), G1642:L1642,0))</f>
        <v>0</v>
      </c>
      <c r="N1642">
        <v>1</v>
      </c>
      <c r="O1642">
        <v>6</v>
      </c>
      <c r="P1642">
        <v>3</v>
      </c>
      <c r="Q1642">
        <v>12</v>
      </c>
      <c r="R1642">
        <v>4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3</v>
      </c>
      <c r="Z1642">
        <v>11</v>
      </c>
      <c r="AA1642">
        <v>0</v>
      </c>
      <c r="AB1642">
        <v>53</v>
      </c>
      <c r="AC1642" t="str" cm="1">
        <f t="array" ref="AC1642">_xlfn.IFS(AB1642 &lt; 30, "&lt; 30", AB1642 &lt; 40, "30-39", AB1642 &lt; 50, "40-49", AB1642 &gt;= 50, "50+")</f>
        <v>50+</v>
      </c>
      <c r="AD1642">
        <v>2472</v>
      </c>
      <c r="AE1642">
        <v>0</v>
      </c>
      <c r="AF1642">
        <v>1</v>
      </c>
      <c r="AG1642">
        <v>0</v>
      </c>
      <c r="AH1642">
        <v>0</v>
      </c>
      <c r="AI1642">
        <v>0</v>
      </c>
      <c r="AJ1642" t="str" cm="1">
        <f t="array" ref="AJ164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4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42">
        <v>0</v>
      </c>
      <c r="AM1642">
        <v>0</v>
      </c>
      <c r="AN1642">
        <v>0</v>
      </c>
      <c r="AO1642">
        <v>0</v>
      </c>
      <c r="AP1642">
        <v>1</v>
      </c>
      <c r="AQ1642" t="str" cm="1">
        <f t="array" ref="AQ164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42" t="str" cm="1">
        <f t="array" ref="AR164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42">
        <v>765</v>
      </c>
      <c r="AT1642">
        <v>758</v>
      </c>
      <c r="AU1642">
        <v>0</v>
      </c>
      <c r="AV1642">
        <v>2</v>
      </c>
      <c r="AW1642" t="s">
        <v>46</v>
      </c>
      <c r="AX1642" t="s">
        <v>13</v>
      </c>
      <c r="AY1642" t="str">
        <f t="shared" si="226"/>
        <v>Store</v>
      </c>
      <c r="AZ1642">
        <v>21</v>
      </c>
      <c r="BA1642" t="s">
        <v>44</v>
      </c>
      <c r="BB1642">
        <f t="shared" si="227"/>
        <v>21</v>
      </c>
      <c r="BC1642">
        <f t="shared" si="228"/>
        <v>772</v>
      </c>
      <c r="BD1642">
        <f t="shared" si="229"/>
        <v>4</v>
      </c>
      <c r="BE1642">
        <f t="shared" si="230"/>
        <v>8</v>
      </c>
      <c r="BF1642">
        <f t="shared" si="231"/>
        <v>6</v>
      </c>
      <c r="BG1642">
        <f t="shared" si="232"/>
        <v>18</v>
      </c>
      <c r="BH1642">
        <f t="shared" si="233"/>
        <v>6</v>
      </c>
      <c r="BI1642" t="str">
        <f>VLOOKUP(BH1642,'Additional Data'!$E$1:$F$12,2,FALSE)</f>
        <v>Loyal Customer</v>
      </c>
      <c r="BJ1642" t="str">
        <f>IF(G1642 &lt;= 'Additional Data'!$Q$2, "Low", IF(G1642 &lt;= 'Additional Data'!$Q$3, "Medium", "High"))</f>
        <v>High</v>
      </c>
      <c r="BK1642" t="str">
        <f>IF(K1642 &lt;= 'Additional Data'!$V$2, "Low", IF(K1642 &lt;= 'Additional Data'!$V$3, "Medium", "High"))</f>
        <v>Medium</v>
      </c>
      <c r="BL1642" t="str">
        <f>IF(L1642 &lt;= 'Additional Data'!$AA$2, "Low", IF(L1642 &lt;= 'Additional Data'!$AA$3, "Medium", "High"))</f>
        <v>Low</v>
      </c>
      <c r="BM1642">
        <v>1641</v>
      </c>
    </row>
    <row r="1643" spans="1:65" x14ac:dyDescent="0.25">
      <c r="A1643">
        <v>36732</v>
      </c>
      <c r="B1643" t="str">
        <f>IF(A1643 &lt;= 'Additional Data'!$B$2,"Low", IF(A1643 &lt;='Additional Data'!$B$3, "Medium", "High"))</f>
        <v>Medium</v>
      </c>
      <c r="C1643">
        <v>1</v>
      </c>
      <c r="D1643">
        <v>1</v>
      </c>
      <c r="E1643">
        <v>71</v>
      </c>
      <c r="F1643" t="str">
        <f t="shared" si="225"/>
        <v>Old</v>
      </c>
      <c r="G1643">
        <v>21</v>
      </c>
      <c r="H1643">
        <v>5</v>
      </c>
      <c r="I1643">
        <v>3</v>
      </c>
      <c r="J1643">
        <v>10</v>
      </c>
      <c r="K1643">
        <v>1</v>
      </c>
      <c r="L1643">
        <v>7</v>
      </c>
      <c r="M1643">
        <f>INDEX('Additional Data'!$H$2:$M$2, MATCH(MAX(G1643:L1643), G1643:L1643,0))</f>
        <v>0</v>
      </c>
      <c r="N1643">
        <v>3</v>
      </c>
      <c r="O1643">
        <v>1</v>
      </c>
      <c r="P1643">
        <v>1</v>
      </c>
      <c r="Q1643">
        <v>4</v>
      </c>
      <c r="R1643">
        <v>2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3</v>
      </c>
      <c r="Z1643">
        <v>11</v>
      </c>
      <c r="AA1643">
        <v>0</v>
      </c>
      <c r="AB1643">
        <v>61</v>
      </c>
      <c r="AC1643" t="str" cm="1">
        <f t="array" ref="AC1643">_xlfn.IFS(AB1643 &lt; 30, "&lt; 30", AB1643 &lt; 40, "30-39", AB1643 &lt; 50, "40-49", AB1643 &gt;= 50, "50+")</f>
        <v>50+</v>
      </c>
      <c r="AD1643">
        <v>2341</v>
      </c>
      <c r="AE1643">
        <v>0</v>
      </c>
      <c r="AF1643">
        <v>1</v>
      </c>
      <c r="AG1643">
        <v>0</v>
      </c>
      <c r="AH1643">
        <v>0</v>
      </c>
      <c r="AI1643">
        <v>0</v>
      </c>
      <c r="AJ1643" t="str" cm="1">
        <f t="array" ref="AJ164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4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43">
        <v>0</v>
      </c>
      <c r="AM1643">
        <v>0</v>
      </c>
      <c r="AN1643">
        <v>0</v>
      </c>
      <c r="AO1643">
        <v>0</v>
      </c>
      <c r="AP1643">
        <v>1</v>
      </c>
      <c r="AQ1643" t="str" cm="1">
        <f t="array" ref="AQ164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43" t="str" cm="1">
        <f t="array" ref="AR164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43">
        <v>40</v>
      </c>
      <c r="AT1643">
        <v>33</v>
      </c>
      <c r="AU1643">
        <v>0</v>
      </c>
      <c r="AV1643">
        <v>2</v>
      </c>
      <c r="AW1643" t="s">
        <v>45</v>
      </c>
      <c r="AX1643" t="s">
        <v>13</v>
      </c>
      <c r="AY1643" t="str">
        <f t="shared" si="226"/>
        <v>Store</v>
      </c>
      <c r="AZ1643">
        <v>6</v>
      </c>
      <c r="BA1643" t="s">
        <v>44</v>
      </c>
      <c r="BB1643">
        <f t="shared" si="227"/>
        <v>6</v>
      </c>
      <c r="BC1643">
        <f t="shared" si="228"/>
        <v>47</v>
      </c>
      <c r="BD1643">
        <f t="shared" si="229"/>
        <v>3.0000000000000004</v>
      </c>
      <c r="BE1643">
        <f t="shared" si="230"/>
        <v>2</v>
      </c>
      <c r="BF1643">
        <f t="shared" si="231"/>
        <v>1</v>
      </c>
      <c r="BG1643">
        <f t="shared" si="232"/>
        <v>6</v>
      </c>
      <c r="BH1643">
        <f t="shared" si="233"/>
        <v>0</v>
      </c>
      <c r="BI1643" t="str">
        <f>VLOOKUP(BH1643,'Additional Data'!$E$1:$F$12,2,FALSE)</f>
        <v>Churned Customer</v>
      </c>
      <c r="BJ1643" t="str">
        <f>IF(G1643 &lt;= 'Additional Data'!$Q$2, "Low", IF(G1643 &lt;= 'Additional Data'!$Q$3, "Medium", "High"))</f>
        <v>Low</v>
      </c>
      <c r="BK1643" t="str">
        <f>IF(K1643 &lt;= 'Additional Data'!$V$2, "Low", IF(K1643 &lt;= 'Additional Data'!$V$3, "Medium", "High"))</f>
        <v>Low</v>
      </c>
      <c r="BL1643" t="str">
        <f>IF(L1643 &lt;= 'Additional Data'!$AA$2, "Low", IF(L1643 &lt;= 'Additional Data'!$AA$3, "Medium", "High"))</f>
        <v>Low</v>
      </c>
      <c r="BM1643">
        <v>1642</v>
      </c>
    </row>
    <row r="1644" spans="1:65" x14ac:dyDescent="0.25">
      <c r="A1644">
        <v>69084</v>
      </c>
      <c r="B1644" t="str">
        <f>IF(A1644 &lt;= 'Additional Data'!$B$2,"Low", IF(A1644 &lt;='Additional Data'!$B$3, "Medium", "High"))</f>
        <v>High</v>
      </c>
      <c r="C1644">
        <v>1</v>
      </c>
      <c r="D1644">
        <v>0</v>
      </c>
      <c r="E1644">
        <v>43</v>
      </c>
      <c r="F1644" t="str">
        <f t="shared" si="225"/>
        <v>Mid</v>
      </c>
      <c r="G1644">
        <v>1181</v>
      </c>
      <c r="H1644">
        <v>107</v>
      </c>
      <c r="I1644">
        <v>199</v>
      </c>
      <c r="J1644">
        <v>39</v>
      </c>
      <c r="K1644">
        <v>30</v>
      </c>
      <c r="L1644">
        <v>30</v>
      </c>
      <c r="M1644">
        <f>INDEX('Additional Data'!$H$2:$M$2, MATCH(MAX(G1644:L1644), G1644:L1644,0))</f>
        <v>0</v>
      </c>
      <c r="N1644">
        <v>2</v>
      </c>
      <c r="O1644">
        <v>7</v>
      </c>
      <c r="P1644">
        <v>3</v>
      </c>
      <c r="Q1644">
        <v>13</v>
      </c>
      <c r="R1644">
        <v>8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3</v>
      </c>
      <c r="Z1644">
        <v>11</v>
      </c>
      <c r="AA1644">
        <v>0</v>
      </c>
      <c r="AB1644">
        <v>50</v>
      </c>
      <c r="AC1644" t="str" cm="1">
        <f t="array" ref="AC1644">_xlfn.IFS(AB1644 &lt; 30, "&lt; 30", AB1644 &lt; 40, "30-39", AB1644 &lt; 50, "40-49", AB1644 &gt;= 50, "50+")</f>
        <v>50+</v>
      </c>
      <c r="AD1644">
        <v>2381</v>
      </c>
      <c r="AE1644">
        <v>0</v>
      </c>
      <c r="AF1644">
        <v>1</v>
      </c>
      <c r="AG1644">
        <v>0</v>
      </c>
      <c r="AH1644">
        <v>0</v>
      </c>
      <c r="AI1644">
        <v>0</v>
      </c>
      <c r="AJ1644" t="str" cm="1">
        <f t="array" ref="AJ164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4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44">
        <v>0</v>
      </c>
      <c r="AM1644">
        <v>0</v>
      </c>
      <c r="AN1644">
        <v>0</v>
      </c>
      <c r="AO1644">
        <v>0</v>
      </c>
      <c r="AP1644">
        <v>1</v>
      </c>
      <c r="AQ1644" t="str" cm="1">
        <f t="array" ref="AQ164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44" t="str" cm="1">
        <f t="array" ref="AR164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44">
        <v>1556</v>
      </c>
      <c r="AT1644">
        <v>1526</v>
      </c>
      <c r="AU1644">
        <v>0</v>
      </c>
      <c r="AV1644">
        <v>1</v>
      </c>
      <c r="AW1644" t="s">
        <v>43</v>
      </c>
      <c r="AX1644" t="s">
        <v>13</v>
      </c>
      <c r="AY1644" t="str">
        <f t="shared" si="226"/>
        <v>Store</v>
      </c>
      <c r="AZ1644">
        <v>23</v>
      </c>
      <c r="BA1644" t="s">
        <v>44</v>
      </c>
      <c r="BB1644">
        <f t="shared" si="227"/>
        <v>23</v>
      </c>
      <c r="BC1644">
        <f t="shared" si="228"/>
        <v>1586</v>
      </c>
      <c r="BD1644">
        <f t="shared" si="229"/>
        <v>6</v>
      </c>
      <c r="BE1644">
        <f t="shared" si="230"/>
        <v>9</v>
      </c>
      <c r="BF1644">
        <f t="shared" si="231"/>
        <v>9</v>
      </c>
      <c r="BG1644">
        <f t="shared" si="232"/>
        <v>24</v>
      </c>
      <c r="BH1644">
        <f t="shared" si="233"/>
        <v>9</v>
      </c>
      <c r="BI1644" t="str">
        <f>VLOOKUP(BH1644,'Additional Data'!$E$1:$F$12,2,FALSE)</f>
        <v>Top Customer</v>
      </c>
      <c r="BJ1644" t="str">
        <f>IF(G1644 &lt;= 'Additional Data'!$Q$2, "Low", IF(G1644 &lt;= 'Additional Data'!$Q$3, "Medium", "High"))</f>
        <v>High</v>
      </c>
      <c r="BK1644" t="str">
        <f>IF(K1644 &lt;= 'Additional Data'!$V$2, "Low", IF(K1644 &lt;= 'Additional Data'!$V$3, "Medium", "High"))</f>
        <v>Medium</v>
      </c>
      <c r="BL1644" t="str">
        <f>IF(L1644 &lt;= 'Additional Data'!$AA$2, "Low", IF(L1644 &lt;= 'Additional Data'!$AA$3, "Medium", "High"))</f>
        <v>Medium</v>
      </c>
      <c r="BM1644">
        <v>1643</v>
      </c>
    </row>
    <row r="1645" spans="1:65" x14ac:dyDescent="0.25">
      <c r="A1645">
        <v>77766</v>
      </c>
      <c r="B1645" t="str">
        <f>IF(A1645 &lt;= 'Additional Data'!$B$2,"Low", IF(A1645 &lt;='Additional Data'!$B$3, "Medium", "High"))</f>
        <v>High</v>
      </c>
      <c r="C1645">
        <v>0</v>
      </c>
      <c r="D1645">
        <v>1</v>
      </c>
      <c r="E1645">
        <v>97</v>
      </c>
      <c r="F1645" t="str">
        <f t="shared" si="225"/>
        <v>Old</v>
      </c>
      <c r="G1645">
        <v>1004</v>
      </c>
      <c r="H1645">
        <v>59</v>
      </c>
      <c r="I1645">
        <v>265</v>
      </c>
      <c r="J1645">
        <v>115</v>
      </c>
      <c r="K1645">
        <v>59</v>
      </c>
      <c r="L1645">
        <v>27</v>
      </c>
      <c r="M1645">
        <f>INDEX('Additional Data'!$H$2:$M$2, MATCH(MAX(G1645:L1645), G1645:L1645,0))</f>
        <v>0</v>
      </c>
      <c r="N1645">
        <v>2</v>
      </c>
      <c r="O1645">
        <v>11</v>
      </c>
      <c r="P1645">
        <v>10</v>
      </c>
      <c r="Q1645">
        <v>11</v>
      </c>
      <c r="R1645">
        <v>6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3</v>
      </c>
      <c r="Z1645">
        <v>11</v>
      </c>
      <c r="AA1645">
        <v>1</v>
      </c>
      <c r="AB1645">
        <v>53</v>
      </c>
      <c r="AC1645" t="str" cm="1">
        <f t="array" ref="AC1645">_xlfn.IFS(AB1645 &lt; 30, "&lt; 30", AB1645 &lt; 40, "30-39", AB1645 &lt; 50, "40-49", AB1645 &gt;= 50, "50+")</f>
        <v>50+</v>
      </c>
      <c r="AD1645">
        <v>2651</v>
      </c>
      <c r="AE1645">
        <v>0</v>
      </c>
      <c r="AF1645">
        <v>1</v>
      </c>
      <c r="AG1645">
        <v>0</v>
      </c>
      <c r="AH1645">
        <v>0</v>
      </c>
      <c r="AI1645">
        <v>0</v>
      </c>
      <c r="AJ1645" t="str" cm="1">
        <f t="array" ref="AJ164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4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45">
        <v>0</v>
      </c>
      <c r="AM1645">
        <v>0</v>
      </c>
      <c r="AN1645">
        <v>0</v>
      </c>
      <c r="AO1645">
        <v>0</v>
      </c>
      <c r="AP1645">
        <v>1</v>
      </c>
      <c r="AQ1645" t="str" cm="1">
        <f t="array" ref="AQ164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45" t="str" cm="1">
        <f t="array" ref="AR164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45">
        <v>1502</v>
      </c>
      <c r="AT1645">
        <v>1475</v>
      </c>
      <c r="AU1645">
        <v>1</v>
      </c>
      <c r="AV1645">
        <v>1</v>
      </c>
      <c r="AW1645" t="s">
        <v>43</v>
      </c>
      <c r="AX1645" t="s">
        <v>11</v>
      </c>
      <c r="AY1645" t="str">
        <f t="shared" si="226"/>
        <v>Web</v>
      </c>
      <c r="AZ1645">
        <v>32</v>
      </c>
      <c r="BA1645" t="s">
        <v>48</v>
      </c>
      <c r="BB1645">
        <f t="shared" si="227"/>
        <v>32</v>
      </c>
      <c r="BC1645">
        <f t="shared" si="228"/>
        <v>1529</v>
      </c>
      <c r="BD1645">
        <f t="shared" si="229"/>
        <v>0.99999999999999978</v>
      </c>
      <c r="BE1645">
        <f t="shared" si="230"/>
        <v>9</v>
      </c>
      <c r="BF1645">
        <f t="shared" si="231"/>
        <v>8</v>
      </c>
      <c r="BG1645">
        <f t="shared" si="232"/>
        <v>18</v>
      </c>
      <c r="BH1645">
        <f t="shared" si="233"/>
        <v>6</v>
      </c>
      <c r="BI1645" t="str">
        <f>VLOOKUP(BH1645,'Additional Data'!$E$1:$F$12,2,FALSE)</f>
        <v>Loyal Customer</v>
      </c>
      <c r="BJ1645" t="str">
        <f>IF(G1645 &lt;= 'Additional Data'!$Q$2, "Low", IF(G1645 &lt;= 'Additional Data'!$Q$3, "Medium", "High"))</f>
        <v>High</v>
      </c>
      <c r="BK1645" t="str">
        <f>IF(K1645 &lt;= 'Additional Data'!$V$2, "Low", IF(K1645 &lt;= 'Additional Data'!$V$3, "Medium", "High"))</f>
        <v>High</v>
      </c>
      <c r="BL1645" t="str">
        <f>IF(L1645 &lt;= 'Additional Data'!$AA$2, "Low", IF(L1645 &lt;= 'Additional Data'!$AA$3, "Medium", "High"))</f>
        <v>Medium</v>
      </c>
      <c r="BM1645">
        <v>1644</v>
      </c>
    </row>
    <row r="1646" spans="1:65" x14ac:dyDescent="0.25">
      <c r="A1646">
        <v>37929</v>
      </c>
      <c r="B1646" t="str">
        <f>IF(A1646 &lt;= 'Additional Data'!$B$2,"Low", IF(A1646 &lt;='Additional Data'!$B$3, "Medium", "High"))</f>
        <v>Medium</v>
      </c>
      <c r="C1646">
        <v>0</v>
      </c>
      <c r="D1646">
        <v>0</v>
      </c>
      <c r="E1646">
        <v>49</v>
      </c>
      <c r="F1646" t="str">
        <f t="shared" si="225"/>
        <v>Mid</v>
      </c>
      <c r="G1646">
        <v>202</v>
      </c>
      <c r="H1646">
        <v>2</v>
      </c>
      <c r="I1646">
        <v>46</v>
      </c>
      <c r="J1646">
        <v>3</v>
      </c>
      <c r="K1646">
        <v>2</v>
      </c>
      <c r="L1646">
        <v>10</v>
      </c>
      <c r="M1646">
        <f>INDEX('Additional Data'!$H$2:$M$2, MATCH(MAX(G1646:L1646), G1646:L1646,0))</f>
        <v>0</v>
      </c>
      <c r="N1646">
        <v>2</v>
      </c>
      <c r="O1646">
        <v>4</v>
      </c>
      <c r="P1646">
        <v>2</v>
      </c>
      <c r="Q1646">
        <v>5</v>
      </c>
      <c r="R1646">
        <v>7</v>
      </c>
      <c r="S1646">
        <v>0</v>
      </c>
      <c r="T1646">
        <v>1</v>
      </c>
      <c r="U1646">
        <v>0</v>
      </c>
      <c r="V1646">
        <v>1</v>
      </c>
      <c r="W1646">
        <v>0</v>
      </c>
      <c r="X1646">
        <v>0</v>
      </c>
      <c r="Y1646">
        <v>3</v>
      </c>
      <c r="Z1646">
        <v>11</v>
      </c>
      <c r="AA1646">
        <v>1</v>
      </c>
      <c r="AB1646">
        <v>35</v>
      </c>
      <c r="AC1646" t="str" cm="1">
        <f t="array" ref="AC1646">_xlfn.IFS(AB1646 &lt; 30, "&lt; 30", AB1646 &lt; 40, "30-39", AB1646 &lt; 50, "40-49", AB1646 &gt;= 50, "50+")</f>
        <v>30-39</v>
      </c>
      <c r="AD1646">
        <v>2493</v>
      </c>
      <c r="AE1646">
        <v>0</v>
      </c>
      <c r="AF1646">
        <v>0</v>
      </c>
      <c r="AG1646">
        <v>1</v>
      </c>
      <c r="AH1646">
        <v>0</v>
      </c>
      <c r="AI1646">
        <v>0</v>
      </c>
      <c r="AJ1646" t="str" cm="1">
        <f t="array" ref="AJ164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64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46">
        <v>0</v>
      </c>
      <c r="AM1646">
        <v>0</v>
      </c>
      <c r="AN1646">
        <v>0</v>
      </c>
      <c r="AO1646">
        <v>0</v>
      </c>
      <c r="AP1646">
        <v>1</v>
      </c>
      <c r="AQ1646" t="str" cm="1">
        <f t="array" ref="AQ164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46" t="str" cm="1">
        <f t="array" ref="AR164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46">
        <v>255</v>
      </c>
      <c r="AT1646">
        <v>245</v>
      </c>
      <c r="AU1646">
        <v>2</v>
      </c>
      <c r="AV1646">
        <v>0</v>
      </c>
      <c r="AW1646" t="s">
        <v>47</v>
      </c>
      <c r="AX1646" t="s">
        <v>13</v>
      </c>
      <c r="AY1646" t="str">
        <f t="shared" si="226"/>
        <v>Store</v>
      </c>
      <c r="AZ1646">
        <v>11</v>
      </c>
      <c r="BA1646" t="s">
        <v>48</v>
      </c>
      <c r="BB1646">
        <f t="shared" si="227"/>
        <v>11</v>
      </c>
      <c r="BC1646">
        <f t="shared" si="228"/>
        <v>265</v>
      </c>
      <c r="BD1646">
        <f t="shared" si="229"/>
        <v>6</v>
      </c>
      <c r="BE1646">
        <f t="shared" si="230"/>
        <v>4</v>
      </c>
      <c r="BF1646">
        <f t="shared" si="231"/>
        <v>4</v>
      </c>
      <c r="BG1646">
        <f t="shared" si="232"/>
        <v>14</v>
      </c>
      <c r="BH1646">
        <f t="shared" si="233"/>
        <v>4</v>
      </c>
      <c r="BI1646" t="str">
        <f>VLOOKUP(BH1646,'Additional Data'!$E$1:$F$12,2,FALSE)</f>
        <v>At Risk</v>
      </c>
      <c r="BJ1646" t="str">
        <f>IF(G1646 &lt;= 'Additional Data'!$Q$2, "Low", IF(G1646 &lt;= 'Additional Data'!$Q$3, "Medium", "High"))</f>
        <v>Medium</v>
      </c>
      <c r="BK1646" t="str">
        <f>IF(K1646 &lt;= 'Additional Data'!$V$2, "Low", IF(K1646 &lt;= 'Additional Data'!$V$3, "Medium", "High"))</f>
        <v>Medium</v>
      </c>
      <c r="BL1646" t="str">
        <f>IF(L1646 &lt;= 'Additional Data'!$AA$2, "Low", IF(L1646 &lt;= 'Additional Data'!$AA$3, "Medium", "High"))</f>
        <v>Medium</v>
      </c>
      <c r="BM1646">
        <v>1645</v>
      </c>
    </row>
    <row r="1647" spans="1:65" x14ac:dyDescent="0.25">
      <c r="A1647">
        <v>86610</v>
      </c>
      <c r="B1647" t="str">
        <f>IF(A1647 &lt;= 'Additional Data'!$B$2,"Low", IF(A1647 &lt;='Additional Data'!$B$3, "Medium", "High"))</f>
        <v>High</v>
      </c>
      <c r="C1647">
        <v>0</v>
      </c>
      <c r="D1647">
        <v>0</v>
      </c>
      <c r="E1647">
        <v>66</v>
      </c>
      <c r="F1647" t="str">
        <f t="shared" si="225"/>
        <v>Old</v>
      </c>
      <c r="G1647">
        <v>446</v>
      </c>
      <c r="H1647">
        <v>107</v>
      </c>
      <c r="I1647">
        <v>768</v>
      </c>
      <c r="J1647">
        <v>33</v>
      </c>
      <c r="K1647">
        <v>196</v>
      </c>
      <c r="L1647">
        <v>53</v>
      </c>
      <c r="M1647">
        <f>INDEX('Additional Data'!$H$2:$M$2, MATCH(MAX(G1647:L1647), G1647:L1647,0))</f>
        <v>0</v>
      </c>
      <c r="N1647">
        <v>1</v>
      </c>
      <c r="O1647">
        <v>5</v>
      </c>
      <c r="P1647">
        <v>6</v>
      </c>
      <c r="Q1647">
        <v>6</v>
      </c>
      <c r="R1647">
        <v>2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3</v>
      </c>
      <c r="Z1647">
        <v>11</v>
      </c>
      <c r="AA1647">
        <v>0</v>
      </c>
      <c r="AB1647">
        <v>69</v>
      </c>
      <c r="AC1647" t="str" cm="1">
        <f t="array" ref="AC1647">_xlfn.IFS(AB1647 &lt; 30, "&lt; 30", AB1647 &lt; 40, "30-39", AB1647 &lt; 50, "40-49", AB1647 &gt;= 50, "50+")</f>
        <v>50+</v>
      </c>
      <c r="AD1647">
        <v>2456</v>
      </c>
      <c r="AE1647">
        <v>0</v>
      </c>
      <c r="AF1647">
        <v>0</v>
      </c>
      <c r="AG1647">
        <v>0</v>
      </c>
      <c r="AH1647">
        <v>1</v>
      </c>
      <c r="AI1647">
        <v>0</v>
      </c>
      <c r="AJ1647" t="str" cm="1">
        <f t="array" ref="AJ164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4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47">
        <v>0</v>
      </c>
      <c r="AM1647">
        <v>0</v>
      </c>
      <c r="AN1647">
        <v>1</v>
      </c>
      <c r="AO1647">
        <v>0</v>
      </c>
      <c r="AP1647">
        <v>0</v>
      </c>
      <c r="AQ1647" t="str" cm="1">
        <f t="array" ref="AQ164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47" t="str" cm="1">
        <f t="array" ref="AR164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47">
        <v>1550</v>
      </c>
      <c r="AT1647">
        <v>1497</v>
      </c>
      <c r="AU1647">
        <v>0</v>
      </c>
      <c r="AV1647">
        <v>0</v>
      </c>
      <c r="AW1647" t="s">
        <v>43</v>
      </c>
      <c r="AX1647" t="s">
        <v>12</v>
      </c>
      <c r="AY1647" t="str">
        <f t="shared" si="226"/>
        <v>Catalog</v>
      </c>
      <c r="AZ1647">
        <v>17</v>
      </c>
      <c r="BA1647" t="s">
        <v>44</v>
      </c>
      <c r="BB1647">
        <f t="shared" si="227"/>
        <v>17</v>
      </c>
      <c r="BC1647">
        <f t="shared" si="228"/>
        <v>1603</v>
      </c>
      <c r="BD1647">
        <f t="shared" si="229"/>
        <v>4</v>
      </c>
      <c r="BE1647">
        <f t="shared" si="230"/>
        <v>6</v>
      </c>
      <c r="BF1647">
        <f t="shared" si="231"/>
        <v>9</v>
      </c>
      <c r="BG1647">
        <f t="shared" si="232"/>
        <v>19</v>
      </c>
      <c r="BH1647">
        <f t="shared" si="233"/>
        <v>7</v>
      </c>
      <c r="BI1647" t="str">
        <f>VLOOKUP(BH1647,'Additional Data'!$E$1:$F$12,2,FALSE)</f>
        <v>Loyal Customer</v>
      </c>
      <c r="BJ1647" t="str">
        <f>IF(G1647 &lt;= 'Additional Data'!$Q$2, "Low", IF(G1647 &lt;= 'Additional Data'!$Q$3, "Medium", "High"))</f>
        <v>Medium</v>
      </c>
      <c r="BK1647" t="str">
        <f>IF(K1647 &lt;= 'Additional Data'!$V$2, "Low", IF(K1647 &lt;= 'Additional Data'!$V$3, "Medium", "High"))</f>
        <v>High</v>
      </c>
      <c r="BL1647" t="str">
        <f>IF(L1647 &lt;= 'Additional Data'!$AA$2, "Low", IF(L1647 &lt;= 'Additional Data'!$AA$3, "Medium", "High"))</f>
        <v>Medium</v>
      </c>
      <c r="BM1647">
        <v>1646</v>
      </c>
    </row>
    <row r="1648" spans="1:65" x14ac:dyDescent="0.25">
      <c r="A1648">
        <v>80141</v>
      </c>
      <c r="B1648" t="str">
        <f>IF(A1648 &lt;= 'Additional Data'!$B$2,"Low", IF(A1648 &lt;='Additional Data'!$B$3, "Medium", "High"))</f>
        <v>High</v>
      </c>
      <c r="C1648">
        <v>0</v>
      </c>
      <c r="D1648">
        <v>0</v>
      </c>
      <c r="E1648">
        <v>20</v>
      </c>
      <c r="F1648" t="str">
        <f t="shared" si="225"/>
        <v>Recent</v>
      </c>
      <c r="G1648">
        <v>1184</v>
      </c>
      <c r="H1648">
        <v>102</v>
      </c>
      <c r="I1648">
        <v>673</v>
      </c>
      <c r="J1648">
        <v>52</v>
      </c>
      <c r="K1648">
        <v>40</v>
      </c>
      <c r="L1648">
        <v>40</v>
      </c>
      <c r="M1648">
        <f>INDEX('Additional Data'!$H$2:$M$2, MATCH(MAX(G1648:L1648), G1648:L1648,0))</f>
        <v>0</v>
      </c>
      <c r="N1648">
        <v>1</v>
      </c>
      <c r="O1648">
        <v>7</v>
      </c>
      <c r="P1648">
        <v>4</v>
      </c>
      <c r="Q1648">
        <v>10</v>
      </c>
      <c r="R1648">
        <v>6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3</v>
      </c>
      <c r="Z1648">
        <v>11</v>
      </c>
      <c r="AA1648">
        <v>1</v>
      </c>
      <c r="AB1648">
        <v>34</v>
      </c>
      <c r="AC1648" t="str" cm="1">
        <f t="array" ref="AC1648">_xlfn.IFS(AB1648 &lt; 30, "&lt; 30", AB1648 &lt; 40, "30-39", AB1648 &lt; 50, "40-49", AB1648 &gt;= 50, "50+")</f>
        <v>30-39</v>
      </c>
      <c r="AD1648">
        <v>2693</v>
      </c>
      <c r="AE1648">
        <v>0</v>
      </c>
      <c r="AF1648">
        <v>1</v>
      </c>
      <c r="AG1648">
        <v>0</v>
      </c>
      <c r="AH1648">
        <v>0</v>
      </c>
      <c r="AI1648">
        <v>0</v>
      </c>
      <c r="AJ1648" t="str" cm="1">
        <f t="array" ref="AJ164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4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48">
        <v>0</v>
      </c>
      <c r="AM1648">
        <v>0</v>
      </c>
      <c r="AN1648">
        <v>0</v>
      </c>
      <c r="AO1648">
        <v>1</v>
      </c>
      <c r="AP1648">
        <v>0</v>
      </c>
      <c r="AQ1648" t="str" cm="1">
        <f t="array" ref="AQ164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648" t="str" cm="1">
        <f t="array" ref="AR164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48">
        <v>2051</v>
      </c>
      <c r="AT1648">
        <v>2011</v>
      </c>
      <c r="AU1648">
        <v>1</v>
      </c>
      <c r="AV1648">
        <v>0</v>
      </c>
      <c r="AW1648" t="s">
        <v>43</v>
      </c>
      <c r="AX1648" t="s">
        <v>13</v>
      </c>
      <c r="AY1648" t="str">
        <f t="shared" si="226"/>
        <v>Store</v>
      </c>
      <c r="AZ1648">
        <v>21</v>
      </c>
      <c r="BA1648" t="s">
        <v>48</v>
      </c>
      <c r="BB1648">
        <f t="shared" si="227"/>
        <v>21</v>
      </c>
      <c r="BC1648">
        <f t="shared" si="228"/>
        <v>2091</v>
      </c>
      <c r="BD1648">
        <f t="shared" si="229"/>
        <v>8</v>
      </c>
      <c r="BE1648">
        <f t="shared" si="230"/>
        <v>8</v>
      </c>
      <c r="BF1648">
        <f t="shared" si="231"/>
        <v>9</v>
      </c>
      <c r="BG1648">
        <f t="shared" si="232"/>
        <v>25</v>
      </c>
      <c r="BH1648">
        <f t="shared" si="233"/>
        <v>9</v>
      </c>
      <c r="BI1648" t="str">
        <f>VLOOKUP(BH1648,'Additional Data'!$E$1:$F$12,2,FALSE)</f>
        <v>Top Customer</v>
      </c>
      <c r="BJ1648" t="str">
        <f>IF(G1648 &lt;= 'Additional Data'!$Q$2, "Low", IF(G1648 &lt;= 'Additional Data'!$Q$3, "Medium", "High"))</f>
        <v>High</v>
      </c>
      <c r="BK1648" t="str">
        <f>IF(K1648 &lt;= 'Additional Data'!$V$2, "Low", IF(K1648 &lt;= 'Additional Data'!$V$3, "Medium", "High"))</f>
        <v>High</v>
      </c>
      <c r="BL1648" t="str">
        <f>IF(L1648 &lt;= 'Additional Data'!$AA$2, "Low", IF(L1648 &lt;= 'Additional Data'!$AA$3, "Medium", "High"))</f>
        <v>Medium</v>
      </c>
      <c r="BM1648">
        <v>1647</v>
      </c>
    </row>
    <row r="1649" spans="1:65" x14ac:dyDescent="0.25">
      <c r="A1649">
        <v>72635</v>
      </c>
      <c r="B1649" t="str">
        <f>IF(A1649 &lt;= 'Additional Data'!$B$2,"Low", IF(A1649 &lt;='Additional Data'!$B$3, "Medium", "High"))</f>
        <v>High</v>
      </c>
      <c r="C1649">
        <v>0</v>
      </c>
      <c r="D1649">
        <v>0</v>
      </c>
      <c r="E1649">
        <v>54</v>
      </c>
      <c r="F1649" t="str">
        <f t="shared" si="225"/>
        <v>Mid</v>
      </c>
      <c r="G1649">
        <v>390</v>
      </c>
      <c r="H1649">
        <v>22</v>
      </c>
      <c r="I1649">
        <v>323</v>
      </c>
      <c r="J1649">
        <v>104</v>
      </c>
      <c r="K1649">
        <v>35</v>
      </c>
      <c r="L1649">
        <v>107</v>
      </c>
      <c r="M1649">
        <f>INDEX('Additional Data'!$H$2:$M$2, MATCH(MAX(G1649:L1649), G1649:L1649,0))</f>
        <v>0</v>
      </c>
      <c r="N1649">
        <v>1</v>
      </c>
      <c r="O1649">
        <v>6</v>
      </c>
      <c r="P1649">
        <v>8</v>
      </c>
      <c r="Q1649">
        <v>6</v>
      </c>
      <c r="R1649">
        <v>3</v>
      </c>
      <c r="S1649">
        <v>0</v>
      </c>
      <c r="T1649">
        <v>0</v>
      </c>
      <c r="U1649">
        <v>0</v>
      </c>
      <c r="V1649">
        <v>1</v>
      </c>
      <c r="W1649">
        <v>0</v>
      </c>
      <c r="X1649">
        <v>0</v>
      </c>
      <c r="Y1649">
        <v>3</v>
      </c>
      <c r="Z1649">
        <v>11</v>
      </c>
      <c r="AA1649">
        <v>0</v>
      </c>
      <c r="AB1649">
        <v>65</v>
      </c>
      <c r="AC1649" t="str" cm="1">
        <f t="array" ref="AC1649">_xlfn.IFS(AB1649 &lt; 30, "&lt; 30", AB1649 &lt; 40, "30-39", AB1649 &lt; 50, "40-49", AB1649 &gt;= 50, "50+")</f>
        <v>50+</v>
      </c>
      <c r="AD1649">
        <v>2550</v>
      </c>
      <c r="AE1649">
        <v>0</v>
      </c>
      <c r="AF1649">
        <v>1</v>
      </c>
      <c r="AG1649">
        <v>0</v>
      </c>
      <c r="AH1649">
        <v>0</v>
      </c>
      <c r="AI1649">
        <v>0</v>
      </c>
      <c r="AJ1649" t="str" cm="1">
        <f t="array" ref="AJ164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4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49">
        <v>1</v>
      </c>
      <c r="AM1649">
        <v>0</v>
      </c>
      <c r="AN1649">
        <v>0</v>
      </c>
      <c r="AO1649">
        <v>0</v>
      </c>
      <c r="AP1649">
        <v>0</v>
      </c>
      <c r="AQ1649" t="str" cm="1">
        <f t="array" ref="AQ164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649" t="str" cm="1">
        <f t="array" ref="AR164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649">
        <v>874</v>
      </c>
      <c r="AT1649">
        <v>767</v>
      </c>
      <c r="AU1649">
        <v>1</v>
      </c>
      <c r="AV1649">
        <v>0</v>
      </c>
      <c r="AW1649" t="s">
        <v>46</v>
      </c>
      <c r="AX1649" t="s">
        <v>12</v>
      </c>
      <c r="AY1649" t="str">
        <f t="shared" si="226"/>
        <v>Catalog</v>
      </c>
      <c r="AZ1649">
        <v>20</v>
      </c>
      <c r="BA1649" t="s">
        <v>48</v>
      </c>
      <c r="BB1649">
        <f t="shared" si="227"/>
        <v>20</v>
      </c>
      <c r="BC1649">
        <f t="shared" si="228"/>
        <v>981</v>
      </c>
      <c r="BD1649">
        <f t="shared" si="229"/>
        <v>5</v>
      </c>
      <c r="BE1649">
        <f t="shared" si="230"/>
        <v>7</v>
      </c>
      <c r="BF1649">
        <f t="shared" si="231"/>
        <v>7</v>
      </c>
      <c r="BG1649">
        <f t="shared" si="232"/>
        <v>19</v>
      </c>
      <c r="BH1649">
        <f t="shared" si="233"/>
        <v>7</v>
      </c>
      <c r="BI1649" t="str">
        <f>VLOOKUP(BH1649,'Additional Data'!$E$1:$F$12,2,FALSE)</f>
        <v>Loyal Customer</v>
      </c>
      <c r="BJ1649" t="str">
        <f>IF(G1649 &lt;= 'Additional Data'!$Q$2, "Low", IF(G1649 &lt;= 'Additional Data'!$Q$3, "Medium", "High"))</f>
        <v>Medium</v>
      </c>
      <c r="BK1649" t="str">
        <f>IF(K1649 &lt;= 'Additional Data'!$V$2, "Low", IF(K1649 &lt;= 'Additional Data'!$V$3, "Medium", "High"))</f>
        <v>High</v>
      </c>
      <c r="BL1649" t="str">
        <f>IF(L1649 &lt;= 'Additional Data'!$AA$2, "Low", IF(L1649 &lt;= 'Additional Data'!$AA$3, "Medium", "High"))</f>
        <v>High</v>
      </c>
      <c r="BM1649">
        <v>1648</v>
      </c>
    </row>
    <row r="1650" spans="1:65" x14ac:dyDescent="0.25">
      <c r="A1650">
        <v>69016</v>
      </c>
      <c r="B1650" t="str">
        <f>IF(A1650 &lt;= 'Additional Data'!$B$2,"Low", IF(A1650 &lt;='Additional Data'!$B$3, "Medium", "High"))</f>
        <v>High</v>
      </c>
      <c r="C1650">
        <v>0</v>
      </c>
      <c r="D1650">
        <v>1</v>
      </c>
      <c r="E1650">
        <v>61</v>
      </c>
      <c r="F1650" t="str">
        <f t="shared" si="225"/>
        <v>Old</v>
      </c>
      <c r="G1650">
        <v>726</v>
      </c>
      <c r="H1650">
        <v>53</v>
      </c>
      <c r="I1650">
        <v>363</v>
      </c>
      <c r="J1650">
        <v>123</v>
      </c>
      <c r="K1650">
        <v>107</v>
      </c>
      <c r="L1650">
        <v>161</v>
      </c>
      <c r="M1650">
        <f>INDEX('Additional Data'!$H$2:$M$2, MATCH(MAX(G1650:L1650), G1650:L1650,0))</f>
        <v>0</v>
      </c>
      <c r="N1650">
        <v>4</v>
      </c>
      <c r="O1650">
        <v>8</v>
      </c>
      <c r="P1650">
        <v>9</v>
      </c>
      <c r="Q1650">
        <v>13</v>
      </c>
      <c r="R1650">
        <v>5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3</v>
      </c>
      <c r="Z1650">
        <v>11</v>
      </c>
      <c r="AA1650">
        <v>0</v>
      </c>
      <c r="AB1650">
        <v>50</v>
      </c>
      <c r="AC1650" t="str" cm="1">
        <f t="array" ref="AC1650">_xlfn.IFS(AB1650 &lt; 30, "&lt; 30", AB1650 &lt; 40, "30-39", AB1650 &lt; 50, "40-49", AB1650 &gt;= 50, "50+")</f>
        <v>50+</v>
      </c>
      <c r="AD1650">
        <v>2743</v>
      </c>
      <c r="AE1650">
        <v>0</v>
      </c>
      <c r="AF1650">
        <v>1</v>
      </c>
      <c r="AG1650">
        <v>0</v>
      </c>
      <c r="AH1650">
        <v>0</v>
      </c>
      <c r="AI1650">
        <v>0</v>
      </c>
      <c r="AJ1650" t="str" cm="1">
        <f t="array" ref="AJ165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5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50">
        <v>0</v>
      </c>
      <c r="AM1650">
        <v>0</v>
      </c>
      <c r="AN1650">
        <v>1</v>
      </c>
      <c r="AO1650">
        <v>0</v>
      </c>
      <c r="AP1650">
        <v>0</v>
      </c>
      <c r="AQ1650" t="str" cm="1">
        <f t="array" ref="AQ165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50" t="str" cm="1">
        <f t="array" ref="AR165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50">
        <v>1372</v>
      </c>
      <c r="AT1650">
        <v>1211</v>
      </c>
      <c r="AU1650">
        <v>0</v>
      </c>
      <c r="AV1650">
        <v>1</v>
      </c>
      <c r="AW1650" t="s">
        <v>43</v>
      </c>
      <c r="AX1650" t="s">
        <v>13</v>
      </c>
      <c r="AY1650" t="str">
        <f t="shared" si="226"/>
        <v>Store</v>
      </c>
      <c r="AZ1650">
        <v>30</v>
      </c>
      <c r="BA1650" t="s">
        <v>44</v>
      </c>
      <c r="BB1650">
        <f t="shared" si="227"/>
        <v>30</v>
      </c>
      <c r="BC1650">
        <f t="shared" si="228"/>
        <v>1533</v>
      </c>
      <c r="BD1650">
        <f t="shared" si="229"/>
        <v>4</v>
      </c>
      <c r="BE1650">
        <f t="shared" si="230"/>
        <v>9</v>
      </c>
      <c r="BF1650">
        <f t="shared" si="231"/>
        <v>9</v>
      </c>
      <c r="BG1650">
        <f t="shared" si="232"/>
        <v>22</v>
      </c>
      <c r="BH1650">
        <f t="shared" si="233"/>
        <v>8</v>
      </c>
      <c r="BI1650" t="str">
        <f>VLOOKUP(BH1650,'Additional Data'!$E$1:$F$12,2,FALSE)</f>
        <v>Top Customer</v>
      </c>
      <c r="BJ1650" t="str">
        <f>IF(G1650 &lt;= 'Additional Data'!$Q$2, "Low", IF(G1650 &lt;= 'Additional Data'!$Q$3, "Medium", "High"))</f>
        <v>High</v>
      </c>
      <c r="BK1650" t="str">
        <f>IF(K1650 &lt;= 'Additional Data'!$V$2, "Low", IF(K1650 &lt;= 'Additional Data'!$V$3, "Medium", "High"))</f>
        <v>High</v>
      </c>
      <c r="BL1650" t="str">
        <f>IF(L1650 &lt;= 'Additional Data'!$AA$2, "Low", IF(L1650 &lt;= 'Additional Data'!$AA$3, "Medium", "High"))</f>
        <v>High</v>
      </c>
      <c r="BM1650">
        <v>1649</v>
      </c>
    </row>
    <row r="1651" spans="1:65" x14ac:dyDescent="0.25">
      <c r="A1651">
        <v>20193</v>
      </c>
      <c r="B1651" t="str">
        <f>IF(A1651 &lt;= 'Additional Data'!$B$2,"Low", IF(A1651 &lt;='Additional Data'!$B$3, "Medium", "High"))</f>
        <v>Low</v>
      </c>
      <c r="C1651">
        <v>0</v>
      </c>
      <c r="D1651">
        <v>0</v>
      </c>
      <c r="E1651">
        <v>18</v>
      </c>
      <c r="F1651" t="str">
        <f t="shared" si="225"/>
        <v>Recent</v>
      </c>
      <c r="G1651">
        <v>8</v>
      </c>
      <c r="H1651">
        <v>8</v>
      </c>
      <c r="I1651">
        <v>22</v>
      </c>
      <c r="J1651">
        <v>24</v>
      </c>
      <c r="K1651">
        <v>11</v>
      </c>
      <c r="L1651">
        <v>9</v>
      </c>
      <c r="M1651">
        <f>INDEX('Additional Data'!$H$2:$M$2, MATCH(MAX(G1651:L1651), G1651:L1651,0))</f>
        <v>0</v>
      </c>
      <c r="N1651">
        <v>1</v>
      </c>
      <c r="O1651">
        <v>1</v>
      </c>
      <c r="P1651">
        <v>1</v>
      </c>
      <c r="Q1651">
        <v>4</v>
      </c>
      <c r="R1651">
        <v>4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3</v>
      </c>
      <c r="Z1651">
        <v>11</v>
      </c>
      <c r="AA1651">
        <v>0</v>
      </c>
      <c r="AB1651">
        <v>29</v>
      </c>
      <c r="AC1651" t="str" cm="1">
        <f t="array" ref="AC1651">_xlfn.IFS(AB1651 &lt; 30, "&lt; 30", AB1651 &lt; 40, "30-39", AB1651 &lt; 50, "40-49", AB1651 &gt;= 50, "50+")</f>
        <v>&lt; 30</v>
      </c>
      <c r="AD1651">
        <v>2737</v>
      </c>
      <c r="AE1651">
        <v>0</v>
      </c>
      <c r="AF1651">
        <v>0</v>
      </c>
      <c r="AG1651">
        <v>0</v>
      </c>
      <c r="AH1651">
        <v>1</v>
      </c>
      <c r="AI1651">
        <v>0</v>
      </c>
      <c r="AJ1651" t="str" cm="1">
        <f t="array" ref="AJ165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5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51">
        <v>1</v>
      </c>
      <c r="AM1651">
        <v>0</v>
      </c>
      <c r="AN1651">
        <v>0</v>
      </c>
      <c r="AO1651">
        <v>0</v>
      </c>
      <c r="AP1651">
        <v>0</v>
      </c>
      <c r="AQ1651" t="str" cm="1">
        <f t="array" ref="AQ165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651" t="str" cm="1">
        <f t="array" ref="AR165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651">
        <v>73</v>
      </c>
      <c r="AT1651">
        <v>64</v>
      </c>
      <c r="AU1651">
        <v>0</v>
      </c>
      <c r="AV1651">
        <v>0</v>
      </c>
      <c r="AW1651" t="s">
        <v>47</v>
      </c>
      <c r="AX1651" t="s">
        <v>13</v>
      </c>
      <c r="AY1651" t="str">
        <f t="shared" si="226"/>
        <v>Store</v>
      </c>
      <c r="AZ1651">
        <v>6</v>
      </c>
      <c r="BA1651" t="s">
        <v>44</v>
      </c>
      <c r="BB1651">
        <f t="shared" si="227"/>
        <v>6</v>
      </c>
      <c r="BC1651">
        <f t="shared" si="228"/>
        <v>82</v>
      </c>
      <c r="BD1651">
        <f t="shared" si="229"/>
        <v>9</v>
      </c>
      <c r="BE1651">
        <f t="shared" si="230"/>
        <v>2</v>
      </c>
      <c r="BF1651">
        <f t="shared" si="231"/>
        <v>2</v>
      </c>
      <c r="BG1651">
        <f t="shared" si="232"/>
        <v>13</v>
      </c>
      <c r="BH1651">
        <f t="shared" si="233"/>
        <v>3</v>
      </c>
      <c r="BI1651" t="str">
        <f>VLOOKUP(BH1651,'Additional Data'!$E$1:$F$12,2,FALSE)</f>
        <v>At Risk</v>
      </c>
      <c r="BJ1651" t="str">
        <f>IF(G1651 &lt;= 'Additional Data'!$Q$2, "Low", IF(G1651 &lt;= 'Additional Data'!$Q$3, "Medium", "High"))</f>
        <v>Low</v>
      </c>
      <c r="BK1651" t="str">
        <f>IF(K1651 &lt;= 'Additional Data'!$V$2, "Low", IF(K1651 &lt;= 'Additional Data'!$V$3, "Medium", "High"))</f>
        <v>Medium</v>
      </c>
      <c r="BL1651" t="str">
        <f>IF(L1651 &lt;= 'Additional Data'!$AA$2, "Low", IF(L1651 &lt;= 'Additional Data'!$AA$3, "Medium", "High"))</f>
        <v>Low</v>
      </c>
      <c r="BM1651">
        <v>1650</v>
      </c>
    </row>
    <row r="1652" spans="1:65" x14ac:dyDescent="0.25">
      <c r="A1652">
        <v>27573</v>
      </c>
      <c r="B1652" t="str">
        <f>IF(A1652 &lt;= 'Additional Data'!$B$2,"Low", IF(A1652 &lt;='Additional Data'!$B$3, "Medium", "High"))</f>
        <v>Low</v>
      </c>
      <c r="C1652">
        <v>1</v>
      </c>
      <c r="D1652">
        <v>0</v>
      </c>
      <c r="E1652">
        <v>45</v>
      </c>
      <c r="F1652" t="str">
        <f t="shared" si="225"/>
        <v>Mid</v>
      </c>
      <c r="G1652">
        <v>50</v>
      </c>
      <c r="H1652">
        <v>15</v>
      </c>
      <c r="I1652">
        <v>110</v>
      </c>
      <c r="J1652">
        <v>39</v>
      </c>
      <c r="K1652">
        <v>15</v>
      </c>
      <c r="L1652">
        <v>15</v>
      </c>
      <c r="M1652">
        <f>INDEX('Additional Data'!$H$2:$M$2, MATCH(MAX(G1652:L1652), G1652:L1652,0))</f>
        <v>0</v>
      </c>
      <c r="N1652">
        <v>4</v>
      </c>
      <c r="O1652">
        <v>5</v>
      </c>
      <c r="P1652">
        <v>1</v>
      </c>
      <c r="Q1652">
        <v>4</v>
      </c>
      <c r="R1652">
        <v>8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3</v>
      </c>
      <c r="Z1652">
        <v>11</v>
      </c>
      <c r="AA1652">
        <v>0</v>
      </c>
      <c r="AB1652">
        <v>45</v>
      </c>
      <c r="AC1652" t="str" cm="1">
        <f t="array" ref="AC1652">_xlfn.IFS(AB1652 &lt; 30, "&lt; 30", AB1652 &lt; 40, "30-39", AB1652 &lt; 50, "40-49", AB1652 &gt;= 50, "50+")</f>
        <v>40-49</v>
      </c>
      <c r="AD1652">
        <v>2620</v>
      </c>
      <c r="AE1652">
        <v>0</v>
      </c>
      <c r="AF1652">
        <v>1</v>
      </c>
      <c r="AG1652">
        <v>0</v>
      </c>
      <c r="AH1652">
        <v>0</v>
      </c>
      <c r="AI1652">
        <v>0</v>
      </c>
      <c r="AJ1652" t="str" cm="1">
        <f t="array" ref="AJ165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5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52">
        <v>0</v>
      </c>
      <c r="AM1652">
        <v>0</v>
      </c>
      <c r="AN1652">
        <v>1</v>
      </c>
      <c r="AO1652">
        <v>0</v>
      </c>
      <c r="AP1652">
        <v>0</v>
      </c>
      <c r="AQ1652" t="str" cm="1">
        <f t="array" ref="AQ165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52" t="str" cm="1">
        <f t="array" ref="AR165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52">
        <v>229</v>
      </c>
      <c r="AT1652">
        <v>214</v>
      </c>
      <c r="AU1652">
        <v>0</v>
      </c>
      <c r="AV1652">
        <v>1</v>
      </c>
      <c r="AW1652" t="s">
        <v>47</v>
      </c>
      <c r="AX1652" t="s">
        <v>11</v>
      </c>
      <c r="AY1652" t="str">
        <f t="shared" si="226"/>
        <v>Web</v>
      </c>
      <c r="AZ1652">
        <v>10</v>
      </c>
      <c r="BA1652" t="s">
        <v>44</v>
      </c>
      <c r="BB1652">
        <f t="shared" si="227"/>
        <v>10</v>
      </c>
      <c r="BC1652">
        <f t="shared" si="228"/>
        <v>244</v>
      </c>
      <c r="BD1652">
        <f t="shared" si="229"/>
        <v>6</v>
      </c>
      <c r="BE1652">
        <f t="shared" si="230"/>
        <v>4</v>
      </c>
      <c r="BF1652">
        <f t="shared" si="231"/>
        <v>4</v>
      </c>
      <c r="BG1652">
        <f t="shared" si="232"/>
        <v>14</v>
      </c>
      <c r="BH1652">
        <f t="shared" si="233"/>
        <v>4</v>
      </c>
      <c r="BI1652" t="str">
        <f>VLOOKUP(BH1652,'Additional Data'!$E$1:$F$12,2,FALSE)</f>
        <v>At Risk</v>
      </c>
      <c r="BJ1652" t="str">
        <f>IF(G1652 &lt;= 'Additional Data'!$Q$2, "Low", IF(G1652 &lt;= 'Additional Data'!$Q$3, "Medium", "High"))</f>
        <v>Medium</v>
      </c>
      <c r="BK1652" t="str">
        <f>IF(K1652 &lt;= 'Additional Data'!$V$2, "Low", IF(K1652 &lt;= 'Additional Data'!$V$3, "Medium", "High"))</f>
        <v>Medium</v>
      </c>
      <c r="BL1652" t="str">
        <f>IF(L1652 &lt;= 'Additional Data'!$AA$2, "Low", IF(L1652 &lt;= 'Additional Data'!$AA$3, "Medium", "High"))</f>
        <v>Medium</v>
      </c>
      <c r="BM1652">
        <v>1651</v>
      </c>
    </row>
    <row r="1653" spans="1:65" x14ac:dyDescent="0.25">
      <c r="A1653">
        <v>15862</v>
      </c>
      <c r="B1653" t="str">
        <f>IF(A1653 &lt;= 'Additional Data'!$B$2,"Low", IF(A1653 &lt;='Additional Data'!$B$3, "Medium", "High"))</f>
        <v>Low</v>
      </c>
      <c r="C1653">
        <v>1</v>
      </c>
      <c r="D1653">
        <v>0</v>
      </c>
      <c r="E1653">
        <v>26</v>
      </c>
      <c r="F1653" t="str">
        <f t="shared" si="225"/>
        <v>Recent</v>
      </c>
      <c r="G1653">
        <v>1</v>
      </c>
      <c r="H1653">
        <v>1</v>
      </c>
      <c r="I1653">
        <v>4</v>
      </c>
      <c r="J1653">
        <v>11</v>
      </c>
      <c r="K1653">
        <v>9</v>
      </c>
      <c r="L1653">
        <v>10</v>
      </c>
      <c r="M1653">
        <f>INDEX('Additional Data'!$H$2:$M$2, MATCH(MAX(G1653:L1653), G1653:L1653,0))</f>
        <v>0</v>
      </c>
      <c r="N1653">
        <v>1</v>
      </c>
      <c r="O1653">
        <v>1</v>
      </c>
      <c r="P1653">
        <v>0</v>
      </c>
      <c r="Q1653">
        <v>3</v>
      </c>
      <c r="R1653">
        <v>8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3</v>
      </c>
      <c r="Z1653">
        <v>11</v>
      </c>
      <c r="AA1653">
        <v>0</v>
      </c>
      <c r="AB1653">
        <v>41</v>
      </c>
      <c r="AC1653" t="str" cm="1">
        <f t="array" ref="AC1653">_xlfn.IFS(AB1653 &lt; 30, "&lt; 30", AB1653 &lt; 40, "30-39", AB1653 &lt; 50, "40-49", AB1653 &gt;= 50, "50+")</f>
        <v>40-49</v>
      </c>
      <c r="AD1653">
        <v>2526</v>
      </c>
      <c r="AE1653">
        <v>0</v>
      </c>
      <c r="AF1653">
        <v>0</v>
      </c>
      <c r="AG1653">
        <v>1</v>
      </c>
      <c r="AH1653">
        <v>0</v>
      </c>
      <c r="AI1653">
        <v>0</v>
      </c>
      <c r="AJ1653" t="str" cm="1">
        <f t="array" ref="AJ165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65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53">
        <v>0</v>
      </c>
      <c r="AM1653">
        <v>1</v>
      </c>
      <c r="AN1653">
        <v>0</v>
      </c>
      <c r="AO1653">
        <v>0</v>
      </c>
      <c r="AP1653">
        <v>0</v>
      </c>
      <c r="AQ1653" t="str" cm="1">
        <f t="array" ref="AQ165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653" t="str" cm="1">
        <f t="array" ref="AR165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653">
        <v>26</v>
      </c>
      <c r="AT1653">
        <v>16</v>
      </c>
      <c r="AU1653">
        <v>0</v>
      </c>
      <c r="AV1653">
        <v>1</v>
      </c>
      <c r="AW1653" t="s">
        <v>45</v>
      </c>
      <c r="AX1653" t="s">
        <v>13</v>
      </c>
      <c r="AY1653" t="str">
        <f t="shared" si="226"/>
        <v>Store</v>
      </c>
      <c r="AZ1653">
        <v>4</v>
      </c>
      <c r="BA1653" t="s">
        <v>44</v>
      </c>
      <c r="BB1653">
        <f t="shared" si="227"/>
        <v>4</v>
      </c>
      <c r="BC1653">
        <f t="shared" si="228"/>
        <v>36</v>
      </c>
      <c r="BD1653">
        <f t="shared" si="229"/>
        <v>8</v>
      </c>
      <c r="BE1653">
        <f t="shared" si="230"/>
        <v>0</v>
      </c>
      <c r="BF1653">
        <f t="shared" si="231"/>
        <v>1</v>
      </c>
      <c r="BG1653">
        <f t="shared" si="232"/>
        <v>9</v>
      </c>
      <c r="BH1653">
        <f t="shared" si="233"/>
        <v>2</v>
      </c>
      <c r="BI1653" t="str">
        <f>VLOOKUP(BH1653,'Additional Data'!$E$1:$F$12,2,FALSE)</f>
        <v>Churned Customer</v>
      </c>
      <c r="BJ1653" t="str">
        <f>IF(G1653 &lt;= 'Additional Data'!$Q$2, "Low", IF(G1653 &lt;= 'Additional Data'!$Q$3, "Medium", "High"))</f>
        <v>Low</v>
      </c>
      <c r="BK1653" t="str">
        <f>IF(K1653 &lt;= 'Additional Data'!$V$2, "Low", IF(K1653 &lt;= 'Additional Data'!$V$3, "Medium", "High"))</f>
        <v>Medium</v>
      </c>
      <c r="BL1653" t="str">
        <f>IF(L1653 &lt;= 'Additional Data'!$AA$2, "Low", IF(L1653 &lt;= 'Additional Data'!$AA$3, "Medium", "High"))</f>
        <v>Medium</v>
      </c>
      <c r="BM1653">
        <v>1652</v>
      </c>
    </row>
    <row r="1654" spans="1:65" x14ac:dyDescent="0.25">
      <c r="A1654">
        <v>49544</v>
      </c>
      <c r="B1654" t="str">
        <f>IF(A1654 &lt;= 'Additional Data'!$B$2,"Low", IF(A1654 &lt;='Additional Data'!$B$3, "Medium", "High"))</f>
        <v>Medium</v>
      </c>
      <c r="C1654">
        <v>1</v>
      </c>
      <c r="D1654">
        <v>0</v>
      </c>
      <c r="E1654">
        <v>0</v>
      </c>
      <c r="F1654" t="str">
        <f t="shared" si="225"/>
        <v>Very Recent</v>
      </c>
      <c r="G1654">
        <v>308</v>
      </c>
      <c r="H1654">
        <v>0</v>
      </c>
      <c r="I1654">
        <v>73</v>
      </c>
      <c r="J1654">
        <v>0</v>
      </c>
      <c r="K1654">
        <v>0</v>
      </c>
      <c r="L1654">
        <v>23</v>
      </c>
      <c r="M1654">
        <f>INDEX('Additional Data'!$H$2:$M$2, MATCH(MAX(G1654:L1654), G1654:L1654,0))</f>
        <v>0</v>
      </c>
      <c r="N1654">
        <v>2</v>
      </c>
      <c r="O1654">
        <v>5</v>
      </c>
      <c r="P1654">
        <v>1</v>
      </c>
      <c r="Q1654">
        <v>8</v>
      </c>
      <c r="R1654">
        <v>7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3</v>
      </c>
      <c r="Z1654">
        <v>11</v>
      </c>
      <c r="AA1654">
        <v>0</v>
      </c>
      <c r="AB1654">
        <v>44</v>
      </c>
      <c r="AC1654" t="str" cm="1">
        <f t="array" ref="AC1654">_xlfn.IFS(AB1654 &lt; 30, "&lt; 30", AB1654 &lt; 40, "30-39", AB1654 &lt; 50, "40-49", AB1654 &gt;= 50, "50+")</f>
        <v>40-49</v>
      </c>
      <c r="AD1654">
        <v>2661</v>
      </c>
      <c r="AE1654">
        <v>0</v>
      </c>
      <c r="AF1654">
        <v>1</v>
      </c>
      <c r="AG1654">
        <v>0</v>
      </c>
      <c r="AH1654">
        <v>0</v>
      </c>
      <c r="AI1654">
        <v>0</v>
      </c>
      <c r="AJ1654" t="str" cm="1">
        <f t="array" ref="AJ165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5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54">
        <v>0</v>
      </c>
      <c r="AM1654">
        <v>0</v>
      </c>
      <c r="AN1654">
        <v>0</v>
      </c>
      <c r="AO1654">
        <v>0</v>
      </c>
      <c r="AP1654">
        <v>1</v>
      </c>
      <c r="AQ1654" t="str" cm="1">
        <f t="array" ref="AQ165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54" t="str" cm="1">
        <f t="array" ref="AR165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54">
        <v>381</v>
      </c>
      <c r="AT1654">
        <v>358</v>
      </c>
      <c r="AU1654">
        <v>0</v>
      </c>
      <c r="AV1654">
        <v>1</v>
      </c>
      <c r="AW1654" t="s">
        <v>46</v>
      </c>
      <c r="AX1654" t="s">
        <v>13</v>
      </c>
      <c r="AY1654" t="str">
        <f t="shared" si="226"/>
        <v>Store</v>
      </c>
      <c r="AZ1654">
        <v>14</v>
      </c>
      <c r="BA1654" t="s">
        <v>44</v>
      </c>
      <c r="BB1654">
        <f t="shared" si="227"/>
        <v>14</v>
      </c>
      <c r="BC1654">
        <f t="shared" si="228"/>
        <v>404</v>
      </c>
      <c r="BD1654">
        <f t="shared" si="229"/>
        <v>10</v>
      </c>
      <c r="BE1654">
        <f t="shared" si="230"/>
        <v>5</v>
      </c>
      <c r="BF1654">
        <f t="shared" si="231"/>
        <v>5</v>
      </c>
      <c r="BG1654">
        <f t="shared" si="232"/>
        <v>20</v>
      </c>
      <c r="BH1654">
        <f t="shared" si="233"/>
        <v>7</v>
      </c>
      <c r="BI1654" t="str">
        <f>VLOOKUP(BH1654,'Additional Data'!$E$1:$F$12,2,FALSE)</f>
        <v>Loyal Customer</v>
      </c>
      <c r="BJ1654" t="str">
        <f>IF(G1654 &lt;= 'Additional Data'!$Q$2, "Low", IF(G1654 &lt;= 'Additional Data'!$Q$3, "Medium", "High"))</f>
        <v>Medium</v>
      </c>
      <c r="BK1654" t="str">
        <f>IF(K1654 &lt;= 'Additional Data'!$V$2, "Low", IF(K1654 &lt;= 'Additional Data'!$V$3, "Medium", "High"))</f>
        <v>Low</v>
      </c>
      <c r="BL1654" t="str">
        <f>IF(L1654 &lt;= 'Additional Data'!$AA$2, "Low", IF(L1654 &lt;= 'Additional Data'!$AA$3, "Medium", "High"))</f>
        <v>Medium</v>
      </c>
      <c r="BM1654">
        <v>1653</v>
      </c>
    </row>
    <row r="1655" spans="1:65" x14ac:dyDescent="0.25">
      <c r="A1655">
        <v>33228</v>
      </c>
      <c r="B1655" t="str">
        <f>IF(A1655 &lt;= 'Additional Data'!$B$2,"Low", IF(A1655 &lt;='Additional Data'!$B$3, "Medium", "High"))</f>
        <v>Low</v>
      </c>
      <c r="C1655">
        <v>1</v>
      </c>
      <c r="D1655">
        <v>0</v>
      </c>
      <c r="E1655">
        <v>28</v>
      </c>
      <c r="F1655" t="str">
        <f t="shared" si="225"/>
        <v>Recent</v>
      </c>
      <c r="G1655">
        <v>22</v>
      </c>
      <c r="H1655">
        <v>2</v>
      </c>
      <c r="I1655">
        <v>31</v>
      </c>
      <c r="J1655">
        <v>7</v>
      </c>
      <c r="K1655">
        <v>4</v>
      </c>
      <c r="L1655">
        <v>5</v>
      </c>
      <c r="M1655">
        <f>INDEX('Additional Data'!$H$2:$M$2, MATCH(MAX(G1655:L1655), G1655:L1655,0))</f>
        <v>0</v>
      </c>
      <c r="N1655">
        <v>1</v>
      </c>
      <c r="O1655">
        <v>2</v>
      </c>
      <c r="P1655">
        <v>0</v>
      </c>
      <c r="Q1655">
        <v>3</v>
      </c>
      <c r="R1655">
        <v>7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3</v>
      </c>
      <c r="Z1655">
        <v>11</v>
      </c>
      <c r="AA1655">
        <v>0</v>
      </c>
      <c r="AB1655">
        <v>40</v>
      </c>
      <c r="AC1655" t="str" cm="1">
        <f t="array" ref="AC1655">_xlfn.IFS(AB1655 &lt; 30, "&lt; 30", AB1655 &lt; 40, "30-39", AB1655 &lt; 50, "40-49", AB1655 &gt;= 50, "50+")</f>
        <v>40-49</v>
      </c>
      <c r="AD1655">
        <v>2316</v>
      </c>
      <c r="AE1655">
        <v>0</v>
      </c>
      <c r="AF1655">
        <v>1</v>
      </c>
      <c r="AG1655">
        <v>0</v>
      </c>
      <c r="AH1655">
        <v>0</v>
      </c>
      <c r="AI1655">
        <v>0</v>
      </c>
      <c r="AJ1655" t="str" cm="1">
        <f t="array" ref="AJ165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5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55">
        <v>0</v>
      </c>
      <c r="AM1655">
        <v>0</v>
      </c>
      <c r="AN1655">
        <v>1</v>
      </c>
      <c r="AO1655">
        <v>0</v>
      </c>
      <c r="AP1655">
        <v>0</v>
      </c>
      <c r="AQ1655" t="str" cm="1">
        <f t="array" ref="AQ165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55" t="str" cm="1">
        <f t="array" ref="AR165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55">
        <v>66</v>
      </c>
      <c r="AT1655">
        <v>61</v>
      </c>
      <c r="AU1655">
        <v>0</v>
      </c>
      <c r="AV1655">
        <v>1</v>
      </c>
      <c r="AW1655" t="s">
        <v>47</v>
      </c>
      <c r="AX1655" t="s">
        <v>13</v>
      </c>
      <c r="AY1655" t="str">
        <f t="shared" si="226"/>
        <v>Store</v>
      </c>
      <c r="AZ1655">
        <v>5</v>
      </c>
      <c r="BA1655" t="s">
        <v>44</v>
      </c>
      <c r="BB1655">
        <f t="shared" si="227"/>
        <v>5</v>
      </c>
      <c r="BC1655">
        <f t="shared" si="228"/>
        <v>71</v>
      </c>
      <c r="BD1655">
        <f t="shared" si="229"/>
        <v>8</v>
      </c>
      <c r="BE1655">
        <f t="shared" si="230"/>
        <v>1</v>
      </c>
      <c r="BF1655">
        <f t="shared" si="231"/>
        <v>2</v>
      </c>
      <c r="BG1655">
        <f t="shared" si="232"/>
        <v>11</v>
      </c>
      <c r="BH1655">
        <f t="shared" si="233"/>
        <v>3</v>
      </c>
      <c r="BI1655" t="str">
        <f>VLOOKUP(BH1655,'Additional Data'!$E$1:$F$12,2,FALSE)</f>
        <v>At Risk</v>
      </c>
      <c r="BJ1655" t="str">
        <f>IF(G1655 &lt;= 'Additional Data'!$Q$2, "Low", IF(G1655 &lt;= 'Additional Data'!$Q$3, "Medium", "High"))</f>
        <v>Low</v>
      </c>
      <c r="BK1655" t="str">
        <f>IF(K1655 &lt;= 'Additional Data'!$V$2, "Low", IF(K1655 &lt;= 'Additional Data'!$V$3, "Medium", "High"))</f>
        <v>Medium</v>
      </c>
      <c r="BL1655" t="str">
        <f>IF(L1655 &lt;= 'Additional Data'!$AA$2, "Low", IF(L1655 &lt;= 'Additional Data'!$AA$3, "Medium", "High"))</f>
        <v>Low</v>
      </c>
      <c r="BM1655">
        <v>1654</v>
      </c>
    </row>
    <row r="1656" spans="1:65" x14ac:dyDescent="0.25">
      <c r="A1656">
        <v>70440</v>
      </c>
      <c r="B1656" t="str">
        <f>IF(A1656 &lt;= 'Additional Data'!$B$2,"Low", IF(A1656 &lt;='Additional Data'!$B$3, "Medium", "High"))</f>
        <v>High</v>
      </c>
      <c r="C1656">
        <v>0</v>
      </c>
      <c r="D1656">
        <v>0</v>
      </c>
      <c r="E1656">
        <v>49</v>
      </c>
      <c r="F1656" t="str">
        <f t="shared" si="225"/>
        <v>Mid</v>
      </c>
      <c r="G1656">
        <v>690</v>
      </c>
      <c r="H1656">
        <v>117</v>
      </c>
      <c r="I1656">
        <v>499</v>
      </c>
      <c r="J1656">
        <v>76</v>
      </c>
      <c r="K1656">
        <v>102</v>
      </c>
      <c r="L1656">
        <v>88</v>
      </c>
      <c r="M1656">
        <f>INDEX('Additional Data'!$H$2:$M$2, MATCH(MAX(G1656:L1656), G1656:L1656,0))</f>
        <v>0</v>
      </c>
      <c r="N1656">
        <v>1</v>
      </c>
      <c r="O1656">
        <v>5</v>
      </c>
      <c r="P1656">
        <v>10</v>
      </c>
      <c r="Q1656">
        <v>7</v>
      </c>
      <c r="R1656">
        <v>3</v>
      </c>
      <c r="S1656">
        <v>0</v>
      </c>
      <c r="T1656">
        <v>0</v>
      </c>
      <c r="U1656">
        <v>0</v>
      </c>
      <c r="V1656">
        <v>1</v>
      </c>
      <c r="W1656">
        <v>0</v>
      </c>
      <c r="X1656">
        <v>0</v>
      </c>
      <c r="Y1656">
        <v>3</v>
      </c>
      <c r="Z1656">
        <v>11</v>
      </c>
      <c r="AA1656">
        <v>0</v>
      </c>
      <c r="AB1656">
        <v>42</v>
      </c>
      <c r="AC1656" t="str" cm="1">
        <f t="array" ref="AC1656">_xlfn.IFS(AB1656 &lt; 30, "&lt; 30", AB1656 &lt; 40, "30-39", AB1656 &lt; 50, "40-49", AB1656 &gt;= 50, "50+")</f>
        <v>40-49</v>
      </c>
      <c r="AD1656">
        <v>2423</v>
      </c>
      <c r="AE1656">
        <v>0</v>
      </c>
      <c r="AF1656">
        <v>0</v>
      </c>
      <c r="AG1656">
        <v>0</v>
      </c>
      <c r="AH1656">
        <v>1</v>
      </c>
      <c r="AI1656">
        <v>0</v>
      </c>
      <c r="AJ1656" t="str" cm="1">
        <f t="array" ref="AJ165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5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56">
        <v>0</v>
      </c>
      <c r="AM1656">
        <v>0</v>
      </c>
      <c r="AN1656">
        <v>1</v>
      </c>
      <c r="AO1656">
        <v>0</v>
      </c>
      <c r="AP1656">
        <v>0</v>
      </c>
      <c r="AQ1656" t="str" cm="1">
        <f t="array" ref="AQ165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56" t="str" cm="1">
        <f t="array" ref="AR165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56">
        <v>1484</v>
      </c>
      <c r="AT1656">
        <v>1396</v>
      </c>
      <c r="AU1656">
        <v>1</v>
      </c>
      <c r="AV1656">
        <v>0</v>
      </c>
      <c r="AW1656" t="s">
        <v>43</v>
      </c>
      <c r="AX1656" t="s">
        <v>12</v>
      </c>
      <c r="AY1656" t="str">
        <f t="shared" si="226"/>
        <v>Catalog</v>
      </c>
      <c r="AZ1656">
        <v>22</v>
      </c>
      <c r="BA1656" t="s">
        <v>48</v>
      </c>
      <c r="BB1656">
        <f t="shared" si="227"/>
        <v>22</v>
      </c>
      <c r="BC1656">
        <f t="shared" si="228"/>
        <v>1572</v>
      </c>
      <c r="BD1656">
        <f t="shared" si="229"/>
        <v>6</v>
      </c>
      <c r="BE1656">
        <f t="shared" si="230"/>
        <v>8</v>
      </c>
      <c r="BF1656">
        <f t="shared" si="231"/>
        <v>9</v>
      </c>
      <c r="BG1656">
        <f t="shared" si="232"/>
        <v>23</v>
      </c>
      <c r="BH1656">
        <f t="shared" si="233"/>
        <v>8</v>
      </c>
      <c r="BI1656" t="str">
        <f>VLOOKUP(BH1656,'Additional Data'!$E$1:$F$12,2,FALSE)</f>
        <v>Top Customer</v>
      </c>
      <c r="BJ1656" t="str">
        <f>IF(G1656 &lt;= 'Additional Data'!$Q$2, "Low", IF(G1656 &lt;= 'Additional Data'!$Q$3, "Medium", "High"))</f>
        <v>High</v>
      </c>
      <c r="BK1656" t="str">
        <f>IF(K1656 &lt;= 'Additional Data'!$V$2, "Low", IF(K1656 &lt;= 'Additional Data'!$V$3, "Medium", "High"))</f>
        <v>High</v>
      </c>
      <c r="BL1656" t="str">
        <f>IF(L1656 &lt;= 'Additional Data'!$AA$2, "Low", IF(L1656 &lt;= 'Additional Data'!$AA$3, "Medium", "High"))</f>
        <v>High</v>
      </c>
      <c r="BM1656">
        <v>1655</v>
      </c>
    </row>
    <row r="1657" spans="1:65" x14ac:dyDescent="0.25">
      <c r="A1657">
        <v>38232</v>
      </c>
      <c r="B1657" t="str">
        <f>IF(A1657 &lt;= 'Additional Data'!$B$2,"Low", IF(A1657 &lt;='Additional Data'!$B$3, "Medium", "High"))</f>
        <v>Medium</v>
      </c>
      <c r="C1657">
        <v>1</v>
      </c>
      <c r="D1657">
        <v>1</v>
      </c>
      <c r="E1657">
        <v>84</v>
      </c>
      <c r="F1657" t="str">
        <f t="shared" si="225"/>
        <v>Old</v>
      </c>
      <c r="G1657">
        <v>43</v>
      </c>
      <c r="H1657">
        <v>5</v>
      </c>
      <c r="I1657">
        <v>28</v>
      </c>
      <c r="J1657">
        <v>7</v>
      </c>
      <c r="K1657">
        <v>6</v>
      </c>
      <c r="L1657">
        <v>33</v>
      </c>
      <c r="M1657">
        <f>INDEX('Additional Data'!$H$2:$M$2, MATCH(MAX(G1657:L1657), G1657:L1657,0))</f>
        <v>0</v>
      </c>
      <c r="N1657">
        <v>4</v>
      </c>
      <c r="O1657">
        <v>3</v>
      </c>
      <c r="P1657">
        <v>1</v>
      </c>
      <c r="Q1657">
        <v>3</v>
      </c>
      <c r="R1657">
        <v>5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3</v>
      </c>
      <c r="Z1657">
        <v>11</v>
      </c>
      <c r="AA1657">
        <v>0</v>
      </c>
      <c r="AB1657">
        <v>49</v>
      </c>
      <c r="AC1657" t="str" cm="1">
        <f t="array" ref="AC1657">_xlfn.IFS(AB1657 &lt; 30, "&lt; 30", AB1657 &lt; 40, "30-39", AB1657 &lt; 50, "40-49", AB1657 &gt;= 50, "50+")</f>
        <v>40-49</v>
      </c>
      <c r="AD1657">
        <v>2322</v>
      </c>
      <c r="AE1657">
        <v>0</v>
      </c>
      <c r="AF1657">
        <v>0</v>
      </c>
      <c r="AG1657">
        <v>0</v>
      </c>
      <c r="AH1657">
        <v>1</v>
      </c>
      <c r="AI1657">
        <v>0</v>
      </c>
      <c r="AJ1657" t="str" cm="1">
        <f t="array" ref="AJ165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5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57">
        <v>0</v>
      </c>
      <c r="AM1657">
        <v>0</v>
      </c>
      <c r="AN1657">
        <v>1</v>
      </c>
      <c r="AO1657">
        <v>0</v>
      </c>
      <c r="AP1657">
        <v>0</v>
      </c>
      <c r="AQ1657" t="str" cm="1">
        <f t="array" ref="AQ165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57" t="str" cm="1">
        <f t="array" ref="AR165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57">
        <v>89</v>
      </c>
      <c r="AT1657">
        <v>56</v>
      </c>
      <c r="AU1657">
        <v>0</v>
      </c>
      <c r="AV1657">
        <v>2</v>
      </c>
      <c r="AW1657" t="s">
        <v>47</v>
      </c>
      <c r="AX1657" t="s">
        <v>11</v>
      </c>
      <c r="AY1657" t="str">
        <f t="shared" si="226"/>
        <v>Web</v>
      </c>
      <c r="AZ1657">
        <v>7</v>
      </c>
      <c r="BA1657" t="s">
        <v>44</v>
      </c>
      <c r="BB1657">
        <f t="shared" si="227"/>
        <v>7</v>
      </c>
      <c r="BC1657">
        <f t="shared" si="228"/>
        <v>122</v>
      </c>
      <c r="BD1657">
        <f t="shared" si="229"/>
        <v>1.9999999999999996</v>
      </c>
      <c r="BE1657">
        <f t="shared" si="230"/>
        <v>3</v>
      </c>
      <c r="BF1657">
        <f t="shared" si="231"/>
        <v>3</v>
      </c>
      <c r="BG1657">
        <f t="shared" si="232"/>
        <v>8</v>
      </c>
      <c r="BH1657">
        <f t="shared" si="233"/>
        <v>1</v>
      </c>
      <c r="BI1657" t="str">
        <f>VLOOKUP(BH1657,'Additional Data'!$E$1:$F$12,2,FALSE)</f>
        <v>Churned Customer</v>
      </c>
      <c r="BJ1657" t="str">
        <f>IF(G1657 &lt;= 'Additional Data'!$Q$2, "Low", IF(G1657 &lt;= 'Additional Data'!$Q$3, "Medium", "High"))</f>
        <v>Medium</v>
      </c>
      <c r="BK1657" t="str">
        <f>IF(K1657 &lt;= 'Additional Data'!$V$2, "Low", IF(K1657 &lt;= 'Additional Data'!$V$3, "Medium", "High"))</f>
        <v>Medium</v>
      </c>
      <c r="BL1657" t="str">
        <f>IF(L1657 &lt;= 'Additional Data'!$AA$2, "Low", IF(L1657 &lt;= 'Additional Data'!$AA$3, "Medium", "High"))</f>
        <v>Medium</v>
      </c>
      <c r="BM1657">
        <v>1656</v>
      </c>
    </row>
    <row r="1658" spans="1:65" x14ac:dyDescent="0.25">
      <c r="A1658">
        <v>22554</v>
      </c>
      <c r="B1658" t="str">
        <f>IF(A1658 &lt;= 'Additional Data'!$B$2,"Low", IF(A1658 &lt;='Additional Data'!$B$3, "Medium", "High"))</f>
        <v>Low</v>
      </c>
      <c r="C1658">
        <v>1</v>
      </c>
      <c r="D1658">
        <v>1</v>
      </c>
      <c r="E1658">
        <v>38</v>
      </c>
      <c r="F1658" t="str">
        <f t="shared" si="225"/>
        <v>Mid</v>
      </c>
      <c r="G1658">
        <v>27</v>
      </c>
      <c r="H1658">
        <v>0</v>
      </c>
      <c r="I1658">
        <v>10</v>
      </c>
      <c r="J1658">
        <v>0</v>
      </c>
      <c r="K1658">
        <v>0</v>
      </c>
      <c r="L1658">
        <v>4</v>
      </c>
      <c r="M1658">
        <f>INDEX('Additional Data'!$H$2:$M$2, MATCH(MAX(G1658:L1658), G1658:L1658,0))</f>
        <v>0</v>
      </c>
      <c r="N1658">
        <v>4</v>
      </c>
      <c r="O1658">
        <v>2</v>
      </c>
      <c r="P1658">
        <v>0</v>
      </c>
      <c r="Q1658">
        <v>4</v>
      </c>
      <c r="R1658">
        <v>5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3</v>
      </c>
      <c r="Z1658">
        <v>11</v>
      </c>
      <c r="AA1658">
        <v>0</v>
      </c>
      <c r="AB1658">
        <v>65</v>
      </c>
      <c r="AC1658" t="str" cm="1">
        <f t="array" ref="AC1658">_xlfn.IFS(AB1658 &lt; 30, "&lt; 30", AB1658 &lt; 40, "30-39", AB1658 &lt; 50, "40-49", AB1658 &gt;= 50, "50+")</f>
        <v>50+</v>
      </c>
      <c r="AD1658">
        <v>2762</v>
      </c>
      <c r="AE1658">
        <v>0</v>
      </c>
      <c r="AF1658">
        <v>1</v>
      </c>
      <c r="AG1658">
        <v>0</v>
      </c>
      <c r="AH1658">
        <v>0</v>
      </c>
      <c r="AI1658">
        <v>0</v>
      </c>
      <c r="AJ1658" t="str" cm="1">
        <f t="array" ref="AJ165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5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58">
        <v>0</v>
      </c>
      <c r="AM1658">
        <v>0</v>
      </c>
      <c r="AN1658">
        <v>0</v>
      </c>
      <c r="AO1658">
        <v>0</v>
      </c>
      <c r="AP1658">
        <v>1</v>
      </c>
      <c r="AQ1658" t="str" cm="1">
        <f t="array" ref="AQ165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58" t="str" cm="1">
        <f t="array" ref="AR165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58">
        <v>37</v>
      </c>
      <c r="AT1658">
        <v>33</v>
      </c>
      <c r="AU1658">
        <v>0</v>
      </c>
      <c r="AV1658">
        <v>2</v>
      </c>
      <c r="AW1658" t="s">
        <v>45</v>
      </c>
      <c r="AX1658" t="s">
        <v>13</v>
      </c>
      <c r="AY1658" t="str">
        <f t="shared" si="226"/>
        <v>Store</v>
      </c>
      <c r="AZ1658">
        <v>6</v>
      </c>
      <c r="BA1658" t="s">
        <v>44</v>
      </c>
      <c r="BB1658">
        <f t="shared" si="227"/>
        <v>6</v>
      </c>
      <c r="BC1658">
        <f t="shared" si="228"/>
        <v>41</v>
      </c>
      <c r="BD1658">
        <f t="shared" si="229"/>
        <v>7</v>
      </c>
      <c r="BE1658">
        <f t="shared" si="230"/>
        <v>2</v>
      </c>
      <c r="BF1658">
        <f t="shared" si="231"/>
        <v>1</v>
      </c>
      <c r="BG1658">
        <f t="shared" si="232"/>
        <v>10</v>
      </c>
      <c r="BH1658">
        <f t="shared" si="233"/>
        <v>2</v>
      </c>
      <c r="BI1658" t="str">
        <f>VLOOKUP(BH1658,'Additional Data'!$E$1:$F$12,2,FALSE)</f>
        <v>Churned Customer</v>
      </c>
      <c r="BJ1658" t="str">
        <f>IF(G1658 &lt;= 'Additional Data'!$Q$2, "Low", IF(G1658 &lt;= 'Additional Data'!$Q$3, "Medium", "High"))</f>
        <v>Medium</v>
      </c>
      <c r="BK1658" t="str">
        <f>IF(K1658 &lt;= 'Additional Data'!$V$2, "Low", IF(K1658 &lt;= 'Additional Data'!$V$3, "Medium", "High"))</f>
        <v>Low</v>
      </c>
      <c r="BL1658" t="str">
        <f>IF(L1658 &lt;= 'Additional Data'!$AA$2, "Low", IF(L1658 &lt;= 'Additional Data'!$AA$3, "Medium", "High"))</f>
        <v>Low</v>
      </c>
      <c r="BM1658">
        <v>1657</v>
      </c>
    </row>
    <row r="1659" spans="1:65" x14ac:dyDescent="0.25">
      <c r="A1659">
        <v>23536</v>
      </c>
      <c r="B1659" t="str">
        <f>IF(A1659 &lt;= 'Additional Data'!$B$2,"Low", IF(A1659 &lt;='Additional Data'!$B$3, "Medium", "High"))</f>
        <v>Low</v>
      </c>
      <c r="C1659">
        <v>1</v>
      </c>
      <c r="D1659">
        <v>0</v>
      </c>
      <c r="E1659">
        <v>53</v>
      </c>
      <c r="F1659" t="str">
        <f t="shared" si="225"/>
        <v>Mid</v>
      </c>
      <c r="G1659">
        <v>6</v>
      </c>
      <c r="H1659">
        <v>0</v>
      </c>
      <c r="I1659">
        <v>3</v>
      </c>
      <c r="J1659">
        <v>0</v>
      </c>
      <c r="K1659">
        <v>0</v>
      </c>
      <c r="L1659">
        <v>1</v>
      </c>
      <c r="M1659">
        <f>INDEX('Additional Data'!$H$2:$M$2, MATCH(MAX(G1659:L1659), G1659:L1659,0))</f>
        <v>0</v>
      </c>
      <c r="N1659">
        <v>1</v>
      </c>
      <c r="O1659">
        <v>0</v>
      </c>
      <c r="P1659">
        <v>0</v>
      </c>
      <c r="Q1659">
        <v>3</v>
      </c>
      <c r="R1659">
        <v>3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3</v>
      </c>
      <c r="Z1659">
        <v>11</v>
      </c>
      <c r="AA1659">
        <v>0</v>
      </c>
      <c r="AB1659">
        <v>37</v>
      </c>
      <c r="AC1659" t="str" cm="1">
        <f t="array" ref="AC1659">_xlfn.IFS(AB1659 &lt; 30, "&lt; 30", AB1659 &lt; 40, "30-39", AB1659 &lt; 50, "40-49", AB1659 &gt;= 50, "50+")</f>
        <v>30-39</v>
      </c>
      <c r="AD1659">
        <v>2184</v>
      </c>
      <c r="AE1659">
        <v>0</v>
      </c>
      <c r="AF1659">
        <v>1</v>
      </c>
      <c r="AG1659">
        <v>0</v>
      </c>
      <c r="AH1659">
        <v>0</v>
      </c>
      <c r="AI1659">
        <v>0</v>
      </c>
      <c r="AJ1659" t="str" cm="1">
        <f t="array" ref="AJ165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5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59">
        <v>0</v>
      </c>
      <c r="AM1659">
        <v>0</v>
      </c>
      <c r="AN1659">
        <v>0</v>
      </c>
      <c r="AO1659">
        <v>0</v>
      </c>
      <c r="AP1659">
        <v>1</v>
      </c>
      <c r="AQ1659" t="str" cm="1">
        <f t="array" ref="AQ165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59" t="str" cm="1">
        <f t="array" ref="AR165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59">
        <v>9</v>
      </c>
      <c r="AT1659">
        <v>8</v>
      </c>
      <c r="AU1659">
        <v>0</v>
      </c>
      <c r="AV1659">
        <v>1</v>
      </c>
      <c r="AW1659" t="s">
        <v>45</v>
      </c>
      <c r="AX1659" t="s">
        <v>13</v>
      </c>
      <c r="AY1659" t="str">
        <f t="shared" si="226"/>
        <v>Store</v>
      </c>
      <c r="AZ1659">
        <v>3</v>
      </c>
      <c r="BA1659" t="s">
        <v>44</v>
      </c>
      <c r="BB1659">
        <f t="shared" si="227"/>
        <v>3</v>
      </c>
      <c r="BC1659">
        <f t="shared" si="228"/>
        <v>10</v>
      </c>
      <c r="BD1659">
        <f t="shared" si="229"/>
        <v>5</v>
      </c>
      <c r="BE1659">
        <f t="shared" si="230"/>
        <v>0</v>
      </c>
      <c r="BF1659">
        <f t="shared" si="231"/>
        <v>0</v>
      </c>
      <c r="BG1659">
        <f t="shared" si="232"/>
        <v>5</v>
      </c>
      <c r="BH1659">
        <f t="shared" si="233"/>
        <v>0</v>
      </c>
      <c r="BI1659" t="str">
        <f>VLOOKUP(BH1659,'Additional Data'!$E$1:$F$12,2,FALSE)</f>
        <v>Churned Customer</v>
      </c>
      <c r="BJ1659" t="str">
        <f>IF(G1659 &lt;= 'Additional Data'!$Q$2, "Low", IF(G1659 &lt;= 'Additional Data'!$Q$3, "Medium", "High"))</f>
        <v>Low</v>
      </c>
      <c r="BK1659" t="str">
        <f>IF(K1659 &lt;= 'Additional Data'!$V$2, "Low", IF(K1659 &lt;= 'Additional Data'!$V$3, "Medium", "High"))</f>
        <v>Low</v>
      </c>
      <c r="BL1659" t="str">
        <f>IF(L1659 &lt;= 'Additional Data'!$AA$2, "Low", IF(L1659 &lt;= 'Additional Data'!$AA$3, "Medium", "High"))</f>
        <v>Low</v>
      </c>
      <c r="BM1659">
        <v>1658</v>
      </c>
    </row>
    <row r="1660" spans="1:65" x14ac:dyDescent="0.25">
      <c r="A1660">
        <v>49413</v>
      </c>
      <c r="B1660" t="str">
        <f>IF(A1660 &lt;= 'Additional Data'!$B$2,"Low", IF(A1660 &lt;='Additional Data'!$B$3, "Medium", "High"))</f>
        <v>Medium</v>
      </c>
      <c r="C1660">
        <v>0</v>
      </c>
      <c r="D1660">
        <v>1</v>
      </c>
      <c r="E1660">
        <v>88</v>
      </c>
      <c r="F1660" t="str">
        <f t="shared" si="225"/>
        <v>Old</v>
      </c>
      <c r="G1660">
        <v>205</v>
      </c>
      <c r="H1660">
        <v>7</v>
      </c>
      <c r="I1660">
        <v>41</v>
      </c>
      <c r="J1660">
        <v>3</v>
      </c>
      <c r="K1660">
        <v>2</v>
      </c>
      <c r="L1660">
        <v>46</v>
      </c>
      <c r="M1660">
        <f>INDEX('Additional Data'!$H$2:$M$2, MATCH(MAX(G1660:L1660), G1660:L1660,0))</f>
        <v>0</v>
      </c>
      <c r="N1660">
        <v>2</v>
      </c>
      <c r="O1660">
        <v>4</v>
      </c>
      <c r="P1660">
        <v>2</v>
      </c>
      <c r="Q1660">
        <v>5</v>
      </c>
      <c r="R1660">
        <v>5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3</v>
      </c>
      <c r="Z1660">
        <v>11</v>
      </c>
      <c r="AA1660">
        <v>0</v>
      </c>
      <c r="AB1660">
        <v>68</v>
      </c>
      <c r="AC1660" t="str" cm="1">
        <f t="array" ref="AC1660">_xlfn.IFS(AB1660 &lt; 30, "&lt; 30", AB1660 &lt; 40, "30-39", AB1660 &lt; 50, "40-49", AB1660 &gt;= 50, "50+")</f>
        <v>50+</v>
      </c>
      <c r="AD1660">
        <v>2406</v>
      </c>
      <c r="AE1660">
        <v>0</v>
      </c>
      <c r="AF1660">
        <v>1</v>
      </c>
      <c r="AG1660">
        <v>0</v>
      </c>
      <c r="AH1660">
        <v>0</v>
      </c>
      <c r="AI1660">
        <v>0</v>
      </c>
      <c r="AJ1660" t="str" cm="1">
        <f t="array" ref="AJ166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6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60">
        <v>0</v>
      </c>
      <c r="AM1660">
        <v>0</v>
      </c>
      <c r="AN1660">
        <v>1</v>
      </c>
      <c r="AO1660">
        <v>0</v>
      </c>
      <c r="AP1660">
        <v>0</v>
      </c>
      <c r="AQ1660" t="str" cm="1">
        <f t="array" ref="AQ166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60" t="str" cm="1">
        <f t="array" ref="AR166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60">
        <v>258</v>
      </c>
      <c r="AT1660">
        <v>212</v>
      </c>
      <c r="AU1660">
        <v>0</v>
      </c>
      <c r="AV1660">
        <v>1</v>
      </c>
      <c r="AW1660" t="s">
        <v>47</v>
      </c>
      <c r="AX1660" t="s">
        <v>13</v>
      </c>
      <c r="AY1660" t="str">
        <f t="shared" si="226"/>
        <v>Store</v>
      </c>
      <c r="AZ1660">
        <v>11</v>
      </c>
      <c r="BA1660" t="s">
        <v>44</v>
      </c>
      <c r="BB1660">
        <f t="shared" si="227"/>
        <v>11</v>
      </c>
      <c r="BC1660">
        <f t="shared" si="228"/>
        <v>304</v>
      </c>
      <c r="BD1660">
        <f t="shared" si="229"/>
        <v>1.9999999999999996</v>
      </c>
      <c r="BE1660">
        <f t="shared" si="230"/>
        <v>4</v>
      </c>
      <c r="BF1660">
        <f t="shared" si="231"/>
        <v>4</v>
      </c>
      <c r="BG1660">
        <f t="shared" si="232"/>
        <v>10</v>
      </c>
      <c r="BH1660">
        <f t="shared" si="233"/>
        <v>2</v>
      </c>
      <c r="BI1660" t="str">
        <f>VLOOKUP(BH1660,'Additional Data'!$E$1:$F$12,2,FALSE)</f>
        <v>Churned Customer</v>
      </c>
      <c r="BJ1660" t="str">
        <f>IF(G1660 &lt;= 'Additional Data'!$Q$2, "Low", IF(G1660 &lt;= 'Additional Data'!$Q$3, "Medium", "High"))</f>
        <v>Medium</v>
      </c>
      <c r="BK1660" t="str">
        <f>IF(K1660 &lt;= 'Additional Data'!$V$2, "Low", IF(K1660 &lt;= 'Additional Data'!$V$3, "Medium", "High"))</f>
        <v>Medium</v>
      </c>
      <c r="BL1660" t="str">
        <f>IF(L1660 &lt;= 'Additional Data'!$AA$2, "Low", IF(L1660 &lt;= 'Additional Data'!$AA$3, "Medium", "High"))</f>
        <v>Medium</v>
      </c>
      <c r="BM1660">
        <v>1659</v>
      </c>
    </row>
    <row r="1661" spans="1:65" x14ac:dyDescent="0.25">
      <c r="A1661">
        <v>42231</v>
      </c>
      <c r="B1661" t="str">
        <f>IF(A1661 &lt;= 'Additional Data'!$B$2,"Low", IF(A1661 &lt;='Additional Data'!$B$3, "Medium", "High"))</f>
        <v>Medium</v>
      </c>
      <c r="C1661">
        <v>1</v>
      </c>
      <c r="D1661">
        <v>1</v>
      </c>
      <c r="E1661">
        <v>99</v>
      </c>
      <c r="F1661" t="str">
        <f t="shared" si="225"/>
        <v>Old</v>
      </c>
      <c r="G1661">
        <v>24</v>
      </c>
      <c r="H1661">
        <v>0</v>
      </c>
      <c r="I1661">
        <v>8</v>
      </c>
      <c r="J1661">
        <v>0</v>
      </c>
      <c r="K1661">
        <v>1</v>
      </c>
      <c r="L1661">
        <v>4</v>
      </c>
      <c r="M1661">
        <f>INDEX('Additional Data'!$H$2:$M$2, MATCH(MAX(G1661:L1661), G1661:L1661,0))</f>
        <v>0</v>
      </c>
      <c r="N1661">
        <v>1</v>
      </c>
      <c r="O1661">
        <v>1</v>
      </c>
      <c r="P1661">
        <v>0</v>
      </c>
      <c r="Q1661">
        <v>3</v>
      </c>
      <c r="R1661">
        <v>5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3</v>
      </c>
      <c r="Z1661">
        <v>11</v>
      </c>
      <c r="AA1661">
        <v>0</v>
      </c>
      <c r="AB1661">
        <v>51</v>
      </c>
      <c r="AC1661" t="str" cm="1">
        <f t="array" ref="AC1661">_xlfn.IFS(AB1661 &lt; 30, "&lt; 30", AB1661 &lt; 40, "30-39", AB1661 &lt; 50, "40-49", AB1661 &gt;= 50, "50+")</f>
        <v>50+</v>
      </c>
      <c r="AD1661">
        <v>2255</v>
      </c>
      <c r="AE1661">
        <v>0</v>
      </c>
      <c r="AF1661">
        <v>1</v>
      </c>
      <c r="AG1661">
        <v>0</v>
      </c>
      <c r="AH1661">
        <v>0</v>
      </c>
      <c r="AI1661">
        <v>0</v>
      </c>
      <c r="AJ1661" t="str" cm="1">
        <f t="array" ref="AJ166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6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61">
        <v>0</v>
      </c>
      <c r="AM1661">
        <v>0</v>
      </c>
      <c r="AN1661">
        <v>1</v>
      </c>
      <c r="AO1661">
        <v>0</v>
      </c>
      <c r="AP1661">
        <v>0</v>
      </c>
      <c r="AQ1661" t="str" cm="1">
        <f t="array" ref="AQ166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61" t="str" cm="1">
        <f t="array" ref="AR166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61">
        <v>33</v>
      </c>
      <c r="AT1661">
        <v>29</v>
      </c>
      <c r="AU1661">
        <v>0</v>
      </c>
      <c r="AV1661">
        <v>2</v>
      </c>
      <c r="AW1661" t="s">
        <v>45</v>
      </c>
      <c r="AX1661" t="s">
        <v>13</v>
      </c>
      <c r="AY1661" t="str">
        <f t="shared" si="226"/>
        <v>Store</v>
      </c>
      <c r="AZ1661">
        <v>4</v>
      </c>
      <c r="BA1661" t="s">
        <v>44</v>
      </c>
      <c r="BB1661">
        <f t="shared" si="227"/>
        <v>4</v>
      </c>
      <c r="BC1661">
        <f t="shared" si="228"/>
        <v>37</v>
      </c>
      <c r="BD1661">
        <f t="shared" si="229"/>
        <v>0.99999999999999978</v>
      </c>
      <c r="BE1661">
        <f t="shared" si="230"/>
        <v>0</v>
      </c>
      <c r="BF1661">
        <f t="shared" si="231"/>
        <v>1</v>
      </c>
      <c r="BG1661">
        <f t="shared" si="232"/>
        <v>1.9999999999999998</v>
      </c>
      <c r="BH1661">
        <f t="shared" si="233"/>
        <v>0</v>
      </c>
      <c r="BI1661" t="str">
        <f>VLOOKUP(BH1661,'Additional Data'!$E$1:$F$12,2,FALSE)</f>
        <v>Churned Customer</v>
      </c>
      <c r="BJ1661" t="str">
        <f>IF(G1661 &lt;= 'Additional Data'!$Q$2, "Low", IF(G1661 &lt;= 'Additional Data'!$Q$3, "Medium", "High"))</f>
        <v>Low</v>
      </c>
      <c r="BK1661" t="str">
        <f>IF(K1661 &lt;= 'Additional Data'!$V$2, "Low", IF(K1661 &lt;= 'Additional Data'!$V$3, "Medium", "High"))</f>
        <v>Low</v>
      </c>
      <c r="BL1661" t="str">
        <f>IF(L1661 &lt;= 'Additional Data'!$AA$2, "Low", IF(L1661 &lt;= 'Additional Data'!$AA$3, "Medium", "High"))</f>
        <v>Low</v>
      </c>
      <c r="BM1661">
        <v>1660</v>
      </c>
    </row>
    <row r="1662" spans="1:65" x14ac:dyDescent="0.25">
      <c r="A1662">
        <v>78789</v>
      </c>
      <c r="B1662" t="str">
        <f>IF(A1662 &lt;= 'Additional Data'!$B$2,"Low", IF(A1662 &lt;='Additional Data'!$B$3, "Medium", "High"))</f>
        <v>High</v>
      </c>
      <c r="C1662">
        <v>0</v>
      </c>
      <c r="D1662">
        <v>0</v>
      </c>
      <c r="E1662">
        <v>12</v>
      </c>
      <c r="F1662" t="str">
        <f t="shared" si="225"/>
        <v>Recent</v>
      </c>
      <c r="G1662">
        <v>667</v>
      </c>
      <c r="H1662">
        <v>50</v>
      </c>
      <c r="I1662">
        <v>850</v>
      </c>
      <c r="J1662">
        <v>21</v>
      </c>
      <c r="K1662">
        <v>83</v>
      </c>
      <c r="L1662">
        <v>83</v>
      </c>
      <c r="M1662">
        <f>INDEX('Additional Data'!$H$2:$M$2, MATCH(MAX(G1662:L1662), G1662:L1662,0))</f>
        <v>0</v>
      </c>
      <c r="N1662">
        <v>1</v>
      </c>
      <c r="O1662">
        <v>4</v>
      </c>
      <c r="P1662">
        <v>6</v>
      </c>
      <c r="Q1662">
        <v>5</v>
      </c>
      <c r="R1662">
        <v>2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3</v>
      </c>
      <c r="Z1662">
        <v>11</v>
      </c>
      <c r="AA1662">
        <v>1</v>
      </c>
      <c r="AB1662">
        <v>40</v>
      </c>
      <c r="AC1662" t="str" cm="1">
        <f t="array" ref="AC1662">_xlfn.IFS(AB1662 &lt; 30, "&lt; 30", AB1662 &lt; 40, "30-39", AB1662 &lt; 50, "40-49", AB1662 &gt;= 50, "50+")</f>
        <v>40-49</v>
      </c>
      <c r="AD1662">
        <v>2849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 t="str" cm="1">
        <f t="array" ref="AJ166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66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62">
        <v>0</v>
      </c>
      <c r="AM1662">
        <v>0</v>
      </c>
      <c r="AN1662">
        <v>0</v>
      </c>
      <c r="AO1662">
        <v>1</v>
      </c>
      <c r="AP1662">
        <v>0</v>
      </c>
      <c r="AQ1662" t="str" cm="1">
        <f t="array" ref="AQ166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662" t="str" cm="1">
        <f t="array" ref="AR166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62">
        <v>1671</v>
      </c>
      <c r="AT1662">
        <v>1588</v>
      </c>
      <c r="AU1662">
        <v>0</v>
      </c>
      <c r="AV1662">
        <v>0</v>
      </c>
      <c r="AW1662" t="s">
        <v>43</v>
      </c>
      <c r="AX1662" t="s">
        <v>12</v>
      </c>
      <c r="AY1662" t="str">
        <f t="shared" si="226"/>
        <v>Catalog</v>
      </c>
      <c r="AZ1662">
        <v>15</v>
      </c>
      <c r="BA1662" t="s">
        <v>44</v>
      </c>
      <c r="BB1662">
        <f t="shared" si="227"/>
        <v>15</v>
      </c>
      <c r="BC1662">
        <f t="shared" si="228"/>
        <v>1754</v>
      </c>
      <c r="BD1662">
        <f t="shared" si="229"/>
        <v>9</v>
      </c>
      <c r="BE1662">
        <f t="shared" si="230"/>
        <v>5</v>
      </c>
      <c r="BF1662">
        <f t="shared" si="231"/>
        <v>9</v>
      </c>
      <c r="BG1662">
        <f t="shared" si="232"/>
        <v>23</v>
      </c>
      <c r="BH1662">
        <f t="shared" si="233"/>
        <v>8</v>
      </c>
      <c r="BI1662" t="str">
        <f>VLOOKUP(BH1662,'Additional Data'!$E$1:$F$12,2,FALSE)</f>
        <v>Top Customer</v>
      </c>
      <c r="BJ1662" t="str">
        <f>IF(G1662 &lt;= 'Additional Data'!$Q$2, "Low", IF(G1662 &lt;= 'Additional Data'!$Q$3, "Medium", "High"))</f>
        <v>High</v>
      </c>
      <c r="BK1662" t="str">
        <f>IF(K1662 &lt;= 'Additional Data'!$V$2, "Low", IF(K1662 &lt;= 'Additional Data'!$V$3, "Medium", "High"))</f>
        <v>High</v>
      </c>
      <c r="BL1662" t="str">
        <f>IF(L1662 &lt;= 'Additional Data'!$AA$2, "Low", IF(L1662 &lt;= 'Additional Data'!$AA$3, "Medium", "High"))</f>
        <v>High</v>
      </c>
      <c r="BM1662">
        <v>1661</v>
      </c>
    </row>
    <row r="1663" spans="1:65" x14ac:dyDescent="0.25">
      <c r="A1663">
        <v>56534</v>
      </c>
      <c r="B1663" t="str">
        <f>IF(A1663 &lt;= 'Additional Data'!$B$2,"Low", IF(A1663 &lt;='Additional Data'!$B$3, "Medium", "High"))</f>
        <v>Medium</v>
      </c>
      <c r="C1663">
        <v>0</v>
      </c>
      <c r="D1663">
        <v>1</v>
      </c>
      <c r="E1663">
        <v>35</v>
      </c>
      <c r="F1663" t="str">
        <f t="shared" si="225"/>
        <v>Mid</v>
      </c>
      <c r="G1663">
        <v>691</v>
      </c>
      <c r="H1663">
        <v>7</v>
      </c>
      <c r="I1663">
        <v>61</v>
      </c>
      <c r="J1663">
        <v>10</v>
      </c>
      <c r="K1663">
        <v>0</v>
      </c>
      <c r="L1663">
        <v>46</v>
      </c>
      <c r="M1663">
        <f>INDEX('Additional Data'!$H$2:$M$2, MATCH(MAX(G1663:L1663), G1663:L1663,0))</f>
        <v>0</v>
      </c>
      <c r="N1663">
        <v>4</v>
      </c>
      <c r="O1663">
        <v>10</v>
      </c>
      <c r="P1663">
        <v>4</v>
      </c>
      <c r="Q1663">
        <v>7</v>
      </c>
      <c r="R1663">
        <v>8</v>
      </c>
      <c r="S1663">
        <v>0</v>
      </c>
      <c r="T1663">
        <v>1</v>
      </c>
      <c r="U1663">
        <v>0</v>
      </c>
      <c r="V1663">
        <v>0</v>
      </c>
      <c r="W1663">
        <v>1</v>
      </c>
      <c r="X1663">
        <v>0</v>
      </c>
      <c r="Y1663">
        <v>3</v>
      </c>
      <c r="Z1663">
        <v>11</v>
      </c>
      <c r="AA1663">
        <v>1</v>
      </c>
      <c r="AB1663">
        <v>52</v>
      </c>
      <c r="AC1663" t="str" cm="1">
        <f t="array" ref="AC1663">_xlfn.IFS(AB1663 &lt; 30, "&lt; 30", AB1663 &lt; 40, "30-39", AB1663 &lt; 50, "40-49", AB1663 &gt;= 50, "50+")</f>
        <v>50+</v>
      </c>
      <c r="AD1663">
        <v>2500</v>
      </c>
      <c r="AE1663">
        <v>0</v>
      </c>
      <c r="AF1663">
        <v>0</v>
      </c>
      <c r="AG1663">
        <v>0</v>
      </c>
      <c r="AH1663">
        <v>1</v>
      </c>
      <c r="AI1663">
        <v>0</v>
      </c>
      <c r="AJ1663" t="str" cm="1">
        <f t="array" ref="AJ166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6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63">
        <v>0</v>
      </c>
      <c r="AM1663">
        <v>0</v>
      </c>
      <c r="AN1663">
        <v>1</v>
      </c>
      <c r="AO1663">
        <v>0</v>
      </c>
      <c r="AP1663">
        <v>0</v>
      </c>
      <c r="AQ1663" t="str" cm="1">
        <f t="array" ref="AQ166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63" t="str" cm="1">
        <f t="array" ref="AR166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63">
        <v>769</v>
      </c>
      <c r="AT1663">
        <v>723</v>
      </c>
      <c r="AU1663">
        <v>2</v>
      </c>
      <c r="AV1663">
        <v>1</v>
      </c>
      <c r="AW1663" t="s">
        <v>46</v>
      </c>
      <c r="AX1663" t="s">
        <v>11</v>
      </c>
      <c r="AY1663" t="str">
        <f t="shared" si="226"/>
        <v>Web</v>
      </c>
      <c r="AZ1663">
        <v>21</v>
      </c>
      <c r="BA1663" t="s">
        <v>48</v>
      </c>
      <c r="BB1663">
        <f t="shared" si="227"/>
        <v>21</v>
      </c>
      <c r="BC1663">
        <f t="shared" si="228"/>
        <v>815</v>
      </c>
      <c r="BD1663">
        <f t="shared" si="229"/>
        <v>7</v>
      </c>
      <c r="BE1663">
        <f t="shared" si="230"/>
        <v>8</v>
      </c>
      <c r="BF1663">
        <f t="shared" si="231"/>
        <v>6</v>
      </c>
      <c r="BG1663">
        <f t="shared" si="232"/>
        <v>21</v>
      </c>
      <c r="BH1663">
        <f t="shared" si="233"/>
        <v>8</v>
      </c>
      <c r="BI1663" t="str">
        <f>VLOOKUP(BH1663,'Additional Data'!$E$1:$F$12,2,FALSE)</f>
        <v>Top Customer</v>
      </c>
      <c r="BJ1663" t="str">
        <f>IF(G1663 &lt;= 'Additional Data'!$Q$2, "Low", IF(G1663 &lt;= 'Additional Data'!$Q$3, "Medium", "High"))</f>
        <v>High</v>
      </c>
      <c r="BK1663" t="str">
        <f>IF(K1663 &lt;= 'Additional Data'!$V$2, "Low", IF(K1663 &lt;= 'Additional Data'!$V$3, "Medium", "High"))</f>
        <v>Low</v>
      </c>
      <c r="BL1663" t="str">
        <f>IF(L1663 &lt;= 'Additional Data'!$AA$2, "Low", IF(L1663 &lt;= 'Additional Data'!$AA$3, "Medium", "High"))</f>
        <v>Medium</v>
      </c>
      <c r="BM1663">
        <v>1662</v>
      </c>
    </row>
    <row r="1664" spans="1:65" x14ac:dyDescent="0.25">
      <c r="A1664">
        <v>58350</v>
      </c>
      <c r="B1664" t="str">
        <f>IF(A1664 &lt;= 'Additional Data'!$B$2,"Low", IF(A1664 &lt;='Additional Data'!$B$3, "Medium", "High"))</f>
        <v>Medium</v>
      </c>
      <c r="C1664">
        <v>0</v>
      </c>
      <c r="D1664">
        <v>1</v>
      </c>
      <c r="E1664">
        <v>5</v>
      </c>
      <c r="F1664" t="str">
        <f t="shared" si="225"/>
        <v>Very Recent</v>
      </c>
      <c r="G1664">
        <v>493</v>
      </c>
      <c r="H1664">
        <v>26</v>
      </c>
      <c r="I1664">
        <v>206</v>
      </c>
      <c r="J1664">
        <v>116</v>
      </c>
      <c r="K1664">
        <v>80</v>
      </c>
      <c r="L1664">
        <v>80</v>
      </c>
      <c r="M1664">
        <f>INDEX('Additional Data'!$H$2:$M$2, MATCH(MAX(G1664:L1664), G1664:L1664,0))</f>
        <v>0</v>
      </c>
      <c r="N1664">
        <v>4</v>
      </c>
      <c r="O1664">
        <v>8</v>
      </c>
      <c r="P1664">
        <v>3</v>
      </c>
      <c r="Q1664">
        <v>12</v>
      </c>
      <c r="R1664">
        <v>6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3</v>
      </c>
      <c r="Z1664">
        <v>11</v>
      </c>
      <c r="AA1664">
        <v>0</v>
      </c>
      <c r="AB1664">
        <v>49</v>
      </c>
      <c r="AC1664" t="str" cm="1">
        <f t="array" ref="AC1664">_xlfn.IFS(AB1664 &lt; 30, "&lt; 30", AB1664 &lt; 40, "30-39", AB1664 &lt; 50, "40-49", AB1664 &gt;= 50, "50+")</f>
        <v>40-49</v>
      </c>
      <c r="AD1664">
        <v>2700</v>
      </c>
      <c r="AE1664">
        <v>0</v>
      </c>
      <c r="AF1664">
        <v>0</v>
      </c>
      <c r="AG1664">
        <v>1</v>
      </c>
      <c r="AH1664">
        <v>0</v>
      </c>
      <c r="AI1664">
        <v>0</v>
      </c>
      <c r="AJ1664" t="str" cm="1">
        <f t="array" ref="AJ166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66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64">
        <v>0</v>
      </c>
      <c r="AM1664">
        <v>0</v>
      </c>
      <c r="AN1664">
        <v>1</v>
      </c>
      <c r="AO1664">
        <v>0</v>
      </c>
      <c r="AP1664">
        <v>0</v>
      </c>
      <c r="AQ1664" t="str" cm="1">
        <f t="array" ref="AQ166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64" t="str" cm="1">
        <f t="array" ref="AR166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64">
        <v>921</v>
      </c>
      <c r="AT1664">
        <v>841</v>
      </c>
      <c r="AU1664">
        <v>0</v>
      </c>
      <c r="AV1664">
        <v>1</v>
      </c>
      <c r="AW1664" t="s">
        <v>46</v>
      </c>
      <c r="AX1664" t="s">
        <v>13</v>
      </c>
      <c r="AY1664" t="str">
        <f t="shared" si="226"/>
        <v>Store</v>
      </c>
      <c r="AZ1664">
        <v>23</v>
      </c>
      <c r="BA1664" t="s">
        <v>44</v>
      </c>
      <c r="BB1664">
        <f t="shared" si="227"/>
        <v>23</v>
      </c>
      <c r="BC1664">
        <f t="shared" si="228"/>
        <v>1001</v>
      </c>
      <c r="BD1664">
        <f t="shared" si="229"/>
        <v>10</v>
      </c>
      <c r="BE1664">
        <f t="shared" si="230"/>
        <v>9</v>
      </c>
      <c r="BF1664">
        <f t="shared" si="231"/>
        <v>7</v>
      </c>
      <c r="BG1664">
        <f t="shared" si="232"/>
        <v>26</v>
      </c>
      <c r="BH1664">
        <f t="shared" si="233"/>
        <v>9</v>
      </c>
      <c r="BI1664" t="str">
        <f>VLOOKUP(BH1664,'Additional Data'!$E$1:$F$12,2,FALSE)</f>
        <v>Top Customer</v>
      </c>
      <c r="BJ1664" t="str">
        <f>IF(G1664 &lt;= 'Additional Data'!$Q$2, "Low", IF(G1664 &lt;= 'Additional Data'!$Q$3, "Medium", "High"))</f>
        <v>Medium</v>
      </c>
      <c r="BK1664" t="str">
        <f>IF(K1664 &lt;= 'Additional Data'!$V$2, "Low", IF(K1664 &lt;= 'Additional Data'!$V$3, "Medium", "High"))</f>
        <v>High</v>
      </c>
      <c r="BL1664" t="str">
        <f>IF(L1664 &lt;= 'Additional Data'!$AA$2, "Low", IF(L1664 &lt;= 'Additional Data'!$AA$3, "Medium", "High"))</f>
        <v>High</v>
      </c>
      <c r="BM1664">
        <v>1663</v>
      </c>
    </row>
    <row r="1665" spans="1:65" x14ac:dyDescent="0.25">
      <c r="A1665">
        <v>81217</v>
      </c>
      <c r="B1665" t="str">
        <f>IF(A1665 &lt;= 'Additional Data'!$B$2,"Low", IF(A1665 &lt;='Additional Data'!$B$3, "Medium", "High"))</f>
        <v>High</v>
      </c>
      <c r="C1665">
        <v>0</v>
      </c>
      <c r="D1665">
        <v>0</v>
      </c>
      <c r="E1665">
        <v>77</v>
      </c>
      <c r="F1665" t="str">
        <f t="shared" si="225"/>
        <v>Old</v>
      </c>
      <c r="G1665">
        <v>493</v>
      </c>
      <c r="H1665">
        <v>70</v>
      </c>
      <c r="I1665">
        <v>324</v>
      </c>
      <c r="J1665">
        <v>146</v>
      </c>
      <c r="K1665">
        <v>40</v>
      </c>
      <c r="L1665">
        <v>84</v>
      </c>
      <c r="M1665">
        <f>INDEX('Additional Data'!$H$2:$M$2, MATCH(MAX(G1665:L1665), G1665:L1665,0))</f>
        <v>0</v>
      </c>
      <c r="N1665">
        <v>1</v>
      </c>
      <c r="O1665">
        <v>3</v>
      </c>
      <c r="P1665">
        <v>7</v>
      </c>
      <c r="Q1665">
        <v>11</v>
      </c>
      <c r="R1665">
        <v>1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3</v>
      </c>
      <c r="Z1665">
        <v>11</v>
      </c>
      <c r="AA1665">
        <v>0</v>
      </c>
      <c r="AB1665">
        <v>31</v>
      </c>
      <c r="AC1665" t="str" cm="1">
        <f t="array" ref="AC1665">_xlfn.IFS(AB1665 &lt; 30, "&lt; 30", AB1665 &lt; 40, "30-39", AB1665 &lt; 50, "40-49", AB1665 &gt;= 50, "50+")</f>
        <v>30-39</v>
      </c>
      <c r="AD1665">
        <v>2504</v>
      </c>
      <c r="AE1665">
        <v>0</v>
      </c>
      <c r="AF1665">
        <v>0</v>
      </c>
      <c r="AG1665">
        <v>1</v>
      </c>
      <c r="AH1665">
        <v>0</v>
      </c>
      <c r="AI1665">
        <v>0</v>
      </c>
      <c r="AJ1665" t="str" cm="1">
        <f t="array" ref="AJ166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66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65">
        <v>0</v>
      </c>
      <c r="AM1665">
        <v>0</v>
      </c>
      <c r="AN1665">
        <v>1</v>
      </c>
      <c r="AO1665">
        <v>0</v>
      </c>
      <c r="AP1665">
        <v>0</v>
      </c>
      <c r="AQ1665" t="str" cm="1">
        <f t="array" ref="AQ166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65" t="str" cm="1">
        <f t="array" ref="AR166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65">
        <v>1073</v>
      </c>
      <c r="AT1665">
        <v>989</v>
      </c>
      <c r="AU1665">
        <v>0</v>
      </c>
      <c r="AV1665">
        <v>0</v>
      </c>
      <c r="AW1665" t="s">
        <v>43</v>
      </c>
      <c r="AX1665" t="s">
        <v>13</v>
      </c>
      <c r="AY1665" t="str">
        <f t="shared" si="226"/>
        <v>Store</v>
      </c>
      <c r="AZ1665">
        <v>21</v>
      </c>
      <c r="BA1665" t="s">
        <v>44</v>
      </c>
      <c r="BB1665">
        <f t="shared" si="227"/>
        <v>21</v>
      </c>
      <c r="BC1665">
        <f t="shared" si="228"/>
        <v>1157</v>
      </c>
      <c r="BD1665">
        <f t="shared" si="229"/>
        <v>3.0000000000000004</v>
      </c>
      <c r="BE1665">
        <f t="shared" si="230"/>
        <v>8</v>
      </c>
      <c r="BF1665">
        <f t="shared" si="231"/>
        <v>7</v>
      </c>
      <c r="BG1665">
        <f t="shared" si="232"/>
        <v>18</v>
      </c>
      <c r="BH1665">
        <f t="shared" si="233"/>
        <v>6</v>
      </c>
      <c r="BI1665" t="str">
        <f>VLOOKUP(BH1665,'Additional Data'!$E$1:$F$12,2,FALSE)</f>
        <v>Loyal Customer</v>
      </c>
      <c r="BJ1665" t="str">
        <f>IF(G1665 &lt;= 'Additional Data'!$Q$2, "Low", IF(G1665 &lt;= 'Additional Data'!$Q$3, "Medium", "High"))</f>
        <v>Medium</v>
      </c>
      <c r="BK1665" t="str">
        <f>IF(K1665 &lt;= 'Additional Data'!$V$2, "Low", IF(K1665 &lt;= 'Additional Data'!$V$3, "Medium", "High"))</f>
        <v>High</v>
      </c>
      <c r="BL1665" t="str">
        <f>IF(L1665 &lt;= 'Additional Data'!$AA$2, "Low", IF(L1665 &lt;= 'Additional Data'!$AA$3, "Medium", "High"))</f>
        <v>High</v>
      </c>
      <c r="BM1665">
        <v>1664</v>
      </c>
    </row>
    <row r="1666" spans="1:65" x14ac:dyDescent="0.25">
      <c r="A1666">
        <v>49090</v>
      </c>
      <c r="B1666" t="str">
        <f>IF(A1666 &lt;= 'Additional Data'!$B$2,"Low", IF(A1666 &lt;='Additional Data'!$B$3, "Medium", "High"))</f>
        <v>Medium</v>
      </c>
      <c r="C1666">
        <v>0</v>
      </c>
      <c r="D1666">
        <v>1</v>
      </c>
      <c r="E1666">
        <v>45</v>
      </c>
      <c r="F1666" t="str">
        <f t="shared" ref="F1666:F1729" si="234">IF(E1666&lt;=7,"Very Recent",IF(E1666&lt;=30,"Recent",IF(E1666&lt;=60,"Mid","Old")))</f>
        <v>Mid</v>
      </c>
      <c r="G1666">
        <v>494</v>
      </c>
      <c r="H1666">
        <v>5</v>
      </c>
      <c r="I1666">
        <v>82</v>
      </c>
      <c r="J1666">
        <v>7</v>
      </c>
      <c r="K1666">
        <v>0</v>
      </c>
      <c r="L1666">
        <v>100</v>
      </c>
      <c r="M1666">
        <f>INDEX('Additional Data'!$H$2:$M$2, MATCH(MAX(G1666:L1666), G1666:L1666,0))</f>
        <v>0</v>
      </c>
      <c r="N1666">
        <v>3</v>
      </c>
      <c r="O1666">
        <v>7</v>
      </c>
      <c r="P1666">
        <v>2</v>
      </c>
      <c r="Q1666">
        <v>9</v>
      </c>
      <c r="R1666">
        <v>7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3</v>
      </c>
      <c r="Z1666">
        <v>11</v>
      </c>
      <c r="AA1666">
        <v>0</v>
      </c>
      <c r="AB1666">
        <v>69</v>
      </c>
      <c r="AC1666" t="str" cm="1">
        <f t="array" ref="AC1666">_xlfn.IFS(AB1666 &lt; 30, "&lt; 30", AB1666 &lt; 40, "30-39", AB1666 &lt; 50, "40-49", AB1666 &gt;= 50, "50+")</f>
        <v>50+</v>
      </c>
      <c r="AD1666">
        <v>2504</v>
      </c>
      <c r="AE1666">
        <v>0</v>
      </c>
      <c r="AF1666">
        <v>0</v>
      </c>
      <c r="AG1666">
        <v>1</v>
      </c>
      <c r="AH1666">
        <v>0</v>
      </c>
      <c r="AI1666">
        <v>0</v>
      </c>
      <c r="AJ1666" t="str" cm="1">
        <f t="array" ref="AJ166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66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66">
        <v>0</v>
      </c>
      <c r="AM1666">
        <v>0</v>
      </c>
      <c r="AN1666">
        <v>1</v>
      </c>
      <c r="AO1666">
        <v>0</v>
      </c>
      <c r="AP1666">
        <v>0</v>
      </c>
      <c r="AQ1666" t="str" cm="1">
        <f t="array" ref="AQ166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66" t="str" cm="1">
        <f t="array" ref="AR166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66">
        <v>588</v>
      </c>
      <c r="AT1666">
        <v>488</v>
      </c>
      <c r="AU1666">
        <v>0</v>
      </c>
      <c r="AV1666">
        <v>1</v>
      </c>
      <c r="AW1666" t="s">
        <v>46</v>
      </c>
      <c r="AX1666" t="s">
        <v>13</v>
      </c>
      <c r="AY1666" t="str">
        <f t="shared" ref="AY1666:AY1729" si="235">IF(AND(O1666 &gt;= P1666, O1666 &gt;= Q1666), "Web", IF(AND(P1666 &gt;= O1666, P1666 &gt;= Q1666), "Catalog", "Store"))</f>
        <v>Store</v>
      </c>
      <c r="AZ1666">
        <v>18</v>
      </c>
      <c r="BA1666" t="s">
        <v>44</v>
      </c>
      <c r="BB1666">
        <f t="shared" ref="BB1666:BB1729" si="236">SUM(O1666:Q1666)</f>
        <v>18</v>
      </c>
      <c r="BC1666">
        <f t="shared" ref="BC1666:BC1729" si="237">SUM(G1666:L1666)</f>
        <v>688</v>
      </c>
      <c r="BD1666">
        <f t="shared" ref="BD1666:BD1729" si="238">(1-_xlfn.PERCENTRANK.INC($E:$E,E1666,1))*10</f>
        <v>6</v>
      </c>
      <c r="BE1666">
        <f t="shared" ref="BE1666:BE1729" si="239">_xlfn.PERCENTRANK.INC($BB:$BB,BB1666,1)*10</f>
        <v>7</v>
      </c>
      <c r="BF1666">
        <f t="shared" ref="BF1666:BF1729" si="240">_xlfn.PERCENTRANK.INC($BC:$BC,BC1666,1)*10</f>
        <v>6</v>
      </c>
      <c r="BG1666">
        <f t="shared" ref="BG1666:BG1729" si="241">SUM(BD1666:BF1666)</f>
        <v>19</v>
      </c>
      <c r="BH1666">
        <f t="shared" ref="BH1666:BH1729" si="242">_xlfn.PERCENTRANK.INC($BG:$BG,BG1666,1)*10</f>
        <v>7</v>
      </c>
      <c r="BI1666" t="str">
        <f>VLOOKUP(BH1666,'Additional Data'!$E$1:$F$12,2,FALSE)</f>
        <v>Loyal Customer</v>
      </c>
      <c r="BJ1666" t="str">
        <f>IF(G1666 &lt;= 'Additional Data'!$Q$2, "Low", IF(G1666 &lt;= 'Additional Data'!$Q$3, "Medium", "High"))</f>
        <v>Medium</v>
      </c>
      <c r="BK1666" t="str">
        <f>IF(K1666 &lt;= 'Additional Data'!$V$2, "Low", IF(K1666 &lt;= 'Additional Data'!$V$3, "Medium", "High"))</f>
        <v>Low</v>
      </c>
      <c r="BL1666" t="str">
        <f>IF(L1666 &lt;= 'Additional Data'!$AA$2, "Low", IF(L1666 &lt;= 'Additional Data'!$AA$3, "Medium", "High"))</f>
        <v>High</v>
      </c>
      <c r="BM1666">
        <v>1665</v>
      </c>
    </row>
    <row r="1667" spans="1:65" x14ac:dyDescent="0.25">
      <c r="A1667">
        <v>61787</v>
      </c>
      <c r="B1667" t="str">
        <f>IF(A1667 &lt;= 'Additional Data'!$B$2,"Low", IF(A1667 &lt;='Additional Data'!$B$3, "Medium", "High"))</f>
        <v>Medium</v>
      </c>
      <c r="C1667">
        <v>0</v>
      </c>
      <c r="D1667">
        <v>0</v>
      </c>
      <c r="E1667">
        <v>71</v>
      </c>
      <c r="F1667" t="str">
        <f t="shared" si="234"/>
        <v>Old</v>
      </c>
      <c r="G1667">
        <v>621</v>
      </c>
      <c r="H1667">
        <v>73</v>
      </c>
      <c r="I1667">
        <v>414</v>
      </c>
      <c r="J1667">
        <v>78</v>
      </c>
      <c r="K1667">
        <v>48</v>
      </c>
      <c r="L1667">
        <v>85</v>
      </c>
      <c r="M1667">
        <f>INDEX('Additional Data'!$H$2:$M$2, MATCH(MAX(G1667:L1667), G1667:L1667,0))</f>
        <v>0</v>
      </c>
      <c r="N1667">
        <v>1</v>
      </c>
      <c r="O1667">
        <v>8</v>
      </c>
      <c r="P1667">
        <v>4</v>
      </c>
      <c r="Q1667">
        <v>6</v>
      </c>
      <c r="R1667">
        <v>5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3</v>
      </c>
      <c r="Z1667">
        <v>11</v>
      </c>
      <c r="AA1667">
        <v>0</v>
      </c>
      <c r="AB1667">
        <v>33</v>
      </c>
      <c r="AC1667" t="str" cm="1">
        <f t="array" ref="AC1667">_xlfn.IFS(AB1667 &lt; 30, "&lt; 30", AB1667 &lt; 40, "30-39", AB1667 &lt; 50, "40-49", AB1667 &gt;= 50, "50+")</f>
        <v>30-39</v>
      </c>
      <c r="AD1667">
        <v>2517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 t="str" cm="1">
        <f t="array" ref="AJ166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66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67">
        <v>0</v>
      </c>
      <c r="AM1667">
        <v>0</v>
      </c>
      <c r="AN1667">
        <v>0</v>
      </c>
      <c r="AO1667">
        <v>1</v>
      </c>
      <c r="AP1667">
        <v>0</v>
      </c>
      <c r="AQ1667" t="str" cm="1">
        <f t="array" ref="AQ166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667" t="str" cm="1">
        <f t="array" ref="AR166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67">
        <v>1234</v>
      </c>
      <c r="AT1667">
        <v>1149</v>
      </c>
      <c r="AU1667">
        <v>0</v>
      </c>
      <c r="AV1667">
        <v>0</v>
      </c>
      <c r="AW1667" t="s">
        <v>43</v>
      </c>
      <c r="AX1667" t="s">
        <v>11</v>
      </c>
      <c r="AY1667" t="str">
        <f t="shared" si="235"/>
        <v>Web</v>
      </c>
      <c r="AZ1667">
        <v>18</v>
      </c>
      <c r="BA1667" t="s">
        <v>44</v>
      </c>
      <c r="BB1667">
        <f t="shared" si="236"/>
        <v>18</v>
      </c>
      <c r="BC1667">
        <f t="shared" si="237"/>
        <v>1319</v>
      </c>
      <c r="BD1667">
        <f t="shared" si="238"/>
        <v>3.0000000000000004</v>
      </c>
      <c r="BE1667">
        <f t="shared" si="239"/>
        <v>7</v>
      </c>
      <c r="BF1667">
        <f t="shared" si="240"/>
        <v>8</v>
      </c>
      <c r="BG1667">
        <f t="shared" si="241"/>
        <v>18</v>
      </c>
      <c r="BH1667">
        <f t="shared" si="242"/>
        <v>6</v>
      </c>
      <c r="BI1667" t="str">
        <f>VLOOKUP(BH1667,'Additional Data'!$E$1:$F$12,2,FALSE)</f>
        <v>Loyal Customer</v>
      </c>
      <c r="BJ1667" t="str">
        <f>IF(G1667 &lt;= 'Additional Data'!$Q$2, "Low", IF(G1667 &lt;= 'Additional Data'!$Q$3, "Medium", "High"))</f>
        <v>High</v>
      </c>
      <c r="BK1667" t="str">
        <f>IF(K1667 &lt;= 'Additional Data'!$V$2, "Low", IF(K1667 &lt;= 'Additional Data'!$V$3, "Medium", "High"))</f>
        <v>High</v>
      </c>
      <c r="BL1667" t="str">
        <f>IF(L1667 &lt;= 'Additional Data'!$AA$2, "Low", IF(L1667 &lt;= 'Additional Data'!$AA$3, "Medium", "High"))</f>
        <v>High</v>
      </c>
      <c r="BM1667">
        <v>1666</v>
      </c>
    </row>
    <row r="1668" spans="1:65" x14ac:dyDescent="0.25">
      <c r="A1668">
        <v>18169</v>
      </c>
      <c r="B1668" t="str">
        <f>IF(A1668 &lt;= 'Additional Data'!$B$2,"Low", IF(A1668 &lt;='Additional Data'!$B$3, "Medium", "High"))</f>
        <v>Low</v>
      </c>
      <c r="C1668">
        <v>1</v>
      </c>
      <c r="D1668">
        <v>0</v>
      </c>
      <c r="E1668">
        <v>40</v>
      </c>
      <c r="F1668" t="str">
        <f t="shared" si="234"/>
        <v>Mid</v>
      </c>
      <c r="G1668">
        <v>9</v>
      </c>
      <c r="H1668">
        <v>0</v>
      </c>
      <c r="I1668">
        <v>5</v>
      </c>
      <c r="J1668">
        <v>0</v>
      </c>
      <c r="K1668">
        <v>0</v>
      </c>
      <c r="L1668">
        <v>7</v>
      </c>
      <c r="M1668">
        <f>INDEX('Additional Data'!$H$2:$M$2, MATCH(MAX(G1668:L1668), G1668:L1668,0))</f>
        <v>0</v>
      </c>
      <c r="N1668">
        <v>1</v>
      </c>
      <c r="O1668">
        <v>1</v>
      </c>
      <c r="P1668">
        <v>0</v>
      </c>
      <c r="Q1668">
        <v>2</v>
      </c>
      <c r="R1668">
        <v>8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3</v>
      </c>
      <c r="Z1668">
        <v>11</v>
      </c>
      <c r="AA1668">
        <v>0</v>
      </c>
      <c r="AB1668">
        <v>35</v>
      </c>
      <c r="AC1668" t="str" cm="1">
        <f t="array" ref="AC1668">_xlfn.IFS(AB1668 &lt; 30, "&lt; 30", AB1668 &lt; 40, "30-39", AB1668 &lt; 50, "40-49", AB1668 &gt;= 50, "50+")</f>
        <v>30-39</v>
      </c>
      <c r="AD1668">
        <v>2654</v>
      </c>
      <c r="AE1668">
        <v>0</v>
      </c>
      <c r="AF1668">
        <v>1</v>
      </c>
      <c r="AG1668">
        <v>0</v>
      </c>
      <c r="AH1668">
        <v>0</v>
      </c>
      <c r="AI1668">
        <v>0</v>
      </c>
      <c r="AJ1668" t="str" cm="1">
        <f t="array" ref="AJ166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6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68">
        <v>0</v>
      </c>
      <c r="AM1668">
        <v>0</v>
      </c>
      <c r="AN1668">
        <v>0</v>
      </c>
      <c r="AO1668">
        <v>0</v>
      </c>
      <c r="AP1668">
        <v>1</v>
      </c>
      <c r="AQ1668" t="str" cm="1">
        <f t="array" ref="AQ166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68" t="str" cm="1">
        <f t="array" ref="AR166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68">
        <v>14</v>
      </c>
      <c r="AT1668">
        <v>7</v>
      </c>
      <c r="AU1668">
        <v>0</v>
      </c>
      <c r="AV1668">
        <v>1</v>
      </c>
      <c r="AW1668" t="s">
        <v>45</v>
      </c>
      <c r="AX1668" t="s">
        <v>13</v>
      </c>
      <c r="AY1668" t="str">
        <f t="shared" si="235"/>
        <v>Store</v>
      </c>
      <c r="AZ1668">
        <v>3</v>
      </c>
      <c r="BA1668" t="s">
        <v>44</v>
      </c>
      <c r="BB1668">
        <f t="shared" si="236"/>
        <v>3</v>
      </c>
      <c r="BC1668">
        <f t="shared" si="237"/>
        <v>21</v>
      </c>
      <c r="BD1668">
        <f t="shared" si="238"/>
        <v>6</v>
      </c>
      <c r="BE1668">
        <f t="shared" si="239"/>
        <v>0</v>
      </c>
      <c r="BF1668">
        <f t="shared" si="240"/>
        <v>0</v>
      </c>
      <c r="BG1668">
        <f t="shared" si="241"/>
        <v>6</v>
      </c>
      <c r="BH1668">
        <f t="shared" si="242"/>
        <v>0</v>
      </c>
      <c r="BI1668" t="str">
        <f>VLOOKUP(BH1668,'Additional Data'!$E$1:$F$12,2,FALSE)</f>
        <v>Churned Customer</v>
      </c>
      <c r="BJ1668" t="str">
        <f>IF(G1668 &lt;= 'Additional Data'!$Q$2, "Low", IF(G1668 &lt;= 'Additional Data'!$Q$3, "Medium", "High"))</f>
        <v>Low</v>
      </c>
      <c r="BK1668" t="str">
        <f>IF(K1668 &lt;= 'Additional Data'!$V$2, "Low", IF(K1668 &lt;= 'Additional Data'!$V$3, "Medium", "High"))</f>
        <v>Low</v>
      </c>
      <c r="BL1668" t="str">
        <f>IF(L1668 &lt;= 'Additional Data'!$AA$2, "Low", IF(L1668 &lt;= 'Additional Data'!$AA$3, "Medium", "High"))</f>
        <v>Low</v>
      </c>
      <c r="BM1668">
        <v>1667</v>
      </c>
    </row>
    <row r="1669" spans="1:65" x14ac:dyDescent="0.25">
      <c r="A1669">
        <v>24336</v>
      </c>
      <c r="B1669" t="str">
        <f>IF(A1669 &lt;= 'Additional Data'!$B$2,"Low", IF(A1669 &lt;='Additional Data'!$B$3, "Medium", "High"))</f>
        <v>Low</v>
      </c>
      <c r="C1669">
        <v>1</v>
      </c>
      <c r="D1669">
        <v>0</v>
      </c>
      <c r="E1669">
        <v>82</v>
      </c>
      <c r="F1669" t="str">
        <f t="shared" si="234"/>
        <v>Old</v>
      </c>
      <c r="G1669">
        <v>1</v>
      </c>
      <c r="H1669">
        <v>6</v>
      </c>
      <c r="I1669">
        <v>2</v>
      </c>
      <c r="J1669">
        <v>8</v>
      </c>
      <c r="K1669">
        <v>2</v>
      </c>
      <c r="L1669">
        <v>12</v>
      </c>
      <c r="M1669">
        <f>INDEX('Additional Data'!$H$2:$M$2, MATCH(MAX(G1669:L1669), G1669:L1669,0))</f>
        <v>0</v>
      </c>
      <c r="N1669">
        <v>1</v>
      </c>
      <c r="O1669">
        <v>1</v>
      </c>
      <c r="P1669">
        <v>0</v>
      </c>
      <c r="Q1669">
        <v>2</v>
      </c>
      <c r="R1669">
        <v>7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3</v>
      </c>
      <c r="Z1669">
        <v>11</v>
      </c>
      <c r="AA1669">
        <v>0</v>
      </c>
      <c r="AB1669">
        <v>39</v>
      </c>
      <c r="AC1669" t="str" cm="1">
        <f t="array" ref="AC1669">_xlfn.IFS(AB1669 &lt; 30, "&lt; 30", AB1669 &lt; 40, "30-39", AB1669 &lt; 50, "40-49", AB1669 &gt;= 50, "50+")</f>
        <v>30-39</v>
      </c>
      <c r="AD1669">
        <v>2830</v>
      </c>
      <c r="AE1669">
        <v>0</v>
      </c>
      <c r="AF1669">
        <v>0</v>
      </c>
      <c r="AG1669">
        <v>1</v>
      </c>
      <c r="AH1669">
        <v>0</v>
      </c>
      <c r="AI1669">
        <v>0</v>
      </c>
      <c r="AJ1669" t="str" cm="1">
        <f t="array" ref="AJ166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66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69">
        <v>1</v>
      </c>
      <c r="AM1669">
        <v>0</v>
      </c>
      <c r="AN1669">
        <v>0</v>
      </c>
      <c r="AO1669">
        <v>0</v>
      </c>
      <c r="AP1669">
        <v>0</v>
      </c>
      <c r="AQ1669" t="str" cm="1">
        <f t="array" ref="AQ166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669" t="str" cm="1">
        <f t="array" ref="AR166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669">
        <v>19</v>
      </c>
      <c r="AT1669">
        <v>7</v>
      </c>
      <c r="AU1669">
        <v>0</v>
      </c>
      <c r="AV1669">
        <v>1</v>
      </c>
      <c r="AW1669" t="s">
        <v>45</v>
      </c>
      <c r="AX1669" t="s">
        <v>13</v>
      </c>
      <c r="AY1669" t="str">
        <f t="shared" si="235"/>
        <v>Store</v>
      </c>
      <c r="AZ1669">
        <v>3</v>
      </c>
      <c r="BA1669" t="s">
        <v>44</v>
      </c>
      <c r="BB1669">
        <f t="shared" si="236"/>
        <v>3</v>
      </c>
      <c r="BC1669">
        <f t="shared" si="237"/>
        <v>31</v>
      </c>
      <c r="BD1669">
        <f t="shared" si="238"/>
        <v>1.9999999999999996</v>
      </c>
      <c r="BE1669">
        <f t="shared" si="239"/>
        <v>0</v>
      </c>
      <c r="BF1669">
        <f t="shared" si="240"/>
        <v>0</v>
      </c>
      <c r="BG1669">
        <f t="shared" si="241"/>
        <v>1.9999999999999996</v>
      </c>
      <c r="BH1669">
        <f t="shared" si="242"/>
        <v>0</v>
      </c>
      <c r="BI1669" t="str">
        <f>VLOOKUP(BH1669,'Additional Data'!$E$1:$F$12,2,FALSE)</f>
        <v>Churned Customer</v>
      </c>
      <c r="BJ1669" t="str">
        <f>IF(G1669 &lt;= 'Additional Data'!$Q$2, "Low", IF(G1669 &lt;= 'Additional Data'!$Q$3, "Medium", "High"))</f>
        <v>Low</v>
      </c>
      <c r="BK1669" t="str">
        <f>IF(K1669 &lt;= 'Additional Data'!$V$2, "Low", IF(K1669 &lt;= 'Additional Data'!$V$3, "Medium", "High"))</f>
        <v>Medium</v>
      </c>
      <c r="BL1669" t="str">
        <f>IF(L1669 &lt;= 'Additional Data'!$AA$2, "Low", IF(L1669 &lt;= 'Additional Data'!$AA$3, "Medium", "High"))</f>
        <v>Medium</v>
      </c>
      <c r="BM1669">
        <v>1668</v>
      </c>
    </row>
    <row r="1670" spans="1:65" x14ac:dyDescent="0.25">
      <c r="A1670">
        <v>18222</v>
      </c>
      <c r="B1670" t="str">
        <f>IF(A1670 &lt;= 'Additional Data'!$B$2,"Low", IF(A1670 &lt;='Additional Data'!$B$3, "Medium", "High"))</f>
        <v>Low</v>
      </c>
      <c r="C1670">
        <v>0</v>
      </c>
      <c r="D1670">
        <v>0</v>
      </c>
      <c r="E1670">
        <v>70</v>
      </c>
      <c r="F1670" t="str">
        <f t="shared" si="234"/>
        <v>Old</v>
      </c>
      <c r="G1670">
        <v>12</v>
      </c>
      <c r="H1670">
        <v>4</v>
      </c>
      <c r="I1670">
        <v>19</v>
      </c>
      <c r="J1670">
        <v>12</v>
      </c>
      <c r="K1670">
        <v>6</v>
      </c>
      <c r="L1670">
        <v>14</v>
      </c>
      <c r="M1670">
        <f>INDEX('Additional Data'!$H$2:$M$2, MATCH(MAX(G1670:L1670), G1670:L1670,0))</f>
        <v>0</v>
      </c>
      <c r="N1670">
        <v>1</v>
      </c>
      <c r="O1670">
        <v>2</v>
      </c>
      <c r="P1670">
        <v>0</v>
      </c>
      <c r="Q1670">
        <v>3</v>
      </c>
      <c r="R1670">
        <v>8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3</v>
      </c>
      <c r="Z1670">
        <v>11</v>
      </c>
      <c r="AA1670">
        <v>0</v>
      </c>
      <c r="AB1670">
        <v>30</v>
      </c>
      <c r="AC1670" t="str" cm="1">
        <f t="array" ref="AC1670">_xlfn.IFS(AB1670 &lt; 30, "&lt; 30", AB1670 &lt; 40, "30-39", AB1670 &lt; 50, "40-49", AB1670 &gt;= 50, "50+")</f>
        <v>30-39</v>
      </c>
      <c r="AD1670">
        <v>2704</v>
      </c>
      <c r="AE1670">
        <v>0</v>
      </c>
      <c r="AF1670">
        <v>1</v>
      </c>
      <c r="AG1670">
        <v>0</v>
      </c>
      <c r="AH1670">
        <v>0</v>
      </c>
      <c r="AI1670">
        <v>0</v>
      </c>
      <c r="AJ1670" t="str" cm="1">
        <f t="array" ref="AJ167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7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70">
        <v>0</v>
      </c>
      <c r="AM1670">
        <v>0</v>
      </c>
      <c r="AN1670">
        <v>1</v>
      </c>
      <c r="AO1670">
        <v>0</v>
      </c>
      <c r="AP1670">
        <v>0</v>
      </c>
      <c r="AQ1670" t="str" cm="1">
        <f t="array" ref="AQ167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70" t="str" cm="1">
        <f t="array" ref="AR167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70">
        <v>53</v>
      </c>
      <c r="AT1670">
        <v>39</v>
      </c>
      <c r="AU1670">
        <v>0</v>
      </c>
      <c r="AV1670">
        <v>0</v>
      </c>
      <c r="AW1670" t="s">
        <v>45</v>
      </c>
      <c r="AX1670" t="s">
        <v>13</v>
      </c>
      <c r="AY1670" t="str">
        <f t="shared" si="235"/>
        <v>Store</v>
      </c>
      <c r="AZ1670">
        <v>5</v>
      </c>
      <c r="BA1670" t="s">
        <v>44</v>
      </c>
      <c r="BB1670">
        <f t="shared" si="236"/>
        <v>5</v>
      </c>
      <c r="BC1670">
        <f t="shared" si="237"/>
        <v>67</v>
      </c>
      <c r="BD1670">
        <f t="shared" si="238"/>
        <v>3.0000000000000004</v>
      </c>
      <c r="BE1670">
        <f t="shared" si="239"/>
        <v>1</v>
      </c>
      <c r="BF1670">
        <f t="shared" si="240"/>
        <v>2</v>
      </c>
      <c r="BG1670">
        <f t="shared" si="241"/>
        <v>6</v>
      </c>
      <c r="BH1670">
        <f t="shared" si="242"/>
        <v>0</v>
      </c>
      <c r="BI1670" t="str">
        <f>VLOOKUP(BH1670,'Additional Data'!$E$1:$F$12,2,FALSE)</f>
        <v>Churned Customer</v>
      </c>
      <c r="BJ1670" t="str">
        <f>IF(G1670 &lt;= 'Additional Data'!$Q$2, "Low", IF(G1670 &lt;= 'Additional Data'!$Q$3, "Medium", "High"))</f>
        <v>Low</v>
      </c>
      <c r="BK1670" t="str">
        <f>IF(K1670 &lt;= 'Additional Data'!$V$2, "Low", IF(K1670 &lt;= 'Additional Data'!$V$3, "Medium", "High"))</f>
        <v>Medium</v>
      </c>
      <c r="BL1670" t="str">
        <f>IF(L1670 &lt;= 'Additional Data'!$AA$2, "Low", IF(L1670 &lt;= 'Additional Data'!$AA$3, "Medium", "High"))</f>
        <v>Medium</v>
      </c>
      <c r="BM1670">
        <v>1669</v>
      </c>
    </row>
    <row r="1671" spans="1:65" x14ac:dyDescent="0.25">
      <c r="A1671">
        <v>62335</v>
      </c>
      <c r="B1671" t="str">
        <f>IF(A1671 &lt;= 'Additional Data'!$B$2,"Low", IF(A1671 &lt;='Additional Data'!$B$3, "Medium", "High"))</f>
        <v>Medium</v>
      </c>
      <c r="C1671">
        <v>0</v>
      </c>
      <c r="D1671">
        <v>1</v>
      </c>
      <c r="E1671">
        <v>87</v>
      </c>
      <c r="F1671" t="str">
        <f t="shared" si="234"/>
        <v>Old</v>
      </c>
      <c r="G1671">
        <v>243</v>
      </c>
      <c r="H1671">
        <v>131</v>
      </c>
      <c r="I1671">
        <v>217</v>
      </c>
      <c r="J1671">
        <v>85</v>
      </c>
      <c r="K1671">
        <v>6</v>
      </c>
      <c r="L1671">
        <v>26</v>
      </c>
      <c r="M1671">
        <f>INDEX('Additional Data'!$H$2:$M$2, MATCH(MAX(G1671:L1671), G1671:L1671,0))</f>
        <v>0</v>
      </c>
      <c r="N1671">
        <v>2</v>
      </c>
      <c r="O1671">
        <v>3</v>
      </c>
      <c r="P1671">
        <v>3</v>
      </c>
      <c r="Q1671">
        <v>13</v>
      </c>
      <c r="R1671">
        <v>2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3</v>
      </c>
      <c r="Z1671">
        <v>11</v>
      </c>
      <c r="AA1671">
        <v>0</v>
      </c>
      <c r="AB1671">
        <v>68</v>
      </c>
      <c r="AC1671" t="str" cm="1">
        <f t="array" ref="AC1671">_xlfn.IFS(AB1671 &lt; 30, "&lt; 30", AB1671 &lt; 40, "30-39", AB1671 &lt; 50, "40-49", AB1671 &gt;= 50, "50+")</f>
        <v>50+</v>
      </c>
      <c r="AD1671">
        <v>2561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 t="str" cm="1">
        <f t="array" ref="AJ167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67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71">
        <v>0</v>
      </c>
      <c r="AM1671">
        <v>0</v>
      </c>
      <c r="AN1671">
        <v>1</v>
      </c>
      <c r="AO1671">
        <v>0</v>
      </c>
      <c r="AP1671">
        <v>0</v>
      </c>
      <c r="AQ1671" t="str" cm="1">
        <f t="array" ref="AQ167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71" t="str" cm="1">
        <f t="array" ref="AR167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71">
        <v>682</v>
      </c>
      <c r="AT1671">
        <v>656</v>
      </c>
      <c r="AU1671">
        <v>0</v>
      </c>
      <c r="AV1671">
        <v>1</v>
      </c>
      <c r="AW1671" t="s">
        <v>46</v>
      </c>
      <c r="AX1671" t="s">
        <v>13</v>
      </c>
      <c r="AY1671" t="str">
        <f t="shared" si="235"/>
        <v>Store</v>
      </c>
      <c r="AZ1671">
        <v>19</v>
      </c>
      <c r="BA1671" t="s">
        <v>44</v>
      </c>
      <c r="BB1671">
        <f t="shared" si="236"/>
        <v>19</v>
      </c>
      <c r="BC1671">
        <f t="shared" si="237"/>
        <v>708</v>
      </c>
      <c r="BD1671">
        <f t="shared" si="238"/>
        <v>1.9999999999999996</v>
      </c>
      <c r="BE1671">
        <f t="shared" si="239"/>
        <v>7</v>
      </c>
      <c r="BF1671">
        <f t="shared" si="240"/>
        <v>6</v>
      </c>
      <c r="BG1671">
        <f t="shared" si="241"/>
        <v>15</v>
      </c>
      <c r="BH1671">
        <f t="shared" si="242"/>
        <v>4</v>
      </c>
      <c r="BI1671" t="str">
        <f>VLOOKUP(BH1671,'Additional Data'!$E$1:$F$12,2,FALSE)</f>
        <v>At Risk</v>
      </c>
      <c r="BJ1671" t="str">
        <f>IF(G1671 &lt;= 'Additional Data'!$Q$2, "Low", IF(G1671 &lt;= 'Additional Data'!$Q$3, "Medium", "High"))</f>
        <v>Medium</v>
      </c>
      <c r="BK1671" t="str">
        <f>IF(K1671 &lt;= 'Additional Data'!$V$2, "Low", IF(K1671 &lt;= 'Additional Data'!$V$3, "Medium", "High"))</f>
        <v>Medium</v>
      </c>
      <c r="BL1671" t="str">
        <f>IF(L1671 &lt;= 'Additional Data'!$AA$2, "Low", IF(L1671 &lt;= 'Additional Data'!$AA$3, "Medium", "High"))</f>
        <v>Medium</v>
      </c>
      <c r="BM1671">
        <v>1670</v>
      </c>
    </row>
    <row r="1672" spans="1:65" x14ac:dyDescent="0.25">
      <c r="A1672">
        <v>42033</v>
      </c>
      <c r="B1672" t="str">
        <f>IF(A1672 &lt;= 'Additional Data'!$B$2,"Low", IF(A1672 &lt;='Additional Data'!$B$3, "Medium", "High"))</f>
        <v>Medium</v>
      </c>
      <c r="C1672">
        <v>1</v>
      </c>
      <c r="D1672">
        <v>1</v>
      </c>
      <c r="E1672">
        <v>95</v>
      </c>
      <c r="F1672" t="str">
        <f t="shared" si="234"/>
        <v>Old</v>
      </c>
      <c r="G1672">
        <v>11</v>
      </c>
      <c r="H1672">
        <v>1</v>
      </c>
      <c r="I1672">
        <v>4</v>
      </c>
      <c r="J1672">
        <v>2</v>
      </c>
      <c r="K1672">
        <v>0</v>
      </c>
      <c r="L1672">
        <v>7</v>
      </c>
      <c r="M1672">
        <f>INDEX('Additional Data'!$H$2:$M$2, MATCH(MAX(G1672:L1672), G1672:L1672,0))</f>
        <v>0</v>
      </c>
      <c r="N1672">
        <v>1</v>
      </c>
      <c r="O1672">
        <v>1</v>
      </c>
      <c r="P1672">
        <v>0</v>
      </c>
      <c r="Q1672">
        <v>2</v>
      </c>
      <c r="R1672">
        <v>7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3</v>
      </c>
      <c r="Z1672">
        <v>11</v>
      </c>
      <c r="AA1672">
        <v>0</v>
      </c>
      <c r="AB1672">
        <v>49</v>
      </c>
      <c r="AC1672" t="str" cm="1">
        <f t="array" ref="AC1672">_xlfn.IFS(AB1672 &lt; 30, "&lt; 30", AB1672 &lt; 40, "30-39", AB1672 &lt; 50, "40-49", AB1672 &gt;= 50, "50+")</f>
        <v>40-49</v>
      </c>
      <c r="AD1672">
        <v>2807</v>
      </c>
      <c r="AE1672">
        <v>0</v>
      </c>
      <c r="AF1672">
        <v>0</v>
      </c>
      <c r="AG1672">
        <v>0</v>
      </c>
      <c r="AH1672">
        <v>1</v>
      </c>
      <c r="AI1672">
        <v>0</v>
      </c>
      <c r="AJ1672" t="str" cm="1">
        <f t="array" ref="AJ167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7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72">
        <v>1</v>
      </c>
      <c r="AM1672">
        <v>0</v>
      </c>
      <c r="AN1672">
        <v>0</v>
      </c>
      <c r="AO1672">
        <v>0</v>
      </c>
      <c r="AP1672">
        <v>0</v>
      </c>
      <c r="AQ1672" t="str" cm="1">
        <f t="array" ref="AQ167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672" t="str" cm="1">
        <f t="array" ref="AR167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672">
        <v>18</v>
      </c>
      <c r="AT1672">
        <v>11</v>
      </c>
      <c r="AU1672">
        <v>0</v>
      </c>
      <c r="AV1672">
        <v>2</v>
      </c>
      <c r="AW1672" t="s">
        <v>45</v>
      </c>
      <c r="AX1672" t="s">
        <v>13</v>
      </c>
      <c r="AY1672" t="str">
        <f t="shared" si="235"/>
        <v>Store</v>
      </c>
      <c r="AZ1672">
        <v>3</v>
      </c>
      <c r="BA1672" t="s">
        <v>44</v>
      </c>
      <c r="BB1672">
        <f t="shared" si="236"/>
        <v>3</v>
      </c>
      <c r="BC1672">
        <f t="shared" si="237"/>
        <v>25</v>
      </c>
      <c r="BD1672">
        <f t="shared" si="238"/>
        <v>0.99999999999999978</v>
      </c>
      <c r="BE1672">
        <f t="shared" si="239"/>
        <v>0</v>
      </c>
      <c r="BF1672">
        <f t="shared" si="240"/>
        <v>0</v>
      </c>
      <c r="BG1672">
        <f t="shared" si="241"/>
        <v>0.99999999999999978</v>
      </c>
      <c r="BH1672">
        <f t="shared" si="242"/>
        <v>0</v>
      </c>
      <c r="BI1672" t="str">
        <f>VLOOKUP(BH1672,'Additional Data'!$E$1:$F$12,2,FALSE)</f>
        <v>Churned Customer</v>
      </c>
      <c r="BJ1672" t="str">
        <f>IF(G1672 &lt;= 'Additional Data'!$Q$2, "Low", IF(G1672 &lt;= 'Additional Data'!$Q$3, "Medium", "High"))</f>
        <v>Low</v>
      </c>
      <c r="BK1672" t="str">
        <f>IF(K1672 &lt;= 'Additional Data'!$V$2, "Low", IF(K1672 &lt;= 'Additional Data'!$V$3, "Medium", "High"))</f>
        <v>Low</v>
      </c>
      <c r="BL1672" t="str">
        <f>IF(L1672 &lt;= 'Additional Data'!$AA$2, "Low", IF(L1672 &lt;= 'Additional Data'!$AA$3, "Medium", "High"))</f>
        <v>Low</v>
      </c>
      <c r="BM1672">
        <v>1671</v>
      </c>
    </row>
    <row r="1673" spans="1:65" x14ac:dyDescent="0.25">
      <c r="A1673">
        <v>86580</v>
      </c>
      <c r="B1673" t="str">
        <f>IF(A1673 &lt;= 'Additional Data'!$B$2,"Low", IF(A1673 &lt;='Additional Data'!$B$3, "Medium", "High"))</f>
        <v>High</v>
      </c>
      <c r="C1673">
        <v>0</v>
      </c>
      <c r="D1673">
        <v>0</v>
      </c>
      <c r="E1673">
        <v>72</v>
      </c>
      <c r="F1673" t="str">
        <f t="shared" si="234"/>
        <v>Old</v>
      </c>
      <c r="G1673">
        <v>532</v>
      </c>
      <c r="H1673">
        <v>21</v>
      </c>
      <c r="I1673">
        <v>127</v>
      </c>
      <c r="J1673">
        <v>26</v>
      </c>
      <c r="K1673">
        <v>20</v>
      </c>
      <c r="L1673">
        <v>20</v>
      </c>
      <c r="M1673">
        <f>INDEX('Additional Data'!$H$2:$M$2, MATCH(MAX(G1673:L1673), G1673:L1673,0))</f>
        <v>0</v>
      </c>
      <c r="N1673">
        <v>0</v>
      </c>
      <c r="O1673">
        <v>4</v>
      </c>
      <c r="P1673">
        <v>2</v>
      </c>
      <c r="Q1673">
        <v>5</v>
      </c>
      <c r="R1673">
        <v>1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3</v>
      </c>
      <c r="Z1673">
        <v>11</v>
      </c>
      <c r="AA1673">
        <v>0</v>
      </c>
      <c r="AB1673">
        <v>37</v>
      </c>
      <c r="AC1673" t="str" cm="1">
        <f t="array" ref="AC1673">_xlfn.IFS(AB1673 &lt; 30, "&lt; 30", AB1673 &lt; 40, "30-39", AB1673 &lt; 50, "40-49", AB1673 &gt;= 50, "50+")</f>
        <v>30-39</v>
      </c>
      <c r="AD1673">
        <v>2646</v>
      </c>
      <c r="AE1673">
        <v>0</v>
      </c>
      <c r="AF1673">
        <v>1</v>
      </c>
      <c r="AG1673">
        <v>0</v>
      </c>
      <c r="AH1673">
        <v>0</v>
      </c>
      <c r="AI1673">
        <v>0</v>
      </c>
      <c r="AJ1673" t="str" cm="1">
        <f t="array" ref="AJ167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7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73">
        <v>0</v>
      </c>
      <c r="AM1673">
        <v>0</v>
      </c>
      <c r="AN1673">
        <v>0</v>
      </c>
      <c r="AO1673">
        <v>0</v>
      </c>
      <c r="AP1673">
        <v>1</v>
      </c>
      <c r="AQ1673" t="str" cm="1">
        <f t="array" ref="AQ167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73" t="str" cm="1">
        <f t="array" ref="AR167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73">
        <v>726</v>
      </c>
      <c r="AT1673">
        <v>706</v>
      </c>
      <c r="AU1673">
        <v>1</v>
      </c>
      <c r="AV1673">
        <v>0</v>
      </c>
      <c r="AW1673" t="s">
        <v>46</v>
      </c>
      <c r="AX1673" t="s">
        <v>13</v>
      </c>
      <c r="AY1673" t="str">
        <f t="shared" si="235"/>
        <v>Store</v>
      </c>
      <c r="AZ1673">
        <v>11</v>
      </c>
      <c r="BA1673" t="s">
        <v>48</v>
      </c>
      <c r="BB1673">
        <f t="shared" si="236"/>
        <v>11</v>
      </c>
      <c r="BC1673">
        <f t="shared" si="237"/>
        <v>746</v>
      </c>
      <c r="BD1673">
        <f t="shared" si="238"/>
        <v>3.0000000000000004</v>
      </c>
      <c r="BE1673">
        <f t="shared" si="239"/>
        <v>4</v>
      </c>
      <c r="BF1673">
        <f t="shared" si="240"/>
        <v>6</v>
      </c>
      <c r="BG1673">
        <f t="shared" si="241"/>
        <v>13</v>
      </c>
      <c r="BH1673">
        <f t="shared" si="242"/>
        <v>3</v>
      </c>
      <c r="BI1673" t="str">
        <f>VLOOKUP(BH1673,'Additional Data'!$E$1:$F$12,2,FALSE)</f>
        <v>At Risk</v>
      </c>
      <c r="BJ1673" t="str">
        <f>IF(G1673 &lt;= 'Additional Data'!$Q$2, "Low", IF(G1673 &lt;= 'Additional Data'!$Q$3, "Medium", "High"))</f>
        <v>High</v>
      </c>
      <c r="BK1673" t="str">
        <f>IF(K1673 &lt;= 'Additional Data'!$V$2, "Low", IF(K1673 &lt;= 'Additional Data'!$V$3, "Medium", "High"))</f>
        <v>Medium</v>
      </c>
      <c r="BL1673" t="str">
        <f>IF(L1673 &lt;= 'Additional Data'!$AA$2, "Low", IF(L1673 &lt;= 'Additional Data'!$AA$3, "Medium", "High"))</f>
        <v>Medium</v>
      </c>
      <c r="BM1673">
        <v>1672</v>
      </c>
    </row>
    <row r="1674" spans="1:65" x14ac:dyDescent="0.25">
      <c r="A1674">
        <v>41437</v>
      </c>
      <c r="B1674" t="str">
        <f>IF(A1674 &lt;= 'Additional Data'!$B$2,"Low", IF(A1674 &lt;='Additional Data'!$B$3, "Medium", "High"))</f>
        <v>Medium</v>
      </c>
      <c r="C1674">
        <v>1</v>
      </c>
      <c r="D1674">
        <v>1</v>
      </c>
      <c r="E1674">
        <v>5</v>
      </c>
      <c r="F1674" t="str">
        <f t="shared" si="234"/>
        <v>Very Recent</v>
      </c>
      <c r="G1674">
        <v>29</v>
      </c>
      <c r="H1674">
        <v>0</v>
      </c>
      <c r="I1674">
        <v>2</v>
      </c>
      <c r="J1674">
        <v>0</v>
      </c>
      <c r="K1674">
        <v>0</v>
      </c>
      <c r="L1674">
        <v>1</v>
      </c>
      <c r="M1674">
        <f>INDEX('Additional Data'!$H$2:$M$2, MATCH(MAX(G1674:L1674), G1674:L1674,0))</f>
        <v>0</v>
      </c>
      <c r="N1674">
        <v>1</v>
      </c>
      <c r="O1674">
        <v>1</v>
      </c>
      <c r="P1674">
        <v>0</v>
      </c>
      <c r="Q1674">
        <v>3</v>
      </c>
      <c r="R1674">
        <v>7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3</v>
      </c>
      <c r="Z1674">
        <v>11</v>
      </c>
      <c r="AA1674">
        <v>0</v>
      </c>
      <c r="AB1674">
        <v>63</v>
      </c>
      <c r="AC1674" t="str" cm="1">
        <f t="array" ref="AC1674">_xlfn.IFS(AB1674 &lt; 30, "&lt; 30", AB1674 &lt; 40, "30-39", AB1674 &lt; 50, "40-49", AB1674 &gt;= 50, "50+")</f>
        <v>50+</v>
      </c>
      <c r="AD1674">
        <v>2804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 t="str" cm="1">
        <f t="array" ref="AJ167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67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74">
        <v>0</v>
      </c>
      <c r="AM1674">
        <v>0</v>
      </c>
      <c r="AN1674">
        <v>0</v>
      </c>
      <c r="AO1674">
        <v>0</v>
      </c>
      <c r="AP1674">
        <v>1</v>
      </c>
      <c r="AQ1674" t="str" cm="1">
        <f t="array" ref="AQ167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74" t="str" cm="1">
        <f t="array" ref="AR167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74">
        <v>31</v>
      </c>
      <c r="AT1674">
        <v>30</v>
      </c>
      <c r="AU1674">
        <v>0</v>
      </c>
      <c r="AV1674">
        <v>2</v>
      </c>
      <c r="AW1674" t="s">
        <v>45</v>
      </c>
      <c r="AX1674" t="s">
        <v>13</v>
      </c>
      <c r="AY1674" t="str">
        <f t="shared" si="235"/>
        <v>Store</v>
      </c>
      <c r="AZ1674">
        <v>4</v>
      </c>
      <c r="BA1674" t="s">
        <v>44</v>
      </c>
      <c r="BB1674">
        <f t="shared" si="236"/>
        <v>4</v>
      </c>
      <c r="BC1674">
        <f t="shared" si="237"/>
        <v>32</v>
      </c>
      <c r="BD1674">
        <f t="shared" si="238"/>
        <v>10</v>
      </c>
      <c r="BE1674">
        <f t="shared" si="239"/>
        <v>0</v>
      </c>
      <c r="BF1674">
        <f t="shared" si="240"/>
        <v>0</v>
      </c>
      <c r="BG1674">
        <f t="shared" si="241"/>
        <v>10</v>
      </c>
      <c r="BH1674">
        <f t="shared" si="242"/>
        <v>2</v>
      </c>
      <c r="BI1674" t="str">
        <f>VLOOKUP(BH1674,'Additional Data'!$E$1:$F$12,2,FALSE)</f>
        <v>Churned Customer</v>
      </c>
      <c r="BJ1674" t="str">
        <f>IF(G1674 &lt;= 'Additional Data'!$Q$2, "Low", IF(G1674 &lt;= 'Additional Data'!$Q$3, "Medium", "High"))</f>
        <v>Medium</v>
      </c>
      <c r="BK1674" t="str">
        <f>IF(K1674 &lt;= 'Additional Data'!$V$2, "Low", IF(K1674 &lt;= 'Additional Data'!$V$3, "Medium", "High"))</f>
        <v>Low</v>
      </c>
      <c r="BL1674" t="str">
        <f>IF(L1674 &lt;= 'Additional Data'!$AA$2, "Low", IF(L1674 &lt;= 'Additional Data'!$AA$3, "Medium", "High"))</f>
        <v>Low</v>
      </c>
      <c r="BM1674">
        <v>1673</v>
      </c>
    </row>
    <row r="1675" spans="1:65" x14ac:dyDescent="0.25">
      <c r="A1675">
        <v>73705</v>
      </c>
      <c r="B1675" t="str">
        <f>IF(A1675 &lt;= 'Additional Data'!$B$2,"Low", IF(A1675 &lt;='Additional Data'!$B$3, "Medium", "High"))</f>
        <v>High</v>
      </c>
      <c r="C1675">
        <v>0</v>
      </c>
      <c r="D1675">
        <v>2</v>
      </c>
      <c r="E1675">
        <v>86</v>
      </c>
      <c r="F1675" t="str">
        <f t="shared" si="234"/>
        <v>Old</v>
      </c>
      <c r="G1675">
        <v>612</v>
      </c>
      <c r="H1675">
        <v>91</v>
      </c>
      <c r="I1675">
        <v>520</v>
      </c>
      <c r="J1675">
        <v>258</v>
      </c>
      <c r="K1675">
        <v>107</v>
      </c>
      <c r="L1675">
        <v>107</v>
      </c>
      <c r="M1675">
        <f>INDEX('Additional Data'!$H$2:$M$2, MATCH(MAX(G1675:L1675), G1675:L1675,0))</f>
        <v>0</v>
      </c>
      <c r="N1675">
        <v>2</v>
      </c>
      <c r="O1675">
        <v>9</v>
      </c>
      <c r="P1675">
        <v>6</v>
      </c>
      <c r="Q1675">
        <v>8</v>
      </c>
      <c r="R1675">
        <v>5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3</v>
      </c>
      <c r="Z1675">
        <v>11</v>
      </c>
      <c r="AA1675">
        <v>0</v>
      </c>
      <c r="AB1675">
        <v>69</v>
      </c>
      <c r="AC1675" t="str" cm="1">
        <f t="array" ref="AC1675">_xlfn.IFS(AB1675 &lt; 30, "&lt; 30", AB1675 &lt; 40, "30-39", AB1675 &lt; 50, "40-49", AB1675 &gt;= 50, "50+")</f>
        <v>50+</v>
      </c>
      <c r="AD1675">
        <v>2275</v>
      </c>
      <c r="AE1675">
        <v>0</v>
      </c>
      <c r="AF1675">
        <v>0</v>
      </c>
      <c r="AG1675">
        <v>0</v>
      </c>
      <c r="AH1675">
        <v>0</v>
      </c>
      <c r="AI1675">
        <v>1</v>
      </c>
      <c r="AJ1675" t="str" cm="1">
        <f t="array" ref="AJ167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67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75">
        <v>0</v>
      </c>
      <c r="AM1675">
        <v>0</v>
      </c>
      <c r="AN1675">
        <v>0</v>
      </c>
      <c r="AO1675">
        <v>1</v>
      </c>
      <c r="AP1675">
        <v>0</v>
      </c>
      <c r="AQ1675" t="str" cm="1">
        <f t="array" ref="AQ167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675" t="str" cm="1">
        <f t="array" ref="AR167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75">
        <v>1588</v>
      </c>
      <c r="AT1675">
        <v>1481</v>
      </c>
      <c r="AU1675">
        <v>0</v>
      </c>
      <c r="AV1675">
        <v>2</v>
      </c>
      <c r="AW1675" t="s">
        <v>43</v>
      </c>
      <c r="AX1675" t="s">
        <v>11</v>
      </c>
      <c r="AY1675" t="str">
        <f t="shared" si="235"/>
        <v>Web</v>
      </c>
      <c r="AZ1675">
        <v>23</v>
      </c>
      <c r="BA1675" t="s">
        <v>44</v>
      </c>
      <c r="BB1675">
        <f t="shared" si="236"/>
        <v>23</v>
      </c>
      <c r="BC1675">
        <f t="shared" si="237"/>
        <v>1695</v>
      </c>
      <c r="BD1675">
        <f t="shared" si="238"/>
        <v>1.9999999999999996</v>
      </c>
      <c r="BE1675">
        <f t="shared" si="239"/>
        <v>9</v>
      </c>
      <c r="BF1675">
        <f t="shared" si="240"/>
        <v>9</v>
      </c>
      <c r="BG1675">
        <f t="shared" si="241"/>
        <v>20</v>
      </c>
      <c r="BH1675">
        <f t="shared" si="242"/>
        <v>7</v>
      </c>
      <c r="BI1675" t="str">
        <f>VLOOKUP(BH1675,'Additional Data'!$E$1:$F$12,2,FALSE)</f>
        <v>Loyal Customer</v>
      </c>
      <c r="BJ1675" t="str">
        <f>IF(G1675 &lt;= 'Additional Data'!$Q$2, "Low", IF(G1675 &lt;= 'Additional Data'!$Q$3, "Medium", "High"))</f>
        <v>High</v>
      </c>
      <c r="BK1675" t="str">
        <f>IF(K1675 &lt;= 'Additional Data'!$V$2, "Low", IF(K1675 &lt;= 'Additional Data'!$V$3, "Medium", "High"))</f>
        <v>High</v>
      </c>
      <c r="BL1675" t="str">
        <f>IF(L1675 &lt;= 'Additional Data'!$AA$2, "Low", IF(L1675 &lt;= 'Additional Data'!$AA$3, "Medium", "High"))</f>
        <v>High</v>
      </c>
      <c r="BM1675">
        <v>1674</v>
      </c>
    </row>
    <row r="1676" spans="1:65" x14ac:dyDescent="0.25">
      <c r="A1676">
        <v>61064</v>
      </c>
      <c r="B1676" t="str">
        <f>IF(A1676 &lt;= 'Additional Data'!$B$2,"Low", IF(A1676 &lt;='Additional Data'!$B$3, "Medium", "High"))</f>
        <v>Medium</v>
      </c>
      <c r="C1676">
        <v>0</v>
      </c>
      <c r="D1676">
        <v>1</v>
      </c>
      <c r="E1676">
        <v>80</v>
      </c>
      <c r="F1676" t="str">
        <f t="shared" si="234"/>
        <v>Old</v>
      </c>
      <c r="G1676">
        <v>387</v>
      </c>
      <c r="H1676">
        <v>126</v>
      </c>
      <c r="I1676">
        <v>342</v>
      </c>
      <c r="J1676">
        <v>0</v>
      </c>
      <c r="K1676">
        <v>45</v>
      </c>
      <c r="L1676">
        <v>180</v>
      </c>
      <c r="M1676">
        <f>INDEX('Additional Data'!$H$2:$M$2, MATCH(MAX(G1676:L1676), G1676:L1676,0))</f>
        <v>0</v>
      </c>
      <c r="N1676">
        <v>5</v>
      </c>
      <c r="O1676">
        <v>8</v>
      </c>
      <c r="P1676">
        <v>4</v>
      </c>
      <c r="Q1676">
        <v>11</v>
      </c>
      <c r="R1676">
        <v>6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3</v>
      </c>
      <c r="Z1676">
        <v>11</v>
      </c>
      <c r="AA1676">
        <v>0</v>
      </c>
      <c r="AB1676">
        <v>44</v>
      </c>
      <c r="AC1676" t="str" cm="1">
        <f t="array" ref="AC1676">_xlfn.IFS(AB1676 &lt; 30, "&lt; 30", AB1676 &lt; 40, "30-39", AB1676 &lt; 50, "40-49", AB1676 &gt;= 50, "50+")</f>
        <v>40-49</v>
      </c>
      <c r="AD1676">
        <v>2826</v>
      </c>
      <c r="AE1676">
        <v>0</v>
      </c>
      <c r="AF1676">
        <v>1</v>
      </c>
      <c r="AG1676">
        <v>0</v>
      </c>
      <c r="AH1676">
        <v>0</v>
      </c>
      <c r="AI1676">
        <v>0</v>
      </c>
      <c r="AJ1676" t="str" cm="1">
        <f t="array" ref="AJ167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7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76">
        <v>0</v>
      </c>
      <c r="AM1676">
        <v>0</v>
      </c>
      <c r="AN1676">
        <v>1</v>
      </c>
      <c r="AO1676">
        <v>0</v>
      </c>
      <c r="AP1676">
        <v>0</v>
      </c>
      <c r="AQ1676" t="str" cm="1">
        <f t="array" ref="AQ167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76" t="str" cm="1">
        <f t="array" ref="AR167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76">
        <v>900</v>
      </c>
      <c r="AT1676">
        <v>720</v>
      </c>
      <c r="AU1676">
        <v>0</v>
      </c>
      <c r="AV1676">
        <v>1</v>
      </c>
      <c r="AW1676" t="s">
        <v>46</v>
      </c>
      <c r="AX1676" t="s">
        <v>13</v>
      </c>
      <c r="AY1676" t="str">
        <f t="shared" si="235"/>
        <v>Store</v>
      </c>
      <c r="AZ1676">
        <v>23</v>
      </c>
      <c r="BA1676" t="s">
        <v>44</v>
      </c>
      <c r="BB1676">
        <f t="shared" si="236"/>
        <v>23</v>
      </c>
      <c r="BC1676">
        <f t="shared" si="237"/>
        <v>1080</v>
      </c>
      <c r="BD1676">
        <f t="shared" si="238"/>
        <v>1.9999999999999996</v>
      </c>
      <c r="BE1676">
        <f t="shared" si="239"/>
        <v>9</v>
      </c>
      <c r="BF1676">
        <f t="shared" si="240"/>
        <v>7</v>
      </c>
      <c r="BG1676">
        <f t="shared" si="241"/>
        <v>18</v>
      </c>
      <c r="BH1676">
        <f t="shared" si="242"/>
        <v>6</v>
      </c>
      <c r="BI1676" t="str">
        <f>VLOOKUP(BH1676,'Additional Data'!$E$1:$F$12,2,FALSE)</f>
        <v>Loyal Customer</v>
      </c>
      <c r="BJ1676" t="str">
        <f>IF(G1676 &lt;= 'Additional Data'!$Q$2, "Low", IF(G1676 &lt;= 'Additional Data'!$Q$3, "Medium", "High"))</f>
        <v>Medium</v>
      </c>
      <c r="BK1676" t="str">
        <f>IF(K1676 &lt;= 'Additional Data'!$V$2, "Low", IF(K1676 &lt;= 'Additional Data'!$V$3, "Medium", "High"))</f>
        <v>High</v>
      </c>
      <c r="BL1676" t="str">
        <f>IF(L1676 &lt;= 'Additional Data'!$AA$2, "Low", IF(L1676 &lt;= 'Additional Data'!$AA$3, "Medium", "High"))</f>
        <v>High</v>
      </c>
      <c r="BM1676">
        <v>1675</v>
      </c>
    </row>
    <row r="1677" spans="1:65" x14ac:dyDescent="0.25">
      <c r="A1677">
        <v>38452</v>
      </c>
      <c r="B1677" t="str">
        <f>IF(A1677 &lt;= 'Additional Data'!$B$2,"Low", IF(A1677 &lt;='Additional Data'!$B$3, "Medium", "High"))</f>
        <v>Medium</v>
      </c>
      <c r="C1677">
        <v>1</v>
      </c>
      <c r="D1677">
        <v>1</v>
      </c>
      <c r="E1677">
        <v>62</v>
      </c>
      <c r="F1677" t="str">
        <f t="shared" si="234"/>
        <v>Old</v>
      </c>
      <c r="G1677">
        <v>56</v>
      </c>
      <c r="H1677">
        <v>0</v>
      </c>
      <c r="I1677">
        <v>14</v>
      </c>
      <c r="J1677">
        <v>0</v>
      </c>
      <c r="K1677">
        <v>0</v>
      </c>
      <c r="L1677">
        <v>2</v>
      </c>
      <c r="M1677">
        <f>INDEX('Additional Data'!$H$2:$M$2, MATCH(MAX(G1677:L1677), G1677:L1677,0))</f>
        <v>0</v>
      </c>
      <c r="N1677">
        <v>3</v>
      </c>
      <c r="O1677">
        <v>3</v>
      </c>
      <c r="P1677">
        <v>0</v>
      </c>
      <c r="Q1677">
        <v>3</v>
      </c>
      <c r="R1677">
        <v>7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3</v>
      </c>
      <c r="Z1677">
        <v>11</v>
      </c>
      <c r="AA1677">
        <v>0</v>
      </c>
      <c r="AB1677">
        <v>65</v>
      </c>
      <c r="AC1677" t="str" cm="1">
        <f t="array" ref="AC1677">_xlfn.IFS(AB1677 &lt; 30, "&lt; 30", AB1677 &lt; 40, "30-39", AB1677 &lt; 50, "40-49", AB1677 &gt;= 50, "50+")</f>
        <v>50+</v>
      </c>
      <c r="AD1677">
        <v>2250</v>
      </c>
      <c r="AE1677">
        <v>0</v>
      </c>
      <c r="AF1677">
        <v>1</v>
      </c>
      <c r="AG1677">
        <v>0</v>
      </c>
      <c r="AH1677">
        <v>0</v>
      </c>
      <c r="AI1677">
        <v>0</v>
      </c>
      <c r="AJ1677" t="str" cm="1">
        <f t="array" ref="AJ167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7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77">
        <v>0</v>
      </c>
      <c r="AM1677">
        <v>0</v>
      </c>
      <c r="AN1677">
        <v>0</v>
      </c>
      <c r="AO1677">
        <v>1</v>
      </c>
      <c r="AP1677">
        <v>0</v>
      </c>
      <c r="AQ1677" t="str" cm="1">
        <f t="array" ref="AQ167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677" t="str" cm="1">
        <f t="array" ref="AR167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77">
        <v>70</v>
      </c>
      <c r="AT1677">
        <v>68</v>
      </c>
      <c r="AU1677">
        <v>0</v>
      </c>
      <c r="AV1677">
        <v>2</v>
      </c>
      <c r="AW1677" t="s">
        <v>47</v>
      </c>
      <c r="AX1677" t="s">
        <v>11</v>
      </c>
      <c r="AY1677" t="str">
        <f t="shared" si="235"/>
        <v>Web</v>
      </c>
      <c r="AZ1677">
        <v>6</v>
      </c>
      <c r="BA1677" t="s">
        <v>44</v>
      </c>
      <c r="BB1677">
        <f t="shared" si="236"/>
        <v>6</v>
      </c>
      <c r="BC1677">
        <f t="shared" si="237"/>
        <v>72</v>
      </c>
      <c r="BD1677">
        <f t="shared" si="238"/>
        <v>4</v>
      </c>
      <c r="BE1677">
        <f t="shared" si="239"/>
        <v>2</v>
      </c>
      <c r="BF1677">
        <f t="shared" si="240"/>
        <v>2</v>
      </c>
      <c r="BG1677">
        <f t="shared" si="241"/>
        <v>8</v>
      </c>
      <c r="BH1677">
        <f t="shared" si="242"/>
        <v>1</v>
      </c>
      <c r="BI1677" t="str">
        <f>VLOOKUP(BH1677,'Additional Data'!$E$1:$F$12,2,FALSE)</f>
        <v>Churned Customer</v>
      </c>
      <c r="BJ1677" t="str">
        <f>IF(G1677 &lt;= 'Additional Data'!$Q$2, "Low", IF(G1677 &lt;= 'Additional Data'!$Q$3, "Medium", "High"))</f>
        <v>Medium</v>
      </c>
      <c r="BK1677" t="str">
        <f>IF(K1677 &lt;= 'Additional Data'!$V$2, "Low", IF(K1677 &lt;= 'Additional Data'!$V$3, "Medium", "High"))</f>
        <v>Low</v>
      </c>
      <c r="BL1677" t="str">
        <f>IF(L1677 &lt;= 'Additional Data'!$AA$2, "Low", IF(L1677 &lt;= 'Additional Data'!$AA$3, "Medium", "High"))</f>
        <v>Low</v>
      </c>
      <c r="BM1677">
        <v>1676</v>
      </c>
    </row>
    <row r="1678" spans="1:65" x14ac:dyDescent="0.25">
      <c r="A1678">
        <v>18358</v>
      </c>
      <c r="B1678" t="str">
        <f>IF(A1678 &lt;= 'Additional Data'!$B$2,"Low", IF(A1678 &lt;='Additional Data'!$B$3, "Medium", "High"))</f>
        <v>Low</v>
      </c>
      <c r="C1678">
        <v>1</v>
      </c>
      <c r="D1678">
        <v>0</v>
      </c>
      <c r="E1678">
        <v>49</v>
      </c>
      <c r="F1678" t="str">
        <f t="shared" si="234"/>
        <v>Mid</v>
      </c>
      <c r="G1678">
        <v>6</v>
      </c>
      <c r="H1678">
        <v>8</v>
      </c>
      <c r="I1678">
        <v>19</v>
      </c>
      <c r="J1678">
        <v>16</v>
      </c>
      <c r="K1678">
        <v>4</v>
      </c>
      <c r="L1678">
        <v>4</v>
      </c>
      <c r="M1678">
        <f>INDEX('Additional Data'!$H$2:$M$2, MATCH(MAX(G1678:L1678), G1678:L1678,0))</f>
        <v>0</v>
      </c>
      <c r="N1678">
        <v>3</v>
      </c>
      <c r="O1678">
        <v>3</v>
      </c>
      <c r="P1678">
        <v>0</v>
      </c>
      <c r="Q1678">
        <v>4</v>
      </c>
      <c r="R1678">
        <v>7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3</v>
      </c>
      <c r="Z1678">
        <v>11</v>
      </c>
      <c r="AA1678">
        <v>0</v>
      </c>
      <c r="AB1678">
        <v>31</v>
      </c>
      <c r="AC1678" t="str" cm="1">
        <f t="array" ref="AC1678">_xlfn.IFS(AB1678 &lt; 30, "&lt; 30", AB1678 &lt; 40, "30-39", AB1678 &lt; 50, "40-49", AB1678 &gt;= 50, "50+")</f>
        <v>30-39</v>
      </c>
      <c r="AD1678">
        <v>2380</v>
      </c>
      <c r="AE1678">
        <v>0</v>
      </c>
      <c r="AF1678">
        <v>0</v>
      </c>
      <c r="AG1678">
        <v>1</v>
      </c>
      <c r="AH1678">
        <v>0</v>
      </c>
      <c r="AI1678">
        <v>0</v>
      </c>
      <c r="AJ1678" t="str" cm="1">
        <f t="array" ref="AJ167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67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78">
        <v>0</v>
      </c>
      <c r="AM1678">
        <v>0</v>
      </c>
      <c r="AN1678">
        <v>1</v>
      </c>
      <c r="AO1678">
        <v>0</v>
      </c>
      <c r="AP1678">
        <v>0</v>
      </c>
      <c r="AQ1678" t="str" cm="1">
        <f t="array" ref="AQ167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78" t="str" cm="1">
        <f t="array" ref="AR167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78">
        <v>53</v>
      </c>
      <c r="AT1678">
        <v>49</v>
      </c>
      <c r="AU1678">
        <v>0</v>
      </c>
      <c r="AV1678">
        <v>1</v>
      </c>
      <c r="AW1678" t="s">
        <v>45</v>
      </c>
      <c r="AX1678" t="s">
        <v>13</v>
      </c>
      <c r="AY1678" t="str">
        <f t="shared" si="235"/>
        <v>Store</v>
      </c>
      <c r="AZ1678">
        <v>7</v>
      </c>
      <c r="BA1678" t="s">
        <v>44</v>
      </c>
      <c r="BB1678">
        <f t="shared" si="236"/>
        <v>7</v>
      </c>
      <c r="BC1678">
        <f t="shared" si="237"/>
        <v>57</v>
      </c>
      <c r="BD1678">
        <f t="shared" si="238"/>
        <v>6</v>
      </c>
      <c r="BE1678">
        <f t="shared" si="239"/>
        <v>3</v>
      </c>
      <c r="BF1678">
        <f t="shared" si="240"/>
        <v>2</v>
      </c>
      <c r="BG1678">
        <f t="shared" si="241"/>
        <v>11</v>
      </c>
      <c r="BH1678">
        <f t="shared" si="242"/>
        <v>3</v>
      </c>
      <c r="BI1678" t="str">
        <f>VLOOKUP(BH1678,'Additional Data'!$E$1:$F$12,2,FALSE)</f>
        <v>At Risk</v>
      </c>
      <c r="BJ1678" t="str">
        <f>IF(G1678 &lt;= 'Additional Data'!$Q$2, "Low", IF(G1678 &lt;= 'Additional Data'!$Q$3, "Medium", "High"))</f>
        <v>Low</v>
      </c>
      <c r="BK1678" t="str">
        <f>IF(K1678 &lt;= 'Additional Data'!$V$2, "Low", IF(K1678 &lt;= 'Additional Data'!$V$3, "Medium", "High"))</f>
        <v>Medium</v>
      </c>
      <c r="BL1678" t="str">
        <f>IF(L1678 &lt;= 'Additional Data'!$AA$2, "Low", IF(L1678 &lt;= 'Additional Data'!$AA$3, "Medium", "High"))</f>
        <v>Low</v>
      </c>
      <c r="BM1678">
        <v>1677</v>
      </c>
    </row>
    <row r="1679" spans="1:65" x14ac:dyDescent="0.25">
      <c r="A1679">
        <v>55012</v>
      </c>
      <c r="B1679" t="str">
        <f>IF(A1679 &lt;= 'Additional Data'!$B$2,"Low", IF(A1679 &lt;='Additional Data'!$B$3, "Medium", "High"))</f>
        <v>Medium</v>
      </c>
      <c r="C1679">
        <v>0</v>
      </c>
      <c r="D1679">
        <v>1</v>
      </c>
      <c r="E1679">
        <v>85</v>
      </c>
      <c r="F1679" t="str">
        <f t="shared" si="234"/>
        <v>Old</v>
      </c>
      <c r="G1679">
        <v>582</v>
      </c>
      <c r="H1679">
        <v>0</v>
      </c>
      <c r="I1679">
        <v>65</v>
      </c>
      <c r="J1679">
        <v>0</v>
      </c>
      <c r="K1679">
        <v>0</v>
      </c>
      <c r="L1679">
        <v>13</v>
      </c>
      <c r="M1679">
        <f>INDEX('Additional Data'!$H$2:$M$2, MATCH(MAX(G1679:L1679), G1679:L1679,0))</f>
        <v>0</v>
      </c>
      <c r="N1679">
        <v>6</v>
      </c>
      <c r="O1679">
        <v>8</v>
      </c>
      <c r="P1679">
        <v>2</v>
      </c>
      <c r="Q1679">
        <v>9</v>
      </c>
      <c r="R1679">
        <v>5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3</v>
      </c>
      <c r="Z1679">
        <v>11</v>
      </c>
      <c r="AA1679">
        <v>0</v>
      </c>
      <c r="AB1679">
        <v>47</v>
      </c>
      <c r="AC1679" t="str" cm="1">
        <f t="array" ref="AC1679">_xlfn.IFS(AB1679 &lt; 30, "&lt; 30", AB1679 &lt; 40, "30-39", AB1679 &lt; 50, "40-49", AB1679 &gt;= 50, "50+")</f>
        <v>40-49</v>
      </c>
      <c r="AD1679">
        <v>2259</v>
      </c>
      <c r="AE1679">
        <v>0</v>
      </c>
      <c r="AF1679">
        <v>0</v>
      </c>
      <c r="AG1679">
        <v>0</v>
      </c>
      <c r="AH1679">
        <v>1</v>
      </c>
      <c r="AI1679">
        <v>0</v>
      </c>
      <c r="AJ1679" t="str" cm="1">
        <f t="array" ref="AJ167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7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79">
        <v>0</v>
      </c>
      <c r="AM1679">
        <v>0</v>
      </c>
      <c r="AN1679">
        <v>0</v>
      </c>
      <c r="AO1679">
        <v>0</v>
      </c>
      <c r="AP1679">
        <v>1</v>
      </c>
      <c r="AQ1679" t="str" cm="1">
        <f t="array" ref="AQ167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79" t="str" cm="1">
        <f t="array" ref="AR167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79">
        <v>647</v>
      </c>
      <c r="AT1679">
        <v>634</v>
      </c>
      <c r="AU1679">
        <v>0</v>
      </c>
      <c r="AV1679">
        <v>1</v>
      </c>
      <c r="AW1679" t="s">
        <v>46</v>
      </c>
      <c r="AX1679" t="s">
        <v>13</v>
      </c>
      <c r="AY1679" t="str">
        <f t="shared" si="235"/>
        <v>Store</v>
      </c>
      <c r="AZ1679">
        <v>19</v>
      </c>
      <c r="BA1679" t="s">
        <v>44</v>
      </c>
      <c r="BB1679">
        <f t="shared" si="236"/>
        <v>19</v>
      </c>
      <c r="BC1679">
        <f t="shared" si="237"/>
        <v>660</v>
      </c>
      <c r="BD1679">
        <f t="shared" si="238"/>
        <v>1.9999999999999996</v>
      </c>
      <c r="BE1679">
        <f t="shared" si="239"/>
        <v>7</v>
      </c>
      <c r="BF1679">
        <f t="shared" si="240"/>
        <v>6</v>
      </c>
      <c r="BG1679">
        <f t="shared" si="241"/>
        <v>15</v>
      </c>
      <c r="BH1679">
        <f t="shared" si="242"/>
        <v>4</v>
      </c>
      <c r="BI1679" t="str">
        <f>VLOOKUP(BH1679,'Additional Data'!$E$1:$F$12,2,FALSE)</f>
        <v>At Risk</v>
      </c>
      <c r="BJ1679" t="str">
        <f>IF(G1679 &lt;= 'Additional Data'!$Q$2, "Low", IF(G1679 &lt;= 'Additional Data'!$Q$3, "Medium", "High"))</f>
        <v>High</v>
      </c>
      <c r="BK1679" t="str">
        <f>IF(K1679 &lt;= 'Additional Data'!$V$2, "Low", IF(K1679 &lt;= 'Additional Data'!$V$3, "Medium", "High"))</f>
        <v>Low</v>
      </c>
      <c r="BL1679" t="str">
        <f>IF(L1679 &lt;= 'Additional Data'!$AA$2, "Low", IF(L1679 &lt;= 'Additional Data'!$AA$3, "Medium", "High"))</f>
        <v>Medium</v>
      </c>
      <c r="BM1679">
        <v>1678</v>
      </c>
    </row>
    <row r="1680" spans="1:65" x14ac:dyDescent="0.25">
      <c r="A1680">
        <v>9722</v>
      </c>
      <c r="B1680" t="str">
        <f>IF(A1680 &lt;= 'Additional Data'!$B$2,"Low", IF(A1680 &lt;='Additional Data'!$B$3, "Medium", "High"))</f>
        <v>Low</v>
      </c>
      <c r="C1680">
        <v>1</v>
      </c>
      <c r="D1680">
        <v>0</v>
      </c>
      <c r="E1680">
        <v>7</v>
      </c>
      <c r="F1680" t="str">
        <f t="shared" si="234"/>
        <v>Very Recent</v>
      </c>
      <c r="G1680">
        <v>6</v>
      </c>
      <c r="H1680">
        <v>17</v>
      </c>
      <c r="I1680">
        <v>16</v>
      </c>
      <c r="J1680">
        <v>6</v>
      </c>
      <c r="K1680">
        <v>16</v>
      </c>
      <c r="L1680">
        <v>42</v>
      </c>
      <c r="M1680">
        <f>INDEX('Additional Data'!$H$2:$M$2, MATCH(MAX(G1680:L1680), G1680:L1680,0))</f>
        <v>0</v>
      </c>
      <c r="N1680">
        <v>4</v>
      </c>
      <c r="O1680">
        <v>3</v>
      </c>
      <c r="P1680">
        <v>1</v>
      </c>
      <c r="Q1680">
        <v>3</v>
      </c>
      <c r="R1680">
        <v>8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3</v>
      </c>
      <c r="Z1680">
        <v>11</v>
      </c>
      <c r="AA1680">
        <v>1</v>
      </c>
      <c r="AB1680">
        <v>47</v>
      </c>
      <c r="AC1680" t="str" cm="1">
        <f t="array" ref="AC1680">_xlfn.IFS(AB1680 &lt; 30, "&lt; 30", AB1680 &lt; 40, "30-39", AB1680 &lt; 50, "40-49", AB1680 &gt;= 50, "50+")</f>
        <v>40-49</v>
      </c>
      <c r="AD1680">
        <v>2794</v>
      </c>
      <c r="AE1680">
        <v>0</v>
      </c>
      <c r="AF1680">
        <v>0</v>
      </c>
      <c r="AG1680">
        <v>0</v>
      </c>
      <c r="AH1680">
        <v>1</v>
      </c>
      <c r="AI1680">
        <v>0</v>
      </c>
      <c r="AJ1680" t="str" cm="1">
        <f t="array" ref="AJ168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8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80">
        <v>0</v>
      </c>
      <c r="AM1680">
        <v>1</v>
      </c>
      <c r="AN1680">
        <v>0</v>
      </c>
      <c r="AO1680">
        <v>0</v>
      </c>
      <c r="AP1680">
        <v>0</v>
      </c>
      <c r="AQ1680" t="str" cm="1">
        <f t="array" ref="AQ168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680" t="str" cm="1">
        <f t="array" ref="AR168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680">
        <v>61</v>
      </c>
      <c r="AT1680">
        <v>19</v>
      </c>
      <c r="AU1680">
        <v>0</v>
      </c>
      <c r="AV1680">
        <v>1</v>
      </c>
      <c r="AW1680" t="s">
        <v>47</v>
      </c>
      <c r="AX1680" t="s">
        <v>11</v>
      </c>
      <c r="AY1680" t="str">
        <f t="shared" si="235"/>
        <v>Web</v>
      </c>
      <c r="AZ1680">
        <v>7</v>
      </c>
      <c r="BA1680" t="s">
        <v>44</v>
      </c>
      <c r="BB1680">
        <f t="shared" si="236"/>
        <v>7</v>
      </c>
      <c r="BC1680">
        <f t="shared" si="237"/>
        <v>103</v>
      </c>
      <c r="BD1680">
        <f t="shared" si="238"/>
        <v>10</v>
      </c>
      <c r="BE1680">
        <f t="shared" si="239"/>
        <v>3</v>
      </c>
      <c r="BF1680">
        <f t="shared" si="240"/>
        <v>3</v>
      </c>
      <c r="BG1680">
        <f t="shared" si="241"/>
        <v>16</v>
      </c>
      <c r="BH1680">
        <f t="shared" si="242"/>
        <v>5</v>
      </c>
      <c r="BI1680" t="str">
        <f>VLOOKUP(BH1680,'Additional Data'!$E$1:$F$12,2,FALSE)</f>
        <v>Loyal Customer</v>
      </c>
      <c r="BJ1680" t="str">
        <f>IF(G1680 &lt;= 'Additional Data'!$Q$2, "Low", IF(G1680 &lt;= 'Additional Data'!$Q$3, "Medium", "High"))</f>
        <v>Low</v>
      </c>
      <c r="BK1680" t="str">
        <f>IF(K1680 &lt;= 'Additional Data'!$V$2, "Low", IF(K1680 &lt;= 'Additional Data'!$V$3, "Medium", "High"))</f>
        <v>Medium</v>
      </c>
      <c r="BL1680" t="str">
        <f>IF(L1680 &lt;= 'Additional Data'!$AA$2, "Low", IF(L1680 &lt;= 'Additional Data'!$AA$3, "Medium", "High"))</f>
        <v>Medium</v>
      </c>
      <c r="BM1680">
        <v>1679</v>
      </c>
    </row>
    <row r="1681" spans="1:65" x14ac:dyDescent="0.25">
      <c r="A1681">
        <v>38175</v>
      </c>
      <c r="B1681" t="str">
        <f>IF(A1681 &lt;= 'Additional Data'!$B$2,"Low", IF(A1681 &lt;='Additional Data'!$B$3, "Medium", "High"))</f>
        <v>Medium</v>
      </c>
      <c r="C1681">
        <v>1</v>
      </c>
      <c r="D1681">
        <v>0</v>
      </c>
      <c r="E1681">
        <v>6</v>
      </c>
      <c r="F1681" t="str">
        <f t="shared" si="234"/>
        <v>Very Recent</v>
      </c>
      <c r="G1681">
        <v>70</v>
      </c>
      <c r="H1681">
        <v>6</v>
      </c>
      <c r="I1681">
        <v>69</v>
      </c>
      <c r="J1681">
        <v>2</v>
      </c>
      <c r="K1681">
        <v>3</v>
      </c>
      <c r="L1681">
        <v>3</v>
      </c>
      <c r="M1681">
        <f>INDEX('Additional Data'!$H$2:$M$2, MATCH(MAX(G1681:L1681), G1681:L1681,0))</f>
        <v>0</v>
      </c>
      <c r="N1681">
        <v>3</v>
      </c>
      <c r="O1681">
        <v>3</v>
      </c>
      <c r="P1681">
        <v>1</v>
      </c>
      <c r="Q1681">
        <v>4</v>
      </c>
      <c r="R1681">
        <v>7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3</v>
      </c>
      <c r="Z1681">
        <v>11</v>
      </c>
      <c r="AA1681">
        <v>0</v>
      </c>
      <c r="AB1681">
        <v>36</v>
      </c>
      <c r="AC1681" t="str" cm="1">
        <f t="array" ref="AC1681">_xlfn.IFS(AB1681 &lt; 30, "&lt; 30", AB1681 &lt; 40, "30-39", AB1681 &lt; 50, "40-49", AB1681 &gt;= 50, "50+")</f>
        <v>30-39</v>
      </c>
      <c r="AD1681">
        <v>2438</v>
      </c>
      <c r="AE1681">
        <v>0</v>
      </c>
      <c r="AF1681">
        <v>1</v>
      </c>
      <c r="AG1681">
        <v>0</v>
      </c>
      <c r="AH1681">
        <v>0</v>
      </c>
      <c r="AI1681">
        <v>0</v>
      </c>
      <c r="AJ1681" t="str" cm="1">
        <f t="array" ref="AJ168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8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81">
        <v>0</v>
      </c>
      <c r="AM1681">
        <v>0</v>
      </c>
      <c r="AN1681">
        <v>0</v>
      </c>
      <c r="AO1681">
        <v>0</v>
      </c>
      <c r="AP1681">
        <v>1</v>
      </c>
      <c r="AQ1681" t="str" cm="1">
        <f t="array" ref="AQ168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81" t="str" cm="1">
        <f t="array" ref="AR168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81">
        <v>150</v>
      </c>
      <c r="AT1681">
        <v>147</v>
      </c>
      <c r="AU1681">
        <v>0</v>
      </c>
      <c r="AV1681">
        <v>1</v>
      </c>
      <c r="AW1681" t="s">
        <v>47</v>
      </c>
      <c r="AX1681" t="s">
        <v>13</v>
      </c>
      <c r="AY1681" t="str">
        <f t="shared" si="235"/>
        <v>Store</v>
      </c>
      <c r="AZ1681">
        <v>8</v>
      </c>
      <c r="BA1681" t="s">
        <v>44</v>
      </c>
      <c r="BB1681">
        <f t="shared" si="236"/>
        <v>8</v>
      </c>
      <c r="BC1681">
        <f t="shared" si="237"/>
        <v>153</v>
      </c>
      <c r="BD1681">
        <f t="shared" si="238"/>
        <v>10</v>
      </c>
      <c r="BE1681">
        <f t="shared" si="239"/>
        <v>3</v>
      </c>
      <c r="BF1681">
        <f t="shared" si="240"/>
        <v>3</v>
      </c>
      <c r="BG1681">
        <f t="shared" si="241"/>
        <v>16</v>
      </c>
      <c r="BH1681">
        <f t="shared" si="242"/>
        <v>5</v>
      </c>
      <c r="BI1681" t="str">
        <f>VLOOKUP(BH1681,'Additional Data'!$E$1:$F$12,2,FALSE)</f>
        <v>Loyal Customer</v>
      </c>
      <c r="BJ1681" t="str">
        <f>IF(G1681 &lt;= 'Additional Data'!$Q$2, "Low", IF(G1681 &lt;= 'Additional Data'!$Q$3, "Medium", "High"))</f>
        <v>Medium</v>
      </c>
      <c r="BK1681" t="str">
        <f>IF(K1681 &lt;= 'Additional Data'!$V$2, "Low", IF(K1681 &lt;= 'Additional Data'!$V$3, "Medium", "High"))</f>
        <v>Medium</v>
      </c>
      <c r="BL1681" t="str">
        <f>IF(L1681 &lt;= 'Additional Data'!$AA$2, "Low", IF(L1681 &lt;= 'Additional Data'!$AA$3, "Medium", "High"))</f>
        <v>Low</v>
      </c>
      <c r="BM1681">
        <v>1680</v>
      </c>
    </row>
    <row r="1682" spans="1:65" x14ac:dyDescent="0.25">
      <c r="A1682">
        <v>58656</v>
      </c>
      <c r="B1682" t="str">
        <f>IF(A1682 &lt;= 'Additional Data'!$B$2,"Low", IF(A1682 &lt;='Additional Data'!$B$3, "Medium", "High"))</f>
        <v>Medium</v>
      </c>
      <c r="C1682">
        <v>0</v>
      </c>
      <c r="D1682">
        <v>1</v>
      </c>
      <c r="E1682">
        <v>25</v>
      </c>
      <c r="F1682" t="str">
        <f t="shared" si="234"/>
        <v>Recent</v>
      </c>
      <c r="G1682">
        <v>962</v>
      </c>
      <c r="H1682">
        <v>12</v>
      </c>
      <c r="I1682">
        <v>194</v>
      </c>
      <c r="J1682">
        <v>16</v>
      </c>
      <c r="K1682">
        <v>24</v>
      </c>
      <c r="L1682">
        <v>12</v>
      </c>
      <c r="M1682">
        <f>INDEX('Additional Data'!$H$2:$M$2, MATCH(MAX(G1682:L1682), G1682:L1682,0))</f>
        <v>0</v>
      </c>
      <c r="N1682">
        <v>4</v>
      </c>
      <c r="O1682">
        <v>7</v>
      </c>
      <c r="P1682">
        <v>8</v>
      </c>
      <c r="Q1682">
        <v>13</v>
      </c>
      <c r="R1682">
        <v>6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3</v>
      </c>
      <c r="Z1682">
        <v>11</v>
      </c>
      <c r="AA1682">
        <v>0</v>
      </c>
      <c r="AB1682">
        <v>64</v>
      </c>
      <c r="AC1682" t="str" cm="1">
        <f t="array" ref="AC1682">_xlfn.IFS(AB1682 &lt; 30, "&lt; 30", AB1682 &lt; 40, "30-39", AB1682 &lt; 50, "40-49", AB1682 &gt;= 50, "50+")</f>
        <v>50+</v>
      </c>
      <c r="AD1682">
        <v>2806</v>
      </c>
      <c r="AE1682">
        <v>0</v>
      </c>
      <c r="AF1682">
        <v>0</v>
      </c>
      <c r="AG1682">
        <v>0</v>
      </c>
      <c r="AH1682">
        <v>1</v>
      </c>
      <c r="AI1682">
        <v>0</v>
      </c>
      <c r="AJ1682" t="str" cm="1">
        <f t="array" ref="AJ168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8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82">
        <v>0</v>
      </c>
      <c r="AM1682">
        <v>0</v>
      </c>
      <c r="AN1682">
        <v>0</v>
      </c>
      <c r="AO1682">
        <v>1</v>
      </c>
      <c r="AP1682">
        <v>0</v>
      </c>
      <c r="AQ1682" t="str" cm="1">
        <f t="array" ref="AQ168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682" t="str" cm="1">
        <f t="array" ref="AR168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82">
        <v>1208</v>
      </c>
      <c r="AT1682">
        <v>1196</v>
      </c>
      <c r="AU1682">
        <v>1</v>
      </c>
      <c r="AV1682">
        <v>1</v>
      </c>
      <c r="AW1682" t="s">
        <v>43</v>
      </c>
      <c r="AX1682" t="s">
        <v>13</v>
      </c>
      <c r="AY1682" t="str">
        <f t="shared" si="235"/>
        <v>Store</v>
      </c>
      <c r="AZ1682">
        <v>28</v>
      </c>
      <c r="BA1682" t="s">
        <v>48</v>
      </c>
      <c r="BB1682">
        <f t="shared" si="236"/>
        <v>28</v>
      </c>
      <c r="BC1682">
        <f t="shared" si="237"/>
        <v>1220</v>
      </c>
      <c r="BD1682">
        <f t="shared" si="238"/>
        <v>8</v>
      </c>
      <c r="BE1682">
        <f t="shared" si="239"/>
        <v>9</v>
      </c>
      <c r="BF1682">
        <f t="shared" si="240"/>
        <v>8</v>
      </c>
      <c r="BG1682">
        <f t="shared" si="241"/>
        <v>25</v>
      </c>
      <c r="BH1682">
        <f t="shared" si="242"/>
        <v>9</v>
      </c>
      <c r="BI1682" t="str">
        <f>VLOOKUP(BH1682,'Additional Data'!$E$1:$F$12,2,FALSE)</f>
        <v>Top Customer</v>
      </c>
      <c r="BJ1682" t="str">
        <f>IF(G1682 &lt;= 'Additional Data'!$Q$2, "Low", IF(G1682 &lt;= 'Additional Data'!$Q$3, "Medium", "High"))</f>
        <v>High</v>
      </c>
      <c r="BK1682" t="str">
        <f>IF(K1682 &lt;= 'Additional Data'!$V$2, "Low", IF(K1682 &lt;= 'Additional Data'!$V$3, "Medium", "High"))</f>
        <v>Medium</v>
      </c>
      <c r="BL1682" t="str">
        <f>IF(L1682 &lt;= 'Additional Data'!$AA$2, "Low", IF(L1682 &lt;= 'Additional Data'!$AA$3, "Medium", "High"))</f>
        <v>Medium</v>
      </c>
      <c r="BM1682">
        <v>1681</v>
      </c>
    </row>
    <row r="1683" spans="1:65" x14ac:dyDescent="0.25">
      <c r="A1683">
        <v>52117</v>
      </c>
      <c r="B1683" t="str">
        <f>IF(A1683 &lt;= 'Additional Data'!$B$2,"Low", IF(A1683 &lt;='Additional Data'!$B$3, "Medium", "High"))</f>
        <v>Medium</v>
      </c>
      <c r="C1683">
        <v>0</v>
      </c>
      <c r="D1683">
        <v>1</v>
      </c>
      <c r="E1683">
        <v>55</v>
      </c>
      <c r="F1683" t="str">
        <f t="shared" si="234"/>
        <v>Mid</v>
      </c>
      <c r="G1683">
        <v>112</v>
      </c>
      <c r="H1683">
        <v>10</v>
      </c>
      <c r="I1683">
        <v>107</v>
      </c>
      <c r="J1683">
        <v>30</v>
      </c>
      <c r="K1683">
        <v>0</v>
      </c>
      <c r="L1683">
        <v>20</v>
      </c>
      <c r="M1683">
        <f>INDEX('Additional Data'!$H$2:$M$2, MATCH(MAX(G1683:L1683), G1683:L1683,0))</f>
        <v>0</v>
      </c>
      <c r="N1683">
        <v>2</v>
      </c>
      <c r="O1683">
        <v>5</v>
      </c>
      <c r="P1683">
        <v>2</v>
      </c>
      <c r="Q1683">
        <v>4</v>
      </c>
      <c r="R1683">
        <v>7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3</v>
      </c>
      <c r="Z1683">
        <v>11</v>
      </c>
      <c r="AA1683">
        <v>0</v>
      </c>
      <c r="AB1683">
        <v>55</v>
      </c>
      <c r="AC1683" t="str" cm="1">
        <f t="array" ref="AC1683">_xlfn.IFS(AB1683 &lt; 30, "&lt; 30", AB1683 &lt; 40, "30-39", AB1683 &lt; 50, "40-49", AB1683 &gt;= 50, "50+")</f>
        <v>50+</v>
      </c>
      <c r="AD1683">
        <v>2841</v>
      </c>
      <c r="AE1683">
        <v>0</v>
      </c>
      <c r="AF1683">
        <v>0</v>
      </c>
      <c r="AG1683">
        <v>0</v>
      </c>
      <c r="AH1683">
        <v>1</v>
      </c>
      <c r="AI1683">
        <v>0</v>
      </c>
      <c r="AJ1683" t="str" cm="1">
        <f t="array" ref="AJ168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8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83">
        <v>0</v>
      </c>
      <c r="AM1683">
        <v>0</v>
      </c>
      <c r="AN1683">
        <v>1</v>
      </c>
      <c r="AO1683">
        <v>0</v>
      </c>
      <c r="AP1683">
        <v>0</v>
      </c>
      <c r="AQ1683" t="str" cm="1">
        <f t="array" ref="AQ168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83" t="str" cm="1">
        <f t="array" ref="AR168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83">
        <v>259</v>
      </c>
      <c r="AT1683">
        <v>239</v>
      </c>
      <c r="AU1683">
        <v>0</v>
      </c>
      <c r="AV1683">
        <v>1</v>
      </c>
      <c r="AW1683" t="s">
        <v>47</v>
      </c>
      <c r="AX1683" t="s">
        <v>11</v>
      </c>
      <c r="AY1683" t="str">
        <f t="shared" si="235"/>
        <v>Web</v>
      </c>
      <c r="AZ1683">
        <v>11</v>
      </c>
      <c r="BA1683" t="s">
        <v>44</v>
      </c>
      <c r="BB1683">
        <f t="shared" si="236"/>
        <v>11</v>
      </c>
      <c r="BC1683">
        <f t="shared" si="237"/>
        <v>279</v>
      </c>
      <c r="BD1683">
        <f t="shared" si="238"/>
        <v>5</v>
      </c>
      <c r="BE1683">
        <f t="shared" si="239"/>
        <v>4</v>
      </c>
      <c r="BF1683">
        <f t="shared" si="240"/>
        <v>4</v>
      </c>
      <c r="BG1683">
        <f t="shared" si="241"/>
        <v>13</v>
      </c>
      <c r="BH1683">
        <f t="shared" si="242"/>
        <v>3</v>
      </c>
      <c r="BI1683" t="str">
        <f>VLOOKUP(BH1683,'Additional Data'!$E$1:$F$12,2,FALSE)</f>
        <v>At Risk</v>
      </c>
      <c r="BJ1683" t="str">
        <f>IF(G1683 &lt;= 'Additional Data'!$Q$2, "Low", IF(G1683 &lt;= 'Additional Data'!$Q$3, "Medium", "High"))</f>
        <v>Medium</v>
      </c>
      <c r="BK1683" t="str">
        <f>IF(K1683 &lt;= 'Additional Data'!$V$2, "Low", IF(K1683 &lt;= 'Additional Data'!$V$3, "Medium", "High"))</f>
        <v>Low</v>
      </c>
      <c r="BL1683" t="str">
        <f>IF(L1683 &lt;= 'Additional Data'!$AA$2, "Low", IF(L1683 &lt;= 'Additional Data'!$AA$3, "Medium", "High"))</f>
        <v>Medium</v>
      </c>
      <c r="BM1683">
        <v>1682</v>
      </c>
    </row>
    <row r="1684" spans="1:65" x14ac:dyDescent="0.25">
      <c r="A1684">
        <v>64813</v>
      </c>
      <c r="B1684" t="str">
        <f>IF(A1684 &lt;= 'Additional Data'!$B$2,"Low", IF(A1684 &lt;='Additional Data'!$B$3, "Medium", "High"))</f>
        <v>Medium</v>
      </c>
      <c r="C1684">
        <v>1</v>
      </c>
      <c r="D1684">
        <v>0</v>
      </c>
      <c r="E1684">
        <v>81</v>
      </c>
      <c r="F1684" t="str">
        <f t="shared" si="234"/>
        <v>Old</v>
      </c>
      <c r="G1684">
        <v>293</v>
      </c>
      <c r="H1684">
        <v>0</v>
      </c>
      <c r="I1684">
        <v>124</v>
      </c>
      <c r="J1684">
        <v>179</v>
      </c>
      <c r="K1684">
        <v>97</v>
      </c>
      <c r="L1684">
        <v>52</v>
      </c>
      <c r="M1684">
        <f>INDEX('Additional Data'!$H$2:$M$2, MATCH(MAX(G1684:L1684), G1684:L1684,0))</f>
        <v>0</v>
      </c>
      <c r="N1684">
        <v>1</v>
      </c>
      <c r="O1684">
        <v>7</v>
      </c>
      <c r="P1684">
        <v>2</v>
      </c>
      <c r="Q1684">
        <v>10</v>
      </c>
      <c r="R1684">
        <v>5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3</v>
      </c>
      <c r="Z1684">
        <v>11</v>
      </c>
      <c r="AA1684">
        <v>0</v>
      </c>
      <c r="AB1684">
        <v>42</v>
      </c>
      <c r="AC1684" t="str" cm="1">
        <f t="array" ref="AC1684">_xlfn.IFS(AB1684 &lt; 30, "&lt; 30", AB1684 &lt; 40, "30-39", AB1684 &lt; 50, "40-49", AB1684 &gt;= 50, "50+")</f>
        <v>40-49</v>
      </c>
      <c r="AD1684">
        <v>2337</v>
      </c>
      <c r="AE1684">
        <v>0</v>
      </c>
      <c r="AF1684">
        <v>1</v>
      </c>
      <c r="AG1684">
        <v>0</v>
      </c>
      <c r="AH1684">
        <v>0</v>
      </c>
      <c r="AI1684">
        <v>0</v>
      </c>
      <c r="AJ1684" t="str" cm="1">
        <f t="array" ref="AJ168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8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84">
        <v>0</v>
      </c>
      <c r="AM1684">
        <v>0</v>
      </c>
      <c r="AN1684">
        <v>1</v>
      </c>
      <c r="AO1684">
        <v>0</v>
      </c>
      <c r="AP1684">
        <v>0</v>
      </c>
      <c r="AQ1684" t="str" cm="1">
        <f t="array" ref="AQ168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84" t="str" cm="1">
        <f t="array" ref="AR168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84">
        <v>693</v>
      </c>
      <c r="AT1684">
        <v>641</v>
      </c>
      <c r="AU1684">
        <v>0</v>
      </c>
      <c r="AV1684">
        <v>1</v>
      </c>
      <c r="AW1684" t="s">
        <v>46</v>
      </c>
      <c r="AX1684" t="s">
        <v>13</v>
      </c>
      <c r="AY1684" t="str">
        <f t="shared" si="235"/>
        <v>Store</v>
      </c>
      <c r="AZ1684">
        <v>19</v>
      </c>
      <c r="BA1684" t="s">
        <v>44</v>
      </c>
      <c r="BB1684">
        <f t="shared" si="236"/>
        <v>19</v>
      </c>
      <c r="BC1684">
        <f t="shared" si="237"/>
        <v>745</v>
      </c>
      <c r="BD1684">
        <f t="shared" si="238"/>
        <v>1.9999999999999996</v>
      </c>
      <c r="BE1684">
        <f t="shared" si="239"/>
        <v>7</v>
      </c>
      <c r="BF1684">
        <f t="shared" si="240"/>
        <v>6</v>
      </c>
      <c r="BG1684">
        <f t="shared" si="241"/>
        <v>15</v>
      </c>
      <c r="BH1684">
        <f t="shared" si="242"/>
        <v>4</v>
      </c>
      <c r="BI1684" t="str">
        <f>VLOOKUP(BH1684,'Additional Data'!$E$1:$F$12,2,FALSE)</f>
        <v>At Risk</v>
      </c>
      <c r="BJ1684" t="str">
        <f>IF(G1684 &lt;= 'Additional Data'!$Q$2, "Low", IF(G1684 &lt;= 'Additional Data'!$Q$3, "Medium", "High"))</f>
        <v>Medium</v>
      </c>
      <c r="BK1684" t="str">
        <f>IF(K1684 &lt;= 'Additional Data'!$V$2, "Low", IF(K1684 &lt;= 'Additional Data'!$V$3, "Medium", "High"))</f>
        <v>High</v>
      </c>
      <c r="BL1684" t="str">
        <f>IF(L1684 &lt;= 'Additional Data'!$AA$2, "Low", IF(L1684 &lt;= 'Additional Data'!$AA$3, "Medium", "High"))</f>
        <v>Medium</v>
      </c>
      <c r="BM1684">
        <v>1683</v>
      </c>
    </row>
    <row r="1685" spans="1:65" x14ac:dyDescent="0.25">
      <c r="A1685">
        <v>54222</v>
      </c>
      <c r="B1685" t="str">
        <f>IF(A1685 &lt;= 'Additional Data'!$B$2,"Low", IF(A1685 &lt;='Additional Data'!$B$3, "Medium", "High"))</f>
        <v>Medium</v>
      </c>
      <c r="C1685">
        <v>0</v>
      </c>
      <c r="D1685">
        <v>1</v>
      </c>
      <c r="E1685">
        <v>98</v>
      </c>
      <c r="F1685" t="str">
        <f t="shared" si="234"/>
        <v>Old</v>
      </c>
      <c r="G1685">
        <v>199</v>
      </c>
      <c r="H1685">
        <v>12</v>
      </c>
      <c r="I1685">
        <v>31</v>
      </c>
      <c r="J1685">
        <v>3</v>
      </c>
      <c r="K1685">
        <v>12</v>
      </c>
      <c r="L1685">
        <v>7</v>
      </c>
      <c r="M1685">
        <f>INDEX('Additional Data'!$H$2:$M$2, MATCH(MAX(G1685:L1685), G1685:L1685,0))</f>
        <v>0</v>
      </c>
      <c r="N1685">
        <v>1</v>
      </c>
      <c r="O1685">
        <v>3</v>
      </c>
      <c r="P1685">
        <v>3</v>
      </c>
      <c r="Q1685">
        <v>5</v>
      </c>
      <c r="R1685">
        <v>3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3</v>
      </c>
      <c r="Z1685">
        <v>11</v>
      </c>
      <c r="AA1685">
        <v>0</v>
      </c>
      <c r="AB1685">
        <v>47</v>
      </c>
      <c r="AC1685" t="str" cm="1">
        <f t="array" ref="AC1685">_xlfn.IFS(AB1685 &lt; 30, "&lt; 30", AB1685 &lt; 40, "30-39", AB1685 &lt; 50, "40-49", AB1685 &gt;= 50, "50+")</f>
        <v>40-49</v>
      </c>
      <c r="AD1685">
        <v>2279</v>
      </c>
      <c r="AE1685">
        <v>0</v>
      </c>
      <c r="AF1685">
        <v>1</v>
      </c>
      <c r="AG1685">
        <v>0</v>
      </c>
      <c r="AH1685">
        <v>0</v>
      </c>
      <c r="AI1685">
        <v>0</v>
      </c>
      <c r="AJ1685" t="str" cm="1">
        <f t="array" ref="AJ168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8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85">
        <v>0</v>
      </c>
      <c r="AM1685">
        <v>0</v>
      </c>
      <c r="AN1685">
        <v>0</v>
      </c>
      <c r="AO1685">
        <v>0</v>
      </c>
      <c r="AP1685">
        <v>1</v>
      </c>
      <c r="AQ1685" t="str" cm="1">
        <f t="array" ref="AQ168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85" t="str" cm="1">
        <f t="array" ref="AR168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85">
        <v>257</v>
      </c>
      <c r="AT1685">
        <v>250</v>
      </c>
      <c r="AU1685">
        <v>0</v>
      </c>
      <c r="AV1685">
        <v>1</v>
      </c>
      <c r="AW1685" t="s">
        <v>47</v>
      </c>
      <c r="AX1685" t="s">
        <v>13</v>
      </c>
      <c r="AY1685" t="str">
        <f t="shared" si="235"/>
        <v>Store</v>
      </c>
      <c r="AZ1685">
        <v>11</v>
      </c>
      <c r="BA1685" t="s">
        <v>44</v>
      </c>
      <c r="BB1685">
        <f t="shared" si="236"/>
        <v>11</v>
      </c>
      <c r="BC1685">
        <f t="shared" si="237"/>
        <v>264</v>
      </c>
      <c r="BD1685">
        <f t="shared" si="238"/>
        <v>0.99999999999999978</v>
      </c>
      <c r="BE1685">
        <f t="shared" si="239"/>
        <v>4</v>
      </c>
      <c r="BF1685">
        <f t="shared" si="240"/>
        <v>4</v>
      </c>
      <c r="BG1685">
        <f t="shared" si="241"/>
        <v>9</v>
      </c>
      <c r="BH1685">
        <f t="shared" si="242"/>
        <v>2</v>
      </c>
      <c r="BI1685" t="str">
        <f>VLOOKUP(BH1685,'Additional Data'!$E$1:$F$12,2,FALSE)</f>
        <v>Churned Customer</v>
      </c>
      <c r="BJ1685" t="str">
        <f>IF(G1685 &lt;= 'Additional Data'!$Q$2, "Low", IF(G1685 &lt;= 'Additional Data'!$Q$3, "Medium", "High"))</f>
        <v>Medium</v>
      </c>
      <c r="BK1685" t="str">
        <f>IF(K1685 &lt;= 'Additional Data'!$V$2, "Low", IF(K1685 &lt;= 'Additional Data'!$V$3, "Medium", "High"))</f>
        <v>Medium</v>
      </c>
      <c r="BL1685" t="str">
        <f>IF(L1685 &lt;= 'Additional Data'!$AA$2, "Low", IF(L1685 &lt;= 'Additional Data'!$AA$3, "Medium", "High"))</f>
        <v>Low</v>
      </c>
      <c r="BM1685">
        <v>1684</v>
      </c>
    </row>
    <row r="1686" spans="1:65" x14ac:dyDescent="0.25">
      <c r="A1686">
        <v>83512</v>
      </c>
      <c r="B1686" t="str">
        <f>IF(A1686 &lt;= 'Additional Data'!$B$2,"Low", IF(A1686 &lt;='Additional Data'!$B$3, "Medium", "High"))</f>
        <v>High</v>
      </c>
      <c r="C1686">
        <v>0</v>
      </c>
      <c r="D1686">
        <v>0</v>
      </c>
      <c r="E1686">
        <v>31</v>
      </c>
      <c r="F1686" t="str">
        <f t="shared" si="234"/>
        <v>Mid</v>
      </c>
      <c r="G1686">
        <v>1060</v>
      </c>
      <c r="H1686">
        <v>61</v>
      </c>
      <c r="I1686">
        <v>835</v>
      </c>
      <c r="J1686">
        <v>80</v>
      </c>
      <c r="K1686">
        <v>20</v>
      </c>
      <c r="L1686">
        <v>101</v>
      </c>
      <c r="M1686">
        <f>INDEX('Additional Data'!$H$2:$M$2, MATCH(MAX(G1686:L1686), G1686:L1686,0))</f>
        <v>0</v>
      </c>
      <c r="N1686">
        <v>1</v>
      </c>
      <c r="O1686">
        <v>4</v>
      </c>
      <c r="P1686">
        <v>7</v>
      </c>
      <c r="Q1686">
        <v>10</v>
      </c>
      <c r="R1686">
        <v>1</v>
      </c>
      <c r="S1686">
        <v>1</v>
      </c>
      <c r="T1686">
        <v>0</v>
      </c>
      <c r="U1686">
        <v>1</v>
      </c>
      <c r="V1686">
        <v>1</v>
      </c>
      <c r="W1686">
        <v>1</v>
      </c>
      <c r="X1686">
        <v>0</v>
      </c>
      <c r="Y1686">
        <v>3</v>
      </c>
      <c r="Z1686">
        <v>11</v>
      </c>
      <c r="AA1686">
        <v>1</v>
      </c>
      <c r="AB1686">
        <v>34</v>
      </c>
      <c r="AC1686" t="str" cm="1">
        <f t="array" ref="AC1686">_xlfn.IFS(AB1686 &lt; 30, "&lt; 30", AB1686 &lt; 40, "30-39", AB1686 &lt; 50, "40-49", AB1686 &gt;= 50, "50+")</f>
        <v>30-39</v>
      </c>
      <c r="AD1686">
        <v>2171</v>
      </c>
      <c r="AE1686">
        <v>0</v>
      </c>
      <c r="AF1686">
        <v>1</v>
      </c>
      <c r="AG1686">
        <v>0</v>
      </c>
      <c r="AH1686">
        <v>0</v>
      </c>
      <c r="AI1686">
        <v>0</v>
      </c>
      <c r="AJ1686" t="str" cm="1">
        <f t="array" ref="AJ168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8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86">
        <v>0</v>
      </c>
      <c r="AM1686">
        <v>0</v>
      </c>
      <c r="AN1686">
        <v>1</v>
      </c>
      <c r="AO1686">
        <v>0</v>
      </c>
      <c r="AP1686">
        <v>0</v>
      </c>
      <c r="AQ1686" t="str" cm="1">
        <f t="array" ref="AQ168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86" t="str" cm="1">
        <f t="array" ref="AR168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86">
        <v>2056</v>
      </c>
      <c r="AT1686">
        <v>1955</v>
      </c>
      <c r="AU1686">
        <v>4</v>
      </c>
      <c r="AV1686">
        <v>0</v>
      </c>
      <c r="AW1686" t="s">
        <v>43</v>
      </c>
      <c r="AX1686" t="s">
        <v>13</v>
      </c>
      <c r="AY1686" t="str">
        <f t="shared" si="235"/>
        <v>Store</v>
      </c>
      <c r="AZ1686">
        <v>21</v>
      </c>
      <c r="BA1686" t="s">
        <v>48</v>
      </c>
      <c r="BB1686">
        <f t="shared" si="236"/>
        <v>21</v>
      </c>
      <c r="BC1686">
        <f t="shared" si="237"/>
        <v>2157</v>
      </c>
      <c r="BD1686">
        <f t="shared" si="238"/>
        <v>7</v>
      </c>
      <c r="BE1686">
        <f t="shared" si="239"/>
        <v>8</v>
      </c>
      <c r="BF1686">
        <f t="shared" si="240"/>
        <v>9</v>
      </c>
      <c r="BG1686">
        <f t="shared" si="241"/>
        <v>24</v>
      </c>
      <c r="BH1686">
        <f t="shared" si="242"/>
        <v>9</v>
      </c>
      <c r="BI1686" t="str">
        <f>VLOOKUP(BH1686,'Additional Data'!$E$1:$F$12,2,FALSE)</f>
        <v>Top Customer</v>
      </c>
      <c r="BJ1686" t="str">
        <f>IF(G1686 &lt;= 'Additional Data'!$Q$2, "Low", IF(G1686 &lt;= 'Additional Data'!$Q$3, "Medium", "High"))</f>
        <v>High</v>
      </c>
      <c r="BK1686" t="str">
        <f>IF(K1686 &lt;= 'Additional Data'!$V$2, "Low", IF(K1686 &lt;= 'Additional Data'!$V$3, "Medium", "High"))</f>
        <v>Medium</v>
      </c>
      <c r="BL1686" t="str">
        <f>IF(L1686 &lt;= 'Additional Data'!$AA$2, "Low", IF(L1686 &lt;= 'Additional Data'!$AA$3, "Medium", "High"))</f>
        <v>High</v>
      </c>
      <c r="BM1686">
        <v>1685</v>
      </c>
    </row>
    <row r="1687" spans="1:65" x14ac:dyDescent="0.25">
      <c r="A1687">
        <v>77520</v>
      </c>
      <c r="B1687" t="str">
        <f>IF(A1687 &lt;= 'Additional Data'!$B$2,"Low", IF(A1687 &lt;='Additional Data'!$B$3, "Medium", "High"))</f>
        <v>High</v>
      </c>
      <c r="C1687">
        <v>0</v>
      </c>
      <c r="D1687">
        <v>1</v>
      </c>
      <c r="E1687">
        <v>30</v>
      </c>
      <c r="F1687" t="str">
        <f t="shared" si="234"/>
        <v>Recent</v>
      </c>
      <c r="G1687">
        <v>940</v>
      </c>
      <c r="H1687">
        <v>44</v>
      </c>
      <c r="I1687">
        <v>396</v>
      </c>
      <c r="J1687">
        <v>0</v>
      </c>
      <c r="K1687">
        <v>88</v>
      </c>
      <c r="L1687">
        <v>58</v>
      </c>
      <c r="M1687">
        <f>INDEX('Additional Data'!$H$2:$M$2, MATCH(MAX(G1687:L1687), G1687:L1687,0))</f>
        <v>0</v>
      </c>
      <c r="N1687">
        <v>1</v>
      </c>
      <c r="O1687">
        <v>8</v>
      </c>
      <c r="P1687">
        <v>7</v>
      </c>
      <c r="Q1687">
        <v>7</v>
      </c>
      <c r="R1687">
        <v>4</v>
      </c>
      <c r="S1687">
        <v>1</v>
      </c>
      <c r="T1687">
        <v>0</v>
      </c>
      <c r="U1687">
        <v>1</v>
      </c>
      <c r="V1687">
        <v>1</v>
      </c>
      <c r="W1687">
        <v>0</v>
      </c>
      <c r="X1687">
        <v>0</v>
      </c>
      <c r="Y1687">
        <v>3</v>
      </c>
      <c r="Z1687">
        <v>11</v>
      </c>
      <c r="AA1687">
        <v>1</v>
      </c>
      <c r="AB1687">
        <v>61</v>
      </c>
      <c r="AC1687" t="str" cm="1">
        <f t="array" ref="AC1687">_xlfn.IFS(AB1687 &lt; 30, "&lt; 30", AB1687 &lt; 40, "30-39", AB1687 &lt; 50, "40-49", AB1687 &gt;= 50, "50+")</f>
        <v>50+</v>
      </c>
      <c r="AD1687">
        <v>2464</v>
      </c>
      <c r="AE1687">
        <v>0</v>
      </c>
      <c r="AF1687">
        <v>1</v>
      </c>
      <c r="AG1687">
        <v>0</v>
      </c>
      <c r="AH1687">
        <v>0</v>
      </c>
      <c r="AI1687">
        <v>0</v>
      </c>
      <c r="AJ1687" t="str" cm="1">
        <f t="array" ref="AJ168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8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87">
        <v>0</v>
      </c>
      <c r="AM1687">
        <v>0</v>
      </c>
      <c r="AN1687">
        <v>0</v>
      </c>
      <c r="AO1687">
        <v>1</v>
      </c>
      <c r="AP1687">
        <v>0</v>
      </c>
      <c r="AQ1687" t="str" cm="1">
        <f t="array" ref="AQ168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687" t="str" cm="1">
        <f t="array" ref="AR168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87">
        <v>1468</v>
      </c>
      <c r="AT1687">
        <v>1410</v>
      </c>
      <c r="AU1687">
        <v>3</v>
      </c>
      <c r="AV1687">
        <v>1</v>
      </c>
      <c r="AW1687" t="s">
        <v>43</v>
      </c>
      <c r="AX1687" t="s">
        <v>11</v>
      </c>
      <c r="AY1687" t="str">
        <f t="shared" si="235"/>
        <v>Web</v>
      </c>
      <c r="AZ1687">
        <v>22</v>
      </c>
      <c r="BA1687" t="s">
        <v>48</v>
      </c>
      <c r="BB1687">
        <f t="shared" si="236"/>
        <v>22</v>
      </c>
      <c r="BC1687">
        <f t="shared" si="237"/>
        <v>1526</v>
      </c>
      <c r="BD1687">
        <f t="shared" si="238"/>
        <v>7</v>
      </c>
      <c r="BE1687">
        <f t="shared" si="239"/>
        <v>8</v>
      </c>
      <c r="BF1687">
        <f t="shared" si="240"/>
        <v>8</v>
      </c>
      <c r="BG1687">
        <f t="shared" si="241"/>
        <v>23</v>
      </c>
      <c r="BH1687">
        <f t="shared" si="242"/>
        <v>8</v>
      </c>
      <c r="BI1687" t="str">
        <f>VLOOKUP(BH1687,'Additional Data'!$E$1:$F$12,2,FALSE)</f>
        <v>Top Customer</v>
      </c>
      <c r="BJ1687" t="str">
        <f>IF(G1687 &lt;= 'Additional Data'!$Q$2, "Low", IF(G1687 &lt;= 'Additional Data'!$Q$3, "Medium", "High"))</f>
        <v>High</v>
      </c>
      <c r="BK1687" t="str">
        <f>IF(K1687 &lt;= 'Additional Data'!$V$2, "Low", IF(K1687 &lt;= 'Additional Data'!$V$3, "Medium", "High"))</f>
        <v>High</v>
      </c>
      <c r="BL1687" t="str">
        <f>IF(L1687 &lt;= 'Additional Data'!$AA$2, "Low", IF(L1687 &lt;= 'Additional Data'!$AA$3, "Medium", "High"))</f>
        <v>High</v>
      </c>
      <c r="BM1687">
        <v>1686</v>
      </c>
    </row>
    <row r="1688" spans="1:65" x14ac:dyDescent="0.25">
      <c r="A1688">
        <v>41154</v>
      </c>
      <c r="B1688" t="str">
        <f>IF(A1688 &lt;= 'Additional Data'!$B$2,"Low", IF(A1688 &lt;='Additional Data'!$B$3, "Medium", "High"))</f>
        <v>Medium</v>
      </c>
      <c r="C1688">
        <v>0</v>
      </c>
      <c r="D1688">
        <v>1</v>
      </c>
      <c r="E1688">
        <v>98</v>
      </c>
      <c r="F1688" t="str">
        <f t="shared" si="234"/>
        <v>Old</v>
      </c>
      <c r="G1688">
        <v>44</v>
      </c>
      <c r="H1688">
        <v>2</v>
      </c>
      <c r="I1688">
        <v>11</v>
      </c>
      <c r="J1688">
        <v>2</v>
      </c>
      <c r="K1688">
        <v>3</v>
      </c>
      <c r="L1688">
        <v>7</v>
      </c>
      <c r="M1688">
        <f>INDEX('Additional Data'!$H$2:$M$2, MATCH(MAX(G1688:L1688), G1688:L1688,0))</f>
        <v>0</v>
      </c>
      <c r="N1688">
        <v>1</v>
      </c>
      <c r="O1688">
        <v>1</v>
      </c>
      <c r="P1688">
        <v>0</v>
      </c>
      <c r="Q1688">
        <v>4</v>
      </c>
      <c r="R1688">
        <v>5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3</v>
      </c>
      <c r="Z1688">
        <v>11</v>
      </c>
      <c r="AA1688">
        <v>0</v>
      </c>
      <c r="AB1688">
        <v>42</v>
      </c>
      <c r="AC1688" t="str" cm="1">
        <f t="array" ref="AC1688">_xlfn.IFS(AB1688 &lt; 30, "&lt; 30", AB1688 &lt; 40, "30-39", AB1688 &lt; 50, "40-49", AB1688 &gt;= 50, "50+")</f>
        <v>40-49</v>
      </c>
      <c r="AD1688">
        <v>2605</v>
      </c>
      <c r="AE1688">
        <v>0</v>
      </c>
      <c r="AF1688">
        <v>0</v>
      </c>
      <c r="AG1688">
        <v>0</v>
      </c>
      <c r="AH1688">
        <v>1</v>
      </c>
      <c r="AI1688">
        <v>0</v>
      </c>
      <c r="AJ1688" t="str" cm="1">
        <f t="array" ref="AJ168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8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88">
        <v>0</v>
      </c>
      <c r="AM1688">
        <v>0</v>
      </c>
      <c r="AN1688">
        <v>1</v>
      </c>
      <c r="AO1688">
        <v>0</v>
      </c>
      <c r="AP1688">
        <v>0</v>
      </c>
      <c r="AQ1688" t="str" cm="1">
        <f t="array" ref="AQ168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88" t="str" cm="1">
        <f t="array" ref="AR168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88">
        <v>62</v>
      </c>
      <c r="AT1688">
        <v>55</v>
      </c>
      <c r="AU1688">
        <v>0</v>
      </c>
      <c r="AV1688">
        <v>1</v>
      </c>
      <c r="AW1688" t="s">
        <v>47</v>
      </c>
      <c r="AX1688" t="s">
        <v>13</v>
      </c>
      <c r="AY1688" t="str">
        <f t="shared" si="235"/>
        <v>Store</v>
      </c>
      <c r="AZ1688">
        <v>5</v>
      </c>
      <c r="BA1688" t="s">
        <v>44</v>
      </c>
      <c r="BB1688">
        <f t="shared" si="236"/>
        <v>5</v>
      </c>
      <c r="BC1688">
        <f t="shared" si="237"/>
        <v>69</v>
      </c>
      <c r="BD1688">
        <f t="shared" si="238"/>
        <v>0.99999999999999978</v>
      </c>
      <c r="BE1688">
        <f t="shared" si="239"/>
        <v>1</v>
      </c>
      <c r="BF1688">
        <f t="shared" si="240"/>
        <v>2</v>
      </c>
      <c r="BG1688">
        <f t="shared" si="241"/>
        <v>4</v>
      </c>
      <c r="BH1688">
        <f t="shared" si="242"/>
        <v>0</v>
      </c>
      <c r="BI1688" t="str">
        <f>VLOOKUP(BH1688,'Additional Data'!$E$1:$F$12,2,FALSE)</f>
        <v>Churned Customer</v>
      </c>
      <c r="BJ1688" t="str">
        <f>IF(G1688 &lt;= 'Additional Data'!$Q$2, "Low", IF(G1688 &lt;= 'Additional Data'!$Q$3, "Medium", "High"))</f>
        <v>Medium</v>
      </c>
      <c r="BK1688" t="str">
        <f>IF(K1688 &lt;= 'Additional Data'!$V$2, "Low", IF(K1688 &lt;= 'Additional Data'!$V$3, "Medium", "High"))</f>
        <v>Medium</v>
      </c>
      <c r="BL1688" t="str">
        <f>IF(L1688 &lt;= 'Additional Data'!$AA$2, "Low", IF(L1688 &lt;= 'Additional Data'!$AA$3, "Medium", "High"))</f>
        <v>Low</v>
      </c>
      <c r="BM1688">
        <v>1687</v>
      </c>
    </row>
    <row r="1689" spans="1:65" x14ac:dyDescent="0.25">
      <c r="A1689">
        <v>80398</v>
      </c>
      <c r="B1689" t="str">
        <f>IF(A1689 &lt;= 'Additional Data'!$B$2,"Low", IF(A1689 &lt;='Additional Data'!$B$3, "Medium", "High"))</f>
        <v>High</v>
      </c>
      <c r="C1689">
        <v>0</v>
      </c>
      <c r="D1689">
        <v>0</v>
      </c>
      <c r="E1689">
        <v>92</v>
      </c>
      <c r="F1689" t="str">
        <f t="shared" si="234"/>
        <v>Old</v>
      </c>
      <c r="G1689">
        <v>342</v>
      </c>
      <c r="H1689">
        <v>51</v>
      </c>
      <c r="I1689">
        <v>936</v>
      </c>
      <c r="J1689">
        <v>207</v>
      </c>
      <c r="K1689">
        <v>35</v>
      </c>
      <c r="L1689">
        <v>26</v>
      </c>
      <c r="M1689">
        <f>INDEX('Additional Data'!$H$2:$M$2, MATCH(MAX(G1689:L1689), G1689:L1689,0))</f>
        <v>0</v>
      </c>
      <c r="N1689">
        <v>1</v>
      </c>
      <c r="O1689">
        <v>5</v>
      </c>
      <c r="P1689">
        <v>8</v>
      </c>
      <c r="Q1689">
        <v>12</v>
      </c>
      <c r="R1689">
        <v>3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3</v>
      </c>
      <c r="Z1689">
        <v>11</v>
      </c>
      <c r="AA1689">
        <v>0</v>
      </c>
      <c r="AB1689">
        <v>54</v>
      </c>
      <c r="AC1689" t="str" cm="1">
        <f t="array" ref="AC1689">_xlfn.IFS(AB1689 &lt; 30, "&lt; 30", AB1689 &lt; 40, "30-39", AB1689 &lt; 50, "40-49", AB1689 &gt;= 50, "50+")</f>
        <v>50+</v>
      </c>
      <c r="AD1689">
        <v>2755</v>
      </c>
      <c r="AE1689">
        <v>0</v>
      </c>
      <c r="AF1689">
        <v>1</v>
      </c>
      <c r="AG1689">
        <v>0</v>
      </c>
      <c r="AH1689">
        <v>0</v>
      </c>
      <c r="AI1689">
        <v>0</v>
      </c>
      <c r="AJ1689" t="str" cm="1">
        <f t="array" ref="AJ168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8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89">
        <v>0</v>
      </c>
      <c r="AM1689">
        <v>0</v>
      </c>
      <c r="AN1689">
        <v>1</v>
      </c>
      <c r="AO1689">
        <v>0</v>
      </c>
      <c r="AP1689">
        <v>0</v>
      </c>
      <c r="AQ1689" t="str" cm="1">
        <f t="array" ref="AQ168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89" t="str" cm="1">
        <f t="array" ref="AR168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89">
        <v>1571</v>
      </c>
      <c r="AT1689">
        <v>1545</v>
      </c>
      <c r="AU1689">
        <v>1</v>
      </c>
      <c r="AV1689">
        <v>0</v>
      </c>
      <c r="AW1689" t="s">
        <v>43</v>
      </c>
      <c r="AX1689" t="s">
        <v>13</v>
      </c>
      <c r="AY1689" t="str">
        <f t="shared" si="235"/>
        <v>Store</v>
      </c>
      <c r="AZ1689">
        <v>25</v>
      </c>
      <c r="BA1689" t="s">
        <v>48</v>
      </c>
      <c r="BB1689">
        <f t="shared" si="236"/>
        <v>25</v>
      </c>
      <c r="BC1689">
        <f t="shared" si="237"/>
        <v>1597</v>
      </c>
      <c r="BD1689">
        <f t="shared" si="238"/>
        <v>0.99999999999999978</v>
      </c>
      <c r="BE1689">
        <f t="shared" si="239"/>
        <v>9</v>
      </c>
      <c r="BF1689">
        <f t="shared" si="240"/>
        <v>9</v>
      </c>
      <c r="BG1689">
        <f t="shared" si="241"/>
        <v>19</v>
      </c>
      <c r="BH1689">
        <f t="shared" si="242"/>
        <v>7</v>
      </c>
      <c r="BI1689" t="str">
        <f>VLOOKUP(BH1689,'Additional Data'!$E$1:$F$12,2,FALSE)</f>
        <v>Loyal Customer</v>
      </c>
      <c r="BJ1689" t="str">
        <f>IF(G1689 &lt;= 'Additional Data'!$Q$2, "Low", IF(G1689 &lt;= 'Additional Data'!$Q$3, "Medium", "High"))</f>
        <v>Medium</v>
      </c>
      <c r="BK1689" t="str">
        <f>IF(K1689 &lt;= 'Additional Data'!$V$2, "Low", IF(K1689 &lt;= 'Additional Data'!$V$3, "Medium", "High"))</f>
        <v>High</v>
      </c>
      <c r="BL1689" t="str">
        <f>IF(L1689 &lt;= 'Additional Data'!$AA$2, "Low", IF(L1689 &lt;= 'Additional Data'!$AA$3, "Medium", "High"))</f>
        <v>Medium</v>
      </c>
      <c r="BM1689">
        <v>1688</v>
      </c>
    </row>
    <row r="1690" spans="1:65" x14ac:dyDescent="0.25">
      <c r="A1690">
        <v>18746</v>
      </c>
      <c r="B1690" t="str">
        <f>IF(A1690 &lt;= 'Additional Data'!$B$2,"Low", IF(A1690 &lt;='Additional Data'!$B$3, "Medium", "High"))</f>
        <v>Low</v>
      </c>
      <c r="C1690">
        <v>1</v>
      </c>
      <c r="D1690">
        <v>0</v>
      </c>
      <c r="E1690">
        <v>41</v>
      </c>
      <c r="F1690" t="str">
        <f t="shared" si="234"/>
        <v>Mid</v>
      </c>
      <c r="G1690">
        <v>2</v>
      </c>
      <c r="H1690">
        <v>10</v>
      </c>
      <c r="I1690">
        <v>11</v>
      </c>
      <c r="J1690">
        <v>12</v>
      </c>
      <c r="K1690">
        <v>9</v>
      </c>
      <c r="L1690">
        <v>20</v>
      </c>
      <c r="M1690">
        <f>INDEX('Additional Data'!$H$2:$M$2, MATCH(MAX(G1690:L1690), G1690:L1690,0))</f>
        <v>0</v>
      </c>
      <c r="N1690">
        <v>2</v>
      </c>
      <c r="O1690">
        <v>3</v>
      </c>
      <c r="P1690">
        <v>0</v>
      </c>
      <c r="Q1690">
        <v>3</v>
      </c>
      <c r="R1690">
        <v>6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3</v>
      </c>
      <c r="Z1690">
        <v>11</v>
      </c>
      <c r="AA1690">
        <v>0</v>
      </c>
      <c r="AB1690">
        <v>28</v>
      </c>
      <c r="AC1690" t="str" cm="1">
        <f t="array" ref="AC1690">_xlfn.IFS(AB1690 &lt; 30, "&lt; 30", AB1690 &lt; 40, "30-39", AB1690 &lt; 50, "40-49", AB1690 &gt;= 50, "50+")</f>
        <v>&lt; 30</v>
      </c>
      <c r="AD1690">
        <v>2190</v>
      </c>
      <c r="AE1690">
        <v>0</v>
      </c>
      <c r="AF1690">
        <v>0</v>
      </c>
      <c r="AG1690">
        <v>1</v>
      </c>
      <c r="AH1690">
        <v>0</v>
      </c>
      <c r="AI1690">
        <v>0</v>
      </c>
      <c r="AJ1690" t="str" cm="1">
        <f t="array" ref="AJ169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69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90">
        <v>0</v>
      </c>
      <c r="AM1690">
        <v>1</v>
      </c>
      <c r="AN1690">
        <v>0</v>
      </c>
      <c r="AO1690">
        <v>0</v>
      </c>
      <c r="AP1690">
        <v>0</v>
      </c>
      <c r="AQ1690" t="str" cm="1">
        <f t="array" ref="AQ169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690" t="str" cm="1">
        <f t="array" ref="AR169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690">
        <v>44</v>
      </c>
      <c r="AT1690">
        <v>24</v>
      </c>
      <c r="AU1690">
        <v>0</v>
      </c>
      <c r="AV1690">
        <v>1</v>
      </c>
      <c r="AW1690" t="s">
        <v>45</v>
      </c>
      <c r="AX1690" t="s">
        <v>11</v>
      </c>
      <c r="AY1690" t="str">
        <f t="shared" si="235"/>
        <v>Web</v>
      </c>
      <c r="AZ1690">
        <v>6</v>
      </c>
      <c r="BA1690" t="s">
        <v>44</v>
      </c>
      <c r="BB1690">
        <f t="shared" si="236"/>
        <v>6</v>
      </c>
      <c r="BC1690">
        <f t="shared" si="237"/>
        <v>64</v>
      </c>
      <c r="BD1690">
        <f t="shared" si="238"/>
        <v>6</v>
      </c>
      <c r="BE1690">
        <f t="shared" si="239"/>
        <v>2</v>
      </c>
      <c r="BF1690">
        <f t="shared" si="240"/>
        <v>2</v>
      </c>
      <c r="BG1690">
        <f t="shared" si="241"/>
        <v>10</v>
      </c>
      <c r="BH1690">
        <f t="shared" si="242"/>
        <v>2</v>
      </c>
      <c r="BI1690" t="str">
        <f>VLOOKUP(BH1690,'Additional Data'!$E$1:$F$12,2,FALSE)</f>
        <v>Churned Customer</v>
      </c>
      <c r="BJ1690" t="str">
        <f>IF(G1690 &lt;= 'Additional Data'!$Q$2, "Low", IF(G1690 &lt;= 'Additional Data'!$Q$3, "Medium", "High"))</f>
        <v>Low</v>
      </c>
      <c r="BK1690" t="str">
        <f>IF(K1690 &lt;= 'Additional Data'!$V$2, "Low", IF(K1690 &lt;= 'Additional Data'!$V$3, "Medium", "High"))</f>
        <v>Medium</v>
      </c>
      <c r="BL1690" t="str">
        <f>IF(L1690 &lt;= 'Additional Data'!$AA$2, "Low", IF(L1690 &lt;= 'Additional Data'!$AA$3, "Medium", "High"))</f>
        <v>Medium</v>
      </c>
      <c r="BM1690">
        <v>1689</v>
      </c>
    </row>
    <row r="1691" spans="1:65" x14ac:dyDescent="0.25">
      <c r="A1691">
        <v>35196</v>
      </c>
      <c r="B1691" t="str">
        <f>IF(A1691 &lt;= 'Additional Data'!$B$2,"Low", IF(A1691 &lt;='Additional Data'!$B$3, "Medium", "High"))</f>
        <v>Low</v>
      </c>
      <c r="C1691">
        <v>1</v>
      </c>
      <c r="D1691">
        <v>0</v>
      </c>
      <c r="E1691">
        <v>68</v>
      </c>
      <c r="F1691" t="str">
        <f t="shared" si="234"/>
        <v>Old</v>
      </c>
      <c r="G1691">
        <v>75</v>
      </c>
      <c r="H1691">
        <v>12</v>
      </c>
      <c r="I1691">
        <v>141</v>
      </c>
      <c r="J1691">
        <v>43</v>
      </c>
      <c r="K1691">
        <v>39</v>
      </c>
      <c r="L1691">
        <v>187</v>
      </c>
      <c r="M1691">
        <f>INDEX('Additional Data'!$H$2:$M$2, MATCH(MAX(G1691:L1691), G1691:L1691,0))</f>
        <v>0</v>
      </c>
      <c r="N1691">
        <v>6</v>
      </c>
      <c r="O1691">
        <v>6</v>
      </c>
      <c r="P1691">
        <v>1</v>
      </c>
      <c r="Q1691">
        <v>5</v>
      </c>
      <c r="R1691">
        <v>8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3</v>
      </c>
      <c r="Z1691">
        <v>11</v>
      </c>
      <c r="AA1691">
        <v>0</v>
      </c>
      <c r="AB1691">
        <v>36</v>
      </c>
      <c r="AC1691" t="str" cm="1">
        <f t="array" ref="AC1691">_xlfn.IFS(AB1691 &lt; 30, "&lt; 30", AB1691 &lt; 40, "30-39", AB1691 &lt; 50, "40-49", AB1691 &gt;= 50, "50+")</f>
        <v>30-39</v>
      </c>
      <c r="AD1691">
        <v>2752</v>
      </c>
      <c r="AE1691">
        <v>0</v>
      </c>
      <c r="AF1691">
        <v>0</v>
      </c>
      <c r="AG1691">
        <v>0</v>
      </c>
      <c r="AH1691">
        <v>1</v>
      </c>
      <c r="AI1691">
        <v>0</v>
      </c>
      <c r="AJ1691" t="str" cm="1">
        <f t="array" ref="AJ169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9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91">
        <v>0</v>
      </c>
      <c r="AM1691">
        <v>0</v>
      </c>
      <c r="AN1691">
        <v>1</v>
      </c>
      <c r="AO1691">
        <v>0</v>
      </c>
      <c r="AP1691">
        <v>0</v>
      </c>
      <c r="AQ1691" t="str" cm="1">
        <f t="array" ref="AQ169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91" t="str" cm="1">
        <f t="array" ref="AR169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91">
        <v>310</v>
      </c>
      <c r="AT1691">
        <v>123</v>
      </c>
      <c r="AU1691">
        <v>0</v>
      </c>
      <c r="AV1691">
        <v>1</v>
      </c>
      <c r="AW1691" t="s">
        <v>47</v>
      </c>
      <c r="AX1691" t="s">
        <v>11</v>
      </c>
      <c r="AY1691" t="str">
        <f t="shared" si="235"/>
        <v>Web</v>
      </c>
      <c r="AZ1691">
        <v>12</v>
      </c>
      <c r="BA1691" t="s">
        <v>44</v>
      </c>
      <c r="BB1691">
        <f t="shared" si="236"/>
        <v>12</v>
      </c>
      <c r="BC1691">
        <f t="shared" si="237"/>
        <v>497</v>
      </c>
      <c r="BD1691">
        <f t="shared" si="238"/>
        <v>4</v>
      </c>
      <c r="BE1691">
        <f t="shared" si="239"/>
        <v>4</v>
      </c>
      <c r="BF1691">
        <f t="shared" si="240"/>
        <v>5</v>
      </c>
      <c r="BG1691">
        <f t="shared" si="241"/>
        <v>13</v>
      </c>
      <c r="BH1691">
        <f t="shared" si="242"/>
        <v>3</v>
      </c>
      <c r="BI1691" t="str">
        <f>VLOOKUP(BH1691,'Additional Data'!$E$1:$F$12,2,FALSE)</f>
        <v>At Risk</v>
      </c>
      <c r="BJ1691" t="str">
        <f>IF(G1691 &lt;= 'Additional Data'!$Q$2, "Low", IF(G1691 &lt;= 'Additional Data'!$Q$3, "Medium", "High"))</f>
        <v>Medium</v>
      </c>
      <c r="BK1691" t="str">
        <f>IF(K1691 &lt;= 'Additional Data'!$V$2, "Low", IF(K1691 &lt;= 'Additional Data'!$V$3, "Medium", "High"))</f>
        <v>High</v>
      </c>
      <c r="BL1691" t="str">
        <f>IF(L1691 &lt;= 'Additional Data'!$AA$2, "Low", IF(L1691 &lt;= 'Additional Data'!$AA$3, "Medium", "High"))</f>
        <v>High</v>
      </c>
      <c r="BM1691">
        <v>1690</v>
      </c>
    </row>
    <row r="1692" spans="1:65" x14ac:dyDescent="0.25">
      <c r="A1692">
        <v>60230</v>
      </c>
      <c r="B1692" t="str">
        <f>IF(A1692 &lt;= 'Additional Data'!$B$2,"Low", IF(A1692 &lt;='Additional Data'!$B$3, "Medium", "High"))</f>
        <v>Medium</v>
      </c>
      <c r="C1692">
        <v>0</v>
      </c>
      <c r="D1692">
        <v>1</v>
      </c>
      <c r="E1692">
        <v>78</v>
      </c>
      <c r="F1692" t="str">
        <f t="shared" si="234"/>
        <v>Old</v>
      </c>
      <c r="G1692">
        <v>520</v>
      </c>
      <c r="H1692">
        <v>20</v>
      </c>
      <c r="I1692">
        <v>367</v>
      </c>
      <c r="J1692">
        <v>39</v>
      </c>
      <c r="K1692">
        <v>81</v>
      </c>
      <c r="L1692">
        <v>40</v>
      </c>
      <c r="M1692">
        <f>INDEX('Additional Data'!$H$2:$M$2, MATCH(MAX(G1692:L1692), G1692:L1692,0))</f>
        <v>0</v>
      </c>
      <c r="N1692">
        <v>2</v>
      </c>
      <c r="O1692">
        <v>6</v>
      </c>
      <c r="P1692">
        <v>3</v>
      </c>
      <c r="Q1692">
        <v>6</v>
      </c>
      <c r="R1692">
        <v>5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3</v>
      </c>
      <c r="Z1692">
        <v>11</v>
      </c>
      <c r="AA1692">
        <v>0</v>
      </c>
      <c r="AB1692">
        <v>64</v>
      </c>
      <c r="AC1692" t="str" cm="1">
        <f t="array" ref="AC1692">_xlfn.IFS(AB1692 &lt; 30, "&lt; 30", AB1692 &lt; 40, "30-39", AB1692 &lt; 50, "40-49", AB1692 &gt;= 50, "50+")</f>
        <v>50+</v>
      </c>
      <c r="AD1692">
        <v>2564</v>
      </c>
      <c r="AE1692">
        <v>0</v>
      </c>
      <c r="AF1692">
        <v>0</v>
      </c>
      <c r="AG1692">
        <v>1</v>
      </c>
      <c r="AH1692">
        <v>0</v>
      </c>
      <c r="AI1692">
        <v>0</v>
      </c>
      <c r="AJ1692" t="str" cm="1">
        <f t="array" ref="AJ169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69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92">
        <v>0</v>
      </c>
      <c r="AM1692">
        <v>0</v>
      </c>
      <c r="AN1692">
        <v>1</v>
      </c>
      <c r="AO1692">
        <v>0</v>
      </c>
      <c r="AP1692">
        <v>0</v>
      </c>
      <c r="AQ1692" t="str" cm="1">
        <f t="array" ref="AQ169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92" t="str" cm="1">
        <f t="array" ref="AR169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92">
        <v>1027</v>
      </c>
      <c r="AT1692">
        <v>987</v>
      </c>
      <c r="AU1692">
        <v>0</v>
      </c>
      <c r="AV1692">
        <v>1</v>
      </c>
      <c r="AW1692" t="s">
        <v>43</v>
      </c>
      <c r="AX1692" t="s">
        <v>11</v>
      </c>
      <c r="AY1692" t="str">
        <f t="shared" si="235"/>
        <v>Web</v>
      </c>
      <c r="AZ1692">
        <v>15</v>
      </c>
      <c r="BA1692" t="s">
        <v>44</v>
      </c>
      <c r="BB1692">
        <f t="shared" si="236"/>
        <v>15</v>
      </c>
      <c r="BC1692">
        <f t="shared" si="237"/>
        <v>1067</v>
      </c>
      <c r="BD1692">
        <f t="shared" si="238"/>
        <v>3.0000000000000004</v>
      </c>
      <c r="BE1692">
        <f t="shared" si="239"/>
        <v>5</v>
      </c>
      <c r="BF1692">
        <f t="shared" si="240"/>
        <v>7</v>
      </c>
      <c r="BG1692">
        <f t="shared" si="241"/>
        <v>15</v>
      </c>
      <c r="BH1692">
        <f t="shared" si="242"/>
        <v>4</v>
      </c>
      <c r="BI1692" t="str">
        <f>VLOOKUP(BH1692,'Additional Data'!$E$1:$F$12,2,FALSE)</f>
        <v>At Risk</v>
      </c>
      <c r="BJ1692" t="str">
        <f>IF(G1692 &lt;= 'Additional Data'!$Q$2, "Low", IF(G1692 &lt;= 'Additional Data'!$Q$3, "Medium", "High"))</f>
        <v>High</v>
      </c>
      <c r="BK1692" t="str">
        <f>IF(K1692 &lt;= 'Additional Data'!$V$2, "Low", IF(K1692 &lt;= 'Additional Data'!$V$3, "Medium", "High"))</f>
        <v>High</v>
      </c>
      <c r="BL1692" t="str">
        <f>IF(L1692 &lt;= 'Additional Data'!$AA$2, "Low", IF(L1692 &lt;= 'Additional Data'!$AA$3, "Medium", "High"))</f>
        <v>Medium</v>
      </c>
      <c r="BM1692">
        <v>1691</v>
      </c>
    </row>
    <row r="1693" spans="1:65" x14ac:dyDescent="0.25">
      <c r="A1693">
        <v>22108</v>
      </c>
      <c r="B1693" t="str">
        <f>IF(A1693 &lt;= 'Additional Data'!$B$2,"Low", IF(A1693 &lt;='Additional Data'!$B$3, "Medium", "High"))</f>
        <v>Low</v>
      </c>
      <c r="C1693">
        <v>1</v>
      </c>
      <c r="D1693">
        <v>1</v>
      </c>
      <c r="E1693">
        <v>46</v>
      </c>
      <c r="F1693" t="str">
        <f t="shared" si="234"/>
        <v>Mid</v>
      </c>
      <c r="G1693">
        <v>5</v>
      </c>
      <c r="H1693">
        <v>3</v>
      </c>
      <c r="I1693">
        <v>9</v>
      </c>
      <c r="J1693">
        <v>6</v>
      </c>
      <c r="K1693">
        <v>2</v>
      </c>
      <c r="L1693">
        <v>6</v>
      </c>
      <c r="M1693">
        <f>INDEX('Additional Data'!$H$2:$M$2, MATCH(MAX(G1693:L1693), G1693:L1693,0))</f>
        <v>0</v>
      </c>
      <c r="N1693">
        <v>2</v>
      </c>
      <c r="O1693">
        <v>2</v>
      </c>
      <c r="P1693">
        <v>0</v>
      </c>
      <c r="Q1693">
        <v>3</v>
      </c>
      <c r="R1693">
        <v>7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3</v>
      </c>
      <c r="Z1693">
        <v>11</v>
      </c>
      <c r="AA1693">
        <v>0</v>
      </c>
      <c r="AB1693">
        <v>43</v>
      </c>
      <c r="AC1693" t="str" cm="1">
        <f t="array" ref="AC1693">_xlfn.IFS(AB1693 &lt; 30, "&lt; 30", AB1693 &lt; 40, "30-39", AB1693 &lt; 50, "40-49", AB1693 &gt;= 50, "50+")</f>
        <v>40-49</v>
      </c>
      <c r="AD1693">
        <v>2211</v>
      </c>
      <c r="AE1693">
        <v>0</v>
      </c>
      <c r="AF1693">
        <v>1</v>
      </c>
      <c r="AG1693">
        <v>0</v>
      </c>
      <c r="AH1693">
        <v>0</v>
      </c>
      <c r="AI1693">
        <v>0</v>
      </c>
      <c r="AJ1693" t="str" cm="1">
        <f t="array" ref="AJ169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9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93">
        <v>0</v>
      </c>
      <c r="AM1693">
        <v>0</v>
      </c>
      <c r="AN1693">
        <v>1</v>
      </c>
      <c r="AO1693">
        <v>0</v>
      </c>
      <c r="AP1693">
        <v>0</v>
      </c>
      <c r="AQ1693" t="str" cm="1">
        <f t="array" ref="AQ169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93" t="str" cm="1">
        <f t="array" ref="AR169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93">
        <v>25</v>
      </c>
      <c r="AT1693">
        <v>19</v>
      </c>
      <c r="AU1693">
        <v>0</v>
      </c>
      <c r="AV1693">
        <v>2</v>
      </c>
      <c r="AW1693" t="s">
        <v>45</v>
      </c>
      <c r="AX1693" t="s">
        <v>13</v>
      </c>
      <c r="AY1693" t="str">
        <f t="shared" si="235"/>
        <v>Store</v>
      </c>
      <c r="AZ1693">
        <v>5</v>
      </c>
      <c r="BA1693" t="s">
        <v>44</v>
      </c>
      <c r="BB1693">
        <f t="shared" si="236"/>
        <v>5</v>
      </c>
      <c r="BC1693">
        <f t="shared" si="237"/>
        <v>31</v>
      </c>
      <c r="BD1693">
        <f t="shared" si="238"/>
        <v>6</v>
      </c>
      <c r="BE1693">
        <f t="shared" si="239"/>
        <v>1</v>
      </c>
      <c r="BF1693">
        <f t="shared" si="240"/>
        <v>0</v>
      </c>
      <c r="BG1693">
        <f t="shared" si="241"/>
        <v>7</v>
      </c>
      <c r="BH1693">
        <f t="shared" si="242"/>
        <v>1</v>
      </c>
      <c r="BI1693" t="str">
        <f>VLOOKUP(BH1693,'Additional Data'!$E$1:$F$12,2,FALSE)</f>
        <v>Churned Customer</v>
      </c>
      <c r="BJ1693" t="str">
        <f>IF(G1693 &lt;= 'Additional Data'!$Q$2, "Low", IF(G1693 &lt;= 'Additional Data'!$Q$3, "Medium", "High"))</f>
        <v>Low</v>
      </c>
      <c r="BK1693" t="str">
        <f>IF(K1693 &lt;= 'Additional Data'!$V$2, "Low", IF(K1693 &lt;= 'Additional Data'!$V$3, "Medium", "High"))</f>
        <v>Medium</v>
      </c>
      <c r="BL1693" t="str">
        <f>IF(L1693 &lt;= 'Additional Data'!$AA$2, "Low", IF(L1693 &lt;= 'Additional Data'!$AA$3, "Medium", "High"))</f>
        <v>Low</v>
      </c>
      <c r="BM1693">
        <v>1692</v>
      </c>
    </row>
    <row r="1694" spans="1:65" x14ac:dyDescent="0.25">
      <c r="A1694">
        <v>44392</v>
      </c>
      <c r="B1694" t="str">
        <f>IF(A1694 &lt;= 'Additional Data'!$B$2,"Low", IF(A1694 &lt;='Additional Data'!$B$3, "Medium", "High"))</f>
        <v>Medium</v>
      </c>
      <c r="C1694">
        <v>1</v>
      </c>
      <c r="D1694">
        <v>1</v>
      </c>
      <c r="E1694">
        <v>71</v>
      </c>
      <c r="F1694" t="str">
        <f t="shared" si="234"/>
        <v>Old</v>
      </c>
      <c r="G1694">
        <v>87</v>
      </c>
      <c r="H1694">
        <v>5</v>
      </c>
      <c r="I1694">
        <v>71</v>
      </c>
      <c r="J1694">
        <v>7</v>
      </c>
      <c r="K1694">
        <v>12</v>
      </c>
      <c r="L1694">
        <v>29</v>
      </c>
      <c r="M1694">
        <f>INDEX('Additional Data'!$H$2:$M$2, MATCH(MAX(G1694:L1694), G1694:L1694,0))</f>
        <v>0</v>
      </c>
      <c r="N1694">
        <v>5</v>
      </c>
      <c r="O1694">
        <v>4</v>
      </c>
      <c r="P1694">
        <v>1</v>
      </c>
      <c r="Q1694">
        <v>4</v>
      </c>
      <c r="R1694">
        <v>7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3</v>
      </c>
      <c r="Z1694">
        <v>11</v>
      </c>
      <c r="AA1694">
        <v>0</v>
      </c>
      <c r="AB1694">
        <v>46</v>
      </c>
      <c r="AC1694" t="str" cm="1">
        <f t="array" ref="AC1694">_xlfn.IFS(AB1694 &lt; 30, "&lt; 30", AB1694 &lt; 40, "30-39", AB1694 &lt; 50, "40-49", AB1694 &gt;= 50, "50+")</f>
        <v>40-49</v>
      </c>
      <c r="AD1694">
        <v>2456</v>
      </c>
      <c r="AE1694">
        <v>0</v>
      </c>
      <c r="AF1694">
        <v>0</v>
      </c>
      <c r="AG1694">
        <v>0</v>
      </c>
      <c r="AH1694">
        <v>1</v>
      </c>
      <c r="AI1694">
        <v>0</v>
      </c>
      <c r="AJ1694" t="str" cm="1">
        <f t="array" ref="AJ169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69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94">
        <v>0</v>
      </c>
      <c r="AM1694">
        <v>0</v>
      </c>
      <c r="AN1694">
        <v>1</v>
      </c>
      <c r="AO1694">
        <v>0</v>
      </c>
      <c r="AP1694">
        <v>0</v>
      </c>
      <c r="AQ1694" t="str" cm="1">
        <f t="array" ref="AQ169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94" t="str" cm="1">
        <f t="array" ref="AR169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94">
        <v>182</v>
      </c>
      <c r="AT1694">
        <v>153</v>
      </c>
      <c r="AU1694">
        <v>0</v>
      </c>
      <c r="AV1694">
        <v>2</v>
      </c>
      <c r="AW1694" t="s">
        <v>47</v>
      </c>
      <c r="AX1694" t="s">
        <v>11</v>
      </c>
      <c r="AY1694" t="str">
        <f t="shared" si="235"/>
        <v>Web</v>
      </c>
      <c r="AZ1694">
        <v>9</v>
      </c>
      <c r="BA1694" t="s">
        <v>44</v>
      </c>
      <c r="BB1694">
        <f t="shared" si="236"/>
        <v>9</v>
      </c>
      <c r="BC1694">
        <f t="shared" si="237"/>
        <v>211</v>
      </c>
      <c r="BD1694">
        <f t="shared" si="238"/>
        <v>3.0000000000000004</v>
      </c>
      <c r="BE1694">
        <f t="shared" si="239"/>
        <v>3</v>
      </c>
      <c r="BF1694">
        <f t="shared" si="240"/>
        <v>4</v>
      </c>
      <c r="BG1694">
        <f t="shared" si="241"/>
        <v>10</v>
      </c>
      <c r="BH1694">
        <f t="shared" si="242"/>
        <v>2</v>
      </c>
      <c r="BI1694" t="str">
        <f>VLOOKUP(BH1694,'Additional Data'!$E$1:$F$12,2,FALSE)</f>
        <v>Churned Customer</v>
      </c>
      <c r="BJ1694" t="str">
        <f>IF(G1694 &lt;= 'Additional Data'!$Q$2, "Low", IF(G1694 &lt;= 'Additional Data'!$Q$3, "Medium", "High"))</f>
        <v>Medium</v>
      </c>
      <c r="BK1694" t="str">
        <f>IF(K1694 &lt;= 'Additional Data'!$V$2, "Low", IF(K1694 &lt;= 'Additional Data'!$V$3, "Medium", "High"))</f>
        <v>Medium</v>
      </c>
      <c r="BL1694" t="str">
        <f>IF(L1694 &lt;= 'Additional Data'!$AA$2, "Low", IF(L1694 &lt;= 'Additional Data'!$AA$3, "Medium", "High"))</f>
        <v>Medium</v>
      </c>
      <c r="BM1694">
        <v>1693</v>
      </c>
    </row>
    <row r="1695" spans="1:65" x14ac:dyDescent="0.25">
      <c r="A1695">
        <v>55424</v>
      </c>
      <c r="B1695" t="str">
        <f>IF(A1695 &lt;= 'Additional Data'!$B$2,"Low", IF(A1695 &lt;='Additional Data'!$B$3, "Medium", "High"))</f>
        <v>Medium</v>
      </c>
      <c r="C1695">
        <v>0</v>
      </c>
      <c r="D1695">
        <v>1</v>
      </c>
      <c r="E1695">
        <v>6</v>
      </c>
      <c r="F1695" t="str">
        <f t="shared" si="234"/>
        <v>Very Recent</v>
      </c>
      <c r="G1695">
        <v>462</v>
      </c>
      <c r="H1695">
        <v>61</v>
      </c>
      <c r="I1695">
        <v>184</v>
      </c>
      <c r="J1695">
        <v>10</v>
      </c>
      <c r="K1695">
        <v>53</v>
      </c>
      <c r="L1695">
        <v>107</v>
      </c>
      <c r="M1695">
        <f>INDEX('Additional Data'!$H$2:$M$2, MATCH(MAX(G1695:L1695), G1695:L1695,0))</f>
        <v>0</v>
      </c>
      <c r="N1695">
        <v>4</v>
      </c>
      <c r="O1695">
        <v>7</v>
      </c>
      <c r="P1695">
        <v>5</v>
      </c>
      <c r="Q1695">
        <v>9</v>
      </c>
      <c r="R1695">
        <v>6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3</v>
      </c>
      <c r="Z1695">
        <v>11</v>
      </c>
      <c r="AA1695">
        <v>1</v>
      </c>
      <c r="AB1695">
        <v>44</v>
      </c>
      <c r="AC1695" t="str" cm="1">
        <f t="array" ref="AC1695">_xlfn.IFS(AB1695 &lt; 30, "&lt; 30", AB1695 &lt; 40, "30-39", AB1695 &lt; 50, "40-49", AB1695 &gt;= 50, "50+")</f>
        <v>40-49</v>
      </c>
      <c r="AD1695">
        <v>2740</v>
      </c>
      <c r="AE1695">
        <v>0</v>
      </c>
      <c r="AF1695">
        <v>1</v>
      </c>
      <c r="AG1695">
        <v>0</v>
      </c>
      <c r="AH1695">
        <v>0</v>
      </c>
      <c r="AI1695">
        <v>0</v>
      </c>
      <c r="AJ1695" t="str" cm="1">
        <f t="array" ref="AJ169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9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95">
        <v>0</v>
      </c>
      <c r="AM1695">
        <v>0</v>
      </c>
      <c r="AN1695">
        <v>0</v>
      </c>
      <c r="AO1695">
        <v>0</v>
      </c>
      <c r="AP1695">
        <v>1</v>
      </c>
      <c r="AQ1695" t="str" cm="1">
        <f t="array" ref="AQ169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95" t="str" cm="1">
        <f t="array" ref="AR169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95">
        <v>770</v>
      </c>
      <c r="AT1695">
        <v>663</v>
      </c>
      <c r="AU1695">
        <v>1</v>
      </c>
      <c r="AV1695">
        <v>1</v>
      </c>
      <c r="AW1695" t="s">
        <v>46</v>
      </c>
      <c r="AX1695" t="s">
        <v>13</v>
      </c>
      <c r="AY1695" t="str">
        <f t="shared" si="235"/>
        <v>Store</v>
      </c>
      <c r="AZ1695">
        <v>21</v>
      </c>
      <c r="BA1695" t="s">
        <v>48</v>
      </c>
      <c r="BB1695">
        <f t="shared" si="236"/>
        <v>21</v>
      </c>
      <c r="BC1695">
        <f t="shared" si="237"/>
        <v>877</v>
      </c>
      <c r="BD1695">
        <f t="shared" si="238"/>
        <v>10</v>
      </c>
      <c r="BE1695">
        <f t="shared" si="239"/>
        <v>8</v>
      </c>
      <c r="BF1695">
        <f t="shared" si="240"/>
        <v>6</v>
      </c>
      <c r="BG1695">
        <f t="shared" si="241"/>
        <v>24</v>
      </c>
      <c r="BH1695">
        <f t="shared" si="242"/>
        <v>9</v>
      </c>
      <c r="BI1695" t="str">
        <f>VLOOKUP(BH1695,'Additional Data'!$E$1:$F$12,2,FALSE)</f>
        <v>Top Customer</v>
      </c>
      <c r="BJ1695" t="str">
        <f>IF(G1695 &lt;= 'Additional Data'!$Q$2, "Low", IF(G1695 &lt;= 'Additional Data'!$Q$3, "Medium", "High"))</f>
        <v>Medium</v>
      </c>
      <c r="BK1695" t="str">
        <f>IF(K1695 &lt;= 'Additional Data'!$V$2, "Low", IF(K1695 &lt;= 'Additional Data'!$V$3, "Medium", "High"))</f>
        <v>High</v>
      </c>
      <c r="BL1695" t="str">
        <f>IF(L1695 &lt;= 'Additional Data'!$AA$2, "Low", IF(L1695 &lt;= 'Additional Data'!$AA$3, "Medium", "High"))</f>
        <v>High</v>
      </c>
      <c r="BM1695">
        <v>1694</v>
      </c>
    </row>
    <row r="1696" spans="1:65" x14ac:dyDescent="0.25">
      <c r="A1696">
        <v>17688</v>
      </c>
      <c r="B1696" t="str">
        <f>IF(A1696 &lt;= 'Additional Data'!$B$2,"Low", IF(A1696 &lt;='Additional Data'!$B$3, "Medium", "High"))</f>
        <v>Low</v>
      </c>
      <c r="C1696">
        <v>1</v>
      </c>
      <c r="D1696">
        <v>0</v>
      </c>
      <c r="E1696">
        <v>82</v>
      </c>
      <c r="F1696" t="str">
        <f t="shared" si="234"/>
        <v>Old</v>
      </c>
      <c r="G1696">
        <v>2</v>
      </c>
      <c r="H1696">
        <v>2</v>
      </c>
      <c r="I1696">
        <v>1</v>
      </c>
      <c r="J1696">
        <v>3</v>
      </c>
      <c r="K1696">
        <v>1</v>
      </c>
      <c r="L1696">
        <v>2</v>
      </c>
      <c r="M1696">
        <f>INDEX('Additional Data'!$H$2:$M$2, MATCH(MAX(G1696:L1696), G1696:L1696,0))</f>
        <v>0</v>
      </c>
      <c r="N1696">
        <v>1</v>
      </c>
      <c r="O1696">
        <v>1</v>
      </c>
      <c r="P1696">
        <v>0</v>
      </c>
      <c r="Q1696">
        <v>2</v>
      </c>
      <c r="R1696">
        <v>8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1</v>
      </c>
      <c r="Y1696">
        <v>3</v>
      </c>
      <c r="Z1696">
        <v>11</v>
      </c>
      <c r="AA1696">
        <v>0</v>
      </c>
      <c r="AB1696">
        <v>41</v>
      </c>
      <c r="AC1696" t="str" cm="1">
        <f t="array" ref="AC1696">_xlfn.IFS(AB1696 &lt; 30, "&lt; 30", AB1696 &lt; 40, "30-39", AB1696 &lt; 50, "40-49", AB1696 &gt;= 50, "50+")</f>
        <v>40-49</v>
      </c>
      <c r="AD1696">
        <v>2691</v>
      </c>
      <c r="AE1696">
        <v>0</v>
      </c>
      <c r="AF1696">
        <v>1</v>
      </c>
      <c r="AG1696">
        <v>0</v>
      </c>
      <c r="AH1696">
        <v>0</v>
      </c>
      <c r="AI1696">
        <v>0</v>
      </c>
      <c r="AJ1696" t="str" cm="1">
        <f t="array" ref="AJ169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9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96">
        <v>0</v>
      </c>
      <c r="AM1696">
        <v>0</v>
      </c>
      <c r="AN1696">
        <v>1</v>
      </c>
      <c r="AO1696">
        <v>0</v>
      </c>
      <c r="AP1696">
        <v>0</v>
      </c>
      <c r="AQ1696" t="str" cm="1">
        <f t="array" ref="AQ169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96" t="str" cm="1">
        <f t="array" ref="AR169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96">
        <v>9</v>
      </c>
      <c r="AT1696">
        <v>7</v>
      </c>
      <c r="AU1696">
        <v>0</v>
      </c>
      <c r="AV1696">
        <v>1</v>
      </c>
      <c r="AW1696" t="s">
        <v>45</v>
      </c>
      <c r="AX1696" t="s">
        <v>13</v>
      </c>
      <c r="AY1696" t="str">
        <f t="shared" si="235"/>
        <v>Store</v>
      </c>
      <c r="AZ1696">
        <v>3</v>
      </c>
      <c r="BA1696" t="s">
        <v>44</v>
      </c>
      <c r="BB1696">
        <f t="shared" si="236"/>
        <v>3</v>
      </c>
      <c r="BC1696">
        <f t="shared" si="237"/>
        <v>11</v>
      </c>
      <c r="BD1696">
        <f t="shared" si="238"/>
        <v>1.9999999999999996</v>
      </c>
      <c r="BE1696">
        <f t="shared" si="239"/>
        <v>0</v>
      </c>
      <c r="BF1696">
        <f t="shared" si="240"/>
        <v>0</v>
      </c>
      <c r="BG1696">
        <f t="shared" si="241"/>
        <v>1.9999999999999996</v>
      </c>
      <c r="BH1696">
        <f t="shared" si="242"/>
        <v>0</v>
      </c>
      <c r="BI1696" t="str">
        <f>VLOOKUP(BH1696,'Additional Data'!$E$1:$F$12,2,FALSE)</f>
        <v>Churned Customer</v>
      </c>
      <c r="BJ1696" t="str">
        <f>IF(G1696 &lt;= 'Additional Data'!$Q$2, "Low", IF(G1696 &lt;= 'Additional Data'!$Q$3, "Medium", "High"))</f>
        <v>Low</v>
      </c>
      <c r="BK1696" t="str">
        <f>IF(K1696 &lt;= 'Additional Data'!$V$2, "Low", IF(K1696 &lt;= 'Additional Data'!$V$3, "Medium", "High"))</f>
        <v>Low</v>
      </c>
      <c r="BL1696" t="str">
        <f>IF(L1696 &lt;= 'Additional Data'!$AA$2, "Low", IF(L1696 &lt;= 'Additional Data'!$AA$3, "Medium", "High"))</f>
        <v>Low</v>
      </c>
      <c r="BM1696">
        <v>1695</v>
      </c>
    </row>
    <row r="1697" spans="1:65" x14ac:dyDescent="0.25">
      <c r="A1697">
        <v>92491</v>
      </c>
      <c r="B1697" t="str">
        <f>IF(A1697 &lt;= 'Additional Data'!$B$2,"Low", IF(A1697 &lt;='Additional Data'!$B$3, "Medium", "High"))</f>
        <v>High</v>
      </c>
      <c r="C1697">
        <v>0</v>
      </c>
      <c r="D1697">
        <v>0</v>
      </c>
      <c r="E1697">
        <v>71</v>
      </c>
      <c r="F1697" t="str">
        <f t="shared" si="234"/>
        <v>Old</v>
      </c>
      <c r="G1697">
        <v>979</v>
      </c>
      <c r="H1697">
        <v>44</v>
      </c>
      <c r="I1697">
        <v>935</v>
      </c>
      <c r="J1697">
        <v>29</v>
      </c>
      <c r="K1697">
        <v>25</v>
      </c>
      <c r="L1697">
        <v>22</v>
      </c>
      <c r="M1697">
        <f>INDEX('Additional Data'!$H$2:$M$2, MATCH(MAX(G1697:L1697), G1697:L1697,0))</f>
        <v>0</v>
      </c>
      <c r="N1697">
        <v>1</v>
      </c>
      <c r="O1697">
        <v>7</v>
      </c>
      <c r="P1697">
        <v>5</v>
      </c>
      <c r="Q1697">
        <v>12</v>
      </c>
      <c r="R1697">
        <v>3</v>
      </c>
      <c r="S1697">
        <v>0</v>
      </c>
      <c r="T1697">
        <v>1</v>
      </c>
      <c r="U1697">
        <v>1</v>
      </c>
      <c r="V1697">
        <v>1</v>
      </c>
      <c r="W1697">
        <v>0</v>
      </c>
      <c r="X1697">
        <v>0</v>
      </c>
      <c r="Y1697">
        <v>3</v>
      </c>
      <c r="Z1697">
        <v>11</v>
      </c>
      <c r="AA1697">
        <v>1</v>
      </c>
      <c r="AB1697">
        <v>37</v>
      </c>
      <c r="AC1697" t="str" cm="1">
        <f t="array" ref="AC1697">_xlfn.IFS(AB1697 &lt; 30, "&lt; 30", AB1697 &lt; 40, "30-39", AB1697 &lt; 50, "40-49", AB1697 &gt;= 50, "50+")</f>
        <v>30-39</v>
      </c>
      <c r="AD1697">
        <v>2583</v>
      </c>
      <c r="AE1697">
        <v>0</v>
      </c>
      <c r="AF1697">
        <v>1</v>
      </c>
      <c r="AG1697">
        <v>0</v>
      </c>
      <c r="AH1697">
        <v>0</v>
      </c>
      <c r="AI1697">
        <v>0</v>
      </c>
      <c r="AJ1697" t="str" cm="1">
        <f t="array" ref="AJ169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69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697">
        <v>0</v>
      </c>
      <c r="AM1697">
        <v>0</v>
      </c>
      <c r="AN1697">
        <v>0</v>
      </c>
      <c r="AO1697">
        <v>0</v>
      </c>
      <c r="AP1697">
        <v>1</v>
      </c>
      <c r="AQ1697" t="str" cm="1">
        <f t="array" ref="AQ169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97" t="str" cm="1">
        <f t="array" ref="AR169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97">
        <v>2012</v>
      </c>
      <c r="AT1697">
        <v>1990</v>
      </c>
      <c r="AU1697">
        <v>3</v>
      </c>
      <c r="AV1697">
        <v>0</v>
      </c>
      <c r="AW1697" t="s">
        <v>43</v>
      </c>
      <c r="AX1697" t="s">
        <v>13</v>
      </c>
      <c r="AY1697" t="str">
        <f t="shared" si="235"/>
        <v>Store</v>
      </c>
      <c r="AZ1697">
        <v>24</v>
      </c>
      <c r="BA1697" t="s">
        <v>48</v>
      </c>
      <c r="BB1697">
        <f t="shared" si="236"/>
        <v>24</v>
      </c>
      <c r="BC1697">
        <f t="shared" si="237"/>
        <v>2034</v>
      </c>
      <c r="BD1697">
        <f t="shared" si="238"/>
        <v>3.0000000000000004</v>
      </c>
      <c r="BE1697">
        <f t="shared" si="239"/>
        <v>9</v>
      </c>
      <c r="BF1697">
        <f t="shared" si="240"/>
        <v>9</v>
      </c>
      <c r="BG1697">
        <f t="shared" si="241"/>
        <v>21</v>
      </c>
      <c r="BH1697">
        <f t="shared" si="242"/>
        <v>8</v>
      </c>
      <c r="BI1697" t="str">
        <f>VLOOKUP(BH1697,'Additional Data'!$E$1:$F$12,2,FALSE)</f>
        <v>Top Customer</v>
      </c>
      <c r="BJ1697" t="str">
        <f>IF(G1697 &lt;= 'Additional Data'!$Q$2, "Low", IF(G1697 &lt;= 'Additional Data'!$Q$3, "Medium", "High"))</f>
        <v>High</v>
      </c>
      <c r="BK1697" t="str">
        <f>IF(K1697 &lt;= 'Additional Data'!$V$2, "Low", IF(K1697 &lt;= 'Additional Data'!$V$3, "Medium", "High"))</f>
        <v>Medium</v>
      </c>
      <c r="BL1697" t="str">
        <f>IF(L1697 &lt;= 'Additional Data'!$AA$2, "Low", IF(L1697 &lt;= 'Additional Data'!$AA$3, "Medium", "High"))</f>
        <v>Medium</v>
      </c>
      <c r="BM1697">
        <v>1696</v>
      </c>
    </row>
    <row r="1698" spans="1:65" x14ac:dyDescent="0.25">
      <c r="A1698">
        <v>90273</v>
      </c>
      <c r="B1698" t="str">
        <f>IF(A1698 &lt;= 'Additional Data'!$B$2,"Low", IF(A1698 &lt;='Additional Data'!$B$3, "Medium", "High"))</f>
        <v>High</v>
      </c>
      <c r="C1698">
        <v>0</v>
      </c>
      <c r="D1698">
        <v>0</v>
      </c>
      <c r="E1698">
        <v>32</v>
      </c>
      <c r="F1698" t="str">
        <f t="shared" si="234"/>
        <v>Mid</v>
      </c>
      <c r="G1698">
        <v>704</v>
      </c>
      <c r="H1698">
        <v>129</v>
      </c>
      <c r="I1698">
        <v>853</v>
      </c>
      <c r="J1698">
        <v>120</v>
      </c>
      <c r="K1698">
        <v>74</v>
      </c>
      <c r="L1698">
        <v>111</v>
      </c>
      <c r="M1698">
        <f>INDEX('Additional Data'!$H$2:$M$2, MATCH(MAX(G1698:L1698), G1698:L1698,0))</f>
        <v>0</v>
      </c>
      <c r="N1698">
        <v>1</v>
      </c>
      <c r="O1698">
        <v>5</v>
      </c>
      <c r="P1698">
        <v>6</v>
      </c>
      <c r="Q1698">
        <v>7</v>
      </c>
      <c r="R1698">
        <v>2</v>
      </c>
      <c r="S1698">
        <v>0</v>
      </c>
      <c r="T1698">
        <v>1</v>
      </c>
      <c r="U1698">
        <v>1</v>
      </c>
      <c r="V1698">
        <v>1</v>
      </c>
      <c r="W1698">
        <v>0</v>
      </c>
      <c r="X1698">
        <v>0</v>
      </c>
      <c r="Y1698">
        <v>3</v>
      </c>
      <c r="Z1698">
        <v>11</v>
      </c>
      <c r="AA1698">
        <v>1</v>
      </c>
      <c r="AB1698">
        <v>29</v>
      </c>
      <c r="AC1698" t="str" cm="1">
        <f t="array" ref="AC1698">_xlfn.IFS(AB1698 &lt; 30, "&lt; 30", AB1698 &lt; 40, "30-39", AB1698 &lt; 50, "40-49", AB1698 &gt;= 50, "50+")</f>
        <v>&lt; 30</v>
      </c>
      <c r="AD1698">
        <v>2356</v>
      </c>
      <c r="AE1698">
        <v>0</v>
      </c>
      <c r="AF1698">
        <v>0</v>
      </c>
      <c r="AG1698">
        <v>1</v>
      </c>
      <c r="AH1698">
        <v>0</v>
      </c>
      <c r="AI1698">
        <v>0</v>
      </c>
      <c r="AJ1698" t="str" cm="1">
        <f t="array" ref="AJ169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69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98">
        <v>0</v>
      </c>
      <c r="AM1698">
        <v>0</v>
      </c>
      <c r="AN1698">
        <v>1</v>
      </c>
      <c r="AO1698">
        <v>0</v>
      </c>
      <c r="AP1698">
        <v>0</v>
      </c>
      <c r="AQ1698" t="str" cm="1">
        <f t="array" ref="AQ169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698" t="str" cm="1">
        <f t="array" ref="AR169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698">
        <v>1880</v>
      </c>
      <c r="AT1698">
        <v>1769</v>
      </c>
      <c r="AU1698">
        <v>3</v>
      </c>
      <c r="AV1698">
        <v>0</v>
      </c>
      <c r="AW1698" t="s">
        <v>43</v>
      </c>
      <c r="AX1698" t="s">
        <v>13</v>
      </c>
      <c r="AY1698" t="str">
        <f t="shared" si="235"/>
        <v>Store</v>
      </c>
      <c r="AZ1698">
        <v>18</v>
      </c>
      <c r="BA1698" t="s">
        <v>48</v>
      </c>
      <c r="BB1698">
        <f t="shared" si="236"/>
        <v>18</v>
      </c>
      <c r="BC1698">
        <f t="shared" si="237"/>
        <v>1991</v>
      </c>
      <c r="BD1698">
        <f t="shared" si="238"/>
        <v>7</v>
      </c>
      <c r="BE1698">
        <f t="shared" si="239"/>
        <v>7</v>
      </c>
      <c r="BF1698">
        <f t="shared" si="240"/>
        <v>9</v>
      </c>
      <c r="BG1698">
        <f t="shared" si="241"/>
        <v>23</v>
      </c>
      <c r="BH1698">
        <f t="shared" si="242"/>
        <v>8</v>
      </c>
      <c r="BI1698" t="str">
        <f>VLOOKUP(BH1698,'Additional Data'!$E$1:$F$12,2,FALSE)</f>
        <v>Top Customer</v>
      </c>
      <c r="BJ1698" t="str">
        <f>IF(G1698 &lt;= 'Additional Data'!$Q$2, "Low", IF(G1698 &lt;= 'Additional Data'!$Q$3, "Medium", "High"))</f>
        <v>High</v>
      </c>
      <c r="BK1698" t="str">
        <f>IF(K1698 &lt;= 'Additional Data'!$V$2, "Low", IF(K1698 &lt;= 'Additional Data'!$V$3, "Medium", "High"))</f>
        <v>High</v>
      </c>
      <c r="BL1698" t="str">
        <f>IF(L1698 &lt;= 'Additional Data'!$AA$2, "Low", IF(L1698 &lt;= 'Additional Data'!$AA$3, "Medium", "High"))</f>
        <v>High</v>
      </c>
      <c r="BM1698">
        <v>1697</v>
      </c>
    </row>
    <row r="1699" spans="1:65" x14ac:dyDescent="0.25">
      <c r="A1699">
        <v>82571</v>
      </c>
      <c r="B1699" t="str">
        <f>IF(A1699 &lt;= 'Additional Data'!$B$2,"Low", IF(A1699 &lt;='Additional Data'!$B$3, "Medium", "High"))</f>
        <v>High</v>
      </c>
      <c r="C1699">
        <v>0</v>
      </c>
      <c r="D1699">
        <v>0</v>
      </c>
      <c r="E1699">
        <v>28</v>
      </c>
      <c r="F1699" t="str">
        <f t="shared" si="234"/>
        <v>Recent</v>
      </c>
      <c r="G1699">
        <v>861</v>
      </c>
      <c r="H1699">
        <v>31</v>
      </c>
      <c r="I1699">
        <v>558</v>
      </c>
      <c r="J1699">
        <v>62</v>
      </c>
      <c r="K1699">
        <v>95</v>
      </c>
      <c r="L1699">
        <v>79</v>
      </c>
      <c r="M1699">
        <f>INDEX('Additional Data'!$H$2:$M$2, MATCH(MAX(G1699:L1699), G1699:L1699,0))</f>
        <v>0</v>
      </c>
      <c r="N1699">
        <v>0</v>
      </c>
      <c r="O1699">
        <v>6</v>
      </c>
      <c r="P1699">
        <v>5</v>
      </c>
      <c r="Q1699">
        <v>13</v>
      </c>
      <c r="R1699">
        <v>2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3</v>
      </c>
      <c r="Z1699">
        <v>11</v>
      </c>
      <c r="AA1699">
        <v>0</v>
      </c>
      <c r="AB1699">
        <v>58</v>
      </c>
      <c r="AC1699" t="str" cm="1">
        <f t="array" ref="AC1699">_xlfn.IFS(AB1699 &lt; 30, "&lt; 30", AB1699 &lt; 40, "30-39", AB1699 &lt; 50, "40-49", AB1699 &gt;= 50, "50+")</f>
        <v>50+</v>
      </c>
      <c r="AD1699">
        <v>2247</v>
      </c>
      <c r="AE1699">
        <v>0</v>
      </c>
      <c r="AF1699">
        <v>0</v>
      </c>
      <c r="AG1699">
        <v>0</v>
      </c>
      <c r="AH1699">
        <v>0</v>
      </c>
      <c r="AI1699">
        <v>1</v>
      </c>
      <c r="AJ1699" t="str" cm="1">
        <f t="array" ref="AJ169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69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699">
        <v>0</v>
      </c>
      <c r="AM1699">
        <v>0</v>
      </c>
      <c r="AN1699">
        <v>0</v>
      </c>
      <c r="AO1699">
        <v>0</v>
      </c>
      <c r="AP1699">
        <v>1</v>
      </c>
      <c r="AQ1699" t="str" cm="1">
        <f t="array" ref="AQ169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699" t="str" cm="1">
        <f t="array" ref="AR169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699">
        <v>1607</v>
      </c>
      <c r="AT1699">
        <v>1528</v>
      </c>
      <c r="AU1699">
        <v>1</v>
      </c>
      <c r="AV1699">
        <v>0</v>
      </c>
      <c r="AW1699" t="s">
        <v>43</v>
      </c>
      <c r="AX1699" t="s">
        <v>13</v>
      </c>
      <c r="AY1699" t="str">
        <f t="shared" si="235"/>
        <v>Store</v>
      </c>
      <c r="AZ1699">
        <v>24</v>
      </c>
      <c r="BA1699" t="s">
        <v>48</v>
      </c>
      <c r="BB1699">
        <f t="shared" si="236"/>
        <v>24</v>
      </c>
      <c r="BC1699">
        <f t="shared" si="237"/>
        <v>1686</v>
      </c>
      <c r="BD1699">
        <f t="shared" si="238"/>
        <v>8</v>
      </c>
      <c r="BE1699">
        <f t="shared" si="239"/>
        <v>9</v>
      </c>
      <c r="BF1699">
        <f t="shared" si="240"/>
        <v>9</v>
      </c>
      <c r="BG1699">
        <f t="shared" si="241"/>
        <v>26</v>
      </c>
      <c r="BH1699">
        <f t="shared" si="242"/>
        <v>9</v>
      </c>
      <c r="BI1699" t="str">
        <f>VLOOKUP(BH1699,'Additional Data'!$E$1:$F$12,2,FALSE)</f>
        <v>Top Customer</v>
      </c>
      <c r="BJ1699" t="str">
        <f>IF(G1699 &lt;= 'Additional Data'!$Q$2, "Low", IF(G1699 &lt;= 'Additional Data'!$Q$3, "Medium", "High"))</f>
        <v>High</v>
      </c>
      <c r="BK1699" t="str">
        <f>IF(K1699 &lt;= 'Additional Data'!$V$2, "Low", IF(K1699 &lt;= 'Additional Data'!$V$3, "Medium", "High"))</f>
        <v>High</v>
      </c>
      <c r="BL1699" t="str">
        <f>IF(L1699 &lt;= 'Additional Data'!$AA$2, "Low", IF(L1699 &lt;= 'Additional Data'!$AA$3, "Medium", "High"))</f>
        <v>High</v>
      </c>
      <c r="BM1699">
        <v>1698</v>
      </c>
    </row>
    <row r="1700" spans="1:65" x14ac:dyDescent="0.25">
      <c r="A1700">
        <v>38513</v>
      </c>
      <c r="B1700" t="str">
        <f>IF(A1700 &lt;= 'Additional Data'!$B$2,"Low", IF(A1700 &lt;='Additional Data'!$B$3, "Medium", "High"))</f>
        <v>Medium</v>
      </c>
      <c r="C1700">
        <v>1</v>
      </c>
      <c r="D1700">
        <v>0</v>
      </c>
      <c r="E1700">
        <v>20</v>
      </c>
      <c r="F1700" t="str">
        <f t="shared" si="234"/>
        <v>Recent</v>
      </c>
      <c r="G1700">
        <v>172</v>
      </c>
      <c r="H1700">
        <v>3</v>
      </c>
      <c r="I1700">
        <v>115</v>
      </c>
      <c r="J1700">
        <v>16</v>
      </c>
      <c r="K1700">
        <v>0</v>
      </c>
      <c r="L1700">
        <v>18</v>
      </c>
      <c r="M1700">
        <f>INDEX('Additional Data'!$H$2:$M$2, MATCH(MAX(G1700:L1700), G1700:L1700,0))</f>
        <v>0</v>
      </c>
      <c r="N1700">
        <v>5</v>
      </c>
      <c r="O1700">
        <v>6</v>
      </c>
      <c r="P1700">
        <v>1</v>
      </c>
      <c r="Q1700">
        <v>5</v>
      </c>
      <c r="R1700">
        <v>8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3</v>
      </c>
      <c r="Z1700">
        <v>11</v>
      </c>
      <c r="AA1700">
        <v>1</v>
      </c>
      <c r="AB1700">
        <v>38</v>
      </c>
      <c r="AC1700" t="str" cm="1">
        <f t="array" ref="AC1700">_xlfn.IFS(AB1700 &lt; 30, "&lt; 30", AB1700 &lt; 40, "30-39", AB1700 &lt; 50, "40-49", AB1700 &gt;= 50, "50+")</f>
        <v>30-39</v>
      </c>
      <c r="AD1700">
        <v>2311</v>
      </c>
      <c r="AE1700">
        <v>0</v>
      </c>
      <c r="AF1700">
        <v>0</v>
      </c>
      <c r="AG1700">
        <v>1</v>
      </c>
      <c r="AH1700">
        <v>0</v>
      </c>
      <c r="AI1700">
        <v>0</v>
      </c>
      <c r="AJ1700" t="str" cm="1">
        <f t="array" ref="AJ170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70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00">
        <v>0</v>
      </c>
      <c r="AM1700">
        <v>0</v>
      </c>
      <c r="AN1700">
        <v>0</v>
      </c>
      <c r="AO1700">
        <v>0</v>
      </c>
      <c r="AP1700">
        <v>1</v>
      </c>
      <c r="AQ1700" t="str" cm="1">
        <f t="array" ref="AQ170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700" t="str" cm="1">
        <f t="array" ref="AR170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00">
        <v>306</v>
      </c>
      <c r="AT1700">
        <v>288</v>
      </c>
      <c r="AU1700">
        <v>0</v>
      </c>
      <c r="AV1700">
        <v>1</v>
      </c>
      <c r="AW1700" t="s">
        <v>47</v>
      </c>
      <c r="AX1700" t="s">
        <v>11</v>
      </c>
      <c r="AY1700" t="str">
        <f t="shared" si="235"/>
        <v>Web</v>
      </c>
      <c r="AZ1700">
        <v>12</v>
      </c>
      <c r="BA1700" t="s">
        <v>44</v>
      </c>
      <c r="BB1700">
        <f t="shared" si="236"/>
        <v>12</v>
      </c>
      <c r="BC1700">
        <f t="shared" si="237"/>
        <v>324</v>
      </c>
      <c r="BD1700">
        <f t="shared" si="238"/>
        <v>8</v>
      </c>
      <c r="BE1700">
        <f t="shared" si="239"/>
        <v>4</v>
      </c>
      <c r="BF1700">
        <f t="shared" si="240"/>
        <v>4</v>
      </c>
      <c r="BG1700">
        <f t="shared" si="241"/>
        <v>16</v>
      </c>
      <c r="BH1700">
        <f t="shared" si="242"/>
        <v>5</v>
      </c>
      <c r="BI1700" t="str">
        <f>VLOOKUP(BH1700,'Additional Data'!$E$1:$F$12,2,FALSE)</f>
        <v>Loyal Customer</v>
      </c>
      <c r="BJ1700" t="str">
        <f>IF(G1700 &lt;= 'Additional Data'!$Q$2, "Low", IF(G1700 &lt;= 'Additional Data'!$Q$3, "Medium", "High"))</f>
        <v>Medium</v>
      </c>
      <c r="BK1700" t="str">
        <f>IF(K1700 &lt;= 'Additional Data'!$V$2, "Low", IF(K1700 &lt;= 'Additional Data'!$V$3, "Medium", "High"))</f>
        <v>Low</v>
      </c>
      <c r="BL1700" t="str">
        <f>IF(L1700 &lt;= 'Additional Data'!$AA$2, "Low", IF(L1700 &lt;= 'Additional Data'!$AA$3, "Medium", "High"))</f>
        <v>Medium</v>
      </c>
      <c r="BM1700">
        <v>1699</v>
      </c>
    </row>
    <row r="1701" spans="1:65" x14ac:dyDescent="0.25">
      <c r="A1701">
        <v>16653</v>
      </c>
      <c r="B1701" t="str">
        <f>IF(A1701 &lt;= 'Additional Data'!$B$2,"Low", IF(A1701 &lt;='Additional Data'!$B$3, "Medium", "High"))</f>
        <v>Low</v>
      </c>
      <c r="C1701">
        <v>1</v>
      </c>
      <c r="D1701">
        <v>0</v>
      </c>
      <c r="E1701">
        <v>10</v>
      </c>
      <c r="F1701" t="str">
        <f t="shared" si="234"/>
        <v>Recent</v>
      </c>
      <c r="G1701">
        <v>5</v>
      </c>
      <c r="H1701">
        <v>7</v>
      </c>
      <c r="I1701">
        <v>31</v>
      </c>
      <c r="J1701">
        <v>15</v>
      </c>
      <c r="K1701">
        <v>4</v>
      </c>
      <c r="L1701">
        <v>7</v>
      </c>
      <c r="M1701">
        <f>INDEX('Additional Data'!$H$2:$M$2, MATCH(MAX(G1701:L1701), G1701:L1701,0))</f>
        <v>0</v>
      </c>
      <c r="N1701">
        <v>3</v>
      </c>
      <c r="O1701">
        <v>2</v>
      </c>
      <c r="P1701">
        <v>1</v>
      </c>
      <c r="Q1701">
        <v>3</v>
      </c>
      <c r="R1701">
        <v>6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3</v>
      </c>
      <c r="Z1701">
        <v>11</v>
      </c>
      <c r="AA1701">
        <v>1</v>
      </c>
      <c r="AB1701">
        <v>41</v>
      </c>
      <c r="AC1701" t="str" cm="1">
        <f t="array" ref="AC1701">_xlfn.IFS(AB1701 &lt; 30, "&lt; 30", AB1701 &lt; 40, "30-39", AB1701 &lt; 50, "40-49", AB1701 &gt;= 50, "50+")</f>
        <v>40-49</v>
      </c>
      <c r="AD1701">
        <v>2231</v>
      </c>
      <c r="AE1701">
        <v>0</v>
      </c>
      <c r="AF1701">
        <v>0</v>
      </c>
      <c r="AG1701">
        <v>1</v>
      </c>
      <c r="AH1701">
        <v>0</v>
      </c>
      <c r="AI1701">
        <v>0</v>
      </c>
      <c r="AJ1701" t="str" cm="1">
        <f t="array" ref="AJ170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70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01">
        <v>0</v>
      </c>
      <c r="AM1701">
        <v>0</v>
      </c>
      <c r="AN1701">
        <v>0</v>
      </c>
      <c r="AO1701">
        <v>1</v>
      </c>
      <c r="AP1701">
        <v>0</v>
      </c>
      <c r="AQ1701" t="str" cm="1">
        <f t="array" ref="AQ170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701" t="str" cm="1">
        <f t="array" ref="AR170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01">
        <v>62</v>
      </c>
      <c r="AT1701">
        <v>55</v>
      </c>
      <c r="AU1701">
        <v>0</v>
      </c>
      <c r="AV1701">
        <v>1</v>
      </c>
      <c r="AW1701" t="s">
        <v>47</v>
      </c>
      <c r="AX1701" t="s">
        <v>13</v>
      </c>
      <c r="AY1701" t="str">
        <f t="shared" si="235"/>
        <v>Store</v>
      </c>
      <c r="AZ1701">
        <v>6</v>
      </c>
      <c r="BA1701" t="s">
        <v>44</v>
      </c>
      <c r="BB1701">
        <f t="shared" si="236"/>
        <v>6</v>
      </c>
      <c r="BC1701">
        <f t="shared" si="237"/>
        <v>69</v>
      </c>
      <c r="BD1701">
        <f t="shared" si="238"/>
        <v>9</v>
      </c>
      <c r="BE1701">
        <f t="shared" si="239"/>
        <v>2</v>
      </c>
      <c r="BF1701">
        <f t="shared" si="240"/>
        <v>2</v>
      </c>
      <c r="BG1701">
        <f t="shared" si="241"/>
        <v>13</v>
      </c>
      <c r="BH1701">
        <f t="shared" si="242"/>
        <v>3</v>
      </c>
      <c r="BI1701" t="str">
        <f>VLOOKUP(BH1701,'Additional Data'!$E$1:$F$12,2,FALSE)</f>
        <v>At Risk</v>
      </c>
      <c r="BJ1701" t="str">
        <f>IF(G1701 &lt;= 'Additional Data'!$Q$2, "Low", IF(G1701 &lt;= 'Additional Data'!$Q$3, "Medium", "High"))</f>
        <v>Low</v>
      </c>
      <c r="BK1701" t="str">
        <f>IF(K1701 &lt;= 'Additional Data'!$V$2, "Low", IF(K1701 &lt;= 'Additional Data'!$V$3, "Medium", "High"))</f>
        <v>Medium</v>
      </c>
      <c r="BL1701" t="str">
        <f>IF(L1701 &lt;= 'Additional Data'!$AA$2, "Low", IF(L1701 &lt;= 'Additional Data'!$AA$3, "Medium", "High"))</f>
        <v>Low</v>
      </c>
      <c r="BM1701">
        <v>1700</v>
      </c>
    </row>
    <row r="1702" spans="1:65" x14ac:dyDescent="0.25">
      <c r="A1702">
        <v>42586</v>
      </c>
      <c r="B1702" t="str">
        <f>IF(A1702 &lt;= 'Additional Data'!$B$2,"Low", IF(A1702 &lt;='Additional Data'!$B$3, "Medium", "High"))</f>
        <v>Medium</v>
      </c>
      <c r="C1702">
        <v>1</v>
      </c>
      <c r="D1702">
        <v>1</v>
      </c>
      <c r="E1702">
        <v>7</v>
      </c>
      <c r="F1702" t="str">
        <f t="shared" si="234"/>
        <v>Very Recent</v>
      </c>
      <c r="G1702">
        <v>194</v>
      </c>
      <c r="H1702">
        <v>2</v>
      </c>
      <c r="I1702">
        <v>56</v>
      </c>
      <c r="J1702">
        <v>0</v>
      </c>
      <c r="K1702">
        <v>0</v>
      </c>
      <c r="L1702">
        <v>0</v>
      </c>
      <c r="M1702">
        <f>INDEX('Additional Data'!$H$2:$M$2, MATCH(MAX(G1702:L1702), G1702:L1702,0))</f>
        <v>0</v>
      </c>
      <c r="N1702">
        <v>5</v>
      </c>
      <c r="O1702">
        <v>4</v>
      </c>
      <c r="P1702">
        <v>1</v>
      </c>
      <c r="Q1702">
        <v>6</v>
      </c>
      <c r="R1702">
        <v>8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3</v>
      </c>
      <c r="Z1702">
        <v>11</v>
      </c>
      <c r="AA1702">
        <v>1</v>
      </c>
      <c r="AB1702">
        <v>65</v>
      </c>
      <c r="AC1702" t="str" cm="1">
        <f t="array" ref="AC1702">_xlfn.IFS(AB1702 &lt; 30, "&lt; 30", AB1702 &lt; 40, "30-39", AB1702 &lt; 50, "40-49", AB1702 &gt;= 50, "50+")</f>
        <v>50+</v>
      </c>
      <c r="AD1702">
        <v>2767</v>
      </c>
      <c r="AE1702">
        <v>0</v>
      </c>
      <c r="AF1702">
        <v>0</v>
      </c>
      <c r="AG1702">
        <v>0</v>
      </c>
      <c r="AH1702">
        <v>1</v>
      </c>
      <c r="AI1702">
        <v>0</v>
      </c>
      <c r="AJ1702" t="str" cm="1">
        <f t="array" ref="AJ170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0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02">
        <v>0</v>
      </c>
      <c r="AM1702">
        <v>0</v>
      </c>
      <c r="AN1702">
        <v>1</v>
      </c>
      <c r="AO1702">
        <v>0</v>
      </c>
      <c r="AP1702">
        <v>0</v>
      </c>
      <c r="AQ1702" t="str" cm="1">
        <f t="array" ref="AQ170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02" t="str" cm="1">
        <f t="array" ref="AR170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02">
        <v>252</v>
      </c>
      <c r="AT1702">
        <v>252</v>
      </c>
      <c r="AU1702">
        <v>0</v>
      </c>
      <c r="AV1702">
        <v>2</v>
      </c>
      <c r="AW1702" t="s">
        <v>47</v>
      </c>
      <c r="AX1702" t="s">
        <v>13</v>
      </c>
      <c r="AY1702" t="str">
        <f t="shared" si="235"/>
        <v>Store</v>
      </c>
      <c r="AZ1702">
        <v>11</v>
      </c>
      <c r="BA1702" t="s">
        <v>44</v>
      </c>
      <c r="BB1702">
        <f t="shared" si="236"/>
        <v>11</v>
      </c>
      <c r="BC1702">
        <f t="shared" si="237"/>
        <v>252</v>
      </c>
      <c r="BD1702">
        <f t="shared" si="238"/>
        <v>10</v>
      </c>
      <c r="BE1702">
        <f t="shared" si="239"/>
        <v>4</v>
      </c>
      <c r="BF1702">
        <f t="shared" si="240"/>
        <v>4</v>
      </c>
      <c r="BG1702">
        <f t="shared" si="241"/>
        <v>18</v>
      </c>
      <c r="BH1702">
        <f t="shared" si="242"/>
        <v>6</v>
      </c>
      <c r="BI1702" t="str">
        <f>VLOOKUP(BH1702,'Additional Data'!$E$1:$F$12,2,FALSE)</f>
        <v>Loyal Customer</v>
      </c>
      <c r="BJ1702" t="str">
        <f>IF(G1702 &lt;= 'Additional Data'!$Q$2, "Low", IF(G1702 &lt;= 'Additional Data'!$Q$3, "Medium", "High"))</f>
        <v>Medium</v>
      </c>
      <c r="BK1702" t="str">
        <f>IF(K1702 &lt;= 'Additional Data'!$V$2, "Low", IF(K1702 &lt;= 'Additional Data'!$V$3, "Medium", "High"))</f>
        <v>Low</v>
      </c>
      <c r="BL1702" t="str">
        <f>IF(L1702 &lt;= 'Additional Data'!$AA$2, "Low", IF(L1702 &lt;= 'Additional Data'!$AA$3, "Medium", "High"))</f>
        <v>Low</v>
      </c>
      <c r="BM1702">
        <v>1701</v>
      </c>
    </row>
    <row r="1703" spans="1:65" x14ac:dyDescent="0.25">
      <c r="A1703">
        <v>23529</v>
      </c>
      <c r="B1703" t="str">
        <f>IF(A1703 &lt;= 'Additional Data'!$B$2,"Low", IF(A1703 &lt;='Additional Data'!$B$3, "Medium", "High"))</f>
        <v>Low</v>
      </c>
      <c r="C1703">
        <v>0</v>
      </c>
      <c r="D1703">
        <v>1</v>
      </c>
      <c r="E1703">
        <v>67</v>
      </c>
      <c r="F1703" t="str">
        <f t="shared" si="234"/>
        <v>Old</v>
      </c>
      <c r="G1703">
        <v>9</v>
      </c>
      <c r="H1703">
        <v>7</v>
      </c>
      <c r="I1703">
        <v>13</v>
      </c>
      <c r="J1703">
        <v>3</v>
      </c>
      <c r="K1703">
        <v>2</v>
      </c>
      <c r="L1703">
        <v>20</v>
      </c>
      <c r="M1703">
        <f>INDEX('Additional Data'!$H$2:$M$2, MATCH(MAX(G1703:L1703), G1703:L1703,0))</f>
        <v>0</v>
      </c>
      <c r="N1703">
        <v>1</v>
      </c>
      <c r="O1703">
        <v>1</v>
      </c>
      <c r="P1703">
        <v>1</v>
      </c>
      <c r="Q1703">
        <v>2</v>
      </c>
      <c r="R1703">
        <v>6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3</v>
      </c>
      <c r="Z1703">
        <v>11</v>
      </c>
      <c r="AA1703">
        <v>0</v>
      </c>
      <c r="AB1703">
        <v>55</v>
      </c>
      <c r="AC1703" t="str" cm="1">
        <f t="array" ref="AC1703">_xlfn.IFS(AB1703 &lt; 30, "&lt; 30", AB1703 &lt; 40, "30-39", AB1703 &lt; 50, "40-49", AB1703 &gt;= 50, "50+")</f>
        <v>50+</v>
      </c>
      <c r="AD1703">
        <v>2697</v>
      </c>
      <c r="AE1703">
        <v>0</v>
      </c>
      <c r="AF1703">
        <v>0</v>
      </c>
      <c r="AG1703">
        <v>1</v>
      </c>
      <c r="AH1703">
        <v>0</v>
      </c>
      <c r="AI1703">
        <v>0</v>
      </c>
      <c r="AJ1703" t="str" cm="1">
        <f t="array" ref="AJ170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70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03">
        <v>0</v>
      </c>
      <c r="AM1703">
        <v>1</v>
      </c>
      <c r="AN1703">
        <v>0</v>
      </c>
      <c r="AO1703">
        <v>0</v>
      </c>
      <c r="AP1703">
        <v>0</v>
      </c>
      <c r="AQ1703" t="str" cm="1">
        <f t="array" ref="AQ170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703" t="str" cm="1">
        <f t="array" ref="AR170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703">
        <v>34</v>
      </c>
      <c r="AT1703">
        <v>14</v>
      </c>
      <c r="AU1703">
        <v>0</v>
      </c>
      <c r="AV1703">
        <v>1</v>
      </c>
      <c r="AW1703" t="s">
        <v>45</v>
      </c>
      <c r="AX1703" t="s">
        <v>13</v>
      </c>
      <c r="AY1703" t="str">
        <f t="shared" si="235"/>
        <v>Store</v>
      </c>
      <c r="AZ1703">
        <v>4</v>
      </c>
      <c r="BA1703" t="s">
        <v>44</v>
      </c>
      <c r="BB1703">
        <f t="shared" si="236"/>
        <v>4</v>
      </c>
      <c r="BC1703">
        <f t="shared" si="237"/>
        <v>54</v>
      </c>
      <c r="BD1703">
        <f t="shared" si="238"/>
        <v>4</v>
      </c>
      <c r="BE1703">
        <f t="shared" si="239"/>
        <v>0</v>
      </c>
      <c r="BF1703">
        <f t="shared" si="240"/>
        <v>1</v>
      </c>
      <c r="BG1703">
        <f t="shared" si="241"/>
        <v>5</v>
      </c>
      <c r="BH1703">
        <f t="shared" si="242"/>
        <v>0</v>
      </c>
      <c r="BI1703" t="str">
        <f>VLOOKUP(BH1703,'Additional Data'!$E$1:$F$12,2,FALSE)</f>
        <v>Churned Customer</v>
      </c>
      <c r="BJ1703" t="str">
        <f>IF(G1703 &lt;= 'Additional Data'!$Q$2, "Low", IF(G1703 &lt;= 'Additional Data'!$Q$3, "Medium", "High"))</f>
        <v>Low</v>
      </c>
      <c r="BK1703" t="str">
        <f>IF(K1703 &lt;= 'Additional Data'!$V$2, "Low", IF(K1703 &lt;= 'Additional Data'!$V$3, "Medium", "High"))</f>
        <v>Medium</v>
      </c>
      <c r="BL1703" t="str">
        <f>IF(L1703 &lt;= 'Additional Data'!$AA$2, "Low", IF(L1703 &lt;= 'Additional Data'!$AA$3, "Medium", "High"))</f>
        <v>Medium</v>
      </c>
      <c r="BM1703">
        <v>1702</v>
      </c>
    </row>
    <row r="1704" spans="1:65" x14ac:dyDescent="0.25">
      <c r="A1704">
        <v>74881</v>
      </c>
      <c r="B1704" t="str">
        <f>IF(A1704 &lt;= 'Additional Data'!$B$2,"Low", IF(A1704 &lt;='Additional Data'!$B$3, "Medium", "High"))</f>
        <v>High</v>
      </c>
      <c r="C1704">
        <v>1</v>
      </c>
      <c r="D1704">
        <v>1</v>
      </c>
      <c r="E1704">
        <v>48</v>
      </c>
      <c r="F1704" t="str">
        <f t="shared" si="234"/>
        <v>Mid</v>
      </c>
      <c r="G1704">
        <v>505</v>
      </c>
      <c r="H1704">
        <v>72</v>
      </c>
      <c r="I1704">
        <v>270</v>
      </c>
      <c r="J1704">
        <v>36</v>
      </c>
      <c r="K1704">
        <v>27</v>
      </c>
      <c r="L1704">
        <v>54</v>
      </c>
      <c r="M1704">
        <f>INDEX('Additional Data'!$H$2:$M$2, MATCH(MAX(G1704:L1704), G1704:L1704,0))</f>
        <v>0</v>
      </c>
      <c r="N1704">
        <v>4</v>
      </c>
      <c r="O1704">
        <v>9</v>
      </c>
      <c r="P1704">
        <v>2</v>
      </c>
      <c r="Q1704">
        <v>12</v>
      </c>
      <c r="R1704">
        <v>5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3</v>
      </c>
      <c r="Z1704">
        <v>11</v>
      </c>
      <c r="AA1704">
        <v>0</v>
      </c>
      <c r="AB1704">
        <v>59</v>
      </c>
      <c r="AC1704" t="str" cm="1">
        <f t="array" ref="AC1704">_xlfn.IFS(AB1704 &lt; 30, "&lt; 30", AB1704 &lt; 40, "30-39", AB1704 &lt; 50, "40-49", AB1704 &gt;= 50, "50+")</f>
        <v>50+</v>
      </c>
      <c r="AD1704">
        <v>2637</v>
      </c>
      <c r="AE1704">
        <v>0</v>
      </c>
      <c r="AF1704">
        <v>0</v>
      </c>
      <c r="AG1704">
        <v>0</v>
      </c>
      <c r="AH1704">
        <v>1</v>
      </c>
      <c r="AI1704">
        <v>0</v>
      </c>
      <c r="AJ1704" t="str" cm="1">
        <f t="array" ref="AJ170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0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04">
        <v>0</v>
      </c>
      <c r="AM1704">
        <v>0</v>
      </c>
      <c r="AN1704">
        <v>0</v>
      </c>
      <c r="AO1704">
        <v>1</v>
      </c>
      <c r="AP1704">
        <v>0</v>
      </c>
      <c r="AQ1704" t="str" cm="1">
        <f t="array" ref="AQ170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704" t="str" cm="1">
        <f t="array" ref="AR170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04">
        <v>910</v>
      </c>
      <c r="AT1704">
        <v>856</v>
      </c>
      <c r="AU1704">
        <v>0</v>
      </c>
      <c r="AV1704">
        <v>2</v>
      </c>
      <c r="AW1704" t="s">
        <v>46</v>
      </c>
      <c r="AX1704" t="s">
        <v>13</v>
      </c>
      <c r="AY1704" t="str">
        <f t="shared" si="235"/>
        <v>Store</v>
      </c>
      <c r="AZ1704">
        <v>23</v>
      </c>
      <c r="BA1704" t="s">
        <v>44</v>
      </c>
      <c r="BB1704">
        <f t="shared" si="236"/>
        <v>23</v>
      </c>
      <c r="BC1704">
        <f t="shared" si="237"/>
        <v>964</v>
      </c>
      <c r="BD1704">
        <f t="shared" si="238"/>
        <v>6</v>
      </c>
      <c r="BE1704">
        <f t="shared" si="239"/>
        <v>9</v>
      </c>
      <c r="BF1704">
        <f t="shared" si="240"/>
        <v>7</v>
      </c>
      <c r="BG1704">
        <f t="shared" si="241"/>
        <v>22</v>
      </c>
      <c r="BH1704">
        <f t="shared" si="242"/>
        <v>8</v>
      </c>
      <c r="BI1704" t="str">
        <f>VLOOKUP(BH1704,'Additional Data'!$E$1:$F$12,2,FALSE)</f>
        <v>Top Customer</v>
      </c>
      <c r="BJ1704" t="str">
        <f>IF(G1704 &lt;= 'Additional Data'!$Q$2, "Low", IF(G1704 &lt;= 'Additional Data'!$Q$3, "Medium", "High"))</f>
        <v>Medium</v>
      </c>
      <c r="BK1704" t="str">
        <f>IF(K1704 &lt;= 'Additional Data'!$V$2, "Low", IF(K1704 &lt;= 'Additional Data'!$V$3, "Medium", "High"))</f>
        <v>Medium</v>
      </c>
      <c r="BL1704" t="str">
        <f>IF(L1704 &lt;= 'Additional Data'!$AA$2, "Low", IF(L1704 &lt;= 'Additional Data'!$AA$3, "Medium", "High"))</f>
        <v>Medium</v>
      </c>
      <c r="BM1704">
        <v>1703</v>
      </c>
    </row>
    <row r="1705" spans="1:65" x14ac:dyDescent="0.25">
      <c r="A1705">
        <v>71107</v>
      </c>
      <c r="B1705" t="str">
        <f>IF(A1705 &lt;= 'Additional Data'!$B$2,"Low", IF(A1705 &lt;='Additional Data'!$B$3, "Medium", "High"))</f>
        <v>High</v>
      </c>
      <c r="C1705">
        <v>0</v>
      </c>
      <c r="D1705">
        <v>1</v>
      </c>
      <c r="E1705">
        <v>61</v>
      </c>
      <c r="F1705" t="str">
        <f t="shared" si="234"/>
        <v>Old</v>
      </c>
      <c r="G1705">
        <v>533</v>
      </c>
      <c r="H1705">
        <v>10</v>
      </c>
      <c r="I1705">
        <v>217</v>
      </c>
      <c r="J1705">
        <v>198</v>
      </c>
      <c r="K1705">
        <v>174</v>
      </c>
      <c r="L1705">
        <v>195</v>
      </c>
      <c r="M1705">
        <f>INDEX('Additional Data'!$H$2:$M$2, MATCH(MAX(G1705:L1705), G1705:L1705,0))</f>
        <v>0</v>
      </c>
      <c r="N1705">
        <v>2</v>
      </c>
      <c r="O1705">
        <v>7</v>
      </c>
      <c r="P1705">
        <v>6</v>
      </c>
      <c r="Q1705">
        <v>13</v>
      </c>
      <c r="R1705">
        <v>4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3</v>
      </c>
      <c r="Z1705">
        <v>11</v>
      </c>
      <c r="AA1705">
        <v>0</v>
      </c>
      <c r="AB1705">
        <v>69</v>
      </c>
      <c r="AC1705" t="str" cm="1">
        <f t="array" ref="AC1705">_xlfn.IFS(AB1705 &lt; 30, "&lt; 30", AB1705 &lt; 40, "30-39", AB1705 &lt; 50, "40-49", AB1705 &gt;= 50, "50+")</f>
        <v>50+</v>
      </c>
      <c r="AD1705">
        <v>2656</v>
      </c>
      <c r="AE1705">
        <v>0</v>
      </c>
      <c r="AF1705">
        <v>1</v>
      </c>
      <c r="AG1705">
        <v>0</v>
      </c>
      <c r="AH1705">
        <v>0</v>
      </c>
      <c r="AI1705">
        <v>0</v>
      </c>
      <c r="AJ1705" t="str" cm="1">
        <f t="array" ref="AJ170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0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05">
        <v>0</v>
      </c>
      <c r="AM1705">
        <v>0</v>
      </c>
      <c r="AN1705">
        <v>1</v>
      </c>
      <c r="AO1705">
        <v>0</v>
      </c>
      <c r="AP1705">
        <v>0</v>
      </c>
      <c r="AQ1705" t="str" cm="1">
        <f t="array" ref="AQ170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05" t="str" cm="1">
        <f t="array" ref="AR170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05">
        <v>1132</v>
      </c>
      <c r="AT1705">
        <v>937</v>
      </c>
      <c r="AU1705">
        <v>0</v>
      </c>
      <c r="AV1705">
        <v>1</v>
      </c>
      <c r="AW1705" t="s">
        <v>43</v>
      </c>
      <c r="AX1705" t="s">
        <v>13</v>
      </c>
      <c r="AY1705" t="str">
        <f t="shared" si="235"/>
        <v>Store</v>
      </c>
      <c r="AZ1705">
        <v>26</v>
      </c>
      <c r="BA1705" t="s">
        <v>44</v>
      </c>
      <c r="BB1705">
        <f t="shared" si="236"/>
        <v>26</v>
      </c>
      <c r="BC1705">
        <f t="shared" si="237"/>
        <v>1327</v>
      </c>
      <c r="BD1705">
        <f t="shared" si="238"/>
        <v>4</v>
      </c>
      <c r="BE1705">
        <f t="shared" si="239"/>
        <v>9</v>
      </c>
      <c r="BF1705">
        <f t="shared" si="240"/>
        <v>8</v>
      </c>
      <c r="BG1705">
        <f t="shared" si="241"/>
        <v>21</v>
      </c>
      <c r="BH1705">
        <f t="shared" si="242"/>
        <v>8</v>
      </c>
      <c r="BI1705" t="str">
        <f>VLOOKUP(BH1705,'Additional Data'!$E$1:$F$12,2,FALSE)</f>
        <v>Top Customer</v>
      </c>
      <c r="BJ1705" t="str">
        <f>IF(G1705 &lt;= 'Additional Data'!$Q$2, "Low", IF(G1705 &lt;= 'Additional Data'!$Q$3, "Medium", "High"))</f>
        <v>High</v>
      </c>
      <c r="BK1705" t="str">
        <f>IF(K1705 &lt;= 'Additional Data'!$V$2, "Low", IF(K1705 &lt;= 'Additional Data'!$V$3, "Medium", "High"))</f>
        <v>High</v>
      </c>
      <c r="BL1705" t="str">
        <f>IF(L1705 &lt;= 'Additional Data'!$AA$2, "Low", IF(L1705 &lt;= 'Additional Data'!$AA$3, "Medium", "High"))</f>
        <v>High</v>
      </c>
      <c r="BM1705">
        <v>1704</v>
      </c>
    </row>
    <row r="1706" spans="1:65" x14ac:dyDescent="0.25">
      <c r="A1706">
        <v>46910</v>
      </c>
      <c r="B1706" t="str">
        <f>IF(A1706 &lt;= 'Additional Data'!$B$2,"Low", IF(A1706 &lt;='Additional Data'!$B$3, "Medium", "High"))</f>
        <v>Medium</v>
      </c>
      <c r="C1706">
        <v>1</v>
      </c>
      <c r="D1706">
        <v>1</v>
      </c>
      <c r="E1706">
        <v>36</v>
      </c>
      <c r="F1706" t="str">
        <f t="shared" si="234"/>
        <v>Mid</v>
      </c>
      <c r="G1706">
        <v>48</v>
      </c>
      <c r="H1706">
        <v>0</v>
      </c>
      <c r="I1706">
        <v>14</v>
      </c>
      <c r="J1706">
        <v>0</v>
      </c>
      <c r="K1706">
        <v>0</v>
      </c>
      <c r="L1706">
        <v>6</v>
      </c>
      <c r="M1706">
        <f>INDEX('Additional Data'!$H$2:$M$2, MATCH(MAX(G1706:L1706), G1706:L1706,0))</f>
        <v>0</v>
      </c>
      <c r="N1706">
        <v>2</v>
      </c>
      <c r="O1706">
        <v>2</v>
      </c>
      <c r="P1706">
        <v>0</v>
      </c>
      <c r="Q1706">
        <v>3</v>
      </c>
      <c r="R1706">
        <v>6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3</v>
      </c>
      <c r="Z1706">
        <v>11</v>
      </c>
      <c r="AA1706">
        <v>0</v>
      </c>
      <c r="AB1706">
        <v>56</v>
      </c>
      <c r="AC1706" t="str" cm="1">
        <f t="array" ref="AC1706">_xlfn.IFS(AB1706 &lt; 30, "&lt; 30", AB1706 &lt; 40, "30-39", AB1706 &lt; 50, "40-49", AB1706 &gt;= 50, "50+")</f>
        <v>50+</v>
      </c>
      <c r="AD1706">
        <v>2257</v>
      </c>
      <c r="AE1706">
        <v>0</v>
      </c>
      <c r="AF1706">
        <v>0</v>
      </c>
      <c r="AG1706">
        <v>0</v>
      </c>
      <c r="AH1706">
        <v>1</v>
      </c>
      <c r="AI1706">
        <v>0</v>
      </c>
      <c r="AJ1706" t="str" cm="1">
        <f t="array" ref="AJ170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0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06">
        <v>0</v>
      </c>
      <c r="AM1706">
        <v>0</v>
      </c>
      <c r="AN1706">
        <v>0</v>
      </c>
      <c r="AO1706">
        <v>0</v>
      </c>
      <c r="AP1706">
        <v>1</v>
      </c>
      <c r="AQ1706" t="str" cm="1">
        <f t="array" ref="AQ170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706" t="str" cm="1">
        <f t="array" ref="AR170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06">
        <v>62</v>
      </c>
      <c r="AT1706">
        <v>56</v>
      </c>
      <c r="AU1706">
        <v>0</v>
      </c>
      <c r="AV1706">
        <v>2</v>
      </c>
      <c r="AW1706" t="s">
        <v>47</v>
      </c>
      <c r="AX1706" t="s">
        <v>13</v>
      </c>
      <c r="AY1706" t="str">
        <f t="shared" si="235"/>
        <v>Store</v>
      </c>
      <c r="AZ1706">
        <v>5</v>
      </c>
      <c r="BA1706" t="s">
        <v>44</v>
      </c>
      <c r="BB1706">
        <f t="shared" si="236"/>
        <v>5</v>
      </c>
      <c r="BC1706">
        <f t="shared" si="237"/>
        <v>68</v>
      </c>
      <c r="BD1706">
        <f t="shared" si="238"/>
        <v>7</v>
      </c>
      <c r="BE1706">
        <f t="shared" si="239"/>
        <v>1</v>
      </c>
      <c r="BF1706">
        <f t="shared" si="240"/>
        <v>2</v>
      </c>
      <c r="BG1706">
        <f t="shared" si="241"/>
        <v>10</v>
      </c>
      <c r="BH1706">
        <f t="shared" si="242"/>
        <v>2</v>
      </c>
      <c r="BI1706" t="str">
        <f>VLOOKUP(BH1706,'Additional Data'!$E$1:$F$12,2,FALSE)</f>
        <v>Churned Customer</v>
      </c>
      <c r="BJ1706" t="str">
        <f>IF(G1706 &lt;= 'Additional Data'!$Q$2, "Low", IF(G1706 &lt;= 'Additional Data'!$Q$3, "Medium", "High"))</f>
        <v>Medium</v>
      </c>
      <c r="BK1706" t="str">
        <f>IF(K1706 &lt;= 'Additional Data'!$V$2, "Low", IF(K1706 &lt;= 'Additional Data'!$V$3, "Medium", "High"))</f>
        <v>Low</v>
      </c>
      <c r="BL1706" t="str">
        <f>IF(L1706 &lt;= 'Additional Data'!$AA$2, "Low", IF(L1706 &lt;= 'Additional Data'!$AA$3, "Medium", "High"))</f>
        <v>Low</v>
      </c>
      <c r="BM1706">
        <v>1705</v>
      </c>
    </row>
    <row r="1707" spans="1:65" x14ac:dyDescent="0.25">
      <c r="A1707">
        <v>18690</v>
      </c>
      <c r="B1707" t="str">
        <f>IF(A1707 &lt;= 'Additional Data'!$B$2,"Low", IF(A1707 &lt;='Additional Data'!$B$3, "Medium", "High"))</f>
        <v>Low</v>
      </c>
      <c r="C1707">
        <v>0</v>
      </c>
      <c r="D1707">
        <v>0</v>
      </c>
      <c r="E1707">
        <v>77</v>
      </c>
      <c r="F1707" t="str">
        <f t="shared" si="234"/>
        <v>Old</v>
      </c>
      <c r="G1707">
        <v>6</v>
      </c>
      <c r="H1707">
        <v>1</v>
      </c>
      <c r="I1707">
        <v>7</v>
      </c>
      <c r="J1707">
        <v>23</v>
      </c>
      <c r="K1707">
        <v>4</v>
      </c>
      <c r="L1707">
        <v>19</v>
      </c>
      <c r="M1707">
        <f>INDEX('Additional Data'!$H$2:$M$2, MATCH(MAX(G1707:L1707), G1707:L1707,0))</f>
        <v>0</v>
      </c>
      <c r="N1707">
        <v>1</v>
      </c>
      <c r="O1707">
        <v>1</v>
      </c>
      <c r="P1707">
        <v>1</v>
      </c>
      <c r="Q1707">
        <v>2</v>
      </c>
      <c r="R1707">
        <v>8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3</v>
      </c>
      <c r="Z1707">
        <v>11</v>
      </c>
      <c r="AA1707">
        <v>0</v>
      </c>
      <c r="AB1707">
        <v>61</v>
      </c>
      <c r="AC1707" t="str" cm="1">
        <f t="array" ref="AC1707">_xlfn.IFS(AB1707 &lt; 30, "&lt; 30", AB1707 &lt; 40, "30-39", AB1707 &lt; 50, "40-49", AB1707 &gt;= 50, "50+")</f>
        <v>50+</v>
      </c>
      <c r="AD1707">
        <v>2707</v>
      </c>
      <c r="AE1707">
        <v>0</v>
      </c>
      <c r="AF1707">
        <v>1</v>
      </c>
      <c r="AG1707">
        <v>0</v>
      </c>
      <c r="AH1707">
        <v>0</v>
      </c>
      <c r="AI1707">
        <v>0</v>
      </c>
      <c r="AJ1707" t="str" cm="1">
        <f t="array" ref="AJ170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0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07">
        <v>0</v>
      </c>
      <c r="AM1707">
        <v>0</v>
      </c>
      <c r="AN1707">
        <v>1</v>
      </c>
      <c r="AO1707">
        <v>0</v>
      </c>
      <c r="AP1707">
        <v>0</v>
      </c>
      <c r="AQ1707" t="str" cm="1">
        <f t="array" ref="AQ170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07" t="str" cm="1">
        <f t="array" ref="AR170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07">
        <v>41</v>
      </c>
      <c r="AT1707">
        <v>22</v>
      </c>
      <c r="AU1707">
        <v>0</v>
      </c>
      <c r="AV1707">
        <v>0</v>
      </c>
      <c r="AW1707" t="s">
        <v>45</v>
      </c>
      <c r="AX1707" t="s">
        <v>13</v>
      </c>
      <c r="AY1707" t="str">
        <f t="shared" si="235"/>
        <v>Store</v>
      </c>
      <c r="AZ1707">
        <v>4</v>
      </c>
      <c r="BA1707" t="s">
        <v>44</v>
      </c>
      <c r="BB1707">
        <f t="shared" si="236"/>
        <v>4</v>
      </c>
      <c r="BC1707">
        <f t="shared" si="237"/>
        <v>60</v>
      </c>
      <c r="BD1707">
        <f t="shared" si="238"/>
        <v>3.0000000000000004</v>
      </c>
      <c r="BE1707">
        <f t="shared" si="239"/>
        <v>0</v>
      </c>
      <c r="BF1707">
        <f t="shared" si="240"/>
        <v>2</v>
      </c>
      <c r="BG1707">
        <f t="shared" si="241"/>
        <v>5</v>
      </c>
      <c r="BH1707">
        <f t="shared" si="242"/>
        <v>0</v>
      </c>
      <c r="BI1707" t="str">
        <f>VLOOKUP(BH1707,'Additional Data'!$E$1:$F$12,2,FALSE)</f>
        <v>Churned Customer</v>
      </c>
      <c r="BJ1707" t="str">
        <f>IF(G1707 &lt;= 'Additional Data'!$Q$2, "Low", IF(G1707 &lt;= 'Additional Data'!$Q$3, "Medium", "High"))</f>
        <v>Low</v>
      </c>
      <c r="BK1707" t="str">
        <f>IF(K1707 &lt;= 'Additional Data'!$V$2, "Low", IF(K1707 &lt;= 'Additional Data'!$V$3, "Medium", "High"))</f>
        <v>Medium</v>
      </c>
      <c r="BL1707" t="str">
        <f>IF(L1707 &lt;= 'Additional Data'!$AA$2, "Low", IF(L1707 &lt;= 'Additional Data'!$AA$3, "Medium", "High"))</f>
        <v>Medium</v>
      </c>
      <c r="BM1707">
        <v>1706</v>
      </c>
    </row>
    <row r="1708" spans="1:65" x14ac:dyDescent="0.25">
      <c r="A1708">
        <v>37244</v>
      </c>
      <c r="B1708" t="str">
        <f>IF(A1708 &lt;= 'Additional Data'!$B$2,"Low", IF(A1708 &lt;='Additional Data'!$B$3, "Medium", "High"))</f>
        <v>Medium</v>
      </c>
      <c r="C1708">
        <v>1</v>
      </c>
      <c r="D1708">
        <v>1</v>
      </c>
      <c r="E1708">
        <v>90</v>
      </c>
      <c r="F1708" t="str">
        <f t="shared" si="234"/>
        <v>Old</v>
      </c>
      <c r="G1708">
        <v>18</v>
      </c>
      <c r="H1708">
        <v>2</v>
      </c>
      <c r="I1708">
        <v>10</v>
      </c>
      <c r="J1708">
        <v>0</v>
      </c>
      <c r="K1708">
        <v>0</v>
      </c>
      <c r="L1708">
        <v>25</v>
      </c>
      <c r="M1708">
        <f>INDEX('Additional Data'!$H$2:$M$2, MATCH(MAX(G1708:L1708), G1708:L1708,0))</f>
        <v>0</v>
      </c>
      <c r="N1708">
        <v>1</v>
      </c>
      <c r="O1708">
        <v>1</v>
      </c>
      <c r="P1708">
        <v>1</v>
      </c>
      <c r="Q1708">
        <v>2</v>
      </c>
      <c r="R1708">
        <v>7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3</v>
      </c>
      <c r="Z1708">
        <v>11</v>
      </c>
      <c r="AA1708">
        <v>0</v>
      </c>
      <c r="AB1708">
        <v>65</v>
      </c>
      <c r="AC1708" t="str" cm="1">
        <f t="array" ref="AC1708">_xlfn.IFS(AB1708 &lt; 30, "&lt; 30", AB1708 &lt; 40, "30-39", AB1708 &lt; 50, "40-49", AB1708 &gt;= 50, "50+")</f>
        <v>50+</v>
      </c>
      <c r="AD1708">
        <v>2587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 t="str" cm="1">
        <f t="array" ref="AJ170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70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08">
        <v>0</v>
      </c>
      <c r="AM1708">
        <v>0</v>
      </c>
      <c r="AN1708">
        <v>1</v>
      </c>
      <c r="AO1708">
        <v>0</v>
      </c>
      <c r="AP1708">
        <v>0</v>
      </c>
      <c r="AQ1708" t="str" cm="1">
        <f t="array" ref="AQ170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08" t="str" cm="1">
        <f t="array" ref="AR170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08">
        <v>30</v>
      </c>
      <c r="AT1708">
        <v>5</v>
      </c>
      <c r="AU1708">
        <v>1</v>
      </c>
      <c r="AV1708">
        <v>2</v>
      </c>
      <c r="AW1708" t="s">
        <v>45</v>
      </c>
      <c r="AX1708" t="s">
        <v>13</v>
      </c>
      <c r="AY1708" t="str">
        <f t="shared" si="235"/>
        <v>Store</v>
      </c>
      <c r="AZ1708">
        <v>4</v>
      </c>
      <c r="BA1708" t="s">
        <v>48</v>
      </c>
      <c r="BB1708">
        <f t="shared" si="236"/>
        <v>4</v>
      </c>
      <c r="BC1708">
        <f t="shared" si="237"/>
        <v>55</v>
      </c>
      <c r="BD1708">
        <f t="shared" si="238"/>
        <v>0.99999999999999978</v>
      </c>
      <c r="BE1708">
        <f t="shared" si="239"/>
        <v>0</v>
      </c>
      <c r="BF1708">
        <f t="shared" si="240"/>
        <v>1</v>
      </c>
      <c r="BG1708">
        <f t="shared" si="241"/>
        <v>1.9999999999999998</v>
      </c>
      <c r="BH1708">
        <f t="shared" si="242"/>
        <v>0</v>
      </c>
      <c r="BI1708" t="str">
        <f>VLOOKUP(BH1708,'Additional Data'!$E$1:$F$12,2,FALSE)</f>
        <v>Churned Customer</v>
      </c>
      <c r="BJ1708" t="str">
        <f>IF(G1708 &lt;= 'Additional Data'!$Q$2, "Low", IF(G1708 &lt;= 'Additional Data'!$Q$3, "Medium", "High"))</f>
        <v>Low</v>
      </c>
      <c r="BK1708" t="str">
        <f>IF(K1708 &lt;= 'Additional Data'!$V$2, "Low", IF(K1708 &lt;= 'Additional Data'!$V$3, "Medium", "High"))</f>
        <v>Low</v>
      </c>
      <c r="BL1708" t="str">
        <f>IF(L1708 &lt;= 'Additional Data'!$AA$2, "Low", IF(L1708 &lt;= 'Additional Data'!$AA$3, "Medium", "High"))</f>
        <v>Medium</v>
      </c>
      <c r="BM1708">
        <v>1707</v>
      </c>
    </row>
    <row r="1709" spans="1:65" x14ac:dyDescent="0.25">
      <c r="A1709">
        <v>82427</v>
      </c>
      <c r="B1709" t="str">
        <f>IF(A1709 &lt;= 'Additional Data'!$B$2,"Low", IF(A1709 &lt;='Additional Data'!$B$3, "Medium", "High"))</f>
        <v>High</v>
      </c>
      <c r="C1709">
        <v>0</v>
      </c>
      <c r="D1709">
        <v>0</v>
      </c>
      <c r="E1709">
        <v>35</v>
      </c>
      <c r="F1709" t="str">
        <f t="shared" si="234"/>
        <v>Mid</v>
      </c>
      <c r="G1709">
        <v>482</v>
      </c>
      <c r="H1709">
        <v>147</v>
      </c>
      <c r="I1709">
        <v>509</v>
      </c>
      <c r="J1709">
        <v>104</v>
      </c>
      <c r="K1709">
        <v>107</v>
      </c>
      <c r="L1709">
        <v>107</v>
      </c>
      <c r="M1709">
        <f>INDEX('Additional Data'!$H$2:$M$2, MATCH(MAX(G1709:L1709), G1709:L1709,0))</f>
        <v>0</v>
      </c>
      <c r="N1709">
        <v>1</v>
      </c>
      <c r="O1709">
        <v>3</v>
      </c>
      <c r="P1709">
        <v>5</v>
      </c>
      <c r="Q1709">
        <v>12</v>
      </c>
      <c r="R1709">
        <v>1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3</v>
      </c>
      <c r="Z1709">
        <v>11</v>
      </c>
      <c r="AA1709">
        <v>0</v>
      </c>
      <c r="AB1709">
        <v>54</v>
      </c>
      <c r="AC1709" t="str" cm="1">
        <f t="array" ref="AC1709">_xlfn.IFS(AB1709 &lt; 30, "&lt; 30", AB1709 &lt; 40, "30-39", AB1709 &lt; 50, "40-49", AB1709 &gt;= 50, "50+")</f>
        <v>50+</v>
      </c>
      <c r="AD1709">
        <v>2268</v>
      </c>
      <c r="AE1709">
        <v>0</v>
      </c>
      <c r="AF1709">
        <v>0</v>
      </c>
      <c r="AG1709">
        <v>0</v>
      </c>
      <c r="AH1709">
        <v>1</v>
      </c>
      <c r="AI1709">
        <v>0</v>
      </c>
      <c r="AJ1709" t="str" cm="1">
        <f t="array" ref="AJ170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0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09">
        <v>0</v>
      </c>
      <c r="AM1709">
        <v>0</v>
      </c>
      <c r="AN1709">
        <v>1</v>
      </c>
      <c r="AO1709">
        <v>0</v>
      </c>
      <c r="AP1709">
        <v>0</v>
      </c>
      <c r="AQ1709" t="str" cm="1">
        <f t="array" ref="AQ170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09" t="str" cm="1">
        <f t="array" ref="AR170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09">
        <v>1349</v>
      </c>
      <c r="AT1709">
        <v>1242</v>
      </c>
      <c r="AU1709">
        <v>1</v>
      </c>
      <c r="AV1709">
        <v>0</v>
      </c>
      <c r="AW1709" t="s">
        <v>43</v>
      </c>
      <c r="AX1709" t="s">
        <v>13</v>
      </c>
      <c r="AY1709" t="str">
        <f t="shared" si="235"/>
        <v>Store</v>
      </c>
      <c r="AZ1709">
        <v>20</v>
      </c>
      <c r="BA1709" t="s">
        <v>48</v>
      </c>
      <c r="BB1709">
        <f t="shared" si="236"/>
        <v>20</v>
      </c>
      <c r="BC1709">
        <f t="shared" si="237"/>
        <v>1456</v>
      </c>
      <c r="BD1709">
        <f t="shared" si="238"/>
        <v>7</v>
      </c>
      <c r="BE1709">
        <f t="shared" si="239"/>
        <v>7</v>
      </c>
      <c r="BF1709">
        <f t="shared" si="240"/>
        <v>8</v>
      </c>
      <c r="BG1709">
        <f t="shared" si="241"/>
        <v>22</v>
      </c>
      <c r="BH1709">
        <f t="shared" si="242"/>
        <v>8</v>
      </c>
      <c r="BI1709" t="str">
        <f>VLOOKUP(BH1709,'Additional Data'!$E$1:$F$12,2,FALSE)</f>
        <v>Top Customer</v>
      </c>
      <c r="BJ1709" t="str">
        <f>IF(G1709 &lt;= 'Additional Data'!$Q$2, "Low", IF(G1709 &lt;= 'Additional Data'!$Q$3, "Medium", "High"))</f>
        <v>Medium</v>
      </c>
      <c r="BK1709" t="str">
        <f>IF(K1709 &lt;= 'Additional Data'!$V$2, "Low", IF(K1709 &lt;= 'Additional Data'!$V$3, "Medium", "High"))</f>
        <v>High</v>
      </c>
      <c r="BL1709" t="str">
        <f>IF(L1709 &lt;= 'Additional Data'!$AA$2, "Low", IF(L1709 &lt;= 'Additional Data'!$AA$3, "Medium", "High"))</f>
        <v>High</v>
      </c>
      <c r="BM1709">
        <v>1708</v>
      </c>
    </row>
    <row r="1710" spans="1:65" x14ac:dyDescent="0.25">
      <c r="A1710">
        <v>75342</v>
      </c>
      <c r="B1710" t="str">
        <f>IF(A1710 &lt;= 'Additional Data'!$B$2,"Low", IF(A1710 &lt;='Additional Data'!$B$3, "Medium", "High"))</f>
        <v>High</v>
      </c>
      <c r="C1710">
        <v>0</v>
      </c>
      <c r="D1710">
        <v>1</v>
      </c>
      <c r="E1710">
        <v>38</v>
      </c>
      <c r="F1710" t="str">
        <f t="shared" si="234"/>
        <v>Mid</v>
      </c>
      <c r="G1710">
        <v>204</v>
      </c>
      <c r="H1710">
        <v>97</v>
      </c>
      <c r="I1710">
        <v>97</v>
      </c>
      <c r="J1710">
        <v>21</v>
      </c>
      <c r="K1710">
        <v>118</v>
      </c>
      <c r="L1710">
        <v>26</v>
      </c>
      <c r="M1710">
        <f>INDEX('Additional Data'!$H$2:$M$2, MATCH(MAX(G1710:L1710), G1710:L1710,0))</f>
        <v>0</v>
      </c>
      <c r="N1710">
        <v>1</v>
      </c>
      <c r="O1710">
        <v>5</v>
      </c>
      <c r="P1710">
        <v>2</v>
      </c>
      <c r="Q1710">
        <v>10</v>
      </c>
      <c r="R1710">
        <v>4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3</v>
      </c>
      <c r="Z1710">
        <v>11</v>
      </c>
      <c r="AA1710">
        <v>0</v>
      </c>
      <c r="AB1710">
        <v>62</v>
      </c>
      <c r="AC1710" t="str" cm="1">
        <f t="array" ref="AC1710">_xlfn.IFS(AB1710 &lt; 30, "&lt; 30", AB1710 &lt; 40, "30-39", AB1710 &lt; 50, "40-49", AB1710 &gt;= 50, "50+")</f>
        <v>50+</v>
      </c>
      <c r="AD1710">
        <v>2578</v>
      </c>
      <c r="AE1710">
        <v>0</v>
      </c>
      <c r="AF1710">
        <v>0</v>
      </c>
      <c r="AG1710">
        <v>1</v>
      </c>
      <c r="AH1710">
        <v>0</v>
      </c>
      <c r="AI1710">
        <v>0</v>
      </c>
      <c r="AJ1710" t="str" cm="1">
        <f t="array" ref="AJ171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71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10">
        <v>1</v>
      </c>
      <c r="AM1710">
        <v>0</v>
      </c>
      <c r="AN1710">
        <v>0</v>
      </c>
      <c r="AO1710">
        <v>0</v>
      </c>
      <c r="AP1710">
        <v>0</v>
      </c>
      <c r="AQ1710" t="str" cm="1">
        <f t="array" ref="AQ171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710" t="str" cm="1">
        <f t="array" ref="AR171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710">
        <v>537</v>
      </c>
      <c r="AT1710">
        <v>511</v>
      </c>
      <c r="AU1710">
        <v>0</v>
      </c>
      <c r="AV1710">
        <v>1</v>
      </c>
      <c r="AW1710" t="s">
        <v>46</v>
      </c>
      <c r="AX1710" t="s">
        <v>13</v>
      </c>
      <c r="AY1710" t="str">
        <f t="shared" si="235"/>
        <v>Store</v>
      </c>
      <c r="AZ1710">
        <v>17</v>
      </c>
      <c r="BA1710" t="s">
        <v>44</v>
      </c>
      <c r="BB1710">
        <f t="shared" si="236"/>
        <v>17</v>
      </c>
      <c r="BC1710">
        <f t="shared" si="237"/>
        <v>563</v>
      </c>
      <c r="BD1710">
        <f t="shared" si="238"/>
        <v>7</v>
      </c>
      <c r="BE1710">
        <f t="shared" si="239"/>
        <v>6</v>
      </c>
      <c r="BF1710">
        <f t="shared" si="240"/>
        <v>5</v>
      </c>
      <c r="BG1710">
        <f t="shared" si="241"/>
        <v>18</v>
      </c>
      <c r="BH1710">
        <f t="shared" si="242"/>
        <v>6</v>
      </c>
      <c r="BI1710" t="str">
        <f>VLOOKUP(BH1710,'Additional Data'!$E$1:$F$12,2,FALSE)</f>
        <v>Loyal Customer</v>
      </c>
      <c r="BJ1710" t="str">
        <f>IF(G1710 &lt;= 'Additional Data'!$Q$2, "Low", IF(G1710 &lt;= 'Additional Data'!$Q$3, "Medium", "High"))</f>
        <v>Medium</v>
      </c>
      <c r="BK1710" t="str">
        <f>IF(K1710 &lt;= 'Additional Data'!$V$2, "Low", IF(K1710 &lt;= 'Additional Data'!$V$3, "Medium", "High"))</f>
        <v>High</v>
      </c>
      <c r="BL1710" t="str">
        <f>IF(L1710 &lt;= 'Additional Data'!$AA$2, "Low", IF(L1710 &lt;= 'Additional Data'!$AA$3, "Medium", "High"))</f>
        <v>Medium</v>
      </c>
      <c r="BM1710">
        <v>1709</v>
      </c>
    </row>
    <row r="1711" spans="1:65" x14ac:dyDescent="0.25">
      <c r="A1711">
        <v>70044</v>
      </c>
      <c r="B1711" t="str">
        <f>IF(A1711 &lt;= 'Additional Data'!$B$2,"Low", IF(A1711 &lt;='Additional Data'!$B$3, "Medium", "High"))</f>
        <v>High</v>
      </c>
      <c r="C1711">
        <v>0</v>
      </c>
      <c r="D1711">
        <v>1</v>
      </c>
      <c r="E1711">
        <v>46</v>
      </c>
      <c r="F1711" t="str">
        <f t="shared" si="234"/>
        <v>Mid</v>
      </c>
      <c r="G1711">
        <v>1073</v>
      </c>
      <c r="H1711">
        <v>0</v>
      </c>
      <c r="I1711">
        <v>250</v>
      </c>
      <c r="J1711">
        <v>153</v>
      </c>
      <c r="K1711">
        <v>14</v>
      </c>
      <c r="L1711">
        <v>14</v>
      </c>
      <c r="M1711">
        <f>INDEX('Additional Data'!$H$2:$M$2, MATCH(MAX(G1711:L1711), G1711:L1711,0))</f>
        <v>0</v>
      </c>
      <c r="N1711">
        <v>4</v>
      </c>
      <c r="O1711">
        <v>7</v>
      </c>
      <c r="P1711">
        <v>10</v>
      </c>
      <c r="Q1711">
        <v>5</v>
      </c>
      <c r="R1711">
        <v>5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3</v>
      </c>
      <c r="Z1711">
        <v>11</v>
      </c>
      <c r="AA1711">
        <v>0</v>
      </c>
      <c r="AB1711">
        <v>66</v>
      </c>
      <c r="AC1711" t="str" cm="1">
        <f t="array" ref="AC1711">_xlfn.IFS(AB1711 &lt; 30, "&lt; 30", AB1711 &lt; 40, "30-39", AB1711 &lt; 50, "40-49", AB1711 &gt;= 50, "50+")</f>
        <v>50+</v>
      </c>
      <c r="AD1711">
        <v>2655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 t="str" cm="1">
        <f t="array" ref="AJ171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71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11">
        <v>0</v>
      </c>
      <c r="AM1711">
        <v>0</v>
      </c>
      <c r="AN1711">
        <v>1</v>
      </c>
      <c r="AO1711">
        <v>0</v>
      </c>
      <c r="AP1711">
        <v>0</v>
      </c>
      <c r="AQ1711" t="str" cm="1">
        <f t="array" ref="AQ171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11" t="str" cm="1">
        <f t="array" ref="AR171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11">
        <v>1490</v>
      </c>
      <c r="AT1711">
        <v>1476</v>
      </c>
      <c r="AU1711">
        <v>0</v>
      </c>
      <c r="AV1711">
        <v>1</v>
      </c>
      <c r="AW1711" t="s">
        <v>43</v>
      </c>
      <c r="AX1711" t="s">
        <v>12</v>
      </c>
      <c r="AY1711" t="str">
        <f t="shared" si="235"/>
        <v>Catalog</v>
      </c>
      <c r="AZ1711">
        <v>22</v>
      </c>
      <c r="BA1711" t="s">
        <v>44</v>
      </c>
      <c r="BB1711">
        <f t="shared" si="236"/>
        <v>22</v>
      </c>
      <c r="BC1711">
        <f t="shared" si="237"/>
        <v>1504</v>
      </c>
      <c r="BD1711">
        <f t="shared" si="238"/>
        <v>6</v>
      </c>
      <c r="BE1711">
        <f t="shared" si="239"/>
        <v>8</v>
      </c>
      <c r="BF1711">
        <f t="shared" si="240"/>
        <v>8</v>
      </c>
      <c r="BG1711">
        <f t="shared" si="241"/>
        <v>22</v>
      </c>
      <c r="BH1711">
        <f t="shared" si="242"/>
        <v>8</v>
      </c>
      <c r="BI1711" t="str">
        <f>VLOOKUP(BH1711,'Additional Data'!$E$1:$F$12,2,FALSE)</f>
        <v>Top Customer</v>
      </c>
      <c r="BJ1711" t="str">
        <f>IF(G1711 &lt;= 'Additional Data'!$Q$2, "Low", IF(G1711 &lt;= 'Additional Data'!$Q$3, "Medium", "High"))</f>
        <v>High</v>
      </c>
      <c r="BK1711" t="str">
        <f>IF(K1711 &lt;= 'Additional Data'!$V$2, "Low", IF(K1711 &lt;= 'Additional Data'!$V$3, "Medium", "High"))</f>
        <v>Medium</v>
      </c>
      <c r="BL1711" t="str">
        <f>IF(L1711 &lt;= 'Additional Data'!$AA$2, "Low", IF(L1711 &lt;= 'Additional Data'!$AA$3, "Medium", "High"))</f>
        <v>Medium</v>
      </c>
      <c r="BM1711">
        <v>1710</v>
      </c>
    </row>
    <row r="1712" spans="1:65" x14ac:dyDescent="0.25">
      <c r="A1712">
        <v>79146</v>
      </c>
      <c r="B1712" t="str">
        <f>IF(A1712 &lt;= 'Additional Data'!$B$2,"Low", IF(A1712 &lt;='Additional Data'!$B$3, "Medium", "High"))</f>
        <v>High</v>
      </c>
      <c r="C1712">
        <v>1</v>
      </c>
      <c r="D1712">
        <v>1</v>
      </c>
      <c r="E1712">
        <v>33</v>
      </c>
      <c r="F1712" t="str">
        <f t="shared" si="234"/>
        <v>Mid</v>
      </c>
      <c r="G1712">
        <v>245</v>
      </c>
      <c r="H1712">
        <v>16</v>
      </c>
      <c r="I1712">
        <v>223</v>
      </c>
      <c r="J1712">
        <v>21</v>
      </c>
      <c r="K1712">
        <v>43</v>
      </c>
      <c r="L1712">
        <v>16</v>
      </c>
      <c r="M1712">
        <f>INDEX('Additional Data'!$H$2:$M$2, MATCH(MAX(G1712:L1712), G1712:L1712,0))</f>
        <v>0</v>
      </c>
      <c r="N1712">
        <v>2</v>
      </c>
      <c r="O1712">
        <v>8</v>
      </c>
      <c r="P1712">
        <v>1</v>
      </c>
      <c r="Q1712">
        <v>8</v>
      </c>
      <c r="R1712">
        <v>6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3</v>
      </c>
      <c r="Z1712">
        <v>11</v>
      </c>
      <c r="AA1712">
        <v>0</v>
      </c>
      <c r="AB1712">
        <v>53</v>
      </c>
      <c r="AC1712" t="str" cm="1">
        <f t="array" ref="AC1712">_xlfn.IFS(AB1712 &lt; 30, "&lt; 30", AB1712 &lt; 40, "30-39", AB1712 &lt; 50, "40-49", AB1712 &gt;= 50, "50+")</f>
        <v>50+</v>
      </c>
      <c r="AD1712">
        <v>2225</v>
      </c>
      <c r="AE1712">
        <v>0</v>
      </c>
      <c r="AF1712">
        <v>0</v>
      </c>
      <c r="AG1712">
        <v>1</v>
      </c>
      <c r="AH1712">
        <v>0</v>
      </c>
      <c r="AI1712">
        <v>0</v>
      </c>
      <c r="AJ1712" t="str" cm="1">
        <f t="array" ref="AJ171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71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12">
        <v>0</v>
      </c>
      <c r="AM1712">
        <v>0</v>
      </c>
      <c r="AN1712">
        <v>1</v>
      </c>
      <c r="AO1712">
        <v>0</v>
      </c>
      <c r="AP1712">
        <v>0</v>
      </c>
      <c r="AQ1712" t="str" cm="1">
        <f t="array" ref="AQ171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12" t="str" cm="1">
        <f t="array" ref="AR171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12">
        <v>548</v>
      </c>
      <c r="AT1712">
        <v>532</v>
      </c>
      <c r="AU1712">
        <v>0</v>
      </c>
      <c r="AV1712">
        <v>2</v>
      </c>
      <c r="AW1712" t="s">
        <v>46</v>
      </c>
      <c r="AX1712" t="s">
        <v>11</v>
      </c>
      <c r="AY1712" t="str">
        <f t="shared" si="235"/>
        <v>Web</v>
      </c>
      <c r="AZ1712">
        <v>17</v>
      </c>
      <c r="BA1712" t="s">
        <v>44</v>
      </c>
      <c r="BB1712">
        <f t="shared" si="236"/>
        <v>17</v>
      </c>
      <c r="BC1712">
        <f t="shared" si="237"/>
        <v>564</v>
      </c>
      <c r="BD1712">
        <f t="shared" si="238"/>
        <v>7</v>
      </c>
      <c r="BE1712">
        <f t="shared" si="239"/>
        <v>6</v>
      </c>
      <c r="BF1712">
        <f t="shared" si="240"/>
        <v>5</v>
      </c>
      <c r="BG1712">
        <f t="shared" si="241"/>
        <v>18</v>
      </c>
      <c r="BH1712">
        <f t="shared" si="242"/>
        <v>6</v>
      </c>
      <c r="BI1712" t="str">
        <f>VLOOKUP(BH1712,'Additional Data'!$E$1:$F$12,2,FALSE)</f>
        <v>Loyal Customer</v>
      </c>
      <c r="BJ1712" t="str">
        <f>IF(G1712 &lt;= 'Additional Data'!$Q$2, "Low", IF(G1712 &lt;= 'Additional Data'!$Q$3, "Medium", "High"))</f>
        <v>Medium</v>
      </c>
      <c r="BK1712" t="str">
        <f>IF(K1712 &lt;= 'Additional Data'!$V$2, "Low", IF(K1712 &lt;= 'Additional Data'!$V$3, "Medium", "High"))</f>
        <v>High</v>
      </c>
      <c r="BL1712" t="str">
        <f>IF(L1712 &lt;= 'Additional Data'!$AA$2, "Low", IF(L1712 &lt;= 'Additional Data'!$AA$3, "Medium", "High"))</f>
        <v>Medium</v>
      </c>
      <c r="BM1712">
        <v>1711</v>
      </c>
    </row>
    <row r="1713" spans="1:65" x14ac:dyDescent="0.25">
      <c r="A1713">
        <v>77437</v>
      </c>
      <c r="B1713" t="str">
        <f>IF(A1713 &lt;= 'Additional Data'!$B$2,"Low", IF(A1713 &lt;='Additional Data'!$B$3, "Medium", "High"))</f>
        <v>High</v>
      </c>
      <c r="C1713">
        <v>0</v>
      </c>
      <c r="D1713">
        <v>0</v>
      </c>
      <c r="E1713">
        <v>70</v>
      </c>
      <c r="F1713" t="str">
        <f t="shared" si="234"/>
        <v>Old</v>
      </c>
      <c r="G1713">
        <v>560</v>
      </c>
      <c r="H1713">
        <v>21</v>
      </c>
      <c r="I1713">
        <v>442</v>
      </c>
      <c r="J1713">
        <v>29</v>
      </c>
      <c r="K1713">
        <v>44</v>
      </c>
      <c r="L1713">
        <v>29</v>
      </c>
      <c r="M1713">
        <f>INDEX('Additional Data'!$H$2:$M$2, MATCH(MAX(G1713:L1713), G1713:L1713,0))</f>
        <v>0</v>
      </c>
      <c r="N1713">
        <v>1</v>
      </c>
      <c r="O1713">
        <v>4</v>
      </c>
      <c r="P1713">
        <v>5</v>
      </c>
      <c r="Q1713">
        <v>13</v>
      </c>
      <c r="R1713">
        <v>1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3</v>
      </c>
      <c r="Z1713">
        <v>11</v>
      </c>
      <c r="AA1713">
        <v>0</v>
      </c>
      <c r="AB1713">
        <v>57</v>
      </c>
      <c r="AC1713" t="str" cm="1">
        <f t="array" ref="AC1713">_xlfn.IFS(AB1713 &lt; 30, "&lt; 30", AB1713 &lt; 40, "30-39", AB1713 &lt; 50, "40-49", AB1713 &gt;= 50, "50+")</f>
        <v>50+</v>
      </c>
      <c r="AD1713">
        <v>2374</v>
      </c>
      <c r="AE1713">
        <v>0</v>
      </c>
      <c r="AF1713">
        <v>1</v>
      </c>
      <c r="AG1713">
        <v>0</v>
      </c>
      <c r="AH1713">
        <v>0</v>
      </c>
      <c r="AI1713">
        <v>0</v>
      </c>
      <c r="AJ1713" t="str" cm="1">
        <f t="array" ref="AJ171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1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13">
        <v>0</v>
      </c>
      <c r="AM1713">
        <v>0</v>
      </c>
      <c r="AN1713">
        <v>1</v>
      </c>
      <c r="AO1713">
        <v>0</v>
      </c>
      <c r="AP1713">
        <v>0</v>
      </c>
      <c r="AQ1713" t="str" cm="1">
        <f t="array" ref="AQ171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13" t="str" cm="1">
        <f t="array" ref="AR171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13">
        <v>1096</v>
      </c>
      <c r="AT1713">
        <v>1067</v>
      </c>
      <c r="AU1713">
        <v>1</v>
      </c>
      <c r="AV1713">
        <v>0</v>
      </c>
      <c r="AW1713" t="s">
        <v>43</v>
      </c>
      <c r="AX1713" t="s">
        <v>13</v>
      </c>
      <c r="AY1713" t="str">
        <f t="shared" si="235"/>
        <v>Store</v>
      </c>
      <c r="AZ1713">
        <v>22</v>
      </c>
      <c r="BA1713" t="s">
        <v>48</v>
      </c>
      <c r="BB1713">
        <f t="shared" si="236"/>
        <v>22</v>
      </c>
      <c r="BC1713">
        <f t="shared" si="237"/>
        <v>1125</v>
      </c>
      <c r="BD1713">
        <f t="shared" si="238"/>
        <v>3.0000000000000004</v>
      </c>
      <c r="BE1713">
        <f t="shared" si="239"/>
        <v>8</v>
      </c>
      <c r="BF1713">
        <f t="shared" si="240"/>
        <v>7</v>
      </c>
      <c r="BG1713">
        <f t="shared" si="241"/>
        <v>18</v>
      </c>
      <c r="BH1713">
        <f t="shared" si="242"/>
        <v>6</v>
      </c>
      <c r="BI1713" t="str">
        <f>VLOOKUP(BH1713,'Additional Data'!$E$1:$F$12,2,FALSE)</f>
        <v>Loyal Customer</v>
      </c>
      <c r="BJ1713" t="str">
        <f>IF(G1713 &lt;= 'Additional Data'!$Q$2, "Low", IF(G1713 &lt;= 'Additional Data'!$Q$3, "Medium", "High"))</f>
        <v>High</v>
      </c>
      <c r="BK1713" t="str">
        <f>IF(K1713 &lt;= 'Additional Data'!$V$2, "Low", IF(K1713 &lt;= 'Additional Data'!$V$3, "Medium", "High"))</f>
        <v>High</v>
      </c>
      <c r="BL1713" t="str">
        <f>IF(L1713 &lt;= 'Additional Data'!$AA$2, "Low", IF(L1713 &lt;= 'Additional Data'!$AA$3, "Medium", "High"))</f>
        <v>Medium</v>
      </c>
      <c r="BM1713">
        <v>1712</v>
      </c>
    </row>
    <row r="1714" spans="1:65" x14ac:dyDescent="0.25">
      <c r="A1714">
        <v>54984</v>
      </c>
      <c r="B1714" t="str">
        <f>IF(A1714 &lt;= 'Additional Data'!$B$2,"Low", IF(A1714 &lt;='Additional Data'!$B$3, "Medium", "High"))</f>
        <v>Medium</v>
      </c>
      <c r="C1714">
        <v>0</v>
      </c>
      <c r="D1714">
        <v>1</v>
      </c>
      <c r="E1714">
        <v>51</v>
      </c>
      <c r="F1714" t="str">
        <f t="shared" si="234"/>
        <v>Mid</v>
      </c>
      <c r="G1714">
        <v>173</v>
      </c>
      <c r="H1714">
        <v>13</v>
      </c>
      <c r="I1714">
        <v>131</v>
      </c>
      <c r="J1714">
        <v>32</v>
      </c>
      <c r="K1714">
        <v>3</v>
      </c>
      <c r="L1714">
        <v>6</v>
      </c>
      <c r="M1714">
        <f>INDEX('Additional Data'!$H$2:$M$2, MATCH(MAX(G1714:L1714), G1714:L1714,0))</f>
        <v>0</v>
      </c>
      <c r="N1714">
        <v>4</v>
      </c>
      <c r="O1714">
        <v>6</v>
      </c>
      <c r="P1714">
        <v>1</v>
      </c>
      <c r="Q1714">
        <v>6</v>
      </c>
      <c r="R1714">
        <v>7</v>
      </c>
      <c r="S1714">
        <v>0</v>
      </c>
      <c r="T1714">
        <v>0</v>
      </c>
      <c r="U1714">
        <v>0</v>
      </c>
      <c r="V1714">
        <v>1</v>
      </c>
      <c r="W1714">
        <v>0</v>
      </c>
      <c r="X1714">
        <v>0</v>
      </c>
      <c r="Y1714">
        <v>3</v>
      </c>
      <c r="Z1714">
        <v>11</v>
      </c>
      <c r="AA1714">
        <v>0</v>
      </c>
      <c r="AB1714">
        <v>61</v>
      </c>
      <c r="AC1714" t="str" cm="1">
        <f t="array" ref="AC1714">_xlfn.IFS(AB1714 &lt; 30, "&lt; 30", AB1714 &lt; 40, "30-39", AB1714 &lt; 50, "40-49", AB1714 &gt;= 50, "50+")</f>
        <v>50+</v>
      </c>
      <c r="AD1714">
        <v>2195</v>
      </c>
      <c r="AE1714">
        <v>0</v>
      </c>
      <c r="AF1714">
        <v>1</v>
      </c>
      <c r="AG1714">
        <v>0</v>
      </c>
      <c r="AH1714">
        <v>0</v>
      </c>
      <c r="AI1714">
        <v>0</v>
      </c>
      <c r="AJ1714" t="str" cm="1">
        <f t="array" ref="AJ171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1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14">
        <v>0</v>
      </c>
      <c r="AM1714">
        <v>0</v>
      </c>
      <c r="AN1714">
        <v>1</v>
      </c>
      <c r="AO1714">
        <v>0</v>
      </c>
      <c r="AP1714">
        <v>0</v>
      </c>
      <c r="AQ1714" t="str" cm="1">
        <f t="array" ref="AQ171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14" t="str" cm="1">
        <f t="array" ref="AR171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14">
        <v>352</v>
      </c>
      <c r="AT1714">
        <v>346</v>
      </c>
      <c r="AU1714">
        <v>1</v>
      </c>
      <c r="AV1714">
        <v>1</v>
      </c>
      <c r="AW1714" t="s">
        <v>46</v>
      </c>
      <c r="AX1714" t="s">
        <v>11</v>
      </c>
      <c r="AY1714" t="str">
        <f t="shared" si="235"/>
        <v>Web</v>
      </c>
      <c r="AZ1714">
        <v>13</v>
      </c>
      <c r="BA1714" t="s">
        <v>48</v>
      </c>
      <c r="BB1714">
        <f t="shared" si="236"/>
        <v>13</v>
      </c>
      <c r="BC1714">
        <f t="shared" si="237"/>
        <v>358</v>
      </c>
      <c r="BD1714">
        <f t="shared" si="238"/>
        <v>5</v>
      </c>
      <c r="BE1714">
        <f t="shared" si="239"/>
        <v>5</v>
      </c>
      <c r="BF1714">
        <f t="shared" si="240"/>
        <v>4</v>
      </c>
      <c r="BG1714">
        <f t="shared" si="241"/>
        <v>14</v>
      </c>
      <c r="BH1714">
        <f t="shared" si="242"/>
        <v>4</v>
      </c>
      <c r="BI1714" t="str">
        <f>VLOOKUP(BH1714,'Additional Data'!$E$1:$F$12,2,FALSE)</f>
        <v>At Risk</v>
      </c>
      <c r="BJ1714" t="str">
        <f>IF(G1714 &lt;= 'Additional Data'!$Q$2, "Low", IF(G1714 &lt;= 'Additional Data'!$Q$3, "Medium", "High"))</f>
        <v>Medium</v>
      </c>
      <c r="BK1714" t="str">
        <f>IF(K1714 &lt;= 'Additional Data'!$V$2, "Low", IF(K1714 &lt;= 'Additional Data'!$V$3, "Medium", "High"))</f>
        <v>Medium</v>
      </c>
      <c r="BL1714" t="str">
        <f>IF(L1714 &lt;= 'Additional Data'!$AA$2, "Low", IF(L1714 &lt;= 'Additional Data'!$AA$3, "Medium", "High"))</f>
        <v>Low</v>
      </c>
      <c r="BM1714">
        <v>1713</v>
      </c>
    </row>
    <row r="1715" spans="1:65" x14ac:dyDescent="0.25">
      <c r="A1715">
        <v>42403</v>
      </c>
      <c r="B1715" t="str">
        <f>IF(A1715 &lt;= 'Additional Data'!$B$2,"Low", IF(A1715 &lt;='Additional Data'!$B$3, "Medium", "High"))</f>
        <v>Medium</v>
      </c>
      <c r="C1715">
        <v>1</v>
      </c>
      <c r="D1715">
        <v>0</v>
      </c>
      <c r="E1715">
        <v>18</v>
      </c>
      <c r="F1715" t="str">
        <f t="shared" si="234"/>
        <v>Recent</v>
      </c>
      <c r="G1715">
        <v>22</v>
      </c>
      <c r="H1715">
        <v>1</v>
      </c>
      <c r="I1715">
        <v>11</v>
      </c>
      <c r="J1715">
        <v>0</v>
      </c>
      <c r="K1715">
        <v>5</v>
      </c>
      <c r="L1715">
        <v>3</v>
      </c>
      <c r="M1715">
        <f>INDEX('Additional Data'!$H$2:$M$2, MATCH(MAX(G1715:L1715), G1715:L1715,0))</f>
        <v>0</v>
      </c>
      <c r="N1715">
        <v>1</v>
      </c>
      <c r="O1715">
        <v>1</v>
      </c>
      <c r="P1715">
        <v>0</v>
      </c>
      <c r="Q1715">
        <v>3</v>
      </c>
      <c r="R1715">
        <v>8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3</v>
      </c>
      <c r="Z1715">
        <v>11</v>
      </c>
      <c r="AA1715">
        <v>0</v>
      </c>
      <c r="AB1715">
        <v>49</v>
      </c>
      <c r="AC1715" t="str" cm="1">
        <f t="array" ref="AC1715">_xlfn.IFS(AB1715 &lt; 30, "&lt; 30", AB1715 &lt; 40, "30-39", AB1715 &lt; 50, "40-49", AB1715 &gt;= 50, "50+")</f>
        <v>40-49</v>
      </c>
      <c r="AD1715">
        <v>2359</v>
      </c>
      <c r="AE1715">
        <v>0</v>
      </c>
      <c r="AF1715">
        <v>1</v>
      </c>
      <c r="AG1715">
        <v>0</v>
      </c>
      <c r="AH1715">
        <v>0</v>
      </c>
      <c r="AI1715">
        <v>0</v>
      </c>
      <c r="AJ1715" t="str" cm="1">
        <f t="array" ref="AJ171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1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15">
        <v>0</v>
      </c>
      <c r="AM1715">
        <v>0</v>
      </c>
      <c r="AN1715">
        <v>0</v>
      </c>
      <c r="AO1715">
        <v>0</v>
      </c>
      <c r="AP1715">
        <v>1</v>
      </c>
      <c r="AQ1715" t="str" cm="1">
        <f t="array" ref="AQ171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715" t="str" cm="1">
        <f t="array" ref="AR171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15">
        <v>39</v>
      </c>
      <c r="AT1715">
        <v>36</v>
      </c>
      <c r="AU1715">
        <v>0</v>
      </c>
      <c r="AV1715">
        <v>1</v>
      </c>
      <c r="AW1715" t="s">
        <v>45</v>
      </c>
      <c r="AX1715" t="s">
        <v>13</v>
      </c>
      <c r="AY1715" t="str">
        <f t="shared" si="235"/>
        <v>Store</v>
      </c>
      <c r="AZ1715">
        <v>4</v>
      </c>
      <c r="BA1715" t="s">
        <v>44</v>
      </c>
      <c r="BB1715">
        <f t="shared" si="236"/>
        <v>4</v>
      </c>
      <c r="BC1715">
        <f t="shared" si="237"/>
        <v>42</v>
      </c>
      <c r="BD1715">
        <f t="shared" si="238"/>
        <v>9</v>
      </c>
      <c r="BE1715">
        <f t="shared" si="239"/>
        <v>0</v>
      </c>
      <c r="BF1715">
        <f t="shared" si="240"/>
        <v>1</v>
      </c>
      <c r="BG1715">
        <f t="shared" si="241"/>
        <v>10</v>
      </c>
      <c r="BH1715">
        <f t="shared" si="242"/>
        <v>2</v>
      </c>
      <c r="BI1715" t="str">
        <f>VLOOKUP(BH1715,'Additional Data'!$E$1:$F$12,2,FALSE)</f>
        <v>Churned Customer</v>
      </c>
      <c r="BJ1715" t="str">
        <f>IF(G1715 &lt;= 'Additional Data'!$Q$2, "Low", IF(G1715 &lt;= 'Additional Data'!$Q$3, "Medium", "High"))</f>
        <v>Low</v>
      </c>
      <c r="BK1715" t="str">
        <f>IF(K1715 &lt;= 'Additional Data'!$V$2, "Low", IF(K1715 &lt;= 'Additional Data'!$V$3, "Medium", "High"))</f>
        <v>Medium</v>
      </c>
      <c r="BL1715" t="str">
        <f>IF(L1715 &lt;= 'Additional Data'!$AA$2, "Low", IF(L1715 &lt;= 'Additional Data'!$AA$3, "Medium", "High"))</f>
        <v>Low</v>
      </c>
      <c r="BM1715">
        <v>1714</v>
      </c>
    </row>
    <row r="1716" spans="1:65" x14ac:dyDescent="0.25">
      <c r="A1716">
        <v>55761</v>
      </c>
      <c r="B1716" t="str">
        <f>IF(A1716 &lt;= 'Additional Data'!$B$2,"Low", IF(A1716 &lt;='Additional Data'!$B$3, "Medium", "High"))</f>
        <v>Medium</v>
      </c>
      <c r="C1716">
        <v>0</v>
      </c>
      <c r="D1716">
        <v>1</v>
      </c>
      <c r="E1716">
        <v>97</v>
      </c>
      <c r="F1716" t="str">
        <f t="shared" si="234"/>
        <v>Old</v>
      </c>
      <c r="G1716">
        <v>136</v>
      </c>
      <c r="H1716">
        <v>1</v>
      </c>
      <c r="I1716">
        <v>12</v>
      </c>
      <c r="J1716">
        <v>0</v>
      </c>
      <c r="K1716">
        <v>3</v>
      </c>
      <c r="L1716">
        <v>32</v>
      </c>
      <c r="M1716">
        <f>INDEX('Additional Data'!$H$2:$M$2, MATCH(MAX(G1716:L1716), G1716:L1716,0))</f>
        <v>0</v>
      </c>
      <c r="N1716">
        <v>2</v>
      </c>
      <c r="O1716">
        <v>4</v>
      </c>
      <c r="P1716">
        <v>1</v>
      </c>
      <c r="Q1716">
        <v>3</v>
      </c>
      <c r="R1716">
        <v>6</v>
      </c>
      <c r="S1716">
        <v>0</v>
      </c>
      <c r="T1716">
        <v>1</v>
      </c>
      <c r="U1716">
        <v>0</v>
      </c>
      <c r="V1716">
        <v>0</v>
      </c>
      <c r="W1716">
        <v>0</v>
      </c>
      <c r="X1716">
        <v>0</v>
      </c>
      <c r="Y1716">
        <v>3</v>
      </c>
      <c r="Z1716">
        <v>11</v>
      </c>
      <c r="AA1716">
        <v>0</v>
      </c>
      <c r="AB1716">
        <v>56</v>
      </c>
      <c r="AC1716" t="str" cm="1">
        <f t="array" ref="AC1716">_xlfn.IFS(AB1716 &lt; 30, "&lt; 30", AB1716 &lt; 40, "30-39", AB1716 &lt; 50, "40-49", AB1716 &gt;= 50, "50+")</f>
        <v>50+</v>
      </c>
      <c r="AD1716">
        <v>2225</v>
      </c>
      <c r="AE1716">
        <v>0</v>
      </c>
      <c r="AF1716">
        <v>0</v>
      </c>
      <c r="AG1716">
        <v>0</v>
      </c>
      <c r="AH1716">
        <v>1</v>
      </c>
      <c r="AI1716">
        <v>0</v>
      </c>
      <c r="AJ1716" t="str" cm="1">
        <f t="array" ref="AJ171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1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16">
        <v>0</v>
      </c>
      <c r="AM1716">
        <v>0</v>
      </c>
      <c r="AN1716">
        <v>1</v>
      </c>
      <c r="AO1716">
        <v>0</v>
      </c>
      <c r="AP1716">
        <v>0</v>
      </c>
      <c r="AQ1716" t="str" cm="1">
        <f t="array" ref="AQ171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16" t="str" cm="1">
        <f t="array" ref="AR171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16">
        <v>152</v>
      </c>
      <c r="AT1716">
        <v>120</v>
      </c>
      <c r="AU1716">
        <v>1</v>
      </c>
      <c r="AV1716">
        <v>1</v>
      </c>
      <c r="AW1716" t="s">
        <v>47</v>
      </c>
      <c r="AX1716" t="s">
        <v>11</v>
      </c>
      <c r="AY1716" t="str">
        <f t="shared" si="235"/>
        <v>Web</v>
      </c>
      <c r="AZ1716">
        <v>8</v>
      </c>
      <c r="BA1716" t="s">
        <v>48</v>
      </c>
      <c r="BB1716">
        <f t="shared" si="236"/>
        <v>8</v>
      </c>
      <c r="BC1716">
        <f t="shared" si="237"/>
        <v>184</v>
      </c>
      <c r="BD1716">
        <f t="shared" si="238"/>
        <v>0.99999999999999978</v>
      </c>
      <c r="BE1716">
        <f t="shared" si="239"/>
        <v>3</v>
      </c>
      <c r="BF1716">
        <f t="shared" si="240"/>
        <v>3</v>
      </c>
      <c r="BG1716">
        <f t="shared" si="241"/>
        <v>7</v>
      </c>
      <c r="BH1716">
        <f t="shared" si="242"/>
        <v>1</v>
      </c>
      <c r="BI1716" t="str">
        <f>VLOOKUP(BH1716,'Additional Data'!$E$1:$F$12,2,FALSE)</f>
        <v>Churned Customer</v>
      </c>
      <c r="BJ1716" t="str">
        <f>IF(G1716 &lt;= 'Additional Data'!$Q$2, "Low", IF(G1716 &lt;= 'Additional Data'!$Q$3, "Medium", "High"))</f>
        <v>Medium</v>
      </c>
      <c r="BK1716" t="str">
        <f>IF(K1716 &lt;= 'Additional Data'!$V$2, "Low", IF(K1716 &lt;= 'Additional Data'!$V$3, "Medium", "High"))</f>
        <v>Medium</v>
      </c>
      <c r="BL1716" t="str">
        <f>IF(L1716 &lt;= 'Additional Data'!$AA$2, "Low", IF(L1716 &lt;= 'Additional Data'!$AA$3, "Medium", "High"))</f>
        <v>Medium</v>
      </c>
      <c r="BM1716">
        <v>1715</v>
      </c>
    </row>
    <row r="1717" spans="1:65" x14ac:dyDescent="0.25">
      <c r="A1717">
        <v>37292</v>
      </c>
      <c r="B1717" t="str">
        <f>IF(A1717 &lt;= 'Additional Data'!$B$2,"Low", IF(A1717 &lt;='Additional Data'!$B$3, "Medium", "High"))</f>
        <v>Medium</v>
      </c>
      <c r="C1717">
        <v>1</v>
      </c>
      <c r="D1717">
        <v>0</v>
      </c>
      <c r="E1717">
        <v>32</v>
      </c>
      <c r="F1717" t="str">
        <f t="shared" si="234"/>
        <v>Mid</v>
      </c>
      <c r="G1717">
        <v>275</v>
      </c>
      <c r="H1717">
        <v>0</v>
      </c>
      <c r="I1717">
        <v>86</v>
      </c>
      <c r="J1717">
        <v>10</v>
      </c>
      <c r="K1717">
        <v>23</v>
      </c>
      <c r="L1717">
        <v>66</v>
      </c>
      <c r="M1717">
        <f>INDEX('Additional Data'!$H$2:$M$2, MATCH(MAX(G1717:L1717), G1717:L1717,0))</f>
        <v>0</v>
      </c>
      <c r="N1717">
        <v>5</v>
      </c>
      <c r="O1717">
        <v>6</v>
      </c>
      <c r="P1717">
        <v>3</v>
      </c>
      <c r="Q1717">
        <v>5</v>
      </c>
      <c r="R1717">
        <v>8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3</v>
      </c>
      <c r="Z1717">
        <v>11</v>
      </c>
      <c r="AA1717">
        <v>0</v>
      </c>
      <c r="AB1717">
        <v>37</v>
      </c>
      <c r="AC1717" t="str" cm="1">
        <f t="array" ref="AC1717">_xlfn.IFS(AB1717 &lt; 30, "&lt; 30", AB1717 &lt; 40, "30-39", AB1717 &lt; 50, "40-49", AB1717 &gt;= 50, "50+")</f>
        <v>30-39</v>
      </c>
      <c r="AD1717">
        <v>2596</v>
      </c>
      <c r="AE1717">
        <v>0</v>
      </c>
      <c r="AF1717">
        <v>0</v>
      </c>
      <c r="AG1717">
        <v>0</v>
      </c>
      <c r="AH1717">
        <v>1</v>
      </c>
      <c r="AI1717">
        <v>0</v>
      </c>
      <c r="AJ1717" t="str" cm="1">
        <f t="array" ref="AJ171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1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17">
        <v>0</v>
      </c>
      <c r="AM1717">
        <v>0</v>
      </c>
      <c r="AN1717">
        <v>1</v>
      </c>
      <c r="AO1717">
        <v>0</v>
      </c>
      <c r="AP1717">
        <v>0</v>
      </c>
      <c r="AQ1717" t="str" cm="1">
        <f t="array" ref="AQ171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17" t="str" cm="1">
        <f t="array" ref="AR171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17">
        <v>394</v>
      </c>
      <c r="AT1717">
        <v>328</v>
      </c>
      <c r="AU1717">
        <v>0</v>
      </c>
      <c r="AV1717">
        <v>1</v>
      </c>
      <c r="AW1717" t="s">
        <v>46</v>
      </c>
      <c r="AX1717" t="s">
        <v>11</v>
      </c>
      <c r="AY1717" t="str">
        <f t="shared" si="235"/>
        <v>Web</v>
      </c>
      <c r="AZ1717">
        <v>14</v>
      </c>
      <c r="BA1717" t="s">
        <v>44</v>
      </c>
      <c r="BB1717">
        <f t="shared" si="236"/>
        <v>14</v>
      </c>
      <c r="BC1717">
        <f t="shared" si="237"/>
        <v>460</v>
      </c>
      <c r="BD1717">
        <f t="shared" si="238"/>
        <v>7</v>
      </c>
      <c r="BE1717">
        <f t="shared" si="239"/>
        <v>5</v>
      </c>
      <c r="BF1717">
        <f t="shared" si="240"/>
        <v>5</v>
      </c>
      <c r="BG1717">
        <f t="shared" si="241"/>
        <v>17</v>
      </c>
      <c r="BH1717">
        <f t="shared" si="242"/>
        <v>5</v>
      </c>
      <c r="BI1717" t="str">
        <f>VLOOKUP(BH1717,'Additional Data'!$E$1:$F$12,2,FALSE)</f>
        <v>Loyal Customer</v>
      </c>
      <c r="BJ1717" t="str">
        <f>IF(G1717 &lt;= 'Additional Data'!$Q$2, "Low", IF(G1717 &lt;= 'Additional Data'!$Q$3, "Medium", "High"))</f>
        <v>Medium</v>
      </c>
      <c r="BK1717" t="str">
        <f>IF(K1717 &lt;= 'Additional Data'!$V$2, "Low", IF(K1717 &lt;= 'Additional Data'!$V$3, "Medium", "High"))</f>
        <v>Medium</v>
      </c>
      <c r="BL1717" t="str">
        <f>IF(L1717 &lt;= 'Additional Data'!$AA$2, "Low", IF(L1717 &lt;= 'Additional Data'!$AA$3, "Medium", "High"))</f>
        <v>High</v>
      </c>
      <c r="BM1717">
        <v>1716</v>
      </c>
    </row>
    <row r="1718" spans="1:65" x14ac:dyDescent="0.25">
      <c r="A1718">
        <v>45576</v>
      </c>
      <c r="B1718" t="str">
        <f>IF(A1718 &lt;= 'Additional Data'!$B$2,"Low", IF(A1718 &lt;='Additional Data'!$B$3, "Medium", "High"))</f>
        <v>Medium</v>
      </c>
      <c r="C1718">
        <v>0</v>
      </c>
      <c r="D1718">
        <v>0</v>
      </c>
      <c r="E1718">
        <v>9</v>
      </c>
      <c r="F1718" t="str">
        <f t="shared" si="234"/>
        <v>Recent</v>
      </c>
      <c r="G1718">
        <v>56</v>
      </c>
      <c r="H1718">
        <v>19</v>
      </c>
      <c r="I1718">
        <v>29</v>
      </c>
      <c r="J1718">
        <v>2</v>
      </c>
      <c r="K1718">
        <v>14</v>
      </c>
      <c r="L1718">
        <v>25</v>
      </c>
      <c r="M1718">
        <f>INDEX('Additional Data'!$H$2:$M$2, MATCH(MAX(G1718:L1718), G1718:L1718,0))</f>
        <v>0</v>
      </c>
      <c r="N1718">
        <v>1</v>
      </c>
      <c r="O1718">
        <v>3</v>
      </c>
      <c r="P1718">
        <v>1</v>
      </c>
      <c r="Q1718">
        <v>3</v>
      </c>
      <c r="R1718">
        <v>8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3</v>
      </c>
      <c r="Z1718">
        <v>11</v>
      </c>
      <c r="AA1718">
        <v>1</v>
      </c>
      <c r="AB1718">
        <v>75</v>
      </c>
      <c r="AC1718" t="str" cm="1">
        <f t="array" ref="AC1718">_xlfn.IFS(AB1718 &lt; 30, "&lt; 30", AB1718 &lt; 40, "30-39", AB1718 &lt; 50, "40-49", AB1718 &gt;= 50, "50+")</f>
        <v>50+</v>
      </c>
      <c r="AD1718">
        <v>2191</v>
      </c>
      <c r="AE1718">
        <v>0</v>
      </c>
      <c r="AF1718">
        <v>0</v>
      </c>
      <c r="AG1718">
        <v>1</v>
      </c>
      <c r="AH1718">
        <v>0</v>
      </c>
      <c r="AI1718">
        <v>0</v>
      </c>
      <c r="AJ1718" t="str" cm="1">
        <f t="array" ref="AJ171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71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18">
        <v>0</v>
      </c>
      <c r="AM1718">
        <v>0</v>
      </c>
      <c r="AN1718">
        <v>0</v>
      </c>
      <c r="AO1718">
        <v>0</v>
      </c>
      <c r="AP1718">
        <v>1</v>
      </c>
      <c r="AQ1718" t="str" cm="1">
        <f t="array" ref="AQ171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718" t="str" cm="1">
        <f t="array" ref="AR171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18">
        <v>120</v>
      </c>
      <c r="AT1718">
        <v>95</v>
      </c>
      <c r="AU1718">
        <v>0</v>
      </c>
      <c r="AV1718">
        <v>0</v>
      </c>
      <c r="AW1718" t="s">
        <v>47</v>
      </c>
      <c r="AX1718" t="s">
        <v>11</v>
      </c>
      <c r="AY1718" t="str">
        <f t="shared" si="235"/>
        <v>Web</v>
      </c>
      <c r="AZ1718">
        <v>7</v>
      </c>
      <c r="BA1718" t="s">
        <v>44</v>
      </c>
      <c r="BB1718">
        <f t="shared" si="236"/>
        <v>7</v>
      </c>
      <c r="BC1718">
        <f t="shared" si="237"/>
        <v>145</v>
      </c>
      <c r="BD1718">
        <f t="shared" si="238"/>
        <v>10</v>
      </c>
      <c r="BE1718">
        <f t="shared" si="239"/>
        <v>3</v>
      </c>
      <c r="BF1718">
        <f t="shared" si="240"/>
        <v>3</v>
      </c>
      <c r="BG1718">
        <f t="shared" si="241"/>
        <v>16</v>
      </c>
      <c r="BH1718">
        <f t="shared" si="242"/>
        <v>5</v>
      </c>
      <c r="BI1718" t="str">
        <f>VLOOKUP(BH1718,'Additional Data'!$E$1:$F$12,2,FALSE)</f>
        <v>Loyal Customer</v>
      </c>
      <c r="BJ1718" t="str">
        <f>IF(G1718 &lt;= 'Additional Data'!$Q$2, "Low", IF(G1718 &lt;= 'Additional Data'!$Q$3, "Medium", "High"))</f>
        <v>Medium</v>
      </c>
      <c r="BK1718" t="str">
        <f>IF(K1718 &lt;= 'Additional Data'!$V$2, "Low", IF(K1718 &lt;= 'Additional Data'!$V$3, "Medium", "High"))</f>
        <v>Medium</v>
      </c>
      <c r="BL1718" t="str">
        <f>IF(L1718 &lt;= 'Additional Data'!$AA$2, "Low", IF(L1718 &lt;= 'Additional Data'!$AA$3, "Medium", "High"))</f>
        <v>Medium</v>
      </c>
      <c r="BM1718">
        <v>1717</v>
      </c>
    </row>
    <row r="1719" spans="1:65" x14ac:dyDescent="0.25">
      <c r="A1719">
        <v>70321</v>
      </c>
      <c r="B1719" t="str">
        <f>IF(A1719 &lt;= 'Additional Data'!$B$2,"Low", IF(A1719 &lt;='Additional Data'!$B$3, "Medium", "High"))</f>
        <v>High</v>
      </c>
      <c r="C1719">
        <v>0</v>
      </c>
      <c r="D1719">
        <v>0</v>
      </c>
      <c r="E1719">
        <v>6</v>
      </c>
      <c r="F1719" t="str">
        <f t="shared" si="234"/>
        <v>Very Recent</v>
      </c>
      <c r="G1719">
        <v>303</v>
      </c>
      <c r="H1719">
        <v>23</v>
      </c>
      <c r="I1719">
        <v>751</v>
      </c>
      <c r="J1719">
        <v>82</v>
      </c>
      <c r="K1719">
        <v>26</v>
      </c>
      <c r="L1719">
        <v>191</v>
      </c>
      <c r="M1719">
        <f>INDEX('Additional Data'!$H$2:$M$2, MATCH(MAX(G1719:L1719), G1719:L1719,0))</f>
        <v>0</v>
      </c>
      <c r="N1719">
        <v>1</v>
      </c>
      <c r="O1719">
        <v>6</v>
      </c>
      <c r="P1719">
        <v>5</v>
      </c>
      <c r="Q1719">
        <v>13</v>
      </c>
      <c r="R1719">
        <v>4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3</v>
      </c>
      <c r="Z1719">
        <v>11</v>
      </c>
      <c r="AA1719">
        <v>1</v>
      </c>
      <c r="AB1719">
        <v>73</v>
      </c>
      <c r="AC1719" t="str" cm="1">
        <f t="array" ref="AC1719">_xlfn.IFS(AB1719 &lt; 30, "&lt; 30", AB1719 &lt; 40, "30-39", AB1719 &lt; 50, "40-49", AB1719 &gt;= 50, "50+")</f>
        <v>50+</v>
      </c>
      <c r="AD1719">
        <v>2688</v>
      </c>
      <c r="AE1719">
        <v>0</v>
      </c>
      <c r="AF1719">
        <v>0</v>
      </c>
      <c r="AG1719">
        <v>0</v>
      </c>
      <c r="AH1719">
        <v>1</v>
      </c>
      <c r="AI1719">
        <v>0</v>
      </c>
      <c r="AJ1719" t="str" cm="1">
        <f t="array" ref="AJ171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1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19">
        <v>0</v>
      </c>
      <c r="AM1719">
        <v>0</v>
      </c>
      <c r="AN1719">
        <v>1</v>
      </c>
      <c r="AO1719">
        <v>0</v>
      </c>
      <c r="AP1719">
        <v>0</v>
      </c>
      <c r="AQ1719" t="str" cm="1">
        <f t="array" ref="AQ171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19" t="str" cm="1">
        <f t="array" ref="AR171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19">
        <v>1185</v>
      </c>
      <c r="AT1719">
        <v>994</v>
      </c>
      <c r="AU1719">
        <v>0</v>
      </c>
      <c r="AV1719">
        <v>0</v>
      </c>
      <c r="AW1719" t="s">
        <v>43</v>
      </c>
      <c r="AX1719" t="s">
        <v>13</v>
      </c>
      <c r="AY1719" t="str">
        <f t="shared" si="235"/>
        <v>Store</v>
      </c>
      <c r="AZ1719">
        <v>24</v>
      </c>
      <c r="BA1719" t="s">
        <v>44</v>
      </c>
      <c r="BB1719">
        <f t="shared" si="236"/>
        <v>24</v>
      </c>
      <c r="BC1719">
        <f t="shared" si="237"/>
        <v>1376</v>
      </c>
      <c r="BD1719">
        <f t="shared" si="238"/>
        <v>10</v>
      </c>
      <c r="BE1719">
        <f t="shared" si="239"/>
        <v>9</v>
      </c>
      <c r="BF1719">
        <f t="shared" si="240"/>
        <v>8</v>
      </c>
      <c r="BG1719">
        <f t="shared" si="241"/>
        <v>27</v>
      </c>
      <c r="BH1719">
        <f t="shared" si="242"/>
        <v>9</v>
      </c>
      <c r="BI1719" t="str">
        <f>VLOOKUP(BH1719,'Additional Data'!$E$1:$F$12,2,FALSE)</f>
        <v>Top Customer</v>
      </c>
      <c r="BJ1719" t="str">
        <f>IF(G1719 &lt;= 'Additional Data'!$Q$2, "Low", IF(G1719 &lt;= 'Additional Data'!$Q$3, "Medium", "High"))</f>
        <v>Medium</v>
      </c>
      <c r="BK1719" t="str">
        <f>IF(K1719 &lt;= 'Additional Data'!$V$2, "Low", IF(K1719 &lt;= 'Additional Data'!$V$3, "Medium", "High"))</f>
        <v>Medium</v>
      </c>
      <c r="BL1719" t="str">
        <f>IF(L1719 &lt;= 'Additional Data'!$AA$2, "Low", IF(L1719 &lt;= 'Additional Data'!$AA$3, "Medium", "High"))</f>
        <v>High</v>
      </c>
      <c r="BM1719">
        <v>1718</v>
      </c>
    </row>
    <row r="1720" spans="1:65" x14ac:dyDescent="0.25">
      <c r="A1720">
        <v>58086</v>
      </c>
      <c r="B1720" t="str">
        <f>IF(A1720 &lt;= 'Additional Data'!$B$2,"Low", IF(A1720 &lt;='Additional Data'!$B$3, "Medium", "High"))</f>
        <v>Medium</v>
      </c>
      <c r="C1720">
        <v>0</v>
      </c>
      <c r="D1720">
        <v>1</v>
      </c>
      <c r="E1720">
        <v>80</v>
      </c>
      <c r="F1720" t="str">
        <f t="shared" si="234"/>
        <v>Old</v>
      </c>
      <c r="G1720">
        <v>708</v>
      </c>
      <c r="H1720">
        <v>7</v>
      </c>
      <c r="I1720">
        <v>62</v>
      </c>
      <c r="J1720">
        <v>0</v>
      </c>
      <c r="K1720">
        <v>0</v>
      </c>
      <c r="L1720">
        <v>15</v>
      </c>
      <c r="M1720">
        <f>INDEX('Additional Data'!$H$2:$M$2, MATCH(MAX(G1720:L1720), G1720:L1720,0))</f>
        <v>0</v>
      </c>
      <c r="N1720">
        <v>2</v>
      </c>
      <c r="O1720">
        <v>11</v>
      </c>
      <c r="P1720">
        <v>3</v>
      </c>
      <c r="Q1720">
        <v>7</v>
      </c>
      <c r="R1720">
        <v>8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3</v>
      </c>
      <c r="Z1720">
        <v>11</v>
      </c>
      <c r="AA1720">
        <v>0</v>
      </c>
      <c r="AB1720">
        <v>51</v>
      </c>
      <c r="AC1720" t="str" cm="1">
        <f t="array" ref="AC1720">_xlfn.IFS(AB1720 &lt; 30, "&lt; 30", AB1720 &lt; 40, "30-39", AB1720 &lt; 50, "40-49", AB1720 &gt;= 50, "50+")</f>
        <v>50+</v>
      </c>
      <c r="AD1720">
        <v>2684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 t="str" cm="1">
        <f t="array" ref="AJ172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72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20">
        <v>0</v>
      </c>
      <c r="AM1720">
        <v>0</v>
      </c>
      <c r="AN1720">
        <v>0</v>
      </c>
      <c r="AO1720">
        <v>0</v>
      </c>
      <c r="AP1720">
        <v>1</v>
      </c>
      <c r="AQ1720" t="str" cm="1">
        <f t="array" ref="AQ172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720" t="str" cm="1">
        <f t="array" ref="AR172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20">
        <v>777</v>
      </c>
      <c r="AT1720">
        <v>762</v>
      </c>
      <c r="AU1720">
        <v>0</v>
      </c>
      <c r="AV1720">
        <v>1</v>
      </c>
      <c r="AW1720" t="s">
        <v>46</v>
      </c>
      <c r="AX1720" t="s">
        <v>11</v>
      </c>
      <c r="AY1720" t="str">
        <f t="shared" si="235"/>
        <v>Web</v>
      </c>
      <c r="AZ1720">
        <v>21</v>
      </c>
      <c r="BA1720" t="s">
        <v>44</v>
      </c>
      <c r="BB1720">
        <f t="shared" si="236"/>
        <v>21</v>
      </c>
      <c r="BC1720">
        <f t="shared" si="237"/>
        <v>792</v>
      </c>
      <c r="BD1720">
        <f t="shared" si="238"/>
        <v>1.9999999999999996</v>
      </c>
      <c r="BE1720">
        <f t="shared" si="239"/>
        <v>8</v>
      </c>
      <c r="BF1720">
        <f t="shared" si="240"/>
        <v>6</v>
      </c>
      <c r="BG1720">
        <f t="shared" si="241"/>
        <v>16</v>
      </c>
      <c r="BH1720">
        <f t="shared" si="242"/>
        <v>5</v>
      </c>
      <c r="BI1720" t="str">
        <f>VLOOKUP(BH1720,'Additional Data'!$E$1:$F$12,2,FALSE)</f>
        <v>Loyal Customer</v>
      </c>
      <c r="BJ1720" t="str">
        <f>IF(G1720 &lt;= 'Additional Data'!$Q$2, "Low", IF(G1720 &lt;= 'Additional Data'!$Q$3, "Medium", "High"))</f>
        <v>High</v>
      </c>
      <c r="BK1720" t="str">
        <f>IF(K1720 &lt;= 'Additional Data'!$V$2, "Low", IF(K1720 &lt;= 'Additional Data'!$V$3, "Medium", "High"))</f>
        <v>Low</v>
      </c>
      <c r="BL1720" t="str">
        <f>IF(L1720 &lt;= 'Additional Data'!$AA$2, "Low", IF(L1720 &lt;= 'Additional Data'!$AA$3, "Medium", "High"))</f>
        <v>Medium</v>
      </c>
      <c r="BM1720">
        <v>1719</v>
      </c>
    </row>
    <row r="1721" spans="1:65" x14ac:dyDescent="0.25">
      <c r="A1721">
        <v>81795</v>
      </c>
      <c r="B1721" t="str">
        <f>IF(A1721 &lt;= 'Additional Data'!$B$2,"Low", IF(A1721 &lt;='Additional Data'!$B$3, "Medium", "High"))</f>
        <v>High</v>
      </c>
      <c r="C1721">
        <v>0</v>
      </c>
      <c r="D1721">
        <v>0</v>
      </c>
      <c r="E1721">
        <v>74</v>
      </c>
      <c r="F1721" t="str">
        <f t="shared" si="234"/>
        <v>Old</v>
      </c>
      <c r="G1721">
        <v>324</v>
      </c>
      <c r="H1721">
        <v>132</v>
      </c>
      <c r="I1721">
        <v>693</v>
      </c>
      <c r="J1721">
        <v>27</v>
      </c>
      <c r="K1721">
        <v>118</v>
      </c>
      <c r="L1721">
        <v>88</v>
      </c>
      <c r="M1721">
        <f>INDEX('Additional Data'!$H$2:$M$2, MATCH(MAX(G1721:L1721), G1721:L1721,0))</f>
        <v>0</v>
      </c>
      <c r="N1721">
        <v>1</v>
      </c>
      <c r="O1721">
        <v>4</v>
      </c>
      <c r="P1721">
        <v>11</v>
      </c>
      <c r="Q1721">
        <v>7</v>
      </c>
      <c r="R1721">
        <v>2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3</v>
      </c>
      <c r="Z1721">
        <v>11</v>
      </c>
      <c r="AA1721">
        <v>0</v>
      </c>
      <c r="AB1721">
        <v>68</v>
      </c>
      <c r="AC1721" t="str" cm="1">
        <f t="array" ref="AC1721">_xlfn.IFS(AB1721 &lt; 30, "&lt; 30", AB1721 &lt; 40, "30-39", AB1721 &lt; 50, "40-49", AB1721 &gt;= 50, "50+")</f>
        <v>50+</v>
      </c>
      <c r="AD1721">
        <v>2770</v>
      </c>
      <c r="AE1721">
        <v>0</v>
      </c>
      <c r="AF1721">
        <v>1</v>
      </c>
      <c r="AG1721">
        <v>0</v>
      </c>
      <c r="AH1721">
        <v>0</v>
      </c>
      <c r="AI1721">
        <v>0</v>
      </c>
      <c r="AJ1721" t="str" cm="1">
        <f t="array" ref="AJ172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2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21">
        <v>0</v>
      </c>
      <c r="AM1721">
        <v>0</v>
      </c>
      <c r="AN1721">
        <v>1</v>
      </c>
      <c r="AO1721">
        <v>0</v>
      </c>
      <c r="AP1721">
        <v>0</v>
      </c>
      <c r="AQ1721" t="str" cm="1">
        <f t="array" ref="AQ172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21" t="str" cm="1">
        <f t="array" ref="AR172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21">
        <v>1294</v>
      </c>
      <c r="AT1721">
        <v>1206</v>
      </c>
      <c r="AU1721">
        <v>0</v>
      </c>
      <c r="AV1721">
        <v>0</v>
      </c>
      <c r="AW1721" t="s">
        <v>43</v>
      </c>
      <c r="AX1721" t="s">
        <v>12</v>
      </c>
      <c r="AY1721" t="str">
        <f t="shared" si="235"/>
        <v>Catalog</v>
      </c>
      <c r="AZ1721">
        <v>22</v>
      </c>
      <c r="BA1721" t="s">
        <v>44</v>
      </c>
      <c r="BB1721">
        <f t="shared" si="236"/>
        <v>22</v>
      </c>
      <c r="BC1721">
        <f t="shared" si="237"/>
        <v>1382</v>
      </c>
      <c r="BD1721">
        <f t="shared" si="238"/>
        <v>3.0000000000000004</v>
      </c>
      <c r="BE1721">
        <f t="shared" si="239"/>
        <v>8</v>
      </c>
      <c r="BF1721">
        <f t="shared" si="240"/>
        <v>8</v>
      </c>
      <c r="BG1721">
        <f t="shared" si="241"/>
        <v>19</v>
      </c>
      <c r="BH1721">
        <f t="shared" si="242"/>
        <v>7</v>
      </c>
      <c r="BI1721" t="str">
        <f>VLOOKUP(BH1721,'Additional Data'!$E$1:$F$12,2,FALSE)</f>
        <v>Loyal Customer</v>
      </c>
      <c r="BJ1721" t="str">
        <f>IF(G1721 &lt;= 'Additional Data'!$Q$2, "Low", IF(G1721 &lt;= 'Additional Data'!$Q$3, "Medium", "High"))</f>
        <v>Medium</v>
      </c>
      <c r="BK1721" t="str">
        <f>IF(K1721 &lt;= 'Additional Data'!$V$2, "Low", IF(K1721 &lt;= 'Additional Data'!$V$3, "Medium", "High"))</f>
        <v>High</v>
      </c>
      <c r="BL1721" t="str">
        <f>IF(L1721 &lt;= 'Additional Data'!$AA$2, "Low", IF(L1721 &lt;= 'Additional Data'!$AA$3, "Medium", "High"))</f>
        <v>High</v>
      </c>
      <c r="BM1721">
        <v>1720</v>
      </c>
    </row>
    <row r="1722" spans="1:65" x14ac:dyDescent="0.25">
      <c r="A1722">
        <v>28389</v>
      </c>
      <c r="B1722" t="str">
        <f>IF(A1722 &lt;= 'Additional Data'!$B$2,"Low", IF(A1722 &lt;='Additional Data'!$B$3, "Medium", "High"))</f>
        <v>Low</v>
      </c>
      <c r="C1722">
        <v>0</v>
      </c>
      <c r="D1722">
        <v>0</v>
      </c>
      <c r="E1722">
        <v>49</v>
      </c>
      <c r="F1722" t="str">
        <f t="shared" si="234"/>
        <v>Mid</v>
      </c>
      <c r="G1722">
        <v>1</v>
      </c>
      <c r="H1722">
        <v>5</v>
      </c>
      <c r="I1722">
        <v>3</v>
      </c>
      <c r="J1722">
        <v>7</v>
      </c>
      <c r="K1722">
        <v>4</v>
      </c>
      <c r="L1722">
        <v>8</v>
      </c>
      <c r="M1722">
        <f>INDEX('Additional Data'!$H$2:$M$2, MATCH(MAX(G1722:L1722), G1722:L1722,0))</f>
        <v>0</v>
      </c>
      <c r="N1722">
        <v>1</v>
      </c>
      <c r="O1722">
        <v>1</v>
      </c>
      <c r="P1722">
        <v>0</v>
      </c>
      <c r="Q1722">
        <v>2</v>
      </c>
      <c r="R1722">
        <v>7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3</v>
      </c>
      <c r="Z1722">
        <v>11</v>
      </c>
      <c r="AA1722">
        <v>0</v>
      </c>
      <c r="AB1722">
        <v>73</v>
      </c>
      <c r="AC1722" t="str" cm="1">
        <f t="array" ref="AC1722">_xlfn.IFS(AB1722 &lt; 30, "&lt; 30", AB1722 &lt; 40, "30-39", AB1722 &lt; 50, "40-49", AB1722 &gt;= 50, "50+")</f>
        <v>50+</v>
      </c>
      <c r="AD1722">
        <v>2745</v>
      </c>
      <c r="AE1722">
        <v>0</v>
      </c>
      <c r="AF1722">
        <v>0</v>
      </c>
      <c r="AG1722">
        <v>0</v>
      </c>
      <c r="AH1722">
        <v>1</v>
      </c>
      <c r="AI1722">
        <v>0</v>
      </c>
      <c r="AJ1722" t="str" cm="1">
        <f t="array" ref="AJ172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2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22">
        <v>0</v>
      </c>
      <c r="AM1722">
        <v>1</v>
      </c>
      <c r="AN1722">
        <v>0</v>
      </c>
      <c r="AO1722">
        <v>0</v>
      </c>
      <c r="AP1722">
        <v>0</v>
      </c>
      <c r="AQ1722" t="str" cm="1">
        <f t="array" ref="AQ172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722" t="str" cm="1">
        <f t="array" ref="AR172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722">
        <v>20</v>
      </c>
      <c r="AT1722">
        <v>12</v>
      </c>
      <c r="AU1722">
        <v>0</v>
      </c>
      <c r="AV1722">
        <v>0</v>
      </c>
      <c r="AW1722" t="s">
        <v>45</v>
      </c>
      <c r="AX1722" t="s">
        <v>13</v>
      </c>
      <c r="AY1722" t="str">
        <f t="shared" si="235"/>
        <v>Store</v>
      </c>
      <c r="AZ1722">
        <v>3</v>
      </c>
      <c r="BA1722" t="s">
        <v>44</v>
      </c>
      <c r="BB1722">
        <f t="shared" si="236"/>
        <v>3</v>
      </c>
      <c r="BC1722">
        <f t="shared" si="237"/>
        <v>28</v>
      </c>
      <c r="BD1722">
        <f t="shared" si="238"/>
        <v>6</v>
      </c>
      <c r="BE1722">
        <f t="shared" si="239"/>
        <v>0</v>
      </c>
      <c r="BF1722">
        <f t="shared" si="240"/>
        <v>0</v>
      </c>
      <c r="BG1722">
        <f t="shared" si="241"/>
        <v>6</v>
      </c>
      <c r="BH1722">
        <f t="shared" si="242"/>
        <v>0</v>
      </c>
      <c r="BI1722" t="str">
        <f>VLOOKUP(BH1722,'Additional Data'!$E$1:$F$12,2,FALSE)</f>
        <v>Churned Customer</v>
      </c>
      <c r="BJ1722" t="str">
        <f>IF(G1722 &lt;= 'Additional Data'!$Q$2, "Low", IF(G1722 &lt;= 'Additional Data'!$Q$3, "Medium", "High"))</f>
        <v>Low</v>
      </c>
      <c r="BK1722" t="str">
        <f>IF(K1722 &lt;= 'Additional Data'!$V$2, "Low", IF(K1722 &lt;= 'Additional Data'!$V$3, "Medium", "High"))</f>
        <v>Medium</v>
      </c>
      <c r="BL1722" t="str">
        <f>IF(L1722 &lt;= 'Additional Data'!$AA$2, "Low", IF(L1722 &lt;= 'Additional Data'!$AA$3, "Medium", "High"))</f>
        <v>Low</v>
      </c>
      <c r="BM1722">
        <v>1721</v>
      </c>
    </row>
    <row r="1723" spans="1:65" x14ac:dyDescent="0.25">
      <c r="A1723">
        <v>66835</v>
      </c>
      <c r="B1723" t="str">
        <f>IF(A1723 &lt;= 'Additional Data'!$B$2,"Low", IF(A1723 &lt;='Additional Data'!$B$3, "Medium", "High"))</f>
        <v>Medium</v>
      </c>
      <c r="C1723">
        <v>0</v>
      </c>
      <c r="D1723">
        <v>0</v>
      </c>
      <c r="E1723">
        <v>21</v>
      </c>
      <c r="F1723" t="str">
        <f t="shared" si="234"/>
        <v>Recent</v>
      </c>
      <c r="G1723">
        <v>620</v>
      </c>
      <c r="H1723">
        <v>26</v>
      </c>
      <c r="I1723">
        <v>195</v>
      </c>
      <c r="J1723">
        <v>34</v>
      </c>
      <c r="K1723">
        <v>17</v>
      </c>
      <c r="L1723">
        <v>141</v>
      </c>
      <c r="M1723">
        <f>INDEX('Additional Data'!$H$2:$M$2, MATCH(MAX(G1723:L1723), G1723:L1723,0))</f>
        <v>0</v>
      </c>
      <c r="N1723">
        <v>1</v>
      </c>
      <c r="O1723">
        <v>6</v>
      </c>
      <c r="P1723">
        <v>4</v>
      </c>
      <c r="Q1723">
        <v>13</v>
      </c>
      <c r="R1723">
        <v>2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3</v>
      </c>
      <c r="Z1723">
        <v>11</v>
      </c>
      <c r="AA1723">
        <v>0</v>
      </c>
      <c r="AB1723">
        <v>74</v>
      </c>
      <c r="AC1723" t="str" cm="1">
        <f t="array" ref="AC1723">_xlfn.IFS(AB1723 &lt; 30, "&lt; 30", AB1723 &lt; 40, "30-39", AB1723 &lt; 50, "40-49", AB1723 &gt;= 50, "50+")</f>
        <v>50+</v>
      </c>
      <c r="AD1723">
        <v>2433</v>
      </c>
      <c r="AE1723">
        <v>0</v>
      </c>
      <c r="AF1723">
        <v>1</v>
      </c>
      <c r="AG1723">
        <v>0</v>
      </c>
      <c r="AH1723">
        <v>0</v>
      </c>
      <c r="AI1723">
        <v>0</v>
      </c>
      <c r="AJ1723" t="str" cm="1">
        <f t="array" ref="AJ172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2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23">
        <v>0</v>
      </c>
      <c r="AM1723">
        <v>0</v>
      </c>
      <c r="AN1723">
        <v>0</v>
      </c>
      <c r="AO1723">
        <v>1</v>
      </c>
      <c r="AP1723">
        <v>0</v>
      </c>
      <c r="AQ1723" t="str" cm="1">
        <f t="array" ref="AQ172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723" t="str" cm="1">
        <f t="array" ref="AR172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23">
        <v>892</v>
      </c>
      <c r="AT1723">
        <v>751</v>
      </c>
      <c r="AU1723">
        <v>0</v>
      </c>
      <c r="AV1723">
        <v>0</v>
      </c>
      <c r="AW1723" t="s">
        <v>46</v>
      </c>
      <c r="AX1723" t="s">
        <v>13</v>
      </c>
      <c r="AY1723" t="str">
        <f t="shared" si="235"/>
        <v>Store</v>
      </c>
      <c r="AZ1723">
        <v>23</v>
      </c>
      <c r="BA1723" t="s">
        <v>44</v>
      </c>
      <c r="BB1723">
        <f t="shared" si="236"/>
        <v>23</v>
      </c>
      <c r="BC1723">
        <f t="shared" si="237"/>
        <v>1033</v>
      </c>
      <c r="BD1723">
        <f t="shared" si="238"/>
        <v>8</v>
      </c>
      <c r="BE1723">
        <f t="shared" si="239"/>
        <v>9</v>
      </c>
      <c r="BF1723">
        <f t="shared" si="240"/>
        <v>7</v>
      </c>
      <c r="BG1723">
        <f t="shared" si="241"/>
        <v>24</v>
      </c>
      <c r="BH1723">
        <f t="shared" si="242"/>
        <v>9</v>
      </c>
      <c r="BI1723" t="str">
        <f>VLOOKUP(BH1723,'Additional Data'!$E$1:$F$12,2,FALSE)</f>
        <v>Top Customer</v>
      </c>
      <c r="BJ1723" t="str">
        <f>IF(G1723 &lt;= 'Additional Data'!$Q$2, "Low", IF(G1723 &lt;= 'Additional Data'!$Q$3, "Medium", "High"))</f>
        <v>High</v>
      </c>
      <c r="BK1723" t="str">
        <f>IF(K1723 &lt;= 'Additional Data'!$V$2, "Low", IF(K1723 &lt;= 'Additional Data'!$V$3, "Medium", "High"))</f>
        <v>Medium</v>
      </c>
      <c r="BL1723" t="str">
        <f>IF(L1723 &lt;= 'Additional Data'!$AA$2, "Low", IF(L1723 &lt;= 'Additional Data'!$AA$3, "Medium", "High"))</f>
        <v>High</v>
      </c>
      <c r="BM1723">
        <v>1722</v>
      </c>
    </row>
    <row r="1724" spans="1:65" x14ac:dyDescent="0.25">
      <c r="A1724">
        <v>69901</v>
      </c>
      <c r="B1724" t="str">
        <f>IF(A1724 &lt;= 'Additional Data'!$B$2,"Low", IF(A1724 &lt;='Additional Data'!$B$3, "Medium", "High"))</f>
        <v>High</v>
      </c>
      <c r="C1724">
        <v>0</v>
      </c>
      <c r="D1724">
        <v>1</v>
      </c>
      <c r="E1724">
        <v>95</v>
      </c>
      <c r="F1724" t="str">
        <f t="shared" si="234"/>
        <v>Old</v>
      </c>
      <c r="G1724">
        <v>312</v>
      </c>
      <c r="H1724">
        <v>21</v>
      </c>
      <c r="I1724">
        <v>206</v>
      </c>
      <c r="J1724">
        <v>102</v>
      </c>
      <c r="K1724">
        <v>92</v>
      </c>
      <c r="L1724">
        <v>149</v>
      </c>
      <c r="M1724">
        <f>INDEX('Additional Data'!$H$2:$M$2, MATCH(MAX(G1724:L1724), G1724:L1724,0))</f>
        <v>0</v>
      </c>
      <c r="N1724">
        <v>3</v>
      </c>
      <c r="O1724">
        <v>7</v>
      </c>
      <c r="P1724">
        <v>3</v>
      </c>
      <c r="Q1724">
        <v>10</v>
      </c>
      <c r="R1724">
        <v>5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3</v>
      </c>
      <c r="Z1724">
        <v>11</v>
      </c>
      <c r="AA1724">
        <v>0</v>
      </c>
      <c r="AB1724">
        <v>51</v>
      </c>
      <c r="AC1724" t="str" cm="1">
        <f t="array" ref="AC1724">_xlfn.IFS(AB1724 &lt; 30, "&lt; 30", AB1724 &lt; 40, "30-39", AB1724 &lt; 50, "40-49", AB1724 &gt;= 50, "50+")</f>
        <v>50+</v>
      </c>
      <c r="AD1724">
        <v>2555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 t="str" cm="1">
        <f t="array" ref="AJ172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72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24">
        <v>0</v>
      </c>
      <c r="AM1724">
        <v>0</v>
      </c>
      <c r="AN1724">
        <v>1</v>
      </c>
      <c r="AO1724">
        <v>0</v>
      </c>
      <c r="AP1724">
        <v>0</v>
      </c>
      <c r="AQ1724" t="str" cm="1">
        <f t="array" ref="AQ172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24" t="str" cm="1">
        <f t="array" ref="AR172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24">
        <v>733</v>
      </c>
      <c r="AT1724">
        <v>584</v>
      </c>
      <c r="AU1724">
        <v>0</v>
      </c>
      <c r="AV1724">
        <v>1</v>
      </c>
      <c r="AW1724" t="s">
        <v>46</v>
      </c>
      <c r="AX1724" t="s">
        <v>13</v>
      </c>
      <c r="AY1724" t="str">
        <f t="shared" si="235"/>
        <v>Store</v>
      </c>
      <c r="AZ1724">
        <v>20</v>
      </c>
      <c r="BA1724" t="s">
        <v>44</v>
      </c>
      <c r="BB1724">
        <f t="shared" si="236"/>
        <v>20</v>
      </c>
      <c r="BC1724">
        <f t="shared" si="237"/>
        <v>882</v>
      </c>
      <c r="BD1724">
        <f t="shared" si="238"/>
        <v>0.99999999999999978</v>
      </c>
      <c r="BE1724">
        <f t="shared" si="239"/>
        <v>7</v>
      </c>
      <c r="BF1724">
        <f t="shared" si="240"/>
        <v>6</v>
      </c>
      <c r="BG1724">
        <f t="shared" si="241"/>
        <v>14</v>
      </c>
      <c r="BH1724">
        <f t="shared" si="242"/>
        <v>4</v>
      </c>
      <c r="BI1724" t="str">
        <f>VLOOKUP(BH1724,'Additional Data'!$E$1:$F$12,2,FALSE)</f>
        <v>At Risk</v>
      </c>
      <c r="BJ1724" t="str">
        <f>IF(G1724 &lt;= 'Additional Data'!$Q$2, "Low", IF(G1724 &lt;= 'Additional Data'!$Q$3, "Medium", "High"))</f>
        <v>Medium</v>
      </c>
      <c r="BK1724" t="str">
        <f>IF(K1724 &lt;= 'Additional Data'!$V$2, "Low", IF(K1724 &lt;= 'Additional Data'!$V$3, "Medium", "High"))</f>
        <v>High</v>
      </c>
      <c r="BL1724" t="str">
        <f>IF(L1724 &lt;= 'Additional Data'!$AA$2, "Low", IF(L1724 &lt;= 'Additional Data'!$AA$3, "Medium", "High"))</f>
        <v>High</v>
      </c>
      <c r="BM1724">
        <v>1723</v>
      </c>
    </row>
    <row r="1725" spans="1:65" x14ac:dyDescent="0.25">
      <c r="A1725">
        <v>80360</v>
      </c>
      <c r="B1725" t="str">
        <f>IF(A1725 &lt;= 'Additional Data'!$B$2,"Low", IF(A1725 &lt;='Additional Data'!$B$3, "Medium", "High"))</f>
        <v>High</v>
      </c>
      <c r="C1725">
        <v>0</v>
      </c>
      <c r="D1725">
        <v>0</v>
      </c>
      <c r="E1725">
        <v>56</v>
      </c>
      <c r="F1725" t="str">
        <f t="shared" si="234"/>
        <v>Mid</v>
      </c>
      <c r="G1725">
        <v>1493</v>
      </c>
      <c r="H1725">
        <v>86</v>
      </c>
      <c r="I1725">
        <v>454</v>
      </c>
      <c r="J1725">
        <v>112</v>
      </c>
      <c r="K1725">
        <v>43</v>
      </c>
      <c r="L1725">
        <v>43</v>
      </c>
      <c r="M1725">
        <f>INDEX('Additional Data'!$H$2:$M$2, MATCH(MAX(G1725:L1725), G1725:L1725,0))</f>
        <v>0</v>
      </c>
      <c r="N1725">
        <v>2</v>
      </c>
      <c r="O1725">
        <v>4</v>
      </c>
      <c r="P1725">
        <v>4</v>
      </c>
      <c r="Q1725">
        <v>5</v>
      </c>
      <c r="R1725">
        <v>2</v>
      </c>
      <c r="S1725">
        <v>0</v>
      </c>
      <c r="T1725">
        <v>1</v>
      </c>
      <c r="U1725">
        <v>1</v>
      </c>
      <c r="V1725">
        <v>1</v>
      </c>
      <c r="W1725">
        <v>0</v>
      </c>
      <c r="X1725">
        <v>0</v>
      </c>
      <c r="Y1725">
        <v>3</v>
      </c>
      <c r="Z1725">
        <v>11</v>
      </c>
      <c r="AA1725">
        <v>0</v>
      </c>
      <c r="AB1725">
        <v>71</v>
      </c>
      <c r="AC1725" t="str" cm="1">
        <f t="array" ref="AC1725">_xlfn.IFS(AB1725 &lt; 30, "&lt; 30", AB1725 &lt; 40, "30-39", AB1725 &lt; 50, "40-49", AB1725 &gt;= 50, "50+")</f>
        <v>50+</v>
      </c>
      <c r="AD1725">
        <v>2642</v>
      </c>
      <c r="AE1725">
        <v>0</v>
      </c>
      <c r="AF1725">
        <v>1</v>
      </c>
      <c r="AG1725">
        <v>0</v>
      </c>
      <c r="AH1725">
        <v>0</v>
      </c>
      <c r="AI1725">
        <v>0</v>
      </c>
      <c r="AJ1725" t="str" cm="1">
        <f t="array" ref="AJ172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2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25">
        <v>0</v>
      </c>
      <c r="AM1725">
        <v>0</v>
      </c>
      <c r="AN1725">
        <v>0</v>
      </c>
      <c r="AO1725">
        <v>0</v>
      </c>
      <c r="AP1725">
        <v>1</v>
      </c>
      <c r="AQ1725" t="str" cm="1">
        <f t="array" ref="AQ172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725" t="str" cm="1">
        <f t="array" ref="AR172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25">
        <v>2188</v>
      </c>
      <c r="AT1725">
        <v>2145</v>
      </c>
      <c r="AU1725">
        <v>3</v>
      </c>
      <c r="AV1725">
        <v>0</v>
      </c>
      <c r="AW1725" t="s">
        <v>43</v>
      </c>
      <c r="AX1725" t="s">
        <v>13</v>
      </c>
      <c r="AY1725" t="str">
        <f t="shared" si="235"/>
        <v>Store</v>
      </c>
      <c r="AZ1725">
        <v>13</v>
      </c>
      <c r="BA1725" t="s">
        <v>48</v>
      </c>
      <c r="BB1725">
        <f t="shared" si="236"/>
        <v>13</v>
      </c>
      <c r="BC1725">
        <f t="shared" si="237"/>
        <v>2231</v>
      </c>
      <c r="BD1725">
        <f t="shared" si="238"/>
        <v>5</v>
      </c>
      <c r="BE1725">
        <f t="shared" si="239"/>
        <v>5</v>
      </c>
      <c r="BF1725">
        <f t="shared" si="240"/>
        <v>9</v>
      </c>
      <c r="BG1725">
        <f t="shared" si="241"/>
        <v>19</v>
      </c>
      <c r="BH1725">
        <f t="shared" si="242"/>
        <v>7</v>
      </c>
      <c r="BI1725" t="str">
        <f>VLOOKUP(BH1725,'Additional Data'!$E$1:$F$12,2,FALSE)</f>
        <v>Loyal Customer</v>
      </c>
      <c r="BJ1725" t="str">
        <f>IF(G1725 &lt;= 'Additional Data'!$Q$2, "Low", IF(G1725 &lt;= 'Additional Data'!$Q$3, "Medium", "High"))</f>
        <v>High</v>
      </c>
      <c r="BK1725" t="str">
        <f>IF(K1725 &lt;= 'Additional Data'!$V$2, "Low", IF(K1725 &lt;= 'Additional Data'!$V$3, "Medium", "High"))</f>
        <v>High</v>
      </c>
      <c r="BL1725" t="str">
        <f>IF(L1725 &lt;= 'Additional Data'!$AA$2, "Low", IF(L1725 &lt;= 'Additional Data'!$AA$3, "Medium", "High"))</f>
        <v>Medium</v>
      </c>
      <c r="BM1725">
        <v>1724</v>
      </c>
    </row>
    <row r="1726" spans="1:65" x14ac:dyDescent="0.25">
      <c r="A1726">
        <v>63342</v>
      </c>
      <c r="B1726" t="str">
        <f>IF(A1726 &lt;= 'Additional Data'!$B$2,"Low", IF(A1726 &lt;='Additional Data'!$B$3, "Medium", "High"))</f>
        <v>Medium</v>
      </c>
      <c r="C1726">
        <v>0</v>
      </c>
      <c r="D1726">
        <v>1</v>
      </c>
      <c r="E1726">
        <v>48</v>
      </c>
      <c r="F1726" t="str">
        <f t="shared" si="234"/>
        <v>Mid</v>
      </c>
      <c r="G1726">
        <v>918</v>
      </c>
      <c r="H1726">
        <v>21</v>
      </c>
      <c r="I1726">
        <v>118</v>
      </c>
      <c r="J1726">
        <v>13</v>
      </c>
      <c r="K1726">
        <v>10</v>
      </c>
      <c r="L1726">
        <v>21</v>
      </c>
      <c r="M1726">
        <f>INDEX('Additional Data'!$H$2:$M$2, MATCH(MAX(G1726:L1726), G1726:L1726,0))</f>
        <v>0</v>
      </c>
      <c r="N1726">
        <v>3</v>
      </c>
      <c r="O1726">
        <v>8</v>
      </c>
      <c r="P1726">
        <v>3</v>
      </c>
      <c r="Q1726">
        <v>5</v>
      </c>
      <c r="R1726">
        <v>6</v>
      </c>
      <c r="S1726">
        <v>0</v>
      </c>
      <c r="T1726">
        <v>1</v>
      </c>
      <c r="U1726">
        <v>0</v>
      </c>
      <c r="V1726">
        <v>0</v>
      </c>
      <c r="W1726">
        <v>0</v>
      </c>
      <c r="X1726">
        <v>0</v>
      </c>
      <c r="Y1726">
        <v>3</v>
      </c>
      <c r="Z1726">
        <v>11</v>
      </c>
      <c r="AA1726">
        <v>1</v>
      </c>
      <c r="AB1726">
        <v>59</v>
      </c>
      <c r="AC1726" t="str" cm="1">
        <f t="array" ref="AC1726">_xlfn.IFS(AB1726 &lt; 30, "&lt; 30", AB1726 &lt; 40, "30-39", AB1726 &lt; 50, "40-49", AB1726 &gt;= 50, "50+")</f>
        <v>50+</v>
      </c>
      <c r="AD1726">
        <v>2780</v>
      </c>
      <c r="AE1726">
        <v>0</v>
      </c>
      <c r="AF1726">
        <v>0</v>
      </c>
      <c r="AG1726">
        <v>0</v>
      </c>
      <c r="AH1726">
        <v>1</v>
      </c>
      <c r="AI1726">
        <v>0</v>
      </c>
      <c r="AJ1726" t="str" cm="1">
        <f t="array" ref="AJ172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2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26">
        <v>0</v>
      </c>
      <c r="AM1726">
        <v>0</v>
      </c>
      <c r="AN1726">
        <v>0</v>
      </c>
      <c r="AO1726">
        <v>0</v>
      </c>
      <c r="AP1726">
        <v>1</v>
      </c>
      <c r="AQ1726" t="str" cm="1">
        <f t="array" ref="AQ172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726" t="str" cm="1">
        <f t="array" ref="AR172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26">
        <v>1080</v>
      </c>
      <c r="AT1726">
        <v>1059</v>
      </c>
      <c r="AU1726">
        <v>1</v>
      </c>
      <c r="AV1726">
        <v>1</v>
      </c>
      <c r="AW1726" t="s">
        <v>43</v>
      </c>
      <c r="AX1726" t="s">
        <v>11</v>
      </c>
      <c r="AY1726" t="str">
        <f t="shared" si="235"/>
        <v>Web</v>
      </c>
      <c r="AZ1726">
        <v>16</v>
      </c>
      <c r="BA1726" t="s">
        <v>48</v>
      </c>
      <c r="BB1726">
        <f t="shared" si="236"/>
        <v>16</v>
      </c>
      <c r="BC1726">
        <f t="shared" si="237"/>
        <v>1101</v>
      </c>
      <c r="BD1726">
        <f t="shared" si="238"/>
        <v>6</v>
      </c>
      <c r="BE1726">
        <f t="shared" si="239"/>
        <v>6</v>
      </c>
      <c r="BF1726">
        <f t="shared" si="240"/>
        <v>7</v>
      </c>
      <c r="BG1726">
        <f t="shared" si="241"/>
        <v>19</v>
      </c>
      <c r="BH1726">
        <f t="shared" si="242"/>
        <v>7</v>
      </c>
      <c r="BI1726" t="str">
        <f>VLOOKUP(BH1726,'Additional Data'!$E$1:$F$12,2,FALSE)</f>
        <v>Loyal Customer</v>
      </c>
      <c r="BJ1726" t="str">
        <f>IF(G1726 &lt;= 'Additional Data'!$Q$2, "Low", IF(G1726 &lt;= 'Additional Data'!$Q$3, "Medium", "High"))</f>
        <v>High</v>
      </c>
      <c r="BK1726" t="str">
        <f>IF(K1726 &lt;= 'Additional Data'!$V$2, "Low", IF(K1726 &lt;= 'Additional Data'!$V$3, "Medium", "High"))</f>
        <v>Medium</v>
      </c>
      <c r="BL1726" t="str">
        <f>IF(L1726 &lt;= 'Additional Data'!$AA$2, "Low", IF(L1726 &lt;= 'Additional Data'!$AA$3, "Medium", "High"))</f>
        <v>Medium</v>
      </c>
      <c r="BM1726">
        <v>1725</v>
      </c>
    </row>
    <row r="1727" spans="1:65" x14ac:dyDescent="0.25">
      <c r="A1727">
        <v>44989</v>
      </c>
      <c r="B1727" t="str">
        <f>IF(A1727 &lt;= 'Additional Data'!$B$2,"Low", IF(A1727 &lt;='Additional Data'!$B$3, "Medium", "High"))</f>
        <v>Medium</v>
      </c>
      <c r="C1727">
        <v>0</v>
      </c>
      <c r="D1727">
        <v>1</v>
      </c>
      <c r="E1727">
        <v>26</v>
      </c>
      <c r="F1727" t="str">
        <f t="shared" si="234"/>
        <v>Recent</v>
      </c>
      <c r="G1727">
        <v>98</v>
      </c>
      <c r="H1727">
        <v>0</v>
      </c>
      <c r="I1727">
        <v>106</v>
      </c>
      <c r="J1727">
        <v>49</v>
      </c>
      <c r="K1727">
        <v>10</v>
      </c>
      <c r="L1727">
        <v>106</v>
      </c>
      <c r="M1727">
        <f>INDEX('Additional Data'!$H$2:$M$2, MATCH(MAX(G1727:L1727), G1727:L1727,0))</f>
        <v>0</v>
      </c>
      <c r="N1727">
        <v>5</v>
      </c>
      <c r="O1727">
        <v>5</v>
      </c>
      <c r="P1727">
        <v>1</v>
      </c>
      <c r="Q1727">
        <v>5</v>
      </c>
      <c r="R1727">
        <v>6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3</v>
      </c>
      <c r="Z1727">
        <v>11</v>
      </c>
      <c r="AA1727">
        <v>0</v>
      </c>
      <c r="AB1727">
        <v>46</v>
      </c>
      <c r="AC1727" t="str" cm="1">
        <f t="array" ref="AC1727">_xlfn.IFS(AB1727 &lt; 30, "&lt; 30", AB1727 &lt; 40, "30-39", AB1727 &lt; 50, "40-49", AB1727 &gt;= 50, "50+")</f>
        <v>40-49</v>
      </c>
      <c r="AD1727">
        <v>2814</v>
      </c>
      <c r="AE1727">
        <v>0</v>
      </c>
      <c r="AF1727">
        <v>1</v>
      </c>
      <c r="AG1727">
        <v>0</v>
      </c>
      <c r="AH1727">
        <v>0</v>
      </c>
      <c r="AI1727">
        <v>0</v>
      </c>
      <c r="AJ1727" t="str" cm="1">
        <f t="array" ref="AJ172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2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27">
        <v>0</v>
      </c>
      <c r="AM1727">
        <v>0</v>
      </c>
      <c r="AN1727">
        <v>1</v>
      </c>
      <c r="AO1727">
        <v>0</v>
      </c>
      <c r="AP1727">
        <v>0</v>
      </c>
      <c r="AQ1727" t="str" cm="1">
        <f t="array" ref="AQ172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27" t="str" cm="1">
        <f t="array" ref="AR172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27">
        <v>263</v>
      </c>
      <c r="AT1727">
        <v>157</v>
      </c>
      <c r="AU1727">
        <v>0</v>
      </c>
      <c r="AV1727">
        <v>1</v>
      </c>
      <c r="AW1727" t="s">
        <v>47</v>
      </c>
      <c r="AX1727" t="s">
        <v>11</v>
      </c>
      <c r="AY1727" t="str">
        <f t="shared" si="235"/>
        <v>Web</v>
      </c>
      <c r="AZ1727">
        <v>11</v>
      </c>
      <c r="BA1727" t="s">
        <v>44</v>
      </c>
      <c r="BB1727">
        <f t="shared" si="236"/>
        <v>11</v>
      </c>
      <c r="BC1727">
        <f t="shared" si="237"/>
        <v>369</v>
      </c>
      <c r="BD1727">
        <f t="shared" si="238"/>
        <v>8</v>
      </c>
      <c r="BE1727">
        <f t="shared" si="239"/>
        <v>4</v>
      </c>
      <c r="BF1727">
        <f t="shared" si="240"/>
        <v>4</v>
      </c>
      <c r="BG1727">
        <f t="shared" si="241"/>
        <v>16</v>
      </c>
      <c r="BH1727">
        <f t="shared" si="242"/>
        <v>5</v>
      </c>
      <c r="BI1727" t="str">
        <f>VLOOKUP(BH1727,'Additional Data'!$E$1:$F$12,2,FALSE)</f>
        <v>Loyal Customer</v>
      </c>
      <c r="BJ1727" t="str">
        <f>IF(G1727 &lt;= 'Additional Data'!$Q$2, "Low", IF(G1727 &lt;= 'Additional Data'!$Q$3, "Medium", "High"))</f>
        <v>Medium</v>
      </c>
      <c r="BK1727" t="str">
        <f>IF(K1727 &lt;= 'Additional Data'!$V$2, "Low", IF(K1727 &lt;= 'Additional Data'!$V$3, "Medium", "High"))</f>
        <v>Medium</v>
      </c>
      <c r="BL1727" t="str">
        <f>IF(L1727 &lt;= 'Additional Data'!$AA$2, "Low", IF(L1727 &lt;= 'Additional Data'!$AA$3, "Medium", "High"))</f>
        <v>High</v>
      </c>
      <c r="BM1727">
        <v>1726</v>
      </c>
    </row>
    <row r="1728" spans="1:65" x14ac:dyDescent="0.25">
      <c r="A1728">
        <v>31859</v>
      </c>
      <c r="B1728" t="str">
        <f>IF(A1728 &lt;= 'Additional Data'!$B$2,"Low", IF(A1728 &lt;='Additional Data'!$B$3, "Medium", "High"))</f>
        <v>Low</v>
      </c>
      <c r="C1728">
        <v>1</v>
      </c>
      <c r="D1728">
        <v>0</v>
      </c>
      <c r="E1728">
        <v>3</v>
      </c>
      <c r="F1728" t="str">
        <f t="shared" si="234"/>
        <v>Very Recent</v>
      </c>
      <c r="G1728">
        <v>3</v>
      </c>
      <c r="H1728">
        <v>4</v>
      </c>
      <c r="I1728">
        <v>7</v>
      </c>
      <c r="J1728">
        <v>15</v>
      </c>
      <c r="K1728">
        <v>8</v>
      </c>
      <c r="L1728">
        <v>11</v>
      </c>
      <c r="M1728">
        <f>INDEX('Additional Data'!$H$2:$M$2, MATCH(MAX(G1728:L1728), G1728:L1728,0))</f>
        <v>0</v>
      </c>
      <c r="N1728">
        <v>1</v>
      </c>
      <c r="O1728">
        <v>1</v>
      </c>
      <c r="P1728">
        <v>0</v>
      </c>
      <c r="Q1728">
        <v>3</v>
      </c>
      <c r="R1728">
        <v>7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3</v>
      </c>
      <c r="Z1728">
        <v>11</v>
      </c>
      <c r="AA1728">
        <v>0</v>
      </c>
      <c r="AB1728">
        <v>40</v>
      </c>
      <c r="AC1728" t="str" cm="1">
        <f t="array" ref="AC1728">_xlfn.IFS(AB1728 &lt; 30, "&lt; 30", AB1728 &lt; 40, "30-39", AB1728 &lt; 50, "40-49", AB1728 &gt;= 50, "50+")</f>
        <v>40-49</v>
      </c>
      <c r="AD1728">
        <v>2281</v>
      </c>
      <c r="AE1728">
        <v>0</v>
      </c>
      <c r="AF1728">
        <v>0</v>
      </c>
      <c r="AG1728">
        <v>1</v>
      </c>
      <c r="AH1728">
        <v>0</v>
      </c>
      <c r="AI1728">
        <v>0</v>
      </c>
      <c r="AJ1728" t="str" cm="1">
        <f t="array" ref="AJ172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72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28">
        <v>1</v>
      </c>
      <c r="AM1728">
        <v>0</v>
      </c>
      <c r="AN1728">
        <v>0</v>
      </c>
      <c r="AO1728">
        <v>0</v>
      </c>
      <c r="AP1728">
        <v>0</v>
      </c>
      <c r="AQ1728" t="str" cm="1">
        <f t="array" ref="AQ172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728" t="str" cm="1">
        <f t="array" ref="AR172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728">
        <v>37</v>
      </c>
      <c r="AT1728">
        <v>26</v>
      </c>
      <c r="AU1728">
        <v>0</v>
      </c>
      <c r="AV1728">
        <v>1</v>
      </c>
      <c r="AW1728" t="s">
        <v>45</v>
      </c>
      <c r="AX1728" t="s">
        <v>13</v>
      </c>
      <c r="AY1728" t="str">
        <f t="shared" si="235"/>
        <v>Store</v>
      </c>
      <c r="AZ1728">
        <v>4</v>
      </c>
      <c r="BA1728" t="s">
        <v>44</v>
      </c>
      <c r="BB1728">
        <f t="shared" si="236"/>
        <v>4</v>
      </c>
      <c r="BC1728">
        <f t="shared" si="237"/>
        <v>48</v>
      </c>
      <c r="BD1728">
        <f t="shared" si="238"/>
        <v>10</v>
      </c>
      <c r="BE1728">
        <f t="shared" si="239"/>
        <v>0</v>
      </c>
      <c r="BF1728">
        <f t="shared" si="240"/>
        <v>1</v>
      </c>
      <c r="BG1728">
        <f t="shared" si="241"/>
        <v>11</v>
      </c>
      <c r="BH1728">
        <f t="shared" si="242"/>
        <v>3</v>
      </c>
      <c r="BI1728" t="str">
        <f>VLOOKUP(BH1728,'Additional Data'!$E$1:$F$12,2,FALSE)</f>
        <v>At Risk</v>
      </c>
      <c r="BJ1728" t="str">
        <f>IF(G1728 &lt;= 'Additional Data'!$Q$2, "Low", IF(G1728 &lt;= 'Additional Data'!$Q$3, "Medium", "High"))</f>
        <v>Low</v>
      </c>
      <c r="BK1728" t="str">
        <f>IF(K1728 &lt;= 'Additional Data'!$V$2, "Low", IF(K1728 &lt;= 'Additional Data'!$V$3, "Medium", "High"))</f>
        <v>Medium</v>
      </c>
      <c r="BL1728" t="str">
        <f>IF(L1728 &lt;= 'Additional Data'!$AA$2, "Low", IF(L1728 &lt;= 'Additional Data'!$AA$3, "Medium", "High"))</f>
        <v>Medium</v>
      </c>
      <c r="BM1728">
        <v>1727</v>
      </c>
    </row>
    <row r="1729" spans="1:65" x14ac:dyDescent="0.25">
      <c r="A1729">
        <v>51569</v>
      </c>
      <c r="B1729" t="str">
        <f>IF(A1729 &lt;= 'Additional Data'!$B$2,"Low", IF(A1729 &lt;='Additional Data'!$B$3, "Medium", "High"))</f>
        <v>Medium</v>
      </c>
      <c r="C1729">
        <v>0</v>
      </c>
      <c r="D1729">
        <v>1</v>
      </c>
      <c r="E1729">
        <v>39</v>
      </c>
      <c r="F1729" t="str">
        <f t="shared" si="234"/>
        <v>Mid</v>
      </c>
      <c r="G1729">
        <v>380</v>
      </c>
      <c r="H1729">
        <v>0</v>
      </c>
      <c r="I1729">
        <v>47</v>
      </c>
      <c r="J1729">
        <v>6</v>
      </c>
      <c r="K1729">
        <v>0</v>
      </c>
      <c r="L1729">
        <v>34</v>
      </c>
      <c r="M1729">
        <f>INDEX('Additional Data'!$H$2:$M$2, MATCH(MAX(G1729:L1729), G1729:L1729,0))</f>
        <v>0</v>
      </c>
      <c r="N1729">
        <v>4</v>
      </c>
      <c r="O1729">
        <v>7</v>
      </c>
      <c r="P1729">
        <v>1</v>
      </c>
      <c r="Q1729">
        <v>7</v>
      </c>
      <c r="R1729">
        <v>8</v>
      </c>
      <c r="S1729">
        <v>0</v>
      </c>
      <c r="T1729">
        <v>1</v>
      </c>
      <c r="U1729">
        <v>0</v>
      </c>
      <c r="V1729">
        <v>0</v>
      </c>
      <c r="W1729">
        <v>0</v>
      </c>
      <c r="X1729">
        <v>0</v>
      </c>
      <c r="Y1729">
        <v>3</v>
      </c>
      <c r="Z1729">
        <v>11</v>
      </c>
      <c r="AA1729">
        <v>1</v>
      </c>
      <c r="AB1729">
        <v>71</v>
      </c>
      <c r="AC1729" t="str" cm="1">
        <f t="array" ref="AC1729">_xlfn.IFS(AB1729 &lt; 30, "&lt; 30", AB1729 &lt; 40, "30-39", AB1729 &lt; 50, "40-49", AB1729 &gt;= 50, "50+")</f>
        <v>50+</v>
      </c>
      <c r="AD1729">
        <v>2661</v>
      </c>
      <c r="AE1729">
        <v>0</v>
      </c>
      <c r="AF1729">
        <v>0</v>
      </c>
      <c r="AG1729">
        <v>0</v>
      </c>
      <c r="AH1729">
        <v>0</v>
      </c>
      <c r="AI1729">
        <v>1</v>
      </c>
      <c r="AJ1729" t="str" cm="1">
        <f t="array" ref="AJ172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72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29">
        <v>0</v>
      </c>
      <c r="AM1729">
        <v>0</v>
      </c>
      <c r="AN1729">
        <v>0</v>
      </c>
      <c r="AO1729">
        <v>0</v>
      </c>
      <c r="AP1729">
        <v>1</v>
      </c>
      <c r="AQ1729" t="str" cm="1">
        <f t="array" ref="AQ172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729" t="str" cm="1">
        <f t="array" ref="AR172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29">
        <v>433</v>
      </c>
      <c r="AT1729">
        <v>399</v>
      </c>
      <c r="AU1729">
        <v>1</v>
      </c>
      <c r="AV1729">
        <v>1</v>
      </c>
      <c r="AW1729" t="s">
        <v>46</v>
      </c>
      <c r="AX1729" t="s">
        <v>11</v>
      </c>
      <c r="AY1729" t="str">
        <f t="shared" si="235"/>
        <v>Web</v>
      </c>
      <c r="AZ1729">
        <v>15</v>
      </c>
      <c r="BA1729" t="s">
        <v>48</v>
      </c>
      <c r="BB1729">
        <f t="shared" si="236"/>
        <v>15</v>
      </c>
      <c r="BC1729">
        <f t="shared" si="237"/>
        <v>467</v>
      </c>
      <c r="BD1729">
        <f t="shared" si="238"/>
        <v>7</v>
      </c>
      <c r="BE1729">
        <f t="shared" si="239"/>
        <v>5</v>
      </c>
      <c r="BF1729">
        <f t="shared" si="240"/>
        <v>5</v>
      </c>
      <c r="BG1729">
        <f t="shared" si="241"/>
        <v>17</v>
      </c>
      <c r="BH1729">
        <f t="shared" si="242"/>
        <v>5</v>
      </c>
      <c r="BI1729" t="str">
        <f>VLOOKUP(BH1729,'Additional Data'!$E$1:$F$12,2,FALSE)</f>
        <v>Loyal Customer</v>
      </c>
      <c r="BJ1729" t="str">
        <f>IF(G1729 &lt;= 'Additional Data'!$Q$2, "Low", IF(G1729 &lt;= 'Additional Data'!$Q$3, "Medium", "High"))</f>
        <v>Medium</v>
      </c>
      <c r="BK1729" t="str">
        <f>IF(K1729 &lt;= 'Additional Data'!$V$2, "Low", IF(K1729 &lt;= 'Additional Data'!$V$3, "Medium", "High"))</f>
        <v>Low</v>
      </c>
      <c r="BL1729" t="str">
        <f>IF(L1729 &lt;= 'Additional Data'!$AA$2, "Low", IF(L1729 &lt;= 'Additional Data'!$AA$3, "Medium", "High"))</f>
        <v>Medium</v>
      </c>
      <c r="BM1729">
        <v>1728</v>
      </c>
    </row>
    <row r="1730" spans="1:65" x14ac:dyDescent="0.25">
      <c r="A1730">
        <v>30372</v>
      </c>
      <c r="B1730" t="str">
        <f>IF(A1730 &lt;= 'Additional Data'!$B$2,"Low", IF(A1730 &lt;='Additional Data'!$B$3, "Medium", "High"))</f>
        <v>Low</v>
      </c>
      <c r="C1730">
        <v>1</v>
      </c>
      <c r="D1730">
        <v>1</v>
      </c>
      <c r="E1730">
        <v>33</v>
      </c>
      <c r="F1730" t="str">
        <f t="shared" ref="F1730:F1793" si="243">IF(E1730&lt;=7,"Very Recent",IF(E1730&lt;=30,"Recent",IF(E1730&lt;=60,"Mid","Old")))</f>
        <v>Mid</v>
      </c>
      <c r="G1730">
        <v>15</v>
      </c>
      <c r="H1730">
        <v>0</v>
      </c>
      <c r="I1730">
        <v>12</v>
      </c>
      <c r="J1730">
        <v>7</v>
      </c>
      <c r="K1730">
        <v>3</v>
      </c>
      <c r="L1730">
        <v>7</v>
      </c>
      <c r="M1730">
        <f>INDEX('Additional Data'!$H$2:$M$2, MATCH(MAX(G1730:L1730), G1730:L1730,0))</f>
        <v>0</v>
      </c>
      <c r="N1730">
        <v>3</v>
      </c>
      <c r="O1730">
        <v>2</v>
      </c>
      <c r="P1730">
        <v>0</v>
      </c>
      <c r="Q1730">
        <v>3</v>
      </c>
      <c r="R1730">
        <v>7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3</v>
      </c>
      <c r="Z1730">
        <v>11</v>
      </c>
      <c r="AA1730">
        <v>0</v>
      </c>
      <c r="AB1730">
        <v>49</v>
      </c>
      <c r="AC1730" t="str" cm="1">
        <f t="array" ref="AC1730">_xlfn.IFS(AB1730 &lt; 30, "&lt; 30", AB1730 &lt; 40, "30-39", AB1730 &lt; 50, "40-49", AB1730 &gt;= 50, "50+")</f>
        <v>40-49</v>
      </c>
      <c r="AD1730">
        <v>2710</v>
      </c>
      <c r="AE1730">
        <v>0</v>
      </c>
      <c r="AF1730">
        <v>0</v>
      </c>
      <c r="AG1730">
        <v>0</v>
      </c>
      <c r="AH1730">
        <v>0</v>
      </c>
      <c r="AI1730">
        <v>1</v>
      </c>
      <c r="AJ1730" t="str" cm="1">
        <f t="array" ref="AJ173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73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30">
        <v>0</v>
      </c>
      <c r="AM1730">
        <v>0</v>
      </c>
      <c r="AN1730">
        <v>1</v>
      </c>
      <c r="AO1730">
        <v>0</v>
      </c>
      <c r="AP1730">
        <v>0</v>
      </c>
      <c r="AQ1730" t="str" cm="1">
        <f t="array" ref="AQ173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30" t="str" cm="1">
        <f t="array" ref="AR173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30">
        <v>37</v>
      </c>
      <c r="AT1730">
        <v>30</v>
      </c>
      <c r="AU1730">
        <v>0</v>
      </c>
      <c r="AV1730">
        <v>2</v>
      </c>
      <c r="AW1730" t="s">
        <v>45</v>
      </c>
      <c r="AX1730" t="s">
        <v>13</v>
      </c>
      <c r="AY1730" t="str">
        <f t="shared" ref="AY1730:AY1793" si="244">IF(AND(O1730 &gt;= P1730, O1730 &gt;= Q1730), "Web", IF(AND(P1730 &gt;= O1730, P1730 &gt;= Q1730), "Catalog", "Store"))</f>
        <v>Store</v>
      </c>
      <c r="AZ1730">
        <v>5</v>
      </c>
      <c r="BA1730" t="s">
        <v>44</v>
      </c>
      <c r="BB1730">
        <f t="shared" ref="BB1730:BB1793" si="245">SUM(O1730:Q1730)</f>
        <v>5</v>
      </c>
      <c r="BC1730">
        <f t="shared" ref="BC1730:BC1793" si="246">SUM(G1730:L1730)</f>
        <v>44</v>
      </c>
      <c r="BD1730">
        <f t="shared" ref="BD1730:BD1793" si="247">(1-_xlfn.PERCENTRANK.INC($E:$E,E1730,1))*10</f>
        <v>7</v>
      </c>
      <c r="BE1730">
        <f t="shared" ref="BE1730:BE1793" si="248">_xlfn.PERCENTRANK.INC($BB:$BB,BB1730,1)*10</f>
        <v>1</v>
      </c>
      <c r="BF1730">
        <f t="shared" ref="BF1730:BF1793" si="249">_xlfn.PERCENTRANK.INC($BC:$BC,BC1730,1)*10</f>
        <v>1</v>
      </c>
      <c r="BG1730">
        <f t="shared" ref="BG1730:BG1793" si="250">SUM(BD1730:BF1730)</f>
        <v>9</v>
      </c>
      <c r="BH1730">
        <f t="shared" ref="BH1730:BH1793" si="251">_xlfn.PERCENTRANK.INC($BG:$BG,BG1730,1)*10</f>
        <v>2</v>
      </c>
      <c r="BI1730" t="str">
        <f>VLOOKUP(BH1730,'Additional Data'!$E$1:$F$12,2,FALSE)</f>
        <v>Churned Customer</v>
      </c>
      <c r="BJ1730" t="str">
        <f>IF(G1730 &lt;= 'Additional Data'!$Q$2, "Low", IF(G1730 &lt;= 'Additional Data'!$Q$3, "Medium", "High"))</f>
        <v>Low</v>
      </c>
      <c r="BK1730" t="str">
        <f>IF(K1730 &lt;= 'Additional Data'!$V$2, "Low", IF(K1730 &lt;= 'Additional Data'!$V$3, "Medium", "High"))</f>
        <v>Medium</v>
      </c>
      <c r="BL1730" t="str">
        <f>IF(L1730 &lt;= 'Additional Data'!$AA$2, "Low", IF(L1730 &lt;= 'Additional Data'!$AA$3, "Medium", "High"))</f>
        <v>Low</v>
      </c>
      <c r="BM1730">
        <v>1729</v>
      </c>
    </row>
    <row r="1731" spans="1:65" x14ac:dyDescent="0.25">
      <c r="A1731">
        <v>16014</v>
      </c>
      <c r="B1731" t="str">
        <f>IF(A1731 &lt;= 'Additional Data'!$B$2,"Low", IF(A1731 &lt;='Additional Data'!$B$3, "Medium", "High"))</f>
        <v>Low</v>
      </c>
      <c r="C1731">
        <v>1</v>
      </c>
      <c r="D1731">
        <v>1</v>
      </c>
      <c r="E1731">
        <v>42</v>
      </c>
      <c r="F1731" t="str">
        <f t="shared" si="243"/>
        <v>Mid</v>
      </c>
      <c r="G1731">
        <v>3</v>
      </c>
      <c r="H1731">
        <v>9</v>
      </c>
      <c r="I1731">
        <v>4</v>
      </c>
      <c r="J1731">
        <v>7</v>
      </c>
      <c r="K1731">
        <v>8</v>
      </c>
      <c r="L1731">
        <v>7</v>
      </c>
      <c r="M1731">
        <f>INDEX('Additional Data'!$H$2:$M$2, MATCH(MAX(G1731:L1731), G1731:L1731,0))</f>
        <v>0</v>
      </c>
      <c r="N1731">
        <v>4</v>
      </c>
      <c r="O1731">
        <v>1</v>
      </c>
      <c r="P1731">
        <v>1</v>
      </c>
      <c r="Q1731">
        <v>4</v>
      </c>
      <c r="R1731">
        <v>3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3</v>
      </c>
      <c r="Z1731">
        <v>11</v>
      </c>
      <c r="AA1731">
        <v>0</v>
      </c>
      <c r="AB1731">
        <v>41</v>
      </c>
      <c r="AC1731" t="str" cm="1">
        <f t="array" ref="AC1731">_xlfn.IFS(AB1731 &lt; 30, "&lt; 30", AB1731 &lt; 40, "30-39", AB1731 &lt; 50, "40-49", AB1731 &gt;= 50, "50+")</f>
        <v>40-49</v>
      </c>
      <c r="AD1731">
        <v>2628</v>
      </c>
      <c r="AE1731">
        <v>0</v>
      </c>
      <c r="AF1731">
        <v>0</v>
      </c>
      <c r="AG1731">
        <v>1</v>
      </c>
      <c r="AH1731">
        <v>0</v>
      </c>
      <c r="AI1731">
        <v>0</v>
      </c>
      <c r="AJ1731" t="str" cm="1">
        <f t="array" ref="AJ173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73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31">
        <v>0</v>
      </c>
      <c r="AM1731">
        <v>1</v>
      </c>
      <c r="AN1731">
        <v>0</v>
      </c>
      <c r="AO1731">
        <v>0</v>
      </c>
      <c r="AP1731">
        <v>0</v>
      </c>
      <c r="AQ1731" t="str" cm="1">
        <f t="array" ref="AQ173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731" t="str" cm="1">
        <f t="array" ref="AR173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731">
        <v>31</v>
      </c>
      <c r="AT1731">
        <v>24</v>
      </c>
      <c r="AU1731">
        <v>0</v>
      </c>
      <c r="AV1731">
        <v>2</v>
      </c>
      <c r="AW1731" t="s">
        <v>45</v>
      </c>
      <c r="AX1731" t="s">
        <v>13</v>
      </c>
      <c r="AY1731" t="str">
        <f t="shared" si="244"/>
        <v>Store</v>
      </c>
      <c r="AZ1731">
        <v>6</v>
      </c>
      <c r="BA1731" t="s">
        <v>44</v>
      </c>
      <c r="BB1731">
        <f t="shared" si="245"/>
        <v>6</v>
      </c>
      <c r="BC1731">
        <f t="shared" si="246"/>
        <v>38</v>
      </c>
      <c r="BD1731">
        <f t="shared" si="247"/>
        <v>6</v>
      </c>
      <c r="BE1731">
        <f t="shared" si="248"/>
        <v>2</v>
      </c>
      <c r="BF1731">
        <f t="shared" si="249"/>
        <v>1</v>
      </c>
      <c r="BG1731">
        <f t="shared" si="250"/>
        <v>9</v>
      </c>
      <c r="BH1731">
        <f t="shared" si="251"/>
        <v>2</v>
      </c>
      <c r="BI1731" t="str">
        <f>VLOOKUP(BH1731,'Additional Data'!$E$1:$F$12,2,FALSE)</f>
        <v>Churned Customer</v>
      </c>
      <c r="BJ1731" t="str">
        <f>IF(G1731 &lt;= 'Additional Data'!$Q$2, "Low", IF(G1731 &lt;= 'Additional Data'!$Q$3, "Medium", "High"))</f>
        <v>Low</v>
      </c>
      <c r="BK1731" t="str">
        <f>IF(K1731 &lt;= 'Additional Data'!$V$2, "Low", IF(K1731 &lt;= 'Additional Data'!$V$3, "Medium", "High"))</f>
        <v>Medium</v>
      </c>
      <c r="BL1731" t="str">
        <f>IF(L1731 &lt;= 'Additional Data'!$AA$2, "Low", IF(L1731 &lt;= 'Additional Data'!$AA$3, "Medium", "High"))</f>
        <v>Low</v>
      </c>
      <c r="BM1731">
        <v>1730</v>
      </c>
    </row>
    <row r="1732" spans="1:65" x14ac:dyDescent="0.25">
      <c r="A1732">
        <v>41120</v>
      </c>
      <c r="B1732" t="str">
        <f>IF(A1732 &lt;= 'Additional Data'!$B$2,"Low", IF(A1732 &lt;='Additional Data'!$B$3, "Medium", "High"))</f>
        <v>Medium</v>
      </c>
      <c r="C1732">
        <v>1</v>
      </c>
      <c r="D1732">
        <v>1</v>
      </c>
      <c r="E1732">
        <v>80</v>
      </c>
      <c r="F1732" t="str">
        <f t="shared" si="243"/>
        <v>Old</v>
      </c>
      <c r="G1732">
        <v>24</v>
      </c>
      <c r="H1732">
        <v>2</v>
      </c>
      <c r="I1732">
        <v>23</v>
      </c>
      <c r="J1732">
        <v>0</v>
      </c>
      <c r="K1732">
        <v>8</v>
      </c>
      <c r="L1732">
        <v>24</v>
      </c>
      <c r="M1732">
        <f>INDEX('Additional Data'!$H$2:$M$2, MATCH(MAX(G1732:L1732), G1732:L1732,0))</f>
        <v>0</v>
      </c>
      <c r="N1732">
        <v>3</v>
      </c>
      <c r="O1732">
        <v>2</v>
      </c>
      <c r="P1732">
        <v>1</v>
      </c>
      <c r="Q1732">
        <v>3</v>
      </c>
      <c r="R1732">
        <v>6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3</v>
      </c>
      <c r="Z1732">
        <v>11</v>
      </c>
      <c r="AA1732">
        <v>0</v>
      </c>
      <c r="AB1732">
        <v>52</v>
      </c>
      <c r="AC1732" t="str" cm="1">
        <f t="array" ref="AC1732">_xlfn.IFS(AB1732 &lt; 30, "&lt; 30", AB1732 &lt; 40, "30-39", AB1732 &lt; 50, "40-49", AB1732 &gt;= 50, "50+")</f>
        <v>50+</v>
      </c>
      <c r="AD1732">
        <v>2394</v>
      </c>
      <c r="AE1732">
        <v>0</v>
      </c>
      <c r="AF1732">
        <v>1</v>
      </c>
      <c r="AG1732">
        <v>0</v>
      </c>
      <c r="AH1732">
        <v>0</v>
      </c>
      <c r="AI1732">
        <v>0</v>
      </c>
      <c r="AJ1732" t="str" cm="1">
        <f t="array" ref="AJ173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3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32">
        <v>0</v>
      </c>
      <c r="AM1732">
        <v>0</v>
      </c>
      <c r="AN1732">
        <v>1</v>
      </c>
      <c r="AO1732">
        <v>0</v>
      </c>
      <c r="AP1732">
        <v>0</v>
      </c>
      <c r="AQ1732" t="str" cm="1">
        <f t="array" ref="AQ173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32" t="str" cm="1">
        <f t="array" ref="AR173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32">
        <v>57</v>
      </c>
      <c r="AT1732">
        <v>33</v>
      </c>
      <c r="AU1732">
        <v>0</v>
      </c>
      <c r="AV1732">
        <v>2</v>
      </c>
      <c r="AW1732" t="s">
        <v>47</v>
      </c>
      <c r="AX1732" t="s">
        <v>13</v>
      </c>
      <c r="AY1732" t="str">
        <f t="shared" si="244"/>
        <v>Store</v>
      </c>
      <c r="AZ1732">
        <v>6</v>
      </c>
      <c r="BA1732" t="s">
        <v>44</v>
      </c>
      <c r="BB1732">
        <f t="shared" si="245"/>
        <v>6</v>
      </c>
      <c r="BC1732">
        <f t="shared" si="246"/>
        <v>81</v>
      </c>
      <c r="BD1732">
        <f t="shared" si="247"/>
        <v>1.9999999999999996</v>
      </c>
      <c r="BE1732">
        <f t="shared" si="248"/>
        <v>2</v>
      </c>
      <c r="BF1732">
        <f t="shared" si="249"/>
        <v>2</v>
      </c>
      <c r="BG1732">
        <f t="shared" si="250"/>
        <v>6</v>
      </c>
      <c r="BH1732">
        <f t="shared" si="251"/>
        <v>0</v>
      </c>
      <c r="BI1732" t="str">
        <f>VLOOKUP(BH1732,'Additional Data'!$E$1:$F$12,2,FALSE)</f>
        <v>Churned Customer</v>
      </c>
      <c r="BJ1732" t="str">
        <f>IF(G1732 &lt;= 'Additional Data'!$Q$2, "Low", IF(G1732 &lt;= 'Additional Data'!$Q$3, "Medium", "High"))</f>
        <v>Low</v>
      </c>
      <c r="BK1732" t="str">
        <f>IF(K1732 &lt;= 'Additional Data'!$V$2, "Low", IF(K1732 &lt;= 'Additional Data'!$V$3, "Medium", "High"))</f>
        <v>Medium</v>
      </c>
      <c r="BL1732" t="str">
        <f>IF(L1732 &lt;= 'Additional Data'!$AA$2, "Low", IF(L1732 &lt;= 'Additional Data'!$AA$3, "Medium", "High"))</f>
        <v>Medium</v>
      </c>
      <c r="BM1732">
        <v>1731</v>
      </c>
    </row>
    <row r="1733" spans="1:65" x14ac:dyDescent="0.25">
      <c r="A1733">
        <v>39763</v>
      </c>
      <c r="B1733" t="str">
        <f>IF(A1733 &lt;= 'Additional Data'!$B$2,"Low", IF(A1733 &lt;='Additional Data'!$B$3, "Medium", "High"))</f>
        <v>Medium</v>
      </c>
      <c r="C1733">
        <v>1</v>
      </c>
      <c r="D1733">
        <v>0</v>
      </c>
      <c r="E1733">
        <v>9</v>
      </c>
      <c r="F1733" t="str">
        <f t="shared" si="243"/>
        <v>Recent</v>
      </c>
      <c r="G1733">
        <v>80</v>
      </c>
      <c r="H1733">
        <v>1</v>
      </c>
      <c r="I1733">
        <v>60</v>
      </c>
      <c r="J1733">
        <v>4</v>
      </c>
      <c r="K1733">
        <v>6</v>
      </c>
      <c r="L1733">
        <v>16</v>
      </c>
      <c r="M1733">
        <f>INDEX('Additional Data'!$H$2:$M$2, MATCH(MAX(G1733:L1733), G1733:L1733,0))</f>
        <v>0</v>
      </c>
      <c r="N1733">
        <v>2</v>
      </c>
      <c r="O1733">
        <v>5</v>
      </c>
      <c r="P1733">
        <v>1</v>
      </c>
      <c r="Q1733">
        <v>2</v>
      </c>
      <c r="R1733">
        <v>9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3</v>
      </c>
      <c r="Z1733">
        <v>11</v>
      </c>
      <c r="AA1733">
        <v>1</v>
      </c>
      <c r="AB1733">
        <v>49</v>
      </c>
      <c r="AC1733" t="str" cm="1">
        <f t="array" ref="AC1733">_xlfn.IFS(AB1733 &lt; 30, "&lt; 30", AB1733 &lt; 40, "30-39", AB1733 &lt; 50, "40-49", AB1733 &gt;= 50, "50+")</f>
        <v>40-49</v>
      </c>
      <c r="AD1733">
        <v>2488</v>
      </c>
      <c r="AE1733">
        <v>0</v>
      </c>
      <c r="AF1733">
        <v>0</v>
      </c>
      <c r="AG1733">
        <v>1</v>
      </c>
      <c r="AH1733">
        <v>0</v>
      </c>
      <c r="AI1733">
        <v>0</v>
      </c>
      <c r="AJ1733" t="str" cm="1">
        <f t="array" ref="AJ173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73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33">
        <v>0</v>
      </c>
      <c r="AM1733">
        <v>0</v>
      </c>
      <c r="AN1733">
        <v>0</v>
      </c>
      <c r="AO1733">
        <v>1</v>
      </c>
      <c r="AP1733">
        <v>0</v>
      </c>
      <c r="AQ1733" t="str" cm="1">
        <f t="array" ref="AQ173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733" t="str" cm="1">
        <f t="array" ref="AR173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33">
        <v>151</v>
      </c>
      <c r="AT1733">
        <v>135</v>
      </c>
      <c r="AU1733">
        <v>0</v>
      </c>
      <c r="AV1733">
        <v>1</v>
      </c>
      <c r="AW1733" t="s">
        <v>47</v>
      </c>
      <c r="AX1733" t="s">
        <v>11</v>
      </c>
      <c r="AY1733" t="str">
        <f t="shared" si="244"/>
        <v>Web</v>
      </c>
      <c r="AZ1733">
        <v>8</v>
      </c>
      <c r="BA1733" t="s">
        <v>44</v>
      </c>
      <c r="BB1733">
        <f t="shared" si="245"/>
        <v>8</v>
      </c>
      <c r="BC1733">
        <f t="shared" si="246"/>
        <v>167</v>
      </c>
      <c r="BD1733">
        <f t="shared" si="247"/>
        <v>10</v>
      </c>
      <c r="BE1733">
        <f t="shared" si="248"/>
        <v>3</v>
      </c>
      <c r="BF1733">
        <f t="shared" si="249"/>
        <v>3</v>
      </c>
      <c r="BG1733">
        <f t="shared" si="250"/>
        <v>16</v>
      </c>
      <c r="BH1733">
        <f t="shared" si="251"/>
        <v>5</v>
      </c>
      <c r="BI1733" t="str">
        <f>VLOOKUP(BH1733,'Additional Data'!$E$1:$F$12,2,FALSE)</f>
        <v>Loyal Customer</v>
      </c>
      <c r="BJ1733" t="str">
        <f>IF(G1733 &lt;= 'Additional Data'!$Q$2, "Low", IF(G1733 &lt;= 'Additional Data'!$Q$3, "Medium", "High"))</f>
        <v>Medium</v>
      </c>
      <c r="BK1733" t="str">
        <f>IF(K1733 &lt;= 'Additional Data'!$V$2, "Low", IF(K1733 &lt;= 'Additional Data'!$V$3, "Medium", "High"))</f>
        <v>Medium</v>
      </c>
      <c r="BL1733" t="str">
        <f>IF(L1733 &lt;= 'Additional Data'!$AA$2, "Low", IF(L1733 &lt;= 'Additional Data'!$AA$3, "Medium", "High"))</f>
        <v>Medium</v>
      </c>
      <c r="BM1733">
        <v>1732</v>
      </c>
    </row>
    <row r="1734" spans="1:65" x14ac:dyDescent="0.25">
      <c r="A1734">
        <v>38725</v>
      </c>
      <c r="B1734" t="str">
        <f>IF(A1734 &lt;= 'Additional Data'!$B$2,"Low", IF(A1734 &lt;='Additional Data'!$B$3, "Medium", "High"))</f>
        <v>Medium</v>
      </c>
      <c r="C1734">
        <v>1</v>
      </c>
      <c r="D1734">
        <v>1</v>
      </c>
      <c r="E1734">
        <v>52</v>
      </c>
      <c r="F1734" t="str">
        <f t="shared" si="243"/>
        <v>Mid</v>
      </c>
      <c r="G1734">
        <v>31</v>
      </c>
      <c r="H1734">
        <v>0</v>
      </c>
      <c r="I1734">
        <v>6</v>
      </c>
      <c r="J1734">
        <v>2</v>
      </c>
      <c r="K1734">
        <v>1</v>
      </c>
      <c r="L1734">
        <v>5</v>
      </c>
      <c r="M1734">
        <f>INDEX('Additional Data'!$H$2:$M$2, MATCH(MAX(G1734:L1734), G1734:L1734,0))</f>
        <v>0</v>
      </c>
      <c r="N1734">
        <v>2</v>
      </c>
      <c r="O1734">
        <v>1</v>
      </c>
      <c r="P1734">
        <v>0</v>
      </c>
      <c r="Q1734">
        <v>4</v>
      </c>
      <c r="R1734">
        <v>4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3</v>
      </c>
      <c r="Z1734">
        <v>11</v>
      </c>
      <c r="AA1734">
        <v>0</v>
      </c>
      <c r="AB1734">
        <v>65</v>
      </c>
      <c r="AC1734" t="str" cm="1">
        <f t="array" ref="AC1734">_xlfn.IFS(AB1734 &lt; 30, "&lt; 30", AB1734 &lt; 40, "30-39", AB1734 &lt; 50, "40-49", AB1734 &gt;= 50, "50+")</f>
        <v>50+</v>
      </c>
      <c r="AD1734">
        <v>2209</v>
      </c>
      <c r="AE1734">
        <v>0</v>
      </c>
      <c r="AF1734">
        <v>1</v>
      </c>
      <c r="AG1734">
        <v>0</v>
      </c>
      <c r="AH1734">
        <v>0</v>
      </c>
      <c r="AI1734">
        <v>0</v>
      </c>
      <c r="AJ1734" t="str" cm="1">
        <f t="array" ref="AJ173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3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34">
        <v>0</v>
      </c>
      <c r="AM1734">
        <v>0</v>
      </c>
      <c r="AN1734">
        <v>0</v>
      </c>
      <c r="AO1734">
        <v>0</v>
      </c>
      <c r="AP1734">
        <v>1</v>
      </c>
      <c r="AQ1734" t="str" cm="1">
        <f t="array" ref="AQ173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734" t="str" cm="1">
        <f t="array" ref="AR173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34">
        <v>40</v>
      </c>
      <c r="AT1734">
        <v>35</v>
      </c>
      <c r="AU1734">
        <v>0</v>
      </c>
      <c r="AV1734">
        <v>2</v>
      </c>
      <c r="AW1734" t="s">
        <v>45</v>
      </c>
      <c r="AX1734" t="s">
        <v>13</v>
      </c>
      <c r="AY1734" t="str">
        <f t="shared" si="244"/>
        <v>Store</v>
      </c>
      <c r="AZ1734">
        <v>5</v>
      </c>
      <c r="BA1734" t="s">
        <v>44</v>
      </c>
      <c r="BB1734">
        <f t="shared" si="245"/>
        <v>5</v>
      </c>
      <c r="BC1734">
        <f t="shared" si="246"/>
        <v>45</v>
      </c>
      <c r="BD1734">
        <f t="shared" si="247"/>
        <v>5</v>
      </c>
      <c r="BE1734">
        <f t="shared" si="248"/>
        <v>1</v>
      </c>
      <c r="BF1734">
        <f t="shared" si="249"/>
        <v>1</v>
      </c>
      <c r="BG1734">
        <f t="shared" si="250"/>
        <v>7</v>
      </c>
      <c r="BH1734">
        <f t="shared" si="251"/>
        <v>1</v>
      </c>
      <c r="BI1734" t="str">
        <f>VLOOKUP(BH1734,'Additional Data'!$E$1:$F$12,2,FALSE)</f>
        <v>Churned Customer</v>
      </c>
      <c r="BJ1734" t="str">
        <f>IF(G1734 &lt;= 'Additional Data'!$Q$2, "Low", IF(G1734 &lt;= 'Additional Data'!$Q$3, "Medium", "High"))</f>
        <v>Medium</v>
      </c>
      <c r="BK1734" t="str">
        <f>IF(K1734 &lt;= 'Additional Data'!$V$2, "Low", IF(K1734 &lt;= 'Additional Data'!$V$3, "Medium", "High"))</f>
        <v>Low</v>
      </c>
      <c r="BL1734" t="str">
        <f>IF(L1734 &lt;= 'Additional Data'!$AA$2, "Low", IF(L1734 &lt;= 'Additional Data'!$AA$3, "Medium", "High"))</f>
        <v>Low</v>
      </c>
      <c r="BM1734">
        <v>1733</v>
      </c>
    </row>
    <row r="1735" spans="1:65" x14ac:dyDescent="0.25">
      <c r="A1735">
        <v>77981</v>
      </c>
      <c r="B1735" t="str">
        <f>IF(A1735 &lt;= 'Additional Data'!$B$2,"Low", IF(A1735 &lt;='Additional Data'!$B$3, "Medium", "High"))</f>
        <v>High</v>
      </c>
      <c r="C1735">
        <v>1</v>
      </c>
      <c r="D1735">
        <v>0</v>
      </c>
      <c r="E1735">
        <v>78</v>
      </c>
      <c r="F1735" t="str">
        <f t="shared" si="243"/>
        <v>Old</v>
      </c>
      <c r="G1735">
        <v>138</v>
      </c>
      <c r="H1735">
        <v>120</v>
      </c>
      <c r="I1735">
        <v>204</v>
      </c>
      <c r="J1735">
        <v>16</v>
      </c>
      <c r="K1735">
        <v>126</v>
      </c>
      <c r="L1735">
        <v>60</v>
      </c>
      <c r="M1735">
        <f>INDEX('Additional Data'!$H$2:$M$2, MATCH(MAX(G1735:L1735), G1735:L1735,0))</f>
        <v>0</v>
      </c>
      <c r="N1735">
        <v>3</v>
      </c>
      <c r="O1735">
        <v>7</v>
      </c>
      <c r="P1735">
        <v>4</v>
      </c>
      <c r="Q1735">
        <v>7</v>
      </c>
      <c r="R1735">
        <v>5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3</v>
      </c>
      <c r="Z1735">
        <v>11</v>
      </c>
      <c r="AA1735">
        <v>0</v>
      </c>
      <c r="AB1735">
        <v>48</v>
      </c>
      <c r="AC1735" t="str" cm="1">
        <f t="array" ref="AC1735">_xlfn.IFS(AB1735 &lt; 30, "&lt; 30", AB1735 &lt; 40, "30-39", AB1735 &lt; 50, "40-49", AB1735 &gt;= 50, "50+")</f>
        <v>40-49</v>
      </c>
      <c r="AD1735">
        <v>2558</v>
      </c>
      <c r="AE1735">
        <v>0</v>
      </c>
      <c r="AF1735">
        <v>1</v>
      </c>
      <c r="AG1735">
        <v>0</v>
      </c>
      <c r="AH1735">
        <v>0</v>
      </c>
      <c r="AI1735">
        <v>0</v>
      </c>
      <c r="AJ1735" t="str" cm="1">
        <f t="array" ref="AJ173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3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35">
        <v>0</v>
      </c>
      <c r="AM1735">
        <v>0</v>
      </c>
      <c r="AN1735">
        <v>1</v>
      </c>
      <c r="AO1735">
        <v>0</v>
      </c>
      <c r="AP1735">
        <v>0</v>
      </c>
      <c r="AQ1735" t="str" cm="1">
        <f t="array" ref="AQ173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35" t="str" cm="1">
        <f t="array" ref="AR173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35">
        <v>604</v>
      </c>
      <c r="AT1735">
        <v>544</v>
      </c>
      <c r="AU1735">
        <v>0</v>
      </c>
      <c r="AV1735">
        <v>1</v>
      </c>
      <c r="AW1735" t="s">
        <v>46</v>
      </c>
      <c r="AX1735" t="s">
        <v>11</v>
      </c>
      <c r="AY1735" t="str">
        <f t="shared" si="244"/>
        <v>Web</v>
      </c>
      <c r="AZ1735">
        <v>18</v>
      </c>
      <c r="BA1735" t="s">
        <v>44</v>
      </c>
      <c r="BB1735">
        <f t="shared" si="245"/>
        <v>18</v>
      </c>
      <c r="BC1735">
        <f t="shared" si="246"/>
        <v>664</v>
      </c>
      <c r="BD1735">
        <f t="shared" si="247"/>
        <v>3.0000000000000004</v>
      </c>
      <c r="BE1735">
        <f t="shared" si="248"/>
        <v>7</v>
      </c>
      <c r="BF1735">
        <f t="shared" si="249"/>
        <v>6</v>
      </c>
      <c r="BG1735">
        <f t="shared" si="250"/>
        <v>16</v>
      </c>
      <c r="BH1735">
        <f t="shared" si="251"/>
        <v>5</v>
      </c>
      <c r="BI1735" t="str">
        <f>VLOOKUP(BH1735,'Additional Data'!$E$1:$F$12,2,FALSE)</f>
        <v>Loyal Customer</v>
      </c>
      <c r="BJ1735" t="str">
        <f>IF(G1735 &lt;= 'Additional Data'!$Q$2, "Low", IF(G1735 &lt;= 'Additional Data'!$Q$3, "Medium", "High"))</f>
        <v>Medium</v>
      </c>
      <c r="BK1735" t="str">
        <f>IF(K1735 &lt;= 'Additional Data'!$V$2, "Low", IF(K1735 &lt;= 'Additional Data'!$V$3, "Medium", "High"))</f>
        <v>High</v>
      </c>
      <c r="BL1735" t="str">
        <f>IF(L1735 &lt;= 'Additional Data'!$AA$2, "Low", IF(L1735 &lt;= 'Additional Data'!$AA$3, "Medium", "High"))</f>
        <v>High</v>
      </c>
      <c r="BM1735">
        <v>1734</v>
      </c>
    </row>
    <row r="1736" spans="1:65" x14ac:dyDescent="0.25">
      <c r="A1736">
        <v>62905</v>
      </c>
      <c r="B1736" t="str">
        <f>IF(A1736 &lt;= 'Additional Data'!$B$2,"Low", IF(A1736 &lt;='Additional Data'!$B$3, "Medium", "High"))</f>
        <v>Medium</v>
      </c>
      <c r="C1736">
        <v>0</v>
      </c>
      <c r="D1736">
        <v>1</v>
      </c>
      <c r="E1736">
        <v>68</v>
      </c>
      <c r="F1736" t="str">
        <f t="shared" si="243"/>
        <v>Old</v>
      </c>
      <c r="G1736">
        <v>166</v>
      </c>
      <c r="H1736">
        <v>75</v>
      </c>
      <c r="I1736">
        <v>96</v>
      </c>
      <c r="J1736">
        <v>119</v>
      </c>
      <c r="K1736">
        <v>107</v>
      </c>
      <c r="L1736">
        <v>59</v>
      </c>
      <c r="M1736">
        <f>INDEX('Additional Data'!$H$2:$M$2, MATCH(MAX(G1736:L1736), G1736:L1736,0))</f>
        <v>0</v>
      </c>
      <c r="N1736">
        <v>3</v>
      </c>
      <c r="O1736">
        <v>7</v>
      </c>
      <c r="P1736">
        <v>2</v>
      </c>
      <c r="Q1736">
        <v>8</v>
      </c>
      <c r="R1736">
        <v>4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3</v>
      </c>
      <c r="Z1736">
        <v>11</v>
      </c>
      <c r="AA1736">
        <v>0</v>
      </c>
      <c r="AB1736">
        <v>56</v>
      </c>
      <c r="AC1736" t="str" cm="1">
        <f t="array" ref="AC1736">_xlfn.IFS(AB1736 &lt; 30, "&lt; 30", AB1736 &lt; 40, "30-39", AB1736 &lt; 50, "40-49", AB1736 &gt;= 50, "50+")</f>
        <v>50+</v>
      </c>
      <c r="AD1736">
        <v>2451</v>
      </c>
      <c r="AE1736">
        <v>0</v>
      </c>
      <c r="AF1736">
        <v>1</v>
      </c>
      <c r="AG1736">
        <v>0</v>
      </c>
      <c r="AH1736">
        <v>0</v>
      </c>
      <c r="AI1736">
        <v>0</v>
      </c>
      <c r="AJ1736" t="str" cm="1">
        <f t="array" ref="AJ173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3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36">
        <v>1</v>
      </c>
      <c r="AM1736">
        <v>0</v>
      </c>
      <c r="AN1736">
        <v>0</v>
      </c>
      <c r="AO1736">
        <v>0</v>
      </c>
      <c r="AP1736">
        <v>0</v>
      </c>
      <c r="AQ1736" t="str" cm="1">
        <f t="array" ref="AQ173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736" t="str" cm="1">
        <f t="array" ref="AR173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736">
        <v>563</v>
      </c>
      <c r="AT1736">
        <v>504</v>
      </c>
      <c r="AU1736">
        <v>0</v>
      </c>
      <c r="AV1736">
        <v>1</v>
      </c>
      <c r="AW1736" t="s">
        <v>46</v>
      </c>
      <c r="AX1736" t="s">
        <v>13</v>
      </c>
      <c r="AY1736" t="str">
        <f t="shared" si="244"/>
        <v>Store</v>
      </c>
      <c r="AZ1736">
        <v>17</v>
      </c>
      <c r="BA1736" t="s">
        <v>44</v>
      </c>
      <c r="BB1736">
        <f t="shared" si="245"/>
        <v>17</v>
      </c>
      <c r="BC1736">
        <f t="shared" si="246"/>
        <v>622</v>
      </c>
      <c r="BD1736">
        <f t="shared" si="247"/>
        <v>4</v>
      </c>
      <c r="BE1736">
        <f t="shared" si="248"/>
        <v>6</v>
      </c>
      <c r="BF1736">
        <f t="shared" si="249"/>
        <v>5</v>
      </c>
      <c r="BG1736">
        <f t="shared" si="250"/>
        <v>15</v>
      </c>
      <c r="BH1736">
        <f t="shared" si="251"/>
        <v>4</v>
      </c>
      <c r="BI1736" t="str">
        <f>VLOOKUP(BH1736,'Additional Data'!$E$1:$F$12,2,FALSE)</f>
        <v>At Risk</v>
      </c>
      <c r="BJ1736" t="str">
        <f>IF(G1736 &lt;= 'Additional Data'!$Q$2, "Low", IF(G1736 &lt;= 'Additional Data'!$Q$3, "Medium", "High"))</f>
        <v>Medium</v>
      </c>
      <c r="BK1736" t="str">
        <f>IF(K1736 &lt;= 'Additional Data'!$V$2, "Low", IF(K1736 &lt;= 'Additional Data'!$V$3, "Medium", "High"))</f>
        <v>High</v>
      </c>
      <c r="BL1736" t="str">
        <f>IF(L1736 &lt;= 'Additional Data'!$AA$2, "Low", IF(L1736 &lt;= 'Additional Data'!$AA$3, "Medium", "High"))</f>
        <v>High</v>
      </c>
      <c r="BM1736">
        <v>1735</v>
      </c>
    </row>
    <row r="1737" spans="1:65" x14ac:dyDescent="0.25">
      <c r="A1737">
        <v>13533</v>
      </c>
      <c r="B1737" t="str">
        <f>IF(A1737 &lt;= 'Additional Data'!$B$2,"Low", IF(A1737 &lt;='Additional Data'!$B$3, "Medium", "High"))</f>
        <v>Low</v>
      </c>
      <c r="C1737">
        <v>1</v>
      </c>
      <c r="D1737">
        <v>0</v>
      </c>
      <c r="E1737">
        <v>45</v>
      </c>
      <c r="F1737" t="str">
        <f t="shared" si="243"/>
        <v>Mid</v>
      </c>
      <c r="G1737">
        <v>12</v>
      </c>
      <c r="H1737">
        <v>3</v>
      </c>
      <c r="I1737">
        <v>8</v>
      </c>
      <c r="J1737">
        <v>8</v>
      </c>
      <c r="K1737">
        <v>0</v>
      </c>
      <c r="L1737">
        <v>17</v>
      </c>
      <c r="M1737">
        <f>INDEX('Additional Data'!$H$2:$M$2, MATCH(MAX(G1737:L1737), G1737:L1737,0))</f>
        <v>0</v>
      </c>
      <c r="N1737">
        <v>2</v>
      </c>
      <c r="O1737">
        <v>2</v>
      </c>
      <c r="P1737">
        <v>0</v>
      </c>
      <c r="Q1737">
        <v>3</v>
      </c>
      <c r="R1737">
        <v>7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3</v>
      </c>
      <c r="Z1737">
        <v>11</v>
      </c>
      <c r="AA1737">
        <v>0</v>
      </c>
      <c r="AB1737">
        <v>41</v>
      </c>
      <c r="AC1737" t="str" cm="1">
        <f t="array" ref="AC1737">_xlfn.IFS(AB1737 &lt; 30, "&lt; 30", AB1737 &lt; 40, "30-39", AB1737 &lt; 50, "40-49", AB1737 &gt;= 50, "50+")</f>
        <v>40-49</v>
      </c>
      <c r="AD1737">
        <v>2635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 t="str" cm="1">
        <f t="array" ref="AJ173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73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37">
        <v>1</v>
      </c>
      <c r="AM1737">
        <v>0</v>
      </c>
      <c r="AN1737">
        <v>0</v>
      </c>
      <c r="AO1737">
        <v>0</v>
      </c>
      <c r="AP1737">
        <v>0</v>
      </c>
      <c r="AQ1737" t="str" cm="1">
        <f t="array" ref="AQ173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737" t="str" cm="1">
        <f t="array" ref="AR173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737">
        <v>31</v>
      </c>
      <c r="AT1737">
        <v>14</v>
      </c>
      <c r="AU1737">
        <v>0</v>
      </c>
      <c r="AV1737">
        <v>1</v>
      </c>
      <c r="AW1737" t="s">
        <v>45</v>
      </c>
      <c r="AX1737" t="s">
        <v>13</v>
      </c>
      <c r="AY1737" t="str">
        <f t="shared" si="244"/>
        <v>Store</v>
      </c>
      <c r="AZ1737">
        <v>5</v>
      </c>
      <c r="BA1737" t="s">
        <v>44</v>
      </c>
      <c r="BB1737">
        <f t="shared" si="245"/>
        <v>5</v>
      </c>
      <c r="BC1737">
        <f t="shared" si="246"/>
        <v>48</v>
      </c>
      <c r="BD1737">
        <f t="shared" si="247"/>
        <v>6</v>
      </c>
      <c r="BE1737">
        <f t="shared" si="248"/>
        <v>1</v>
      </c>
      <c r="BF1737">
        <f t="shared" si="249"/>
        <v>1</v>
      </c>
      <c r="BG1737">
        <f t="shared" si="250"/>
        <v>8</v>
      </c>
      <c r="BH1737">
        <f t="shared" si="251"/>
        <v>1</v>
      </c>
      <c r="BI1737" t="str">
        <f>VLOOKUP(BH1737,'Additional Data'!$E$1:$F$12,2,FALSE)</f>
        <v>Churned Customer</v>
      </c>
      <c r="BJ1737" t="str">
        <f>IF(G1737 &lt;= 'Additional Data'!$Q$2, "Low", IF(G1737 &lt;= 'Additional Data'!$Q$3, "Medium", "High"))</f>
        <v>Low</v>
      </c>
      <c r="BK1737" t="str">
        <f>IF(K1737 &lt;= 'Additional Data'!$V$2, "Low", IF(K1737 &lt;= 'Additional Data'!$V$3, "Medium", "High"))</f>
        <v>Low</v>
      </c>
      <c r="BL1737" t="str">
        <f>IF(L1737 &lt;= 'Additional Data'!$AA$2, "Low", IF(L1737 &lt;= 'Additional Data'!$AA$3, "Medium", "High"))</f>
        <v>Medium</v>
      </c>
      <c r="BM1737">
        <v>1736</v>
      </c>
    </row>
    <row r="1738" spans="1:65" x14ac:dyDescent="0.25">
      <c r="A1738">
        <v>59481</v>
      </c>
      <c r="B1738" t="str">
        <f>IF(A1738 &lt;= 'Additional Data'!$B$2,"Low", IF(A1738 &lt;='Additional Data'!$B$3, "Medium", "High"))</f>
        <v>Medium</v>
      </c>
      <c r="C1738">
        <v>0</v>
      </c>
      <c r="D1738">
        <v>1</v>
      </c>
      <c r="E1738">
        <v>47</v>
      </c>
      <c r="F1738" t="str">
        <f t="shared" si="243"/>
        <v>Mid</v>
      </c>
      <c r="G1738">
        <v>178</v>
      </c>
      <c r="H1738">
        <v>3</v>
      </c>
      <c r="I1738">
        <v>85</v>
      </c>
      <c r="J1738">
        <v>71</v>
      </c>
      <c r="K1738">
        <v>66</v>
      </c>
      <c r="L1738">
        <v>58</v>
      </c>
      <c r="M1738">
        <f>INDEX('Additional Data'!$H$2:$M$2, MATCH(MAX(G1738:L1738), G1738:L1738,0))</f>
        <v>0</v>
      </c>
      <c r="N1738">
        <v>2</v>
      </c>
      <c r="O1738">
        <v>3</v>
      </c>
      <c r="P1738">
        <v>3</v>
      </c>
      <c r="Q1738">
        <v>8</v>
      </c>
      <c r="R1738">
        <v>2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3</v>
      </c>
      <c r="Z1738">
        <v>11</v>
      </c>
      <c r="AA1738">
        <v>0</v>
      </c>
      <c r="AB1738">
        <v>45</v>
      </c>
      <c r="AC1738" t="str" cm="1">
        <f t="array" ref="AC1738">_xlfn.IFS(AB1738 &lt; 30, "&lt; 30", AB1738 &lt; 40, "30-39", AB1738 &lt; 50, "40-49", AB1738 &gt;= 50, "50+")</f>
        <v>40-49</v>
      </c>
      <c r="AD1738">
        <v>2408</v>
      </c>
      <c r="AE1738">
        <v>0</v>
      </c>
      <c r="AF1738">
        <v>0</v>
      </c>
      <c r="AG1738">
        <v>0</v>
      </c>
      <c r="AH1738">
        <v>1</v>
      </c>
      <c r="AI1738">
        <v>0</v>
      </c>
      <c r="AJ1738" t="str" cm="1">
        <f t="array" ref="AJ173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3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38">
        <v>0</v>
      </c>
      <c r="AM1738">
        <v>0</v>
      </c>
      <c r="AN1738">
        <v>1</v>
      </c>
      <c r="AO1738">
        <v>0</v>
      </c>
      <c r="AP1738">
        <v>0</v>
      </c>
      <c r="AQ1738" t="str" cm="1">
        <f t="array" ref="AQ173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38" t="str" cm="1">
        <f t="array" ref="AR173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38">
        <v>403</v>
      </c>
      <c r="AT1738">
        <v>345</v>
      </c>
      <c r="AU1738">
        <v>0</v>
      </c>
      <c r="AV1738">
        <v>1</v>
      </c>
      <c r="AW1738" t="s">
        <v>46</v>
      </c>
      <c r="AX1738" t="s">
        <v>13</v>
      </c>
      <c r="AY1738" t="str">
        <f t="shared" si="244"/>
        <v>Store</v>
      </c>
      <c r="AZ1738">
        <v>14</v>
      </c>
      <c r="BA1738" t="s">
        <v>44</v>
      </c>
      <c r="BB1738">
        <f t="shared" si="245"/>
        <v>14</v>
      </c>
      <c r="BC1738">
        <f t="shared" si="246"/>
        <v>461</v>
      </c>
      <c r="BD1738">
        <f t="shared" si="247"/>
        <v>6</v>
      </c>
      <c r="BE1738">
        <f t="shared" si="248"/>
        <v>5</v>
      </c>
      <c r="BF1738">
        <f t="shared" si="249"/>
        <v>5</v>
      </c>
      <c r="BG1738">
        <f t="shared" si="250"/>
        <v>16</v>
      </c>
      <c r="BH1738">
        <f t="shared" si="251"/>
        <v>5</v>
      </c>
      <c r="BI1738" t="str">
        <f>VLOOKUP(BH1738,'Additional Data'!$E$1:$F$12,2,FALSE)</f>
        <v>Loyal Customer</v>
      </c>
      <c r="BJ1738" t="str">
        <f>IF(G1738 &lt;= 'Additional Data'!$Q$2, "Low", IF(G1738 &lt;= 'Additional Data'!$Q$3, "Medium", "High"))</f>
        <v>Medium</v>
      </c>
      <c r="BK1738" t="str">
        <f>IF(K1738 &lt;= 'Additional Data'!$V$2, "Low", IF(K1738 &lt;= 'Additional Data'!$V$3, "Medium", "High"))</f>
        <v>High</v>
      </c>
      <c r="BL1738" t="str">
        <f>IF(L1738 &lt;= 'Additional Data'!$AA$2, "Low", IF(L1738 &lt;= 'Additional Data'!$AA$3, "Medium", "High"))</f>
        <v>High</v>
      </c>
      <c r="BM1738">
        <v>1737</v>
      </c>
    </row>
    <row r="1739" spans="1:65" x14ac:dyDescent="0.25">
      <c r="A1739">
        <v>72117</v>
      </c>
      <c r="B1739" t="str">
        <f>IF(A1739 &lt;= 'Additional Data'!$B$2,"Low", IF(A1739 &lt;='Additional Data'!$B$3, "Medium", "High"))</f>
        <v>High</v>
      </c>
      <c r="C1739">
        <v>0</v>
      </c>
      <c r="D1739">
        <v>1</v>
      </c>
      <c r="E1739">
        <v>34</v>
      </c>
      <c r="F1739" t="str">
        <f t="shared" si="243"/>
        <v>Mid</v>
      </c>
      <c r="G1739">
        <v>707</v>
      </c>
      <c r="H1739">
        <v>20</v>
      </c>
      <c r="I1739">
        <v>171</v>
      </c>
      <c r="J1739">
        <v>65</v>
      </c>
      <c r="K1739">
        <v>60</v>
      </c>
      <c r="L1739">
        <v>50</v>
      </c>
      <c r="M1739">
        <f>INDEX('Additional Data'!$H$2:$M$2, MATCH(MAX(G1739:L1739), G1739:L1739,0))</f>
        <v>0</v>
      </c>
      <c r="N1739">
        <v>1</v>
      </c>
      <c r="O1739">
        <v>9</v>
      </c>
      <c r="P1739">
        <v>7</v>
      </c>
      <c r="Q1739">
        <v>9</v>
      </c>
      <c r="R1739">
        <v>5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3</v>
      </c>
      <c r="Z1739">
        <v>11</v>
      </c>
      <c r="AA1739">
        <v>0</v>
      </c>
      <c r="AB1739">
        <v>43</v>
      </c>
      <c r="AC1739" t="str" cm="1">
        <f t="array" ref="AC1739">_xlfn.IFS(AB1739 &lt; 30, "&lt; 30", AB1739 &lt; 40, "30-39", AB1739 &lt; 50, "40-49", AB1739 &gt;= 50, "50+")</f>
        <v>40-49</v>
      </c>
      <c r="AD1739">
        <v>2472</v>
      </c>
      <c r="AE1739">
        <v>0</v>
      </c>
      <c r="AF1739">
        <v>1</v>
      </c>
      <c r="AG1739">
        <v>0</v>
      </c>
      <c r="AH1739">
        <v>0</v>
      </c>
      <c r="AI1739">
        <v>0</v>
      </c>
      <c r="AJ1739" t="str" cm="1">
        <f t="array" ref="AJ173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3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39">
        <v>0</v>
      </c>
      <c r="AM1739">
        <v>0</v>
      </c>
      <c r="AN1739">
        <v>1</v>
      </c>
      <c r="AO1739">
        <v>0</v>
      </c>
      <c r="AP1739">
        <v>0</v>
      </c>
      <c r="AQ1739" t="str" cm="1">
        <f t="array" ref="AQ173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39" t="str" cm="1">
        <f t="array" ref="AR173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39">
        <v>1023</v>
      </c>
      <c r="AT1739">
        <v>973</v>
      </c>
      <c r="AU1739">
        <v>0</v>
      </c>
      <c r="AV1739">
        <v>1</v>
      </c>
      <c r="AW1739" t="s">
        <v>43</v>
      </c>
      <c r="AX1739" t="s">
        <v>11</v>
      </c>
      <c r="AY1739" t="str">
        <f t="shared" si="244"/>
        <v>Web</v>
      </c>
      <c r="AZ1739">
        <v>25</v>
      </c>
      <c r="BA1739" t="s">
        <v>44</v>
      </c>
      <c r="BB1739">
        <f t="shared" si="245"/>
        <v>25</v>
      </c>
      <c r="BC1739">
        <f t="shared" si="246"/>
        <v>1073</v>
      </c>
      <c r="BD1739">
        <f t="shared" si="247"/>
        <v>7</v>
      </c>
      <c r="BE1739">
        <f t="shared" si="248"/>
        <v>9</v>
      </c>
      <c r="BF1739">
        <f t="shared" si="249"/>
        <v>7</v>
      </c>
      <c r="BG1739">
        <f t="shared" si="250"/>
        <v>23</v>
      </c>
      <c r="BH1739">
        <f t="shared" si="251"/>
        <v>8</v>
      </c>
      <c r="BI1739" t="str">
        <f>VLOOKUP(BH1739,'Additional Data'!$E$1:$F$12,2,FALSE)</f>
        <v>Top Customer</v>
      </c>
      <c r="BJ1739" t="str">
        <f>IF(G1739 &lt;= 'Additional Data'!$Q$2, "Low", IF(G1739 &lt;= 'Additional Data'!$Q$3, "Medium", "High"))</f>
        <v>High</v>
      </c>
      <c r="BK1739" t="str">
        <f>IF(K1739 &lt;= 'Additional Data'!$V$2, "Low", IF(K1739 &lt;= 'Additional Data'!$V$3, "Medium", "High"))</f>
        <v>High</v>
      </c>
      <c r="BL1739" t="str">
        <f>IF(L1739 &lt;= 'Additional Data'!$AA$2, "Low", IF(L1739 &lt;= 'Additional Data'!$AA$3, "Medium", "High"))</f>
        <v>Medium</v>
      </c>
      <c r="BM1739">
        <v>1738</v>
      </c>
    </row>
    <row r="1740" spans="1:65" x14ac:dyDescent="0.25">
      <c r="A1740">
        <v>21955</v>
      </c>
      <c r="B1740" t="str">
        <f>IF(A1740 &lt;= 'Additional Data'!$B$2,"Low", IF(A1740 &lt;='Additional Data'!$B$3, "Medium", "High"))</f>
        <v>Low</v>
      </c>
      <c r="C1740">
        <v>1</v>
      </c>
      <c r="D1740">
        <v>0</v>
      </c>
      <c r="E1740">
        <v>81</v>
      </c>
      <c r="F1740" t="str">
        <f t="shared" si="243"/>
        <v>Old</v>
      </c>
      <c r="G1740">
        <v>5</v>
      </c>
      <c r="H1740">
        <v>1</v>
      </c>
      <c r="I1740">
        <v>7</v>
      </c>
      <c r="J1740">
        <v>17</v>
      </c>
      <c r="K1740">
        <v>14</v>
      </c>
      <c r="L1740">
        <v>11</v>
      </c>
      <c r="M1740">
        <f>INDEX('Additional Data'!$H$2:$M$2, MATCH(MAX(G1740:L1740), G1740:L1740,0))</f>
        <v>0</v>
      </c>
      <c r="N1740">
        <v>2</v>
      </c>
      <c r="O1740">
        <v>2</v>
      </c>
      <c r="P1740">
        <v>1</v>
      </c>
      <c r="Q1740">
        <v>3</v>
      </c>
      <c r="R1740">
        <v>6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3</v>
      </c>
      <c r="Z1740">
        <v>11</v>
      </c>
      <c r="AA1740">
        <v>0</v>
      </c>
      <c r="AB1740">
        <v>34</v>
      </c>
      <c r="AC1740" t="str" cm="1">
        <f t="array" ref="AC1740">_xlfn.IFS(AB1740 &lt; 30, "&lt; 30", AB1740 &lt; 40, "30-39", AB1740 &lt; 50, "40-49", AB1740 &gt;= 50, "50+")</f>
        <v>30-39</v>
      </c>
      <c r="AD1740">
        <v>2454</v>
      </c>
      <c r="AE1740">
        <v>0</v>
      </c>
      <c r="AF1740">
        <v>1</v>
      </c>
      <c r="AG1740">
        <v>0</v>
      </c>
      <c r="AH1740">
        <v>0</v>
      </c>
      <c r="AI1740">
        <v>0</v>
      </c>
      <c r="AJ1740" t="str" cm="1">
        <f t="array" ref="AJ174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4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40">
        <v>1</v>
      </c>
      <c r="AM1740">
        <v>0</v>
      </c>
      <c r="AN1740">
        <v>0</v>
      </c>
      <c r="AO1740">
        <v>0</v>
      </c>
      <c r="AP1740">
        <v>0</v>
      </c>
      <c r="AQ1740" t="str" cm="1">
        <f t="array" ref="AQ174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740" t="str" cm="1">
        <f t="array" ref="AR174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740">
        <v>44</v>
      </c>
      <c r="AT1740">
        <v>33</v>
      </c>
      <c r="AU1740">
        <v>0</v>
      </c>
      <c r="AV1740">
        <v>1</v>
      </c>
      <c r="AW1740" t="s">
        <v>45</v>
      </c>
      <c r="AX1740" t="s">
        <v>13</v>
      </c>
      <c r="AY1740" t="str">
        <f t="shared" si="244"/>
        <v>Store</v>
      </c>
      <c r="AZ1740">
        <v>6</v>
      </c>
      <c r="BA1740" t="s">
        <v>44</v>
      </c>
      <c r="BB1740">
        <f t="shared" si="245"/>
        <v>6</v>
      </c>
      <c r="BC1740">
        <f t="shared" si="246"/>
        <v>55</v>
      </c>
      <c r="BD1740">
        <f t="shared" si="247"/>
        <v>1.9999999999999996</v>
      </c>
      <c r="BE1740">
        <f t="shared" si="248"/>
        <v>2</v>
      </c>
      <c r="BF1740">
        <f t="shared" si="249"/>
        <v>1</v>
      </c>
      <c r="BG1740">
        <f t="shared" si="250"/>
        <v>5</v>
      </c>
      <c r="BH1740">
        <f t="shared" si="251"/>
        <v>0</v>
      </c>
      <c r="BI1740" t="str">
        <f>VLOOKUP(BH1740,'Additional Data'!$E$1:$F$12,2,FALSE)</f>
        <v>Churned Customer</v>
      </c>
      <c r="BJ1740" t="str">
        <f>IF(G1740 &lt;= 'Additional Data'!$Q$2, "Low", IF(G1740 &lt;= 'Additional Data'!$Q$3, "Medium", "High"))</f>
        <v>Low</v>
      </c>
      <c r="BK1740" t="str">
        <f>IF(K1740 &lt;= 'Additional Data'!$V$2, "Low", IF(K1740 &lt;= 'Additional Data'!$V$3, "Medium", "High"))</f>
        <v>Medium</v>
      </c>
      <c r="BL1740" t="str">
        <f>IF(L1740 &lt;= 'Additional Data'!$AA$2, "Low", IF(L1740 &lt;= 'Additional Data'!$AA$3, "Medium", "High"))</f>
        <v>Medium</v>
      </c>
      <c r="BM1740">
        <v>1739</v>
      </c>
    </row>
    <row r="1741" spans="1:65" x14ac:dyDescent="0.25">
      <c r="A1741">
        <v>67131</v>
      </c>
      <c r="B1741" t="str">
        <f>IF(A1741 &lt;= 'Additional Data'!$B$2,"Low", IF(A1741 &lt;='Additional Data'!$B$3, "Medium", "High"))</f>
        <v>Medium</v>
      </c>
      <c r="C1741">
        <v>0</v>
      </c>
      <c r="D1741">
        <v>1</v>
      </c>
      <c r="E1741">
        <v>72</v>
      </c>
      <c r="F1741" t="str">
        <f t="shared" si="243"/>
        <v>Old</v>
      </c>
      <c r="G1741">
        <v>465</v>
      </c>
      <c r="H1741">
        <v>71</v>
      </c>
      <c r="I1741">
        <v>250</v>
      </c>
      <c r="J1741">
        <v>93</v>
      </c>
      <c r="K1741">
        <v>35</v>
      </c>
      <c r="L1741">
        <v>62</v>
      </c>
      <c r="M1741">
        <f>INDEX('Additional Data'!$H$2:$M$2, MATCH(MAX(G1741:L1741), G1741:L1741,0))</f>
        <v>0</v>
      </c>
      <c r="N1741">
        <v>3</v>
      </c>
      <c r="O1741">
        <v>9</v>
      </c>
      <c r="P1741">
        <v>2</v>
      </c>
      <c r="Q1741">
        <v>12</v>
      </c>
      <c r="R1741">
        <v>6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3</v>
      </c>
      <c r="Z1741">
        <v>11</v>
      </c>
      <c r="AA1741">
        <v>0</v>
      </c>
      <c r="AB1741">
        <v>64</v>
      </c>
      <c r="AC1741" t="str" cm="1">
        <f t="array" ref="AC1741">_xlfn.IFS(AB1741 &lt; 30, "&lt; 30", AB1741 &lt; 40, "30-39", AB1741 &lt; 50, "40-49", AB1741 &gt;= 50, "50+")</f>
        <v>50+</v>
      </c>
      <c r="AD1741">
        <v>2619</v>
      </c>
      <c r="AE1741">
        <v>0</v>
      </c>
      <c r="AF1741">
        <v>1</v>
      </c>
      <c r="AG1741">
        <v>0</v>
      </c>
      <c r="AH1741">
        <v>0</v>
      </c>
      <c r="AI1741">
        <v>0</v>
      </c>
      <c r="AJ1741" t="str" cm="1">
        <f t="array" ref="AJ174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4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41">
        <v>0</v>
      </c>
      <c r="AM1741">
        <v>0</v>
      </c>
      <c r="AN1741">
        <v>1</v>
      </c>
      <c r="AO1741">
        <v>0</v>
      </c>
      <c r="AP1741">
        <v>0</v>
      </c>
      <c r="AQ1741" t="str" cm="1">
        <f t="array" ref="AQ174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41" t="str" cm="1">
        <f t="array" ref="AR174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41">
        <v>914</v>
      </c>
      <c r="AT1741">
        <v>852</v>
      </c>
      <c r="AU1741">
        <v>0</v>
      </c>
      <c r="AV1741">
        <v>1</v>
      </c>
      <c r="AW1741" t="s">
        <v>46</v>
      </c>
      <c r="AX1741" t="s">
        <v>13</v>
      </c>
      <c r="AY1741" t="str">
        <f t="shared" si="244"/>
        <v>Store</v>
      </c>
      <c r="AZ1741">
        <v>23</v>
      </c>
      <c r="BA1741" t="s">
        <v>44</v>
      </c>
      <c r="BB1741">
        <f t="shared" si="245"/>
        <v>23</v>
      </c>
      <c r="BC1741">
        <f t="shared" si="246"/>
        <v>976</v>
      </c>
      <c r="BD1741">
        <f t="shared" si="247"/>
        <v>3.0000000000000004</v>
      </c>
      <c r="BE1741">
        <f t="shared" si="248"/>
        <v>9</v>
      </c>
      <c r="BF1741">
        <f t="shared" si="249"/>
        <v>7</v>
      </c>
      <c r="BG1741">
        <f t="shared" si="250"/>
        <v>19</v>
      </c>
      <c r="BH1741">
        <f t="shared" si="251"/>
        <v>7</v>
      </c>
      <c r="BI1741" t="str">
        <f>VLOOKUP(BH1741,'Additional Data'!$E$1:$F$12,2,FALSE)</f>
        <v>Loyal Customer</v>
      </c>
      <c r="BJ1741" t="str">
        <f>IF(G1741 &lt;= 'Additional Data'!$Q$2, "Low", IF(G1741 &lt;= 'Additional Data'!$Q$3, "Medium", "High"))</f>
        <v>Medium</v>
      </c>
      <c r="BK1741" t="str">
        <f>IF(K1741 &lt;= 'Additional Data'!$V$2, "Low", IF(K1741 &lt;= 'Additional Data'!$V$3, "Medium", "High"))</f>
        <v>High</v>
      </c>
      <c r="BL1741" t="str">
        <f>IF(L1741 &lt;= 'Additional Data'!$AA$2, "Low", IF(L1741 &lt;= 'Additional Data'!$AA$3, "Medium", "High"))</f>
        <v>High</v>
      </c>
      <c r="BM1741">
        <v>1740</v>
      </c>
    </row>
    <row r="1742" spans="1:65" x14ac:dyDescent="0.25">
      <c r="A1742">
        <v>36802</v>
      </c>
      <c r="B1742" t="str">
        <f>IF(A1742 &lt;= 'Additional Data'!$B$2,"Low", IF(A1742 &lt;='Additional Data'!$B$3, "Medium", "High"))</f>
        <v>Medium</v>
      </c>
      <c r="C1742">
        <v>1</v>
      </c>
      <c r="D1742">
        <v>0</v>
      </c>
      <c r="E1742">
        <v>23</v>
      </c>
      <c r="F1742" t="str">
        <f t="shared" si="243"/>
        <v>Recent</v>
      </c>
      <c r="G1742">
        <v>16</v>
      </c>
      <c r="H1742">
        <v>1</v>
      </c>
      <c r="I1742">
        <v>2</v>
      </c>
      <c r="J1742">
        <v>0</v>
      </c>
      <c r="K1742">
        <v>0</v>
      </c>
      <c r="L1742">
        <v>1</v>
      </c>
      <c r="M1742">
        <f>INDEX('Additional Data'!$H$2:$M$2, MATCH(MAX(G1742:L1742), G1742:L1742,0))</f>
        <v>0</v>
      </c>
      <c r="N1742">
        <v>1</v>
      </c>
      <c r="O1742">
        <v>1</v>
      </c>
      <c r="P1742">
        <v>0</v>
      </c>
      <c r="Q1742">
        <v>3</v>
      </c>
      <c r="R1742">
        <v>5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3</v>
      </c>
      <c r="Z1742">
        <v>11</v>
      </c>
      <c r="AA1742">
        <v>0</v>
      </c>
      <c r="AB1742">
        <v>40</v>
      </c>
      <c r="AC1742" t="str" cm="1">
        <f t="array" ref="AC1742">_xlfn.IFS(AB1742 &lt; 30, "&lt; 30", AB1742 &lt; 40, "30-39", AB1742 &lt; 50, "40-49", AB1742 &gt;= 50, "50+")</f>
        <v>40-49</v>
      </c>
      <c r="AD1742">
        <v>2172</v>
      </c>
      <c r="AE1742">
        <v>0</v>
      </c>
      <c r="AF1742">
        <v>0</v>
      </c>
      <c r="AG1742">
        <v>1</v>
      </c>
      <c r="AH1742">
        <v>0</v>
      </c>
      <c r="AI1742">
        <v>0</v>
      </c>
      <c r="AJ1742" t="str" cm="1">
        <f t="array" ref="AJ174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74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42">
        <v>0</v>
      </c>
      <c r="AM1742">
        <v>0</v>
      </c>
      <c r="AN1742">
        <v>0</v>
      </c>
      <c r="AO1742">
        <v>0</v>
      </c>
      <c r="AP1742">
        <v>1</v>
      </c>
      <c r="AQ1742" t="str" cm="1">
        <f t="array" ref="AQ174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742" t="str" cm="1">
        <f t="array" ref="AR174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42">
        <v>19</v>
      </c>
      <c r="AT1742">
        <v>18</v>
      </c>
      <c r="AU1742">
        <v>0</v>
      </c>
      <c r="AV1742">
        <v>1</v>
      </c>
      <c r="AW1742" t="s">
        <v>45</v>
      </c>
      <c r="AX1742" t="s">
        <v>13</v>
      </c>
      <c r="AY1742" t="str">
        <f t="shared" si="244"/>
        <v>Store</v>
      </c>
      <c r="AZ1742">
        <v>4</v>
      </c>
      <c r="BA1742" t="s">
        <v>44</v>
      </c>
      <c r="BB1742">
        <f t="shared" si="245"/>
        <v>4</v>
      </c>
      <c r="BC1742">
        <f t="shared" si="246"/>
        <v>20</v>
      </c>
      <c r="BD1742">
        <f t="shared" si="247"/>
        <v>8</v>
      </c>
      <c r="BE1742">
        <f t="shared" si="248"/>
        <v>0</v>
      </c>
      <c r="BF1742">
        <f t="shared" si="249"/>
        <v>0</v>
      </c>
      <c r="BG1742">
        <f t="shared" si="250"/>
        <v>8</v>
      </c>
      <c r="BH1742">
        <f t="shared" si="251"/>
        <v>1</v>
      </c>
      <c r="BI1742" t="str">
        <f>VLOOKUP(BH1742,'Additional Data'!$E$1:$F$12,2,FALSE)</f>
        <v>Churned Customer</v>
      </c>
      <c r="BJ1742" t="str">
        <f>IF(G1742 &lt;= 'Additional Data'!$Q$2, "Low", IF(G1742 &lt;= 'Additional Data'!$Q$3, "Medium", "High"))</f>
        <v>Low</v>
      </c>
      <c r="BK1742" t="str">
        <f>IF(K1742 &lt;= 'Additional Data'!$V$2, "Low", IF(K1742 &lt;= 'Additional Data'!$V$3, "Medium", "High"))</f>
        <v>Low</v>
      </c>
      <c r="BL1742" t="str">
        <f>IF(L1742 &lt;= 'Additional Data'!$AA$2, "Low", IF(L1742 &lt;= 'Additional Data'!$AA$3, "Medium", "High"))</f>
        <v>Low</v>
      </c>
      <c r="BM1742">
        <v>1741</v>
      </c>
    </row>
    <row r="1743" spans="1:65" x14ac:dyDescent="0.25">
      <c r="A1743">
        <v>71853</v>
      </c>
      <c r="B1743" t="str">
        <f>IF(A1743 &lt;= 'Additional Data'!$B$2,"Low", IF(A1743 &lt;='Additional Data'!$B$3, "Medium", "High"))</f>
        <v>High</v>
      </c>
      <c r="C1743">
        <v>0</v>
      </c>
      <c r="D1743">
        <v>0</v>
      </c>
      <c r="E1743">
        <v>29</v>
      </c>
      <c r="F1743" t="str">
        <f t="shared" si="243"/>
        <v>Recent</v>
      </c>
      <c r="G1743">
        <v>358</v>
      </c>
      <c r="H1743">
        <v>108</v>
      </c>
      <c r="I1743">
        <v>413</v>
      </c>
      <c r="J1743">
        <v>141</v>
      </c>
      <c r="K1743">
        <v>97</v>
      </c>
      <c r="L1743">
        <v>32</v>
      </c>
      <c r="M1743">
        <f>INDEX('Additional Data'!$H$2:$M$2, MATCH(MAX(G1743:L1743), G1743:L1743,0))</f>
        <v>0</v>
      </c>
      <c r="N1743">
        <v>1</v>
      </c>
      <c r="O1743">
        <v>2</v>
      </c>
      <c r="P1743">
        <v>8</v>
      </c>
      <c r="Q1743">
        <v>6</v>
      </c>
      <c r="R1743">
        <v>1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3</v>
      </c>
      <c r="Z1743">
        <v>11</v>
      </c>
      <c r="AA1743">
        <v>0</v>
      </c>
      <c r="AB1743">
        <v>38</v>
      </c>
      <c r="AC1743" t="str" cm="1">
        <f t="array" ref="AC1743">_xlfn.IFS(AB1743 &lt; 30, "&lt; 30", AB1743 &lt; 40, "30-39", AB1743 &lt; 50, "40-49", AB1743 &gt;= 50, "50+")</f>
        <v>30-39</v>
      </c>
      <c r="AD1743">
        <v>2576</v>
      </c>
      <c r="AE1743">
        <v>0</v>
      </c>
      <c r="AF1743">
        <v>0</v>
      </c>
      <c r="AG1743">
        <v>0</v>
      </c>
      <c r="AH1743">
        <v>1</v>
      </c>
      <c r="AI1743">
        <v>0</v>
      </c>
      <c r="AJ1743" t="str" cm="1">
        <f t="array" ref="AJ174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4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43">
        <v>0</v>
      </c>
      <c r="AM1743">
        <v>0</v>
      </c>
      <c r="AN1743">
        <v>1</v>
      </c>
      <c r="AO1743">
        <v>0</v>
      </c>
      <c r="AP1743">
        <v>0</v>
      </c>
      <c r="AQ1743" t="str" cm="1">
        <f t="array" ref="AQ174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43" t="str" cm="1">
        <f t="array" ref="AR174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43">
        <v>1117</v>
      </c>
      <c r="AT1743">
        <v>1085</v>
      </c>
      <c r="AU1743">
        <v>0</v>
      </c>
      <c r="AV1743">
        <v>0</v>
      </c>
      <c r="AW1743" t="s">
        <v>43</v>
      </c>
      <c r="AX1743" t="s">
        <v>12</v>
      </c>
      <c r="AY1743" t="str">
        <f t="shared" si="244"/>
        <v>Catalog</v>
      </c>
      <c r="AZ1743">
        <v>16</v>
      </c>
      <c r="BA1743" t="s">
        <v>44</v>
      </c>
      <c r="BB1743">
        <f t="shared" si="245"/>
        <v>16</v>
      </c>
      <c r="BC1743">
        <f t="shared" si="246"/>
        <v>1149</v>
      </c>
      <c r="BD1743">
        <f t="shared" si="247"/>
        <v>8</v>
      </c>
      <c r="BE1743">
        <f t="shared" si="248"/>
        <v>6</v>
      </c>
      <c r="BF1743">
        <f t="shared" si="249"/>
        <v>7</v>
      </c>
      <c r="BG1743">
        <f t="shared" si="250"/>
        <v>21</v>
      </c>
      <c r="BH1743">
        <f t="shared" si="251"/>
        <v>8</v>
      </c>
      <c r="BI1743" t="str">
        <f>VLOOKUP(BH1743,'Additional Data'!$E$1:$F$12,2,FALSE)</f>
        <v>Top Customer</v>
      </c>
      <c r="BJ1743" t="str">
        <f>IF(G1743 &lt;= 'Additional Data'!$Q$2, "Low", IF(G1743 &lt;= 'Additional Data'!$Q$3, "Medium", "High"))</f>
        <v>Medium</v>
      </c>
      <c r="BK1743" t="str">
        <f>IF(K1743 &lt;= 'Additional Data'!$V$2, "Low", IF(K1743 &lt;= 'Additional Data'!$V$3, "Medium", "High"))</f>
        <v>High</v>
      </c>
      <c r="BL1743" t="str">
        <f>IF(L1743 &lt;= 'Additional Data'!$AA$2, "Low", IF(L1743 &lt;= 'Additional Data'!$AA$3, "Medium", "High"))</f>
        <v>Medium</v>
      </c>
      <c r="BM1743">
        <v>1742</v>
      </c>
    </row>
    <row r="1744" spans="1:65" x14ac:dyDescent="0.25">
      <c r="A1744">
        <v>28249</v>
      </c>
      <c r="B1744" t="str">
        <f>IF(A1744 &lt;= 'Additional Data'!$B$2,"Low", IF(A1744 &lt;='Additional Data'!$B$3, "Medium", "High"))</f>
        <v>Low</v>
      </c>
      <c r="C1744">
        <v>0</v>
      </c>
      <c r="D1744">
        <v>0</v>
      </c>
      <c r="E1744">
        <v>80</v>
      </c>
      <c r="F1744" t="str">
        <f t="shared" si="243"/>
        <v>Old</v>
      </c>
      <c r="G1744">
        <v>1</v>
      </c>
      <c r="H1744">
        <v>9</v>
      </c>
      <c r="I1744">
        <v>7</v>
      </c>
      <c r="J1744">
        <v>2</v>
      </c>
      <c r="K1744">
        <v>14</v>
      </c>
      <c r="L1744">
        <v>10</v>
      </c>
      <c r="M1744">
        <f>INDEX('Additional Data'!$H$2:$M$2, MATCH(MAX(G1744:L1744), G1744:L1744,0))</f>
        <v>0</v>
      </c>
      <c r="N1744">
        <v>1</v>
      </c>
      <c r="O1744">
        <v>2</v>
      </c>
      <c r="P1744">
        <v>0</v>
      </c>
      <c r="Q1744">
        <v>3</v>
      </c>
      <c r="R1744">
        <v>6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3</v>
      </c>
      <c r="Z1744">
        <v>11</v>
      </c>
      <c r="AA1744">
        <v>0</v>
      </c>
      <c r="AB1744">
        <v>59</v>
      </c>
      <c r="AC1744" t="str" cm="1">
        <f t="array" ref="AC1744">_xlfn.IFS(AB1744 &lt; 30, "&lt; 30", AB1744 &lt; 40, "30-39", AB1744 &lt; 50, "40-49", AB1744 &gt;= 50, "50+")</f>
        <v>50+</v>
      </c>
      <c r="AD1744">
        <v>2173</v>
      </c>
      <c r="AE1744">
        <v>0</v>
      </c>
      <c r="AF1744">
        <v>1</v>
      </c>
      <c r="AG1744">
        <v>0</v>
      </c>
      <c r="AH1744">
        <v>0</v>
      </c>
      <c r="AI1744">
        <v>0</v>
      </c>
      <c r="AJ1744" t="str" cm="1">
        <f t="array" ref="AJ174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4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44">
        <v>0</v>
      </c>
      <c r="AM1744">
        <v>1</v>
      </c>
      <c r="AN1744">
        <v>0</v>
      </c>
      <c r="AO1744">
        <v>0</v>
      </c>
      <c r="AP1744">
        <v>0</v>
      </c>
      <c r="AQ1744" t="str" cm="1">
        <f t="array" ref="AQ174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744" t="str" cm="1">
        <f t="array" ref="AR174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744">
        <v>33</v>
      </c>
      <c r="AT1744">
        <v>23</v>
      </c>
      <c r="AU1744">
        <v>0</v>
      </c>
      <c r="AV1744">
        <v>0</v>
      </c>
      <c r="AW1744" t="s">
        <v>45</v>
      </c>
      <c r="AX1744" t="s">
        <v>13</v>
      </c>
      <c r="AY1744" t="str">
        <f t="shared" si="244"/>
        <v>Store</v>
      </c>
      <c r="AZ1744">
        <v>5</v>
      </c>
      <c r="BA1744" t="s">
        <v>44</v>
      </c>
      <c r="BB1744">
        <f t="shared" si="245"/>
        <v>5</v>
      </c>
      <c r="BC1744">
        <f t="shared" si="246"/>
        <v>43</v>
      </c>
      <c r="BD1744">
        <f t="shared" si="247"/>
        <v>1.9999999999999996</v>
      </c>
      <c r="BE1744">
        <f t="shared" si="248"/>
        <v>1</v>
      </c>
      <c r="BF1744">
        <f t="shared" si="249"/>
        <v>1</v>
      </c>
      <c r="BG1744">
        <f t="shared" si="250"/>
        <v>3.9999999999999996</v>
      </c>
      <c r="BH1744">
        <f t="shared" si="251"/>
        <v>0</v>
      </c>
      <c r="BI1744" t="str">
        <f>VLOOKUP(BH1744,'Additional Data'!$E$1:$F$12,2,FALSE)</f>
        <v>Churned Customer</v>
      </c>
      <c r="BJ1744" t="str">
        <f>IF(G1744 &lt;= 'Additional Data'!$Q$2, "Low", IF(G1744 &lt;= 'Additional Data'!$Q$3, "Medium", "High"))</f>
        <v>Low</v>
      </c>
      <c r="BK1744" t="str">
        <f>IF(K1744 &lt;= 'Additional Data'!$V$2, "Low", IF(K1744 &lt;= 'Additional Data'!$V$3, "Medium", "High"))</f>
        <v>Medium</v>
      </c>
      <c r="BL1744" t="str">
        <f>IF(L1744 &lt;= 'Additional Data'!$AA$2, "Low", IF(L1744 &lt;= 'Additional Data'!$AA$3, "Medium", "High"))</f>
        <v>Medium</v>
      </c>
      <c r="BM1744">
        <v>1743</v>
      </c>
    </row>
    <row r="1745" spans="1:65" x14ac:dyDescent="0.25">
      <c r="A1745">
        <v>47808</v>
      </c>
      <c r="B1745" t="str">
        <f>IF(A1745 &lt;= 'Additional Data'!$B$2,"Low", IF(A1745 &lt;='Additional Data'!$B$3, "Medium", "High"))</f>
        <v>Medium</v>
      </c>
      <c r="C1745">
        <v>0</v>
      </c>
      <c r="D1745">
        <v>1</v>
      </c>
      <c r="E1745">
        <v>30</v>
      </c>
      <c r="F1745" t="str">
        <f t="shared" si="243"/>
        <v>Recent</v>
      </c>
      <c r="G1745">
        <v>123</v>
      </c>
      <c r="H1745">
        <v>1</v>
      </c>
      <c r="I1745">
        <v>26</v>
      </c>
      <c r="J1745">
        <v>2</v>
      </c>
      <c r="K1745">
        <v>0</v>
      </c>
      <c r="L1745">
        <v>72</v>
      </c>
      <c r="M1745">
        <f>INDEX('Additional Data'!$H$2:$M$2, MATCH(MAX(G1745:L1745), G1745:L1745,0))</f>
        <v>0</v>
      </c>
      <c r="N1745">
        <v>2</v>
      </c>
      <c r="O1745">
        <v>3</v>
      </c>
      <c r="P1745">
        <v>2</v>
      </c>
      <c r="Q1745">
        <v>3</v>
      </c>
      <c r="R1745">
        <v>7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3</v>
      </c>
      <c r="Z1745">
        <v>11</v>
      </c>
      <c r="AA1745">
        <v>0</v>
      </c>
      <c r="AB1745">
        <v>45</v>
      </c>
      <c r="AC1745" t="str" cm="1">
        <f t="array" ref="AC1745">_xlfn.IFS(AB1745 &lt; 30, "&lt; 30", AB1745 &lt; 40, "30-39", AB1745 &lt; 50, "40-49", AB1745 &gt;= 50, "50+")</f>
        <v>40-49</v>
      </c>
      <c r="AD1745">
        <v>2411</v>
      </c>
      <c r="AE1745">
        <v>0</v>
      </c>
      <c r="AF1745">
        <v>1</v>
      </c>
      <c r="AG1745">
        <v>0</v>
      </c>
      <c r="AH1745">
        <v>0</v>
      </c>
      <c r="AI1745">
        <v>0</v>
      </c>
      <c r="AJ1745" t="str" cm="1">
        <f t="array" ref="AJ174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4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45">
        <v>0</v>
      </c>
      <c r="AM1745">
        <v>0</v>
      </c>
      <c r="AN1745">
        <v>0</v>
      </c>
      <c r="AO1745">
        <v>1</v>
      </c>
      <c r="AP1745">
        <v>0</v>
      </c>
      <c r="AQ1745" t="str" cm="1">
        <f t="array" ref="AQ174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745" t="str" cm="1">
        <f t="array" ref="AR174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45">
        <v>152</v>
      </c>
      <c r="AT1745">
        <v>80</v>
      </c>
      <c r="AU1745">
        <v>1</v>
      </c>
      <c r="AV1745">
        <v>1</v>
      </c>
      <c r="AW1745" t="s">
        <v>47</v>
      </c>
      <c r="AX1745" t="s">
        <v>11</v>
      </c>
      <c r="AY1745" t="str">
        <f t="shared" si="244"/>
        <v>Web</v>
      </c>
      <c r="AZ1745">
        <v>8</v>
      </c>
      <c r="BA1745" t="s">
        <v>48</v>
      </c>
      <c r="BB1745">
        <f t="shared" si="245"/>
        <v>8</v>
      </c>
      <c r="BC1745">
        <f t="shared" si="246"/>
        <v>224</v>
      </c>
      <c r="BD1745">
        <f t="shared" si="247"/>
        <v>7</v>
      </c>
      <c r="BE1745">
        <f t="shared" si="248"/>
        <v>3</v>
      </c>
      <c r="BF1745">
        <f t="shared" si="249"/>
        <v>4</v>
      </c>
      <c r="BG1745">
        <f t="shared" si="250"/>
        <v>14</v>
      </c>
      <c r="BH1745">
        <f t="shared" si="251"/>
        <v>4</v>
      </c>
      <c r="BI1745" t="str">
        <f>VLOOKUP(BH1745,'Additional Data'!$E$1:$F$12,2,FALSE)</f>
        <v>At Risk</v>
      </c>
      <c r="BJ1745" t="str">
        <f>IF(G1745 &lt;= 'Additional Data'!$Q$2, "Low", IF(G1745 &lt;= 'Additional Data'!$Q$3, "Medium", "High"))</f>
        <v>Medium</v>
      </c>
      <c r="BK1745" t="str">
        <f>IF(K1745 &lt;= 'Additional Data'!$V$2, "Low", IF(K1745 &lt;= 'Additional Data'!$V$3, "Medium", "High"))</f>
        <v>Low</v>
      </c>
      <c r="BL1745" t="str">
        <f>IF(L1745 &lt;= 'Additional Data'!$AA$2, "Low", IF(L1745 &lt;= 'Additional Data'!$AA$3, "Medium", "High"))</f>
        <v>High</v>
      </c>
      <c r="BM1745">
        <v>1744</v>
      </c>
    </row>
    <row r="1746" spans="1:65" x14ac:dyDescent="0.25">
      <c r="A1746">
        <v>25509</v>
      </c>
      <c r="B1746" t="str">
        <f>IF(A1746 &lt;= 'Additional Data'!$B$2,"Low", IF(A1746 &lt;='Additional Data'!$B$3, "Medium", "High"))</f>
        <v>Low</v>
      </c>
      <c r="C1746">
        <v>1</v>
      </c>
      <c r="D1746">
        <v>0</v>
      </c>
      <c r="E1746">
        <v>15</v>
      </c>
      <c r="F1746" t="str">
        <f t="shared" si="243"/>
        <v>Recent</v>
      </c>
      <c r="G1746">
        <v>40</v>
      </c>
      <c r="H1746">
        <v>3</v>
      </c>
      <c r="I1746">
        <v>30</v>
      </c>
      <c r="J1746">
        <v>10</v>
      </c>
      <c r="K1746">
        <v>7</v>
      </c>
      <c r="L1746">
        <v>11</v>
      </c>
      <c r="M1746">
        <f>INDEX('Additional Data'!$H$2:$M$2, MATCH(MAX(G1746:L1746), G1746:L1746,0))</f>
        <v>0</v>
      </c>
      <c r="N1746">
        <v>3</v>
      </c>
      <c r="O1746">
        <v>3</v>
      </c>
      <c r="P1746">
        <v>0</v>
      </c>
      <c r="Q1746">
        <v>3</v>
      </c>
      <c r="R1746">
        <v>9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3</v>
      </c>
      <c r="Z1746">
        <v>11</v>
      </c>
      <c r="AA1746">
        <v>1</v>
      </c>
      <c r="AB1746">
        <v>46</v>
      </c>
      <c r="AC1746" t="str" cm="1">
        <f t="array" ref="AC1746">_xlfn.IFS(AB1746 &lt; 30, "&lt; 30", AB1746 &lt; 40, "30-39", AB1746 &lt; 50, "40-49", AB1746 &gt;= 50, "50+")</f>
        <v>40-49</v>
      </c>
      <c r="AD1746">
        <v>2808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 t="str" cm="1">
        <f t="array" ref="AJ174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74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46">
        <v>0</v>
      </c>
      <c r="AM1746">
        <v>0</v>
      </c>
      <c r="AN1746">
        <v>0</v>
      </c>
      <c r="AO1746">
        <v>0</v>
      </c>
      <c r="AP1746">
        <v>1</v>
      </c>
      <c r="AQ1746" t="str" cm="1">
        <f t="array" ref="AQ174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746" t="str" cm="1">
        <f t="array" ref="AR174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46">
        <v>90</v>
      </c>
      <c r="AT1746">
        <v>79</v>
      </c>
      <c r="AU1746">
        <v>0</v>
      </c>
      <c r="AV1746">
        <v>1</v>
      </c>
      <c r="AW1746" t="s">
        <v>47</v>
      </c>
      <c r="AX1746" t="s">
        <v>11</v>
      </c>
      <c r="AY1746" t="str">
        <f t="shared" si="244"/>
        <v>Web</v>
      </c>
      <c r="AZ1746">
        <v>6</v>
      </c>
      <c r="BA1746" t="s">
        <v>44</v>
      </c>
      <c r="BB1746">
        <f t="shared" si="245"/>
        <v>6</v>
      </c>
      <c r="BC1746">
        <f t="shared" si="246"/>
        <v>101</v>
      </c>
      <c r="BD1746">
        <f t="shared" si="247"/>
        <v>9</v>
      </c>
      <c r="BE1746">
        <f t="shared" si="248"/>
        <v>2</v>
      </c>
      <c r="BF1746">
        <f t="shared" si="249"/>
        <v>3</v>
      </c>
      <c r="BG1746">
        <f t="shared" si="250"/>
        <v>14</v>
      </c>
      <c r="BH1746">
        <f t="shared" si="251"/>
        <v>4</v>
      </c>
      <c r="BI1746" t="str">
        <f>VLOOKUP(BH1746,'Additional Data'!$E$1:$F$12,2,FALSE)</f>
        <v>At Risk</v>
      </c>
      <c r="BJ1746" t="str">
        <f>IF(G1746 &lt;= 'Additional Data'!$Q$2, "Low", IF(G1746 &lt;= 'Additional Data'!$Q$3, "Medium", "High"))</f>
        <v>Medium</v>
      </c>
      <c r="BK1746" t="str">
        <f>IF(K1746 &lt;= 'Additional Data'!$V$2, "Low", IF(K1746 &lt;= 'Additional Data'!$V$3, "Medium", "High"))</f>
        <v>Medium</v>
      </c>
      <c r="BL1746" t="str">
        <f>IF(L1746 &lt;= 'Additional Data'!$AA$2, "Low", IF(L1746 &lt;= 'Additional Data'!$AA$3, "Medium", "High"))</f>
        <v>Medium</v>
      </c>
      <c r="BM1746">
        <v>1745</v>
      </c>
    </row>
    <row r="1747" spans="1:65" x14ac:dyDescent="0.25">
      <c r="A1747">
        <v>51012</v>
      </c>
      <c r="B1747" t="str">
        <f>IF(A1747 &lt;= 'Additional Data'!$B$2,"Low", IF(A1747 &lt;='Additional Data'!$B$3, "Medium", "High"))</f>
        <v>Medium</v>
      </c>
      <c r="C1747">
        <v>0</v>
      </c>
      <c r="D1747">
        <v>0</v>
      </c>
      <c r="E1747">
        <v>86</v>
      </c>
      <c r="F1747" t="str">
        <f t="shared" si="243"/>
        <v>Old</v>
      </c>
      <c r="G1747">
        <v>102</v>
      </c>
      <c r="H1747">
        <v>9</v>
      </c>
      <c r="I1747">
        <v>63</v>
      </c>
      <c r="J1747">
        <v>2</v>
      </c>
      <c r="K1747">
        <v>9</v>
      </c>
      <c r="L1747">
        <v>24</v>
      </c>
      <c r="M1747">
        <f>INDEX('Additional Data'!$H$2:$M$2, MATCH(MAX(G1747:L1747), G1747:L1747,0))</f>
        <v>0</v>
      </c>
      <c r="N1747">
        <v>1</v>
      </c>
      <c r="O1747">
        <v>4</v>
      </c>
      <c r="P1747">
        <v>1</v>
      </c>
      <c r="Q1747">
        <v>4</v>
      </c>
      <c r="R1747">
        <v>6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3</v>
      </c>
      <c r="Z1747">
        <v>11</v>
      </c>
      <c r="AA1747">
        <v>0</v>
      </c>
      <c r="AB1747">
        <v>74</v>
      </c>
      <c r="AC1747" t="str" cm="1">
        <f t="array" ref="AC1747">_xlfn.IFS(AB1747 &lt; 30, "&lt; 30", AB1747 &lt; 40, "30-39", AB1747 &lt; 50, "40-49", AB1747 &gt;= 50, "50+")</f>
        <v>50+</v>
      </c>
      <c r="AD1747">
        <v>2596</v>
      </c>
      <c r="AE1747">
        <v>0</v>
      </c>
      <c r="AF1747">
        <v>1</v>
      </c>
      <c r="AG1747">
        <v>0</v>
      </c>
      <c r="AH1747">
        <v>0</v>
      </c>
      <c r="AI1747">
        <v>0</v>
      </c>
      <c r="AJ1747" t="str" cm="1">
        <f t="array" ref="AJ174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4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47">
        <v>0</v>
      </c>
      <c r="AM1747">
        <v>0</v>
      </c>
      <c r="AN1747">
        <v>0</v>
      </c>
      <c r="AO1747">
        <v>0</v>
      </c>
      <c r="AP1747">
        <v>1</v>
      </c>
      <c r="AQ1747" t="str" cm="1">
        <f t="array" ref="AQ174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747" t="str" cm="1">
        <f t="array" ref="AR174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47">
        <v>185</v>
      </c>
      <c r="AT1747">
        <v>161</v>
      </c>
      <c r="AU1747">
        <v>0</v>
      </c>
      <c r="AV1747">
        <v>0</v>
      </c>
      <c r="AW1747" t="s">
        <v>47</v>
      </c>
      <c r="AX1747" t="s">
        <v>11</v>
      </c>
      <c r="AY1747" t="str">
        <f t="shared" si="244"/>
        <v>Web</v>
      </c>
      <c r="AZ1747">
        <v>9</v>
      </c>
      <c r="BA1747" t="s">
        <v>44</v>
      </c>
      <c r="BB1747">
        <f t="shared" si="245"/>
        <v>9</v>
      </c>
      <c r="BC1747">
        <f t="shared" si="246"/>
        <v>209</v>
      </c>
      <c r="BD1747">
        <f t="shared" si="247"/>
        <v>1.9999999999999996</v>
      </c>
      <c r="BE1747">
        <f t="shared" si="248"/>
        <v>3</v>
      </c>
      <c r="BF1747">
        <f t="shared" si="249"/>
        <v>4</v>
      </c>
      <c r="BG1747">
        <f t="shared" si="250"/>
        <v>9</v>
      </c>
      <c r="BH1747">
        <f t="shared" si="251"/>
        <v>2</v>
      </c>
      <c r="BI1747" t="str">
        <f>VLOOKUP(BH1747,'Additional Data'!$E$1:$F$12,2,FALSE)</f>
        <v>Churned Customer</v>
      </c>
      <c r="BJ1747" t="str">
        <f>IF(G1747 &lt;= 'Additional Data'!$Q$2, "Low", IF(G1747 &lt;= 'Additional Data'!$Q$3, "Medium", "High"))</f>
        <v>Medium</v>
      </c>
      <c r="BK1747" t="str">
        <f>IF(K1747 &lt;= 'Additional Data'!$V$2, "Low", IF(K1747 &lt;= 'Additional Data'!$V$3, "Medium", "High"))</f>
        <v>Medium</v>
      </c>
      <c r="BL1747" t="str">
        <f>IF(L1747 &lt;= 'Additional Data'!$AA$2, "Low", IF(L1747 &lt;= 'Additional Data'!$AA$3, "Medium", "High"))</f>
        <v>Medium</v>
      </c>
      <c r="BM1747">
        <v>1746</v>
      </c>
    </row>
    <row r="1748" spans="1:65" x14ac:dyDescent="0.25">
      <c r="A1748">
        <v>70596</v>
      </c>
      <c r="B1748" t="str">
        <f>IF(A1748 &lt;= 'Additional Data'!$B$2,"Low", IF(A1748 &lt;='Additional Data'!$B$3, "Medium", "High"))</f>
        <v>High</v>
      </c>
      <c r="C1748">
        <v>0</v>
      </c>
      <c r="D1748">
        <v>0</v>
      </c>
      <c r="E1748">
        <v>68</v>
      </c>
      <c r="F1748" t="str">
        <f t="shared" si="243"/>
        <v>Old</v>
      </c>
      <c r="G1748">
        <v>347</v>
      </c>
      <c r="H1748">
        <v>44</v>
      </c>
      <c r="I1748">
        <v>534</v>
      </c>
      <c r="J1748">
        <v>17</v>
      </c>
      <c r="K1748">
        <v>0</v>
      </c>
      <c r="L1748">
        <v>26</v>
      </c>
      <c r="M1748">
        <f>INDEX('Additional Data'!$H$2:$M$2, MATCH(MAX(G1748:L1748), G1748:L1748,0))</f>
        <v>0</v>
      </c>
      <c r="N1748">
        <v>1</v>
      </c>
      <c r="O1748">
        <v>3</v>
      </c>
      <c r="P1748">
        <v>5</v>
      </c>
      <c r="Q1748">
        <v>12</v>
      </c>
      <c r="R1748">
        <v>2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3</v>
      </c>
      <c r="Z1748">
        <v>11</v>
      </c>
      <c r="AA1748">
        <v>0</v>
      </c>
      <c r="AB1748">
        <v>35</v>
      </c>
      <c r="AC1748" t="str" cm="1">
        <f t="array" ref="AC1748">_xlfn.IFS(AB1748 &lt; 30, "&lt; 30", AB1748 &lt; 40, "30-39", AB1748 &lt; 50, "40-49", AB1748 &gt;= 50, "50+")</f>
        <v>30-39</v>
      </c>
      <c r="AD1748">
        <v>2791</v>
      </c>
      <c r="AE1748">
        <v>0</v>
      </c>
      <c r="AF1748">
        <v>0</v>
      </c>
      <c r="AG1748">
        <v>1</v>
      </c>
      <c r="AH1748">
        <v>0</v>
      </c>
      <c r="AI1748">
        <v>0</v>
      </c>
      <c r="AJ1748" t="str" cm="1">
        <f t="array" ref="AJ174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74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48">
        <v>0</v>
      </c>
      <c r="AM1748">
        <v>0</v>
      </c>
      <c r="AN1748">
        <v>1</v>
      </c>
      <c r="AO1748">
        <v>0</v>
      </c>
      <c r="AP1748">
        <v>0</v>
      </c>
      <c r="AQ1748" t="str" cm="1">
        <f t="array" ref="AQ174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48" t="str" cm="1">
        <f t="array" ref="AR174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48">
        <v>942</v>
      </c>
      <c r="AT1748">
        <v>916</v>
      </c>
      <c r="AU1748">
        <v>0</v>
      </c>
      <c r="AV1748">
        <v>0</v>
      </c>
      <c r="AW1748" t="s">
        <v>46</v>
      </c>
      <c r="AX1748" t="s">
        <v>13</v>
      </c>
      <c r="AY1748" t="str">
        <f t="shared" si="244"/>
        <v>Store</v>
      </c>
      <c r="AZ1748">
        <v>20</v>
      </c>
      <c r="BA1748" t="s">
        <v>44</v>
      </c>
      <c r="BB1748">
        <f t="shared" si="245"/>
        <v>20</v>
      </c>
      <c r="BC1748">
        <f t="shared" si="246"/>
        <v>968</v>
      </c>
      <c r="BD1748">
        <f t="shared" si="247"/>
        <v>4</v>
      </c>
      <c r="BE1748">
        <f t="shared" si="248"/>
        <v>7</v>
      </c>
      <c r="BF1748">
        <f t="shared" si="249"/>
        <v>7</v>
      </c>
      <c r="BG1748">
        <f t="shared" si="250"/>
        <v>18</v>
      </c>
      <c r="BH1748">
        <f t="shared" si="251"/>
        <v>6</v>
      </c>
      <c r="BI1748" t="str">
        <f>VLOOKUP(BH1748,'Additional Data'!$E$1:$F$12,2,FALSE)</f>
        <v>Loyal Customer</v>
      </c>
      <c r="BJ1748" t="str">
        <f>IF(G1748 &lt;= 'Additional Data'!$Q$2, "Low", IF(G1748 &lt;= 'Additional Data'!$Q$3, "Medium", "High"))</f>
        <v>Medium</v>
      </c>
      <c r="BK1748" t="str">
        <f>IF(K1748 &lt;= 'Additional Data'!$V$2, "Low", IF(K1748 &lt;= 'Additional Data'!$V$3, "Medium", "High"))</f>
        <v>Low</v>
      </c>
      <c r="BL1748" t="str">
        <f>IF(L1748 &lt;= 'Additional Data'!$AA$2, "Low", IF(L1748 &lt;= 'Additional Data'!$AA$3, "Medium", "High"))</f>
        <v>Medium</v>
      </c>
      <c r="BM1748">
        <v>1747</v>
      </c>
    </row>
    <row r="1749" spans="1:65" x14ac:dyDescent="0.25">
      <c r="A1749">
        <v>85431</v>
      </c>
      <c r="B1749" t="str">
        <f>IF(A1749 &lt;= 'Additional Data'!$B$2,"Low", IF(A1749 &lt;='Additional Data'!$B$3, "Medium", "High"))</f>
        <v>High</v>
      </c>
      <c r="C1749">
        <v>0</v>
      </c>
      <c r="D1749">
        <v>0</v>
      </c>
      <c r="E1749">
        <v>54</v>
      </c>
      <c r="F1749" t="str">
        <f t="shared" si="243"/>
        <v>Mid</v>
      </c>
      <c r="G1749">
        <v>376</v>
      </c>
      <c r="H1749">
        <v>53</v>
      </c>
      <c r="I1749">
        <v>462</v>
      </c>
      <c r="J1749">
        <v>168</v>
      </c>
      <c r="K1749">
        <v>53</v>
      </c>
      <c r="L1749">
        <v>53</v>
      </c>
      <c r="M1749">
        <f>INDEX('Additional Data'!$H$2:$M$2, MATCH(MAX(G1749:L1749), G1749:L1749,0))</f>
        <v>0</v>
      </c>
      <c r="N1749">
        <v>1</v>
      </c>
      <c r="O1749">
        <v>2</v>
      </c>
      <c r="P1749">
        <v>7</v>
      </c>
      <c r="Q1749">
        <v>7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3</v>
      </c>
      <c r="Z1749">
        <v>11</v>
      </c>
      <c r="AA1749">
        <v>0</v>
      </c>
      <c r="AB1749">
        <v>68</v>
      </c>
      <c r="AC1749" t="str" cm="1">
        <f t="array" ref="AC1749">_xlfn.IFS(AB1749 &lt; 30, "&lt; 30", AB1749 &lt; 40, "30-39", AB1749 &lt; 50, "40-49", AB1749 &gt;= 50, "50+")</f>
        <v>50+</v>
      </c>
      <c r="AD1749">
        <v>2545</v>
      </c>
      <c r="AE1749">
        <v>0</v>
      </c>
      <c r="AF1749">
        <v>0</v>
      </c>
      <c r="AG1749">
        <v>0</v>
      </c>
      <c r="AH1749">
        <v>1</v>
      </c>
      <c r="AI1749">
        <v>0</v>
      </c>
      <c r="AJ1749" t="str" cm="1">
        <f t="array" ref="AJ174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4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49">
        <v>0</v>
      </c>
      <c r="AM1749">
        <v>0</v>
      </c>
      <c r="AN1749">
        <v>0</v>
      </c>
      <c r="AO1749">
        <v>0</v>
      </c>
      <c r="AP1749">
        <v>1</v>
      </c>
      <c r="AQ1749" t="str" cm="1">
        <f t="array" ref="AQ174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749" t="str" cm="1">
        <f t="array" ref="AR174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49">
        <v>1112</v>
      </c>
      <c r="AT1749">
        <v>1059</v>
      </c>
      <c r="AU1749">
        <v>0</v>
      </c>
      <c r="AV1749">
        <v>0</v>
      </c>
      <c r="AW1749" t="s">
        <v>43</v>
      </c>
      <c r="AX1749" t="s">
        <v>12</v>
      </c>
      <c r="AY1749" t="str">
        <f t="shared" si="244"/>
        <v>Catalog</v>
      </c>
      <c r="AZ1749">
        <v>16</v>
      </c>
      <c r="BA1749" t="s">
        <v>44</v>
      </c>
      <c r="BB1749">
        <f t="shared" si="245"/>
        <v>16</v>
      </c>
      <c r="BC1749">
        <f t="shared" si="246"/>
        <v>1165</v>
      </c>
      <c r="BD1749">
        <f t="shared" si="247"/>
        <v>5</v>
      </c>
      <c r="BE1749">
        <f t="shared" si="248"/>
        <v>6</v>
      </c>
      <c r="BF1749">
        <f t="shared" si="249"/>
        <v>7</v>
      </c>
      <c r="BG1749">
        <f t="shared" si="250"/>
        <v>18</v>
      </c>
      <c r="BH1749">
        <f t="shared" si="251"/>
        <v>6</v>
      </c>
      <c r="BI1749" t="str">
        <f>VLOOKUP(BH1749,'Additional Data'!$E$1:$F$12,2,FALSE)</f>
        <v>Loyal Customer</v>
      </c>
      <c r="BJ1749" t="str">
        <f>IF(G1749 &lt;= 'Additional Data'!$Q$2, "Low", IF(G1749 &lt;= 'Additional Data'!$Q$3, "Medium", "High"))</f>
        <v>Medium</v>
      </c>
      <c r="BK1749" t="str">
        <f>IF(K1749 &lt;= 'Additional Data'!$V$2, "Low", IF(K1749 &lt;= 'Additional Data'!$V$3, "Medium", "High"))</f>
        <v>High</v>
      </c>
      <c r="BL1749" t="str">
        <f>IF(L1749 &lt;= 'Additional Data'!$AA$2, "Low", IF(L1749 &lt;= 'Additional Data'!$AA$3, "Medium", "High"))</f>
        <v>Medium</v>
      </c>
      <c r="BM1749">
        <v>1748</v>
      </c>
    </row>
    <row r="1750" spans="1:65" x14ac:dyDescent="0.25">
      <c r="A1750">
        <v>42664</v>
      </c>
      <c r="B1750" t="str">
        <f>IF(A1750 &lt;= 'Additional Data'!$B$2,"Low", IF(A1750 &lt;='Additional Data'!$B$3, "Medium", "High"))</f>
        <v>Medium</v>
      </c>
      <c r="C1750">
        <v>0</v>
      </c>
      <c r="D1750">
        <v>1</v>
      </c>
      <c r="E1750">
        <v>44</v>
      </c>
      <c r="F1750" t="str">
        <f t="shared" si="243"/>
        <v>Mid</v>
      </c>
      <c r="G1750">
        <v>21</v>
      </c>
      <c r="H1750">
        <v>0</v>
      </c>
      <c r="I1750">
        <v>3</v>
      </c>
      <c r="J1750">
        <v>0</v>
      </c>
      <c r="K1750">
        <v>0</v>
      </c>
      <c r="L1750">
        <v>0</v>
      </c>
      <c r="M1750">
        <f>INDEX('Additional Data'!$H$2:$M$2, MATCH(MAX(G1750:L1750), G1750:L1750,0))</f>
        <v>0</v>
      </c>
      <c r="N1750">
        <v>1</v>
      </c>
      <c r="O1750">
        <v>1</v>
      </c>
      <c r="P1750">
        <v>0</v>
      </c>
      <c r="Q1750">
        <v>3</v>
      </c>
      <c r="R1750">
        <v>6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3</v>
      </c>
      <c r="Z1750">
        <v>11</v>
      </c>
      <c r="AA1750">
        <v>0</v>
      </c>
      <c r="AB1750">
        <v>53</v>
      </c>
      <c r="AC1750" t="str" cm="1">
        <f t="array" ref="AC1750">_xlfn.IFS(AB1750 &lt; 30, "&lt; 30", AB1750 &lt; 40, "30-39", AB1750 &lt; 50, "40-49", AB1750 &gt;= 50, "50+")</f>
        <v>50+</v>
      </c>
      <c r="AD1750">
        <v>2262</v>
      </c>
      <c r="AE1750">
        <v>0</v>
      </c>
      <c r="AF1750">
        <v>1</v>
      </c>
      <c r="AG1750">
        <v>0</v>
      </c>
      <c r="AH1750">
        <v>0</v>
      </c>
      <c r="AI1750">
        <v>0</v>
      </c>
      <c r="AJ1750" t="str" cm="1">
        <f t="array" ref="AJ175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5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50">
        <v>0</v>
      </c>
      <c r="AM1750">
        <v>0</v>
      </c>
      <c r="AN1750">
        <v>1</v>
      </c>
      <c r="AO1750">
        <v>0</v>
      </c>
      <c r="AP1750">
        <v>0</v>
      </c>
      <c r="AQ1750" t="str" cm="1">
        <f t="array" ref="AQ175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50" t="str" cm="1">
        <f t="array" ref="AR175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50">
        <v>24</v>
      </c>
      <c r="AT1750">
        <v>24</v>
      </c>
      <c r="AU1750">
        <v>0</v>
      </c>
      <c r="AV1750">
        <v>1</v>
      </c>
      <c r="AW1750" t="s">
        <v>45</v>
      </c>
      <c r="AX1750" t="s">
        <v>13</v>
      </c>
      <c r="AY1750" t="str">
        <f t="shared" si="244"/>
        <v>Store</v>
      </c>
      <c r="AZ1750">
        <v>4</v>
      </c>
      <c r="BA1750" t="s">
        <v>44</v>
      </c>
      <c r="BB1750">
        <f t="shared" si="245"/>
        <v>4</v>
      </c>
      <c r="BC1750">
        <f t="shared" si="246"/>
        <v>24</v>
      </c>
      <c r="BD1750">
        <f t="shared" si="247"/>
        <v>6</v>
      </c>
      <c r="BE1750">
        <f t="shared" si="248"/>
        <v>0</v>
      </c>
      <c r="BF1750">
        <f t="shared" si="249"/>
        <v>0</v>
      </c>
      <c r="BG1750">
        <f t="shared" si="250"/>
        <v>6</v>
      </c>
      <c r="BH1750">
        <f t="shared" si="251"/>
        <v>0</v>
      </c>
      <c r="BI1750" t="str">
        <f>VLOOKUP(BH1750,'Additional Data'!$E$1:$F$12,2,FALSE)</f>
        <v>Churned Customer</v>
      </c>
      <c r="BJ1750" t="str">
        <f>IF(G1750 &lt;= 'Additional Data'!$Q$2, "Low", IF(G1750 &lt;= 'Additional Data'!$Q$3, "Medium", "High"))</f>
        <v>Low</v>
      </c>
      <c r="BK1750" t="str">
        <f>IF(K1750 &lt;= 'Additional Data'!$V$2, "Low", IF(K1750 &lt;= 'Additional Data'!$V$3, "Medium", "High"))</f>
        <v>Low</v>
      </c>
      <c r="BL1750" t="str">
        <f>IF(L1750 &lt;= 'Additional Data'!$AA$2, "Low", IF(L1750 &lt;= 'Additional Data'!$AA$3, "Medium", "High"))</f>
        <v>Low</v>
      </c>
      <c r="BM1750">
        <v>1749</v>
      </c>
    </row>
    <row r="1751" spans="1:65" x14ac:dyDescent="0.25">
      <c r="A1751">
        <v>42586</v>
      </c>
      <c r="B1751" t="str">
        <f>IF(A1751 &lt;= 'Additional Data'!$B$2,"Low", IF(A1751 &lt;='Additional Data'!$B$3, "Medium", "High"))</f>
        <v>Medium</v>
      </c>
      <c r="C1751">
        <v>1</v>
      </c>
      <c r="D1751">
        <v>1</v>
      </c>
      <c r="E1751">
        <v>7</v>
      </c>
      <c r="F1751" t="str">
        <f t="shared" si="243"/>
        <v>Very Recent</v>
      </c>
      <c r="G1751">
        <v>194</v>
      </c>
      <c r="H1751">
        <v>2</v>
      </c>
      <c r="I1751">
        <v>56</v>
      </c>
      <c r="J1751">
        <v>0</v>
      </c>
      <c r="K1751">
        <v>0</v>
      </c>
      <c r="L1751">
        <v>0</v>
      </c>
      <c r="M1751">
        <f>INDEX('Additional Data'!$H$2:$M$2, MATCH(MAX(G1751:L1751), G1751:L1751,0))</f>
        <v>0</v>
      </c>
      <c r="N1751">
        <v>5</v>
      </c>
      <c r="O1751">
        <v>4</v>
      </c>
      <c r="P1751">
        <v>1</v>
      </c>
      <c r="Q1751">
        <v>6</v>
      </c>
      <c r="R1751">
        <v>8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3</v>
      </c>
      <c r="Z1751">
        <v>11</v>
      </c>
      <c r="AA1751">
        <v>1</v>
      </c>
      <c r="AB1751">
        <v>65</v>
      </c>
      <c r="AC1751" t="str" cm="1">
        <f t="array" ref="AC1751">_xlfn.IFS(AB1751 &lt; 30, "&lt; 30", AB1751 &lt; 40, "30-39", AB1751 &lt; 50, "40-49", AB1751 &gt;= 50, "50+")</f>
        <v>50+</v>
      </c>
      <c r="AD1751">
        <v>2767</v>
      </c>
      <c r="AE1751">
        <v>0</v>
      </c>
      <c r="AF1751">
        <v>0</v>
      </c>
      <c r="AG1751">
        <v>0</v>
      </c>
      <c r="AH1751">
        <v>1</v>
      </c>
      <c r="AI1751">
        <v>0</v>
      </c>
      <c r="AJ1751" t="str" cm="1">
        <f t="array" ref="AJ175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5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51">
        <v>0</v>
      </c>
      <c r="AM1751">
        <v>0</v>
      </c>
      <c r="AN1751">
        <v>1</v>
      </c>
      <c r="AO1751">
        <v>0</v>
      </c>
      <c r="AP1751">
        <v>0</v>
      </c>
      <c r="AQ1751" t="str" cm="1">
        <f t="array" ref="AQ175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51" t="str" cm="1">
        <f t="array" ref="AR175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51">
        <v>252</v>
      </c>
      <c r="AT1751">
        <v>252</v>
      </c>
      <c r="AU1751">
        <v>0</v>
      </c>
      <c r="AV1751">
        <v>2</v>
      </c>
      <c r="AW1751" t="s">
        <v>47</v>
      </c>
      <c r="AX1751" t="s">
        <v>13</v>
      </c>
      <c r="AY1751" t="str">
        <f t="shared" si="244"/>
        <v>Store</v>
      </c>
      <c r="AZ1751">
        <v>11</v>
      </c>
      <c r="BA1751" t="s">
        <v>44</v>
      </c>
      <c r="BB1751">
        <f t="shared" si="245"/>
        <v>11</v>
      </c>
      <c r="BC1751">
        <f t="shared" si="246"/>
        <v>252</v>
      </c>
      <c r="BD1751">
        <f t="shared" si="247"/>
        <v>10</v>
      </c>
      <c r="BE1751">
        <f t="shared" si="248"/>
        <v>4</v>
      </c>
      <c r="BF1751">
        <f t="shared" si="249"/>
        <v>4</v>
      </c>
      <c r="BG1751">
        <f t="shared" si="250"/>
        <v>18</v>
      </c>
      <c r="BH1751">
        <f t="shared" si="251"/>
        <v>6</v>
      </c>
      <c r="BI1751" t="str">
        <f>VLOOKUP(BH1751,'Additional Data'!$E$1:$F$12,2,FALSE)</f>
        <v>Loyal Customer</v>
      </c>
      <c r="BJ1751" t="str">
        <f>IF(G1751 &lt;= 'Additional Data'!$Q$2, "Low", IF(G1751 &lt;= 'Additional Data'!$Q$3, "Medium", "High"))</f>
        <v>Medium</v>
      </c>
      <c r="BK1751" t="str">
        <f>IF(K1751 &lt;= 'Additional Data'!$V$2, "Low", IF(K1751 &lt;= 'Additional Data'!$V$3, "Medium", "High"))</f>
        <v>Low</v>
      </c>
      <c r="BL1751" t="str">
        <f>IF(L1751 &lt;= 'Additional Data'!$AA$2, "Low", IF(L1751 &lt;= 'Additional Data'!$AA$3, "Medium", "High"))</f>
        <v>Low</v>
      </c>
      <c r="BM1751">
        <v>1750</v>
      </c>
    </row>
    <row r="1752" spans="1:65" x14ac:dyDescent="0.25">
      <c r="A1752">
        <v>29760</v>
      </c>
      <c r="B1752" t="str">
        <f>IF(A1752 &lt;= 'Additional Data'!$B$2,"Low", IF(A1752 &lt;='Additional Data'!$B$3, "Medium", "High"))</f>
        <v>Low</v>
      </c>
      <c r="C1752">
        <v>1</v>
      </c>
      <c r="D1752">
        <v>0</v>
      </c>
      <c r="E1752">
        <v>87</v>
      </c>
      <c r="F1752" t="str">
        <f t="shared" si="243"/>
        <v>Old</v>
      </c>
      <c r="G1752">
        <v>64</v>
      </c>
      <c r="H1752">
        <v>4</v>
      </c>
      <c r="I1752">
        <v>68</v>
      </c>
      <c r="J1752">
        <v>7</v>
      </c>
      <c r="K1752">
        <v>5</v>
      </c>
      <c r="L1752">
        <v>17</v>
      </c>
      <c r="M1752">
        <f>INDEX('Additional Data'!$H$2:$M$2, MATCH(MAX(G1752:L1752), G1752:L1752,0))</f>
        <v>0</v>
      </c>
      <c r="N1752">
        <v>4</v>
      </c>
      <c r="O1752">
        <v>3</v>
      </c>
      <c r="P1752">
        <v>1</v>
      </c>
      <c r="Q1752">
        <v>4</v>
      </c>
      <c r="R1752">
        <v>8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3</v>
      </c>
      <c r="Z1752">
        <v>11</v>
      </c>
      <c r="AA1752">
        <v>0</v>
      </c>
      <c r="AB1752">
        <v>35</v>
      </c>
      <c r="AC1752" t="str" cm="1">
        <f t="array" ref="AC1752">_xlfn.IFS(AB1752 &lt; 30, "&lt; 30", AB1752 &lt; 40, "30-39", AB1752 &lt; 50, "40-49", AB1752 &gt;= 50, "50+")</f>
        <v>30-39</v>
      </c>
      <c r="AD1752">
        <v>2828</v>
      </c>
      <c r="AE1752">
        <v>0</v>
      </c>
      <c r="AF1752">
        <v>0</v>
      </c>
      <c r="AG1752">
        <v>1</v>
      </c>
      <c r="AH1752">
        <v>0</v>
      </c>
      <c r="AI1752">
        <v>0</v>
      </c>
      <c r="AJ1752" t="str" cm="1">
        <f t="array" ref="AJ175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75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52">
        <v>0</v>
      </c>
      <c r="AM1752">
        <v>0</v>
      </c>
      <c r="AN1752">
        <v>1</v>
      </c>
      <c r="AO1752">
        <v>0</v>
      </c>
      <c r="AP1752">
        <v>0</v>
      </c>
      <c r="AQ1752" t="str" cm="1">
        <f t="array" ref="AQ175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52" t="str" cm="1">
        <f t="array" ref="AR175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52">
        <v>148</v>
      </c>
      <c r="AT1752">
        <v>131</v>
      </c>
      <c r="AU1752">
        <v>0</v>
      </c>
      <c r="AV1752">
        <v>1</v>
      </c>
      <c r="AW1752" t="s">
        <v>47</v>
      </c>
      <c r="AX1752" t="s">
        <v>13</v>
      </c>
      <c r="AY1752" t="str">
        <f t="shared" si="244"/>
        <v>Store</v>
      </c>
      <c r="AZ1752">
        <v>8</v>
      </c>
      <c r="BA1752" t="s">
        <v>44</v>
      </c>
      <c r="BB1752">
        <f t="shared" si="245"/>
        <v>8</v>
      </c>
      <c r="BC1752">
        <f t="shared" si="246"/>
        <v>165</v>
      </c>
      <c r="BD1752">
        <f t="shared" si="247"/>
        <v>1.9999999999999996</v>
      </c>
      <c r="BE1752">
        <f t="shared" si="248"/>
        <v>3</v>
      </c>
      <c r="BF1752">
        <f t="shared" si="249"/>
        <v>3</v>
      </c>
      <c r="BG1752">
        <f t="shared" si="250"/>
        <v>8</v>
      </c>
      <c r="BH1752">
        <f t="shared" si="251"/>
        <v>1</v>
      </c>
      <c r="BI1752" t="str">
        <f>VLOOKUP(BH1752,'Additional Data'!$E$1:$F$12,2,FALSE)</f>
        <v>Churned Customer</v>
      </c>
      <c r="BJ1752" t="str">
        <f>IF(G1752 &lt;= 'Additional Data'!$Q$2, "Low", IF(G1752 &lt;= 'Additional Data'!$Q$3, "Medium", "High"))</f>
        <v>Medium</v>
      </c>
      <c r="BK1752" t="str">
        <f>IF(K1752 &lt;= 'Additional Data'!$V$2, "Low", IF(K1752 &lt;= 'Additional Data'!$V$3, "Medium", "High"))</f>
        <v>Medium</v>
      </c>
      <c r="BL1752" t="str">
        <f>IF(L1752 &lt;= 'Additional Data'!$AA$2, "Low", IF(L1752 &lt;= 'Additional Data'!$AA$3, "Medium", "High"))</f>
        <v>Medium</v>
      </c>
      <c r="BM1752">
        <v>1751</v>
      </c>
    </row>
    <row r="1753" spans="1:65" x14ac:dyDescent="0.25">
      <c r="A1753">
        <v>28973</v>
      </c>
      <c r="B1753" t="str">
        <f>IF(A1753 &lt;= 'Additional Data'!$B$2,"Low", IF(A1753 &lt;='Additional Data'!$B$3, "Medium", "High"))</f>
        <v>Low</v>
      </c>
      <c r="C1753">
        <v>0</v>
      </c>
      <c r="D1753">
        <v>0</v>
      </c>
      <c r="E1753">
        <v>59</v>
      </c>
      <c r="F1753" t="str">
        <f t="shared" si="243"/>
        <v>Mid</v>
      </c>
      <c r="G1753">
        <v>206</v>
      </c>
      <c r="H1753">
        <v>0</v>
      </c>
      <c r="I1753">
        <v>46</v>
      </c>
      <c r="J1753">
        <v>3</v>
      </c>
      <c r="K1753">
        <v>2</v>
      </c>
      <c r="L1753">
        <v>12</v>
      </c>
      <c r="M1753">
        <f>INDEX('Additional Data'!$H$2:$M$2, MATCH(MAX(G1753:L1753), G1753:L1753,0))</f>
        <v>0</v>
      </c>
      <c r="N1753">
        <v>2</v>
      </c>
      <c r="O1753">
        <v>5</v>
      </c>
      <c r="P1753">
        <v>1</v>
      </c>
      <c r="Q1753">
        <v>5</v>
      </c>
      <c r="R1753">
        <v>8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3</v>
      </c>
      <c r="Z1753">
        <v>11</v>
      </c>
      <c r="AA1753">
        <v>0</v>
      </c>
      <c r="AB1753">
        <v>43</v>
      </c>
      <c r="AC1753" t="str" cm="1">
        <f t="array" ref="AC1753">_xlfn.IFS(AB1753 &lt; 30, "&lt; 30", AB1753 &lt; 40, "30-39", AB1753 &lt; 50, "40-49", AB1753 &gt;= 50, "50+")</f>
        <v>40-49</v>
      </c>
      <c r="AD1753">
        <v>2783</v>
      </c>
      <c r="AE1753">
        <v>0</v>
      </c>
      <c r="AF1753">
        <v>1</v>
      </c>
      <c r="AG1753">
        <v>0</v>
      </c>
      <c r="AH1753">
        <v>0</v>
      </c>
      <c r="AI1753">
        <v>0</v>
      </c>
      <c r="AJ1753" t="str" cm="1">
        <f t="array" ref="AJ175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5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53">
        <v>0</v>
      </c>
      <c r="AM1753">
        <v>0</v>
      </c>
      <c r="AN1753">
        <v>0</v>
      </c>
      <c r="AO1753">
        <v>0</v>
      </c>
      <c r="AP1753">
        <v>1</v>
      </c>
      <c r="AQ1753" t="str" cm="1">
        <f t="array" ref="AQ175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753" t="str" cm="1">
        <f t="array" ref="AR175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53">
        <v>257</v>
      </c>
      <c r="AT1753">
        <v>245</v>
      </c>
      <c r="AU1753">
        <v>0</v>
      </c>
      <c r="AV1753">
        <v>0</v>
      </c>
      <c r="AW1753" t="s">
        <v>47</v>
      </c>
      <c r="AX1753" t="s">
        <v>11</v>
      </c>
      <c r="AY1753" t="str">
        <f t="shared" si="244"/>
        <v>Web</v>
      </c>
      <c r="AZ1753">
        <v>11</v>
      </c>
      <c r="BA1753" t="s">
        <v>44</v>
      </c>
      <c r="BB1753">
        <f t="shared" si="245"/>
        <v>11</v>
      </c>
      <c r="BC1753">
        <f t="shared" si="246"/>
        <v>269</v>
      </c>
      <c r="BD1753">
        <f t="shared" si="247"/>
        <v>4</v>
      </c>
      <c r="BE1753">
        <f t="shared" si="248"/>
        <v>4</v>
      </c>
      <c r="BF1753">
        <f t="shared" si="249"/>
        <v>4</v>
      </c>
      <c r="BG1753">
        <f t="shared" si="250"/>
        <v>12</v>
      </c>
      <c r="BH1753">
        <f t="shared" si="251"/>
        <v>3</v>
      </c>
      <c r="BI1753" t="str">
        <f>VLOOKUP(BH1753,'Additional Data'!$E$1:$F$12,2,FALSE)</f>
        <v>At Risk</v>
      </c>
      <c r="BJ1753" t="str">
        <f>IF(G1753 &lt;= 'Additional Data'!$Q$2, "Low", IF(G1753 &lt;= 'Additional Data'!$Q$3, "Medium", "High"))</f>
        <v>Medium</v>
      </c>
      <c r="BK1753" t="str">
        <f>IF(K1753 &lt;= 'Additional Data'!$V$2, "Low", IF(K1753 &lt;= 'Additional Data'!$V$3, "Medium", "High"))</f>
        <v>Medium</v>
      </c>
      <c r="BL1753" t="str">
        <f>IF(L1753 &lt;= 'Additional Data'!$AA$2, "Low", IF(L1753 &lt;= 'Additional Data'!$AA$3, "Medium", "High"))</f>
        <v>Medium</v>
      </c>
      <c r="BM1753">
        <v>1752</v>
      </c>
    </row>
    <row r="1754" spans="1:65" x14ac:dyDescent="0.25">
      <c r="A1754">
        <v>39435</v>
      </c>
      <c r="B1754" t="str">
        <f>IF(A1754 &lt;= 'Additional Data'!$B$2,"Low", IF(A1754 &lt;='Additional Data'!$B$3, "Medium", "High"))</f>
        <v>Medium</v>
      </c>
      <c r="C1754">
        <v>1</v>
      </c>
      <c r="D1754">
        <v>0</v>
      </c>
      <c r="E1754">
        <v>16</v>
      </c>
      <c r="F1754" t="str">
        <f t="shared" si="243"/>
        <v>Recent</v>
      </c>
      <c r="G1754">
        <v>71</v>
      </c>
      <c r="H1754">
        <v>0</v>
      </c>
      <c r="I1754">
        <v>18</v>
      </c>
      <c r="J1754">
        <v>0</v>
      </c>
      <c r="K1754">
        <v>0</v>
      </c>
      <c r="L1754">
        <v>13</v>
      </c>
      <c r="M1754">
        <f>INDEX('Additional Data'!$H$2:$M$2, MATCH(MAX(G1754:L1754), G1754:L1754,0))</f>
        <v>0</v>
      </c>
      <c r="N1754">
        <v>1</v>
      </c>
      <c r="O1754">
        <v>3</v>
      </c>
      <c r="P1754">
        <v>1</v>
      </c>
      <c r="Q1754">
        <v>2</v>
      </c>
      <c r="R1754">
        <v>7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3</v>
      </c>
      <c r="Z1754">
        <v>11</v>
      </c>
      <c r="AA1754">
        <v>0</v>
      </c>
      <c r="AB1754">
        <v>47</v>
      </c>
      <c r="AC1754" t="str" cm="1">
        <f t="array" ref="AC1754">_xlfn.IFS(AB1754 &lt; 30, "&lt; 30", AB1754 &lt; 40, "30-39", AB1754 &lt; 50, "40-49", AB1754 &gt;= 50, "50+")</f>
        <v>40-49</v>
      </c>
      <c r="AD1754">
        <v>2486</v>
      </c>
      <c r="AE1754">
        <v>0</v>
      </c>
      <c r="AF1754">
        <v>0</v>
      </c>
      <c r="AG1754">
        <v>0</v>
      </c>
      <c r="AH1754">
        <v>1</v>
      </c>
      <c r="AI1754">
        <v>0</v>
      </c>
      <c r="AJ1754" t="str" cm="1">
        <f t="array" ref="AJ175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5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54">
        <v>0</v>
      </c>
      <c r="AM1754">
        <v>0</v>
      </c>
      <c r="AN1754">
        <v>0</v>
      </c>
      <c r="AO1754">
        <v>0</v>
      </c>
      <c r="AP1754">
        <v>1</v>
      </c>
      <c r="AQ1754" t="str" cm="1">
        <f t="array" ref="AQ175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754" t="str" cm="1">
        <f t="array" ref="AR175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54">
        <v>89</v>
      </c>
      <c r="AT1754">
        <v>76</v>
      </c>
      <c r="AU1754">
        <v>0</v>
      </c>
      <c r="AV1754">
        <v>1</v>
      </c>
      <c r="AW1754" t="s">
        <v>47</v>
      </c>
      <c r="AX1754" t="s">
        <v>11</v>
      </c>
      <c r="AY1754" t="str">
        <f t="shared" si="244"/>
        <v>Web</v>
      </c>
      <c r="AZ1754">
        <v>6</v>
      </c>
      <c r="BA1754" t="s">
        <v>44</v>
      </c>
      <c r="BB1754">
        <f t="shared" si="245"/>
        <v>6</v>
      </c>
      <c r="BC1754">
        <f t="shared" si="246"/>
        <v>102</v>
      </c>
      <c r="BD1754">
        <f t="shared" si="247"/>
        <v>9</v>
      </c>
      <c r="BE1754">
        <f t="shared" si="248"/>
        <v>2</v>
      </c>
      <c r="BF1754">
        <f t="shared" si="249"/>
        <v>3</v>
      </c>
      <c r="BG1754">
        <f t="shared" si="250"/>
        <v>14</v>
      </c>
      <c r="BH1754">
        <f t="shared" si="251"/>
        <v>4</v>
      </c>
      <c r="BI1754" t="str">
        <f>VLOOKUP(BH1754,'Additional Data'!$E$1:$F$12,2,FALSE)</f>
        <v>At Risk</v>
      </c>
      <c r="BJ1754" t="str">
        <f>IF(G1754 &lt;= 'Additional Data'!$Q$2, "Low", IF(G1754 &lt;= 'Additional Data'!$Q$3, "Medium", "High"))</f>
        <v>Medium</v>
      </c>
      <c r="BK1754" t="str">
        <f>IF(K1754 &lt;= 'Additional Data'!$V$2, "Low", IF(K1754 &lt;= 'Additional Data'!$V$3, "Medium", "High"))</f>
        <v>Low</v>
      </c>
      <c r="BL1754" t="str">
        <f>IF(L1754 &lt;= 'Additional Data'!$AA$2, "Low", IF(L1754 &lt;= 'Additional Data'!$AA$3, "Medium", "High"))</f>
        <v>Medium</v>
      </c>
      <c r="BM1754">
        <v>1753</v>
      </c>
    </row>
    <row r="1755" spans="1:65" x14ac:dyDescent="0.25">
      <c r="A1755">
        <v>65370</v>
      </c>
      <c r="B1755" t="str">
        <f>IF(A1755 &lt;= 'Additional Data'!$B$2,"Low", IF(A1755 &lt;='Additional Data'!$B$3, "Medium", "High"))</f>
        <v>Medium</v>
      </c>
      <c r="C1755">
        <v>0</v>
      </c>
      <c r="D1755">
        <v>0</v>
      </c>
      <c r="E1755">
        <v>1</v>
      </c>
      <c r="F1755" t="str">
        <f t="shared" si="243"/>
        <v>Very Recent</v>
      </c>
      <c r="G1755">
        <v>71</v>
      </c>
      <c r="H1755">
        <v>22</v>
      </c>
      <c r="I1755">
        <v>112</v>
      </c>
      <c r="J1755">
        <v>138</v>
      </c>
      <c r="K1755">
        <v>89</v>
      </c>
      <c r="L1755">
        <v>29</v>
      </c>
      <c r="M1755">
        <f>INDEX('Additional Data'!$H$2:$M$2, MATCH(MAX(G1755:L1755), G1755:L1755,0))</f>
        <v>0</v>
      </c>
      <c r="N1755">
        <v>1</v>
      </c>
      <c r="O1755">
        <v>2</v>
      </c>
      <c r="P1755">
        <v>3</v>
      </c>
      <c r="Q1755">
        <v>13</v>
      </c>
      <c r="R1755">
        <v>1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3</v>
      </c>
      <c r="Z1755">
        <v>11</v>
      </c>
      <c r="AA1755">
        <v>0</v>
      </c>
      <c r="AB1755">
        <v>36</v>
      </c>
      <c r="AC1755" t="str" cm="1">
        <f t="array" ref="AC1755">_xlfn.IFS(AB1755 &lt; 30, "&lt; 30", AB1755 &lt; 40, "30-39", AB1755 &lt; 50, "40-49", AB1755 &gt;= 50, "50+")</f>
        <v>30-39</v>
      </c>
      <c r="AD1755">
        <v>2491</v>
      </c>
      <c r="AE1755">
        <v>0</v>
      </c>
      <c r="AF1755">
        <v>1</v>
      </c>
      <c r="AG1755">
        <v>0</v>
      </c>
      <c r="AH1755">
        <v>0</v>
      </c>
      <c r="AI1755">
        <v>0</v>
      </c>
      <c r="AJ1755" t="str" cm="1">
        <f t="array" ref="AJ175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5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55">
        <v>1</v>
      </c>
      <c r="AM1755">
        <v>0</v>
      </c>
      <c r="AN1755">
        <v>0</v>
      </c>
      <c r="AO1755">
        <v>0</v>
      </c>
      <c r="AP1755">
        <v>0</v>
      </c>
      <c r="AQ1755" t="str" cm="1">
        <f t="array" ref="AQ175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755" t="str" cm="1">
        <f t="array" ref="AR175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755">
        <v>432</v>
      </c>
      <c r="AT1755">
        <v>403</v>
      </c>
      <c r="AU1755">
        <v>0</v>
      </c>
      <c r="AV1755">
        <v>0</v>
      </c>
      <c r="AW1755" t="s">
        <v>46</v>
      </c>
      <c r="AX1755" t="s">
        <v>13</v>
      </c>
      <c r="AY1755" t="str">
        <f t="shared" si="244"/>
        <v>Store</v>
      </c>
      <c r="AZ1755">
        <v>18</v>
      </c>
      <c r="BA1755" t="s">
        <v>44</v>
      </c>
      <c r="BB1755">
        <f t="shared" si="245"/>
        <v>18</v>
      </c>
      <c r="BC1755">
        <f t="shared" si="246"/>
        <v>461</v>
      </c>
      <c r="BD1755">
        <f t="shared" si="247"/>
        <v>10</v>
      </c>
      <c r="BE1755">
        <f t="shared" si="248"/>
        <v>7</v>
      </c>
      <c r="BF1755">
        <f t="shared" si="249"/>
        <v>5</v>
      </c>
      <c r="BG1755">
        <f t="shared" si="250"/>
        <v>22</v>
      </c>
      <c r="BH1755">
        <f t="shared" si="251"/>
        <v>8</v>
      </c>
      <c r="BI1755" t="str">
        <f>VLOOKUP(BH1755,'Additional Data'!$E$1:$F$12,2,FALSE)</f>
        <v>Top Customer</v>
      </c>
      <c r="BJ1755" t="str">
        <f>IF(G1755 &lt;= 'Additional Data'!$Q$2, "Low", IF(G1755 &lt;= 'Additional Data'!$Q$3, "Medium", "High"))</f>
        <v>Medium</v>
      </c>
      <c r="BK1755" t="str">
        <f>IF(K1755 &lt;= 'Additional Data'!$V$2, "Low", IF(K1755 &lt;= 'Additional Data'!$V$3, "Medium", "High"))</f>
        <v>High</v>
      </c>
      <c r="BL1755" t="str">
        <f>IF(L1755 &lt;= 'Additional Data'!$AA$2, "Low", IF(L1755 &lt;= 'Additional Data'!$AA$3, "Medium", "High"))</f>
        <v>Medium</v>
      </c>
      <c r="BM1755">
        <v>1754</v>
      </c>
    </row>
    <row r="1756" spans="1:65" x14ac:dyDescent="0.25">
      <c r="A1756">
        <v>20194</v>
      </c>
      <c r="B1756" t="str">
        <f>IF(A1756 &lt;= 'Additional Data'!$B$2,"Low", IF(A1756 &lt;='Additional Data'!$B$3, "Medium", "High"))</f>
        <v>Low</v>
      </c>
      <c r="C1756">
        <v>1</v>
      </c>
      <c r="D1756">
        <v>0</v>
      </c>
      <c r="E1756">
        <v>64</v>
      </c>
      <c r="F1756" t="str">
        <f t="shared" si="243"/>
        <v>Old</v>
      </c>
      <c r="G1756">
        <v>0</v>
      </c>
      <c r="H1756">
        <v>4</v>
      </c>
      <c r="I1756">
        <v>7</v>
      </c>
      <c r="J1756">
        <v>11</v>
      </c>
      <c r="K1756">
        <v>10</v>
      </c>
      <c r="L1756">
        <v>15</v>
      </c>
      <c r="M1756">
        <f>INDEX('Additional Data'!$H$2:$M$2, MATCH(MAX(G1756:L1756), G1756:L1756,0))</f>
        <v>0</v>
      </c>
      <c r="N1756">
        <v>2</v>
      </c>
      <c r="O1756">
        <v>2</v>
      </c>
      <c r="P1756">
        <v>0</v>
      </c>
      <c r="Q1756">
        <v>3</v>
      </c>
      <c r="R1756">
        <v>6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3</v>
      </c>
      <c r="Z1756">
        <v>11</v>
      </c>
      <c r="AA1756">
        <v>0</v>
      </c>
      <c r="AB1756">
        <v>41</v>
      </c>
      <c r="AC1756" t="str" cm="1">
        <f t="array" ref="AC1756">_xlfn.IFS(AB1756 &lt; 30, "&lt; 30", AB1756 &lt; 40, "30-39", AB1756 &lt; 50, "40-49", AB1756 &gt;= 50, "50+")</f>
        <v>40-49</v>
      </c>
      <c r="AD1756">
        <v>2718</v>
      </c>
      <c r="AE1756">
        <v>0</v>
      </c>
      <c r="AF1756">
        <v>0</v>
      </c>
      <c r="AG1756">
        <v>1</v>
      </c>
      <c r="AH1756">
        <v>0</v>
      </c>
      <c r="AI1756">
        <v>0</v>
      </c>
      <c r="AJ1756" t="str" cm="1">
        <f t="array" ref="AJ175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75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56">
        <v>0</v>
      </c>
      <c r="AM1756">
        <v>1</v>
      </c>
      <c r="AN1756">
        <v>0</v>
      </c>
      <c r="AO1756">
        <v>0</v>
      </c>
      <c r="AP1756">
        <v>0</v>
      </c>
      <c r="AQ1756" t="str" cm="1">
        <f t="array" ref="AQ175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756" t="str" cm="1">
        <f t="array" ref="AR175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756">
        <v>32</v>
      </c>
      <c r="AT1756">
        <v>17</v>
      </c>
      <c r="AU1756">
        <v>0</v>
      </c>
      <c r="AV1756">
        <v>1</v>
      </c>
      <c r="AW1756" t="s">
        <v>45</v>
      </c>
      <c r="AX1756" t="s">
        <v>13</v>
      </c>
      <c r="AY1756" t="str">
        <f t="shared" si="244"/>
        <v>Store</v>
      </c>
      <c r="AZ1756">
        <v>5</v>
      </c>
      <c r="BA1756" t="s">
        <v>44</v>
      </c>
      <c r="BB1756">
        <f t="shared" si="245"/>
        <v>5</v>
      </c>
      <c r="BC1756">
        <f t="shared" si="246"/>
        <v>47</v>
      </c>
      <c r="BD1756">
        <f t="shared" si="247"/>
        <v>4</v>
      </c>
      <c r="BE1756">
        <f t="shared" si="248"/>
        <v>1</v>
      </c>
      <c r="BF1756">
        <f t="shared" si="249"/>
        <v>1</v>
      </c>
      <c r="BG1756">
        <f t="shared" si="250"/>
        <v>6</v>
      </c>
      <c r="BH1756">
        <f t="shared" si="251"/>
        <v>0</v>
      </c>
      <c r="BI1756" t="str">
        <f>VLOOKUP(BH1756,'Additional Data'!$E$1:$F$12,2,FALSE)</f>
        <v>Churned Customer</v>
      </c>
      <c r="BJ1756" t="str">
        <f>IF(G1756 &lt;= 'Additional Data'!$Q$2, "Low", IF(G1756 &lt;= 'Additional Data'!$Q$3, "Medium", "High"))</f>
        <v>Low</v>
      </c>
      <c r="BK1756" t="str">
        <f>IF(K1756 &lt;= 'Additional Data'!$V$2, "Low", IF(K1756 &lt;= 'Additional Data'!$V$3, "Medium", "High"))</f>
        <v>Medium</v>
      </c>
      <c r="BL1756" t="str">
        <f>IF(L1756 &lt;= 'Additional Data'!$AA$2, "Low", IF(L1756 &lt;= 'Additional Data'!$AA$3, "Medium", "High"))</f>
        <v>Medium</v>
      </c>
      <c r="BM1756">
        <v>1755</v>
      </c>
    </row>
    <row r="1757" spans="1:65" x14ac:dyDescent="0.25">
      <c r="A1757">
        <v>42473</v>
      </c>
      <c r="B1757" t="str">
        <f>IF(A1757 &lt;= 'Additional Data'!$B$2,"Low", IF(A1757 &lt;='Additional Data'!$B$3, "Medium", "High"))</f>
        <v>Medium</v>
      </c>
      <c r="C1757">
        <v>1</v>
      </c>
      <c r="D1757">
        <v>1</v>
      </c>
      <c r="E1757">
        <v>72</v>
      </c>
      <c r="F1757" t="str">
        <f t="shared" si="243"/>
        <v>Old</v>
      </c>
      <c r="G1757">
        <v>93</v>
      </c>
      <c r="H1757">
        <v>1</v>
      </c>
      <c r="I1757">
        <v>21</v>
      </c>
      <c r="J1757">
        <v>0</v>
      </c>
      <c r="K1757">
        <v>4</v>
      </c>
      <c r="L1757">
        <v>25</v>
      </c>
      <c r="M1757">
        <f>INDEX('Additional Data'!$H$2:$M$2, MATCH(MAX(G1757:L1757), G1757:L1757,0))</f>
        <v>0</v>
      </c>
      <c r="N1757">
        <v>3</v>
      </c>
      <c r="O1757">
        <v>2</v>
      </c>
      <c r="P1757">
        <v>1</v>
      </c>
      <c r="Q1757">
        <v>4</v>
      </c>
      <c r="R1757">
        <v>5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3</v>
      </c>
      <c r="Z1757">
        <v>11</v>
      </c>
      <c r="AA1757">
        <v>0</v>
      </c>
      <c r="AB1757">
        <v>44</v>
      </c>
      <c r="AC1757" t="str" cm="1">
        <f t="array" ref="AC1757">_xlfn.IFS(AB1757 &lt; 30, "&lt; 30", AB1757 &lt; 40, "30-39", AB1757 &lt; 50, "40-49", AB1757 &gt;= 50, "50+")</f>
        <v>40-49</v>
      </c>
      <c r="AD1757">
        <v>2291</v>
      </c>
      <c r="AE1757">
        <v>0</v>
      </c>
      <c r="AF1757">
        <v>0</v>
      </c>
      <c r="AG1757">
        <v>1</v>
      </c>
      <c r="AH1757">
        <v>0</v>
      </c>
      <c r="AI1757">
        <v>0</v>
      </c>
      <c r="AJ1757" t="str" cm="1">
        <f t="array" ref="AJ175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75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57">
        <v>0</v>
      </c>
      <c r="AM1757">
        <v>0</v>
      </c>
      <c r="AN1757">
        <v>0</v>
      </c>
      <c r="AO1757">
        <v>0</v>
      </c>
      <c r="AP1757">
        <v>1</v>
      </c>
      <c r="AQ1757" t="str" cm="1">
        <f t="array" ref="AQ175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757" t="str" cm="1">
        <f t="array" ref="AR175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57">
        <v>119</v>
      </c>
      <c r="AT1757">
        <v>94</v>
      </c>
      <c r="AU1757">
        <v>0</v>
      </c>
      <c r="AV1757">
        <v>2</v>
      </c>
      <c r="AW1757" t="s">
        <v>47</v>
      </c>
      <c r="AX1757" t="s">
        <v>13</v>
      </c>
      <c r="AY1757" t="str">
        <f t="shared" si="244"/>
        <v>Store</v>
      </c>
      <c r="AZ1757">
        <v>7</v>
      </c>
      <c r="BA1757" t="s">
        <v>44</v>
      </c>
      <c r="BB1757">
        <f t="shared" si="245"/>
        <v>7</v>
      </c>
      <c r="BC1757">
        <f t="shared" si="246"/>
        <v>144</v>
      </c>
      <c r="BD1757">
        <f t="shared" si="247"/>
        <v>3.0000000000000004</v>
      </c>
      <c r="BE1757">
        <f t="shared" si="248"/>
        <v>3</v>
      </c>
      <c r="BF1757">
        <f t="shared" si="249"/>
        <v>3</v>
      </c>
      <c r="BG1757">
        <f t="shared" si="250"/>
        <v>9</v>
      </c>
      <c r="BH1757">
        <f t="shared" si="251"/>
        <v>2</v>
      </c>
      <c r="BI1757" t="str">
        <f>VLOOKUP(BH1757,'Additional Data'!$E$1:$F$12,2,FALSE)</f>
        <v>Churned Customer</v>
      </c>
      <c r="BJ1757" t="str">
        <f>IF(G1757 &lt;= 'Additional Data'!$Q$2, "Low", IF(G1757 &lt;= 'Additional Data'!$Q$3, "Medium", "High"))</f>
        <v>Medium</v>
      </c>
      <c r="BK1757" t="str">
        <f>IF(K1757 &lt;= 'Additional Data'!$V$2, "Low", IF(K1757 &lt;= 'Additional Data'!$V$3, "Medium", "High"))</f>
        <v>Medium</v>
      </c>
      <c r="BL1757" t="str">
        <f>IF(L1757 &lt;= 'Additional Data'!$AA$2, "Low", IF(L1757 &lt;= 'Additional Data'!$AA$3, "Medium", "High"))</f>
        <v>Medium</v>
      </c>
      <c r="BM1757">
        <v>1756</v>
      </c>
    </row>
    <row r="1758" spans="1:65" x14ac:dyDescent="0.25">
      <c r="A1758">
        <v>64590</v>
      </c>
      <c r="B1758" t="str">
        <f>IF(A1758 &lt;= 'Additional Data'!$B$2,"Low", IF(A1758 &lt;='Additional Data'!$B$3, "Medium", "High"))</f>
        <v>Medium</v>
      </c>
      <c r="C1758">
        <v>0</v>
      </c>
      <c r="D1758">
        <v>0</v>
      </c>
      <c r="E1758">
        <v>98</v>
      </c>
      <c r="F1758" t="str">
        <f t="shared" si="243"/>
        <v>Old</v>
      </c>
      <c r="G1758">
        <v>920</v>
      </c>
      <c r="H1758">
        <v>138</v>
      </c>
      <c r="I1758">
        <v>168</v>
      </c>
      <c r="J1758">
        <v>36</v>
      </c>
      <c r="K1758">
        <v>46</v>
      </c>
      <c r="L1758">
        <v>30</v>
      </c>
      <c r="M1758">
        <f>INDEX('Additional Data'!$H$2:$M$2, MATCH(MAX(G1758:L1758), G1758:L1758,0))</f>
        <v>0</v>
      </c>
      <c r="N1758">
        <v>1</v>
      </c>
      <c r="O1758">
        <v>9</v>
      </c>
      <c r="P1758">
        <v>4</v>
      </c>
      <c r="Q1758">
        <v>10</v>
      </c>
      <c r="R1758">
        <v>6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3</v>
      </c>
      <c r="Z1758">
        <v>11</v>
      </c>
      <c r="AA1758">
        <v>0</v>
      </c>
      <c r="AB1758">
        <v>52</v>
      </c>
      <c r="AC1758" t="str" cm="1">
        <f t="array" ref="AC1758">_xlfn.IFS(AB1758 &lt; 30, "&lt; 30", AB1758 &lt; 40, "30-39", AB1758 &lt; 50, "40-49", AB1758 &gt;= 50, "50+")</f>
        <v>50+</v>
      </c>
      <c r="AD1758">
        <v>2782</v>
      </c>
      <c r="AE1758">
        <v>0</v>
      </c>
      <c r="AF1758">
        <v>1</v>
      </c>
      <c r="AG1758">
        <v>0</v>
      </c>
      <c r="AH1758">
        <v>0</v>
      </c>
      <c r="AI1758">
        <v>0</v>
      </c>
      <c r="AJ1758" t="str" cm="1">
        <f t="array" ref="AJ175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5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58">
        <v>0</v>
      </c>
      <c r="AM1758">
        <v>0</v>
      </c>
      <c r="AN1758">
        <v>1</v>
      </c>
      <c r="AO1758">
        <v>0</v>
      </c>
      <c r="AP1758">
        <v>0</v>
      </c>
      <c r="AQ1758" t="str" cm="1">
        <f t="array" ref="AQ175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58" t="str" cm="1">
        <f t="array" ref="AR175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58">
        <v>1308</v>
      </c>
      <c r="AT1758">
        <v>1278</v>
      </c>
      <c r="AU1758">
        <v>0</v>
      </c>
      <c r="AV1758">
        <v>0</v>
      </c>
      <c r="AW1758" t="s">
        <v>43</v>
      </c>
      <c r="AX1758" t="s">
        <v>13</v>
      </c>
      <c r="AY1758" t="str">
        <f t="shared" si="244"/>
        <v>Store</v>
      </c>
      <c r="AZ1758">
        <v>23</v>
      </c>
      <c r="BA1758" t="s">
        <v>44</v>
      </c>
      <c r="BB1758">
        <f t="shared" si="245"/>
        <v>23</v>
      </c>
      <c r="BC1758">
        <f t="shared" si="246"/>
        <v>1338</v>
      </c>
      <c r="BD1758">
        <f t="shared" si="247"/>
        <v>0.99999999999999978</v>
      </c>
      <c r="BE1758">
        <f t="shared" si="248"/>
        <v>9</v>
      </c>
      <c r="BF1758">
        <f t="shared" si="249"/>
        <v>8</v>
      </c>
      <c r="BG1758">
        <f t="shared" si="250"/>
        <v>18</v>
      </c>
      <c r="BH1758">
        <f t="shared" si="251"/>
        <v>6</v>
      </c>
      <c r="BI1758" t="str">
        <f>VLOOKUP(BH1758,'Additional Data'!$E$1:$F$12,2,FALSE)</f>
        <v>Loyal Customer</v>
      </c>
      <c r="BJ1758" t="str">
        <f>IF(G1758 &lt;= 'Additional Data'!$Q$2, "Low", IF(G1758 &lt;= 'Additional Data'!$Q$3, "Medium", "High"))</f>
        <v>High</v>
      </c>
      <c r="BK1758" t="str">
        <f>IF(K1758 &lt;= 'Additional Data'!$V$2, "Low", IF(K1758 &lt;= 'Additional Data'!$V$3, "Medium", "High"))</f>
        <v>High</v>
      </c>
      <c r="BL1758" t="str">
        <f>IF(L1758 &lt;= 'Additional Data'!$AA$2, "Low", IF(L1758 &lt;= 'Additional Data'!$AA$3, "Medium", "High"))</f>
        <v>Medium</v>
      </c>
      <c r="BM1758">
        <v>1757</v>
      </c>
    </row>
    <row r="1759" spans="1:65" x14ac:dyDescent="0.25">
      <c r="A1759">
        <v>71232</v>
      </c>
      <c r="B1759" t="str">
        <f>IF(A1759 &lt;= 'Additional Data'!$B$2,"Low", IF(A1759 &lt;='Additional Data'!$B$3, "Medium", "High"))</f>
        <v>High</v>
      </c>
      <c r="C1759">
        <v>0</v>
      </c>
      <c r="D1759">
        <v>1</v>
      </c>
      <c r="E1759">
        <v>91</v>
      </c>
      <c r="F1759" t="str">
        <f t="shared" si="243"/>
        <v>Old</v>
      </c>
      <c r="G1759">
        <v>653</v>
      </c>
      <c r="H1759">
        <v>17</v>
      </c>
      <c r="I1759">
        <v>170</v>
      </c>
      <c r="J1759">
        <v>34</v>
      </c>
      <c r="K1759">
        <v>26</v>
      </c>
      <c r="L1759">
        <v>17</v>
      </c>
      <c r="M1759">
        <f>INDEX('Additional Data'!$H$2:$M$2, MATCH(MAX(G1759:L1759), G1759:L1759,0))</f>
        <v>0</v>
      </c>
      <c r="N1759">
        <v>2</v>
      </c>
      <c r="O1759">
        <v>11</v>
      </c>
      <c r="P1759">
        <v>2</v>
      </c>
      <c r="Q1759">
        <v>10</v>
      </c>
      <c r="R1759">
        <v>7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3</v>
      </c>
      <c r="Z1759">
        <v>11</v>
      </c>
      <c r="AA1759">
        <v>0</v>
      </c>
      <c r="AB1759">
        <v>61</v>
      </c>
      <c r="AC1759" t="str" cm="1">
        <f t="array" ref="AC1759">_xlfn.IFS(AB1759 &lt; 30, "&lt; 30", AB1759 &lt; 40, "30-39", AB1759 &lt; 50, "40-49", AB1759 &gt;= 50, "50+")</f>
        <v>50+</v>
      </c>
      <c r="AD1759">
        <v>2372</v>
      </c>
      <c r="AE1759">
        <v>0</v>
      </c>
      <c r="AF1759">
        <v>0</v>
      </c>
      <c r="AG1759">
        <v>0</v>
      </c>
      <c r="AH1759">
        <v>1</v>
      </c>
      <c r="AI1759">
        <v>0</v>
      </c>
      <c r="AJ1759" t="str" cm="1">
        <f t="array" ref="AJ175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5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59">
        <v>0</v>
      </c>
      <c r="AM1759">
        <v>0</v>
      </c>
      <c r="AN1759">
        <v>1</v>
      </c>
      <c r="AO1759">
        <v>0</v>
      </c>
      <c r="AP1759">
        <v>0</v>
      </c>
      <c r="AQ1759" t="str" cm="1">
        <f t="array" ref="AQ175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59" t="str" cm="1">
        <f t="array" ref="AR175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59">
        <v>900</v>
      </c>
      <c r="AT1759">
        <v>883</v>
      </c>
      <c r="AU1759">
        <v>0</v>
      </c>
      <c r="AV1759">
        <v>1</v>
      </c>
      <c r="AW1759" t="s">
        <v>46</v>
      </c>
      <c r="AX1759" t="s">
        <v>11</v>
      </c>
      <c r="AY1759" t="str">
        <f t="shared" si="244"/>
        <v>Web</v>
      </c>
      <c r="AZ1759">
        <v>23</v>
      </c>
      <c r="BA1759" t="s">
        <v>44</v>
      </c>
      <c r="BB1759">
        <f t="shared" si="245"/>
        <v>23</v>
      </c>
      <c r="BC1759">
        <f t="shared" si="246"/>
        <v>917</v>
      </c>
      <c r="BD1759">
        <f t="shared" si="247"/>
        <v>0.99999999999999978</v>
      </c>
      <c r="BE1759">
        <f t="shared" si="248"/>
        <v>9</v>
      </c>
      <c r="BF1759">
        <f t="shared" si="249"/>
        <v>6</v>
      </c>
      <c r="BG1759">
        <f t="shared" si="250"/>
        <v>16</v>
      </c>
      <c r="BH1759">
        <f t="shared" si="251"/>
        <v>5</v>
      </c>
      <c r="BI1759" t="str">
        <f>VLOOKUP(BH1759,'Additional Data'!$E$1:$F$12,2,FALSE)</f>
        <v>Loyal Customer</v>
      </c>
      <c r="BJ1759" t="str">
        <f>IF(G1759 &lt;= 'Additional Data'!$Q$2, "Low", IF(G1759 &lt;= 'Additional Data'!$Q$3, "Medium", "High"))</f>
        <v>High</v>
      </c>
      <c r="BK1759" t="str">
        <f>IF(K1759 &lt;= 'Additional Data'!$V$2, "Low", IF(K1759 &lt;= 'Additional Data'!$V$3, "Medium", "High"))</f>
        <v>Medium</v>
      </c>
      <c r="BL1759" t="str">
        <f>IF(L1759 &lt;= 'Additional Data'!$AA$2, "Low", IF(L1759 &lt;= 'Additional Data'!$AA$3, "Medium", "High"))</f>
        <v>Medium</v>
      </c>
      <c r="BM1759">
        <v>1758</v>
      </c>
    </row>
    <row r="1760" spans="1:65" x14ac:dyDescent="0.25">
      <c r="A1760">
        <v>34600</v>
      </c>
      <c r="B1760" t="str">
        <f>IF(A1760 &lt;= 'Additional Data'!$B$2,"Low", IF(A1760 &lt;='Additional Data'!$B$3, "Medium", "High"))</f>
        <v>Low</v>
      </c>
      <c r="C1760">
        <v>1</v>
      </c>
      <c r="D1760">
        <v>1</v>
      </c>
      <c r="E1760">
        <v>8</v>
      </c>
      <c r="F1760" t="str">
        <f t="shared" si="243"/>
        <v>Recent</v>
      </c>
      <c r="G1760">
        <v>199</v>
      </c>
      <c r="H1760">
        <v>33</v>
      </c>
      <c r="I1760">
        <v>60</v>
      </c>
      <c r="J1760">
        <v>8</v>
      </c>
      <c r="K1760">
        <v>3</v>
      </c>
      <c r="L1760">
        <v>15</v>
      </c>
      <c r="M1760">
        <f>INDEX('Additional Data'!$H$2:$M$2, MATCH(MAX(G1760:L1760), G1760:L1760,0))</f>
        <v>0</v>
      </c>
      <c r="N1760">
        <v>5</v>
      </c>
      <c r="O1760">
        <v>5</v>
      </c>
      <c r="P1760">
        <v>2</v>
      </c>
      <c r="Q1760">
        <v>5</v>
      </c>
      <c r="R1760">
        <v>8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3</v>
      </c>
      <c r="Z1760">
        <v>11</v>
      </c>
      <c r="AA1760">
        <v>1</v>
      </c>
      <c r="AB1760">
        <v>49</v>
      </c>
      <c r="AC1760" t="str" cm="1">
        <f t="array" ref="AC1760">_xlfn.IFS(AB1760 &lt; 30, "&lt; 30", AB1760 &lt; 40, "30-39", AB1760 &lt; 50, "40-49", AB1760 &gt;= 50, "50+")</f>
        <v>40-49</v>
      </c>
      <c r="AD1760">
        <v>2703</v>
      </c>
      <c r="AE1760">
        <v>0</v>
      </c>
      <c r="AF1760">
        <v>0</v>
      </c>
      <c r="AG1760">
        <v>0</v>
      </c>
      <c r="AH1760">
        <v>1</v>
      </c>
      <c r="AI1760">
        <v>0</v>
      </c>
      <c r="AJ1760" t="str" cm="1">
        <f t="array" ref="AJ176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6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60">
        <v>0</v>
      </c>
      <c r="AM1760">
        <v>0</v>
      </c>
      <c r="AN1760">
        <v>1</v>
      </c>
      <c r="AO1760">
        <v>0</v>
      </c>
      <c r="AP1760">
        <v>0</v>
      </c>
      <c r="AQ1760" t="str" cm="1">
        <f t="array" ref="AQ176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60" t="str" cm="1">
        <f t="array" ref="AR176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60">
        <v>303</v>
      </c>
      <c r="AT1760">
        <v>288</v>
      </c>
      <c r="AU1760">
        <v>0</v>
      </c>
      <c r="AV1760">
        <v>2</v>
      </c>
      <c r="AW1760" t="s">
        <v>47</v>
      </c>
      <c r="AX1760" t="s">
        <v>11</v>
      </c>
      <c r="AY1760" t="str">
        <f t="shared" si="244"/>
        <v>Web</v>
      </c>
      <c r="AZ1760">
        <v>12</v>
      </c>
      <c r="BA1760" t="s">
        <v>44</v>
      </c>
      <c r="BB1760">
        <f t="shared" si="245"/>
        <v>12</v>
      </c>
      <c r="BC1760">
        <f t="shared" si="246"/>
        <v>318</v>
      </c>
      <c r="BD1760">
        <f t="shared" si="247"/>
        <v>10</v>
      </c>
      <c r="BE1760">
        <f t="shared" si="248"/>
        <v>4</v>
      </c>
      <c r="BF1760">
        <f t="shared" si="249"/>
        <v>4</v>
      </c>
      <c r="BG1760">
        <f t="shared" si="250"/>
        <v>18</v>
      </c>
      <c r="BH1760">
        <f t="shared" si="251"/>
        <v>6</v>
      </c>
      <c r="BI1760" t="str">
        <f>VLOOKUP(BH1760,'Additional Data'!$E$1:$F$12,2,FALSE)</f>
        <v>Loyal Customer</v>
      </c>
      <c r="BJ1760" t="str">
        <f>IF(G1760 &lt;= 'Additional Data'!$Q$2, "Low", IF(G1760 &lt;= 'Additional Data'!$Q$3, "Medium", "High"))</f>
        <v>Medium</v>
      </c>
      <c r="BK1760" t="str">
        <f>IF(K1760 &lt;= 'Additional Data'!$V$2, "Low", IF(K1760 &lt;= 'Additional Data'!$V$3, "Medium", "High"))</f>
        <v>Medium</v>
      </c>
      <c r="BL1760" t="str">
        <f>IF(L1760 &lt;= 'Additional Data'!$AA$2, "Low", IF(L1760 &lt;= 'Additional Data'!$AA$3, "Medium", "High"))</f>
        <v>Medium</v>
      </c>
      <c r="BM1760">
        <v>1759</v>
      </c>
    </row>
    <row r="1761" spans="1:65" x14ac:dyDescent="0.25">
      <c r="A1761">
        <v>46904</v>
      </c>
      <c r="B1761" t="str">
        <f>IF(A1761 &lt;= 'Additional Data'!$B$2,"Low", IF(A1761 &lt;='Additional Data'!$B$3, "Medium", "High"))</f>
        <v>Medium</v>
      </c>
      <c r="C1761">
        <v>1</v>
      </c>
      <c r="D1761">
        <v>1</v>
      </c>
      <c r="E1761">
        <v>20</v>
      </c>
      <c r="F1761" t="str">
        <f t="shared" si="243"/>
        <v>Recent</v>
      </c>
      <c r="G1761">
        <v>153</v>
      </c>
      <c r="H1761">
        <v>4</v>
      </c>
      <c r="I1761">
        <v>56</v>
      </c>
      <c r="J1761">
        <v>0</v>
      </c>
      <c r="K1761">
        <v>9</v>
      </c>
      <c r="L1761">
        <v>31</v>
      </c>
      <c r="M1761">
        <f>INDEX('Additional Data'!$H$2:$M$2, MATCH(MAX(G1761:L1761), G1761:L1761,0))</f>
        <v>0</v>
      </c>
      <c r="N1761">
        <v>4</v>
      </c>
      <c r="O1761">
        <v>5</v>
      </c>
      <c r="P1761">
        <v>1</v>
      </c>
      <c r="Q1761">
        <v>4</v>
      </c>
      <c r="R1761">
        <v>8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3</v>
      </c>
      <c r="Z1761">
        <v>11</v>
      </c>
      <c r="AA1761">
        <v>0</v>
      </c>
      <c r="AB1761">
        <v>53</v>
      </c>
      <c r="AC1761" t="str" cm="1">
        <f t="array" ref="AC1761">_xlfn.IFS(AB1761 &lt; 30, "&lt; 30", AB1761 &lt; 40, "30-39", AB1761 &lt; 50, "40-49", AB1761 &gt;= 50, "50+")</f>
        <v>50+</v>
      </c>
      <c r="AD1761">
        <v>2762</v>
      </c>
      <c r="AE1761">
        <v>0</v>
      </c>
      <c r="AF1761">
        <v>0</v>
      </c>
      <c r="AG1761">
        <v>1</v>
      </c>
      <c r="AH1761">
        <v>0</v>
      </c>
      <c r="AI1761">
        <v>0</v>
      </c>
      <c r="AJ1761" t="str" cm="1">
        <f t="array" ref="AJ176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76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61">
        <v>0</v>
      </c>
      <c r="AM1761">
        <v>0</v>
      </c>
      <c r="AN1761">
        <v>1</v>
      </c>
      <c r="AO1761">
        <v>0</v>
      </c>
      <c r="AP1761">
        <v>0</v>
      </c>
      <c r="AQ1761" t="str" cm="1">
        <f t="array" ref="AQ176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61" t="str" cm="1">
        <f t="array" ref="AR176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61">
        <v>222</v>
      </c>
      <c r="AT1761">
        <v>191</v>
      </c>
      <c r="AU1761">
        <v>0</v>
      </c>
      <c r="AV1761">
        <v>2</v>
      </c>
      <c r="AW1761" t="s">
        <v>47</v>
      </c>
      <c r="AX1761" t="s">
        <v>11</v>
      </c>
      <c r="AY1761" t="str">
        <f t="shared" si="244"/>
        <v>Web</v>
      </c>
      <c r="AZ1761">
        <v>10</v>
      </c>
      <c r="BA1761" t="s">
        <v>44</v>
      </c>
      <c r="BB1761">
        <f t="shared" si="245"/>
        <v>10</v>
      </c>
      <c r="BC1761">
        <f t="shared" si="246"/>
        <v>253</v>
      </c>
      <c r="BD1761">
        <f t="shared" si="247"/>
        <v>8</v>
      </c>
      <c r="BE1761">
        <f t="shared" si="248"/>
        <v>4</v>
      </c>
      <c r="BF1761">
        <f t="shared" si="249"/>
        <v>4</v>
      </c>
      <c r="BG1761">
        <f t="shared" si="250"/>
        <v>16</v>
      </c>
      <c r="BH1761">
        <f t="shared" si="251"/>
        <v>5</v>
      </c>
      <c r="BI1761" t="str">
        <f>VLOOKUP(BH1761,'Additional Data'!$E$1:$F$12,2,FALSE)</f>
        <v>Loyal Customer</v>
      </c>
      <c r="BJ1761" t="str">
        <f>IF(G1761 &lt;= 'Additional Data'!$Q$2, "Low", IF(G1761 &lt;= 'Additional Data'!$Q$3, "Medium", "High"))</f>
        <v>Medium</v>
      </c>
      <c r="BK1761" t="str">
        <f>IF(K1761 &lt;= 'Additional Data'!$V$2, "Low", IF(K1761 &lt;= 'Additional Data'!$V$3, "Medium", "High"))</f>
        <v>Medium</v>
      </c>
      <c r="BL1761" t="str">
        <f>IF(L1761 &lt;= 'Additional Data'!$AA$2, "Low", IF(L1761 &lt;= 'Additional Data'!$AA$3, "Medium", "High"))</f>
        <v>Medium</v>
      </c>
      <c r="BM1761">
        <v>1760</v>
      </c>
    </row>
    <row r="1762" spans="1:65" x14ac:dyDescent="0.25">
      <c r="A1762">
        <v>49094</v>
      </c>
      <c r="B1762" t="str">
        <f>IF(A1762 &lt;= 'Additional Data'!$B$2,"Low", IF(A1762 &lt;='Additional Data'!$B$3, "Medium", "High"))</f>
        <v>Medium</v>
      </c>
      <c r="C1762">
        <v>0</v>
      </c>
      <c r="D1762">
        <v>1</v>
      </c>
      <c r="E1762">
        <v>6</v>
      </c>
      <c r="F1762" t="str">
        <f t="shared" si="243"/>
        <v>Very Recent</v>
      </c>
      <c r="G1762">
        <v>376</v>
      </c>
      <c r="H1762">
        <v>0</v>
      </c>
      <c r="I1762">
        <v>38</v>
      </c>
      <c r="J1762">
        <v>11</v>
      </c>
      <c r="K1762">
        <v>8</v>
      </c>
      <c r="L1762">
        <v>69</v>
      </c>
      <c r="M1762">
        <f>INDEX('Additional Data'!$H$2:$M$2, MATCH(MAX(G1762:L1762), G1762:L1762,0))</f>
        <v>0</v>
      </c>
      <c r="N1762">
        <v>5</v>
      </c>
      <c r="O1762">
        <v>6</v>
      </c>
      <c r="P1762">
        <v>3</v>
      </c>
      <c r="Q1762">
        <v>6</v>
      </c>
      <c r="R1762">
        <v>6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3</v>
      </c>
      <c r="Z1762">
        <v>11</v>
      </c>
      <c r="AA1762">
        <v>0</v>
      </c>
      <c r="AB1762">
        <v>47</v>
      </c>
      <c r="AC1762" t="str" cm="1">
        <f t="array" ref="AC1762">_xlfn.IFS(AB1762 &lt; 30, "&lt; 30", AB1762 &lt; 40, "30-39", AB1762 &lt; 50, "40-49", AB1762 &gt;= 50, "50+")</f>
        <v>40-49</v>
      </c>
      <c r="AD1762">
        <v>2805</v>
      </c>
      <c r="AE1762">
        <v>0</v>
      </c>
      <c r="AF1762">
        <v>1</v>
      </c>
      <c r="AG1762">
        <v>0</v>
      </c>
      <c r="AH1762">
        <v>0</v>
      </c>
      <c r="AI1762">
        <v>0</v>
      </c>
      <c r="AJ1762" t="str" cm="1">
        <f t="array" ref="AJ176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6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62">
        <v>0</v>
      </c>
      <c r="AM1762">
        <v>0</v>
      </c>
      <c r="AN1762">
        <v>1</v>
      </c>
      <c r="AO1762">
        <v>0</v>
      </c>
      <c r="AP1762">
        <v>0</v>
      </c>
      <c r="AQ1762" t="str" cm="1">
        <f t="array" ref="AQ176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62" t="str" cm="1">
        <f t="array" ref="AR176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62">
        <v>433</v>
      </c>
      <c r="AT1762">
        <v>364</v>
      </c>
      <c r="AU1762">
        <v>0</v>
      </c>
      <c r="AV1762">
        <v>1</v>
      </c>
      <c r="AW1762" t="s">
        <v>46</v>
      </c>
      <c r="AX1762" t="s">
        <v>11</v>
      </c>
      <c r="AY1762" t="str">
        <f t="shared" si="244"/>
        <v>Web</v>
      </c>
      <c r="AZ1762">
        <v>15</v>
      </c>
      <c r="BA1762" t="s">
        <v>44</v>
      </c>
      <c r="BB1762">
        <f t="shared" si="245"/>
        <v>15</v>
      </c>
      <c r="BC1762">
        <f t="shared" si="246"/>
        <v>502</v>
      </c>
      <c r="BD1762">
        <f t="shared" si="247"/>
        <v>10</v>
      </c>
      <c r="BE1762">
        <f t="shared" si="248"/>
        <v>5</v>
      </c>
      <c r="BF1762">
        <f t="shared" si="249"/>
        <v>5</v>
      </c>
      <c r="BG1762">
        <f t="shared" si="250"/>
        <v>20</v>
      </c>
      <c r="BH1762">
        <f t="shared" si="251"/>
        <v>7</v>
      </c>
      <c r="BI1762" t="str">
        <f>VLOOKUP(BH1762,'Additional Data'!$E$1:$F$12,2,FALSE)</f>
        <v>Loyal Customer</v>
      </c>
      <c r="BJ1762" t="str">
        <f>IF(G1762 &lt;= 'Additional Data'!$Q$2, "Low", IF(G1762 &lt;= 'Additional Data'!$Q$3, "Medium", "High"))</f>
        <v>Medium</v>
      </c>
      <c r="BK1762" t="str">
        <f>IF(K1762 &lt;= 'Additional Data'!$V$2, "Low", IF(K1762 &lt;= 'Additional Data'!$V$3, "Medium", "High"))</f>
        <v>Medium</v>
      </c>
      <c r="BL1762" t="str">
        <f>IF(L1762 &lt;= 'Additional Data'!$AA$2, "Low", IF(L1762 &lt;= 'Additional Data'!$AA$3, "Medium", "High"))</f>
        <v>High</v>
      </c>
      <c r="BM1762">
        <v>1761</v>
      </c>
    </row>
    <row r="1763" spans="1:65" x14ac:dyDescent="0.25">
      <c r="A1763">
        <v>36075</v>
      </c>
      <c r="B1763" t="str">
        <f>IF(A1763 &lt;= 'Additional Data'!$B$2,"Low", IF(A1763 &lt;='Additional Data'!$B$3, "Medium", "High"))</f>
        <v>Medium</v>
      </c>
      <c r="C1763">
        <v>1</v>
      </c>
      <c r="D1763">
        <v>0</v>
      </c>
      <c r="E1763">
        <v>54</v>
      </c>
      <c r="F1763" t="str">
        <f t="shared" si="243"/>
        <v>Mid</v>
      </c>
      <c r="G1763">
        <v>46</v>
      </c>
      <c r="H1763">
        <v>0</v>
      </c>
      <c r="I1763">
        <v>30</v>
      </c>
      <c r="J1763">
        <v>12</v>
      </c>
      <c r="K1763">
        <v>1</v>
      </c>
      <c r="L1763">
        <v>30</v>
      </c>
      <c r="M1763">
        <f>INDEX('Additional Data'!$H$2:$M$2, MATCH(MAX(G1763:L1763), G1763:L1763,0))</f>
        <v>0</v>
      </c>
      <c r="N1763">
        <v>1</v>
      </c>
      <c r="O1763">
        <v>2</v>
      </c>
      <c r="P1763">
        <v>0</v>
      </c>
      <c r="Q1763">
        <v>4</v>
      </c>
      <c r="R1763">
        <v>6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3</v>
      </c>
      <c r="Z1763">
        <v>11</v>
      </c>
      <c r="AA1763">
        <v>0</v>
      </c>
      <c r="AB1763">
        <v>37</v>
      </c>
      <c r="AC1763" t="str" cm="1">
        <f t="array" ref="AC1763">_xlfn.IFS(AB1763 &lt; 30, "&lt; 30", AB1763 &lt; 40, "30-39", AB1763 &lt; 50, "40-49", AB1763 &gt;= 50, "50+")</f>
        <v>30-39</v>
      </c>
      <c r="AD1763">
        <v>2361</v>
      </c>
      <c r="AE1763">
        <v>0</v>
      </c>
      <c r="AF1763">
        <v>0</v>
      </c>
      <c r="AG1763">
        <v>0</v>
      </c>
      <c r="AH1763">
        <v>1</v>
      </c>
      <c r="AI1763">
        <v>0</v>
      </c>
      <c r="AJ1763" t="str" cm="1">
        <f t="array" ref="AJ176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6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63">
        <v>0</v>
      </c>
      <c r="AM1763">
        <v>0</v>
      </c>
      <c r="AN1763">
        <v>1</v>
      </c>
      <c r="AO1763">
        <v>0</v>
      </c>
      <c r="AP1763">
        <v>0</v>
      </c>
      <c r="AQ1763" t="str" cm="1">
        <f t="array" ref="AQ176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63" t="str" cm="1">
        <f t="array" ref="AR176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63">
        <v>89</v>
      </c>
      <c r="AT1763">
        <v>59</v>
      </c>
      <c r="AU1763">
        <v>0</v>
      </c>
      <c r="AV1763">
        <v>1</v>
      </c>
      <c r="AW1763" t="s">
        <v>47</v>
      </c>
      <c r="AX1763" t="s">
        <v>13</v>
      </c>
      <c r="AY1763" t="str">
        <f t="shared" si="244"/>
        <v>Store</v>
      </c>
      <c r="AZ1763">
        <v>6</v>
      </c>
      <c r="BA1763" t="s">
        <v>44</v>
      </c>
      <c r="BB1763">
        <f t="shared" si="245"/>
        <v>6</v>
      </c>
      <c r="BC1763">
        <f t="shared" si="246"/>
        <v>119</v>
      </c>
      <c r="BD1763">
        <f t="shared" si="247"/>
        <v>5</v>
      </c>
      <c r="BE1763">
        <f t="shared" si="248"/>
        <v>2</v>
      </c>
      <c r="BF1763">
        <f t="shared" si="249"/>
        <v>3</v>
      </c>
      <c r="BG1763">
        <f t="shared" si="250"/>
        <v>10</v>
      </c>
      <c r="BH1763">
        <f t="shared" si="251"/>
        <v>2</v>
      </c>
      <c r="BI1763" t="str">
        <f>VLOOKUP(BH1763,'Additional Data'!$E$1:$F$12,2,FALSE)</f>
        <v>Churned Customer</v>
      </c>
      <c r="BJ1763" t="str">
        <f>IF(G1763 &lt;= 'Additional Data'!$Q$2, "Low", IF(G1763 &lt;= 'Additional Data'!$Q$3, "Medium", "High"))</f>
        <v>Medium</v>
      </c>
      <c r="BK1763" t="str">
        <f>IF(K1763 &lt;= 'Additional Data'!$V$2, "Low", IF(K1763 &lt;= 'Additional Data'!$V$3, "Medium", "High"))</f>
        <v>Low</v>
      </c>
      <c r="BL1763" t="str">
        <f>IF(L1763 &lt;= 'Additional Data'!$AA$2, "Low", IF(L1763 &lt;= 'Additional Data'!$AA$3, "Medium", "High"))</f>
        <v>Medium</v>
      </c>
      <c r="BM1763">
        <v>1762</v>
      </c>
    </row>
    <row r="1764" spans="1:65" x14ac:dyDescent="0.25">
      <c r="A1764">
        <v>60839</v>
      </c>
      <c r="B1764" t="str">
        <f>IF(A1764 &lt;= 'Additional Data'!$B$2,"Low", IF(A1764 &lt;='Additional Data'!$B$3, "Medium", "High"))</f>
        <v>Medium</v>
      </c>
      <c r="C1764">
        <v>1</v>
      </c>
      <c r="D1764">
        <v>1</v>
      </c>
      <c r="E1764">
        <v>72</v>
      </c>
      <c r="F1764" t="str">
        <f t="shared" si="243"/>
        <v>Old</v>
      </c>
      <c r="G1764">
        <v>600</v>
      </c>
      <c r="H1764">
        <v>21</v>
      </c>
      <c r="I1764">
        <v>128</v>
      </c>
      <c r="J1764">
        <v>223</v>
      </c>
      <c r="K1764">
        <v>150</v>
      </c>
      <c r="L1764">
        <v>128</v>
      </c>
      <c r="M1764">
        <f>INDEX('Additional Data'!$H$2:$M$2, MATCH(MAX(G1764:L1764), G1764:L1764,0))</f>
        <v>0</v>
      </c>
      <c r="N1764">
        <v>13</v>
      </c>
      <c r="O1764">
        <v>2</v>
      </c>
      <c r="P1764">
        <v>2</v>
      </c>
      <c r="Q1764">
        <v>12</v>
      </c>
      <c r="R1764">
        <v>8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3</v>
      </c>
      <c r="Z1764">
        <v>11</v>
      </c>
      <c r="AA1764">
        <v>0</v>
      </c>
      <c r="AB1764">
        <v>41</v>
      </c>
      <c r="AC1764" t="str" cm="1">
        <f t="array" ref="AC1764">_xlfn.IFS(AB1764 &lt; 30, "&lt; 30", AB1764 &lt; 40, "30-39", AB1764 &lt; 50, "40-49", AB1764 &gt;= 50, "50+")</f>
        <v>40-49</v>
      </c>
      <c r="AD1764">
        <v>2829</v>
      </c>
      <c r="AE1764">
        <v>0</v>
      </c>
      <c r="AF1764">
        <v>0</v>
      </c>
      <c r="AG1764">
        <v>0</v>
      </c>
      <c r="AH1764">
        <v>1</v>
      </c>
      <c r="AI1764">
        <v>0</v>
      </c>
      <c r="AJ1764" t="str" cm="1">
        <f t="array" ref="AJ176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6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64">
        <v>1</v>
      </c>
      <c r="AM1764">
        <v>0</v>
      </c>
      <c r="AN1764">
        <v>0</v>
      </c>
      <c r="AO1764">
        <v>0</v>
      </c>
      <c r="AP1764">
        <v>0</v>
      </c>
      <c r="AQ1764" t="str" cm="1">
        <f t="array" ref="AQ176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764" t="str" cm="1">
        <f t="array" ref="AR176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764">
        <v>1122</v>
      </c>
      <c r="AT1764">
        <v>994</v>
      </c>
      <c r="AU1764">
        <v>0</v>
      </c>
      <c r="AV1764">
        <v>2</v>
      </c>
      <c r="AW1764" t="s">
        <v>43</v>
      </c>
      <c r="AX1764" t="s">
        <v>13</v>
      </c>
      <c r="AY1764" t="str">
        <f t="shared" si="244"/>
        <v>Store</v>
      </c>
      <c r="AZ1764">
        <v>16</v>
      </c>
      <c r="BA1764" t="s">
        <v>44</v>
      </c>
      <c r="BB1764">
        <f t="shared" si="245"/>
        <v>16</v>
      </c>
      <c r="BC1764">
        <f t="shared" si="246"/>
        <v>1250</v>
      </c>
      <c r="BD1764">
        <f t="shared" si="247"/>
        <v>3.0000000000000004</v>
      </c>
      <c r="BE1764">
        <f t="shared" si="248"/>
        <v>6</v>
      </c>
      <c r="BF1764">
        <f t="shared" si="249"/>
        <v>8</v>
      </c>
      <c r="BG1764">
        <f t="shared" si="250"/>
        <v>17</v>
      </c>
      <c r="BH1764">
        <f t="shared" si="251"/>
        <v>5</v>
      </c>
      <c r="BI1764" t="str">
        <f>VLOOKUP(BH1764,'Additional Data'!$E$1:$F$12,2,FALSE)</f>
        <v>Loyal Customer</v>
      </c>
      <c r="BJ1764" t="str">
        <f>IF(G1764 &lt;= 'Additional Data'!$Q$2, "Low", IF(G1764 &lt;= 'Additional Data'!$Q$3, "Medium", "High"))</f>
        <v>High</v>
      </c>
      <c r="BK1764" t="str">
        <f>IF(K1764 &lt;= 'Additional Data'!$V$2, "Low", IF(K1764 &lt;= 'Additional Data'!$V$3, "Medium", "High"))</f>
        <v>High</v>
      </c>
      <c r="BL1764" t="str">
        <f>IF(L1764 &lt;= 'Additional Data'!$AA$2, "Low", IF(L1764 &lt;= 'Additional Data'!$AA$3, "Medium", "High"))</f>
        <v>High</v>
      </c>
      <c r="BM1764">
        <v>1763</v>
      </c>
    </row>
    <row r="1765" spans="1:65" x14ac:dyDescent="0.25">
      <c r="A1765">
        <v>77298</v>
      </c>
      <c r="B1765" t="str">
        <f>IF(A1765 &lt;= 'Additional Data'!$B$2,"Low", IF(A1765 &lt;='Additional Data'!$B$3, "Medium", "High"))</f>
        <v>High</v>
      </c>
      <c r="C1765">
        <v>0</v>
      </c>
      <c r="D1765">
        <v>1</v>
      </c>
      <c r="E1765">
        <v>46</v>
      </c>
      <c r="F1765" t="str">
        <f t="shared" si="243"/>
        <v>Mid</v>
      </c>
      <c r="G1765">
        <v>425</v>
      </c>
      <c r="H1765">
        <v>115</v>
      </c>
      <c r="I1765">
        <v>292</v>
      </c>
      <c r="J1765">
        <v>23</v>
      </c>
      <c r="K1765">
        <v>35</v>
      </c>
      <c r="L1765">
        <v>79</v>
      </c>
      <c r="M1765">
        <f>INDEX('Additional Data'!$H$2:$M$2, MATCH(MAX(G1765:L1765), G1765:L1765,0))</f>
        <v>0</v>
      </c>
      <c r="N1765">
        <v>1</v>
      </c>
      <c r="O1765">
        <v>6</v>
      </c>
      <c r="P1765">
        <v>6</v>
      </c>
      <c r="Q1765">
        <v>11</v>
      </c>
      <c r="R1765">
        <v>3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3</v>
      </c>
      <c r="Z1765">
        <v>11</v>
      </c>
      <c r="AA1765">
        <v>0</v>
      </c>
      <c r="AB1765">
        <v>41</v>
      </c>
      <c r="AC1765" t="str" cm="1">
        <f t="array" ref="AC1765">_xlfn.IFS(AB1765 &lt; 30, "&lt; 30", AB1765 &lt; 40, "30-39", AB1765 &lt; 50, "40-49", AB1765 &gt;= 50, "50+")</f>
        <v>40-49</v>
      </c>
      <c r="AD1765">
        <v>2398</v>
      </c>
      <c r="AE1765">
        <v>0</v>
      </c>
      <c r="AF1765">
        <v>0</v>
      </c>
      <c r="AG1765">
        <v>0</v>
      </c>
      <c r="AH1765">
        <v>1</v>
      </c>
      <c r="AI1765">
        <v>0</v>
      </c>
      <c r="AJ1765" t="str" cm="1">
        <f t="array" ref="AJ176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6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65">
        <v>0</v>
      </c>
      <c r="AM1765">
        <v>0</v>
      </c>
      <c r="AN1765">
        <v>1</v>
      </c>
      <c r="AO1765">
        <v>0</v>
      </c>
      <c r="AP1765">
        <v>0</v>
      </c>
      <c r="AQ1765" t="str" cm="1">
        <f t="array" ref="AQ176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65" t="str" cm="1">
        <f t="array" ref="AR176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65">
        <v>890</v>
      </c>
      <c r="AT1765">
        <v>811</v>
      </c>
      <c r="AU1765">
        <v>0</v>
      </c>
      <c r="AV1765">
        <v>1</v>
      </c>
      <c r="AW1765" t="s">
        <v>46</v>
      </c>
      <c r="AX1765" t="s">
        <v>13</v>
      </c>
      <c r="AY1765" t="str">
        <f t="shared" si="244"/>
        <v>Store</v>
      </c>
      <c r="AZ1765">
        <v>23</v>
      </c>
      <c r="BA1765" t="s">
        <v>44</v>
      </c>
      <c r="BB1765">
        <f t="shared" si="245"/>
        <v>23</v>
      </c>
      <c r="BC1765">
        <f t="shared" si="246"/>
        <v>969</v>
      </c>
      <c r="BD1765">
        <f t="shared" si="247"/>
        <v>6</v>
      </c>
      <c r="BE1765">
        <f t="shared" si="248"/>
        <v>9</v>
      </c>
      <c r="BF1765">
        <f t="shared" si="249"/>
        <v>7</v>
      </c>
      <c r="BG1765">
        <f t="shared" si="250"/>
        <v>22</v>
      </c>
      <c r="BH1765">
        <f t="shared" si="251"/>
        <v>8</v>
      </c>
      <c r="BI1765" t="str">
        <f>VLOOKUP(BH1765,'Additional Data'!$E$1:$F$12,2,FALSE)</f>
        <v>Top Customer</v>
      </c>
      <c r="BJ1765" t="str">
        <f>IF(G1765 &lt;= 'Additional Data'!$Q$2, "Low", IF(G1765 &lt;= 'Additional Data'!$Q$3, "Medium", "High"))</f>
        <v>Medium</v>
      </c>
      <c r="BK1765" t="str">
        <f>IF(K1765 &lt;= 'Additional Data'!$V$2, "Low", IF(K1765 &lt;= 'Additional Data'!$V$3, "Medium", "High"))</f>
        <v>High</v>
      </c>
      <c r="BL1765" t="str">
        <f>IF(L1765 &lt;= 'Additional Data'!$AA$2, "Low", IF(L1765 &lt;= 'Additional Data'!$AA$3, "Medium", "High"))</f>
        <v>High</v>
      </c>
      <c r="BM1765">
        <v>1764</v>
      </c>
    </row>
    <row r="1766" spans="1:65" x14ac:dyDescent="0.25">
      <c r="A1766">
        <v>34026</v>
      </c>
      <c r="B1766" t="str">
        <f>IF(A1766 &lt;= 'Additional Data'!$B$2,"Low", IF(A1766 &lt;='Additional Data'!$B$3, "Medium", "High"))</f>
        <v>Low</v>
      </c>
      <c r="C1766">
        <v>1</v>
      </c>
      <c r="D1766">
        <v>1</v>
      </c>
      <c r="E1766">
        <v>11</v>
      </c>
      <c r="F1766" t="str">
        <f t="shared" si="243"/>
        <v>Recent</v>
      </c>
      <c r="G1766">
        <v>18</v>
      </c>
      <c r="H1766">
        <v>6</v>
      </c>
      <c r="I1766">
        <v>15</v>
      </c>
      <c r="J1766">
        <v>12</v>
      </c>
      <c r="K1766">
        <v>8</v>
      </c>
      <c r="L1766">
        <v>17</v>
      </c>
      <c r="M1766">
        <f>INDEX('Additional Data'!$H$2:$M$2, MATCH(MAX(G1766:L1766), G1766:L1766,0))</f>
        <v>0</v>
      </c>
      <c r="N1766">
        <v>3</v>
      </c>
      <c r="O1766">
        <v>2</v>
      </c>
      <c r="P1766">
        <v>1</v>
      </c>
      <c r="Q1766">
        <v>3</v>
      </c>
      <c r="R1766">
        <v>5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3</v>
      </c>
      <c r="Z1766">
        <v>11</v>
      </c>
      <c r="AA1766">
        <v>0</v>
      </c>
      <c r="AB1766">
        <v>70</v>
      </c>
      <c r="AC1766" t="str" cm="1">
        <f t="array" ref="AC1766">_xlfn.IFS(AB1766 &lt; 30, "&lt; 30", AB1766 &lt; 40, "30-39", AB1766 &lt; 50, "40-49", AB1766 &gt;= 50, "50+")</f>
        <v>50+</v>
      </c>
      <c r="AD1766">
        <v>2487</v>
      </c>
      <c r="AE1766">
        <v>0</v>
      </c>
      <c r="AF1766">
        <v>0</v>
      </c>
      <c r="AG1766">
        <v>0</v>
      </c>
      <c r="AH1766">
        <v>1</v>
      </c>
      <c r="AI1766">
        <v>0</v>
      </c>
      <c r="AJ1766" t="str" cm="1">
        <f t="array" ref="AJ176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6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66">
        <v>0</v>
      </c>
      <c r="AM1766">
        <v>0</v>
      </c>
      <c r="AN1766">
        <v>1</v>
      </c>
      <c r="AO1766">
        <v>0</v>
      </c>
      <c r="AP1766">
        <v>0</v>
      </c>
      <c r="AQ1766" t="str" cm="1">
        <f t="array" ref="AQ176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66" t="str" cm="1">
        <f t="array" ref="AR176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66">
        <v>59</v>
      </c>
      <c r="AT1766">
        <v>42</v>
      </c>
      <c r="AU1766">
        <v>0</v>
      </c>
      <c r="AV1766">
        <v>2</v>
      </c>
      <c r="AW1766" t="s">
        <v>47</v>
      </c>
      <c r="AX1766" t="s">
        <v>13</v>
      </c>
      <c r="AY1766" t="str">
        <f t="shared" si="244"/>
        <v>Store</v>
      </c>
      <c r="AZ1766">
        <v>6</v>
      </c>
      <c r="BA1766" t="s">
        <v>44</v>
      </c>
      <c r="BB1766">
        <f t="shared" si="245"/>
        <v>6</v>
      </c>
      <c r="BC1766">
        <f t="shared" si="246"/>
        <v>76</v>
      </c>
      <c r="BD1766">
        <f t="shared" si="247"/>
        <v>9</v>
      </c>
      <c r="BE1766">
        <f t="shared" si="248"/>
        <v>2</v>
      </c>
      <c r="BF1766">
        <f t="shared" si="249"/>
        <v>2</v>
      </c>
      <c r="BG1766">
        <f t="shared" si="250"/>
        <v>13</v>
      </c>
      <c r="BH1766">
        <f t="shared" si="251"/>
        <v>3</v>
      </c>
      <c r="BI1766" t="str">
        <f>VLOOKUP(BH1766,'Additional Data'!$E$1:$F$12,2,FALSE)</f>
        <v>At Risk</v>
      </c>
      <c r="BJ1766" t="str">
        <f>IF(G1766 &lt;= 'Additional Data'!$Q$2, "Low", IF(G1766 &lt;= 'Additional Data'!$Q$3, "Medium", "High"))</f>
        <v>Low</v>
      </c>
      <c r="BK1766" t="str">
        <f>IF(K1766 &lt;= 'Additional Data'!$V$2, "Low", IF(K1766 &lt;= 'Additional Data'!$V$3, "Medium", "High"))</f>
        <v>Medium</v>
      </c>
      <c r="BL1766" t="str">
        <f>IF(L1766 &lt;= 'Additional Data'!$AA$2, "Low", IF(L1766 &lt;= 'Additional Data'!$AA$3, "Medium", "High"))</f>
        <v>Medium</v>
      </c>
      <c r="BM1766">
        <v>1765</v>
      </c>
    </row>
    <row r="1767" spans="1:65" x14ac:dyDescent="0.25">
      <c r="A1767">
        <v>48918</v>
      </c>
      <c r="B1767" t="str">
        <f>IF(A1767 &lt;= 'Additional Data'!$B$2,"Low", IF(A1767 &lt;='Additional Data'!$B$3, "Medium", "High"))</f>
        <v>Medium</v>
      </c>
      <c r="C1767">
        <v>1</v>
      </c>
      <c r="D1767">
        <v>1</v>
      </c>
      <c r="E1767">
        <v>21</v>
      </c>
      <c r="F1767" t="str">
        <f t="shared" si="243"/>
        <v>Recent</v>
      </c>
      <c r="G1767">
        <v>52</v>
      </c>
      <c r="H1767">
        <v>0</v>
      </c>
      <c r="I1767">
        <v>9</v>
      </c>
      <c r="J1767">
        <v>0</v>
      </c>
      <c r="K1767">
        <v>0</v>
      </c>
      <c r="L1767">
        <v>1</v>
      </c>
      <c r="M1767">
        <f>INDEX('Additional Data'!$H$2:$M$2, MATCH(MAX(G1767:L1767), G1767:L1767,0))</f>
        <v>0</v>
      </c>
      <c r="N1767">
        <v>2</v>
      </c>
      <c r="O1767">
        <v>1</v>
      </c>
      <c r="P1767">
        <v>0</v>
      </c>
      <c r="Q1767">
        <v>4</v>
      </c>
      <c r="R1767">
        <v>4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3</v>
      </c>
      <c r="Z1767">
        <v>11</v>
      </c>
      <c r="AA1767">
        <v>0</v>
      </c>
      <c r="AB1767">
        <v>57</v>
      </c>
      <c r="AC1767" t="str" cm="1">
        <f t="array" ref="AC1767">_xlfn.IFS(AB1767 &lt; 30, "&lt; 30", AB1767 &lt; 40, "30-39", AB1767 &lt; 50, "40-49", AB1767 &gt;= 50, "50+")</f>
        <v>50+</v>
      </c>
      <c r="AD1767">
        <v>2237</v>
      </c>
      <c r="AE1767">
        <v>0</v>
      </c>
      <c r="AF1767">
        <v>0</v>
      </c>
      <c r="AG1767">
        <v>1</v>
      </c>
      <c r="AH1767">
        <v>0</v>
      </c>
      <c r="AI1767">
        <v>0</v>
      </c>
      <c r="AJ1767" t="str" cm="1">
        <f t="array" ref="AJ176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76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67">
        <v>0</v>
      </c>
      <c r="AM1767">
        <v>0</v>
      </c>
      <c r="AN1767">
        <v>0</v>
      </c>
      <c r="AO1767">
        <v>0</v>
      </c>
      <c r="AP1767">
        <v>1</v>
      </c>
      <c r="AQ1767" t="str" cm="1">
        <f t="array" ref="AQ176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767" t="str" cm="1">
        <f t="array" ref="AR176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67">
        <v>61</v>
      </c>
      <c r="AT1767">
        <v>60</v>
      </c>
      <c r="AU1767">
        <v>0</v>
      </c>
      <c r="AV1767">
        <v>2</v>
      </c>
      <c r="AW1767" t="s">
        <v>47</v>
      </c>
      <c r="AX1767" t="s">
        <v>13</v>
      </c>
      <c r="AY1767" t="str">
        <f t="shared" si="244"/>
        <v>Store</v>
      </c>
      <c r="AZ1767">
        <v>5</v>
      </c>
      <c r="BA1767" t="s">
        <v>44</v>
      </c>
      <c r="BB1767">
        <f t="shared" si="245"/>
        <v>5</v>
      </c>
      <c r="BC1767">
        <f t="shared" si="246"/>
        <v>62</v>
      </c>
      <c r="BD1767">
        <f t="shared" si="247"/>
        <v>8</v>
      </c>
      <c r="BE1767">
        <f t="shared" si="248"/>
        <v>1</v>
      </c>
      <c r="BF1767">
        <f t="shared" si="249"/>
        <v>2</v>
      </c>
      <c r="BG1767">
        <f t="shared" si="250"/>
        <v>11</v>
      </c>
      <c r="BH1767">
        <f t="shared" si="251"/>
        <v>3</v>
      </c>
      <c r="BI1767" t="str">
        <f>VLOOKUP(BH1767,'Additional Data'!$E$1:$F$12,2,FALSE)</f>
        <v>At Risk</v>
      </c>
      <c r="BJ1767" t="str">
        <f>IF(G1767 &lt;= 'Additional Data'!$Q$2, "Low", IF(G1767 &lt;= 'Additional Data'!$Q$3, "Medium", "High"))</f>
        <v>Medium</v>
      </c>
      <c r="BK1767" t="str">
        <f>IF(K1767 &lt;= 'Additional Data'!$V$2, "Low", IF(K1767 &lt;= 'Additional Data'!$V$3, "Medium", "High"))</f>
        <v>Low</v>
      </c>
      <c r="BL1767" t="str">
        <f>IF(L1767 &lt;= 'Additional Data'!$AA$2, "Low", IF(L1767 &lt;= 'Additional Data'!$AA$3, "Medium", "High"))</f>
        <v>Low</v>
      </c>
      <c r="BM1767">
        <v>1766</v>
      </c>
    </row>
    <row r="1768" spans="1:65" x14ac:dyDescent="0.25">
      <c r="A1768">
        <v>82122</v>
      </c>
      <c r="B1768" t="str">
        <f>IF(A1768 &lt;= 'Additional Data'!$B$2,"Low", IF(A1768 &lt;='Additional Data'!$B$3, "Medium", "High"))</f>
        <v>High</v>
      </c>
      <c r="C1768">
        <v>0</v>
      </c>
      <c r="D1768">
        <v>0</v>
      </c>
      <c r="E1768">
        <v>89</v>
      </c>
      <c r="F1768" t="str">
        <f t="shared" si="243"/>
        <v>Old</v>
      </c>
      <c r="G1768">
        <v>734</v>
      </c>
      <c r="H1768">
        <v>22</v>
      </c>
      <c r="I1768">
        <v>350</v>
      </c>
      <c r="J1768">
        <v>151</v>
      </c>
      <c r="K1768">
        <v>25</v>
      </c>
      <c r="L1768">
        <v>100</v>
      </c>
      <c r="M1768">
        <f>INDEX('Additional Data'!$H$2:$M$2, MATCH(MAX(G1768:L1768), G1768:L1768,0))</f>
        <v>0</v>
      </c>
      <c r="N1768">
        <v>1</v>
      </c>
      <c r="O1768">
        <v>3</v>
      </c>
      <c r="P1768">
        <v>9</v>
      </c>
      <c r="Q1768">
        <v>13</v>
      </c>
      <c r="R1768">
        <v>1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3</v>
      </c>
      <c r="Z1768">
        <v>11</v>
      </c>
      <c r="AA1768">
        <v>0</v>
      </c>
      <c r="AB1768">
        <v>58</v>
      </c>
      <c r="AC1768" t="str" cm="1">
        <f t="array" ref="AC1768">_xlfn.IFS(AB1768 &lt; 30, "&lt; 30", AB1768 &lt; 40, "30-39", AB1768 &lt; 50, "40-49", AB1768 &gt;= 50, "50+")</f>
        <v>50+</v>
      </c>
      <c r="AD1768">
        <v>2477</v>
      </c>
      <c r="AE1768">
        <v>0</v>
      </c>
      <c r="AF1768">
        <v>0</v>
      </c>
      <c r="AG1768">
        <v>0</v>
      </c>
      <c r="AH1768">
        <v>1</v>
      </c>
      <c r="AI1768">
        <v>0</v>
      </c>
      <c r="AJ1768" t="str" cm="1">
        <f t="array" ref="AJ176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6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68">
        <v>1</v>
      </c>
      <c r="AM1768">
        <v>0</v>
      </c>
      <c r="AN1768">
        <v>0</v>
      </c>
      <c r="AO1768">
        <v>0</v>
      </c>
      <c r="AP1768">
        <v>0</v>
      </c>
      <c r="AQ1768" t="str" cm="1">
        <f t="array" ref="AQ176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768" t="str" cm="1">
        <f t="array" ref="AR176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768">
        <v>1282</v>
      </c>
      <c r="AT1768">
        <v>1182</v>
      </c>
      <c r="AU1768">
        <v>1</v>
      </c>
      <c r="AV1768">
        <v>0</v>
      </c>
      <c r="AW1768" t="s">
        <v>43</v>
      </c>
      <c r="AX1768" t="s">
        <v>13</v>
      </c>
      <c r="AY1768" t="str">
        <f t="shared" si="244"/>
        <v>Store</v>
      </c>
      <c r="AZ1768">
        <v>25</v>
      </c>
      <c r="BA1768" t="s">
        <v>48</v>
      </c>
      <c r="BB1768">
        <f t="shared" si="245"/>
        <v>25</v>
      </c>
      <c r="BC1768">
        <f t="shared" si="246"/>
        <v>1382</v>
      </c>
      <c r="BD1768">
        <f t="shared" si="247"/>
        <v>1.9999999999999996</v>
      </c>
      <c r="BE1768">
        <f t="shared" si="248"/>
        <v>9</v>
      </c>
      <c r="BF1768">
        <f t="shared" si="249"/>
        <v>8</v>
      </c>
      <c r="BG1768">
        <f t="shared" si="250"/>
        <v>19</v>
      </c>
      <c r="BH1768">
        <f t="shared" si="251"/>
        <v>7</v>
      </c>
      <c r="BI1768" t="str">
        <f>VLOOKUP(BH1768,'Additional Data'!$E$1:$F$12,2,FALSE)</f>
        <v>Loyal Customer</v>
      </c>
      <c r="BJ1768" t="str">
        <f>IF(G1768 &lt;= 'Additional Data'!$Q$2, "Low", IF(G1768 &lt;= 'Additional Data'!$Q$3, "Medium", "High"))</f>
        <v>High</v>
      </c>
      <c r="BK1768" t="str">
        <f>IF(K1768 &lt;= 'Additional Data'!$V$2, "Low", IF(K1768 &lt;= 'Additional Data'!$V$3, "Medium", "High"))</f>
        <v>Medium</v>
      </c>
      <c r="BL1768" t="str">
        <f>IF(L1768 &lt;= 'Additional Data'!$AA$2, "Low", IF(L1768 &lt;= 'Additional Data'!$AA$3, "Medium", "High"))</f>
        <v>High</v>
      </c>
      <c r="BM1768">
        <v>1767</v>
      </c>
    </row>
    <row r="1769" spans="1:65" x14ac:dyDescent="0.25">
      <c r="A1769">
        <v>37697</v>
      </c>
      <c r="B1769" t="str">
        <f>IF(A1769 &lt;= 'Additional Data'!$B$2,"Low", IF(A1769 &lt;='Additional Data'!$B$3, "Medium", "High"))</f>
        <v>Medium</v>
      </c>
      <c r="C1769">
        <v>1</v>
      </c>
      <c r="D1769">
        <v>0</v>
      </c>
      <c r="E1769">
        <v>82</v>
      </c>
      <c r="F1769" t="str">
        <f t="shared" si="243"/>
        <v>Old</v>
      </c>
      <c r="G1769">
        <v>34</v>
      </c>
      <c r="H1769">
        <v>6</v>
      </c>
      <c r="I1769">
        <v>21</v>
      </c>
      <c r="J1769">
        <v>11</v>
      </c>
      <c r="K1769">
        <v>4</v>
      </c>
      <c r="L1769">
        <v>8</v>
      </c>
      <c r="M1769">
        <f>INDEX('Additional Data'!$H$2:$M$2, MATCH(MAX(G1769:L1769), G1769:L1769,0))</f>
        <v>0</v>
      </c>
      <c r="N1769">
        <v>1</v>
      </c>
      <c r="O1769">
        <v>2</v>
      </c>
      <c r="P1769">
        <v>1</v>
      </c>
      <c r="Q1769">
        <v>3</v>
      </c>
      <c r="R1769">
        <v>6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3</v>
      </c>
      <c r="Z1769">
        <v>11</v>
      </c>
      <c r="AA1769">
        <v>0</v>
      </c>
      <c r="AB1769">
        <v>44</v>
      </c>
      <c r="AC1769" t="str" cm="1">
        <f t="array" ref="AC1769">_xlfn.IFS(AB1769 &lt; 30, "&lt; 30", AB1769 &lt; 40, "30-39", AB1769 &lt; 50, "40-49", AB1769 &gt;= 50, "50+")</f>
        <v>40-49</v>
      </c>
      <c r="AD1769">
        <v>2301</v>
      </c>
      <c r="AE1769">
        <v>0</v>
      </c>
      <c r="AF1769">
        <v>0</v>
      </c>
      <c r="AG1769">
        <v>1</v>
      </c>
      <c r="AH1769">
        <v>0</v>
      </c>
      <c r="AI1769">
        <v>0</v>
      </c>
      <c r="AJ1769" t="str" cm="1">
        <f t="array" ref="AJ176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76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69">
        <v>0</v>
      </c>
      <c r="AM1769">
        <v>0</v>
      </c>
      <c r="AN1769">
        <v>1</v>
      </c>
      <c r="AO1769">
        <v>0</v>
      </c>
      <c r="AP1769">
        <v>0</v>
      </c>
      <c r="AQ1769" t="str" cm="1">
        <f t="array" ref="AQ176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69" t="str" cm="1">
        <f t="array" ref="AR176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69">
        <v>76</v>
      </c>
      <c r="AT1769">
        <v>68</v>
      </c>
      <c r="AU1769">
        <v>0</v>
      </c>
      <c r="AV1769">
        <v>1</v>
      </c>
      <c r="AW1769" t="s">
        <v>47</v>
      </c>
      <c r="AX1769" t="s">
        <v>13</v>
      </c>
      <c r="AY1769" t="str">
        <f t="shared" si="244"/>
        <v>Store</v>
      </c>
      <c r="AZ1769">
        <v>6</v>
      </c>
      <c r="BA1769" t="s">
        <v>44</v>
      </c>
      <c r="BB1769">
        <f t="shared" si="245"/>
        <v>6</v>
      </c>
      <c r="BC1769">
        <f t="shared" si="246"/>
        <v>84</v>
      </c>
      <c r="BD1769">
        <f t="shared" si="247"/>
        <v>1.9999999999999996</v>
      </c>
      <c r="BE1769">
        <f t="shared" si="248"/>
        <v>2</v>
      </c>
      <c r="BF1769">
        <f t="shared" si="249"/>
        <v>2</v>
      </c>
      <c r="BG1769">
        <f t="shared" si="250"/>
        <v>6</v>
      </c>
      <c r="BH1769">
        <f t="shared" si="251"/>
        <v>0</v>
      </c>
      <c r="BI1769" t="str">
        <f>VLOOKUP(BH1769,'Additional Data'!$E$1:$F$12,2,FALSE)</f>
        <v>Churned Customer</v>
      </c>
      <c r="BJ1769" t="str">
        <f>IF(G1769 &lt;= 'Additional Data'!$Q$2, "Low", IF(G1769 &lt;= 'Additional Data'!$Q$3, "Medium", "High"))</f>
        <v>Medium</v>
      </c>
      <c r="BK1769" t="str">
        <f>IF(K1769 &lt;= 'Additional Data'!$V$2, "Low", IF(K1769 &lt;= 'Additional Data'!$V$3, "Medium", "High"))</f>
        <v>Medium</v>
      </c>
      <c r="BL1769" t="str">
        <f>IF(L1769 &lt;= 'Additional Data'!$AA$2, "Low", IF(L1769 &lt;= 'Additional Data'!$AA$3, "Medium", "High"))</f>
        <v>Low</v>
      </c>
      <c r="BM1769">
        <v>1768</v>
      </c>
    </row>
    <row r="1770" spans="1:65" x14ac:dyDescent="0.25">
      <c r="A1770">
        <v>34074</v>
      </c>
      <c r="B1770" t="str">
        <f>IF(A1770 &lt;= 'Additional Data'!$B$2,"Low", IF(A1770 &lt;='Additional Data'!$B$3, "Medium", "High"))</f>
        <v>Low</v>
      </c>
      <c r="C1770">
        <v>1</v>
      </c>
      <c r="D1770">
        <v>1</v>
      </c>
      <c r="E1770">
        <v>69</v>
      </c>
      <c r="F1770" t="str">
        <f t="shared" si="243"/>
        <v>Old</v>
      </c>
      <c r="G1770">
        <v>135</v>
      </c>
      <c r="H1770">
        <v>1</v>
      </c>
      <c r="I1770">
        <v>41</v>
      </c>
      <c r="J1770">
        <v>10</v>
      </c>
      <c r="K1770">
        <v>1</v>
      </c>
      <c r="L1770">
        <v>67</v>
      </c>
      <c r="M1770">
        <f>INDEX('Additional Data'!$H$2:$M$2, MATCH(MAX(G1770:L1770), G1770:L1770,0))</f>
        <v>0</v>
      </c>
      <c r="N1770">
        <v>5</v>
      </c>
      <c r="O1770">
        <v>3</v>
      </c>
      <c r="P1770">
        <v>3</v>
      </c>
      <c r="Q1770">
        <v>3</v>
      </c>
      <c r="R1770">
        <v>6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3</v>
      </c>
      <c r="Z1770">
        <v>11</v>
      </c>
      <c r="AA1770">
        <v>0</v>
      </c>
      <c r="AB1770">
        <v>68</v>
      </c>
      <c r="AC1770" t="str" cm="1">
        <f t="array" ref="AC1770">_xlfn.IFS(AB1770 &lt; 30, "&lt; 30", AB1770 &lt; 40, "30-39", AB1770 &lt; 50, "40-49", AB1770 &gt;= 50, "50+")</f>
        <v>50+</v>
      </c>
      <c r="AD1770">
        <v>2510</v>
      </c>
      <c r="AE1770">
        <v>0</v>
      </c>
      <c r="AF1770">
        <v>0</v>
      </c>
      <c r="AG1770">
        <v>0</v>
      </c>
      <c r="AH1770">
        <v>1</v>
      </c>
      <c r="AI1770">
        <v>0</v>
      </c>
      <c r="AJ1770" t="str" cm="1">
        <f t="array" ref="AJ177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7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70">
        <v>0</v>
      </c>
      <c r="AM1770">
        <v>0</v>
      </c>
      <c r="AN1770">
        <v>1</v>
      </c>
      <c r="AO1770">
        <v>0</v>
      </c>
      <c r="AP1770">
        <v>0</v>
      </c>
      <c r="AQ1770" t="str" cm="1">
        <f t="array" ref="AQ177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70" t="str" cm="1">
        <f t="array" ref="AR177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70">
        <v>188</v>
      </c>
      <c r="AT1770">
        <v>121</v>
      </c>
      <c r="AU1770">
        <v>1</v>
      </c>
      <c r="AV1770">
        <v>2</v>
      </c>
      <c r="AW1770" t="s">
        <v>47</v>
      </c>
      <c r="AX1770" t="s">
        <v>11</v>
      </c>
      <c r="AY1770" t="str">
        <f t="shared" si="244"/>
        <v>Web</v>
      </c>
      <c r="AZ1770">
        <v>9</v>
      </c>
      <c r="BA1770" t="s">
        <v>48</v>
      </c>
      <c r="BB1770">
        <f t="shared" si="245"/>
        <v>9</v>
      </c>
      <c r="BC1770">
        <f t="shared" si="246"/>
        <v>255</v>
      </c>
      <c r="BD1770">
        <f t="shared" si="247"/>
        <v>4</v>
      </c>
      <c r="BE1770">
        <f t="shared" si="248"/>
        <v>3</v>
      </c>
      <c r="BF1770">
        <f t="shared" si="249"/>
        <v>4</v>
      </c>
      <c r="BG1770">
        <f t="shared" si="250"/>
        <v>11</v>
      </c>
      <c r="BH1770">
        <f t="shared" si="251"/>
        <v>3</v>
      </c>
      <c r="BI1770" t="str">
        <f>VLOOKUP(BH1770,'Additional Data'!$E$1:$F$12,2,FALSE)</f>
        <v>At Risk</v>
      </c>
      <c r="BJ1770" t="str">
        <f>IF(G1770 &lt;= 'Additional Data'!$Q$2, "Low", IF(G1770 &lt;= 'Additional Data'!$Q$3, "Medium", "High"))</f>
        <v>Medium</v>
      </c>
      <c r="BK1770" t="str">
        <f>IF(K1770 &lt;= 'Additional Data'!$V$2, "Low", IF(K1770 &lt;= 'Additional Data'!$V$3, "Medium", "High"))</f>
        <v>Low</v>
      </c>
      <c r="BL1770" t="str">
        <f>IF(L1770 &lt;= 'Additional Data'!$AA$2, "Low", IF(L1770 &lt;= 'Additional Data'!$AA$3, "Medium", "High"))</f>
        <v>High</v>
      </c>
      <c r="BM1770">
        <v>1769</v>
      </c>
    </row>
    <row r="1771" spans="1:65" x14ac:dyDescent="0.25">
      <c r="A1771">
        <v>28520</v>
      </c>
      <c r="B1771" t="str">
        <f>IF(A1771 &lt;= 'Additional Data'!$B$2,"Low", IF(A1771 &lt;='Additional Data'!$B$3, "Medium", "High"))</f>
        <v>Low</v>
      </c>
      <c r="C1771">
        <v>1</v>
      </c>
      <c r="D1771">
        <v>1</v>
      </c>
      <c r="E1771">
        <v>55</v>
      </c>
      <c r="F1771" t="str">
        <f t="shared" si="243"/>
        <v>Mid</v>
      </c>
      <c r="G1771">
        <v>11</v>
      </c>
      <c r="H1771">
        <v>0</v>
      </c>
      <c r="I1771">
        <v>10</v>
      </c>
      <c r="J1771">
        <v>0</v>
      </c>
      <c r="K1771">
        <v>2</v>
      </c>
      <c r="L1771">
        <v>20</v>
      </c>
      <c r="M1771">
        <f>INDEX('Additional Data'!$H$2:$M$2, MATCH(MAX(G1771:L1771), G1771:L1771,0))</f>
        <v>0</v>
      </c>
      <c r="N1771">
        <v>1</v>
      </c>
      <c r="O1771">
        <v>1</v>
      </c>
      <c r="P1771">
        <v>1</v>
      </c>
      <c r="Q1771">
        <v>2</v>
      </c>
      <c r="R1771">
        <v>6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3</v>
      </c>
      <c r="Z1771">
        <v>11</v>
      </c>
      <c r="AA1771">
        <v>0</v>
      </c>
      <c r="AB1771">
        <v>60</v>
      </c>
      <c r="AC1771" t="str" cm="1">
        <f t="array" ref="AC1771">_xlfn.IFS(AB1771 &lt; 30, "&lt; 30", AB1771 &lt; 40, "30-39", AB1771 &lt; 50, "40-49", AB1771 &gt;= 50, "50+")</f>
        <v>50+</v>
      </c>
      <c r="AD1771">
        <v>2539</v>
      </c>
      <c r="AE1771">
        <v>0</v>
      </c>
      <c r="AF1771">
        <v>1</v>
      </c>
      <c r="AG1771">
        <v>0</v>
      </c>
      <c r="AH1771">
        <v>0</v>
      </c>
      <c r="AI1771">
        <v>0</v>
      </c>
      <c r="AJ1771" t="str" cm="1">
        <f t="array" ref="AJ177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7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71">
        <v>0</v>
      </c>
      <c r="AM1771">
        <v>0</v>
      </c>
      <c r="AN1771">
        <v>0</v>
      </c>
      <c r="AO1771">
        <v>1</v>
      </c>
      <c r="AP1771">
        <v>0</v>
      </c>
      <c r="AQ1771" t="str" cm="1">
        <f t="array" ref="AQ177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771" t="str" cm="1">
        <f t="array" ref="AR177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71">
        <v>23</v>
      </c>
      <c r="AT1771">
        <v>3</v>
      </c>
      <c r="AU1771">
        <v>0</v>
      </c>
      <c r="AV1771">
        <v>2</v>
      </c>
      <c r="AW1771" t="s">
        <v>45</v>
      </c>
      <c r="AX1771" t="s">
        <v>13</v>
      </c>
      <c r="AY1771" t="str">
        <f t="shared" si="244"/>
        <v>Store</v>
      </c>
      <c r="AZ1771">
        <v>4</v>
      </c>
      <c r="BA1771" t="s">
        <v>44</v>
      </c>
      <c r="BB1771">
        <f t="shared" si="245"/>
        <v>4</v>
      </c>
      <c r="BC1771">
        <f t="shared" si="246"/>
        <v>43</v>
      </c>
      <c r="BD1771">
        <f t="shared" si="247"/>
        <v>5</v>
      </c>
      <c r="BE1771">
        <f t="shared" si="248"/>
        <v>0</v>
      </c>
      <c r="BF1771">
        <f t="shared" si="249"/>
        <v>1</v>
      </c>
      <c r="BG1771">
        <f t="shared" si="250"/>
        <v>6</v>
      </c>
      <c r="BH1771">
        <f t="shared" si="251"/>
        <v>0</v>
      </c>
      <c r="BI1771" t="str">
        <f>VLOOKUP(BH1771,'Additional Data'!$E$1:$F$12,2,FALSE)</f>
        <v>Churned Customer</v>
      </c>
      <c r="BJ1771" t="str">
        <f>IF(G1771 &lt;= 'Additional Data'!$Q$2, "Low", IF(G1771 &lt;= 'Additional Data'!$Q$3, "Medium", "High"))</f>
        <v>Low</v>
      </c>
      <c r="BK1771" t="str">
        <f>IF(K1771 &lt;= 'Additional Data'!$V$2, "Low", IF(K1771 &lt;= 'Additional Data'!$V$3, "Medium", "High"))</f>
        <v>Medium</v>
      </c>
      <c r="BL1771" t="str">
        <f>IF(L1771 &lt;= 'Additional Data'!$AA$2, "Low", IF(L1771 &lt;= 'Additional Data'!$AA$3, "Medium", "High"))</f>
        <v>Medium</v>
      </c>
      <c r="BM1771">
        <v>1770</v>
      </c>
    </row>
    <row r="1772" spans="1:65" x14ac:dyDescent="0.25">
      <c r="A1772">
        <v>62535</v>
      </c>
      <c r="B1772" t="str">
        <f>IF(A1772 &lt;= 'Additional Data'!$B$2,"Low", IF(A1772 &lt;='Additional Data'!$B$3, "Medium", "High"))</f>
        <v>Medium</v>
      </c>
      <c r="C1772">
        <v>0</v>
      </c>
      <c r="D1772">
        <v>1</v>
      </c>
      <c r="E1772">
        <v>13</v>
      </c>
      <c r="F1772" t="str">
        <f t="shared" si="243"/>
        <v>Recent</v>
      </c>
      <c r="G1772">
        <v>163</v>
      </c>
      <c r="H1772">
        <v>48</v>
      </c>
      <c r="I1772">
        <v>90</v>
      </c>
      <c r="J1772">
        <v>0</v>
      </c>
      <c r="K1772">
        <v>45</v>
      </c>
      <c r="L1772">
        <v>52</v>
      </c>
      <c r="M1772">
        <f>INDEX('Additional Data'!$H$2:$M$2, MATCH(MAX(G1772:L1772), G1772:L1772,0))</f>
        <v>0</v>
      </c>
      <c r="N1772">
        <v>1</v>
      </c>
      <c r="O1772">
        <v>3</v>
      </c>
      <c r="P1772">
        <v>2</v>
      </c>
      <c r="Q1772">
        <v>8</v>
      </c>
      <c r="R1772">
        <v>3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3</v>
      </c>
      <c r="Z1772">
        <v>11</v>
      </c>
      <c r="AA1772">
        <v>0</v>
      </c>
      <c r="AB1772">
        <v>65</v>
      </c>
      <c r="AC1772" t="str" cm="1">
        <f t="array" ref="AC1772">_xlfn.IFS(AB1772 &lt; 30, "&lt; 30", AB1772 &lt; 40, "30-39", AB1772 &lt; 50, "40-49", AB1772 &gt;= 50, "50+")</f>
        <v>50+</v>
      </c>
      <c r="AD1772">
        <v>2428</v>
      </c>
      <c r="AE1772">
        <v>0</v>
      </c>
      <c r="AF1772">
        <v>0</v>
      </c>
      <c r="AG1772">
        <v>1</v>
      </c>
      <c r="AH1772">
        <v>0</v>
      </c>
      <c r="AI1772">
        <v>0</v>
      </c>
      <c r="AJ1772" t="str" cm="1">
        <f t="array" ref="AJ177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77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72">
        <v>0</v>
      </c>
      <c r="AM1772">
        <v>0</v>
      </c>
      <c r="AN1772">
        <v>1</v>
      </c>
      <c r="AO1772">
        <v>0</v>
      </c>
      <c r="AP1772">
        <v>0</v>
      </c>
      <c r="AQ1772" t="str" cm="1">
        <f t="array" ref="AQ177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72" t="str" cm="1">
        <f t="array" ref="AR177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72">
        <v>346</v>
      </c>
      <c r="AT1772">
        <v>294</v>
      </c>
      <c r="AU1772">
        <v>0</v>
      </c>
      <c r="AV1772">
        <v>1</v>
      </c>
      <c r="AW1772" t="s">
        <v>46</v>
      </c>
      <c r="AX1772" t="s">
        <v>13</v>
      </c>
      <c r="AY1772" t="str">
        <f t="shared" si="244"/>
        <v>Store</v>
      </c>
      <c r="AZ1772">
        <v>13</v>
      </c>
      <c r="BA1772" t="s">
        <v>44</v>
      </c>
      <c r="BB1772">
        <f t="shared" si="245"/>
        <v>13</v>
      </c>
      <c r="BC1772">
        <f t="shared" si="246"/>
        <v>398</v>
      </c>
      <c r="BD1772">
        <f t="shared" si="247"/>
        <v>9</v>
      </c>
      <c r="BE1772">
        <f t="shared" si="248"/>
        <v>5</v>
      </c>
      <c r="BF1772">
        <f t="shared" si="249"/>
        <v>5</v>
      </c>
      <c r="BG1772">
        <f t="shared" si="250"/>
        <v>19</v>
      </c>
      <c r="BH1772">
        <f t="shared" si="251"/>
        <v>7</v>
      </c>
      <c r="BI1772" t="str">
        <f>VLOOKUP(BH1772,'Additional Data'!$E$1:$F$12,2,FALSE)</f>
        <v>Loyal Customer</v>
      </c>
      <c r="BJ1772" t="str">
        <f>IF(G1772 &lt;= 'Additional Data'!$Q$2, "Low", IF(G1772 &lt;= 'Additional Data'!$Q$3, "Medium", "High"))</f>
        <v>Medium</v>
      </c>
      <c r="BK1772" t="str">
        <f>IF(K1772 &lt;= 'Additional Data'!$V$2, "Low", IF(K1772 &lt;= 'Additional Data'!$V$3, "Medium", "High"))</f>
        <v>High</v>
      </c>
      <c r="BL1772" t="str">
        <f>IF(L1772 &lt;= 'Additional Data'!$AA$2, "Low", IF(L1772 &lt;= 'Additional Data'!$AA$3, "Medium", "High"))</f>
        <v>Medium</v>
      </c>
      <c r="BM1772">
        <v>1771</v>
      </c>
    </row>
    <row r="1773" spans="1:65" x14ac:dyDescent="0.25">
      <c r="A1773">
        <v>36273</v>
      </c>
      <c r="B1773" t="str">
        <f>IF(A1773 &lt;= 'Additional Data'!$B$2,"Low", IF(A1773 &lt;='Additional Data'!$B$3, "Medium", "High"))</f>
        <v>Medium</v>
      </c>
      <c r="C1773">
        <v>1</v>
      </c>
      <c r="D1773">
        <v>0</v>
      </c>
      <c r="E1773">
        <v>80</v>
      </c>
      <c r="F1773" t="str">
        <f t="shared" si="243"/>
        <v>Old</v>
      </c>
      <c r="G1773">
        <v>29</v>
      </c>
      <c r="H1773">
        <v>3</v>
      </c>
      <c r="I1773">
        <v>30</v>
      </c>
      <c r="J1773">
        <v>3</v>
      </c>
      <c r="K1773">
        <v>2</v>
      </c>
      <c r="L1773">
        <v>9</v>
      </c>
      <c r="M1773">
        <f>INDEX('Additional Data'!$H$2:$M$2, MATCH(MAX(G1773:L1773), G1773:L1773,0))</f>
        <v>0</v>
      </c>
      <c r="N1773">
        <v>2</v>
      </c>
      <c r="O1773">
        <v>3</v>
      </c>
      <c r="P1773">
        <v>0</v>
      </c>
      <c r="Q1773">
        <v>3</v>
      </c>
      <c r="R1773">
        <v>6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3</v>
      </c>
      <c r="Z1773">
        <v>11</v>
      </c>
      <c r="AA1773">
        <v>0</v>
      </c>
      <c r="AB1773">
        <v>43</v>
      </c>
      <c r="AC1773" t="str" cm="1">
        <f t="array" ref="AC1773">_xlfn.IFS(AB1773 &lt; 30, "&lt; 30", AB1773 &lt; 40, "30-39", AB1773 &lt; 50, "40-49", AB1773 &gt;= 50, "50+")</f>
        <v>40-49</v>
      </c>
      <c r="AD1773">
        <v>2233</v>
      </c>
      <c r="AE1773">
        <v>0</v>
      </c>
      <c r="AF1773">
        <v>0</v>
      </c>
      <c r="AG1773">
        <v>1</v>
      </c>
      <c r="AH1773">
        <v>0</v>
      </c>
      <c r="AI1773">
        <v>0</v>
      </c>
      <c r="AJ1773" t="str" cm="1">
        <f t="array" ref="AJ177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77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73">
        <v>0</v>
      </c>
      <c r="AM1773">
        <v>0</v>
      </c>
      <c r="AN1773">
        <v>0</v>
      </c>
      <c r="AO1773">
        <v>1</v>
      </c>
      <c r="AP1773">
        <v>0</v>
      </c>
      <c r="AQ1773" t="str" cm="1">
        <f t="array" ref="AQ177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773" t="str" cm="1">
        <f t="array" ref="AR177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73">
        <v>67</v>
      </c>
      <c r="AT1773">
        <v>58</v>
      </c>
      <c r="AU1773">
        <v>0</v>
      </c>
      <c r="AV1773">
        <v>1</v>
      </c>
      <c r="AW1773" t="s">
        <v>47</v>
      </c>
      <c r="AX1773" t="s">
        <v>11</v>
      </c>
      <c r="AY1773" t="str">
        <f t="shared" si="244"/>
        <v>Web</v>
      </c>
      <c r="AZ1773">
        <v>6</v>
      </c>
      <c r="BA1773" t="s">
        <v>44</v>
      </c>
      <c r="BB1773">
        <f t="shared" si="245"/>
        <v>6</v>
      </c>
      <c r="BC1773">
        <f t="shared" si="246"/>
        <v>76</v>
      </c>
      <c r="BD1773">
        <f t="shared" si="247"/>
        <v>1.9999999999999996</v>
      </c>
      <c r="BE1773">
        <f t="shared" si="248"/>
        <v>2</v>
      </c>
      <c r="BF1773">
        <f t="shared" si="249"/>
        <v>2</v>
      </c>
      <c r="BG1773">
        <f t="shared" si="250"/>
        <v>6</v>
      </c>
      <c r="BH1773">
        <f t="shared" si="251"/>
        <v>0</v>
      </c>
      <c r="BI1773" t="str">
        <f>VLOOKUP(BH1773,'Additional Data'!$E$1:$F$12,2,FALSE)</f>
        <v>Churned Customer</v>
      </c>
      <c r="BJ1773" t="str">
        <f>IF(G1773 &lt;= 'Additional Data'!$Q$2, "Low", IF(G1773 &lt;= 'Additional Data'!$Q$3, "Medium", "High"))</f>
        <v>Medium</v>
      </c>
      <c r="BK1773" t="str">
        <f>IF(K1773 &lt;= 'Additional Data'!$V$2, "Low", IF(K1773 &lt;= 'Additional Data'!$V$3, "Medium", "High"))</f>
        <v>Medium</v>
      </c>
      <c r="BL1773" t="str">
        <f>IF(L1773 &lt;= 'Additional Data'!$AA$2, "Low", IF(L1773 &lt;= 'Additional Data'!$AA$3, "Medium", "High"))</f>
        <v>Low</v>
      </c>
      <c r="BM1773">
        <v>1772</v>
      </c>
    </row>
    <row r="1774" spans="1:65" x14ac:dyDescent="0.25">
      <c r="A1774">
        <v>63404</v>
      </c>
      <c r="B1774" t="str">
        <f>IF(A1774 &lt;= 'Additional Data'!$B$2,"Low", IF(A1774 &lt;='Additional Data'!$B$3, "Medium", "High"))</f>
        <v>Medium</v>
      </c>
      <c r="C1774">
        <v>0</v>
      </c>
      <c r="D1774">
        <v>2</v>
      </c>
      <c r="E1774">
        <v>97</v>
      </c>
      <c r="F1774" t="str">
        <f t="shared" si="243"/>
        <v>Old</v>
      </c>
      <c r="G1774">
        <v>734</v>
      </c>
      <c r="H1774">
        <v>26</v>
      </c>
      <c r="I1774">
        <v>70</v>
      </c>
      <c r="J1774">
        <v>11</v>
      </c>
      <c r="K1774">
        <v>44</v>
      </c>
      <c r="L1774">
        <v>17</v>
      </c>
      <c r="M1774">
        <f>INDEX('Additional Data'!$H$2:$M$2, MATCH(MAX(G1774:L1774), G1774:L1774,0))</f>
        <v>0</v>
      </c>
      <c r="N1774">
        <v>2</v>
      </c>
      <c r="O1774">
        <v>6</v>
      </c>
      <c r="P1774">
        <v>3</v>
      </c>
      <c r="Q1774">
        <v>4</v>
      </c>
      <c r="R1774">
        <v>4</v>
      </c>
      <c r="S1774">
        <v>0</v>
      </c>
      <c r="T1774">
        <v>0</v>
      </c>
      <c r="U1774">
        <v>0</v>
      </c>
      <c r="V1774">
        <v>1</v>
      </c>
      <c r="W1774">
        <v>0</v>
      </c>
      <c r="X1774">
        <v>0</v>
      </c>
      <c r="Y1774">
        <v>3</v>
      </c>
      <c r="Z1774">
        <v>11</v>
      </c>
      <c r="AA1774">
        <v>0</v>
      </c>
      <c r="AB1774">
        <v>56</v>
      </c>
      <c r="AC1774" t="str" cm="1">
        <f t="array" ref="AC1774">_xlfn.IFS(AB1774 &lt; 30, "&lt; 30", AB1774 &lt; 40, "30-39", AB1774 &lt; 50, "40-49", AB1774 &gt;= 50, "50+")</f>
        <v>50+</v>
      </c>
      <c r="AD1774">
        <v>2182</v>
      </c>
      <c r="AE1774">
        <v>0</v>
      </c>
      <c r="AF1774">
        <v>0</v>
      </c>
      <c r="AG1774">
        <v>0</v>
      </c>
      <c r="AH1774">
        <v>1</v>
      </c>
      <c r="AI1774">
        <v>0</v>
      </c>
      <c r="AJ1774" t="str" cm="1">
        <f t="array" ref="AJ177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7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74">
        <v>0</v>
      </c>
      <c r="AM1774">
        <v>0</v>
      </c>
      <c r="AN1774">
        <v>1</v>
      </c>
      <c r="AO1774">
        <v>0</v>
      </c>
      <c r="AP1774">
        <v>0</v>
      </c>
      <c r="AQ1774" t="str" cm="1">
        <f t="array" ref="AQ177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74" t="str" cm="1">
        <f t="array" ref="AR177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74">
        <v>885</v>
      </c>
      <c r="AT1774">
        <v>868</v>
      </c>
      <c r="AU1774">
        <v>1</v>
      </c>
      <c r="AV1774">
        <v>2</v>
      </c>
      <c r="AW1774" t="s">
        <v>46</v>
      </c>
      <c r="AX1774" t="s">
        <v>11</v>
      </c>
      <c r="AY1774" t="str">
        <f t="shared" si="244"/>
        <v>Web</v>
      </c>
      <c r="AZ1774">
        <v>13</v>
      </c>
      <c r="BA1774" t="s">
        <v>48</v>
      </c>
      <c r="BB1774">
        <f t="shared" si="245"/>
        <v>13</v>
      </c>
      <c r="BC1774">
        <f t="shared" si="246"/>
        <v>902</v>
      </c>
      <c r="BD1774">
        <f t="shared" si="247"/>
        <v>0.99999999999999978</v>
      </c>
      <c r="BE1774">
        <f t="shared" si="248"/>
        <v>5</v>
      </c>
      <c r="BF1774">
        <f t="shared" si="249"/>
        <v>6</v>
      </c>
      <c r="BG1774">
        <f t="shared" si="250"/>
        <v>12</v>
      </c>
      <c r="BH1774">
        <f t="shared" si="251"/>
        <v>3</v>
      </c>
      <c r="BI1774" t="str">
        <f>VLOOKUP(BH1774,'Additional Data'!$E$1:$F$12,2,FALSE)</f>
        <v>At Risk</v>
      </c>
      <c r="BJ1774" t="str">
        <f>IF(G1774 &lt;= 'Additional Data'!$Q$2, "Low", IF(G1774 &lt;= 'Additional Data'!$Q$3, "Medium", "High"))</f>
        <v>High</v>
      </c>
      <c r="BK1774" t="str">
        <f>IF(K1774 &lt;= 'Additional Data'!$V$2, "Low", IF(K1774 &lt;= 'Additional Data'!$V$3, "Medium", "High"))</f>
        <v>High</v>
      </c>
      <c r="BL1774" t="str">
        <f>IF(L1774 &lt;= 'Additional Data'!$AA$2, "Low", IF(L1774 &lt;= 'Additional Data'!$AA$3, "Medium", "High"))</f>
        <v>Medium</v>
      </c>
      <c r="BM1774">
        <v>1773</v>
      </c>
    </row>
    <row r="1775" spans="1:65" x14ac:dyDescent="0.25">
      <c r="A1775">
        <v>75774</v>
      </c>
      <c r="B1775" t="str">
        <f>IF(A1775 &lt;= 'Additional Data'!$B$2,"Low", IF(A1775 &lt;='Additional Data'!$B$3, "Medium", "High"))</f>
        <v>High</v>
      </c>
      <c r="C1775">
        <v>1</v>
      </c>
      <c r="D1775">
        <v>0</v>
      </c>
      <c r="E1775">
        <v>27</v>
      </c>
      <c r="F1775" t="str">
        <f t="shared" si="243"/>
        <v>Recent</v>
      </c>
      <c r="G1775">
        <v>340</v>
      </c>
      <c r="H1775">
        <v>21</v>
      </c>
      <c r="I1775">
        <v>134</v>
      </c>
      <c r="J1775">
        <v>258</v>
      </c>
      <c r="K1775">
        <v>14</v>
      </c>
      <c r="L1775">
        <v>56</v>
      </c>
      <c r="M1775">
        <f>INDEX('Additional Data'!$H$2:$M$2, MATCH(MAX(G1775:L1775), G1775:L1775,0))</f>
        <v>0</v>
      </c>
      <c r="N1775">
        <v>1</v>
      </c>
      <c r="O1775">
        <v>7</v>
      </c>
      <c r="P1775">
        <v>5</v>
      </c>
      <c r="Q1775">
        <v>8</v>
      </c>
      <c r="R1775">
        <v>4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3</v>
      </c>
      <c r="Z1775">
        <v>11</v>
      </c>
      <c r="AA1775">
        <v>0</v>
      </c>
      <c r="AB1775">
        <v>39</v>
      </c>
      <c r="AC1775" t="str" cm="1">
        <f t="array" ref="AC1775">_xlfn.IFS(AB1775 &lt; 30, "&lt; 30", AB1775 &lt; 40, "30-39", AB1775 &lt; 50, "40-49", AB1775 &gt;= 50, "50+")</f>
        <v>30-39</v>
      </c>
      <c r="AD1775">
        <v>2217</v>
      </c>
      <c r="AE1775">
        <v>0</v>
      </c>
      <c r="AF1775">
        <v>0</v>
      </c>
      <c r="AG1775">
        <v>0</v>
      </c>
      <c r="AH1775">
        <v>1</v>
      </c>
      <c r="AI1775">
        <v>0</v>
      </c>
      <c r="AJ1775" t="str" cm="1">
        <f t="array" ref="AJ177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7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75">
        <v>1</v>
      </c>
      <c r="AM1775">
        <v>0</v>
      </c>
      <c r="AN1775">
        <v>0</v>
      </c>
      <c r="AO1775">
        <v>0</v>
      </c>
      <c r="AP1775">
        <v>0</v>
      </c>
      <c r="AQ1775" t="str" cm="1">
        <f t="array" ref="AQ177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775" t="str" cm="1">
        <f t="array" ref="AR177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775">
        <v>767</v>
      </c>
      <c r="AT1775">
        <v>711</v>
      </c>
      <c r="AU1775">
        <v>0</v>
      </c>
      <c r="AV1775">
        <v>1</v>
      </c>
      <c r="AW1775" t="s">
        <v>46</v>
      </c>
      <c r="AX1775" t="s">
        <v>13</v>
      </c>
      <c r="AY1775" t="str">
        <f t="shared" si="244"/>
        <v>Store</v>
      </c>
      <c r="AZ1775">
        <v>20</v>
      </c>
      <c r="BA1775" t="s">
        <v>44</v>
      </c>
      <c r="BB1775">
        <f t="shared" si="245"/>
        <v>20</v>
      </c>
      <c r="BC1775">
        <f t="shared" si="246"/>
        <v>823</v>
      </c>
      <c r="BD1775">
        <f t="shared" si="247"/>
        <v>8</v>
      </c>
      <c r="BE1775">
        <f t="shared" si="248"/>
        <v>7</v>
      </c>
      <c r="BF1775">
        <f t="shared" si="249"/>
        <v>6</v>
      </c>
      <c r="BG1775">
        <f t="shared" si="250"/>
        <v>21</v>
      </c>
      <c r="BH1775">
        <f t="shared" si="251"/>
        <v>8</v>
      </c>
      <c r="BI1775" t="str">
        <f>VLOOKUP(BH1775,'Additional Data'!$E$1:$F$12,2,FALSE)</f>
        <v>Top Customer</v>
      </c>
      <c r="BJ1775" t="str">
        <f>IF(G1775 &lt;= 'Additional Data'!$Q$2, "Low", IF(G1775 &lt;= 'Additional Data'!$Q$3, "Medium", "High"))</f>
        <v>Medium</v>
      </c>
      <c r="BK1775" t="str">
        <f>IF(K1775 &lt;= 'Additional Data'!$V$2, "Low", IF(K1775 &lt;= 'Additional Data'!$V$3, "Medium", "High"))</f>
        <v>Medium</v>
      </c>
      <c r="BL1775" t="str">
        <f>IF(L1775 &lt;= 'Additional Data'!$AA$2, "Low", IF(L1775 &lt;= 'Additional Data'!$AA$3, "Medium", "High"))</f>
        <v>Medium</v>
      </c>
      <c r="BM1775">
        <v>1774</v>
      </c>
    </row>
    <row r="1776" spans="1:65" x14ac:dyDescent="0.25">
      <c r="A1776">
        <v>78416</v>
      </c>
      <c r="B1776" t="str">
        <f>IF(A1776 &lt;= 'Additional Data'!$B$2,"Low", IF(A1776 &lt;='Additional Data'!$B$3, "Medium", "High"))</f>
        <v>High</v>
      </c>
      <c r="C1776">
        <v>0</v>
      </c>
      <c r="D1776">
        <v>1</v>
      </c>
      <c r="E1776">
        <v>99</v>
      </c>
      <c r="F1776" t="str">
        <f t="shared" si="243"/>
        <v>Old</v>
      </c>
      <c r="G1776">
        <v>453</v>
      </c>
      <c r="H1776">
        <v>38</v>
      </c>
      <c r="I1776">
        <v>279</v>
      </c>
      <c r="J1776">
        <v>188</v>
      </c>
      <c r="K1776">
        <v>38</v>
      </c>
      <c r="L1776">
        <v>183</v>
      </c>
      <c r="M1776">
        <f>INDEX('Additional Data'!$H$2:$M$2, MATCH(MAX(G1776:L1776), G1776:L1776,0))</f>
        <v>0</v>
      </c>
      <c r="N1776">
        <v>2</v>
      </c>
      <c r="O1776">
        <v>7</v>
      </c>
      <c r="P1776">
        <v>7</v>
      </c>
      <c r="Q1776">
        <v>10</v>
      </c>
      <c r="R1776">
        <v>3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3</v>
      </c>
      <c r="Z1776">
        <v>11</v>
      </c>
      <c r="AA1776">
        <v>0</v>
      </c>
      <c r="AB1776">
        <v>44</v>
      </c>
      <c r="AC1776" t="str" cm="1">
        <f t="array" ref="AC1776">_xlfn.IFS(AB1776 &lt; 30, "&lt; 30", AB1776 &lt; 40, "30-39", AB1776 &lt; 50, "40-49", AB1776 &gt;= 50, "50+")</f>
        <v>40-49</v>
      </c>
      <c r="AD1776">
        <v>2161</v>
      </c>
      <c r="AE1776">
        <v>0</v>
      </c>
      <c r="AF1776">
        <v>0</v>
      </c>
      <c r="AG1776">
        <v>0</v>
      </c>
      <c r="AH1776">
        <v>1</v>
      </c>
      <c r="AI1776">
        <v>0</v>
      </c>
      <c r="AJ1776" t="str" cm="1">
        <f t="array" ref="AJ177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7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76">
        <v>0</v>
      </c>
      <c r="AM1776">
        <v>0</v>
      </c>
      <c r="AN1776">
        <v>1</v>
      </c>
      <c r="AO1776">
        <v>0</v>
      </c>
      <c r="AP1776">
        <v>0</v>
      </c>
      <c r="AQ1776" t="str" cm="1">
        <f t="array" ref="AQ177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76" t="str" cm="1">
        <f t="array" ref="AR177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76">
        <v>996</v>
      </c>
      <c r="AT1776">
        <v>813</v>
      </c>
      <c r="AU1776">
        <v>0</v>
      </c>
      <c r="AV1776">
        <v>1</v>
      </c>
      <c r="AW1776" t="s">
        <v>43</v>
      </c>
      <c r="AX1776" t="s">
        <v>13</v>
      </c>
      <c r="AY1776" t="str">
        <f t="shared" si="244"/>
        <v>Store</v>
      </c>
      <c r="AZ1776">
        <v>24</v>
      </c>
      <c r="BA1776" t="s">
        <v>44</v>
      </c>
      <c r="BB1776">
        <f t="shared" si="245"/>
        <v>24</v>
      </c>
      <c r="BC1776">
        <f t="shared" si="246"/>
        <v>1179</v>
      </c>
      <c r="BD1776">
        <f t="shared" si="247"/>
        <v>0.99999999999999978</v>
      </c>
      <c r="BE1776">
        <f t="shared" si="248"/>
        <v>9</v>
      </c>
      <c r="BF1776">
        <f t="shared" si="249"/>
        <v>8</v>
      </c>
      <c r="BG1776">
        <f t="shared" si="250"/>
        <v>18</v>
      </c>
      <c r="BH1776">
        <f t="shared" si="251"/>
        <v>6</v>
      </c>
      <c r="BI1776" t="str">
        <f>VLOOKUP(BH1776,'Additional Data'!$E$1:$F$12,2,FALSE)</f>
        <v>Loyal Customer</v>
      </c>
      <c r="BJ1776" t="str">
        <f>IF(G1776 &lt;= 'Additional Data'!$Q$2, "Low", IF(G1776 &lt;= 'Additional Data'!$Q$3, "Medium", "High"))</f>
        <v>Medium</v>
      </c>
      <c r="BK1776" t="str">
        <f>IF(K1776 &lt;= 'Additional Data'!$V$2, "Low", IF(K1776 &lt;= 'Additional Data'!$V$3, "Medium", "High"))</f>
        <v>High</v>
      </c>
      <c r="BL1776" t="str">
        <f>IF(L1776 &lt;= 'Additional Data'!$AA$2, "Low", IF(L1776 &lt;= 'Additional Data'!$AA$3, "Medium", "High"))</f>
        <v>High</v>
      </c>
      <c r="BM1776">
        <v>1775</v>
      </c>
    </row>
    <row r="1777" spans="1:65" x14ac:dyDescent="0.25">
      <c r="A1777">
        <v>75702</v>
      </c>
      <c r="B1777" t="str">
        <f>IF(A1777 &lt;= 'Additional Data'!$B$2,"Low", IF(A1777 &lt;='Additional Data'!$B$3, "Medium", "High"))</f>
        <v>High</v>
      </c>
      <c r="C1777">
        <v>0</v>
      </c>
      <c r="D1777">
        <v>1</v>
      </c>
      <c r="E1777">
        <v>87</v>
      </c>
      <c r="F1777" t="str">
        <f t="shared" si="243"/>
        <v>Old</v>
      </c>
      <c r="G1777">
        <v>1073</v>
      </c>
      <c r="H1777">
        <v>0</v>
      </c>
      <c r="I1777">
        <v>629</v>
      </c>
      <c r="J1777">
        <v>145</v>
      </c>
      <c r="K1777">
        <v>37</v>
      </c>
      <c r="L1777">
        <v>37</v>
      </c>
      <c r="M1777">
        <f>INDEX('Additional Data'!$H$2:$M$2, MATCH(MAX(G1777:L1777), G1777:L1777,0))</f>
        <v>0</v>
      </c>
      <c r="N1777">
        <v>1</v>
      </c>
      <c r="O1777">
        <v>10</v>
      </c>
      <c r="P1777">
        <v>5</v>
      </c>
      <c r="Q1777">
        <v>13</v>
      </c>
      <c r="R1777">
        <v>6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3</v>
      </c>
      <c r="Z1777">
        <v>11</v>
      </c>
      <c r="AA1777">
        <v>0</v>
      </c>
      <c r="AB1777">
        <v>46</v>
      </c>
      <c r="AC1777" t="str" cm="1">
        <f t="array" ref="AC1777">_xlfn.IFS(AB1777 &lt; 30, "&lt; 30", AB1777 &lt; 40, "30-39", AB1777 &lt; 50, "40-49", AB1777 &gt;= 50, "50+")</f>
        <v>40-49</v>
      </c>
      <c r="AD1777">
        <v>2782</v>
      </c>
      <c r="AE1777">
        <v>0</v>
      </c>
      <c r="AF1777">
        <v>0</v>
      </c>
      <c r="AG1777">
        <v>0</v>
      </c>
      <c r="AH1777">
        <v>1</v>
      </c>
      <c r="AI1777">
        <v>0</v>
      </c>
      <c r="AJ1777" t="str" cm="1">
        <f t="array" ref="AJ177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7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77">
        <v>0</v>
      </c>
      <c r="AM1777">
        <v>0</v>
      </c>
      <c r="AN1777">
        <v>1</v>
      </c>
      <c r="AO1777">
        <v>0</v>
      </c>
      <c r="AP1777">
        <v>0</v>
      </c>
      <c r="AQ1777" t="str" cm="1">
        <f t="array" ref="AQ177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77" t="str" cm="1">
        <f t="array" ref="AR177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77">
        <v>1884</v>
      </c>
      <c r="AT1777">
        <v>1847</v>
      </c>
      <c r="AU1777">
        <v>1</v>
      </c>
      <c r="AV1777">
        <v>1</v>
      </c>
      <c r="AW1777" t="s">
        <v>43</v>
      </c>
      <c r="AX1777" t="s">
        <v>13</v>
      </c>
      <c r="AY1777" t="str">
        <f t="shared" si="244"/>
        <v>Store</v>
      </c>
      <c r="AZ1777">
        <v>28</v>
      </c>
      <c r="BA1777" t="s">
        <v>48</v>
      </c>
      <c r="BB1777">
        <f t="shared" si="245"/>
        <v>28</v>
      </c>
      <c r="BC1777">
        <f t="shared" si="246"/>
        <v>1921</v>
      </c>
      <c r="BD1777">
        <f t="shared" si="247"/>
        <v>1.9999999999999996</v>
      </c>
      <c r="BE1777">
        <f t="shared" si="248"/>
        <v>9</v>
      </c>
      <c r="BF1777">
        <f t="shared" si="249"/>
        <v>9</v>
      </c>
      <c r="BG1777">
        <f t="shared" si="250"/>
        <v>20</v>
      </c>
      <c r="BH1777">
        <f t="shared" si="251"/>
        <v>7</v>
      </c>
      <c r="BI1777" t="str">
        <f>VLOOKUP(BH1777,'Additional Data'!$E$1:$F$12,2,FALSE)</f>
        <v>Loyal Customer</v>
      </c>
      <c r="BJ1777" t="str">
        <f>IF(G1777 &lt;= 'Additional Data'!$Q$2, "Low", IF(G1777 &lt;= 'Additional Data'!$Q$3, "Medium", "High"))</f>
        <v>High</v>
      </c>
      <c r="BK1777" t="str">
        <f>IF(K1777 &lt;= 'Additional Data'!$V$2, "Low", IF(K1777 &lt;= 'Additional Data'!$V$3, "Medium", "High"))</f>
        <v>High</v>
      </c>
      <c r="BL1777" t="str">
        <f>IF(L1777 &lt;= 'Additional Data'!$AA$2, "Low", IF(L1777 &lt;= 'Additional Data'!$AA$3, "Medium", "High"))</f>
        <v>Medium</v>
      </c>
      <c r="BM1777">
        <v>1776</v>
      </c>
    </row>
    <row r="1778" spans="1:65" x14ac:dyDescent="0.25">
      <c r="A1778">
        <v>59385</v>
      </c>
      <c r="B1778" t="str">
        <f>IF(A1778 &lt;= 'Additional Data'!$B$2,"Low", IF(A1778 &lt;='Additional Data'!$B$3, "Medium", "High"))</f>
        <v>Medium</v>
      </c>
      <c r="C1778">
        <v>1</v>
      </c>
      <c r="D1778">
        <v>1</v>
      </c>
      <c r="E1778">
        <v>85</v>
      </c>
      <c r="F1778" t="str">
        <f t="shared" si="243"/>
        <v>Old</v>
      </c>
      <c r="G1778">
        <v>135</v>
      </c>
      <c r="H1778">
        <v>0</v>
      </c>
      <c r="I1778">
        <v>10</v>
      </c>
      <c r="J1778">
        <v>0</v>
      </c>
      <c r="K1778">
        <v>4</v>
      </c>
      <c r="L1778">
        <v>36</v>
      </c>
      <c r="M1778">
        <f>INDEX('Additional Data'!$H$2:$M$2, MATCH(MAX(G1778:L1778), G1778:L1778,0))</f>
        <v>0</v>
      </c>
      <c r="N1778">
        <v>2</v>
      </c>
      <c r="O1778">
        <v>3</v>
      </c>
      <c r="P1778">
        <v>1</v>
      </c>
      <c r="Q1778">
        <v>4</v>
      </c>
      <c r="R1778">
        <v>5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3</v>
      </c>
      <c r="Z1778">
        <v>11</v>
      </c>
      <c r="AA1778">
        <v>0</v>
      </c>
      <c r="AB1778">
        <v>69</v>
      </c>
      <c r="AC1778" t="str" cm="1">
        <f t="array" ref="AC1778">_xlfn.IFS(AB1778 &lt; 30, "&lt; 30", AB1778 &lt; 40, "30-39", AB1778 &lt; 50, "40-49", AB1778 &gt;= 50, "50+")</f>
        <v>50+</v>
      </c>
      <c r="AD1778">
        <v>2586</v>
      </c>
      <c r="AE1778">
        <v>0</v>
      </c>
      <c r="AF1778">
        <v>0</v>
      </c>
      <c r="AG1778">
        <v>0</v>
      </c>
      <c r="AH1778">
        <v>1</v>
      </c>
      <c r="AI1778">
        <v>0</v>
      </c>
      <c r="AJ1778" t="str" cm="1">
        <f t="array" ref="AJ177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7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78">
        <v>0</v>
      </c>
      <c r="AM1778">
        <v>0</v>
      </c>
      <c r="AN1778">
        <v>0</v>
      </c>
      <c r="AO1778">
        <v>1</v>
      </c>
      <c r="AP1778">
        <v>0</v>
      </c>
      <c r="AQ1778" t="str" cm="1">
        <f t="array" ref="AQ177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778" t="str" cm="1">
        <f t="array" ref="AR177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78">
        <v>149</v>
      </c>
      <c r="AT1778">
        <v>113</v>
      </c>
      <c r="AU1778">
        <v>0</v>
      </c>
      <c r="AV1778">
        <v>2</v>
      </c>
      <c r="AW1778" t="s">
        <v>47</v>
      </c>
      <c r="AX1778" t="s">
        <v>13</v>
      </c>
      <c r="AY1778" t="str">
        <f t="shared" si="244"/>
        <v>Store</v>
      </c>
      <c r="AZ1778">
        <v>8</v>
      </c>
      <c r="BA1778" t="s">
        <v>44</v>
      </c>
      <c r="BB1778">
        <f t="shared" si="245"/>
        <v>8</v>
      </c>
      <c r="BC1778">
        <f t="shared" si="246"/>
        <v>185</v>
      </c>
      <c r="BD1778">
        <f t="shared" si="247"/>
        <v>1.9999999999999996</v>
      </c>
      <c r="BE1778">
        <f t="shared" si="248"/>
        <v>3</v>
      </c>
      <c r="BF1778">
        <f t="shared" si="249"/>
        <v>3</v>
      </c>
      <c r="BG1778">
        <f t="shared" si="250"/>
        <v>8</v>
      </c>
      <c r="BH1778">
        <f t="shared" si="251"/>
        <v>1</v>
      </c>
      <c r="BI1778" t="str">
        <f>VLOOKUP(BH1778,'Additional Data'!$E$1:$F$12,2,FALSE)</f>
        <v>Churned Customer</v>
      </c>
      <c r="BJ1778" t="str">
        <f>IF(G1778 &lt;= 'Additional Data'!$Q$2, "Low", IF(G1778 &lt;= 'Additional Data'!$Q$3, "Medium", "High"))</f>
        <v>Medium</v>
      </c>
      <c r="BK1778" t="str">
        <f>IF(K1778 &lt;= 'Additional Data'!$V$2, "Low", IF(K1778 &lt;= 'Additional Data'!$V$3, "Medium", "High"))</f>
        <v>Medium</v>
      </c>
      <c r="BL1778" t="str">
        <f>IF(L1778 &lt;= 'Additional Data'!$AA$2, "Low", IF(L1778 &lt;= 'Additional Data'!$AA$3, "Medium", "High"))</f>
        <v>Medium</v>
      </c>
      <c r="BM1778">
        <v>1777</v>
      </c>
    </row>
    <row r="1779" spans="1:65" x14ac:dyDescent="0.25">
      <c r="A1779">
        <v>37070</v>
      </c>
      <c r="B1779" t="str">
        <f>IF(A1779 &lt;= 'Additional Data'!$B$2,"Low", IF(A1779 &lt;='Additional Data'!$B$3, "Medium", "High"))</f>
        <v>Medium</v>
      </c>
      <c r="C1779">
        <v>1</v>
      </c>
      <c r="D1779">
        <v>1</v>
      </c>
      <c r="E1779">
        <v>30</v>
      </c>
      <c r="F1779" t="str">
        <f t="shared" si="243"/>
        <v>Recent</v>
      </c>
      <c r="G1779">
        <v>231</v>
      </c>
      <c r="H1779">
        <v>7</v>
      </c>
      <c r="I1779">
        <v>137</v>
      </c>
      <c r="J1779">
        <v>4</v>
      </c>
      <c r="K1779">
        <v>15</v>
      </c>
      <c r="L1779">
        <v>39</v>
      </c>
      <c r="M1779">
        <f>INDEX('Additional Data'!$H$2:$M$2, MATCH(MAX(G1779:L1779), G1779:L1779,0))</f>
        <v>0</v>
      </c>
      <c r="N1779">
        <v>9</v>
      </c>
      <c r="O1779">
        <v>5</v>
      </c>
      <c r="P1779">
        <v>1</v>
      </c>
      <c r="Q1779">
        <v>8</v>
      </c>
      <c r="R1779">
        <v>7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3</v>
      </c>
      <c r="Z1779">
        <v>11</v>
      </c>
      <c r="AA1779">
        <v>1</v>
      </c>
      <c r="AB1779">
        <v>54</v>
      </c>
      <c r="AC1779" t="str" cm="1">
        <f t="array" ref="AC1779">_xlfn.IFS(AB1779 &lt; 30, "&lt; 30", AB1779 &lt; 40, "30-39", AB1779 &lt; 50, "40-49", AB1779 &gt;= 50, "50+")</f>
        <v>50+</v>
      </c>
      <c r="AD1779">
        <v>2625</v>
      </c>
      <c r="AE1779">
        <v>0</v>
      </c>
      <c r="AF1779">
        <v>0</v>
      </c>
      <c r="AG1779">
        <v>1</v>
      </c>
      <c r="AH1779">
        <v>0</v>
      </c>
      <c r="AI1779">
        <v>0</v>
      </c>
      <c r="AJ1779" t="str" cm="1">
        <f t="array" ref="AJ177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77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79">
        <v>0</v>
      </c>
      <c r="AM1779">
        <v>0</v>
      </c>
      <c r="AN1779">
        <v>1</v>
      </c>
      <c r="AO1779">
        <v>0</v>
      </c>
      <c r="AP1779">
        <v>0</v>
      </c>
      <c r="AQ1779" t="str" cm="1">
        <f t="array" ref="AQ177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79" t="str" cm="1">
        <f t="array" ref="AR177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79">
        <v>394</v>
      </c>
      <c r="AT1779">
        <v>355</v>
      </c>
      <c r="AU1779">
        <v>0</v>
      </c>
      <c r="AV1779">
        <v>2</v>
      </c>
      <c r="AW1779" t="s">
        <v>46</v>
      </c>
      <c r="AX1779" t="s">
        <v>13</v>
      </c>
      <c r="AY1779" t="str">
        <f t="shared" si="244"/>
        <v>Store</v>
      </c>
      <c r="AZ1779">
        <v>14</v>
      </c>
      <c r="BA1779" t="s">
        <v>44</v>
      </c>
      <c r="BB1779">
        <f t="shared" si="245"/>
        <v>14</v>
      </c>
      <c r="BC1779">
        <f t="shared" si="246"/>
        <v>433</v>
      </c>
      <c r="BD1779">
        <f t="shared" si="247"/>
        <v>7</v>
      </c>
      <c r="BE1779">
        <f t="shared" si="248"/>
        <v>5</v>
      </c>
      <c r="BF1779">
        <f t="shared" si="249"/>
        <v>5</v>
      </c>
      <c r="BG1779">
        <f t="shared" si="250"/>
        <v>17</v>
      </c>
      <c r="BH1779">
        <f t="shared" si="251"/>
        <v>5</v>
      </c>
      <c r="BI1779" t="str">
        <f>VLOOKUP(BH1779,'Additional Data'!$E$1:$F$12,2,FALSE)</f>
        <v>Loyal Customer</v>
      </c>
      <c r="BJ1779" t="str">
        <f>IF(G1779 &lt;= 'Additional Data'!$Q$2, "Low", IF(G1779 &lt;= 'Additional Data'!$Q$3, "Medium", "High"))</f>
        <v>Medium</v>
      </c>
      <c r="BK1779" t="str">
        <f>IF(K1779 &lt;= 'Additional Data'!$V$2, "Low", IF(K1779 &lt;= 'Additional Data'!$V$3, "Medium", "High"))</f>
        <v>Medium</v>
      </c>
      <c r="BL1779" t="str">
        <f>IF(L1779 &lt;= 'Additional Data'!$AA$2, "Low", IF(L1779 &lt;= 'Additional Data'!$AA$3, "Medium", "High"))</f>
        <v>Medium</v>
      </c>
      <c r="BM1779">
        <v>1778</v>
      </c>
    </row>
    <row r="1780" spans="1:65" x14ac:dyDescent="0.25">
      <c r="A1780">
        <v>44689</v>
      </c>
      <c r="B1780" t="str">
        <f>IF(A1780 &lt;= 'Additional Data'!$B$2,"Low", IF(A1780 &lt;='Additional Data'!$B$3, "Medium", "High"))</f>
        <v>Medium</v>
      </c>
      <c r="C1780">
        <v>1</v>
      </c>
      <c r="D1780">
        <v>1</v>
      </c>
      <c r="E1780">
        <v>82</v>
      </c>
      <c r="F1780" t="str">
        <f t="shared" si="243"/>
        <v>Old</v>
      </c>
      <c r="G1780">
        <v>18</v>
      </c>
      <c r="H1780">
        <v>0</v>
      </c>
      <c r="I1780">
        <v>5</v>
      </c>
      <c r="J1780">
        <v>0</v>
      </c>
      <c r="K1780">
        <v>0</v>
      </c>
      <c r="L1780">
        <v>11</v>
      </c>
      <c r="M1780">
        <f>INDEX('Additional Data'!$H$2:$M$2, MATCH(MAX(G1780:L1780), G1780:L1780,0))</f>
        <v>0</v>
      </c>
      <c r="N1780">
        <v>2</v>
      </c>
      <c r="O1780">
        <v>1</v>
      </c>
      <c r="P1780">
        <v>1</v>
      </c>
      <c r="Q1780">
        <v>2</v>
      </c>
      <c r="R1780">
        <v>7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3</v>
      </c>
      <c r="Z1780">
        <v>11</v>
      </c>
      <c r="AA1780">
        <v>0</v>
      </c>
      <c r="AB1780">
        <v>69</v>
      </c>
      <c r="AC1780" t="str" cm="1">
        <f t="array" ref="AC1780">_xlfn.IFS(AB1780 &lt; 30, "&lt; 30", AB1780 &lt; 40, "30-39", AB1780 &lt; 50, "40-49", AB1780 &gt;= 50, "50+")</f>
        <v>50+</v>
      </c>
      <c r="AD1780">
        <v>2329</v>
      </c>
      <c r="AE1780">
        <v>0</v>
      </c>
      <c r="AF1780">
        <v>1</v>
      </c>
      <c r="AG1780">
        <v>0</v>
      </c>
      <c r="AH1780">
        <v>0</v>
      </c>
      <c r="AI1780">
        <v>0</v>
      </c>
      <c r="AJ1780" t="str" cm="1">
        <f t="array" ref="AJ178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8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80">
        <v>0</v>
      </c>
      <c r="AM1780">
        <v>0</v>
      </c>
      <c r="AN1780">
        <v>1</v>
      </c>
      <c r="AO1780">
        <v>0</v>
      </c>
      <c r="AP1780">
        <v>0</v>
      </c>
      <c r="AQ1780" t="str" cm="1">
        <f t="array" ref="AQ178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80" t="str" cm="1">
        <f t="array" ref="AR178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80">
        <v>23</v>
      </c>
      <c r="AT1780">
        <v>12</v>
      </c>
      <c r="AU1780">
        <v>1</v>
      </c>
      <c r="AV1780">
        <v>2</v>
      </c>
      <c r="AW1780" t="s">
        <v>45</v>
      </c>
      <c r="AX1780" t="s">
        <v>13</v>
      </c>
      <c r="AY1780" t="str">
        <f t="shared" si="244"/>
        <v>Store</v>
      </c>
      <c r="AZ1780">
        <v>4</v>
      </c>
      <c r="BA1780" t="s">
        <v>48</v>
      </c>
      <c r="BB1780">
        <f t="shared" si="245"/>
        <v>4</v>
      </c>
      <c r="BC1780">
        <f t="shared" si="246"/>
        <v>34</v>
      </c>
      <c r="BD1780">
        <f t="shared" si="247"/>
        <v>1.9999999999999996</v>
      </c>
      <c r="BE1780">
        <f t="shared" si="248"/>
        <v>0</v>
      </c>
      <c r="BF1780">
        <f t="shared" si="249"/>
        <v>0</v>
      </c>
      <c r="BG1780">
        <f t="shared" si="250"/>
        <v>1.9999999999999996</v>
      </c>
      <c r="BH1780">
        <f t="shared" si="251"/>
        <v>0</v>
      </c>
      <c r="BI1780" t="str">
        <f>VLOOKUP(BH1780,'Additional Data'!$E$1:$F$12,2,FALSE)</f>
        <v>Churned Customer</v>
      </c>
      <c r="BJ1780" t="str">
        <f>IF(G1780 &lt;= 'Additional Data'!$Q$2, "Low", IF(G1780 &lt;= 'Additional Data'!$Q$3, "Medium", "High"))</f>
        <v>Low</v>
      </c>
      <c r="BK1780" t="str">
        <f>IF(K1780 &lt;= 'Additional Data'!$V$2, "Low", IF(K1780 &lt;= 'Additional Data'!$V$3, "Medium", "High"))</f>
        <v>Low</v>
      </c>
      <c r="BL1780" t="str">
        <f>IF(L1780 &lt;= 'Additional Data'!$AA$2, "Low", IF(L1780 &lt;= 'Additional Data'!$AA$3, "Medium", "High"))</f>
        <v>Medium</v>
      </c>
      <c r="BM1780">
        <v>1779</v>
      </c>
    </row>
    <row r="1781" spans="1:65" x14ac:dyDescent="0.25">
      <c r="A1781">
        <v>53977</v>
      </c>
      <c r="B1781" t="str">
        <f>IF(A1781 &lt;= 'Additional Data'!$B$2,"Low", IF(A1781 &lt;='Additional Data'!$B$3, "Medium", "High"))</f>
        <v>Medium</v>
      </c>
      <c r="C1781">
        <v>0</v>
      </c>
      <c r="D1781">
        <v>1</v>
      </c>
      <c r="E1781">
        <v>21</v>
      </c>
      <c r="F1781" t="str">
        <f t="shared" si="243"/>
        <v>Recent</v>
      </c>
      <c r="G1781">
        <v>620</v>
      </c>
      <c r="H1781">
        <v>16</v>
      </c>
      <c r="I1781">
        <v>165</v>
      </c>
      <c r="J1781">
        <v>0</v>
      </c>
      <c r="K1781">
        <v>24</v>
      </c>
      <c r="L1781">
        <v>82</v>
      </c>
      <c r="M1781">
        <f>INDEX('Additional Data'!$H$2:$M$2, MATCH(MAX(G1781:L1781), G1781:L1781,0))</f>
        <v>0</v>
      </c>
      <c r="N1781">
        <v>5</v>
      </c>
      <c r="O1781">
        <v>5</v>
      </c>
      <c r="P1781">
        <v>5</v>
      </c>
      <c r="Q1781">
        <v>12</v>
      </c>
      <c r="R1781">
        <v>5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3</v>
      </c>
      <c r="Z1781">
        <v>11</v>
      </c>
      <c r="AA1781">
        <v>0</v>
      </c>
      <c r="AB1781">
        <v>62</v>
      </c>
      <c r="AC1781" t="str" cm="1">
        <f t="array" ref="AC1781">_xlfn.IFS(AB1781 &lt; 30, "&lt; 30", AB1781 &lt; 40, "30-39", AB1781 &lt; 50, "40-49", AB1781 &gt;= 50, "50+")</f>
        <v>50+</v>
      </c>
      <c r="AD1781">
        <v>2545</v>
      </c>
      <c r="AE1781">
        <v>0</v>
      </c>
      <c r="AF1781">
        <v>0</v>
      </c>
      <c r="AG1781">
        <v>0</v>
      </c>
      <c r="AH1781">
        <v>1</v>
      </c>
      <c r="AI1781">
        <v>0</v>
      </c>
      <c r="AJ1781" t="str" cm="1">
        <f t="array" ref="AJ178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8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81">
        <v>0</v>
      </c>
      <c r="AM1781">
        <v>0</v>
      </c>
      <c r="AN1781">
        <v>1</v>
      </c>
      <c r="AO1781">
        <v>0</v>
      </c>
      <c r="AP1781">
        <v>0</v>
      </c>
      <c r="AQ1781" t="str" cm="1">
        <f t="array" ref="AQ178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81" t="str" cm="1">
        <f t="array" ref="AR178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81">
        <v>825</v>
      </c>
      <c r="AT1781">
        <v>743</v>
      </c>
      <c r="AU1781">
        <v>0</v>
      </c>
      <c r="AV1781">
        <v>1</v>
      </c>
      <c r="AW1781" t="s">
        <v>46</v>
      </c>
      <c r="AX1781" t="s">
        <v>13</v>
      </c>
      <c r="AY1781" t="str">
        <f t="shared" si="244"/>
        <v>Store</v>
      </c>
      <c r="AZ1781">
        <v>22</v>
      </c>
      <c r="BA1781" t="s">
        <v>44</v>
      </c>
      <c r="BB1781">
        <f t="shared" si="245"/>
        <v>22</v>
      </c>
      <c r="BC1781">
        <f t="shared" si="246"/>
        <v>907</v>
      </c>
      <c r="BD1781">
        <f t="shared" si="247"/>
        <v>8</v>
      </c>
      <c r="BE1781">
        <f t="shared" si="248"/>
        <v>8</v>
      </c>
      <c r="BF1781">
        <f t="shared" si="249"/>
        <v>6</v>
      </c>
      <c r="BG1781">
        <f t="shared" si="250"/>
        <v>22</v>
      </c>
      <c r="BH1781">
        <f t="shared" si="251"/>
        <v>8</v>
      </c>
      <c r="BI1781" t="str">
        <f>VLOOKUP(BH1781,'Additional Data'!$E$1:$F$12,2,FALSE)</f>
        <v>Top Customer</v>
      </c>
      <c r="BJ1781" t="str">
        <f>IF(G1781 &lt;= 'Additional Data'!$Q$2, "Low", IF(G1781 &lt;= 'Additional Data'!$Q$3, "Medium", "High"))</f>
        <v>High</v>
      </c>
      <c r="BK1781" t="str">
        <f>IF(K1781 &lt;= 'Additional Data'!$V$2, "Low", IF(K1781 &lt;= 'Additional Data'!$V$3, "Medium", "High"))</f>
        <v>Medium</v>
      </c>
      <c r="BL1781" t="str">
        <f>IF(L1781 &lt;= 'Additional Data'!$AA$2, "Low", IF(L1781 &lt;= 'Additional Data'!$AA$3, "Medium", "High"))</f>
        <v>High</v>
      </c>
      <c r="BM1781">
        <v>1780</v>
      </c>
    </row>
    <row r="1782" spans="1:65" x14ac:dyDescent="0.25">
      <c r="A1782">
        <v>7144</v>
      </c>
      <c r="B1782" t="str">
        <f>IF(A1782 &lt;= 'Additional Data'!$B$2,"Low", IF(A1782 &lt;='Additional Data'!$B$3, "Medium", "High"))</f>
        <v>Low</v>
      </c>
      <c r="C1782">
        <v>0</v>
      </c>
      <c r="D1782">
        <v>2</v>
      </c>
      <c r="E1782">
        <v>92</v>
      </c>
      <c r="F1782" t="str">
        <f t="shared" si="243"/>
        <v>Old</v>
      </c>
      <c r="G1782">
        <v>81</v>
      </c>
      <c r="H1782">
        <v>4</v>
      </c>
      <c r="I1782">
        <v>33</v>
      </c>
      <c r="J1782">
        <v>5</v>
      </c>
      <c r="K1782">
        <v>2</v>
      </c>
      <c r="L1782">
        <v>291</v>
      </c>
      <c r="M1782">
        <f>INDEX('Additional Data'!$H$2:$M$2, MATCH(MAX(G1782:L1782), G1782:L1782,0))</f>
        <v>0</v>
      </c>
      <c r="N1782">
        <v>0</v>
      </c>
      <c r="O1782">
        <v>23</v>
      </c>
      <c r="P1782">
        <v>1</v>
      </c>
      <c r="Q1782">
        <v>1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3</v>
      </c>
      <c r="Z1782">
        <v>11</v>
      </c>
      <c r="AA1782">
        <v>0</v>
      </c>
      <c r="AB1782">
        <v>54</v>
      </c>
      <c r="AC1782" t="str" cm="1">
        <f t="array" ref="AC1782">_xlfn.IFS(AB1782 &lt; 30, "&lt; 30", AB1782 &lt; 40, "30-39", AB1782 &lt; 50, "40-49", AB1782 &gt;= 50, "50+")</f>
        <v>50+</v>
      </c>
      <c r="AD1782">
        <v>2363</v>
      </c>
      <c r="AE1782">
        <v>0</v>
      </c>
      <c r="AF1782">
        <v>0</v>
      </c>
      <c r="AG1782">
        <v>1</v>
      </c>
      <c r="AH1782">
        <v>0</v>
      </c>
      <c r="AI1782">
        <v>0</v>
      </c>
      <c r="AJ1782" t="str" cm="1">
        <f t="array" ref="AJ178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78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82">
        <v>0</v>
      </c>
      <c r="AM1782">
        <v>0</v>
      </c>
      <c r="AN1782">
        <v>0</v>
      </c>
      <c r="AO1782">
        <v>0</v>
      </c>
      <c r="AP1782">
        <v>1</v>
      </c>
      <c r="AQ1782" t="str" cm="1">
        <f t="array" ref="AQ178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782" t="str" cm="1">
        <f t="array" ref="AR178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82">
        <v>125</v>
      </c>
      <c r="AT1782">
        <v>-166</v>
      </c>
      <c r="AU1782">
        <v>0</v>
      </c>
      <c r="AV1782">
        <v>2</v>
      </c>
      <c r="AW1782" t="s">
        <v>47</v>
      </c>
      <c r="AX1782" t="s">
        <v>11</v>
      </c>
      <c r="AY1782" t="str">
        <f t="shared" si="244"/>
        <v>Web</v>
      </c>
      <c r="AZ1782">
        <v>25</v>
      </c>
      <c r="BA1782" t="s">
        <v>44</v>
      </c>
      <c r="BB1782">
        <f t="shared" si="245"/>
        <v>25</v>
      </c>
      <c r="BC1782">
        <f t="shared" si="246"/>
        <v>416</v>
      </c>
      <c r="BD1782">
        <f t="shared" si="247"/>
        <v>0.99999999999999978</v>
      </c>
      <c r="BE1782">
        <f t="shared" si="248"/>
        <v>9</v>
      </c>
      <c r="BF1782">
        <f t="shared" si="249"/>
        <v>5</v>
      </c>
      <c r="BG1782">
        <f t="shared" si="250"/>
        <v>15</v>
      </c>
      <c r="BH1782">
        <f t="shared" si="251"/>
        <v>4</v>
      </c>
      <c r="BI1782" t="str">
        <f>VLOOKUP(BH1782,'Additional Data'!$E$1:$F$12,2,FALSE)</f>
        <v>At Risk</v>
      </c>
      <c r="BJ1782" t="str">
        <f>IF(G1782 &lt;= 'Additional Data'!$Q$2, "Low", IF(G1782 &lt;= 'Additional Data'!$Q$3, "Medium", "High"))</f>
        <v>Medium</v>
      </c>
      <c r="BK1782" t="str">
        <f>IF(K1782 &lt;= 'Additional Data'!$V$2, "Low", IF(K1782 &lt;= 'Additional Data'!$V$3, "Medium", "High"))</f>
        <v>Medium</v>
      </c>
      <c r="BL1782" t="str">
        <f>IF(L1782 &lt;= 'Additional Data'!$AA$2, "Low", IF(L1782 &lt;= 'Additional Data'!$AA$3, "Medium", "High"))</f>
        <v>High</v>
      </c>
      <c r="BM1782">
        <v>1781</v>
      </c>
    </row>
    <row r="1783" spans="1:65" x14ac:dyDescent="0.25">
      <c r="A1783">
        <v>18701</v>
      </c>
      <c r="B1783" t="str">
        <f>IF(A1783 &lt;= 'Additional Data'!$B$2,"Low", IF(A1783 &lt;='Additional Data'!$B$3, "Medium", "High"))</f>
        <v>Low</v>
      </c>
      <c r="C1783">
        <v>1</v>
      </c>
      <c r="D1783">
        <v>1</v>
      </c>
      <c r="E1783">
        <v>95</v>
      </c>
      <c r="F1783" t="str">
        <f t="shared" si="243"/>
        <v>Old</v>
      </c>
      <c r="G1783">
        <v>12</v>
      </c>
      <c r="H1783">
        <v>4</v>
      </c>
      <c r="I1783">
        <v>2</v>
      </c>
      <c r="J1783">
        <v>10</v>
      </c>
      <c r="K1783">
        <v>6</v>
      </c>
      <c r="L1783">
        <v>10</v>
      </c>
      <c r="M1783">
        <f>INDEX('Additional Data'!$H$2:$M$2, MATCH(MAX(G1783:L1783), G1783:L1783,0))</f>
        <v>0</v>
      </c>
      <c r="N1783">
        <v>4</v>
      </c>
      <c r="O1783">
        <v>2</v>
      </c>
      <c r="P1783">
        <v>0</v>
      </c>
      <c r="Q1783">
        <v>4</v>
      </c>
      <c r="R1783">
        <v>5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3</v>
      </c>
      <c r="Z1783">
        <v>11</v>
      </c>
      <c r="AA1783">
        <v>0</v>
      </c>
      <c r="AB1783">
        <v>56</v>
      </c>
      <c r="AC1783" t="str" cm="1">
        <f t="array" ref="AC1783">_xlfn.IFS(AB1783 &lt; 30, "&lt; 30", AB1783 &lt; 40, "30-39", AB1783 &lt; 50, "40-49", AB1783 &gt;= 50, "50+")</f>
        <v>50+</v>
      </c>
      <c r="AD1783">
        <v>2549</v>
      </c>
      <c r="AE1783">
        <v>0</v>
      </c>
      <c r="AF1783">
        <v>0</v>
      </c>
      <c r="AG1783">
        <v>1</v>
      </c>
      <c r="AH1783">
        <v>0</v>
      </c>
      <c r="AI1783">
        <v>0</v>
      </c>
      <c r="AJ1783" t="str" cm="1">
        <f t="array" ref="AJ178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78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83">
        <v>0</v>
      </c>
      <c r="AM1783">
        <v>0</v>
      </c>
      <c r="AN1783">
        <v>1</v>
      </c>
      <c r="AO1783">
        <v>0</v>
      </c>
      <c r="AP1783">
        <v>0</v>
      </c>
      <c r="AQ1783" t="str" cm="1">
        <f t="array" ref="AQ178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83" t="str" cm="1">
        <f t="array" ref="AR178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83">
        <v>34</v>
      </c>
      <c r="AT1783">
        <v>24</v>
      </c>
      <c r="AU1783">
        <v>0</v>
      </c>
      <c r="AV1783">
        <v>2</v>
      </c>
      <c r="AW1783" t="s">
        <v>45</v>
      </c>
      <c r="AX1783" t="s">
        <v>13</v>
      </c>
      <c r="AY1783" t="str">
        <f t="shared" si="244"/>
        <v>Store</v>
      </c>
      <c r="AZ1783">
        <v>6</v>
      </c>
      <c r="BA1783" t="s">
        <v>44</v>
      </c>
      <c r="BB1783">
        <f t="shared" si="245"/>
        <v>6</v>
      </c>
      <c r="BC1783">
        <f t="shared" si="246"/>
        <v>44</v>
      </c>
      <c r="BD1783">
        <f t="shared" si="247"/>
        <v>0.99999999999999978</v>
      </c>
      <c r="BE1783">
        <f t="shared" si="248"/>
        <v>2</v>
      </c>
      <c r="BF1783">
        <f t="shared" si="249"/>
        <v>1</v>
      </c>
      <c r="BG1783">
        <f t="shared" si="250"/>
        <v>4</v>
      </c>
      <c r="BH1783">
        <f t="shared" si="251"/>
        <v>0</v>
      </c>
      <c r="BI1783" t="str">
        <f>VLOOKUP(BH1783,'Additional Data'!$E$1:$F$12,2,FALSE)</f>
        <v>Churned Customer</v>
      </c>
      <c r="BJ1783" t="str">
        <f>IF(G1783 &lt;= 'Additional Data'!$Q$2, "Low", IF(G1783 &lt;= 'Additional Data'!$Q$3, "Medium", "High"))</f>
        <v>Low</v>
      </c>
      <c r="BK1783" t="str">
        <f>IF(K1783 &lt;= 'Additional Data'!$V$2, "Low", IF(K1783 &lt;= 'Additional Data'!$V$3, "Medium", "High"))</f>
        <v>Medium</v>
      </c>
      <c r="BL1783" t="str">
        <f>IF(L1783 &lt;= 'Additional Data'!$AA$2, "Low", IF(L1783 &lt;= 'Additional Data'!$AA$3, "Medium", "High"))</f>
        <v>Medium</v>
      </c>
      <c r="BM1783">
        <v>1782</v>
      </c>
    </row>
    <row r="1784" spans="1:65" x14ac:dyDescent="0.25">
      <c r="A1784">
        <v>90369</v>
      </c>
      <c r="B1784" t="str">
        <f>IF(A1784 &lt;= 'Additional Data'!$B$2,"Low", IF(A1784 &lt;='Additional Data'!$B$3, "Medium", "High"))</f>
        <v>High</v>
      </c>
      <c r="C1784">
        <v>0</v>
      </c>
      <c r="D1784">
        <v>0</v>
      </c>
      <c r="E1784">
        <v>2</v>
      </c>
      <c r="F1784" t="str">
        <f t="shared" si="243"/>
        <v>Very Recent</v>
      </c>
      <c r="G1784">
        <v>292</v>
      </c>
      <c r="H1784">
        <v>51</v>
      </c>
      <c r="I1784">
        <v>981</v>
      </c>
      <c r="J1784">
        <v>224</v>
      </c>
      <c r="K1784">
        <v>23</v>
      </c>
      <c r="L1784">
        <v>17</v>
      </c>
      <c r="M1784">
        <f>INDEX('Additional Data'!$H$2:$M$2, MATCH(MAX(G1784:L1784), G1784:L1784,0))</f>
        <v>0</v>
      </c>
      <c r="N1784">
        <v>1</v>
      </c>
      <c r="O1784">
        <v>4</v>
      </c>
      <c r="P1784">
        <v>6</v>
      </c>
      <c r="Q1784">
        <v>6</v>
      </c>
      <c r="R1784">
        <v>1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3</v>
      </c>
      <c r="Z1784">
        <v>11</v>
      </c>
      <c r="AA1784">
        <v>1</v>
      </c>
      <c r="AB1784">
        <v>64</v>
      </c>
      <c r="AC1784" t="str" cm="1">
        <f t="array" ref="AC1784">_xlfn.IFS(AB1784 &lt; 30, "&lt; 30", AB1784 &lt; 40, "30-39", AB1784 &lt; 50, "40-49", AB1784 &gt;= 50, "50+")</f>
        <v>50+</v>
      </c>
      <c r="AD1784">
        <v>2221</v>
      </c>
      <c r="AE1784">
        <v>0</v>
      </c>
      <c r="AF1784">
        <v>1</v>
      </c>
      <c r="AG1784">
        <v>0</v>
      </c>
      <c r="AH1784">
        <v>0</v>
      </c>
      <c r="AI1784">
        <v>0</v>
      </c>
      <c r="AJ1784" t="str" cm="1">
        <f t="array" ref="AJ178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8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84">
        <v>0</v>
      </c>
      <c r="AM1784">
        <v>0</v>
      </c>
      <c r="AN1784">
        <v>1</v>
      </c>
      <c r="AO1784">
        <v>0</v>
      </c>
      <c r="AP1784">
        <v>0</v>
      </c>
      <c r="AQ1784" t="str" cm="1">
        <f t="array" ref="AQ178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84" t="str" cm="1">
        <f t="array" ref="AR178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84">
        <v>1571</v>
      </c>
      <c r="AT1784">
        <v>1554</v>
      </c>
      <c r="AU1784">
        <v>0</v>
      </c>
      <c r="AV1784">
        <v>0</v>
      </c>
      <c r="AW1784" t="s">
        <v>43</v>
      </c>
      <c r="AX1784" t="s">
        <v>12</v>
      </c>
      <c r="AY1784" t="str">
        <f t="shared" si="244"/>
        <v>Catalog</v>
      </c>
      <c r="AZ1784">
        <v>16</v>
      </c>
      <c r="BA1784" t="s">
        <v>44</v>
      </c>
      <c r="BB1784">
        <f t="shared" si="245"/>
        <v>16</v>
      </c>
      <c r="BC1784">
        <f t="shared" si="246"/>
        <v>1588</v>
      </c>
      <c r="BD1784">
        <f t="shared" si="247"/>
        <v>10</v>
      </c>
      <c r="BE1784">
        <f t="shared" si="248"/>
        <v>6</v>
      </c>
      <c r="BF1784">
        <f t="shared" si="249"/>
        <v>9</v>
      </c>
      <c r="BG1784">
        <f t="shared" si="250"/>
        <v>25</v>
      </c>
      <c r="BH1784">
        <f t="shared" si="251"/>
        <v>9</v>
      </c>
      <c r="BI1784" t="str">
        <f>VLOOKUP(BH1784,'Additional Data'!$E$1:$F$12,2,FALSE)</f>
        <v>Top Customer</v>
      </c>
      <c r="BJ1784" t="str">
        <f>IF(G1784 &lt;= 'Additional Data'!$Q$2, "Low", IF(G1784 &lt;= 'Additional Data'!$Q$3, "Medium", "High"))</f>
        <v>Medium</v>
      </c>
      <c r="BK1784" t="str">
        <f>IF(K1784 &lt;= 'Additional Data'!$V$2, "Low", IF(K1784 &lt;= 'Additional Data'!$V$3, "Medium", "High"))</f>
        <v>Medium</v>
      </c>
      <c r="BL1784" t="str">
        <f>IF(L1784 &lt;= 'Additional Data'!$AA$2, "Low", IF(L1784 &lt;= 'Additional Data'!$AA$3, "Medium", "High"))</f>
        <v>Medium</v>
      </c>
      <c r="BM1784">
        <v>1783</v>
      </c>
    </row>
    <row r="1785" spans="1:65" x14ac:dyDescent="0.25">
      <c r="A1785">
        <v>63159</v>
      </c>
      <c r="B1785" t="str">
        <f>IF(A1785 &lt;= 'Additional Data'!$B$2,"Low", IF(A1785 &lt;='Additional Data'!$B$3, "Medium", "High"))</f>
        <v>Medium</v>
      </c>
      <c r="C1785">
        <v>0</v>
      </c>
      <c r="D1785">
        <v>0</v>
      </c>
      <c r="E1785">
        <v>74</v>
      </c>
      <c r="F1785" t="str">
        <f t="shared" si="243"/>
        <v>Old</v>
      </c>
      <c r="G1785">
        <v>965</v>
      </c>
      <c r="H1785">
        <v>34</v>
      </c>
      <c r="I1785">
        <v>586</v>
      </c>
      <c r="J1785">
        <v>89</v>
      </c>
      <c r="K1785">
        <v>86</v>
      </c>
      <c r="L1785">
        <v>37</v>
      </c>
      <c r="M1785">
        <f>INDEX('Additional Data'!$H$2:$M$2, MATCH(MAX(G1785:L1785), G1785:L1785,0))</f>
        <v>0</v>
      </c>
      <c r="N1785">
        <v>1</v>
      </c>
      <c r="O1785">
        <v>3</v>
      </c>
      <c r="P1785">
        <v>5</v>
      </c>
      <c r="Q1785">
        <v>8</v>
      </c>
      <c r="R1785">
        <v>3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3</v>
      </c>
      <c r="Z1785">
        <v>11</v>
      </c>
      <c r="AA1785">
        <v>0</v>
      </c>
      <c r="AB1785">
        <v>46</v>
      </c>
      <c r="AC1785" t="str" cm="1">
        <f t="array" ref="AC1785">_xlfn.IFS(AB1785 &lt; 30, "&lt; 30", AB1785 &lt; 40, "30-39", AB1785 &lt; 50, "40-49", AB1785 &gt;= 50, "50+")</f>
        <v>40-49</v>
      </c>
      <c r="AD1785">
        <v>2760</v>
      </c>
      <c r="AE1785">
        <v>0</v>
      </c>
      <c r="AF1785">
        <v>0</v>
      </c>
      <c r="AG1785">
        <v>1</v>
      </c>
      <c r="AH1785">
        <v>0</v>
      </c>
      <c r="AI1785">
        <v>0</v>
      </c>
      <c r="AJ1785" t="str" cm="1">
        <f t="array" ref="AJ178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78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85">
        <v>0</v>
      </c>
      <c r="AM1785">
        <v>0</v>
      </c>
      <c r="AN1785">
        <v>0</v>
      </c>
      <c r="AO1785">
        <v>0</v>
      </c>
      <c r="AP1785">
        <v>1</v>
      </c>
      <c r="AQ1785" t="str" cm="1">
        <f t="array" ref="AQ178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785" t="str" cm="1">
        <f t="array" ref="AR178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85">
        <v>1760</v>
      </c>
      <c r="AT1785">
        <v>1723</v>
      </c>
      <c r="AU1785">
        <v>1</v>
      </c>
      <c r="AV1785">
        <v>0</v>
      </c>
      <c r="AW1785" t="s">
        <v>43</v>
      </c>
      <c r="AX1785" t="s">
        <v>13</v>
      </c>
      <c r="AY1785" t="str">
        <f t="shared" si="244"/>
        <v>Store</v>
      </c>
      <c r="AZ1785">
        <v>16</v>
      </c>
      <c r="BA1785" t="s">
        <v>48</v>
      </c>
      <c r="BB1785">
        <f t="shared" si="245"/>
        <v>16</v>
      </c>
      <c r="BC1785">
        <f t="shared" si="246"/>
        <v>1797</v>
      </c>
      <c r="BD1785">
        <f t="shared" si="247"/>
        <v>3.0000000000000004</v>
      </c>
      <c r="BE1785">
        <f t="shared" si="248"/>
        <v>6</v>
      </c>
      <c r="BF1785">
        <f t="shared" si="249"/>
        <v>9</v>
      </c>
      <c r="BG1785">
        <f t="shared" si="250"/>
        <v>18</v>
      </c>
      <c r="BH1785">
        <f t="shared" si="251"/>
        <v>6</v>
      </c>
      <c r="BI1785" t="str">
        <f>VLOOKUP(BH1785,'Additional Data'!$E$1:$F$12,2,FALSE)</f>
        <v>Loyal Customer</v>
      </c>
      <c r="BJ1785" t="str">
        <f>IF(G1785 &lt;= 'Additional Data'!$Q$2, "Low", IF(G1785 &lt;= 'Additional Data'!$Q$3, "Medium", "High"))</f>
        <v>High</v>
      </c>
      <c r="BK1785" t="str">
        <f>IF(K1785 &lt;= 'Additional Data'!$V$2, "Low", IF(K1785 &lt;= 'Additional Data'!$V$3, "Medium", "High"))</f>
        <v>High</v>
      </c>
      <c r="BL1785" t="str">
        <f>IF(L1785 &lt;= 'Additional Data'!$AA$2, "Low", IF(L1785 &lt;= 'Additional Data'!$AA$3, "Medium", "High"))</f>
        <v>Medium</v>
      </c>
      <c r="BM1785">
        <v>1784</v>
      </c>
    </row>
    <row r="1786" spans="1:65" x14ac:dyDescent="0.25">
      <c r="A1786">
        <v>37758</v>
      </c>
      <c r="B1786" t="str">
        <f>IF(A1786 &lt;= 'Additional Data'!$B$2,"Low", IF(A1786 &lt;='Additional Data'!$B$3, "Medium", "High"))</f>
        <v>Medium</v>
      </c>
      <c r="C1786">
        <v>1</v>
      </c>
      <c r="D1786">
        <v>1</v>
      </c>
      <c r="E1786">
        <v>49</v>
      </c>
      <c r="F1786" t="str">
        <f t="shared" si="243"/>
        <v>Mid</v>
      </c>
      <c r="G1786">
        <v>27</v>
      </c>
      <c r="H1786">
        <v>2</v>
      </c>
      <c r="I1786">
        <v>10</v>
      </c>
      <c r="J1786">
        <v>0</v>
      </c>
      <c r="K1786">
        <v>0</v>
      </c>
      <c r="L1786">
        <v>1</v>
      </c>
      <c r="M1786">
        <f>INDEX('Additional Data'!$H$2:$M$2, MATCH(MAX(G1786:L1786), G1786:L1786,0))</f>
        <v>0</v>
      </c>
      <c r="N1786">
        <v>2</v>
      </c>
      <c r="O1786">
        <v>1</v>
      </c>
      <c r="P1786">
        <v>0</v>
      </c>
      <c r="Q1786">
        <v>3</v>
      </c>
      <c r="R1786">
        <v>8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3</v>
      </c>
      <c r="Z1786">
        <v>11</v>
      </c>
      <c r="AA1786">
        <v>0</v>
      </c>
      <c r="AB1786">
        <v>54</v>
      </c>
      <c r="AC1786" t="str" cm="1">
        <f t="array" ref="AC1786">_xlfn.IFS(AB1786 &lt; 30, "&lt; 30", AB1786 &lt; 40, "30-39", AB1786 &lt; 50, "40-49", AB1786 &gt;= 50, "50+")</f>
        <v>50+</v>
      </c>
      <c r="AD1786">
        <v>2792</v>
      </c>
      <c r="AE1786">
        <v>0</v>
      </c>
      <c r="AF1786">
        <v>0</v>
      </c>
      <c r="AG1786">
        <v>0</v>
      </c>
      <c r="AH1786">
        <v>1</v>
      </c>
      <c r="AI1786">
        <v>0</v>
      </c>
      <c r="AJ1786" t="str" cm="1">
        <f t="array" ref="AJ178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8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86">
        <v>0</v>
      </c>
      <c r="AM1786">
        <v>0</v>
      </c>
      <c r="AN1786">
        <v>1</v>
      </c>
      <c r="AO1786">
        <v>0</v>
      </c>
      <c r="AP1786">
        <v>0</v>
      </c>
      <c r="AQ1786" t="str" cm="1">
        <f t="array" ref="AQ178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86" t="str" cm="1">
        <f t="array" ref="AR178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86">
        <v>39</v>
      </c>
      <c r="AT1786">
        <v>38</v>
      </c>
      <c r="AU1786">
        <v>0</v>
      </c>
      <c r="AV1786">
        <v>2</v>
      </c>
      <c r="AW1786" t="s">
        <v>45</v>
      </c>
      <c r="AX1786" t="s">
        <v>13</v>
      </c>
      <c r="AY1786" t="str">
        <f t="shared" si="244"/>
        <v>Store</v>
      </c>
      <c r="AZ1786">
        <v>4</v>
      </c>
      <c r="BA1786" t="s">
        <v>44</v>
      </c>
      <c r="BB1786">
        <f t="shared" si="245"/>
        <v>4</v>
      </c>
      <c r="BC1786">
        <f t="shared" si="246"/>
        <v>40</v>
      </c>
      <c r="BD1786">
        <f t="shared" si="247"/>
        <v>6</v>
      </c>
      <c r="BE1786">
        <f t="shared" si="248"/>
        <v>0</v>
      </c>
      <c r="BF1786">
        <f t="shared" si="249"/>
        <v>1</v>
      </c>
      <c r="BG1786">
        <f t="shared" si="250"/>
        <v>7</v>
      </c>
      <c r="BH1786">
        <f t="shared" si="251"/>
        <v>1</v>
      </c>
      <c r="BI1786" t="str">
        <f>VLOOKUP(BH1786,'Additional Data'!$E$1:$F$12,2,FALSE)</f>
        <v>Churned Customer</v>
      </c>
      <c r="BJ1786" t="str">
        <f>IF(G1786 &lt;= 'Additional Data'!$Q$2, "Low", IF(G1786 &lt;= 'Additional Data'!$Q$3, "Medium", "High"))</f>
        <v>Medium</v>
      </c>
      <c r="BK1786" t="str">
        <f>IF(K1786 &lt;= 'Additional Data'!$V$2, "Low", IF(K1786 &lt;= 'Additional Data'!$V$3, "Medium", "High"))</f>
        <v>Low</v>
      </c>
      <c r="BL1786" t="str">
        <f>IF(L1786 &lt;= 'Additional Data'!$AA$2, "Low", IF(L1786 &lt;= 'Additional Data'!$AA$3, "Medium", "High"))</f>
        <v>Low</v>
      </c>
      <c r="BM1786">
        <v>1785</v>
      </c>
    </row>
    <row r="1787" spans="1:65" x14ac:dyDescent="0.25">
      <c r="A1787">
        <v>46757</v>
      </c>
      <c r="B1787" t="str">
        <f>IF(A1787 &lt;= 'Additional Data'!$B$2,"Low", IF(A1787 &lt;='Additional Data'!$B$3, "Medium", "High"))</f>
        <v>Medium</v>
      </c>
      <c r="C1787">
        <v>0</v>
      </c>
      <c r="D1787">
        <v>1</v>
      </c>
      <c r="E1787">
        <v>71</v>
      </c>
      <c r="F1787" t="str">
        <f t="shared" si="243"/>
        <v>Old</v>
      </c>
      <c r="G1787">
        <v>777</v>
      </c>
      <c r="H1787">
        <v>30</v>
      </c>
      <c r="I1787">
        <v>163</v>
      </c>
      <c r="J1787">
        <v>0</v>
      </c>
      <c r="K1787">
        <v>51</v>
      </c>
      <c r="L1787">
        <v>122</v>
      </c>
      <c r="M1787">
        <f>INDEX('Additional Data'!$H$2:$M$2, MATCH(MAX(G1787:L1787), G1787:L1787,0))</f>
        <v>0</v>
      </c>
      <c r="N1787">
        <v>6</v>
      </c>
      <c r="O1787">
        <v>4</v>
      </c>
      <c r="P1787">
        <v>4</v>
      </c>
      <c r="Q1787">
        <v>7</v>
      </c>
      <c r="R1787">
        <v>9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3</v>
      </c>
      <c r="Z1787">
        <v>11</v>
      </c>
      <c r="AA1787">
        <v>0</v>
      </c>
      <c r="AB1787">
        <v>57</v>
      </c>
      <c r="AC1787" t="str" cm="1">
        <f t="array" ref="AC1787">_xlfn.IFS(AB1787 &lt; 30, "&lt; 30", AB1787 &lt; 40, "30-39", AB1787 &lt; 50, "40-49", AB1787 &gt;= 50, "50+")</f>
        <v>50+</v>
      </c>
      <c r="AD1787">
        <v>2749</v>
      </c>
      <c r="AE1787">
        <v>0</v>
      </c>
      <c r="AF1787">
        <v>0</v>
      </c>
      <c r="AG1787">
        <v>1</v>
      </c>
      <c r="AH1787">
        <v>0</v>
      </c>
      <c r="AI1787">
        <v>0</v>
      </c>
      <c r="AJ1787" t="str" cm="1">
        <f t="array" ref="AJ178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78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87">
        <v>0</v>
      </c>
      <c r="AM1787">
        <v>0</v>
      </c>
      <c r="AN1787">
        <v>0</v>
      </c>
      <c r="AO1787">
        <v>0</v>
      </c>
      <c r="AP1787">
        <v>1</v>
      </c>
      <c r="AQ1787" t="str" cm="1">
        <f t="array" ref="AQ178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787" t="str" cm="1">
        <f t="array" ref="AR178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87">
        <v>1021</v>
      </c>
      <c r="AT1787">
        <v>899</v>
      </c>
      <c r="AU1787">
        <v>0</v>
      </c>
      <c r="AV1787">
        <v>1</v>
      </c>
      <c r="AW1787" t="s">
        <v>43</v>
      </c>
      <c r="AX1787" t="s">
        <v>13</v>
      </c>
      <c r="AY1787" t="str">
        <f t="shared" si="244"/>
        <v>Store</v>
      </c>
      <c r="AZ1787">
        <v>15</v>
      </c>
      <c r="BA1787" t="s">
        <v>44</v>
      </c>
      <c r="BB1787">
        <f t="shared" si="245"/>
        <v>15</v>
      </c>
      <c r="BC1787">
        <f t="shared" si="246"/>
        <v>1143</v>
      </c>
      <c r="BD1787">
        <f t="shared" si="247"/>
        <v>3.0000000000000004</v>
      </c>
      <c r="BE1787">
        <f t="shared" si="248"/>
        <v>5</v>
      </c>
      <c r="BF1787">
        <f t="shared" si="249"/>
        <v>7</v>
      </c>
      <c r="BG1787">
        <f t="shared" si="250"/>
        <v>15</v>
      </c>
      <c r="BH1787">
        <f t="shared" si="251"/>
        <v>4</v>
      </c>
      <c r="BI1787" t="str">
        <f>VLOOKUP(BH1787,'Additional Data'!$E$1:$F$12,2,FALSE)</f>
        <v>At Risk</v>
      </c>
      <c r="BJ1787" t="str">
        <f>IF(G1787 &lt;= 'Additional Data'!$Q$2, "Low", IF(G1787 &lt;= 'Additional Data'!$Q$3, "Medium", "High"))</f>
        <v>High</v>
      </c>
      <c r="BK1787" t="str">
        <f>IF(K1787 &lt;= 'Additional Data'!$V$2, "Low", IF(K1787 &lt;= 'Additional Data'!$V$3, "Medium", "High"))</f>
        <v>High</v>
      </c>
      <c r="BL1787" t="str">
        <f>IF(L1787 &lt;= 'Additional Data'!$AA$2, "Low", IF(L1787 &lt;= 'Additional Data'!$AA$3, "Medium", "High"))</f>
        <v>High</v>
      </c>
      <c r="BM1787">
        <v>1786</v>
      </c>
    </row>
    <row r="1788" spans="1:65" x14ac:dyDescent="0.25">
      <c r="A1788">
        <v>79734</v>
      </c>
      <c r="B1788" t="str">
        <f>IF(A1788 &lt;= 'Additional Data'!$B$2,"Low", IF(A1788 &lt;='Additional Data'!$B$3, "Medium", "High"))</f>
        <v>High</v>
      </c>
      <c r="C1788">
        <v>0</v>
      </c>
      <c r="D1788">
        <v>0</v>
      </c>
      <c r="E1788">
        <v>72</v>
      </c>
      <c r="F1788" t="str">
        <f t="shared" si="243"/>
        <v>Old</v>
      </c>
      <c r="G1788">
        <v>572</v>
      </c>
      <c r="H1788">
        <v>8</v>
      </c>
      <c r="I1788">
        <v>232</v>
      </c>
      <c r="J1788">
        <v>23</v>
      </c>
      <c r="K1788">
        <v>62</v>
      </c>
      <c r="L1788">
        <v>17</v>
      </c>
      <c r="M1788">
        <f>INDEX('Additional Data'!$H$2:$M$2, MATCH(MAX(G1788:L1788), G1788:L1788,0))</f>
        <v>0</v>
      </c>
      <c r="N1788">
        <v>1</v>
      </c>
      <c r="O1788">
        <v>4</v>
      </c>
      <c r="P1788">
        <v>3</v>
      </c>
      <c r="Q1788">
        <v>6</v>
      </c>
      <c r="R1788">
        <v>1</v>
      </c>
      <c r="S1788">
        <v>0</v>
      </c>
      <c r="T1788">
        <v>0</v>
      </c>
      <c r="U1788">
        <v>0</v>
      </c>
      <c r="V1788">
        <v>1</v>
      </c>
      <c r="W1788">
        <v>0</v>
      </c>
      <c r="X1788">
        <v>0</v>
      </c>
      <c r="Y1788">
        <v>3</v>
      </c>
      <c r="Z1788">
        <v>11</v>
      </c>
      <c r="AA1788">
        <v>0</v>
      </c>
      <c r="AB1788">
        <v>51</v>
      </c>
      <c r="AC1788" t="str" cm="1">
        <f t="array" ref="AC1788">_xlfn.IFS(AB1788 &lt; 30, "&lt; 30", AB1788 &lt; 40, "30-39", AB1788 &lt; 50, "40-49", AB1788 &gt;= 50, "50+")</f>
        <v>50+</v>
      </c>
      <c r="AD1788">
        <v>2160</v>
      </c>
      <c r="AE1788">
        <v>0</v>
      </c>
      <c r="AF1788">
        <v>1</v>
      </c>
      <c r="AG1788">
        <v>0</v>
      </c>
      <c r="AH1788">
        <v>0</v>
      </c>
      <c r="AI1788">
        <v>0</v>
      </c>
      <c r="AJ1788" t="str" cm="1">
        <f t="array" ref="AJ178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8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88">
        <v>0</v>
      </c>
      <c r="AM1788">
        <v>0</v>
      </c>
      <c r="AN1788">
        <v>0</v>
      </c>
      <c r="AO1788">
        <v>1</v>
      </c>
      <c r="AP1788">
        <v>0</v>
      </c>
      <c r="AQ1788" t="str" cm="1">
        <f t="array" ref="AQ178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788" t="str" cm="1">
        <f t="array" ref="AR178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88">
        <v>897</v>
      </c>
      <c r="AT1788">
        <v>880</v>
      </c>
      <c r="AU1788">
        <v>1</v>
      </c>
      <c r="AV1788">
        <v>0</v>
      </c>
      <c r="AW1788" t="s">
        <v>46</v>
      </c>
      <c r="AX1788" t="s">
        <v>13</v>
      </c>
      <c r="AY1788" t="str">
        <f t="shared" si="244"/>
        <v>Store</v>
      </c>
      <c r="AZ1788">
        <v>13</v>
      </c>
      <c r="BA1788" t="s">
        <v>48</v>
      </c>
      <c r="BB1788">
        <f t="shared" si="245"/>
        <v>13</v>
      </c>
      <c r="BC1788">
        <f t="shared" si="246"/>
        <v>914</v>
      </c>
      <c r="BD1788">
        <f t="shared" si="247"/>
        <v>3.0000000000000004</v>
      </c>
      <c r="BE1788">
        <f t="shared" si="248"/>
        <v>5</v>
      </c>
      <c r="BF1788">
        <f t="shared" si="249"/>
        <v>6</v>
      </c>
      <c r="BG1788">
        <f t="shared" si="250"/>
        <v>14</v>
      </c>
      <c r="BH1788">
        <f t="shared" si="251"/>
        <v>4</v>
      </c>
      <c r="BI1788" t="str">
        <f>VLOOKUP(BH1788,'Additional Data'!$E$1:$F$12,2,FALSE)</f>
        <v>At Risk</v>
      </c>
      <c r="BJ1788" t="str">
        <f>IF(G1788 &lt;= 'Additional Data'!$Q$2, "Low", IF(G1788 &lt;= 'Additional Data'!$Q$3, "Medium", "High"))</f>
        <v>High</v>
      </c>
      <c r="BK1788" t="str">
        <f>IF(K1788 &lt;= 'Additional Data'!$V$2, "Low", IF(K1788 &lt;= 'Additional Data'!$V$3, "Medium", "High"))</f>
        <v>High</v>
      </c>
      <c r="BL1788" t="str">
        <f>IF(L1788 &lt;= 'Additional Data'!$AA$2, "Low", IF(L1788 &lt;= 'Additional Data'!$AA$3, "Medium", "High"))</f>
        <v>Medium</v>
      </c>
      <c r="BM1788">
        <v>1787</v>
      </c>
    </row>
    <row r="1789" spans="1:65" x14ac:dyDescent="0.25">
      <c r="A1789">
        <v>63207</v>
      </c>
      <c r="B1789" t="str">
        <f>IF(A1789 &lt;= 'Additional Data'!$B$2,"Low", IF(A1789 &lt;='Additional Data'!$B$3, "Medium", "High"))</f>
        <v>Medium</v>
      </c>
      <c r="C1789">
        <v>0</v>
      </c>
      <c r="D1789">
        <v>0</v>
      </c>
      <c r="E1789">
        <v>68</v>
      </c>
      <c r="F1789" t="str">
        <f t="shared" si="243"/>
        <v>Old</v>
      </c>
      <c r="G1789">
        <v>438</v>
      </c>
      <c r="H1789">
        <v>169</v>
      </c>
      <c r="I1789">
        <v>565</v>
      </c>
      <c r="J1789">
        <v>91</v>
      </c>
      <c r="K1789">
        <v>169</v>
      </c>
      <c r="L1789">
        <v>70</v>
      </c>
      <c r="M1789">
        <f>INDEX('Additional Data'!$H$2:$M$2, MATCH(MAX(G1789:L1789), G1789:L1789,0))</f>
        <v>0</v>
      </c>
      <c r="N1789">
        <v>1</v>
      </c>
      <c r="O1789">
        <v>2</v>
      </c>
      <c r="P1789">
        <v>3</v>
      </c>
      <c r="Q1789">
        <v>6</v>
      </c>
      <c r="R1789">
        <v>7</v>
      </c>
      <c r="S1789">
        <v>0</v>
      </c>
      <c r="T1789">
        <v>0</v>
      </c>
      <c r="U1789">
        <v>0</v>
      </c>
      <c r="V1789">
        <v>1</v>
      </c>
      <c r="W1789">
        <v>0</v>
      </c>
      <c r="X1789">
        <v>0</v>
      </c>
      <c r="Y1789">
        <v>3</v>
      </c>
      <c r="Z1789">
        <v>11</v>
      </c>
      <c r="AA1789">
        <v>0</v>
      </c>
      <c r="AB1789">
        <v>28</v>
      </c>
      <c r="AC1789" t="str" cm="1">
        <f t="array" ref="AC1789">_xlfn.IFS(AB1789 &lt; 30, "&lt; 30", AB1789 &lt; 40, "30-39", AB1789 &lt; 50, "40-49", AB1789 &gt;= 50, "50+")</f>
        <v>&lt; 30</v>
      </c>
      <c r="AD1789">
        <v>2684</v>
      </c>
      <c r="AE1789">
        <v>0</v>
      </c>
      <c r="AF1789">
        <v>0</v>
      </c>
      <c r="AG1789">
        <v>0</v>
      </c>
      <c r="AH1789">
        <v>1</v>
      </c>
      <c r="AI1789">
        <v>0</v>
      </c>
      <c r="AJ1789" t="str" cm="1">
        <f t="array" ref="AJ178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8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89">
        <v>0</v>
      </c>
      <c r="AM1789">
        <v>0</v>
      </c>
      <c r="AN1789">
        <v>1</v>
      </c>
      <c r="AO1789">
        <v>0</v>
      </c>
      <c r="AP1789">
        <v>0</v>
      </c>
      <c r="AQ1789" t="str" cm="1">
        <f t="array" ref="AQ178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89" t="str" cm="1">
        <f t="array" ref="AR178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89">
        <v>1432</v>
      </c>
      <c r="AT1789">
        <v>1362</v>
      </c>
      <c r="AU1789">
        <v>1</v>
      </c>
      <c r="AV1789">
        <v>0</v>
      </c>
      <c r="AW1789" t="s">
        <v>43</v>
      </c>
      <c r="AX1789" t="s">
        <v>13</v>
      </c>
      <c r="AY1789" t="str">
        <f t="shared" si="244"/>
        <v>Store</v>
      </c>
      <c r="AZ1789">
        <v>11</v>
      </c>
      <c r="BA1789" t="s">
        <v>48</v>
      </c>
      <c r="BB1789">
        <f t="shared" si="245"/>
        <v>11</v>
      </c>
      <c r="BC1789">
        <f t="shared" si="246"/>
        <v>1502</v>
      </c>
      <c r="BD1789">
        <f t="shared" si="247"/>
        <v>4</v>
      </c>
      <c r="BE1789">
        <f t="shared" si="248"/>
        <v>4</v>
      </c>
      <c r="BF1789">
        <f t="shared" si="249"/>
        <v>8</v>
      </c>
      <c r="BG1789">
        <f t="shared" si="250"/>
        <v>16</v>
      </c>
      <c r="BH1789">
        <f t="shared" si="251"/>
        <v>5</v>
      </c>
      <c r="BI1789" t="str">
        <f>VLOOKUP(BH1789,'Additional Data'!$E$1:$F$12,2,FALSE)</f>
        <v>Loyal Customer</v>
      </c>
      <c r="BJ1789" t="str">
        <f>IF(G1789 &lt;= 'Additional Data'!$Q$2, "Low", IF(G1789 &lt;= 'Additional Data'!$Q$3, "Medium", "High"))</f>
        <v>Medium</v>
      </c>
      <c r="BK1789" t="str">
        <f>IF(K1789 &lt;= 'Additional Data'!$V$2, "Low", IF(K1789 &lt;= 'Additional Data'!$V$3, "Medium", "High"))</f>
        <v>High</v>
      </c>
      <c r="BL1789" t="str">
        <f>IF(L1789 &lt;= 'Additional Data'!$AA$2, "Low", IF(L1789 &lt;= 'Additional Data'!$AA$3, "Medium", "High"))</f>
        <v>High</v>
      </c>
      <c r="BM1789">
        <v>1788</v>
      </c>
    </row>
    <row r="1790" spans="1:65" x14ac:dyDescent="0.25">
      <c r="A1790">
        <v>72071</v>
      </c>
      <c r="B1790" t="str">
        <f>IF(A1790 &lt;= 'Additional Data'!$B$2,"Low", IF(A1790 &lt;='Additional Data'!$B$3, "Medium", "High"))</f>
        <v>High</v>
      </c>
      <c r="C1790">
        <v>0</v>
      </c>
      <c r="D1790">
        <v>1</v>
      </c>
      <c r="E1790">
        <v>4</v>
      </c>
      <c r="F1790" t="str">
        <f t="shared" si="243"/>
        <v>Very Recent</v>
      </c>
      <c r="G1790">
        <v>531</v>
      </c>
      <c r="H1790">
        <v>69</v>
      </c>
      <c r="I1790">
        <v>300</v>
      </c>
      <c r="J1790">
        <v>150</v>
      </c>
      <c r="K1790">
        <v>138</v>
      </c>
      <c r="L1790">
        <v>150</v>
      </c>
      <c r="M1790">
        <f>INDEX('Additional Data'!$H$2:$M$2, MATCH(MAX(G1790:L1790), G1790:L1790,0))</f>
        <v>0</v>
      </c>
      <c r="N1790">
        <v>3</v>
      </c>
      <c r="O1790">
        <v>5</v>
      </c>
      <c r="P1790">
        <v>4</v>
      </c>
      <c r="Q1790">
        <v>8</v>
      </c>
      <c r="R1790">
        <v>2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3</v>
      </c>
      <c r="Z1790">
        <v>11</v>
      </c>
      <c r="AA1790">
        <v>0</v>
      </c>
      <c r="AB1790">
        <v>66</v>
      </c>
      <c r="AC1790" t="str" cm="1">
        <f t="array" ref="AC1790">_xlfn.IFS(AB1790 &lt; 30, "&lt; 30", AB1790 &lt; 40, "30-39", AB1790 &lt; 50, "40-49", AB1790 &gt;= 50, "50+")</f>
        <v>50+</v>
      </c>
      <c r="AD1790">
        <v>2659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 t="str" cm="1">
        <f t="array" ref="AJ179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79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90">
        <v>0</v>
      </c>
      <c r="AM1790">
        <v>0</v>
      </c>
      <c r="AN1790">
        <v>1</v>
      </c>
      <c r="AO1790">
        <v>0</v>
      </c>
      <c r="AP1790">
        <v>0</v>
      </c>
      <c r="AQ1790" t="str" cm="1">
        <f t="array" ref="AQ179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90" t="str" cm="1">
        <f t="array" ref="AR179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90">
        <v>1188</v>
      </c>
      <c r="AT1790">
        <v>1038</v>
      </c>
      <c r="AU1790">
        <v>0</v>
      </c>
      <c r="AV1790">
        <v>1</v>
      </c>
      <c r="AW1790" t="s">
        <v>43</v>
      </c>
      <c r="AX1790" t="s">
        <v>13</v>
      </c>
      <c r="AY1790" t="str">
        <f t="shared" si="244"/>
        <v>Store</v>
      </c>
      <c r="AZ1790">
        <v>17</v>
      </c>
      <c r="BA1790" t="s">
        <v>44</v>
      </c>
      <c r="BB1790">
        <f t="shared" si="245"/>
        <v>17</v>
      </c>
      <c r="BC1790">
        <f t="shared" si="246"/>
        <v>1338</v>
      </c>
      <c r="BD1790">
        <f t="shared" si="247"/>
        <v>10</v>
      </c>
      <c r="BE1790">
        <f t="shared" si="248"/>
        <v>6</v>
      </c>
      <c r="BF1790">
        <f t="shared" si="249"/>
        <v>8</v>
      </c>
      <c r="BG1790">
        <f t="shared" si="250"/>
        <v>24</v>
      </c>
      <c r="BH1790">
        <f t="shared" si="251"/>
        <v>9</v>
      </c>
      <c r="BI1790" t="str">
        <f>VLOOKUP(BH1790,'Additional Data'!$E$1:$F$12,2,FALSE)</f>
        <v>Top Customer</v>
      </c>
      <c r="BJ1790" t="str">
        <f>IF(G1790 &lt;= 'Additional Data'!$Q$2, "Low", IF(G1790 &lt;= 'Additional Data'!$Q$3, "Medium", "High"))</f>
        <v>High</v>
      </c>
      <c r="BK1790" t="str">
        <f>IF(K1790 &lt;= 'Additional Data'!$V$2, "Low", IF(K1790 &lt;= 'Additional Data'!$V$3, "Medium", "High"))</f>
        <v>High</v>
      </c>
      <c r="BL1790" t="str">
        <f>IF(L1790 &lt;= 'Additional Data'!$AA$2, "Low", IF(L1790 &lt;= 'Additional Data'!$AA$3, "Medium", "High"))</f>
        <v>High</v>
      </c>
      <c r="BM1790">
        <v>1789</v>
      </c>
    </row>
    <row r="1791" spans="1:65" x14ac:dyDescent="0.25">
      <c r="A1791">
        <v>21840</v>
      </c>
      <c r="B1791" t="str">
        <f>IF(A1791 &lt;= 'Additional Data'!$B$2,"Low", IF(A1791 &lt;='Additional Data'!$B$3, "Medium", "High"))</f>
        <v>Low</v>
      </c>
      <c r="C1791">
        <v>1</v>
      </c>
      <c r="D1791">
        <v>0</v>
      </c>
      <c r="E1791">
        <v>80</v>
      </c>
      <c r="F1791" t="str">
        <f t="shared" si="243"/>
        <v>Old</v>
      </c>
      <c r="G1791">
        <v>17</v>
      </c>
      <c r="H1791">
        <v>0</v>
      </c>
      <c r="I1791">
        <v>9</v>
      </c>
      <c r="J1791">
        <v>0</v>
      </c>
      <c r="K1791">
        <v>0</v>
      </c>
      <c r="L1791">
        <v>1</v>
      </c>
      <c r="M1791">
        <f>INDEX('Additional Data'!$H$2:$M$2, MATCH(MAX(G1791:L1791), G1791:L1791,0))</f>
        <v>0</v>
      </c>
      <c r="N1791">
        <v>1</v>
      </c>
      <c r="O1791">
        <v>1</v>
      </c>
      <c r="P1791">
        <v>0</v>
      </c>
      <c r="Q1791">
        <v>3</v>
      </c>
      <c r="R1791">
        <v>9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3</v>
      </c>
      <c r="Z1791">
        <v>11</v>
      </c>
      <c r="AA1791">
        <v>0</v>
      </c>
      <c r="AB1791">
        <v>37</v>
      </c>
      <c r="AC1791" t="str" cm="1">
        <f t="array" ref="AC1791">_xlfn.IFS(AB1791 &lt; 30, "&lt; 30", AB1791 &lt; 40, "30-39", AB1791 &lt; 50, "40-49", AB1791 &gt;= 50, "50+")</f>
        <v>30-39</v>
      </c>
      <c r="AD1791">
        <v>2502</v>
      </c>
      <c r="AE1791">
        <v>0</v>
      </c>
      <c r="AF1791">
        <v>0</v>
      </c>
      <c r="AG1791">
        <v>0</v>
      </c>
      <c r="AH1791">
        <v>1</v>
      </c>
      <c r="AI1791">
        <v>0</v>
      </c>
      <c r="AJ1791" t="str" cm="1">
        <f t="array" ref="AJ179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9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91">
        <v>0</v>
      </c>
      <c r="AM1791">
        <v>0</v>
      </c>
      <c r="AN1791">
        <v>0</v>
      </c>
      <c r="AO1791">
        <v>0</v>
      </c>
      <c r="AP1791">
        <v>1</v>
      </c>
      <c r="AQ1791" t="str" cm="1">
        <f t="array" ref="AQ179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791" t="str" cm="1">
        <f t="array" ref="AR179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91">
        <v>26</v>
      </c>
      <c r="AT1791">
        <v>25</v>
      </c>
      <c r="AU1791">
        <v>0</v>
      </c>
      <c r="AV1791">
        <v>1</v>
      </c>
      <c r="AW1791" t="s">
        <v>45</v>
      </c>
      <c r="AX1791" t="s">
        <v>13</v>
      </c>
      <c r="AY1791" t="str">
        <f t="shared" si="244"/>
        <v>Store</v>
      </c>
      <c r="AZ1791">
        <v>4</v>
      </c>
      <c r="BA1791" t="s">
        <v>44</v>
      </c>
      <c r="BB1791">
        <f t="shared" si="245"/>
        <v>4</v>
      </c>
      <c r="BC1791">
        <f t="shared" si="246"/>
        <v>27</v>
      </c>
      <c r="BD1791">
        <f t="shared" si="247"/>
        <v>1.9999999999999996</v>
      </c>
      <c r="BE1791">
        <f t="shared" si="248"/>
        <v>0</v>
      </c>
      <c r="BF1791">
        <f t="shared" si="249"/>
        <v>0</v>
      </c>
      <c r="BG1791">
        <f t="shared" si="250"/>
        <v>1.9999999999999996</v>
      </c>
      <c r="BH1791">
        <f t="shared" si="251"/>
        <v>0</v>
      </c>
      <c r="BI1791" t="str">
        <f>VLOOKUP(BH1791,'Additional Data'!$E$1:$F$12,2,FALSE)</f>
        <v>Churned Customer</v>
      </c>
      <c r="BJ1791" t="str">
        <f>IF(G1791 &lt;= 'Additional Data'!$Q$2, "Low", IF(G1791 &lt;= 'Additional Data'!$Q$3, "Medium", "High"))</f>
        <v>Low</v>
      </c>
      <c r="BK1791" t="str">
        <f>IF(K1791 &lt;= 'Additional Data'!$V$2, "Low", IF(K1791 &lt;= 'Additional Data'!$V$3, "Medium", "High"))</f>
        <v>Low</v>
      </c>
      <c r="BL1791" t="str">
        <f>IF(L1791 &lt;= 'Additional Data'!$AA$2, "Low", IF(L1791 &lt;= 'Additional Data'!$AA$3, "Medium", "High"))</f>
        <v>Low</v>
      </c>
      <c r="BM1791">
        <v>1790</v>
      </c>
    </row>
    <row r="1792" spans="1:65" x14ac:dyDescent="0.25">
      <c r="A1792">
        <v>58582</v>
      </c>
      <c r="B1792" t="str">
        <f>IF(A1792 &lt;= 'Additional Data'!$B$2,"Low", IF(A1792 &lt;='Additional Data'!$B$3, "Medium", "High"))</f>
        <v>Medium</v>
      </c>
      <c r="C1792">
        <v>0</v>
      </c>
      <c r="D1792">
        <v>1</v>
      </c>
      <c r="E1792">
        <v>15</v>
      </c>
      <c r="F1792" t="str">
        <f t="shared" si="243"/>
        <v>Recent</v>
      </c>
      <c r="G1792">
        <v>402</v>
      </c>
      <c r="H1792">
        <v>35</v>
      </c>
      <c r="I1792">
        <v>106</v>
      </c>
      <c r="J1792">
        <v>101</v>
      </c>
      <c r="K1792">
        <v>77</v>
      </c>
      <c r="L1792">
        <v>42</v>
      </c>
      <c r="M1792">
        <f>INDEX('Additional Data'!$H$2:$M$2, MATCH(MAX(G1792:L1792), G1792:L1792,0))</f>
        <v>0</v>
      </c>
      <c r="N1792">
        <v>2</v>
      </c>
      <c r="O1792">
        <v>9</v>
      </c>
      <c r="P1792">
        <v>2</v>
      </c>
      <c r="Q1792">
        <v>9</v>
      </c>
      <c r="R1792">
        <v>5</v>
      </c>
      <c r="S1792">
        <v>0</v>
      </c>
      <c r="T1792">
        <v>1</v>
      </c>
      <c r="U1792">
        <v>0</v>
      </c>
      <c r="V1792">
        <v>0</v>
      </c>
      <c r="W1792">
        <v>0</v>
      </c>
      <c r="X1792">
        <v>0</v>
      </c>
      <c r="Y1792">
        <v>3</v>
      </c>
      <c r="Z1792">
        <v>11</v>
      </c>
      <c r="AA1792">
        <v>0</v>
      </c>
      <c r="AB1792">
        <v>38</v>
      </c>
      <c r="AC1792" t="str" cm="1">
        <f t="array" ref="AC1792">_xlfn.IFS(AB1792 &lt; 30, "&lt; 30", AB1792 &lt; 40, "30-39", AB1792 &lt; 50, "40-49", AB1792 &gt;= 50, "50+")</f>
        <v>30-39</v>
      </c>
      <c r="AD1792">
        <v>2433</v>
      </c>
      <c r="AE1792">
        <v>0</v>
      </c>
      <c r="AF1792">
        <v>0</v>
      </c>
      <c r="AG1792">
        <v>0</v>
      </c>
      <c r="AH1792">
        <v>1</v>
      </c>
      <c r="AI1792">
        <v>0</v>
      </c>
      <c r="AJ1792" t="str" cm="1">
        <f t="array" ref="AJ179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9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92">
        <v>1</v>
      </c>
      <c r="AM1792">
        <v>0</v>
      </c>
      <c r="AN1792">
        <v>0</v>
      </c>
      <c r="AO1792">
        <v>0</v>
      </c>
      <c r="AP1792">
        <v>0</v>
      </c>
      <c r="AQ1792" t="str" cm="1">
        <f t="array" ref="AQ179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792" t="str" cm="1">
        <f t="array" ref="AR179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792">
        <v>721</v>
      </c>
      <c r="AT1792">
        <v>679</v>
      </c>
      <c r="AU1792">
        <v>1</v>
      </c>
      <c r="AV1792">
        <v>1</v>
      </c>
      <c r="AW1792" t="s">
        <v>46</v>
      </c>
      <c r="AX1792" t="s">
        <v>11</v>
      </c>
      <c r="AY1792" t="str">
        <f t="shared" si="244"/>
        <v>Web</v>
      </c>
      <c r="AZ1792">
        <v>20</v>
      </c>
      <c r="BA1792" t="s">
        <v>48</v>
      </c>
      <c r="BB1792">
        <f t="shared" si="245"/>
        <v>20</v>
      </c>
      <c r="BC1792">
        <f t="shared" si="246"/>
        <v>763</v>
      </c>
      <c r="BD1792">
        <f t="shared" si="247"/>
        <v>9</v>
      </c>
      <c r="BE1792">
        <f t="shared" si="248"/>
        <v>7</v>
      </c>
      <c r="BF1792">
        <f t="shared" si="249"/>
        <v>6</v>
      </c>
      <c r="BG1792">
        <f t="shared" si="250"/>
        <v>22</v>
      </c>
      <c r="BH1792">
        <f t="shared" si="251"/>
        <v>8</v>
      </c>
      <c r="BI1792" t="str">
        <f>VLOOKUP(BH1792,'Additional Data'!$E$1:$F$12,2,FALSE)</f>
        <v>Top Customer</v>
      </c>
      <c r="BJ1792" t="str">
        <f>IF(G1792 &lt;= 'Additional Data'!$Q$2, "Low", IF(G1792 &lt;= 'Additional Data'!$Q$3, "Medium", "High"))</f>
        <v>Medium</v>
      </c>
      <c r="BK1792" t="str">
        <f>IF(K1792 &lt;= 'Additional Data'!$V$2, "Low", IF(K1792 &lt;= 'Additional Data'!$V$3, "Medium", "High"))</f>
        <v>High</v>
      </c>
      <c r="BL1792" t="str">
        <f>IF(L1792 &lt;= 'Additional Data'!$AA$2, "Low", IF(L1792 &lt;= 'Additional Data'!$AA$3, "Medium", "High"))</f>
        <v>Medium</v>
      </c>
      <c r="BM1792">
        <v>1791</v>
      </c>
    </row>
    <row r="1793" spans="1:65" x14ac:dyDescent="0.25">
      <c r="A1793">
        <v>72282</v>
      </c>
      <c r="B1793" t="str">
        <f>IF(A1793 &lt;= 'Additional Data'!$B$2,"Low", IF(A1793 &lt;='Additional Data'!$B$3, "Medium", "High"))</f>
        <v>High</v>
      </c>
      <c r="C1793">
        <v>0</v>
      </c>
      <c r="D1793">
        <v>0</v>
      </c>
      <c r="E1793">
        <v>70</v>
      </c>
      <c r="F1793" t="str">
        <f t="shared" si="243"/>
        <v>Old</v>
      </c>
      <c r="G1793">
        <v>503</v>
      </c>
      <c r="H1793">
        <v>27</v>
      </c>
      <c r="I1793">
        <v>419</v>
      </c>
      <c r="J1793">
        <v>90</v>
      </c>
      <c r="K1793">
        <v>139</v>
      </c>
      <c r="L1793">
        <v>153</v>
      </c>
      <c r="M1793">
        <f>INDEX('Additional Data'!$H$2:$M$2, MATCH(MAX(G1793:L1793), G1793:L1793,0))</f>
        <v>0</v>
      </c>
      <c r="N1793">
        <v>1</v>
      </c>
      <c r="O1793">
        <v>5</v>
      </c>
      <c r="P1793">
        <v>7</v>
      </c>
      <c r="Q1793">
        <v>9</v>
      </c>
      <c r="R1793">
        <v>7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3</v>
      </c>
      <c r="Z1793">
        <v>11</v>
      </c>
      <c r="AA1793">
        <v>1</v>
      </c>
      <c r="AB1793">
        <v>69</v>
      </c>
      <c r="AC1793" t="str" cm="1">
        <f t="array" ref="AC1793">_xlfn.IFS(AB1793 &lt; 30, "&lt; 30", AB1793 &lt; 40, "30-39", AB1793 &lt; 50, "40-49", AB1793 &gt;= 50, "50+")</f>
        <v>50+</v>
      </c>
      <c r="AD1793">
        <v>2504</v>
      </c>
      <c r="AE1793">
        <v>0</v>
      </c>
      <c r="AF1793">
        <v>0</v>
      </c>
      <c r="AG1793">
        <v>1</v>
      </c>
      <c r="AH1793">
        <v>0</v>
      </c>
      <c r="AI1793">
        <v>0</v>
      </c>
      <c r="AJ1793" t="str" cm="1">
        <f t="array" ref="AJ179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79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93">
        <v>0</v>
      </c>
      <c r="AM1793">
        <v>0</v>
      </c>
      <c r="AN1793">
        <v>1</v>
      </c>
      <c r="AO1793">
        <v>0</v>
      </c>
      <c r="AP1793">
        <v>0</v>
      </c>
      <c r="AQ1793" t="str" cm="1">
        <f t="array" ref="AQ179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93" t="str" cm="1">
        <f t="array" ref="AR179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93">
        <v>1178</v>
      </c>
      <c r="AT1793">
        <v>1025</v>
      </c>
      <c r="AU1793">
        <v>0</v>
      </c>
      <c r="AV1793">
        <v>0</v>
      </c>
      <c r="AW1793" t="s">
        <v>43</v>
      </c>
      <c r="AX1793" t="s">
        <v>13</v>
      </c>
      <c r="AY1793" t="str">
        <f t="shared" si="244"/>
        <v>Store</v>
      </c>
      <c r="AZ1793">
        <v>21</v>
      </c>
      <c r="BA1793" t="s">
        <v>44</v>
      </c>
      <c r="BB1793">
        <f t="shared" si="245"/>
        <v>21</v>
      </c>
      <c r="BC1793">
        <f t="shared" si="246"/>
        <v>1331</v>
      </c>
      <c r="BD1793">
        <f t="shared" si="247"/>
        <v>3.0000000000000004</v>
      </c>
      <c r="BE1793">
        <f t="shared" si="248"/>
        <v>8</v>
      </c>
      <c r="BF1793">
        <f t="shared" si="249"/>
        <v>8</v>
      </c>
      <c r="BG1793">
        <f t="shared" si="250"/>
        <v>19</v>
      </c>
      <c r="BH1793">
        <f t="shared" si="251"/>
        <v>7</v>
      </c>
      <c r="BI1793" t="str">
        <f>VLOOKUP(BH1793,'Additional Data'!$E$1:$F$12,2,FALSE)</f>
        <v>Loyal Customer</v>
      </c>
      <c r="BJ1793" t="str">
        <f>IF(G1793 &lt;= 'Additional Data'!$Q$2, "Low", IF(G1793 &lt;= 'Additional Data'!$Q$3, "Medium", "High"))</f>
        <v>Medium</v>
      </c>
      <c r="BK1793" t="str">
        <f>IF(K1793 &lt;= 'Additional Data'!$V$2, "Low", IF(K1793 &lt;= 'Additional Data'!$V$3, "Medium", "High"))</f>
        <v>High</v>
      </c>
      <c r="BL1793" t="str">
        <f>IF(L1793 &lt;= 'Additional Data'!$AA$2, "Low", IF(L1793 &lt;= 'Additional Data'!$AA$3, "Medium", "High"))</f>
        <v>High</v>
      </c>
      <c r="BM1793">
        <v>1792</v>
      </c>
    </row>
    <row r="1794" spans="1:65" x14ac:dyDescent="0.25">
      <c r="A1794">
        <v>50387</v>
      </c>
      <c r="B1794" t="str">
        <f>IF(A1794 &lt;= 'Additional Data'!$B$2,"Low", IF(A1794 &lt;='Additional Data'!$B$3, "Medium", "High"))</f>
        <v>Medium</v>
      </c>
      <c r="C1794">
        <v>0</v>
      </c>
      <c r="D1794">
        <v>2</v>
      </c>
      <c r="E1794">
        <v>91</v>
      </c>
      <c r="F1794" t="str">
        <f t="shared" ref="F1794:F1857" si="252">IF(E1794&lt;=7,"Very Recent",IF(E1794&lt;=30,"Recent",IF(E1794&lt;=60,"Mid","Old")))</f>
        <v>Old</v>
      </c>
      <c r="G1794">
        <v>369</v>
      </c>
      <c r="H1794">
        <v>9</v>
      </c>
      <c r="I1794">
        <v>87</v>
      </c>
      <c r="J1794">
        <v>12</v>
      </c>
      <c r="K1794">
        <v>14</v>
      </c>
      <c r="L1794">
        <v>34</v>
      </c>
      <c r="M1794">
        <f>INDEX('Additional Data'!$H$2:$M$2, MATCH(MAX(G1794:L1794), G1794:L1794,0))</f>
        <v>0</v>
      </c>
      <c r="N1794">
        <v>3</v>
      </c>
      <c r="O1794">
        <v>6</v>
      </c>
      <c r="P1794">
        <v>2</v>
      </c>
      <c r="Q1794">
        <v>8</v>
      </c>
      <c r="R1794">
        <v>5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3</v>
      </c>
      <c r="Z1794">
        <v>11</v>
      </c>
      <c r="AA1794">
        <v>0</v>
      </c>
      <c r="AB1794">
        <v>64</v>
      </c>
      <c r="AC1794" t="str" cm="1">
        <f t="array" ref="AC1794">_xlfn.IFS(AB1794 &lt; 30, "&lt; 30", AB1794 &lt; 40, "30-39", AB1794 &lt; 50, "40-49", AB1794 &gt;= 50, "50+")</f>
        <v>50+</v>
      </c>
      <c r="AD1794">
        <v>2461</v>
      </c>
      <c r="AE1794">
        <v>0</v>
      </c>
      <c r="AF1794">
        <v>1</v>
      </c>
      <c r="AG1794">
        <v>0</v>
      </c>
      <c r="AH1794">
        <v>0</v>
      </c>
      <c r="AI1794">
        <v>0</v>
      </c>
      <c r="AJ1794" t="str" cm="1">
        <f t="array" ref="AJ179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9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94">
        <v>0</v>
      </c>
      <c r="AM1794">
        <v>0</v>
      </c>
      <c r="AN1794">
        <v>1</v>
      </c>
      <c r="AO1794">
        <v>0</v>
      </c>
      <c r="AP1794">
        <v>0</v>
      </c>
      <c r="AQ1794" t="str" cm="1">
        <f t="array" ref="AQ179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94" t="str" cm="1">
        <f t="array" ref="AR179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94">
        <v>491</v>
      </c>
      <c r="AT1794">
        <v>457</v>
      </c>
      <c r="AU1794">
        <v>0</v>
      </c>
      <c r="AV1794">
        <v>2</v>
      </c>
      <c r="AW1794" t="s">
        <v>46</v>
      </c>
      <c r="AX1794" t="s">
        <v>13</v>
      </c>
      <c r="AY1794" t="str">
        <f t="shared" ref="AY1794:AY1857" si="253">IF(AND(O1794 &gt;= P1794, O1794 &gt;= Q1794), "Web", IF(AND(P1794 &gt;= O1794, P1794 &gt;= Q1794), "Catalog", "Store"))</f>
        <v>Store</v>
      </c>
      <c r="AZ1794">
        <v>16</v>
      </c>
      <c r="BA1794" t="s">
        <v>44</v>
      </c>
      <c r="BB1794">
        <f t="shared" ref="BB1794:BB1857" si="254">SUM(O1794:Q1794)</f>
        <v>16</v>
      </c>
      <c r="BC1794">
        <f t="shared" ref="BC1794:BC1857" si="255">SUM(G1794:L1794)</f>
        <v>525</v>
      </c>
      <c r="BD1794">
        <f t="shared" ref="BD1794:BD1857" si="256">(1-_xlfn.PERCENTRANK.INC($E:$E,E1794,1))*10</f>
        <v>0.99999999999999978</v>
      </c>
      <c r="BE1794">
        <f t="shared" ref="BE1794:BE1857" si="257">_xlfn.PERCENTRANK.INC($BB:$BB,BB1794,1)*10</f>
        <v>6</v>
      </c>
      <c r="BF1794">
        <f t="shared" ref="BF1794:BF1857" si="258">_xlfn.PERCENTRANK.INC($BC:$BC,BC1794,1)*10</f>
        <v>5</v>
      </c>
      <c r="BG1794">
        <f t="shared" ref="BG1794:BG1857" si="259">SUM(BD1794:BF1794)</f>
        <v>12</v>
      </c>
      <c r="BH1794">
        <f t="shared" ref="BH1794:BH1857" si="260">_xlfn.PERCENTRANK.INC($BG:$BG,BG1794,1)*10</f>
        <v>3</v>
      </c>
      <c r="BI1794" t="str">
        <f>VLOOKUP(BH1794,'Additional Data'!$E$1:$F$12,2,FALSE)</f>
        <v>At Risk</v>
      </c>
      <c r="BJ1794" t="str">
        <f>IF(G1794 &lt;= 'Additional Data'!$Q$2, "Low", IF(G1794 &lt;= 'Additional Data'!$Q$3, "Medium", "High"))</f>
        <v>Medium</v>
      </c>
      <c r="BK1794" t="str">
        <f>IF(K1794 &lt;= 'Additional Data'!$V$2, "Low", IF(K1794 &lt;= 'Additional Data'!$V$3, "Medium", "High"))</f>
        <v>Medium</v>
      </c>
      <c r="BL1794" t="str">
        <f>IF(L1794 &lt;= 'Additional Data'!$AA$2, "Low", IF(L1794 &lt;= 'Additional Data'!$AA$3, "Medium", "High"))</f>
        <v>Medium</v>
      </c>
      <c r="BM1794">
        <v>1793</v>
      </c>
    </row>
    <row r="1795" spans="1:65" x14ac:dyDescent="0.25">
      <c r="A1795">
        <v>32583</v>
      </c>
      <c r="B1795" t="str">
        <f>IF(A1795 &lt;= 'Additional Data'!$B$2,"Low", IF(A1795 &lt;='Additional Data'!$B$3, "Medium", "High"))</f>
        <v>Low</v>
      </c>
      <c r="C1795">
        <v>1</v>
      </c>
      <c r="D1795">
        <v>1</v>
      </c>
      <c r="E1795">
        <v>10</v>
      </c>
      <c r="F1795" t="str">
        <f t="shared" si="252"/>
        <v>Recent</v>
      </c>
      <c r="G1795">
        <v>5</v>
      </c>
      <c r="H1795">
        <v>0</v>
      </c>
      <c r="I1795">
        <v>3</v>
      </c>
      <c r="J1795">
        <v>0</v>
      </c>
      <c r="K1795">
        <v>0</v>
      </c>
      <c r="L1795">
        <v>1</v>
      </c>
      <c r="M1795">
        <f>INDEX('Additional Data'!$H$2:$M$2, MATCH(MAX(G1795:L1795), G1795:L1795,0))</f>
        <v>0</v>
      </c>
      <c r="N1795">
        <v>1</v>
      </c>
      <c r="O1795">
        <v>1</v>
      </c>
      <c r="P1795">
        <v>0</v>
      </c>
      <c r="Q1795">
        <v>2</v>
      </c>
      <c r="R1795">
        <v>7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3</v>
      </c>
      <c r="Z1795">
        <v>11</v>
      </c>
      <c r="AA1795">
        <v>0</v>
      </c>
      <c r="AB1795">
        <v>59</v>
      </c>
      <c r="AC1795" t="str" cm="1">
        <f t="array" ref="AC1795">_xlfn.IFS(AB1795 &lt; 30, "&lt; 30", AB1795 &lt; 40, "30-39", AB1795 &lt; 50, "40-49", AB1795 &gt;= 50, "50+")</f>
        <v>50+</v>
      </c>
      <c r="AD1795">
        <v>2173</v>
      </c>
      <c r="AE1795">
        <v>0</v>
      </c>
      <c r="AF1795">
        <v>0</v>
      </c>
      <c r="AG1795">
        <v>0</v>
      </c>
      <c r="AH1795">
        <v>1</v>
      </c>
      <c r="AI1795">
        <v>0</v>
      </c>
      <c r="AJ1795" t="str" cm="1">
        <f t="array" ref="AJ179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9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95">
        <v>0</v>
      </c>
      <c r="AM1795">
        <v>0</v>
      </c>
      <c r="AN1795">
        <v>0</v>
      </c>
      <c r="AO1795">
        <v>0</v>
      </c>
      <c r="AP1795">
        <v>1</v>
      </c>
      <c r="AQ1795" t="str" cm="1">
        <f t="array" ref="AQ179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795" t="str" cm="1">
        <f t="array" ref="AR179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95">
        <v>8</v>
      </c>
      <c r="AT1795">
        <v>7</v>
      </c>
      <c r="AU1795">
        <v>0</v>
      </c>
      <c r="AV1795">
        <v>2</v>
      </c>
      <c r="AW1795" t="s">
        <v>45</v>
      </c>
      <c r="AX1795" t="s">
        <v>13</v>
      </c>
      <c r="AY1795" t="str">
        <f t="shared" si="253"/>
        <v>Store</v>
      </c>
      <c r="AZ1795">
        <v>3</v>
      </c>
      <c r="BA1795" t="s">
        <v>44</v>
      </c>
      <c r="BB1795">
        <f t="shared" si="254"/>
        <v>3</v>
      </c>
      <c r="BC1795">
        <f t="shared" si="255"/>
        <v>9</v>
      </c>
      <c r="BD1795">
        <f t="shared" si="256"/>
        <v>9</v>
      </c>
      <c r="BE1795">
        <f t="shared" si="257"/>
        <v>0</v>
      </c>
      <c r="BF1795">
        <f t="shared" si="258"/>
        <v>0</v>
      </c>
      <c r="BG1795">
        <f t="shared" si="259"/>
        <v>9</v>
      </c>
      <c r="BH1795">
        <f t="shared" si="260"/>
        <v>2</v>
      </c>
      <c r="BI1795" t="str">
        <f>VLOOKUP(BH1795,'Additional Data'!$E$1:$F$12,2,FALSE)</f>
        <v>Churned Customer</v>
      </c>
      <c r="BJ1795" t="str">
        <f>IF(G1795 &lt;= 'Additional Data'!$Q$2, "Low", IF(G1795 &lt;= 'Additional Data'!$Q$3, "Medium", "High"))</f>
        <v>Low</v>
      </c>
      <c r="BK1795" t="str">
        <f>IF(K1795 &lt;= 'Additional Data'!$V$2, "Low", IF(K1795 &lt;= 'Additional Data'!$V$3, "Medium", "High"))</f>
        <v>Low</v>
      </c>
      <c r="BL1795" t="str">
        <f>IF(L1795 &lt;= 'Additional Data'!$AA$2, "Low", IF(L1795 &lt;= 'Additional Data'!$AA$3, "Medium", "High"))</f>
        <v>Low</v>
      </c>
      <c r="BM1795">
        <v>1794</v>
      </c>
    </row>
    <row r="1796" spans="1:65" x14ac:dyDescent="0.25">
      <c r="A1796">
        <v>62568</v>
      </c>
      <c r="B1796" t="str">
        <f>IF(A1796 &lt;= 'Additional Data'!$B$2,"Low", IF(A1796 &lt;='Additional Data'!$B$3, "Medium", "High"))</f>
        <v>Medium</v>
      </c>
      <c r="C1796">
        <v>0</v>
      </c>
      <c r="D1796">
        <v>1</v>
      </c>
      <c r="E1796">
        <v>99</v>
      </c>
      <c r="F1796" t="str">
        <f t="shared" si="252"/>
        <v>Old</v>
      </c>
      <c r="G1796">
        <v>362</v>
      </c>
      <c r="H1796">
        <v>17</v>
      </c>
      <c r="I1796">
        <v>398</v>
      </c>
      <c r="J1796">
        <v>80</v>
      </c>
      <c r="K1796">
        <v>35</v>
      </c>
      <c r="L1796">
        <v>61</v>
      </c>
      <c r="M1796">
        <f>INDEX('Additional Data'!$H$2:$M$2, MATCH(MAX(G1796:L1796), G1796:L1796,0))</f>
        <v>0</v>
      </c>
      <c r="N1796">
        <v>3</v>
      </c>
      <c r="O1796">
        <v>5</v>
      </c>
      <c r="P1796">
        <v>3</v>
      </c>
      <c r="Q1796">
        <v>5</v>
      </c>
      <c r="R1796">
        <v>4</v>
      </c>
      <c r="S1796">
        <v>0</v>
      </c>
      <c r="T1796">
        <v>0</v>
      </c>
      <c r="U1796">
        <v>0</v>
      </c>
      <c r="V1796">
        <v>1</v>
      </c>
      <c r="W1796">
        <v>0</v>
      </c>
      <c r="X1796">
        <v>0</v>
      </c>
      <c r="Y1796">
        <v>3</v>
      </c>
      <c r="Z1796">
        <v>11</v>
      </c>
      <c r="AA1796">
        <v>0</v>
      </c>
      <c r="AB1796">
        <v>58</v>
      </c>
      <c r="AC1796" t="str" cm="1">
        <f t="array" ref="AC1796">_xlfn.IFS(AB1796 &lt; 30, "&lt; 30", AB1796 &lt; 40, "30-39", AB1796 &lt; 50, "40-49", AB1796 &gt;= 50, "50+")</f>
        <v>50+</v>
      </c>
      <c r="AD1796">
        <v>2242</v>
      </c>
      <c r="AE1796">
        <v>0</v>
      </c>
      <c r="AF1796">
        <v>0</v>
      </c>
      <c r="AG1796">
        <v>0</v>
      </c>
      <c r="AH1796">
        <v>1</v>
      </c>
      <c r="AI1796">
        <v>0</v>
      </c>
      <c r="AJ1796" t="str" cm="1">
        <f t="array" ref="AJ179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79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96">
        <v>0</v>
      </c>
      <c r="AM1796">
        <v>0</v>
      </c>
      <c r="AN1796">
        <v>1</v>
      </c>
      <c r="AO1796">
        <v>0</v>
      </c>
      <c r="AP1796">
        <v>0</v>
      </c>
      <c r="AQ1796" t="str" cm="1">
        <f t="array" ref="AQ179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96" t="str" cm="1">
        <f t="array" ref="AR179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96">
        <v>892</v>
      </c>
      <c r="AT1796">
        <v>831</v>
      </c>
      <c r="AU1796">
        <v>1</v>
      </c>
      <c r="AV1796">
        <v>1</v>
      </c>
      <c r="AW1796" t="s">
        <v>46</v>
      </c>
      <c r="AX1796" t="s">
        <v>11</v>
      </c>
      <c r="AY1796" t="str">
        <f t="shared" si="253"/>
        <v>Web</v>
      </c>
      <c r="AZ1796">
        <v>13</v>
      </c>
      <c r="BA1796" t="s">
        <v>48</v>
      </c>
      <c r="BB1796">
        <f t="shared" si="254"/>
        <v>13</v>
      </c>
      <c r="BC1796">
        <f t="shared" si="255"/>
        <v>953</v>
      </c>
      <c r="BD1796">
        <f t="shared" si="256"/>
        <v>0.99999999999999978</v>
      </c>
      <c r="BE1796">
        <f t="shared" si="257"/>
        <v>5</v>
      </c>
      <c r="BF1796">
        <f t="shared" si="258"/>
        <v>7</v>
      </c>
      <c r="BG1796">
        <f t="shared" si="259"/>
        <v>13</v>
      </c>
      <c r="BH1796">
        <f t="shared" si="260"/>
        <v>3</v>
      </c>
      <c r="BI1796" t="str">
        <f>VLOOKUP(BH1796,'Additional Data'!$E$1:$F$12,2,FALSE)</f>
        <v>At Risk</v>
      </c>
      <c r="BJ1796" t="str">
        <f>IF(G1796 &lt;= 'Additional Data'!$Q$2, "Low", IF(G1796 &lt;= 'Additional Data'!$Q$3, "Medium", "High"))</f>
        <v>Medium</v>
      </c>
      <c r="BK1796" t="str">
        <f>IF(K1796 &lt;= 'Additional Data'!$V$2, "Low", IF(K1796 &lt;= 'Additional Data'!$V$3, "Medium", "High"))</f>
        <v>High</v>
      </c>
      <c r="BL1796" t="str">
        <f>IF(L1796 &lt;= 'Additional Data'!$AA$2, "Low", IF(L1796 &lt;= 'Additional Data'!$AA$3, "Medium", "High"))</f>
        <v>High</v>
      </c>
      <c r="BM1796">
        <v>1795</v>
      </c>
    </row>
    <row r="1797" spans="1:65" x14ac:dyDescent="0.25">
      <c r="A1797">
        <v>44635</v>
      </c>
      <c r="B1797" t="str">
        <f>IF(A1797 &lt;= 'Additional Data'!$B$2,"Low", IF(A1797 &lt;='Additional Data'!$B$3, "Medium", "High"))</f>
        <v>Medium</v>
      </c>
      <c r="C1797">
        <v>1</v>
      </c>
      <c r="D1797">
        <v>1</v>
      </c>
      <c r="E1797">
        <v>25</v>
      </c>
      <c r="F1797" t="str">
        <f t="shared" si="252"/>
        <v>Recent</v>
      </c>
      <c r="G1797">
        <v>56</v>
      </c>
      <c r="H1797">
        <v>0</v>
      </c>
      <c r="I1797">
        <v>9</v>
      </c>
      <c r="J1797">
        <v>0</v>
      </c>
      <c r="K1797">
        <v>0</v>
      </c>
      <c r="L1797">
        <v>3</v>
      </c>
      <c r="M1797">
        <f>INDEX('Additional Data'!$H$2:$M$2, MATCH(MAX(G1797:L1797), G1797:L1797,0))</f>
        <v>0</v>
      </c>
      <c r="N1797">
        <v>2</v>
      </c>
      <c r="O1797">
        <v>2</v>
      </c>
      <c r="P1797">
        <v>0</v>
      </c>
      <c r="Q1797">
        <v>3</v>
      </c>
      <c r="R1797">
        <v>7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3</v>
      </c>
      <c r="Z1797">
        <v>11</v>
      </c>
      <c r="AA1797">
        <v>0</v>
      </c>
      <c r="AB1797">
        <v>49</v>
      </c>
      <c r="AC1797" t="str" cm="1">
        <f t="array" ref="AC1797">_xlfn.IFS(AB1797 &lt; 30, "&lt; 30", AB1797 &lt; 40, "30-39", AB1797 &lt; 50, "40-49", AB1797 &gt;= 50, "50+")</f>
        <v>40-49</v>
      </c>
      <c r="AD1797">
        <v>2420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 t="str" cm="1">
        <f t="array" ref="AJ179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79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97">
        <v>0</v>
      </c>
      <c r="AM1797">
        <v>0</v>
      </c>
      <c r="AN1797">
        <v>0</v>
      </c>
      <c r="AO1797">
        <v>1</v>
      </c>
      <c r="AP1797">
        <v>0</v>
      </c>
      <c r="AQ1797" t="str" cm="1">
        <f t="array" ref="AQ179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797" t="str" cm="1">
        <f t="array" ref="AR179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97">
        <v>65</v>
      </c>
      <c r="AT1797">
        <v>62</v>
      </c>
      <c r="AU1797">
        <v>0</v>
      </c>
      <c r="AV1797">
        <v>2</v>
      </c>
      <c r="AW1797" t="s">
        <v>47</v>
      </c>
      <c r="AX1797" t="s">
        <v>13</v>
      </c>
      <c r="AY1797" t="str">
        <f t="shared" si="253"/>
        <v>Store</v>
      </c>
      <c r="AZ1797">
        <v>5</v>
      </c>
      <c r="BA1797" t="s">
        <v>44</v>
      </c>
      <c r="BB1797">
        <f t="shared" si="254"/>
        <v>5</v>
      </c>
      <c r="BC1797">
        <f t="shared" si="255"/>
        <v>68</v>
      </c>
      <c r="BD1797">
        <f t="shared" si="256"/>
        <v>8</v>
      </c>
      <c r="BE1797">
        <f t="shared" si="257"/>
        <v>1</v>
      </c>
      <c r="BF1797">
        <f t="shared" si="258"/>
        <v>2</v>
      </c>
      <c r="BG1797">
        <f t="shared" si="259"/>
        <v>11</v>
      </c>
      <c r="BH1797">
        <f t="shared" si="260"/>
        <v>3</v>
      </c>
      <c r="BI1797" t="str">
        <f>VLOOKUP(BH1797,'Additional Data'!$E$1:$F$12,2,FALSE)</f>
        <v>At Risk</v>
      </c>
      <c r="BJ1797" t="str">
        <f>IF(G1797 &lt;= 'Additional Data'!$Q$2, "Low", IF(G1797 &lt;= 'Additional Data'!$Q$3, "Medium", "High"))</f>
        <v>Medium</v>
      </c>
      <c r="BK1797" t="str">
        <f>IF(K1797 &lt;= 'Additional Data'!$V$2, "Low", IF(K1797 &lt;= 'Additional Data'!$V$3, "Medium", "High"))</f>
        <v>Low</v>
      </c>
      <c r="BL1797" t="str">
        <f>IF(L1797 &lt;= 'Additional Data'!$AA$2, "Low", IF(L1797 &lt;= 'Additional Data'!$AA$3, "Medium", "High"))</f>
        <v>Low</v>
      </c>
      <c r="BM1797">
        <v>1796</v>
      </c>
    </row>
    <row r="1798" spans="1:65" x14ac:dyDescent="0.25">
      <c r="A1798">
        <v>33316</v>
      </c>
      <c r="B1798" t="str">
        <f>IF(A1798 &lt;= 'Additional Data'!$B$2,"Low", IF(A1798 &lt;='Additional Data'!$B$3, "Medium", "High"))</f>
        <v>Low</v>
      </c>
      <c r="C1798">
        <v>1</v>
      </c>
      <c r="D1798">
        <v>1</v>
      </c>
      <c r="E1798">
        <v>34</v>
      </c>
      <c r="F1798" t="str">
        <f t="shared" si="252"/>
        <v>Mid</v>
      </c>
      <c r="G1798">
        <v>79</v>
      </c>
      <c r="H1798">
        <v>1</v>
      </c>
      <c r="I1798">
        <v>31</v>
      </c>
      <c r="J1798">
        <v>4</v>
      </c>
      <c r="K1798">
        <v>4</v>
      </c>
      <c r="L1798">
        <v>12</v>
      </c>
      <c r="M1798">
        <f>INDEX('Additional Data'!$H$2:$M$2, MATCH(MAX(G1798:L1798), G1798:L1798,0))</f>
        <v>0</v>
      </c>
      <c r="N1798">
        <v>3</v>
      </c>
      <c r="O1798">
        <v>2</v>
      </c>
      <c r="P1798">
        <v>1</v>
      </c>
      <c r="Q1798">
        <v>4</v>
      </c>
      <c r="R1798">
        <v>6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3</v>
      </c>
      <c r="Z1798">
        <v>11</v>
      </c>
      <c r="AA1798">
        <v>0</v>
      </c>
      <c r="AB1798">
        <v>49</v>
      </c>
      <c r="AC1798" t="str" cm="1">
        <f t="array" ref="AC1798">_xlfn.IFS(AB1798 &lt; 30, "&lt; 30", AB1798 &lt; 40, "30-39", AB1798 &lt; 50, "40-49", AB1798 &gt;= 50, "50+")</f>
        <v>40-49</v>
      </c>
      <c r="AD1798">
        <v>2427</v>
      </c>
      <c r="AE1798">
        <v>0</v>
      </c>
      <c r="AF1798">
        <v>0</v>
      </c>
      <c r="AG1798">
        <v>1</v>
      </c>
      <c r="AH1798">
        <v>0</v>
      </c>
      <c r="AI1798">
        <v>0</v>
      </c>
      <c r="AJ1798" t="str" cm="1">
        <f t="array" ref="AJ179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79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798">
        <v>0</v>
      </c>
      <c r="AM1798">
        <v>0</v>
      </c>
      <c r="AN1798">
        <v>0</v>
      </c>
      <c r="AO1798">
        <v>1</v>
      </c>
      <c r="AP1798">
        <v>0</v>
      </c>
      <c r="AQ1798" t="str" cm="1">
        <f t="array" ref="AQ179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798" t="str" cm="1">
        <f t="array" ref="AR179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798">
        <v>119</v>
      </c>
      <c r="AT1798">
        <v>107</v>
      </c>
      <c r="AU1798">
        <v>0</v>
      </c>
      <c r="AV1798">
        <v>2</v>
      </c>
      <c r="AW1798" t="s">
        <v>47</v>
      </c>
      <c r="AX1798" t="s">
        <v>13</v>
      </c>
      <c r="AY1798" t="str">
        <f t="shared" si="253"/>
        <v>Store</v>
      </c>
      <c r="AZ1798">
        <v>7</v>
      </c>
      <c r="BA1798" t="s">
        <v>44</v>
      </c>
      <c r="BB1798">
        <f t="shared" si="254"/>
        <v>7</v>
      </c>
      <c r="BC1798">
        <f t="shared" si="255"/>
        <v>131</v>
      </c>
      <c r="BD1798">
        <f t="shared" si="256"/>
        <v>7</v>
      </c>
      <c r="BE1798">
        <f t="shared" si="257"/>
        <v>3</v>
      </c>
      <c r="BF1798">
        <f t="shared" si="258"/>
        <v>3</v>
      </c>
      <c r="BG1798">
        <f t="shared" si="259"/>
        <v>13</v>
      </c>
      <c r="BH1798">
        <f t="shared" si="260"/>
        <v>3</v>
      </c>
      <c r="BI1798" t="str">
        <f>VLOOKUP(BH1798,'Additional Data'!$E$1:$F$12,2,FALSE)</f>
        <v>At Risk</v>
      </c>
      <c r="BJ1798" t="str">
        <f>IF(G1798 &lt;= 'Additional Data'!$Q$2, "Low", IF(G1798 &lt;= 'Additional Data'!$Q$3, "Medium", "High"))</f>
        <v>Medium</v>
      </c>
      <c r="BK1798" t="str">
        <f>IF(K1798 &lt;= 'Additional Data'!$V$2, "Low", IF(K1798 &lt;= 'Additional Data'!$V$3, "Medium", "High"))</f>
        <v>Medium</v>
      </c>
      <c r="BL1798" t="str">
        <f>IF(L1798 &lt;= 'Additional Data'!$AA$2, "Low", IF(L1798 &lt;= 'Additional Data'!$AA$3, "Medium", "High"))</f>
        <v>Medium</v>
      </c>
      <c r="BM1798">
        <v>1797</v>
      </c>
    </row>
    <row r="1799" spans="1:65" x14ac:dyDescent="0.25">
      <c r="A1799">
        <v>63967</v>
      </c>
      <c r="B1799" t="str">
        <f>IF(A1799 &lt;= 'Additional Data'!$B$2,"Low", IF(A1799 &lt;='Additional Data'!$B$3, "Medium", "High"))</f>
        <v>Medium</v>
      </c>
      <c r="C1799">
        <v>0</v>
      </c>
      <c r="D1799">
        <v>1</v>
      </c>
      <c r="E1799">
        <v>57</v>
      </c>
      <c r="F1799" t="str">
        <f t="shared" si="252"/>
        <v>Mid</v>
      </c>
      <c r="G1799">
        <v>387</v>
      </c>
      <c r="H1799">
        <v>84</v>
      </c>
      <c r="I1799">
        <v>141</v>
      </c>
      <c r="J1799">
        <v>73</v>
      </c>
      <c r="K1799">
        <v>35</v>
      </c>
      <c r="L1799">
        <v>162</v>
      </c>
      <c r="M1799">
        <f>INDEX('Additional Data'!$H$2:$M$2, MATCH(MAX(G1799:L1799), G1799:L1799,0))</f>
        <v>0</v>
      </c>
      <c r="N1799">
        <v>3</v>
      </c>
      <c r="O1799">
        <v>4</v>
      </c>
      <c r="P1799">
        <v>4</v>
      </c>
      <c r="Q1799">
        <v>12</v>
      </c>
      <c r="R1799">
        <v>2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3</v>
      </c>
      <c r="Z1799">
        <v>11</v>
      </c>
      <c r="AA1799">
        <v>0</v>
      </c>
      <c r="AB1799">
        <v>52</v>
      </c>
      <c r="AC1799" t="str" cm="1">
        <f t="array" ref="AC1799">_xlfn.IFS(AB1799 &lt; 30, "&lt; 30", AB1799 &lt; 40, "30-39", AB1799 &lt; 50, "40-49", AB1799 &gt;= 50, "50+")</f>
        <v>50+</v>
      </c>
      <c r="AD1799">
        <v>2483</v>
      </c>
      <c r="AE1799">
        <v>0</v>
      </c>
      <c r="AF1799">
        <v>1</v>
      </c>
      <c r="AG1799">
        <v>0</v>
      </c>
      <c r="AH1799">
        <v>0</v>
      </c>
      <c r="AI1799">
        <v>0</v>
      </c>
      <c r="AJ1799" t="str" cm="1">
        <f t="array" ref="AJ179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79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799">
        <v>0</v>
      </c>
      <c r="AM1799">
        <v>0</v>
      </c>
      <c r="AN1799">
        <v>1</v>
      </c>
      <c r="AO1799">
        <v>0</v>
      </c>
      <c r="AP1799">
        <v>0</v>
      </c>
      <c r="AQ1799" t="str" cm="1">
        <f t="array" ref="AQ179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799" t="str" cm="1">
        <f t="array" ref="AR179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799">
        <v>720</v>
      </c>
      <c r="AT1799">
        <v>558</v>
      </c>
      <c r="AU1799">
        <v>0</v>
      </c>
      <c r="AV1799">
        <v>1</v>
      </c>
      <c r="AW1799" t="s">
        <v>46</v>
      </c>
      <c r="AX1799" t="s">
        <v>13</v>
      </c>
      <c r="AY1799" t="str">
        <f t="shared" si="253"/>
        <v>Store</v>
      </c>
      <c r="AZ1799">
        <v>20</v>
      </c>
      <c r="BA1799" t="s">
        <v>44</v>
      </c>
      <c r="BB1799">
        <f t="shared" si="254"/>
        <v>20</v>
      </c>
      <c r="BC1799">
        <f t="shared" si="255"/>
        <v>882</v>
      </c>
      <c r="BD1799">
        <f t="shared" si="256"/>
        <v>5</v>
      </c>
      <c r="BE1799">
        <f t="shared" si="257"/>
        <v>7</v>
      </c>
      <c r="BF1799">
        <f t="shared" si="258"/>
        <v>6</v>
      </c>
      <c r="BG1799">
        <f t="shared" si="259"/>
        <v>18</v>
      </c>
      <c r="BH1799">
        <f t="shared" si="260"/>
        <v>6</v>
      </c>
      <c r="BI1799" t="str">
        <f>VLOOKUP(BH1799,'Additional Data'!$E$1:$F$12,2,FALSE)</f>
        <v>Loyal Customer</v>
      </c>
      <c r="BJ1799" t="str">
        <f>IF(G1799 &lt;= 'Additional Data'!$Q$2, "Low", IF(G1799 &lt;= 'Additional Data'!$Q$3, "Medium", "High"))</f>
        <v>Medium</v>
      </c>
      <c r="BK1799" t="str">
        <f>IF(K1799 &lt;= 'Additional Data'!$V$2, "Low", IF(K1799 &lt;= 'Additional Data'!$V$3, "Medium", "High"))</f>
        <v>High</v>
      </c>
      <c r="BL1799" t="str">
        <f>IF(L1799 &lt;= 'Additional Data'!$AA$2, "Low", IF(L1799 &lt;= 'Additional Data'!$AA$3, "Medium", "High"))</f>
        <v>High</v>
      </c>
      <c r="BM1799">
        <v>1798</v>
      </c>
    </row>
    <row r="1800" spans="1:65" x14ac:dyDescent="0.25">
      <c r="A1800">
        <v>52513</v>
      </c>
      <c r="B1800" t="str">
        <f>IF(A1800 &lt;= 'Additional Data'!$B$2,"Low", IF(A1800 &lt;='Additional Data'!$B$3, "Medium", "High"))</f>
        <v>Medium</v>
      </c>
      <c r="C1800">
        <v>0</v>
      </c>
      <c r="D1800">
        <v>0</v>
      </c>
      <c r="E1800">
        <v>84</v>
      </c>
      <c r="F1800" t="str">
        <f t="shared" si="252"/>
        <v>Old</v>
      </c>
      <c r="G1800">
        <v>367</v>
      </c>
      <c r="H1800">
        <v>17</v>
      </c>
      <c r="I1800">
        <v>241</v>
      </c>
      <c r="J1800">
        <v>104</v>
      </c>
      <c r="K1800">
        <v>188</v>
      </c>
      <c r="L1800">
        <v>232</v>
      </c>
      <c r="M1800">
        <f>INDEX('Additional Data'!$H$2:$M$2, MATCH(MAX(G1800:L1800), G1800:L1800,0))</f>
        <v>0</v>
      </c>
      <c r="N1800">
        <v>2</v>
      </c>
      <c r="O1800">
        <v>9</v>
      </c>
      <c r="P1800">
        <v>5</v>
      </c>
      <c r="Q1800">
        <v>9</v>
      </c>
      <c r="R1800">
        <v>7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3</v>
      </c>
      <c r="Z1800">
        <v>11</v>
      </c>
      <c r="AA1800">
        <v>0</v>
      </c>
      <c r="AB1800">
        <v>42</v>
      </c>
      <c r="AC1800" t="str" cm="1">
        <f t="array" ref="AC1800">_xlfn.IFS(AB1800 &lt; 30, "&lt; 30", AB1800 &lt; 40, "30-39", AB1800 &lt; 50, "40-49", AB1800 &gt;= 50, "50+")</f>
        <v>40-49</v>
      </c>
      <c r="AD1800">
        <v>2822</v>
      </c>
      <c r="AE1800">
        <v>0</v>
      </c>
      <c r="AF1800">
        <v>0</v>
      </c>
      <c r="AG1800">
        <v>0</v>
      </c>
      <c r="AH1800">
        <v>1</v>
      </c>
      <c r="AI1800">
        <v>0</v>
      </c>
      <c r="AJ1800" t="str" cm="1">
        <f t="array" ref="AJ180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80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00">
        <v>1</v>
      </c>
      <c r="AM1800">
        <v>0</v>
      </c>
      <c r="AN1800">
        <v>0</v>
      </c>
      <c r="AO1800">
        <v>0</v>
      </c>
      <c r="AP1800">
        <v>0</v>
      </c>
      <c r="AQ1800" t="str" cm="1">
        <f t="array" ref="AQ180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800" t="str" cm="1">
        <f t="array" ref="AR180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800">
        <v>917</v>
      </c>
      <c r="AT1800">
        <v>685</v>
      </c>
      <c r="AU1800">
        <v>0</v>
      </c>
      <c r="AV1800">
        <v>0</v>
      </c>
      <c r="AW1800" t="s">
        <v>46</v>
      </c>
      <c r="AX1800" t="s">
        <v>11</v>
      </c>
      <c r="AY1800" t="str">
        <f t="shared" si="253"/>
        <v>Web</v>
      </c>
      <c r="AZ1800">
        <v>23</v>
      </c>
      <c r="BA1800" t="s">
        <v>44</v>
      </c>
      <c r="BB1800">
        <f t="shared" si="254"/>
        <v>23</v>
      </c>
      <c r="BC1800">
        <f t="shared" si="255"/>
        <v>1149</v>
      </c>
      <c r="BD1800">
        <f t="shared" si="256"/>
        <v>1.9999999999999996</v>
      </c>
      <c r="BE1800">
        <f t="shared" si="257"/>
        <v>9</v>
      </c>
      <c r="BF1800">
        <f t="shared" si="258"/>
        <v>7</v>
      </c>
      <c r="BG1800">
        <f t="shared" si="259"/>
        <v>18</v>
      </c>
      <c r="BH1800">
        <f t="shared" si="260"/>
        <v>6</v>
      </c>
      <c r="BI1800" t="str">
        <f>VLOOKUP(BH1800,'Additional Data'!$E$1:$F$12,2,FALSE)</f>
        <v>Loyal Customer</v>
      </c>
      <c r="BJ1800" t="str">
        <f>IF(G1800 &lt;= 'Additional Data'!$Q$2, "Low", IF(G1800 &lt;= 'Additional Data'!$Q$3, "Medium", "High"))</f>
        <v>Medium</v>
      </c>
      <c r="BK1800" t="str">
        <f>IF(K1800 &lt;= 'Additional Data'!$V$2, "Low", IF(K1800 &lt;= 'Additional Data'!$V$3, "Medium", "High"))</f>
        <v>High</v>
      </c>
      <c r="BL1800" t="str">
        <f>IF(L1800 &lt;= 'Additional Data'!$AA$2, "Low", IF(L1800 &lt;= 'Additional Data'!$AA$3, "Medium", "High"))</f>
        <v>High</v>
      </c>
      <c r="BM1800">
        <v>1799</v>
      </c>
    </row>
    <row r="1801" spans="1:65" x14ac:dyDescent="0.25">
      <c r="A1801">
        <v>25293</v>
      </c>
      <c r="B1801" t="str">
        <f>IF(A1801 &lt;= 'Additional Data'!$B$2,"Low", IF(A1801 &lt;='Additional Data'!$B$3, "Medium", "High"))</f>
        <v>Low</v>
      </c>
      <c r="C1801">
        <v>1</v>
      </c>
      <c r="D1801">
        <v>0</v>
      </c>
      <c r="E1801">
        <v>51</v>
      </c>
      <c r="F1801" t="str">
        <f t="shared" si="252"/>
        <v>Mid</v>
      </c>
      <c r="G1801">
        <v>15</v>
      </c>
      <c r="H1801">
        <v>0</v>
      </c>
      <c r="I1801">
        <v>11</v>
      </c>
      <c r="J1801">
        <v>0</v>
      </c>
      <c r="K1801">
        <v>2</v>
      </c>
      <c r="L1801">
        <v>9</v>
      </c>
      <c r="M1801">
        <f>INDEX('Additional Data'!$H$2:$M$2, MATCH(MAX(G1801:L1801), G1801:L1801,0))</f>
        <v>0</v>
      </c>
      <c r="N1801">
        <v>1</v>
      </c>
      <c r="O1801">
        <v>1</v>
      </c>
      <c r="P1801">
        <v>1</v>
      </c>
      <c r="Q1801">
        <v>2</v>
      </c>
      <c r="R1801">
        <v>8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3</v>
      </c>
      <c r="Z1801">
        <v>11</v>
      </c>
      <c r="AA1801">
        <v>0</v>
      </c>
      <c r="AB1801">
        <v>51</v>
      </c>
      <c r="AC1801" t="str" cm="1">
        <f t="array" ref="AC1801">_xlfn.IFS(AB1801 &lt; 30, "&lt; 30", AB1801 &lt; 40, "30-39", AB1801 &lt; 50, "40-49", AB1801 &gt;= 50, "50+")</f>
        <v>50+</v>
      </c>
      <c r="AD1801">
        <v>2446</v>
      </c>
      <c r="AE1801">
        <v>0</v>
      </c>
      <c r="AF1801">
        <v>1</v>
      </c>
      <c r="AG1801">
        <v>0</v>
      </c>
      <c r="AH1801">
        <v>0</v>
      </c>
      <c r="AI1801">
        <v>0</v>
      </c>
      <c r="AJ1801" t="str" cm="1">
        <f t="array" ref="AJ180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0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01">
        <v>0</v>
      </c>
      <c r="AM1801">
        <v>0</v>
      </c>
      <c r="AN1801">
        <v>1</v>
      </c>
      <c r="AO1801">
        <v>0</v>
      </c>
      <c r="AP1801">
        <v>0</v>
      </c>
      <c r="AQ1801" t="str" cm="1">
        <f t="array" ref="AQ180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01" t="str" cm="1">
        <f t="array" ref="AR180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01">
        <v>28</v>
      </c>
      <c r="AT1801">
        <v>19</v>
      </c>
      <c r="AU1801">
        <v>0</v>
      </c>
      <c r="AV1801">
        <v>1</v>
      </c>
      <c r="AW1801" t="s">
        <v>45</v>
      </c>
      <c r="AX1801" t="s">
        <v>13</v>
      </c>
      <c r="AY1801" t="str">
        <f t="shared" si="253"/>
        <v>Store</v>
      </c>
      <c r="AZ1801">
        <v>4</v>
      </c>
      <c r="BA1801" t="s">
        <v>44</v>
      </c>
      <c r="BB1801">
        <f t="shared" si="254"/>
        <v>4</v>
      </c>
      <c r="BC1801">
        <f t="shared" si="255"/>
        <v>37</v>
      </c>
      <c r="BD1801">
        <f t="shared" si="256"/>
        <v>5</v>
      </c>
      <c r="BE1801">
        <f t="shared" si="257"/>
        <v>0</v>
      </c>
      <c r="BF1801">
        <f t="shared" si="258"/>
        <v>1</v>
      </c>
      <c r="BG1801">
        <f t="shared" si="259"/>
        <v>6</v>
      </c>
      <c r="BH1801">
        <f t="shared" si="260"/>
        <v>0</v>
      </c>
      <c r="BI1801" t="str">
        <f>VLOOKUP(BH1801,'Additional Data'!$E$1:$F$12,2,FALSE)</f>
        <v>Churned Customer</v>
      </c>
      <c r="BJ1801" t="str">
        <f>IF(G1801 &lt;= 'Additional Data'!$Q$2, "Low", IF(G1801 &lt;= 'Additional Data'!$Q$3, "Medium", "High"))</f>
        <v>Low</v>
      </c>
      <c r="BK1801" t="str">
        <f>IF(K1801 &lt;= 'Additional Data'!$V$2, "Low", IF(K1801 &lt;= 'Additional Data'!$V$3, "Medium", "High"))</f>
        <v>Medium</v>
      </c>
      <c r="BL1801" t="str">
        <f>IF(L1801 &lt;= 'Additional Data'!$AA$2, "Low", IF(L1801 &lt;= 'Additional Data'!$AA$3, "Medium", "High"))</f>
        <v>Low</v>
      </c>
      <c r="BM1801">
        <v>1800</v>
      </c>
    </row>
    <row r="1802" spans="1:65" x14ac:dyDescent="0.25">
      <c r="A1802">
        <v>54111</v>
      </c>
      <c r="B1802" t="str">
        <f>IF(A1802 &lt;= 'Additional Data'!$B$2,"Low", IF(A1802 &lt;='Additional Data'!$B$3, "Medium", "High"))</f>
        <v>Medium</v>
      </c>
      <c r="C1802">
        <v>0</v>
      </c>
      <c r="D1802">
        <v>1</v>
      </c>
      <c r="E1802">
        <v>97</v>
      </c>
      <c r="F1802" t="str">
        <f t="shared" si="252"/>
        <v>Old</v>
      </c>
      <c r="G1802">
        <v>267</v>
      </c>
      <c r="H1802">
        <v>6</v>
      </c>
      <c r="I1802">
        <v>54</v>
      </c>
      <c r="J1802">
        <v>8</v>
      </c>
      <c r="K1802">
        <v>3</v>
      </c>
      <c r="L1802">
        <v>50</v>
      </c>
      <c r="M1802">
        <f>INDEX('Additional Data'!$H$2:$M$2, MATCH(MAX(G1802:L1802), G1802:L1802,0))</f>
        <v>0</v>
      </c>
      <c r="N1802">
        <v>2</v>
      </c>
      <c r="O1802">
        <v>5</v>
      </c>
      <c r="P1802">
        <v>2</v>
      </c>
      <c r="Q1802">
        <v>6</v>
      </c>
      <c r="R1802">
        <v>5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3</v>
      </c>
      <c r="Z1802">
        <v>11</v>
      </c>
      <c r="AA1802">
        <v>0</v>
      </c>
      <c r="AB1802">
        <v>55</v>
      </c>
      <c r="AC1802" t="str" cm="1">
        <f t="array" ref="AC1802">_xlfn.IFS(AB1802 &lt; 30, "&lt; 30", AB1802 &lt; 40, "30-39", AB1802 &lt; 50, "40-49", AB1802 &gt;= 50, "50+")</f>
        <v>50+</v>
      </c>
      <c r="AD1802">
        <v>2467</v>
      </c>
      <c r="AE1802">
        <v>0</v>
      </c>
      <c r="AF1802">
        <v>0</v>
      </c>
      <c r="AG1802">
        <v>0</v>
      </c>
      <c r="AH1802">
        <v>0</v>
      </c>
      <c r="AI1802">
        <v>1</v>
      </c>
      <c r="AJ1802" t="str" cm="1">
        <f t="array" ref="AJ180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80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02">
        <v>0</v>
      </c>
      <c r="AM1802">
        <v>0</v>
      </c>
      <c r="AN1802">
        <v>0</v>
      </c>
      <c r="AO1802">
        <v>0</v>
      </c>
      <c r="AP1802">
        <v>1</v>
      </c>
      <c r="AQ1802" t="str" cm="1">
        <f t="array" ref="AQ180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02" t="str" cm="1">
        <f t="array" ref="AR180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02">
        <v>338</v>
      </c>
      <c r="AT1802">
        <v>288</v>
      </c>
      <c r="AU1802">
        <v>0</v>
      </c>
      <c r="AV1802">
        <v>1</v>
      </c>
      <c r="AW1802" t="s">
        <v>47</v>
      </c>
      <c r="AX1802" t="s">
        <v>13</v>
      </c>
      <c r="AY1802" t="str">
        <f t="shared" si="253"/>
        <v>Store</v>
      </c>
      <c r="AZ1802">
        <v>13</v>
      </c>
      <c r="BA1802" t="s">
        <v>44</v>
      </c>
      <c r="BB1802">
        <f t="shared" si="254"/>
        <v>13</v>
      </c>
      <c r="BC1802">
        <f t="shared" si="255"/>
        <v>388</v>
      </c>
      <c r="BD1802">
        <f t="shared" si="256"/>
        <v>0.99999999999999978</v>
      </c>
      <c r="BE1802">
        <f t="shared" si="257"/>
        <v>5</v>
      </c>
      <c r="BF1802">
        <f t="shared" si="258"/>
        <v>4</v>
      </c>
      <c r="BG1802">
        <f t="shared" si="259"/>
        <v>10</v>
      </c>
      <c r="BH1802">
        <f t="shared" si="260"/>
        <v>2</v>
      </c>
      <c r="BI1802" t="str">
        <f>VLOOKUP(BH1802,'Additional Data'!$E$1:$F$12,2,FALSE)</f>
        <v>Churned Customer</v>
      </c>
      <c r="BJ1802" t="str">
        <f>IF(G1802 &lt;= 'Additional Data'!$Q$2, "Low", IF(G1802 &lt;= 'Additional Data'!$Q$3, "Medium", "High"))</f>
        <v>Medium</v>
      </c>
      <c r="BK1802" t="str">
        <f>IF(K1802 &lt;= 'Additional Data'!$V$2, "Low", IF(K1802 &lt;= 'Additional Data'!$V$3, "Medium", "High"))</f>
        <v>Medium</v>
      </c>
      <c r="BL1802" t="str">
        <f>IF(L1802 &lt;= 'Additional Data'!$AA$2, "Low", IF(L1802 &lt;= 'Additional Data'!$AA$3, "Medium", "High"))</f>
        <v>Medium</v>
      </c>
      <c r="BM1802">
        <v>1801</v>
      </c>
    </row>
    <row r="1803" spans="1:65" x14ac:dyDescent="0.25">
      <c r="A1803">
        <v>78394</v>
      </c>
      <c r="B1803" t="str">
        <f>IF(A1803 &lt;= 'Additional Data'!$B$2,"Low", IF(A1803 &lt;='Additional Data'!$B$3, "Medium", "High"))</f>
        <v>High</v>
      </c>
      <c r="C1803">
        <v>0</v>
      </c>
      <c r="D1803">
        <v>0</v>
      </c>
      <c r="E1803">
        <v>13</v>
      </c>
      <c r="F1803" t="str">
        <f t="shared" si="252"/>
        <v>Recent</v>
      </c>
      <c r="G1803">
        <v>298</v>
      </c>
      <c r="H1803">
        <v>27</v>
      </c>
      <c r="I1803">
        <v>697</v>
      </c>
      <c r="J1803">
        <v>216</v>
      </c>
      <c r="K1803">
        <v>24</v>
      </c>
      <c r="L1803">
        <v>166</v>
      </c>
      <c r="M1803">
        <f>INDEX('Additional Data'!$H$2:$M$2, MATCH(MAX(G1803:L1803), G1803:L1803,0))</f>
        <v>0</v>
      </c>
      <c r="N1803">
        <v>1</v>
      </c>
      <c r="O1803">
        <v>4</v>
      </c>
      <c r="P1803">
        <v>6</v>
      </c>
      <c r="Q1803">
        <v>5</v>
      </c>
      <c r="R1803">
        <v>2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3</v>
      </c>
      <c r="Z1803">
        <v>11</v>
      </c>
      <c r="AA1803">
        <v>1</v>
      </c>
      <c r="AB1803">
        <v>34</v>
      </c>
      <c r="AC1803" t="str" cm="1">
        <f t="array" ref="AC1803">_xlfn.IFS(AB1803 &lt; 30, "&lt; 30", AB1803 &lt; 40, "30-39", AB1803 &lt; 50, "40-49", AB1803 &gt;= 50, "50+")</f>
        <v>30-39</v>
      </c>
      <c r="AD1803">
        <v>2658</v>
      </c>
      <c r="AE1803">
        <v>0</v>
      </c>
      <c r="AF1803">
        <v>0</v>
      </c>
      <c r="AG1803">
        <v>0</v>
      </c>
      <c r="AH1803">
        <v>1</v>
      </c>
      <c r="AI1803">
        <v>0</v>
      </c>
      <c r="AJ1803" t="str" cm="1">
        <f t="array" ref="AJ180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80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03">
        <v>0</v>
      </c>
      <c r="AM1803">
        <v>0</v>
      </c>
      <c r="AN1803">
        <v>1</v>
      </c>
      <c r="AO1803">
        <v>0</v>
      </c>
      <c r="AP1803">
        <v>0</v>
      </c>
      <c r="AQ1803" t="str" cm="1">
        <f t="array" ref="AQ180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03" t="str" cm="1">
        <f t="array" ref="AR180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03">
        <v>1262</v>
      </c>
      <c r="AT1803">
        <v>1096</v>
      </c>
      <c r="AU1803">
        <v>0</v>
      </c>
      <c r="AV1803">
        <v>0</v>
      </c>
      <c r="AW1803" t="s">
        <v>43</v>
      </c>
      <c r="AX1803" t="s">
        <v>12</v>
      </c>
      <c r="AY1803" t="str">
        <f t="shared" si="253"/>
        <v>Catalog</v>
      </c>
      <c r="AZ1803">
        <v>15</v>
      </c>
      <c r="BA1803" t="s">
        <v>44</v>
      </c>
      <c r="BB1803">
        <f t="shared" si="254"/>
        <v>15</v>
      </c>
      <c r="BC1803">
        <f t="shared" si="255"/>
        <v>1428</v>
      </c>
      <c r="BD1803">
        <f t="shared" si="256"/>
        <v>9</v>
      </c>
      <c r="BE1803">
        <f t="shared" si="257"/>
        <v>5</v>
      </c>
      <c r="BF1803">
        <f t="shared" si="258"/>
        <v>8</v>
      </c>
      <c r="BG1803">
        <f t="shared" si="259"/>
        <v>22</v>
      </c>
      <c r="BH1803">
        <f t="shared" si="260"/>
        <v>8</v>
      </c>
      <c r="BI1803" t="str">
        <f>VLOOKUP(BH1803,'Additional Data'!$E$1:$F$12,2,FALSE)</f>
        <v>Top Customer</v>
      </c>
      <c r="BJ1803" t="str">
        <f>IF(G1803 &lt;= 'Additional Data'!$Q$2, "Low", IF(G1803 &lt;= 'Additional Data'!$Q$3, "Medium", "High"))</f>
        <v>Medium</v>
      </c>
      <c r="BK1803" t="str">
        <f>IF(K1803 &lt;= 'Additional Data'!$V$2, "Low", IF(K1803 &lt;= 'Additional Data'!$V$3, "Medium", "High"))</f>
        <v>Medium</v>
      </c>
      <c r="BL1803" t="str">
        <f>IF(L1803 &lt;= 'Additional Data'!$AA$2, "Low", IF(L1803 &lt;= 'Additional Data'!$AA$3, "Medium", "High"))</f>
        <v>High</v>
      </c>
      <c r="BM1803">
        <v>1802</v>
      </c>
    </row>
    <row r="1804" spans="1:65" x14ac:dyDescent="0.25">
      <c r="A1804">
        <v>80739</v>
      </c>
      <c r="B1804" t="str">
        <f>IF(A1804 &lt;= 'Additional Data'!$B$2,"Low", IF(A1804 &lt;='Additional Data'!$B$3, "Medium", "High"))</f>
        <v>High</v>
      </c>
      <c r="C1804">
        <v>0</v>
      </c>
      <c r="D1804">
        <v>0</v>
      </c>
      <c r="E1804">
        <v>92</v>
      </c>
      <c r="F1804" t="str">
        <f t="shared" si="252"/>
        <v>Old</v>
      </c>
      <c r="G1804">
        <v>674</v>
      </c>
      <c r="H1804">
        <v>92</v>
      </c>
      <c r="I1804">
        <v>736</v>
      </c>
      <c r="J1804">
        <v>39</v>
      </c>
      <c r="K1804">
        <v>0</v>
      </c>
      <c r="L1804">
        <v>92</v>
      </c>
      <c r="M1804">
        <f>INDEX('Additional Data'!$H$2:$M$2, MATCH(MAX(G1804:L1804), G1804:L1804,0))</f>
        <v>0</v>
      </c>
      <c r="N1804">
        <v>1</v>
      </c>
      <c r="O1804">
        <v>3</v>
      </c>
      <c r="P1804">
        <v>11</v>
      </c>
      <c r="Q1804">
        <v>9</v>
      </c>
      <c r="R1804">
        <v>1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3</v>
      </c>
      <c r="Z1804">
        <v>11</v>
      </c>
      <c r="AA1804">
        <v>0</v>
      </c>
      <c r="AB1804">
        <v>62</v>
      </c>
      <c r="AC1804" t="str" cm="1">
        <f t="array" ref="AC1804">_xlfn.IFS(AB1804 &lt; 30, "&lt; 30", AB1804 &lt; 40, "30-39", AB1804 &lt; 50, "40-49", AB1804 &gt;= 50, "50+")</f>
        <v>50+</v>
      </c>
      <c r="AD1804">
        <v>2561</v>
      </c>
      <c r="AE1804">
        <v>0</v>
      </c>
      <c r="AF1804">
        <v>1</v>
      </c>
      <c r="AG1804">
        <v>0</v>
      </c>
      <c r="AH1804">
        <v>0</v>
      </c>
      <c r="AI1804">
        <v>0</v>
      </c>
      <c r="AJ1804" t="str" cm="1">
        <f t="array" ref="AJ180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0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04">
        <v>0</v>
      </c>
      <c r="AM1804">
        <v>0</v>
      </c>
      <c r="AN1804">
        <v>0</v>
      </c>
      <c r="AO1804">
        <v>1</v>
      </c>
      <c r="AP1804">
        <v>0</v>
      </c>
      <c r="AQ1804" t="str" cm="1">
        <f t="array" ref="AQ180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804" t="str" cm="1">
        <f t="array" ref="AR180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04">
        <v>1541</v>
      </c>
      <c r="AT1804">
        <v>1449</v>
      </c>
      <c r="AU1804">
        <v>0</v>
      </c>
      <c r="AV1804">
        <v>0</v>
      </c>
      <c r="AW1804" t="s">
        <v>43</v>
      </c>
      <c r="AX1804" t="s">
        <v>12</v>
      </c>
      <c r="AY1804" t="str">
        <f t="shared" si="253"/>
        <v>Catalog</v>
      </c>
      <c r="AZ1804">
        <v>23</v>
      </c>
      <c r="BA1804" t="s">
        <v>44</v>
      </c>
      <c r="BB1804">
        <f t="shared" si="254"/>
        <v>23</v>
      </c>
      <c r="BC1804">
        <f t="shared" si="255"/>
        <v>1633</v>
      </c>
      <c r="BD1804">
        <f t="shared" si="256"/>
        <v>0.99999999999999978</v>
      </c>
      <c r="BE1804">
        <f t="shared" si="257"/>
        <v>9</v>
      </c>
      <c r="BF1804">
        <f t="shared" si="258"/>
        <v>9</v>
      </c>
      <c r="BG1804">
        <f t="shared" si="259"/>
        <v>19</v>
      </c>
      <c r="BH1804">
        <f t="shared" si="260"/>
        <v>7</v>
      </c>
      <c r="BI1804" t="str">
        <f>VLOOKUP(BH1804,'Additional Data'!$E$1:$F$12,2,FALSE)</f>
        <v>Loyal Customer</v>
      </c>
      <c r="BJ1804" t="str">
        <f>IF(G1804 &lt;= 'Additional Data'!$Q$2, "Low", IF(G1804 &lt;= 'Additional Data'!$Q$3, "Medium", "High"))</f>
        <v>High</v>
      </c>
      <c r="BK1804" t="str">
        <f>IF(K1804 &lt;= 'Additional Data'!$V$2, "Low", IF(K1804 &lt;= 'Additional Data'!$V$3, "Medium", "High"))</f>
        <v>Low</v>
      </c>
      <c r="BL1804" t="str">
        <f>IF(L1804 &lt;= 'Additional Data'!$AA$2, "Low", IF(L1804 &lt;= 'Additional Data'!$AA$3, "Medium", "High"))</f>
        <v>High</v>
      </c>
      <c r="BM1804">
        <v>1803</v>
      </c>
    </row>
    <row r="1805" spans="1:65" x14ac:dyDescent="0.25">
      <c r="A1805">
        <v>22669</v>
      </c>
      <c r="B1805" t="str">
        <f>IF(A1805 &lt;= 'Additional Data'!$B$2,"Low", IF(A1805 &lt;='Additional Data'!$B$3, "Medium", "High"))</f>
        <v>Low</v>
      </c>
      <c r="C1805">
        <v>1</v>
      </c>
      <c r="D1805">
        <v>0</v>
      </c>
      <c r="E1805">
        <v>30</v>
      </c>
      <c r="F1805" t="str">
        <f t="shared" si="252"/>
        <v>Recent</v>
      </c>
      <c r="G1805">
        <v>16</v>
      </c>
      <c r="H1805">
        <v>14</v>
      </c>
      <c r="I1805">
        <v>36</v>
      </c>
      <c r="J1805">
        <v>37</v>
      </c>
      <c r="K1805">
        <v>22</v>
      </c>
      <c r="L1805">
        <v>48</v>
      </c>
      <c r="M1805">
        <f>INDEX('Additional Data'!$H$2:$M$2, MATCH(MAX(G1805:L1805), G1805:L1805,0))</f>
        <v>0</v>
      </c>
      <c r="N1805">
        <v>3</v>
      </c>
      <c r="O1805">
        <v>4</v>
      </c>
      <c r="P1805">
        <v>1</v>
      </c>
      <c r="Q1805">
        <v>2</v>
      </c>
      <c r="R1805">
        <v>9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3</v>
      </c>
      <c r="Z1805">
        <v>11</v>
      </c>
      <c r="AA1805">
        <v>1</v>
      </c>
      <c r="AB1805">
        <v>45</v>
      </c>
      <c r="AC1805" t="str" cm="1">
        <f t="array" ref="AC1805">_xlfn.IFS(AB1805 &lt; 30, "&lt; 30", AB1805 &lt; 40, "30-39", AB1805 &lt; 50, "40-49", AB1805 &gt;= 50, "50+")</f>
        <v>40-49</v>
      </c>
      <c r="AD1805">
        <v>2562</v>
      </c>
      <c r="AE1805">
        <v>0</v>
      </c>
      <c r="AF1805">
        <v>0</v>
      </c>
      <c r="AG1805">
        <v>0</v>
      </c>
      <c r="AH1805">
        <v>1</v>
      </c>
      <c r="AI1805">
        <v>0</v>
      </c>
      <c r="AJ1805" t="str" cm="1">
        <f t="array" ref="AJ180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80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05">
        <v>0</v>
      </c>
      <c r="AM1805">
        <v>0</v>
      </c>
      <c r="AN1805">
        <v>0</v>
      </c>
      <c r="AO1805">
        <v>1</v>
      </c>
      <c r="AP1805">
        <v>0</v>
      </c>
      <c r="AQ1805" t="str" cm="1">
        <f t="array" ref="AQ180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805" t="str" cm="1">
        <f t="array" ref="AR180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05">
        <v>125</v>
      </c>
      <c r="AT1805">
        <v>77</v>
      </c>
      <c r="AU1805">
        <v>0</v>
      </c>
      <c r="AV1805">
        <v>1</v>
      </c>
      <c r="AW1805" t="s">
        <v>47</v>
      </c>
      <c r="AX1805" t="s">
        <v>11</v>
      </c>
      <c r="AY1805" t="str">
        <f t="shared" si="253"/>
        <v>Web</v>
      </c>
      <c r="AZ1805">
        <v>7</v>
      </c>
      <c r="BA1805" t="s">
        <v>44</v>
      </c>
      <c r="BB1805">
        <f t="shared" si="254"/>
        <v>7</v>
      </c>
      <c r="BC1805">
        <f t="shared" si="255"/>
        <v>173</v>
      </c>
      <c r="BD1805">
        <f t="shared" si="256"/>
        <v>7</v>
      </c>
      <c r="BE1805">
        <f t="shared" si="257"/>
        <v>3</v>
      </c>
      <c r="BF1805">
        <f t="shared" si="258"/>
        <v>3</v>
      </c>
      <c r="BG1805">
        <f t="shared" si="259"/>
        <v>13</v>
      </c>
      <c r="BH1805">
        <f t="shared" si="260"/>
        <v>3</v>
      </c>
      <c r="BI1805" t="str">
        <f>VLOOKUP(BH1805,'Additional Data'!$E$1:$F$12,2,FALSE)</f>
        <v>At Risk</v>
      </c>
      <c r="BJ1805" t="str">
        <f>IF(G1805 &lt;= 'Additional Data'!$Q$2, "Low", IF(G1805 &lt;= 'Additional Data'!$Q$3, "Medium", "High"))</f>
        <v>Low</v>
      </c>
      <c r="BK1805" t="str">
        <f>IF(K1805 &lt;= 'Additional Data'!$V$2, "Low", IF(K1805 &lt;= 'Additional Data'!$V$3, "Medium", "High"))</f>
        <v>Medium</v>
      </c>
      <c r="BL1805" t="str">
        <f>IF(L1805 &lt;= 'Additional Data'!$AA$2, "Low", IF(L1805 &lt;= 'Additional Data'!$AA$3, "Medium", "High"))</f>
        <v>Medium</v>
      </c>
      <c r="BM1805">
        <v>1804</v>
      </c>
    </row>
    <row r="1806" spans="1:65" x14ac:dyDescent="0.25">
      <c r="A1806">
        <v>29236</v>
      </c>
      <c r="B1806" t="str">
        <f>IF(A1806 &lt;= 'Additional Data'!$B$2,"Low", IF(A1806 &lt;='Additional Data'!$B$3, "Medium", "High"))</f>
        <v>Low</v>
      </c>
      <c r="C1806">
        <v>1</v>
      </c>
      <c r="D1806">
        <v>0</v>
      </c>
      <c r="E1806">
        <v>30</v>
      </c>
      <c r="F1806" t="str">
        <f t="shared" si="252"/>
        <v>Recent</v>
      </c>
      <c r="G1806">
        <v>37</v>
      </c>
      <c r="H1806">
        <v>4</v>
      </c>
      <c r="I1806">
        <v>24</v>
      </c>
      <c r="J1806">
        <v>16</v>
      </c>
      <c r="K1806">
        <v>9</v>
      </c>
      <c r="L1806">
        <v>9</v>
      </c>
      <c r="M1806">
        <f>INDEX('Additional Data'!$H$2:$M$2, MATCH(MAX(G1806:L1806), G1806:L1806,0))</f>
        <v>0</v>
      </c>
      <c r="N1806">
        <v>2</v>
      </c>
      <c r="O1806">
        <v>4</v>
      </c>
      <c r="P1806">
        <v>0</v>
      </c>
      <c r="Q1806">
        <v>3</v>
      </c>
      <c r="R1806">
        <v>9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3</v>
      </c>
      <c r="Z1806">
        <v>11</v>
      </c>
      <c r="AA1806">
        <v>0</v>
      </c>
      <c r="AB1806">
        <v>33</v>
      </c>
      <c r="AC1806" t="str" cm="1">
        <f t="array" ref="AC1806">_xlfn.IFS(AB1806 &lt; 30, "&lt; 30", AB1806 &lt; 40, "30-39", AB1806 &lt; 50, "40-49", AB1806 &gt;= 50, "50+")</f>
        <v>30-39</v>
      </c>
      <c r="AD1806">
        <v>2423</v>
      </c>
      <c r="AE1806">
        <v>0</v>
      </c>
      <c r="AF1806">
        <v>0</v>
      </c>
      <c r="AG1806">
        <v>1</v>
      </c>
      <c r="AH1806">
        <v>0</v>
      </c>
      <c r="AI1806">
        <v>0</v>
      </c>
      <c r="AJ1806" t="str" cm="1">
        <f t="array" ref="AJ180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80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06">
        <v>0</v>
      </c>
      <c r="AM1806">
        <v>0</v>
      </c>
      <c r="AN1806">
        <v>1</v>
      </c>
      <c r="AO1806">
        <v>0</v>
      </c>
      <c r="AP1806">
        <v>0</v>
      </c>
      <c r="AQ1806" t="str" cm="1">
        <f t="array" ref="AQ180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06" t="str" cm="1">
        <f t="array" ref="AR180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06">
        <v>90</v>
      </c>
      <c r="AT1806">
        <v>81</v>
      </c>
      <c r="AU1806">
        <v>0</v>
      </c>
      <c r="AV1806">
        <v>1</v>
      </c>
      <c r="AW1806" t="s">
        <v>47</v>
      </c>
      <c r="AX1806" t="s">
        <v>11</v>
      </c>
      <c r="AY1806" t="str">
        <f t="shared" si="253"/>
        <v>Web</v>
      </c>
      <c r="AZ1806">
        <v>7</v>
      </c>
      <c r="BA1806" t="s">
        <v>44</v>
      </c>
      <c r="BB1806">
        <f t="shared" si="254"/>
        <v>7</v>
      </c>
      <c r="BC1806">
        <f t="shared" si="255"/>
        <v>99</v>
      </c>
      <c r="BD1806">
        <f t="shared" si="256"/>
        <v>7</v>
      </c>
      <c r="BE1806">
        <f t="shared" si="257"/>
        <v>3</v>
      </c>
      <c r="BF1806">
        <f t="shared" si="258"/>
        <v>3</v>
      </c>
      <c r="BG1806">
        <f t="shared" si="259"/>
        <v>13</v>
      </c>
      <c r="BH1806">
        <f t="shared" si="260"/>
        <v>3</v>
      </c>
      <c r="BI1806" t="str">
        <f>VLOOKUP(BH1806,'Additional Data'!$E$1:$F$12,2,FALSE)</f>
        <v>At Risk</v>
      </c>
      <c r="BJ1806" t="str">
        <f>IF(G1806 &lt;= 'Additional Data'!$Q$2, "Low", IF(G1806 &lt;= 'Additional Data'!$Q$3, "Medium", "High"))</f>
        <v>Medium</v>
      </c>
      <c r="BK1806" t="str">
        <f>IF(K1806 &lt;= 'Additional Data'!$V$2, "Low", IF(K1806 &lt;= 'Additional Data'!$V$3, "Medium", "High"))</f>
        <v>Medium</v>
      </c>
      <c r="BL1806" t="str">
        <f>IF(L1806 &lt;= 'Additional Data'!$AA$2, "Low", IF(L1806 &lt;= 'Additional Data'!$AA$3, "Medium", "High"))</f>
        <v>Low</v>
      </c>
      <c r="BM1806">
        <v>1805</v>
      </c>
    </row>
    <row r="1807" spans="1:65" x14ac:dyDescent="0.25">
      <c r="A1807">
        <v>44911</v>
      </c>
      <c r="B1807" t="str">
        <f>IF(A1807 &lt;= 'Additional Data'!$B$2,"Low", IF(A1807 &lt;='Additional Data'!$B$3, "Medium", "High"))</f>
        <v>Medium</v>
      </c>
      <c r="C1807">
        <v>0</v>
      </c>
      <c r="D1807">
        <v>1</v>
      </c>
      <c r="E1807">
        <v>11</v>
      </c>
      <c r="F1807" t="str">
        <f t="shared" si="252"/>
        <v>Recent</v>
      </c>
      <c r="G1807">
        <v>159</v>
      </c>
      <c r="H1807">
        <v>0</v>
      </c>
      <c r="I1807">
        <v>22</v>
      </c>
      <c r="J1807">
        <v>2</v>
      </c>
      <c r="K1807">
        <v>1</v>
      </c>
      <c r="L1807">
        <v>31</v>
      </c>
      <c r="M1807">
        <f>INDEX('Additional Data'!$H$2:$M$2, MATCH(MAX(G1807:L1807), G1807:L1807,0))</f>
        <v>0</v>
      </c>
      <c r="N1807">
        <v>3</v>
      </c>
      <c r="O1807">
        <v>4</v>
      </c>
      <c r="P1807">
        <v>1</v>
      </c>
      <c r="Q1807">
        <v>4</v>
      </c>
      <c r="R1807">
        <v>7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3</v>
      </c>
      <c r="Z1807">
        <v>11</v>
      </c>
      <c r="AA1807">
        <v>0</v>
      </c>
      <c r="AB1807">
        <v>61</v>
      </c>
      <c r="AC1807" t="str" cm="1">
        <f t="array" ref="AC1807">_xlfn.IFS(AB1807 &lt; 30, "&lt; 30", AB1807 &lt; 40, "30-39", AB1807 &lt; 50, "40-49", AB1807 &gt;= 50, "50+")</f>
        <v>50+</v>
      </c>
      <c r="AD1807">
        <v>2630</v>
      </c>
      <c r="AE1807">
        <v>0</v>
      </c>
      <c r="AF1807">
        <v>0</v>
      </c>
      <c r="AG1807">
        <v>0</v>
      </c>
      <c r="AH1807">
        <v>1</v>
      </c>
      <c r="AI1807">
        <v>0</v>
      </c>
      <c r="AJ1807" t="str" cm="1">
        <f t="array" ref="AJ180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80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07">
        <v>0</v>
      </c>
      <c r="AM1807">
        <v>0</v>
      </c>
      <c r="AN1807">
        <v>1</v>
      </c>
      <c r="AO1807">
        <v>0</v>
      </c>
      <c r="AP1807">
        <v>0</v>
      </c>
      <c r="AQ1807" t="str" cm="1">
        <f t="array" ref="AQ180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07" t="str" cm="1">
        <f t="array" ref="AR180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07">
        <v>184</v>
      </c>
      <c r="AT1807">
        <v>153</v>
      </c>
      <c r="AU1807">
        <v>0</v>
      </c>
      <c r="AV1807">
        <v>1</v>
      </c>
      <c r="AW1807" t="s">
        <v>47</v>
      </c>
      <c r="AX1807" t="s">
        <v>11</v>
      </c>
      <c r="AY1807" t="str">
        <f t="shared" si="253"/>
        <v>Web</v>
      </c>
      <c r="AZ1807">
        <v>9</v>
      </c>
      <c r="BA1807" t="s">
        <v>44</v>
      </c>
      <c r="BB1807">
        <f t="shared" si="254"/>
        <v>9</v>
      </c>
      <c r="BC1807">
        <f t="shared" si="255"/>
        <v>215</v>
      </c>
      <c r="BD1807">
        <f t="shared" si="256"/>
        <v>9</v>
      </c>
      <c r="BE1807">
        <f t="shared" si="257"/>
        <v>3</v>
      </c>
      <c r="BF1807">
        <f t="shared" si="258"/>
        <v>4</v>
      </c>
      <c r="BG1807">
        <f t="shared" si="259"/>
        <v>16</v>
      </c>
      <c r="BH1807">
        <f t="shared" si="260"/>
        <v>5</v>
      </c>
      <c r="BI1807" t="str">
        <f>VLOOKUP(BH1807,'Additional Data'!$E$1:$F$12,2,FALSE)</f>
        <v>Loyal Customer</v>
      </c>
      <c r="BJ1807" t="str">
        <f>IF(G1807 &lt;= 'Additional Data'!$Q$2, "Low", IF(G1807 &lt;= 'Additional Data'!$Q$3, "Medium", "High"))</f>
        <v>Medium</v>
      </c>
      <c r="BK1807" t="str">
        <f>IF(K1807 &lt;= 'Additional Data'!$V$2, "Low", IF(K1807 &lt;= 'Additional Data'!$V$3, "Medium", "High"))</f>
        <v>Low</v>
      </c>
      <c r="BL1807" t="str">
        <f>IF(L1807 &lt;= 'Additional Data'!$AA$2, "Low", IF(L1807 &lt;= 'Additional Data'!$AA$3, "Medium", "High"))</f>
        <v>Medium</v>
      </c>
      <c r="BM1807">
        <v>1806</v>
      </c>
    </row>
    <row r="1808" spans="1:65" x14ac:dyDescent="0.25">
      <c r="A1808">
        <v>54693</v>
      </c>
      <c r="B1808" t="str">
        <f>IF(A1808 &lt;= 'Additional Data'!$B$2,"Low", IF(A1808 &lt;='Additional Data'!$B$3, "Medium", "High"))</f>
        <v>Medium</v>
      </c>
      <c r="C1808">
        <v>0</v>
      </c>
      <c r="D1808">
        <v>1</v>
      </c>
      <c r="E1808">
        <v>72</v>
      </c>
      <c r="F1808" t="str">
        <f t="shared" si="252"/>
        <v>Old</v>
      </c>
      <c r="G1808">
        <v>686</v>
      </c>
      <c r="H1808">
        <v>17</v>
      </c>
      <c r="I1808">
        <v>142</v>
      </c>
      <c r="J1808">
        <v>23</v>
      </c>
      <c r="K1808">
        <v>26</v>
      </c>
      <c r="L1808">
        <v>35</v>
      </c>
      <c r="M1808">
        <f>INDEX('Additional Data'!$H$2:$M$2, MATCH(MAX(G1808:L1808), G1808:L1808,0))</f>
        <v>0</v>
      </c>
      <c r="N1808">
        <v>8</v>
      </c>
      <c r="O1808">
        <v>6</v>
      </c>
      <c r="P1808">
        <v>4</v>
      </c>
      <c r="Q1808">
        <v>13</v>
      </c>
      <c r="R1808">
        <v>6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3</v>
      </c>
      <c r="Z1808">
        <v>11</v>
      </c>
      <c r="AA1808">
        <v>0</v>
      </c>
      <c r="AB1808">
        <v>58</v>
      </c>
      <c r="AC1808" t="str" cm="1">
        <f t="array" ref="AC1808">_xlfn.IFS(AB1808 &lt; 30, "&lt; 30", AB1808 &lt; 40, "30-39", AB1808 &lt; 50, "40-49", AB1808 &gt;= 50, "50+")</f>
        <v>50+</v>
      </c>
      <c r="AD1808">
        <v>2656</v>
      </c>
      <c r="AE1808">
        <v>0</v>
      </c>
      <c r="AF1808">
        <v>1</v>
      </c>
      <c r="AG1808">
        <v>0</v>
      </c>
      <c r="AH1808">
        <v>0</v>
      </c>
      <c r="AI1808">
        <v>0</v>
      </c>
      <c r="AJ1808" t="str" cm="1">
        <f t="array" ref="AJ180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0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08">
        <v>0</v>
      </c>
      <c r="AM1808">
        <v>0</v>
      </c>
      <c r="AN1808">
        <v>0</v>
      </c>
      <c r="AO1808">
        <v>0</v>
      </c>
      <c r="AP1808">
        <v>1</v>
      </c>
      <c r="AQ1808" t="str" cm="1">
        <f t="array" ref="AQ180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08" t="str" cm="1">
        <f t="array" ref="AR180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08">
        <v>894</v>
      </c>
      <c r="AT1808">
        <v>859</v>
      </c>
      <c r="AU1808">
        <v>0</v>
      </c>
      <c r="AV1808">
        <v>1</v>
      </c>
      <c r="AW1808" t="s">
        <v>46</v>
      </c>
      <c r="AX1808" t="s">
        <v>13</v>
      </c>
      <c r="AY1808" t="str">
        <f t="shared" si="253"/>
        <v>Store</v>
      </c>
      <c r="AZ1808">
        <v>23</v>
      </c>
      <c r="BA1808" t="s">
        <v>44</v>
      </c>
      <c r="BB1808">
        <f t="shared" si="254"/>
        <v>23</v>
      </c>
      <c r="BC1808">
        <f t="shared" si="255"/>
        <v>929</v>
      </c>
      <c r="BD1808">
        <f t="shared" si="256"/>
        <v>3.0000000000000004</v>
      </c>
      <c r="BE1808">
        <f t="shared" si="257"/>
        <v>9</v>
      </c>
      <c r="BF1808">
        <f t="shared" si="258"/>
        <v>7</v>
      </c>
      <c r="BG1808">
        <f t="shared" si="259"/>
        <v>19</v>
      </c>
      <c r="BH1808">
        <f t="shared" si="260"/>
        <v>7</v>
      </c>
      <c r="BI1808" t="str">
        <f>VLOOKUP(BH1808,'Additional Data'!$E$1:$F$12,2,FALSE)</f>
        <v>Loyal Customer</v>
      </c>
      <c r="BJ1808" t="str">
        <f>IF(G1808 &lt;= 'Additional Data'!$Q$2, "Low", IF(G1808 &lt;= 'Additional Data'!$Q$3, "Medium", "High"))</f>
        <v>High</v>
      </c>
      <c r="BK1808" t="str">
        <f>IF(K1808 &lt;= 'Additional Data'!$V$2, "Low", IF(K1808 &lt;= 'Additional Data'!$V$3, "Medium", "High"))</f>
        <v>Medium</v>
      </c>
      <c r="BL1808" t="str">
        <f>IF(L1808 &lt;= 'Additional Data'!$AA$2, "Low", IF(L1808 &lt;= 'Additional Data'!$AA$3, "Medium", "High"))</f>
        <v>Medium</v>
      </c>
      <c r="BM1808">
        <v>1807</v>
      </c>
    </row>
    <row r="1809" spans="1:65" x14ac:dyDescent="0.25">
      <c r="A1809">
        <v>48186</v>
      </c>
      <c r="B1809" t="str">
        <f>IF(A1809 &lt;= 'Additional Data'!$B$2,"Low", IF(A1809 &lt;='Additional Data'!$B$3, "Medium", "High"))</f>
        <v>Medium</v>
      </c>
      <c r="C1809">
        <v>1</v>
      </c>
      <c r="D1809">
        <v>0</v>
      </c>
      <c r="E1809">
        <v>39</v>
      </c>
      <c r="F1809" t="str">
        <f t="shared" si="252"/>
        <v>Mid</v>
      </c>
      <c r="G1809">
        <v>97</v>
      </c>
      <c r="H1809">
        <v>3</v>
      </c>
      <c r="I1809">
        <v>66</v>
      </c>
      <c r="J1809">
        <v>12</v>
      </c>
      <c r="K1809">
        <v>7</v>
      </c>
      <c r="L1809">
        <v>34</v>
      </c>
      <c r="M1809">
        <f>INDEX('Additional Data'!$H$2:$M$2, MATCH(MAX(G1809:L1809), G1809:L1809,0))</f>
        <v>0</v>
      </c>
      <c r="N1809">
        <v>3</v>
      </c>
      <c r="O1809">
        <v>4</v>
      </c>
      <c r="P1809">
        <v>1</v>
      </c>
      <c r="Q1809">
        <v>4</v>
      </c>
      <c r="R1809">
        <v>7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3</v>
      </c>
      <c r="Z1809">
        <v>11</v>
      </c>
      <c r="AA1809">
        <v>0</v>
      </c>
      <c r="AB1809">
        <v>46</v>
      </c>
      <c r="AC1809" t="str" cm="1">
        <f t="array" ref="AC1809">_xlfn.IFS(AB1809 &lt; 30, "&lt; 30", AB1809 &lt; 40, "30-39", AB1809 &lt; 50, "40-49", AB1809 &gt;= 50, "50+")</f>
        <v>40-49</v>
      </c>
      <c r="AD1809">
        <v>2260</v>
      </c>
      <c r="AE1809">
        <v>0</v>
      </c>
      <c r="AF1809">
        <v>0</v>
      </c>
      <c r="AG1809">
        <v>0</v>
      </c>
      <c r="AH1809">
        <v>1</v>
      </c>
      <c r="AI1809">
        <v>0</v>
      </c>
      <c r="AJ1809" t="str" cm="1">
        <f t="array" ref="AJ180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80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09">
        <v>0</v>
      </c>
      <c r="AM1809">
        <v>0</v>
      </c>
      <c r="AN1809">
        <v>1</v>
      </c>
      <c r="AO1809">
        <v>0</v>
      </c>
      <c r="AP1809">
        <v>0</v>
      </c>
      <c r="AQ1809" t="str" cm="1">
        <f t="array" ref="AQ180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09" t="str" cm="1">
        <f t="array" ref="AR180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09">
        <v>185</v>
      </c>
      <c r="AT1809">
        <v>151</v>
      </c>
      <c r="AU1809">
        <v>0</v>
      </c>
      <c r="AV1809">
        <v>1</v>
      </c>
      <c r="AW1809" t="s">
        <v>47</v>
      </c>
      <c r="AX1809" t="s">
        <v>11</v>
      </c>
      <c r="AY1809" t="str">
        <f t="shared" si="253"/>
        <v>Web</v>
      </c>
      <c r="AZ1809">
        <v>9</v>
      </c>
      <c r="BA1809" t="s">
        <v>44</v>
      </c>
      <c r="BB1809">
        <f t="shared" si="254"/>
        <v>9</v>
      </c>
      <c r="BC1809">
        <f t="shared" si="255"/>
        <v>219</v>
      </c>
      <c r="BD1809">
        <f t="shared" si="256"/>
        <v>7</v>
      </c>
      <c r="BE1809">
        <f t="shared" si="257"/>
        <v>3</v>
      </c>
      <c r="BF1809">
        <f t="shared" si="258"/>
        <v>4</v>
      </c>
      <c r="BG1809">
        <f t="shared" si="259"/>
        <v>14</v>
      </c>
      <c r="BH1809">
        <f t="shared" si="260"/>
        <v>4</v>
      </c>
      <c r="BI1809" t="str">
        <f>VLOOKUP(BH1809,'Additional Data'!$E$1:$F$12,2,FALSE)</f>
        <v>At Risk</v>
      </c>
      <c r="BJ1809" t="str">
        <f>IF(G1809 &lt;= 'Additional Data'!$Q$2, "Low", IF(G1809 &lt;= 'Additional Data'!$Q$3, "Medium", "High"))</f>
        <v>Medium</v>
      </c>
      <c r="BK1809" t="str">
        <f>IF(K1809 &lt;= 'Additional Data'!$V$2, "Low", IF(K1809 &lt;= 'Additional Data'!$V$3, "Medium", "High"))</f>
        <v>Medium</v>
      </c>
      <c r="BL1809" t="str">
        <f>IF(L1809 &lt;= 'Additional Data'!$AA$2, "Low", IF(L1809 &lt;= 'Additional Data'!$AA$3, "Medium", "High"))</f>
        <v>Medium</v>
      </c>
      <c r="BM1809">
        <v>1808</v>
      </c>
    </row>
    <row r="1810" spans="1:65" x14ac:dyDescent="0.25">
      <c r="A1810">
        <v>54809</v>
      </c>
      <c r="B1810" t="str">
        <f>IF(A1810 &lt;= 'Additional Data'!$B$2,"Low", IF(A1810 &lt;='Additional Data'!$B$3, "Medium", "High"))</f>
        <v>Medium</v>
      </c>
      <c r="C1810">
        <v>1</v>
      </c>
      <c r="D1810">
        <v>1</v>
      </c>
      <c r="E1810">
        <v>0</v>
      </c>
      <c r="F1810" t="str">
        <f t="shared" si="252"/>
        <v>Very Recent</v>
      </c>
      <c r="G1810">
        <v>63</v>
      </c>
      <c r="H1810">
        <v>6</v>
      </c>
      <c r="I1810">
        <v>57</v>
      </c>
      <c r="J1810">
        <v>13</v>
      </c>
      <c r="K1810">
        <v>13</v>
      </c>
      <c r="L1810">
        <v>22</v>
      </c>
      <c r="M1810">
        <f>INDEX('Additional Data'!$H$2:$M$2, MATCH(MAX(G1810:L1810), G1810:L1810,0))</f>
        <v>0</v>
      </c>
      <c r="N1810">
        <v>4</v>
      </c>
      <c r="O1810">
        <v>2</v>
      </c>
      <c r="P1810">
        <v>1</v>
      </c>
      <c r="Q1810">
        <v>5</v>
      </c>
      <c r="R1810">
        <v>4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3</v>
      </c>
      <c r="Z1810">
        <v>11</v>
      </c>
      <c r="AA1810">
        <v>1</v>
      </c>
      <c r="AB1810">
        <v>43</v>
      </c>
      <c r="AC1810" t="str" cm="1">
        <f t="array" ref="AC1810">_xlfn.IFS(AB1810 &lt; 30, "&lt; 30", AB1810 &lt; 40, "30-39", AB1810 &lt; 50, "40-49", AB1810 &gt;= 50, "50+")</f>
        <v>40-49</v>
      </c>
      <c r="AD1810">
        <v>2450</v>
      </c>
      <c r="AE1810">
        <v>0</v>
      </c>
      <c r="AF1810">
        <v>1</v>
      </c>
      <c r="AG1810">
        <v>0</v>
      </c>
      <c r="AH1810">
        <v>0</v>
      </c>
      <c r="AI1810">
        <v>0</v>
      </c>
      <c r="AJ1810" t="str" cm="1">
        <f t="array" ref="AJ181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1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10">
        <v>0</v>
      </c>
      <c r="AM1810">
        <v>0</v>
      </c>
      <c r="AN1810">
        <v>1</v>
      </c>
      <c r="AO1810">
        <v>0</v>
      </c>
      <c r="AP1810">
        <v>0</v>
      </c>
      <c r="AQ1810" t="str" cm="1">
        <f t="array" ref="AQ181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10" t="str" cm="1">
        <f t="array" ref="AR181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10">
        <v>152</v>
      </c>
      <c r="AT1810">
        <v>130</v>
      </c>
      <c r="AU1810">
        <v>0</v>
      </c>
      <c r="AV1810">
        <v>2</v>
      </c>
      <c r="AW1810" t="s">
        <v>47</v>
      </c>
      <c r="AX1810" t="s">
        <v>13</v>
      </c>
      <c r="AY1810" t="str">
        <f t="shared" si="253"/>
        <v>Store</v>
      </c>
      <c r="AZ1810">
        <v>8</v>
      </c>
      <c r="BA1810" t="s">
        <v>44</v>
      </c>
      <c r="BB1810">
        <f t="shared" si="254"/>
        <v>8</v>
      </c>
      <c r="BC1810">
        <f t="shared" si="255"/>
        <v>174</v>
      </c>
      <c r="BD1810">
        <f t="shared" si="256"/>
        <v>10</v>
      </c>
      <c r="BE1810">
        <f t="shared" si="257"/>
        <v>3</v>
      </c>
      <c r="BF1810">
        <f t="shared" si="258"/>
        <v>3</v>
      </c>
      <c r="BG1810">
        <f t="shared" si="259"/>
        <v>16</v>
      </c>
      <c r="BH1810">
        <f t="shared" si="260"/>
        <v>5</v>
      </c>
      <c r="BI1810" t="str">
        <f>VLOOKUP(BH1810,'Additional Data'!$E$1:$F$12,2,FALSE)</f>
        <v>Loyal Customer</v>
      </c>
      <c r="BJ1810" t="str">
        <f>IF(G1810 &lt;= 'Additional Data'!$Q$2, "Low", IF(G1810 &lt;= 'Additional Data'!$Q$3, "Medium", "High"))</f>
        <v>Medium</v>
      </c>
      <c r="BK1810" t="str">
        <f>IF(K1810 &lt;= 'Additional Data'!$V$2, "Low", IF(K1810 &lt;= 'Additional Data'!$V$3, "Medium", "High"))</f>
        <v>Medium</v>
      </c>
      <c r="BL1810" t="str">
        <f>IF(L1810 &lt;= 'Additional Data'!$AA$2, "Low", IF(L1810 &lt;= 'Additional Data'!$AA$3, "Medium", "High"))</f>
        <v>Medium</v>
      </c>
      <c r="BM1810">
        <v>1809</v>
      </c>
    </row>
    <row r="1811" spans="1:65" x14ac:dyDescent="0.25">
      <c r="A1811">
        <v>41580</v>
      </c>
      <c r="B1811" t="str">
        <f>IF(A1811 &lt;= 'Additional Data'!$B$2,"Low", IF(A1811 &lt;='Additional Data'!$B$3, "Medium", "High"))</f>
        <v>Medium</v>
      </c>
      <c r="C1811">
        <v>1</v>
      </c>
      <c r="D1811">
        <v>1</v>
      </c>
      <c r="E1811">
        <v>15</v>
      </c>
      <c r="F1811" t="str">
        <f t="shared" si="252"/>
        <v>Recent</v>
      </c>
      <c r="G1811">
        <v>56</v>
      </c>
      <c r="H1811">
        <v>5</v>
      </c>
      <c r="I1811">
        <v>24</v>
      </c>
      <c r="J1811">
        <v>4</v>
      </c>
      <c r="K1811">
        <v>0</v>
      </c>
      <c r="L1811">
        <v>3</v>
      </c>
      <c r="M1811">
        <f>INDEX('Additional Data'!$H$2:$M$2, MATCH(MAX(G1811:L1811), G1811:L1811,0))</f>
        <v>0</v>
      </c>
      <c r="N1811">
        <v>3</v>
      </c>
      <c r="O1811">
        <v>2</v>
      </c>
      <c r="P1811">
        <v>1</v>
      </c>
      <c r="Q1811">
        <v>3</v>
      </c>
      <c r="R1811">
        <v>5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3</v>
      </c>
      <c r="Z1811">
        <v>11</v>
      </c>
      <c r="AA1811">
        <v>0</v>
      </c>
      <c r="AB1811">
        <v>42</v>
      </c>
      <c r="AC1811" t="str" cm="1">
        <f t="array" ref="AC1811">_xlfn.IFS(AB1811 &lt; 30, "&lt; 30", AB1811 &lt; 40, "30-39", AB1811 &lt; 50, "40-49", AB1811 &gt;= 50, "50+")</f>
        <v>40-49</v>
      </c>
      <c r="AD1811">
        <v>2725</v>
      </c>
      <c r="AE1811">
        <v>0</v>
      </c>
      <c r="AF1811">
        <v>0</v>
      </c>
      <c r="AG1811">
        <v>0</v>
      </c>
      <c r="AH1811">
        <v>1</v>
      </c>
      <c r="AI1811">
        <v>0</v>
      </c>
      <c r="AJ1811" t="str" cm="1">
        <f t="array" ref="AJ181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81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11">
        <v>0</v>
      </c>
      <c r="AM1811">
        <v>0</v>
      </c>
      <c r="AN1811">
        <v>1</v>
      </c>
      <c r="AO1811">
        <v>0</v>
      </c>
      <c r="AP1811">
        <v>0</v>
      </c>
      <c r="AQ1811" t="str" cm="1">
        <f t="array" ref="AQ181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11" t="str" cm="1">
        <f t="array" ref="AR181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11">
        <v>89</v>
      </c>
      <c r="AT1811">
        <v>86</v>
      </c>
      <c r="AU1811">
        <v>0</v>
      </c>
      <c r="AV1811">
        <v>2</v>
      </c>
      <c r="AW1811" t="s">
        <v>47</v>
      </c>
      <c r="AX1811" t="s">
        <v>13</v>
      </c>
      <c r="AY1811" t="str">
        <f t="shared" si="253"/>
        <v>Store</v>
      </c>
      <c r="AZ1811">
        <v>6</v>
      </c>
      <c r="BA1811" t="s">
        <v>44</v>
      </c>
      <c r="BB1811">
        <f t="shared" si="254"/>
        <v>6</v>
      </c>
      <c r="BC1811">
        <f t="shared" si="255"/>
        <v>92</v>
      </c>
      <c r="BD1811">
        <f t="shared" si="256"/>
        <v>9</v>
      </c>
      <c r="BE1811">
        <f t="shared" si="257"/>
        <v>2</v>
      </c>
      <c r="BF1811">
        <f t="shared" si="258"/>
        <v>3</v>
      </c>
      <c r="BG1811">
        <f t="shared" si="259"/>
        <v>14</v>
      </c>
      <c r="BH1811">
        <f t="shared" si="260"/>
        <v>4</v>
      </c>
      <c r="BI1811" t="str">
        <f>VLOOKUP(BH1811,'Additional Data'!$E$1:$F$12,2,FALSE)</f>
        <v>At Risk</v>
      </c>
      <c r="BJ1811" t="str">
        <f>IF(G1811 &lt;= 'Additional Data'!$Q$2, "Low", IF(G1811 &lt;= 'Additional Data'!$Q$3, "Medium", "High"))</f>
        <v>Medium</v>
      </c>
      <c r="BK1811" t="str">
        <f>IF(K1811 &lt;= 'Additional Data'!$V$2, "Low", IF(K1811 &lt;= 'Additional Data'!$V$3, "Medium", "High"))</f>
        <v>Low</v>
      </c>
      <c r="BL1811" t="str">
        <f>IF(L1811 &lt;= 'Additional Data'!$AA$2, "Low", IF(L1811 &lt;= 'Additional Data'!$AA$3, "Medium", "High"))</f>
        <v>Low</v>
      </c>
      <c r="BM1811">
        <v>1810</v>
      </c>
    </row>
    <row r="1812" spans="1:65" x14ac:dyDescent="0.25">
      <c r="A1812">
        <v>80336</v>
      </c>
      <c r="B1812" t="str">
        <f>IF(A1812 &lt;= 'Additional Data'!$B$2,"Low", IF(A1812 &lt;='Additional Data'!$B$3, "Medium", "High"))</f>
        <v>High</v>
      </c>
      <c r="C1812">
        <v>0</v>
      </c>
      <c r="D1812">
        <v>0</v>
      </c>
      <c r="E1812">
        <v>12</v>
      </c>
      <c r="F1812" t="str">
        <f t="shared" si="252"/>
        <v>Recent</v>
      </c>
      <c r="G1812">
        <v>209</v>
      </c>
      <c r="H1812">
        <v>19</v>
      </c>
      <c r="I1812">
        <v>456</v>
      </c>
      <c r="J1812">
        <v>160</v>
      </c>
      <c r="K1812">
        <v>142</v>
      </c>
      <c r="L1812">
        <v>66</v>
      </c>
      <c r="M1812">
        <f>INDEX('Additional Data'!$H$2:$M$2, MATCH(MAX(G1812:L1812), G1812:L1812,0))</f>
        <v>0</v>
      </c>
      <c r="N1812">
        <v>1</v>
      </c>
      <c r="O1812">
        <v>2</v>
      </c>
      <c r="P1812">
        <v>9</v>
      </c>
      <c r="Q1812">
        <v>13</v>
      </c>
      <c r="R1812">
        <v>1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3</v>
      </c>
      <c r="Z1812">
        <v>11</v>
      </c>
      <c r="AA1812">
        <v>0</v>
      </c>
      <c r="AB1812">
        <v>50</v>
      </c>
      <c r="AC1812" t="str" cm="1">
        <f t="array" ref="AC1812">_xlfn.IFS(AB1812 &lt; 30, "&lt; 30", AB1812 &lt; 40, "30-39", AB1812 &lt; 50, "40-49", AB1812 &gt;= 50, "50+")</f>
        <v>50+</v>
      </c>
      <c r="AD1812">
        <v>2452</v>
      </c>
      <c r="AE1812">
        <v>0</v>
      </c>
      <c r="AF1812">
        <v>1</v>
      </c>
      <c r="AG1812">
        <v>0</v>
      </c>
      <c r="AH1812">
        <v>0</v>
      </c>
      <c r="AI1812">
        <v>0</v>
      </c>
      <c r="AJ1812" t="str" cm="1">
        <f t="array" ref="AJ181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1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12">
        <v>0</v>
      </c>
      <c r="AM1812">
        <v>0</v>
      </c>
      <c r="AN1812">
        <v>0</v>
      </c>
      <c r="AO1812">
        <v>0</v>
      </c>
      <c r="AP1812">
        <v>1</v>
      </c>
      <c r="AQ1812" t="str" cm="1">
        <f t="array" ref="AQ181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12" t="str" cm="1">
        <f t="array" ref="AR181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12">
        <v>986</v>
      </c>
      <c r="AT1812">
        <v>920</v>
      </c>
      <c r="AU1812">
        <v>0</v>
      </c>
      <c r="AV1812">
        <v>0</v>
      </c>
      <c r="AW1812" t="s">
        <v>43</v>
      </c>
      <c r="AX1812" t="s">
        <v>13</v>
      </c>
      <c r="AY1812" t="str">
        <f t="shared" si="253"/>
        <v>Store</v>
      </c>
      <c r="AZ1812">
        <v>24</v>
      </c>
      <c r="BA1812" t="s">
        <v>44</v>
      </c>
      <c r="BB1812">
        <f t="shared" si="254"/>
        <v>24</v>
      </c>
      <c r="BC1812">
        <f t="shared" si="255"/>
        <v>1052</v>
      </c>
      <c r="BD1812">
        <f t="shared" si="256"/>
        <v>9</v>
      </c>
      <c r="BE1812">
        <f t="shared" si="257"/>
        <v>9</v>
      </c>
      <c r="BF1812">
        <f t="shared" si="258"/>
        <v>7</v>
      </c>
      <c r="BG1812">
        <f t="shared" si="259"/>
        <v>25</v>
      </c>
      <c r="BH1812">
        <f t="shared" si="260"/>
        <v>9</v>
      </c>
      <c r="BI1812" t="str">
        <f>VLOOKUP(BH1812,'Additional Data'!$E$1:$F$12,2,FALSE)</f>
        <v>Top Customer</v>
      </c>
      <c r="BJ1812" t="str">
        <f>IF(G1812 &lt;= 'Additional Data'!$Q$2, "Low", IF(G1812 &lt;= 'Additional Data'!$Q$3, "Medium", "High"))</f>
        <v>Medium</v>
      </c>
      <c r="BK1812" t="str">
        <f>IF(K1812 &lt;= 'Additional Data'!$V$2, "Low", IF(K1812 &lt;= 'Additional Data'!$V$3, "Medium", "High"))</f>
        <v>High</v>
      </c>
      <c r="BL1812" t="str">
        <f>IF(L1812 &lt;= 'Additional Data'!$AA$2, "Low", IF(L1812 &lt;= 'Additional Data'!$AA$3, "Medium", "High"))</f>
        <v>High</v>
      </c>
      <c r="BM1812">
        <v>1811</v>
      </c>
    </row>
    <row r="1813" spans="1:65" x14ac:dyDescent="0.25">
      <c r="A1813">
        <v>47743</v>
      </c>
      <c r="B1813" t="str">
        <f>IF(A1813 &lt;= 'Additional Data'!$B$2,"Low", IF(A1813 &lt;='Additional Data'!$B$3, "Medium", "High"))</f>
        <v>Medium</v>
      </c>
      <c r="C1813">
        <v>0</v>
      </c>
      <c r="D1813">
        <v>1</v>
      </c>
      <c r="E1813">
        <v>56</v>
      </c>
      <c r="F1813" t="str">
        <f t="shared" si="252"/>
        <v>Mid</v>
      </c>
      <c r="G1813">
        <v>198</v>
      </c>
      <c r="H1813">
        <v>2</v>
      </c>
      <c r="I1813">
        <v>43</v>
      </c>
      <c r="J1813">
        <v>0</v>
      </c>
      <c r="K1813">
        <v>12</v>
      </c>
      <c r="L1813">
        <v>20</v>
      </c>
      <c r="M1813">
        <f>INDEX('Additional Data'!$H$2:$M$2, MATCH(MAX(G1813:L1813), G1813:L1813,0))</f>
        <v>0</v>
      </c>
      <c r="N1813">
        <v>3</v>
      </c>
      <c r="O1813">
        <v>4</v>
      </c>
      <c r="P1813">
        <v>1</v>
      </c>
      <c r="Q1813">
        <v>6</v>
      </c>
      <c r="R1813">
        <v>6</v>
      </c>
      <c r="S1813">
        <v>0</v>
      </c>
      <c r="T1813">
        <v>1</v>
      </c>
      <c r="U1813">
        <v>0</v>
      </c>
      <c r="V1813">
        <v>0</v>
      </c>
      <c r="W1813">
        <v>0</v>
      </c>
      <c r="X1813">
        <v>0</v>
      </c>
      <c r="Y1813">
        <v>3</v>
      </c>
      <c r="Z1813">
        <v>11</v>
      </c>
      <c r="AA1813">
        <v>0</v>
      </c>
      <c r="AB1813">
        <v>63</v>
      </c>
      <c r="AC1813" t="str" cm="1">
        <f t="array" ref="AC1813">_xlfn.IFS(AB1813 &lt; 30, "&lt; 30", AB1813 &lt; 40, "30-39", AB1813 &lt; 50, "40-49", AB1813 &gt;= 50, "50+")</f>
        <v>50+</v>
      </c>
      <c r="AD1813">
        <v>2623</v>
      </c>
      <c r="AE1813">
        <v>0</v>
      </c>
      <c r="AF1813">
        <v>1</v>
      </c>
      <c r="AG1813">
        <v>0</v>
      </c>
      <c r="AH1813">
        <v>0</v>
      </c>
      <c r="AI1813">
        <v>0</v>
      </c>
      <c r="AJ1813" t="str" cm="1">
        <f t="array" ref="AJ181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1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13">
        <v>0</v>
      </c>
      <c r="AM1813">
        <v>0</v>
      </c>
      <c r="AN1813">
        <v>1</v>
      </c>
      <c r="AO1813">
        <v>0</v>
      </c>
      <c r="AP1813">
        <v>0</v>
      </c>
      <c r="AQ1813" t="str" cm="1">
        <f t="array" ref="AQ181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13" t="str" cm="1">
        <f t="array" ref="AR181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13">
        <v>255</v>
      </c>
      <c r="AT1813">
        <v>235</v>
      </c>
      <c r="AU1813">
        <v>1</v>
      </c>
      <c r="AV1813">
        <v>1</v>
      </c>
      <c r="AW1813" t="s">
        <v>47</v>
      </c>
      <c r="AX1813" t="s">
        <v>13</v>
      </c>
      <c r="AY1813" t="str">
        <f t="shared" si="253"/>
        <v>Store</v>
      </c>
      <c r="AZ1813">
        <v>11</v>
      </c>
      <c r="BA1813" t="s">
        <v>48</v>
      </c>
      <c r="BB1813">
        <f t="shared" si="254"/>
        <v>11</v>
      </c>
      <c r="BC1813">
        <f t="shared" si="255"/>
        <v>275</v>
      </c>
      <c r="BD1813">
        <f t="shared" si="256"/>
        <v>5</v>
      </c>
      <c r="BE1813">
        <f t="shared" si="257"/>
        <v>4</v>
      </c>
      <c r="BF1813">
        <f t="shared" si="258"/>
        <v>4</v>
      </c>
      <c r="BG1813">
        <f t="shared" si="259"/>
        <v>13</v>
      </c>
      <c r="BH1813">
        <f t="shared" si="260"/>
        <v>3</v>
      </c>
      <c r="BI1813" t="str">
        <f>VLOOKUP(BH1813,'Additional Data'!$E$1:$F$12,2,FALSE)</f>
        <v>At Risk</v>
      </c>
      <c r="BJ1813" t="str">
        <f>IF(G1813 &lt;= 'Additional Data'!$Q$2, "Low", IF(G1813 &lt;= 'Additional Data'!$Q$3, "Medium", "High"))</f>
        <v>Medium</v>
      </c>
      <c r="BK1813" t="str">
        <f>IF(K1813 &lt;= 'Additional Data'!$V$2, "Low", IF(K1813 &lt;= 'Additional Data'!$V$3, "Medium", "High"))</f>
        <v>Medium</v>
      </c>
      <c r="BL1813" t="str">
        <f>IF(L1813 &lt;= 'Additional Data'!$AA$2, "Low", IF(L1813 &lt;= 'Additional Data'!$AA$3, "Medium", "High"))</f>
        <v>Medium</v>
      </c>
      <c r="BM1813">
        <v>1812</v>
      </c>
    </row>
    <row r="1814" spans="1:65" x14ac:dyDescent="0.25">
      <c r="A1814">
        <v>62972</v>
      </c>
      <c r="B1814" t="str">
        <f>IF(A1814 &lt;= 'Additional Data'!$B$2,"Low", IF(A1814 &lt;='Additional Data'!$B$3, "Medium", "High"))</f>
        <v>Medium</v>
      </c>
      <c r="C1814">
        <v>0</v>
      </c>
      <c r="D1814">
        <v>1</v>
      </c>
      <c r="E1814">
        <v>39</v>
      </c>
      <c r="F1814" t="str">
        <f t="shared" si="252"/>
        <v>Mid</v>
      </c>
      <c r="G1814">
        <v>313</v>
      </c>
      <c r="H1814">
        <v>15</v>
      </c>
      <c r="I1814">
        <v>47</v>
      </c>
      <c r="J1814">
        <v>20</v>
      </c>
      <c r="K1814">
        <v>0</v>
      </c>
      <c r="L1814">
        <v>192</v>
      </c>
      <c r="M1814">
        <f>INDEX('Additional Data'!$H$2:$M$2, MATCH(MAX(G1814:L1814), G1814:L1814,0))</f>
        <v>0</v>
      </c>
      <c r="N1814">
        <v>2</v>
      </c>
      <c r="O1814">
        <v>7</v>
      </c>
      <c r="P1814">
        <v>4</v>
      </c>
      <c r="Q1814">
        <v>3</v>
      </c>
      <c r="R1814">
        <v>6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3</v>
      </c>
      <c r="Z1814">
        <v>11</v>
      </c>
      <c r="AA1814">
        <v>0</v>
      </c>
      <c r="AB1814">
        <v>65</v>
      </c>
      <c r="AC1814" t="str" cm="1">
        <f t="array" ref="AC1814">_xlfn.IFS(AB1814 &lt; 30, "&lt; 30", AB1814 &lt; 40, "30-39", AB1814 &lt; 50, "40-49", AB1814 &gt;= 50, "50+")</f>
        <v>50+</v>
      </c>
      <c r="AD1814">
        <v>2854</v>
      </c>
      <c r="AE1814">
        <v>0</v>
      </c>
      <c r="AF1814">
        <v>1</v>
      </c>
      <c r="AG1814">
        <v>0</v>
      </c>
      <c r="AH1814">
        <v>0</v>
      </c>
      <c r="AI1814">
        <v>0</v>
      </c>
      <c r="AJ1814" t="str" cm="1">
        <f t="array" ref="AJ181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1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14">
        <v>1</v>
      </c>
      <c r="AM1814">
        <v>0</v>
      </c>
      <c r="AN1814">
        <v>0</v>
      </c>
      <c r="AO1814">
        <v>0</v>
      </c>
      <c r="AP1814">
        <v>0</v>
      </c>
      <c r="AQ1814" t="str" cm="1">
        <f t="array" ref="AQ181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814" t="str" cm="1">
        <f t="array" ref="AR181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814">
        <v>395</v>
      </c>
      <c r="AT1814">
        <v>203</v>
      </c>
      <c r="AU1814">
        <v>0</v>
      </c>
      <c r="AV1814">
        <v>1</v>
      </c>
      <c r="AW1814" t="s">
        <v>46</v>
      </c>
      <c r="AX1814" t="s">
        <v>11</v>
      </c>
      <c r="AY1814" t="str">
        <f t="shared" si="253"/>
        <v>Web</v>
      </c>
      <c r="AZ1814">
        <v>14</v>
      </c>
      <c r="BA1814" t="s">
        <v>44</v>
      </c>
      <c r="BB1814">
        <f t="shared" si="254"/>
        <v>14</v>
      </c>
      <c r="BC1814">
        <f t="shared" si="255"/>
        <v>587</v>
      </c>
      <c r="BD1814">
        <f t="shared" si="256"/>
        <v>7</v>
      </c>
      <c r="BE1814">
        <f t="shared" si="257"/>
        <v>5</v>
      </c>
      <c r="BF1814">
        <f t="shared" si="258"/>
        <v>5</v>
      </c>
      <c r="BG1814">
        <f t="shared" si="259"/>
        <v>17</v>
      </c>
      <c r="BH1814">
        <f t="shared" si="260"/>
        <v>5</v>
      </c>
      <c r="BI1814" t="str">
        <f>VLOOKUP(BH1814,'Additional Data'!$E$1:$F$12,2,FALSE)</f>
        <v>Loyal Customer</v>
      </c>
      <c r="BJ1814" t="str">
        <f>IF(G1814 &lt;= 'Additional Data'!$Q$2, "Low", IF(G1814 &lt;= 'Additional Data'!$Q$3, "Medium", "High"))</f>
        <v>Medium</v>
      </c>
      <c r="BK1814" t="str">
        <f>IF(K1814 &lt;= 'Additional Data'!$V$2, "Low", IF(K1814 &lt;= 'Additional Data'!$V$3, "Medium", "High"))</f>
        <v>Low</v>
      </c>
      <c r="BL1814" t="str">
        <f>IF(L1814 &lt;= 'Additional Data'!$AA$2, "Low", IF(L1814 &lt;= 'Additional Data'!$AA$3, "Medium", "High"))</f>
        <v>High</v>
      </c>
      <c r="BM1814">
        <v>1813</v>
      </c>
    </row>
    <row r="1815" spans="1:65" x14ac:dyDescent="0.25">
      <c r="A1815">
        <v>57333</v>
      </c>
      <c r="B1815" t="str">
        <f>IF(A1815 &lt;= 'Additional Data'!$B$2,"Low", IF(A1815 &lt;='Additional Data'!$B$3, "Medium", "High"))</f>
        <v>Medium</v>
      </c>
      <c r="C1815">
        <v>0</v>
      </c>
      <c r="D1815">
        <v>1</v>
      </c>
      <c r="E1815">
        <v>55</v>
      </c>
      <c r="F1815" t="str">
        <f t="shared" si="252"/>
        <v>Mid</v>
      </c>
      <c r="G1815">
        <v>941</v>
      </c>
      <c r="H1815">
        <v>14</v>
      </c>
      <c r="I1815">
        <v>397</v>
      </c>
      <c r="J1815">
        <v>76</v>
      </c>
      <c r="K1815">
        <v>58</v>
      </c>
      <c r="L1815">
        <v>176</v>
      </c>
      <c r="M1815">
        <f>INDEX('Additional Data'!$H$2:$M$2, MATCH(MAX(G1815:L1815), G1815:L1815,0))</f>
        <v>0</v>
      </c>
      <c r="N1815">
        <v>11</v>
      </c>
      <c r="O1815">
        <v>8</v>
      </c>
      <c r="P1815">
        <v>5</v>
      </c>
      <c r="Q1815">
        <v>9</v>
      </c>
      <c r="R1815">
        <v>6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3</v>
      </c>
      <c r="Z1815">
        <v>11</v>
      </c>
      <c r="AA1815">
        <v>1</v>
      </c>
      <c r="AB1815">
        <v>66</v>
      </c>
      <c r="AC1815" t="str" cm="1">
        <f t="array" ref="AC1815">_xlfn.IFS(AB1815 &lt; 30, "&lt; 30", AB1815 &lt; 40, "30-39", AB1815 &lt; 50, "40-49", AB1815 &gt;= 50, "50+")</f>
        <v>50+</v>
      </c>
      <c r="AD1815">
        <v>2804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 t="str" cm="1">
        <f t="array" ref="AJ181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81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15">
        <v>0</v>
      </c>
      <c r="AM1815">
        <v>0</v>
      </c>
      <c r="AN1815">
        <v>0</v>
      </c>
      <c r="AO1815">
        <v>0</v>
      </c>
      <c r="AP1815">
        <v>1</v>
      </c>
      <c r="AQ1815" t="str" cm="1">
        <f t="array" ref="AQ181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15" t="str" cm="1">
        <f t="array" ref="AR181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15">
        <v>1486</v>
      </c>
      <c r="AT1815">
        <v>1310</v>
      </c>
      <c r="AU1815">
        <v>0</v>
      </c>
      <c r="AV1815">
        <v>1</v>
      </c>
      <c r="AW1815" t="s">
        <v>43</v>
      </c>
      <c r="AX1815" t="s">
        <v>13</v>
      </c>
      <c r="AY1815" t="str">
        <f t="shared" si="253"/>
        <v>Store</v>
      </c>
      <c r="AZ1815">
        <v>22</v>
      </c>
      <c r="BA1815" t="s">
        <v>44</v>
      </c>
      <c r="BB1815">
        <f t="shared" si="254"/>
        <v>22</v>
      </c>
      <c r="BC1815">
        <f t="shared" si="255"/>
        <v>1662</v>
      </c>
      <c r="BD1815">
        <f t="shared" si="256"/>
        <v>5</v>
      </c>
      <c r="BE1815">
        <f t="shared" si="257"/>
        <v>8</v>
      </c>
      <c r="BF1815">
        <f t="shared" si="258"/>
        <v>9</v>
      </c>
      <c r="BG1815">
        <f t="shared" si="259"/>
        <v>22</v>
      </c>
      <c r="BH1815">
        <f t="shared" si="260"/>
        <v>8</v>
      </c>
      <c r="BI1815" t="str">
        <f>VLOOKUP(BH1815,'Additional Data'!$E$1:$F$12,2,FALSE)</f>
        <v>Top Customer</v>
      </c>
      <c r="BJ1815" t="str">
        <f>IF(G1815 &lt;= 'Additional Data'!$Q$2, "Low", IF(G1815 &lt;= 'Additional Data'!$Q$3, "Medium", "High"))</f>
        <v>High</v>
      </c>
      <c r="BK1815" t="str">
        <f>IF(K1815 &lt;= 'Additional Data'!$V$2, "Low", IF(K1815 &lt;= 'Additional Data'!$V$3, "Medium", "High"))</f>
        <v>High</v>
      </c>
      <c r="BL1815" t="str">
        <f>IF(L1815 &lt;= 'Additional Data'!$AA$2, "Low", IF(L1815 &lt;= 'Additional Data'!$AA$3, "Medium", "High"))</f>
        <v>High</v>
      </c>
      <c r="BM1815">
        <v>1814</v>
      </c>
    </row>
    <row r="1816" spans="1:65" x14ac:dyDescent="0.25">
      <c r="A1816">
        <v>32313</v>
      </c>
      <c r="B1816" t="str">
        <f>IF(A1816 &lt;= 'Additional Data'!$B$2,"Low", IF(A1816 &lt;='Additional Data'!$B$3, "Medium", "High"))</f>
        <v>Low</v>
      </c>
      <c r="C1816">
        <v>1</v>
      </c>
      <c r="D1816">
        <v>0</v>
      </c>
      <c r="E1816">
        <v>60</v>
      </c>
      <c r="F1816" t="str">
        <f t="shared" si="252"/>
        <v>Mid</v>
      </c>
      <c r="G1816">
        <v>86</v>
      </c>
      <c r="H1816">
        <v>4</v>
      </c>
      <c r="I1816">
        <v>56</v>
      </c>
      <c r="J1816">
        <v>2</v>
      </c>
      <c r="K1816">
        <v>4</v>
      </c>
      <c r="L1816">
        <v>7</v>
      </c>
      <c r="M1816">
        <f>INDEX('Additional Data'!$H$2:$M$2, MATCH(MAX(G1816:L1816), G1816:L1816,0))</f>
        <v>0</v>
      </c>
      <c r="N1816">
        <v>3</v>
      </c>
      <c r="O1816">
        <v>4</v>
      </c>
      <c r="P1816">
        <v>0</v>
      </c>
      <c r="Q1816">
        <v>4</v>
      </c>
      <c r="R1816">
        <v>9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3</v>
      </c>
      <c r="Z1816">
        <v>11</v>
      </c>
      <c r="AA1816">
        <v>0</v>
      </c>
      <c r="AB1816">
        <v>38</v>
      </c>
      <c r="AC1816" t="str" cm="1">
        <f t="array" ref="AC1816">_xlfn.IFS(AB1816 &lt; 30, "&lt; 30", AB1816 &lt; 40, "30-39", AB1816 &lt; 50, "40-49", AB1816 &gt;= 50, "50+")</f>
        <v>30-39</v>
      </c>
      <c r="AD1816">
        <v>2662</v>
      </c>
      <c r="AE1816">
        <v>0</v>
      </c>
      <c r="AF1816">
        <v>0</v>
      </c>
      <c r="AG1816">
        <v>0</v>
      </c>
      <c r="AH1816">
        <v>1</v>
      </c>
      <c r="AI1816">
        <v>0</v>
      </c>
      <c r="AJ1816" t="str" cm="1">
        <f t="array" ref="AJ181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81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16">
        <v>0</v>
      </c>
      <c r="AM1816">
        <v>0</v>
      </c>
      <c r="AN1816">
        <v>0</v>
      </c>
      <c r="AO1816">
        <v>0</v>
      </c>
      <c r="AP1816">
        <v>1</v>
      </c>
      <c r="AQ1816" t="str" cm="1">
        <f t="array" ref="AQ181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16" t="str" cm="1">
        <f t="array" ref="AR181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16">
        <v>152</v>
      </c>
      <c r="AT1816">
        <v>145</v>
      </c>
      <c r="AU1816">
        <v>0</v>
      </c>
      <c r="AV1816">
        <v>1</v>
      </c>
      <c r="AW1816" t="s">
        <v>47</v>
      </c>
      <c r="AX1816" t="s">
        <v>11</v>
      </c>
      <c r="AY1816" t="str">
        <f t="shared" si="253"/>
        <v>Web</v>
      </c>
      <c r="AZ1816">
        <v>8</v>
      </c>
      <c r="BA1816" t="s">
        <v>44</v>
      </c>
      <c r="BB1816">
        <f t="shared" si="254"/>
        <v>8</v>
      </c>
      <c r="BC1816">
        <f t="shared" si="255"/>
        <v>159</v>
      </c>
      <c r="BD1816">
        <f t="shared" si="256"/>
        <v>4</v>
      </c>
      <c r="BE1816">
        <f t="shared" si="257"/>
        <v>3</v>
      </c>
      <c r="BF1816">
        <f t="shared" si="258"/>
        <v>3</v>
      </c>
      <c r="BG1816">
        <f t="shared" si="259"/>
        <v>10</v>
      </c>
      <c r="BH1816">
        <f t="shared" si="260"/>
        <v>2</v>
      </c>
      <c r="BI1816" t="str">
        <f>VLOOKUP(BH1816,'Additional Data'!$E$1:$F$12,2,FALSE)</f>
        <v>Churned Customer</v>
      </c>
      <c r="BJ1816" t="str">
        <f>IF(G1816 &lt;= 'Additional Data'!$Q$2, "Low", IF(G1816 &lt;= 'Additional Data'!$Q$3, "Medium", "High"))</f>
        <v>Medium</v>
      </c>
      <c r="BK1816" t="str">
        <f>IF(K1816 &lt;= 'Additional Data'!$V$2, "Low", IF(K1816 &lt;= 'Additional Data'!$V$3, "Medium", "High"))</f>
        <v>Medium</v>
      </c>
      <c r="BL1816" t="str">
        <f>IF(L1816 &lt;= 'Additional Data'!$AA$2, "Low", IF(L1816 &lt;= 'Additional Data'!$AA$3, "Medium", "High"))</f>
        <v>Low</v>
      </c>
      <c r="BM1816">
        <v>1815</v>
      </c>
    </row>
    <row r="1817" spans="1:65" x14ac:dyDescent="0.25">
      <c r="A1817">
        <v>84953</v>
      </c>
      <c r="B1817" t="str">
        <f>IF(A1817 &lt;= 'Additional Data'!$B$2,"Low", IF(A1817 &lt;='Additional Data'!$B$3, "Medium", "High"))</f>
        <v>High</v>
      </c>
      <c r="C1817">
        <v>0</v>
      </c>
      <c r="D1817">
        <v>0</v>
      </c>
      <c r="E1817">
        <v>73</v>
      </c>
      <c r="F1817" t="str">
        <f t="shared" si="252"/>
        <v>Old</v>
      </c>
      <c r="G1817">
        <v>167</v>
      </c>
      <c r="H1817">
        <v>48</v>
      </c>
      <c r="I1817">
        <v>602</v>
      </c>
      <c r="J1817">
        <v>63</v>
      </c>
      <c r="K1817">
        <v>72</v>
      </c>
      <c r="L1817">
        <v>72</v>
      </c>
      <c r="M1817">
        <f>INDEX('Additional Data'!$H$2:$M$2, MATCH(MAX(G1817:L1817), G1817:L1817,0))</f>
        <v>0</v>
      </c>
      <c r="N1817">
        <v>1</v>
      </c>
      <c r="O1817">
        <v>3</v>
      </c>
      <c r="P1817">
        <v>10</v>
      </c>
      <c r="Q1817">
        <v>4</v>
      </c>
      <c r="R1817">
        <v>2</v>
      </c>
      <c r="S1817">
        <v>0</v>
      </c>
      <c r="T1817">
        <v>1</v>
      </c>
      <c r="U1817">
        <v>1</v>
      </c>
      <c r="V1817">
        <v>1</v>
      </c>
      <c r="W1817">
        <v>0</v>
      </c>
      <c r="X1817">
        <v>0</v>
      </c>
      <c r="Y1817">
        <v>3</v>
      </c>
      <c r="Z1817">
        <v>11</v>
      </c>
      <c r="AA1817">
        <v>1</v>
      </c>
      <c r="AB1817">
        <v>67</v>
      </c>
      <c r="AC1817" t="str" cm="1">
        <f t="array" ref="AC1817">_xlfn.IFS(AB1817 &lt; 30, "&lt; 30", AB1817 &lt; 40, "30-39", AB1817 &lt; 50, "40-49", AB1817 &gt;= 50, "50+")</f>
        <v>50+</v>
      </c>
      <c r="AD1817">
        <v>2550</v>
      </c>
      <c r="AE1817">
        <v>0</v>
      </c>
      <c r="AF1817">
        <v>0</v>
      </c>
      <c r="AG1817">
        <v>0</v>
      </c>
      <c r="AH1817">
        <v>0</v>
      </c>
      <c r="AI1817">
        <v>1</v>
      </c>
      <c r="AJ1817" t="str" cm="1">
        <f t="array" ref="AJ181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81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17">
        <v>0</v>
      </c>
      <c r="AM1817">
        <v>0</v>
      </c>
      <c r="AN1817">
        <v>0</v>
      </c>
      <c r="AO1817">
        <v>1</v>
      </c>
      <c r="AP1817">
        <v>0</v>
      </c>
      <c r="AQ1817" t="str" cm="1">
        <f t="array" ref="AQ181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817" t="str" cm="1">
        <f t="array" ref="AR181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17">
        <v>952</v>
      </c>
      <c r="AT1817">
        <v>880</v>
      </c>
      <c r="AU1817">
        <v>3</v>
      </c>
      <c r="AV1817">
        <v>0</v>
      </c>
      <c r="AW1817" t="s">
        <v>46</v>
      </c>
      <c r="AX1817" t="s">
        <v>12</v>
      </c>
      <c r="AY1817" t="str">
        <f t="shared" si="253"/>
        <v>Catalog</v>
      </c>
      <c r="AZ1817">
        <v>17</v>
      </c>
      <c r="BA1817" t="s">
        <v>48</v>
      </c>
      <c r="BB1817">
        <f t="shared" si="254"/>
        <v>17</v>
      </c>
      <c r="BC1817">
        <f t="shared" si="255"/>
        <v>1024</v>
      </c>
      <c r="BD1817">
        <f t="shared" si="256"/>
        <v>3.0000000000000004</v>
      </c>
      <c r="BE1817">
        <f t="shared" si="257"/>
        <v>6</v>
      </c>
      <c r="BF1817">
        <f t="shared" si="258"/>
        <v>7</v>
      </c>
      <c r="BG1817">
        <f t="shared" si="259"/>
        <v>16</v>
      </c>
      <c r="BH1817">
        <f t="shared" si="260"/>
        <v>5</v>
      </c>
      <c r="BI1817" t="str">
        <f>VLOOKUP(BH1817,'Additional Data'!$E$1:$F$12,2,FALSE)</f>
        <v>Loyal Customer</v>
      </c>
      <c r="BJ1817" t="str">
        <f>IF(G1817 &lt;= 'Additional Data'!$Q$2, "Low", IF(G1817 &lt;= 'Additional Data'!$Q$3, "Medium", "High"))</f>
        <v>Medium</v>
      </c>
      <c r="BK1817" t="str">
        <f>IF(K1817 &lt;= 'Additional Data'!$V$2, "Low", IF(K1817 &lt;= 'Additional Data'!$V$3, "Medium", "High"))</f>
        <v>High</v>
      </c>
      <c r="BL1817" t="str">
        <f>IF(L1817 &lt;= 'Additional Data'!$AA$2, "Low", IF(L1817 &lt;= 'Additional Data'!$AA$3, "Medium", "High"))</f>
        <v>High</v>
      </c>
      <c r="BM1817">
        <v>1816</v>
      </c>
    </row>
    <row r="1818" spans="1:65" x14ac:dyDescent="0.25">
      <c r="A1818">
        <v>27071</v>
      </c>
      <c r="B1818" t="str">
        <f>IF(A1818 &lt;= 'Additional Data'!$B$2,"Low", IF(A1818 &lt;='Additional Data'!$B$3, "Medium", "High"))</f>
        <v>Low</v>
      </c>
      <c r="C1818">
        <v>1</v>
      </c>
      <c r="D1818">
        <v>0</v>
      </c>
      <c r="E1818">
        <v>90</v>
      </c>
      <c r="F1818" t="str">
        <f t="shared" si="252"/>
        <v>Old</v>
      </c>
      <c r="G1818">
        <v>8</v>
      </c>
      <c r="H1818">
        <v>3</v>
      </c>
      <c r="I1818">
        <v>19</v>
      </c>
      <c r="J1818">
        <v>0</v>
      </c>
      <c r="K1818">
        <v>2</v>
      </c>
      <c r="L1818">
        <v>3</v>
      </c>
      <c r="M1818">
        <f>INDEX('Additional Data'!$H$2:$M$2, MATCH(MAX(G1818:L1818), G1818:L1818,0))</f>
        <v>0</v>
      </c>
      <c r="N1818">
        <v>2</v>
      </c>
      <c r="O1818">
        <v>2</v>
      </c>
      <c r="P1818">
        <v>0</v>
      </c>
      <c r="Q1818">
        <v>3</v>
      </c>
      <c r="R1818">
        <v>6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3</v>
      </c>
      <c r="Z1818">
        <v>11</v>
      </c>
      <c r="AA1818">
        <v>0</v>
      </c>
      <c r="AB1818">
        <v>52</v>
      </c>
      <c r="AC1818" t="str" cm="1">
        <f t="array" ref="AC1818">_xlfn.IFS(AB1818 &lt; 30, "&lt; 30", AB1818 &lt; 40, "30-39", AB1818 &lt; 50, "40-49", AB1818 &gt;= 50, "50+")</f>
        <v>50+</v>
      </c>
      <c r="AD1818">
        <v>2226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 t="str" cm="1">
        <f t="array" ref="AJ181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81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18">
        <v>0</v>
      </c>
      <c r="AM1818">
        <v>0</v>
      </c>
      <c r="AN1818">
        <v>0</v>
      </c>
      <c r="AO1818">
        <v>1</v>
      </c>
      <c r="AP1818">
        <v>0</v>
      </c>
      <c r="AQ1818" t="str" cm="1">
        <f t="array" ref="AQ181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818" t="str" cm="1">
        <f t="array" ref="AR181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18">
        <v>32</v>
      </c>
      <c r="AT1818">
        <v>29</v>
      </c>
      <c r="AU1818">
        <v>0</v>
      </c>
      <c r="AV1818">
        <v>1</v>
      </c>
      <c r="AW1818" t="s">
        <v>45</v>
      </c>
      <c r="AX1818" t="s">
        <v>13</v>
      </c>
      <c r="AY1818" t="str">
        <f t="shared" si="253"/>
        <v>Store</v>
      </c>
      <c r="AZ1818">
        <v>5</v>
      </c>
      <c r="BA1818" t="s">
        <v>44</v>
      </c>
      <c r="BB1818">
        <f t="shared" si="254"/>
        <v>5</v>
      </c>
      <c r="BC1818">
        <f t="shared" si="255"/>
        <v>35</v>
      </c>
      <c r="BD1818">
        <f t="shared" si="256"/>
        <v>0.99999999999999978</v>
      </c>
      <c r="BE1818">
        <f t="shared" si="257"/>
        <v>1</v>
      </c>
      <c r="BF1818">
        <f t="shared" si="258"/>
        <v>0</v>
      </c>
      <c r="BG1818">
        <f t="shared" si="259"/>
        <v>1.9999999999999998</v>
      </c>
      <c r="BH1818">
        <f t="shared" si="260"/>
        <v>0</v>
      </c>
      <c r="BI1818" t="str">
        <f>VLOOKUP(BH1818,'Additional Data'!$E$1:$F$12,2,FALSE)</f>
        <v>Churned Customer</v>
      </c>
      <c r="BJ1818" t="str">
        <f>IF(G1818 &lt;= 'Additional Data'!$Q$2, "Low", IF(G1818 &lt;= 'Additional Data'!$Q$3, "Medium", "High"))</f>
        <v>Low</v>
      </c>
      <c r="BK1818" t="str">
        <f>IF(K1818 &lt;= 'Additional Data'!$V$2, "Low", IF(K1818 &lt;= 'Additional Data'!$V$3, "Medium", "High"))</f>
        <v>Medium</v>
      </c>
      <c r="BL1818" t="str">
        <f>IF(L1818 &lt;= 'Additional Data'!$AA$2, "Low", IF(L1818 &lt;= 'Additional Data'!$AA$3, "Medium", "High"))</f>
        <v>Low</v>
      </c>
      <c r="BM1818">
        <v>1817</v>
      </c>
    </row>
    <row r="1819" spans="1:65" x14ac:dyDescent="0.25">
      <c r="A1819">
        <v>68148</v>
      </c>
      <c r="B1819" t="str">
        <f>IF(A1819 &lt;= 'Additional Data'!$B$2,"Low", IF(A1819 &lt;='Additional Data'!$B$3, "Medium", "High"))</f>
        <v>Medium</v>
      </c>
      <c r="C1819">
        <v>0</v>
      </c>
      <c r="D1819">
        <v>0</v>
      </c>
      <c r="E1819">
        <v>86</v>
      </c>
      <c r="F1819" t="str">
        <f t="shared" si="252"/>
        <v>Old</v>
      </c>
      <c r="G1819">
        <v>389</v>
      </c>
      <c r="H1819">
        <v>66</v>
      </c>
      <c r="I1819">
        <v>408</v>
      </c>
      <c r="J1819">
        <v>37</v>
      </c>
      <c r="K1819">
        <v>57</v>
      </c>
      <c r="L1819">
        <v>85</v>
      </c>
      <c r="M1819">
        <f>INDEX('Additional Data'!$H$2:$M$2, MATCH(MAX(G1819:L1819), G1819:L1819,0))</f>
        <v>0</v>
      </c>
      <c r="N1819">
        <v>1</v>
      </c>
      <c r="O1819">
        <v>4</v>
      </c>
      <c r="P1819">
        <v>4</v>
      </c>
      <c r="Q1819">
        <v>6</v>
      </c>
      <c r="R1819">
        <v>2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3</v>
      </c>
      <c r="Z1819">
        <v>11</v>
      </c>
      <c r="AA1819">
        <v>0</v>
      </c>
      <c r="AB1819">
        <v>63</v>
      </c>
      <c r="AC1819" t="str" cm="1">
        <f t="array" ref="AC1819">_xlfn.IFS(AB1819 &lt; 30, "&lt; 30", AB1819 &lt; 40, "30-39", AB1819 &lt; 50, "40-49", AB1819 &gt;= 50, "50+")</f>
        <v>50+</v>
      </c>
      <c r="AD1819">
        <v>2461</v>
      </c>
      <c r="AE1819">
        <v>0</v>
      </c>
      <c r="AF1819">
        <v>0</v>
      </c>
      <c r="AG1819">
        <v>0</v>
      </c>
      <c r="AH1819">
        <v>1</v>
      </c>
      <c r="AI1819">
        <v>0</v>
      </c>
      <c r="AJ1819" t="str" cm="1">
        <f t="array" ref="AJ181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81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19">
        <v>0</v>
      </c>
      <c r="AM1819">
        <v>0</v>
      </c>
      <c r="AN1819">
        <v>0</v>
      </c>
      <c r="AO1819">
        <v>1</v>
      </c>
      <c r="AP1819">
        <v>0</v>
      </c>
      <c r="AQ1819" t="str" cm="1">
        <f t="array" ref="AQ181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819" t="str" cm="1">
        <f t="array" ref="AR181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19">
        <v>957</v>
      </c>
      <c r="AT1819">
        <v>872</v>
      </c>
      <c r="AU1819">
        <v>0</v>
      </c>
      <c r="AV1819">
        <v>0</v>
      </c>
      <c r="AW1819" t="s">
        <v>46</v>
      </c>
      <c r="AX1819" t="s">
        <v>13</v>
      </c>
      <c r="AY1819" t="str">
        <f t="shared" si="253"/>
        <v>Store</v>
      </c>
      <c r="AZ1819">
        <v>14</v>
      </c>
      <c r="BA1819" t="s">
        <v>44</v>
      </c>
      <c r="BB1819">
        <f t="shared" si="254"/>
        <v>14</v>
      </c>
      <c r="BC1819">
        <f t="shared" si="255"/>
        <v>1042</v>
      </c>
      <c r="BD1819">
        <f t="shared" si="256"/>
        <v>1.9999999999999996</v>
      </c>
      <c r="BE1819">
        <f t="shared" si="257"/>
        <v>5</v>
      </c>
      <c r="BF1819">
        <f t="shared" si="258"/>
        <v>7</v>
      </c>
      <c r="BG1819">
        <f t="shared" si="259"/>
        <v>14</v>
      </c>
      <c r="BH1819">
        <f t="shared" si="260"/>
        <v>4</v>
      </c>
      <c r="BI1819" t="str">
        <f>VLOOKUP(BH1819,'Additional Data'!$E$1:$F$12,2,FALSE)</f>
        <v>At Risk</v>
      </c>
      <c r="BJ1819" t="str">
        <f>IF(G1819 &lt;= 'Additional Data'!$Q$2, "Low", IF(G1819 &lt;= 'Additional Data'!$Q$3, "Medium", "High"))</f>
        <v>Medium</v>
      </c>
      <c r="BK1819" t="str">
        <f>IF(K1819 &lt;= 'Additional Data'!$V$2, "Low", IF(K1819 &lt;= 'Additional Data'!$V$3, "Medium", "High"))</f>
        <v>High</v>
      </c>
      <c r="BL1819" t="str">
        <f>IF(L1819 &lt;= 'Additional Data'!$AA$2, "Low", IF(L1819 &lt;= 'Additional Data'!$AA$3, "Medium", "High"))</f>
        <v>High</v>
      </c>
      <c r="BM1819">
        <v>1818</v>
      </c>
    </row>
    <row r="1820" spans="1:65" x14ac:dyDescent="0.25">
      <c r="A1820">
        <v>65735</v>
      </c>
      <c r="B1820" t="str">
        <f>IF(A1820 &lt;= 'Additional Data'!$B$2,"Low", IF(A1820 &lt;='Additional Data'!$B$3, "Medium", "High"))</f>
        <v>Medium</v>
      </c>
      <c r="C1820">
        <v>1</v>
      </c>
      <c r="D1820">
        <v>1</v>
      </c>
      <c r="E1820">
        <v>37</v>
      </c>
      <c r="F1820" t="str">
        <f t="shared" si="252"/>
        <v>Mid</v>
      </c>
      <c r="G1820">
        <v>239</v>
      </c>
      <c r="H1820">
        <v>7</v>
      </c>
      <c r="I1820">
        <v>119</v>
      </c>
      <c r="J1820">
        <v>4</v>
      </c>
      <c r="K1820">
        <v>15</v>
      </c>
      <c r="L1820">
        <v>11</v>
      </c>
      <c r="M1820">
        <f>INDEX('Additional Data'!$H$2:$M$2, MATCH(MAX(G1820:L1820), G1820:L1820,0))</f>
        <v>0</v>
      </c>
      <c r="N1820">
        <v>5</v>
      </c>
      <c r="O1820">
        <v>6</v>
      </c>
      <c r="P1820">
        <v>2</v>
      </c>
      <c r="Q1820">
        <v>6</v>
      </c>
      <c r="R1820">
        <v>7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3</v>
      </c>
      <c r="Z1820">
        <v>11</v>
      </c>
      <c r="AA1820">
        <v>0</v>
      </c>
      <c r="AB1820">
        <v>55</v>
      </c>
      <c r="AC1820" t="str" cm="1">
        <f t="array" ref="AC1820">_xlfn.IFS(AB1820 &lt; 30, "&lt; 30", AB1820 &lt; 40, "30-39", AB1820 &lt; 50, "40-49", AB1820 &gt;= 50, "50+")</f>
        <v>50+</v>
      </c>
      <c r="AD1820">
        <v>2363</v>
      </c>
      <c r="AE1820">
        <v>0</v>
      </c>
      <c r="AF1820">
        <v>0</v>
      </c>
      <c r="AG1820">
        <v>0</v>
      </c>
      <c r="AH1820">
        <v>1</v>
      </c>
      <c r="AI1820">
        <v>0</v>
      </c>
      <c r="AJ1820" t="str" cm="1">
        <f t="array" ref="AJ182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82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20">
        <v>0</v>
      </c>
      <c r="AM1820">
        <v>0</v>
      </c>
      <c r="AN1820">
        <v>0</v>
      </c>
      <c r="AO1820">
        <v>1</v>
      </c>
      <c r="AP1820">
        <v>0</v>
      </c>
      <c r="AQ1820" t="str" cm="1">
        <f t="array" ref="AQ182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820" t="str" cm="1">
        <f t="array" ref="AR182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20">
        <v>384</v>
      </c>
      <c r="AT1820">
        <v>373</v>
      </c>
      <c r="AU1820">
        <v>0</v>
      </c>
      <c r="AV1820">
        <v>2</v>
      </c>
      <c r="AW1820" t="s">
        <v>46</v>
      </c>
      <c r="AX1820" t="s">
        <v>11</v>
      </c>
      <c r="AY1820" t="str">
        <f t="shared" si="253"/>
        <v>Web</v>
      </c>
      <c r="AZ1820">
        <v>14</v>
      </c>
      <c r="BA1820" t="s">
        <v>44</v>
      </c>
      <c r="BB1820">
        <f t="shared" si="254"/>
        <v>14</v>
      </c>
      <c r="BC1820">
        <f t="shared" si="255"/>
        <v>395</v>
      </c>
      <c r="BD1820">
        <f t="shared" si="256"/>
        <v>7</v>
      </c>
      <c r="BE1820">
        <f t="shared" si="257"/>
        <v>5</v>
      </c>
      <c r="BF1820">
        <f t="shared" si="258"/>
        <v>4</v>
      </c>
      <c r="BG1820">
        <f t="shared" si="259"/>
        <v>16</v>
      </c>
      <c r="BH1820">
        <f t="shared" si="260"/>
        <v>5</v>
      </c>
      <c r="BI1820" t="str">
        <f>VLOOKUP(BH1820,'Additional Data'!$E$1:$F$12,2,FALSE)</f>
        <v>Loyal Customer</v>
      </c>
      <c r="BJ1820" t="str">
        <f>IF(G1820 &lt;= 'Additional Data'!$Q$2, "Low", IF(G1820 &lt;= 'Additional Data'!$Q$3, "Medium", "High"))</f>
        <v>Medium</v>
      </c>
      <c r="BK1820" t="str">
        <f>IF(K1820 &lt;= 'Additional Data'!$V$2, "Low", IF(K1820 &lt;= 'Additional Data'!$V$3, "Medium", "High"))</f>
        <v>Medium</v>
      </c>
      <c r="BL1820" t="str">
        <f>IF(L1820 &lt;= 'Additional Data'!$AA$2, "Low", IF(L1820 &lt;= 'Additional Data'!$AA$3, "Medium", "High"))</f>
        <v>Medium</v>
      </c>
      <c r="BM1820">
        <v>1819</v>
      </c>
    </row>
    <row r="1821" spans="1:65" x14ac:dyDescent="0.25">
      <c r="A1821">
        <v>86836</v>
      </c>
      <c r="B1821" t="str">
        <f>IF(A1821 &lt;= 'Additional Data'!$B$2,"Low", IF(A1821 &lt;='Additional Data'!$B$3, "Medium", "High"))</f>
        <v>High</v>
      </c>
      <c r="C1821">
        <v>0</v>
      </c>
      <c r="D1821">
        <v>0</v>
      </c>
      <c r="E1821">
        <v>7</v>
      </c>
      <c r="F1821" t="str">
        <f t="shared" si="252"/>
        <v>Very Recent</v>
      </c>
      <c r="G1821">
        <v>179</v>
      </c>
      <c r="H1821">
        <v>21</v>
      </c>
      <c r="I1821">
        <v>273</v>
      </c>
      <c r="J1821">
        <v>0</v>
      </c>
      <c r="K1821">
        <v>21</v>
      </c>
      <c r="L1821">
        <v>63</v>
      </c>
      <c r="M1821">
        <f>INDEX('Additional Data'!$H$2:$M$2, MATCH(MAX(G1821:L1821), G1821:L1821,0))</f>
        <v>0</v>
      </c>
      <c r="N1821">
        <v>1</v>
      </c>
      <c r="O1821">
        <v>6</v>
      </c>
      <c r="P1821">
        <v>10</v>
      </c>
      <c r="Q1821">
        <v>6</v>
      </c>
      <c r="R1821">
        <v>5</v>
      </c>
      <c r="S1821">
        <v>1</v>
      </c>
      <c r="T1821">
        <v>0</v>
      </c>
      <c r="U1821">
        <v>1</v>
      </c>
      <c r="V1821">
        <v>1</v>
      </c>
      <c r="W1821">
        <v>0</v>
      </c>
      <c r="X1821">
        <v>0</v>
      </c>
      <c r="Y1821">
        <v>3</v>
      </c>
      <c r="Z1821">
        <v>11</v>
      </c>
      <c r="AA1821">
        <v>1</v>
      </c>
      <c r="AB1821">
        <v>45</v>
      </c>
      <c r="AC1821" t="str" cm="1">
        <f t="array" ref="AC1821">_xlfn.IFS(AB1821 &lt; 30, "&lt; 30", AB1821 &lt; 40, "30-39", AB1821 &lt; 50, "40-49", AB1821 &gt;= 50, "50+")</f>
        <v>40-49</v>
      </c>
      <c r="AD1821">
        <v>2814</v>
      </c>
      <c r="AE1821">
        <v>0</v>
      </c>
      <c r="AF1821">
        <v>1</v>
      </c>
      <c r="AG1821">
        <v>0</v>
      </c>
      <c r="AH1821">
        <v>0</v>
      </c>
      <c r="AI1821">
        <v>0</v>
      </c>
      <c r="AJ1821" t="str" cm="1">
        <f t="array" ref="AJ182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2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21">
        <v>0</v>
      </c>
      <c r="AM1821">
        <v>0</v>
      </c>
      <c r="AN1821">
        <v>0</v>
      </c>
      <c r="AO1821">
        <v>0</v>
      </c>
      <c r="AP1821">
        <v>1</v>
      </c>
      <c r="AQ1821" t="str" cm="1">
        <f t="array" ref="AQ182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21" t="str" cm="1">
        <f t="array" ref="AR182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21">
        <v>494</v>
      </c>
      <c r="AT1821">
        <v>431</v>
      </c>
      <c r="AU1821">
        <v>3</v>
      </c>
      <c r="AV1821">
        <v>0</v>
      </c>
      <c r="AW1821" t="s">
        <v>46</v>
      </c>
      <c r="AX1821" t="s">
        <v>12</v>
      </c>
      <c r="AY1821" t="str">
        <f t="shared" si="253"/>
        <v>Catalog</v>
      </c>
      <c r="AZ1821">
        <v>22</v>
      </c>
      <c r="BA1821" t="s">
        <v>48</v>
      </c>
      <c r="BB1821">
        <f t="shared" si="254"/>
        <v>22</v>
      </c>
      <c r="BC1821">
        <f t="shared" si="255"/>
        <v>557</v>
      </c>
      <c r="BD1821">
        <f t="shared" si="256"/>
        <v>10</v>
      </c>
      <c r="BE1821">
        <f t="shared" si="257"/>
        <v>8</v>
      </c>
      <c r="BF1821">
        <f t="shared" si="258"/>
        <v>5</v>
      </c>
      <c r="BG1821">
        <f t="shared" si="259"/>
        <v>23</v>
      </c>
      <c r="BH1821">
        <f t="shared" si="260"/>
        <v>8</v>
      </c>
      <c r="BI1821" t="str">
        <f>VLOOKUP(BH1821,'Additional Data'!$E$1:$F$12,2,FALSE)</f>
        <v>Top Customer</v>
      </c>
      <c r="BJ1821" t="str">
        <f>IF(G1821 &lt;= 'Additional Data'!$Q$2, "Low", IF(G1821 &lt;= 'Additional Data'!$Q$3, "Medium", "High"))</f>
        <v>Medium</v>
      </c>
      <c r="BK1821" t="str">
        <f>IF(K1821 &lt;= 'Additional Data'!$V$2, "Low", IF(K1821 &lt;= 'Additional Data'!$V$3, "Medium", "High"))</f>
        <v>Medium</v>
      </c>
      <c r="BL1821" t="str">
        <f>IF(L1821 &lt;= 'Additional Data'!$AA$2, "Low", IF(L1821 &lt;= 'Additional Data'!$AA$3, "Medium", "High"))</f>
        <v>High</v>
      </c>
      <c r="BM1821">
        <v>1820</v>
      </c>
    </row>
    <row r="1822" spans="1:65" x14ac:dyDescent="0.25">
      <c r="A1822">
        <v>4023</v>
      </c>
      <c r="B1822" t="str">
        <f>IF(A1822 &lt;= 'Additional Data'!$B$2,"Low", IF(A1822 &lt;='Additional Data'!$B$3, "Medium", "High"))</f>
        <v>Low</v>
      </c>
      <c r="C1822">
        <v>1</v>
      </c>
      <c r="D1822">
        <v>1</v>
      </c>
      <c r="E1822">
        <v>29</v>
      </c>
      <c r="F1822" t="str">
        <f t="shared" si="252"/>
        <v>Recent</v>
      </c>
      <c r="G1822">
        <v>5</v>
      </c>
      <c r="H1822">
        <v>0</v>
      </c>
      <c r="I1822">
        <v>1</v>
      </c>
      <c r="J1822">
        <v>1</v>
      </c>
      <c r="K1822">
        <v>1</v>
      </c>
      <c r="L1822">
        <v>1</v>
      </c>
      <c r="M1822">
        <f>INDEX('Additional Data'!$H$2:$M$2, MATCH(MAX(G1822:L1822), G1822:L1822,0))</f>
        <v>0</v>
      </c>
      <c r="N1822">
        <v>15</v>
      </c>
      <c r="O1822">
        <v>0</v>
      </c>
      <c r="P1822">
        <v>0</v>
      </c>
      <c r="Q1822">
        <v>0</v>
      </c>
      <c r="R1822">
        <v>19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3</v>
      </c>
      <c r="Z1822">
        <v>11</v>
      </c>
      <c r="AA1822">
        <v>0</v>
      </c>
      <c r="AB1822">
        <v>57</v>
      </c>
      <c r="AC1822" t="str" cm="1">
        <f t="array" ref="AC1822">_xlfn.IFS(AB1822 &lt; 30, "&lt; 30", AB1822 &lt; 40, "30-39", AB1822 &lt; 50, "40-49", AB1822 &gt;= 50, "50+")</f>
        <v>50+</v>
      </c>
      <c r="AD1822">
        <v>2165</v>
      </c>
      <c r="AE1822">
        <v>0</v>
      </c>
      <c r="AF1822">
        <v>1</v>
      </c>
      <c r="AG1822">
        <v>0</v>
      </c>
      <c r="AH1822">
        <v>0</v>
      </c>
      <c r="AI1822">
        <v>0</v>
      </c>
      <c r="AJ1822" t="str" cm="1">
        <f t="array" ref="AJ182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2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22">
        <v>0</v>
      </c>
      <c r="AM1822">
        <v>0</v>
      </c>
      <c r="AN1822">
        <v>0</v>
      </c>
      <c r="AO1822">
        <v>0</v>
      </c>
      <c r="AP1822">
        <v>1</v>
      </c>
      <c r="AQ1822" t="str" cm="1">
        <f t="array" ref="AQ182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22" t="str" cm="1">
        <f t="array" ref="AR182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22">
        <v>8</v>
      </c>
      <c r="AT1822">
        <v>7</v>
      </c>
      <c r="AU1822">
        <v>0</v>
      </c>
      <c r="AV1822">
        <v>2</v>
      </c>
      <c r="AW1822" t="s">
        <v>45</v>
      </c>
      <c r="AX1822" t="s">
        <v>11</v>
      </c>
      <c r="AY1822" t="str">
        <f t="shared" si="253"/>
        <v>Web</v>
      </c>
      <c r="AZ1822">
        <v>0</v>
      </c>
      <c r="BA1822" t="s">
        <v>44</v>
      </c>
      <c r="BB1822">
        <f t="shared" si="254"/>
        <v>0</v>
      </c>
      <c r="BC1822">
        <f t="shared" si="255"/>
        <v>9</v>
      </c>
      <c r="BD1822">
        <f t="shared" si="256"/>
        <v>8</v>
      </c>
      <c r="BE1822">
        <f t="shared" si="257"/>
        <v>0</v>
      </c>
      <c r="BF1822">
        <f t="shared" si="258"/>
        <v>0</v>
      </c>
      <c r="BG1822">
        <f t="shared" si="259"/>
        <v>8</v>
      </c>
      <c r="BH1822">
        <f t="shared" si="260"/>
        <v>1</v>
      </c>
      <c r="BI1822" t="str">
        <f>VLOOKUP(BH1822,'Additional Data'!$E$1:$F$12,2,FALSE)</f>
        <v>Churned Customer</v>
      </c>
      <c r="BJ1822" t="str">
        <f>IF(G1822 &lt;= 'Additional Data'!$Q$2, "Low", IF(G1822 &lt;= 'Additional Data'!$Q$3, "Medium", "High"))</f>
        <v>Low</v>
      </c>
      <c r="BK1822" t="str">
        <f>IF(K1822 &lt;= 'Additional Data'!$V$2, "Low", IF(K1822 &lt;= 'Additional Data'!$V$3, "Medium", "High"))</f>
        <v>Low</v>
      </c>
      <c r="BL1822" t="str">
        <f>IF(L1822 &lt;= 'Additional Data'!$AA$2, "Low", IF(L1822 &lt;= 'Additional Data'!$AA$3, "Medium", "High"))</f>
        <v>Low</v>
      </c>
      <c r="BM1822">
        <v>1821</v>
      </c>
    </row>
    <row r="1823" spans="1:65" x14ac:dyDescent="0.25">
      <c r="A1823">
        <v>30093</v>
      </c>
      <c r="B1823" t="str">
        <f>IF(A1823 &lt;= 'Additional Data'!$B$2,"Low", IF(A1823 &lt;='Additional Data'!$B$3, "Medium", "High"))</f>
        <v>Low</v>
      </c>
      <c r="C1823">
        <v>0</v>
      </c>
      <c r="D1823">
        <v>0</v>
      </c>
      <c r="E1823">
        <v>19</v>
      </c>
      <c r="F1823" t="str">
        <f t="shared" si="252"/>
        <v>Recent</v>
      </c>
      <c r="G1823">
        <v>2</v>
      </c>
      <c r="H1823">
        <v>6</v>
      </c>
      <c r="I1823">
        <v>28</v>
      </c>
      <c r="J1823">
        <v>13</v>
      </c>
      <c r="K1823">
        <v>4</v>
      </c>
      <c r="L1823">
        <v>16</v>
      </c>
      <c r="M1823">
        <f>INDEX('Additional Data'!$H$2:$M$2, MATCH(MAX(G1823:L1823), G1823:L1823,0))</f>
        <v>0</v>
      </c>
      <c r="N1823">
        <v>1</v>
      </c>
      <c r="O1823">
        <v>2</v>
      </c>
      <c r="P1823">
        <v>0</v>
      </c>
      <c r="Q1823">
        <v>3</v>
      </c>
      <c r="R1823">
        <v>7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3</v>
      </c>
      <c r="Z1823">
        <v>11</v>
      </c>
      <c r="AA1823">
        <v>0</v>
      </c>
      <c r="AB1823">
        <v>30</v>
      </c>
      <c r="AC1823" t="str" cm="1">
        <f t="array" ref="AC1823">_xlfn.IFS(AB1823 &lt; 30, "&lt; 30", AB1823 &lt; 40, "30-39", AB1823 &lt; 50, "40-49", AB1823 &gt;= 50, "50+")</f>
        <v>30-39</v>
      </c>
      <c r="AD1823">
        <v>2515</v>
      </c>
      <c r="AE1823">
        <v>0</v>
      </c>
      <c r="AF1823">
        <v>1</v>
      </c>
      <c r="AG1823">
        <v>0</v>
      </c>
      <c r="AH1823">
        <v>0</v>
      </c>
      <c r="AI1823">
        <v>0</v>
      </c>
      <c r="AJ1823" t="str" cm="1">
        <f t="array" ref="AJ182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2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23">
        <v>0</v>
      </c>
      <c r="AM1823">
        <v>0</v>
      </c>
      <c r="AN1823">
        <v>1</v>
      </c>
      <c r="AO1823">
        <v>0</v>
      </c>
      <c r="AP1823">
        <v>0</v>
      </c>
      <c r="AQ1823" t="str" cm="1">
        <f t="array" ref="AQ182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23" t="str" cm="1">
        <f t="array" ref="AR182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23">
        <v>53</v>
      </c>
      <c r="AT1823">
        <v>37</v>
      </c>
      <c r="AU1823">
        <v>0</v>
      </c>
      <c r="AV1823">
        <v>0</v>
      </c>
      <c r="AW1823" t="s">
        <v>45</v>
      </c>
      <c r="AX1823" t="s">
        <v>13</v>
      </c>
      <c r="AY1823" t="str">
        <f t="shared" si="253"/>
        <v>Store</v>
      </c>
      <c r="AZ1823">
        <v>5</v>
      </c>
      <c r="BA1823" t="s">
        <v>44</v>
      </c>
      <c r="BB1823">
        <f t="shared" si="254"/>
        <v>5</v>
      </c>
      <c r="BC1823">
        <f t="shared" si="255"/>
        <v>69</v>
      </c>
      <c r="BD1823">
        <f t="shared" si="256"/>
        <v>9</v>
      </c>
      <c r="BE1823">
        <f t="shared" si="257"/>
        <v>1</v>
      </c>
      <c r="BF1823">
        <f t="shared" si="258"/>
        <v>2</v>
      </c>
      <c r="BG1823">
        <f t="shared" si="259"/>
        <v>12</v>
      </c>
      <c r="BH1823">
        <f t="shared" si="260"/>
        <v>3</v>
      </c>
      <c r="BI1823" t="str">
        <f>VLOOKUP(BH1823,'Additional Data'!$E$1:$F$12,2,FALSE)</f>
        <v>At Risk</v>
      </c>
      <c r="BJ1823" t="str">
        <f>IF(G1823 &lt;= 'Additional Data'!$Q$2, "Low", IF(G1823 &lt;= 'Additional Data'!$Q$3, "Medium", "High"))</f>
        <v>Low</v>
      </c>
      <c r="BK1823" t="str">
        <f>IF(K1823 &lt;= 'Additional Data'!$V$2, "Low", IF(K1823 &lt;= 'Additional Data'!$V$3, "Medium", "High"))</f>
        <v>Medium</v>
      </c>
      <c r="BL1823" t="str">
        <f>IF(L1823 &lt;= 'Additional Data'!$AA$2, "Low", IF(L1823 &lt;= 'Additional Data'!$AA$3, "Medium", "High"))</f>
        <v>Medium</v>
      </c>
      <c r="BM1823">
        <v>1822</v>
      </c>
    </row>
    <row r="1824" spans="1:65" x14ac:dyDescent="0.25">
      <c r="A1824">
        <v>57705</v>
      </c>
      <c r="B1824" t="str">
        <f>IF(A1824 &lt;= 'Additional Data'!$B$2,"Low", IF(A1824 &lt;='Additional Data'!$B$3, "Medium", "High"))</f>
        <v>Medium</v>
      </c>
      <c r="C1824">
        <v>0</v>
      </c>
      <c r="D1824">
        <v>1</v>
      </c>
      <c r="E1824">
        <v>14</v>
      </c>
      <c r="F1824" t="str">
        <f t="shared" si="252"/>
        <v>Recent</v>
      </c>
      <c r="G1824">
        <v>383</v>
      </c>
      <c r="H1824">
        <v>0</v>
      </c>
      <c r="I1824">
        <v>53</v>
      </c>
      <c r="J1824">
        <v>6</v>
      </c>
      <c r="K1824">
        <v>4</v>
      </c>
      <c r="L1824">
        <v>40</v>
      </c>
      <c r="M1824">
        <f>INDEX('Additional Data'!$H$2:$M$2, MATCH(MAX(G1824:L1824), G1824:L1824,0))</f>
        <v>0</v>
      </c>
      <c r="N1824">
        <v>3</v>
      </c>
      <c r="O1824">
        <v>8</v>
      </c>
      <c r="P1824">
        <v>1</v>
      </c>
      <c r="Q1824">
        <v>6</v>
      </c>
      <c r="R1824">
        <v>6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3</v>
      </c>
      <c r="Z1824">
        <v>11</v>
      </c>
      <c r="AA1824">
        <v>0</v>
      </c>
      <c r="AB1824">
        <v>54</v>
      </c>
      <c r="AC1824" t="str" cm="1">
        <f t="array" ref="AC1824">_xlfn.IFS(AB1824 &lt; 30, "&lt; 30", AB1824 &lt; 40, "30-39", AB1824 &lt; 50, "40-49", AB1824 &gt;= 50, "50+")</f>
        <v>50+</v>
      </c>
      <c r="AD1824">
        <v>2328</v>
      </c>
      <c r="AE1824">
        <v>0</v>
      </c>
      <c r="AF1824">
        <v>1</v>
      </c>
      <c r="AG1824">
        <v>0</v>
      </c>
      <c r="AH1824">
        <v>0</v>
      </c>
      <c r="AI1824">
        <v>0</v>
      </c>
      <c r="AJ1824" t="str" cm="1">
        <f t="array" ref="AJ182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2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24">
        <v>0</v>
      </c>
      <c r="AM1824">
        <v>0</v>
      </c>
      <c r="AN1824">
        <v>0</v>
      </c>
      <c r="AO1824">
        <v>0</v>
      </c>
      <c r="AP1824">
        <v>1</v>
      </c>
      <c r="AQ1824" t="str" cm="1">
        <f t="array" ref="AQ182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24" t="str" cm="1">
        <f t="array" ref="AR182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24">
        <v>446</v>
      </c>
      <c r="AT1824">
        <v>406</v>
      </c>
      <c r="AU1824">
        <v>0</v>
      </c>
      <c r="AV1824">
        <v>1</v>
      </c>
      <c r="AW1824" t="s">
        <v>46</v>
      </c>
      <c r="AX1824" t="s">
        <v>11</v>
      </c>
      <c r="AY1824" t="str">
        <f t="shared" si="253"/>
        <v>Web</v>
      </c>
      <c r="AZ1824">
        <v>15</v>
      </c>
      <c r="BA1824" t="s">
        <v>44</v>
      </c>
      <c r="BB1824">
        <f t="shared" si="254"/>
        <v>15</v>
      </c>
      <c r="BC1824">
        <f t="shared" si="255"/>
        <v>486</v>
      </c>
      <c r="BD1824">
        <f t="shared" si="256"/>
        <v>9</v>
      </c>
      <c r="BE1824">
        <f t="shared" si="257"/>
        <v>5</v>
      </c>
      <c r="BF1824">
        <f t="shared" si="258"/>
        <v>5</v>
      </c>
      <c r="BG1824">
        <f t="shared" si="259"/>
        <v>19</v>
      </c>
      <c r="BH1824">
        <f t="shared" si="260"/>
        <v>7</v>
      </c>
      <c r="BI1824" t="str">
        <f>VLOOKUP(BH1824,'Additional Data'!$E$1:$F$12,2,FALSE)</f>
        <v>Loyal Customer</v>
      </c>
      <c r="BJ1824" t="str">
        <f>IF(G1824 &lt;= 'Additional Data'!$Q$2, "Low", IF(G1824 &lt;= 'Additional Data'!$Q$3, "Medium", "High"))</f>
        <v>Medium</v>
      </c>
      <c r="BK1824" t="str">
        <f>IF(K1824 &lt;= 'Additional Data'!$V$2, "Low", IF(K1824 &lt;= 'Additional Data'!$V$3, "Medium", "High"))</f>
        <v>Medium</v>
      </c>
      <c r="BL1824" t="str">
        <f>IF(L1824 &lt;= 'Additional Data'!$AA$2, "Low", IF(L1824 &lt;= 'Additional Data'!$AA$3, "Medium", "High"))</f>
        <v>Medium</v>
      </c>
      <c r="BM1824">
        <v>1823</v>
      </c>
    </row>
    <row r="1825" spans="1:65" x14ac:dyDescent="0.25">
      <c r="A1825">
        <v>25008</v>
      </c>
      <c r="B1825" t="str">
        <f>IF(A1825 &lt;= 'Additional Data'!$B$2,"Low", IF(A1825 &lt;='Additional Data'!$B$3, "Medium", "High"))</f>
        <v>Low</v>
      </c>
      <c r="C1825">
        <v>1</v>
      </c>
      <c r="D1825">
        <v>0</v>
      </c>
      <c r="E1825">
        <v>72</v>
      </c>
      <c r="F1825" t="str">
        <f t="shared" si="252"/>
        <v>Old</v>
      </c>
      <c r="G1825">
        <v>2</v>
      </c>
      <c r="H1825">
        <v>8</v>
      </c>
      <c r="I1825">
        <v>8</v>
      </c>
      <c r="J1825">
        <v>6</v>
      </c>
      <c r="K1825">
        <v>1</v>
      </c>
      <c r="L1825">
        <v>9</v>
      </c>
      <c r="M1825">
        <f>INDEX('Additional Data'!$H$2:$M$2, MATCH(MAX(G1825:L1825), G1825:L1825,0))</f>
        <v>0</v>
      </c>
      <c r="N1825">
        <v>2</v>
      </c>
      <c r="O1825">
        <v>1</v>
      </c>
      <c r="P1825">
        <v>0</v>
      </c>
      <c r="Q1825">
        <v>3</v>
      </c>
      <c r="R1825">
        <v>8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3</v>
      </c>
      <c r="Z1825">
        <v>11</v>
      </c>
      <c r="AA1825">
        <v>0</v>
      </c>
      <c r="AB1825">
        <v>32</v>
      </c>
      <c r="AC1825" t="str" cm="1">
        <f t="array" ref="AC1825">_xlfn.IFS(AB1825 &lt; 30, "&lt; 30", AB1825 &lt; 40, "30-39", AB1825 &lt; 50, "40-49", AB1825 &gt;= 50, "50+")</f>
        <v>30-39</v>
      </c>
      <c r="AD1825">
        <v>2306</v>
      </c>
      <c r="AE1825">
        <v>0</v>
      </c>
      <c r="AF1825">
        <v>0</v>
      </c>
      <c r="AG1825">
        <v>1</v>
      </c>
      <c r="AH1825">
        <v>0</v>
      </c>
      <c r="AI1825">
        <v>0</v>
      </c>
      <c r="AJ1825" t="str" cm="1">
        <f t="array" ref="AJ182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82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25">
        <v>0</v>
      </c>
      <c r="AM1825">
        <v>0</v>
      </c>
      <c r="AN1825">
        <v>1</v>
      </c>
      <c r="AO1825">
        <v>0</v>
      </c>
      <c r="AP1825">
        <v>0</v>
      </c>
      <c r="AQ1825" t="str" cm="1">
        <f t="array" ref="AQ182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25" t="str" cm="1">
        <f t="array" ref="AR182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25">
        <v>25</v>
      </c>
      <c r="AT1825">
        <v>16</v>
      </c>
      <c r="AU1825">
        <v>0</v>
      </c>
      <c r="AV1825">
        <v>1</v>
      </c>
      <c r="AW1825" t="s">
        <v>45</v>
      </c>
      <c r="AX1825" t="s">
        <v>13</v>
      </c>
      <c r="AY1825" t="str">
        <f t="shared" si="253"/>
        <v>Store</v>
      </c>
      <c r="AZ1825">
        <v>4</v>
      </c>
      <c r="BA1825" t="s">
        <v>44</v>
      </c>
      <c r="BB1825">
        <f t="shared" si="254"/>
        <v>4</v>
      </c>
      <c r="BC1825">
        <f t="shared" si="255"/>
        <v>34</v>
      </c>
      <c r="BD1825">
        <f t="shared" si="256"/>
        <v>3.0000000000000004</v>
      </c>
      <c r="BE1825">
        <f t="shared" si="257"/>
        <v>0</v>
      </c>
      <c r="BF1825">
        <f t="shared" si="258"/>
        <v>0</v>
      </c>
      <c r="BG1825">
        <f t="shared" si="259"/>
        <v>3.0000000000000004</v>
      </c>
      <c r="BH1825">
        <f t="shared" si="260"/>
        <v>0</v>
      </c>
      <c r="BI1825" t="str">
        <f>VLOOKUP(BH1825,'Additional Data'!$E$1:$F$12,2,FALSE)</f>
        <v>Churned Customer</v>
      </c>
      <c r="BJ1825" t="str">
        <f>IF(G1825 &lt;= 'Additional Data'!$Q$2, "Low", IF(G1825 &lt;= 'Additional Data'!$Q$3, "Medium", "High"))</f>
        <v>Low</v>
      </c>
      <c r="BK1825" t="str">
        <f>IF(K1825 &lt;= 'Additional Data'!$V$2, "Low", IF(K1825 &lt;= 'Additional Data'!$V$3, "Medium", "High"))</f>
        <v>Low</v>
      </c>
      <c r="BL1825" t="str">
        <f>IF(L1825 &lt;= 'Additional Data'!$AA$2, "Low", IF(L1825 &lt;= 'Additional Data'!$AA$3, "Medium", "High"))</f>
        <v>Low</v>
      </c>
      <c r="BM1825">
        <v>1824</v>
      </c>
    </row>
    <row r="1826" spans="1:65" x14ac:dyDescent="0.25">
      <c r="A1826">
        <v>83257</v>
      </c>
      <c r="B1826" t="str">
        <f>IF(A1826 &lt;= 'Additional Data'!$B$2,"Low", IF(A1826 &lt;='Additional Data'!$B$3, "Medium", "High"))</f>
        <v>High</v>
      </c>
      <c r="C1826">
        <v>0</v>
      </c>
      <c r="D1826">
        <v>0</v>
      </c>
      <c r="E1826">
        <v>56</v>
      </c>
      <c r="F1826" t="str">
        <f t="shared" si="252"/>
        <v>Mid</v>
      </c>
      <c r="G1826">
        <v>536</v>
      </c>
      <c r="H1826">
        <v>27</v>
      </c>
      <c r="I1826">
        <v>590</v>
      </c>
      <c r="J1826">
        <v>38</v>
      </c>
      <c r="K1826">
        <v>107</v>
      </c>
      <c r="L1826">
        <v>67</v>
      </c>
      <c r="M1826">
        <f>INDEX('Additional Data'!$H$2:$M$2, MATCH(MAX(G1826:L1826), G1826:L1826,0))</f>
        <v>0</v>
      </c>
      <c r="N1826">
        <v>1</v>
      </c>
      <c r="O1826">
        <v>5</v>
      </c>
      <c r="P1826">
        <v>10</v>
      </c>
      <c r="Q1826">
        <v>12</v>
      </c>
      <c r="R1826">
        <v>6</v>
      </c>
      <c r="S1826">
        <v>1</v>
      </c>
      <c r="T1826">
        <v>0</v>
      </c>
      <c r="U1826">
        <v>1</v>
      </c>
      <c r="V1826">
        <v>0</v>
      </c>
      <c r="W1826">
        <v>0</v>
      </c>
      <c r="X1826">
        <v>1</v>
      </c>
      <c r="Y1826">
        <v>3</v>
      </c>
      <c r="Z1826">
        <v>11</v>
      </c>
      <c r="AA1826">
        <v>1</v>
      </c>
      <c r="AB1826">
        <v>25</v>
      </c>
      <c r="AC1826" t="str" cm="1">
        <f t="array" ref="AC1826">_xlfn.IFS(AB1826 &lt; 30, "&lt; 30", AB1826 &lt; 40, "30-39", AB1826 &lt; 50, "40-49", AB1826 &gt;= 50, "50+")</f>
        <v>&lt; 30</v>
      </c>
      <c r="AD1826">
        <v>2808</v>
      </c>
      <c r="AE1826">
        <v>0</v>
      </c>
      <c r="AF1826">
        <v>0</v>
      </c>
      <c r="AG1826">
        <v>1</v>
      </c>
      <c r="AH1826">
        <v>0</v>
      </c>
      <c r="AI1826">
        <v>0</v>
      </c>
      <c r="AJ1826" t="str" cm="1">
        <f t="array" ref="AJ182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82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26">
        <v>1</v>
      </c>
      <c r="AM1826">
        <v>0</v>
      </c>
      <c r="AN1826">
        <v>0</v>
      </c>
      <c r="AO1826">
        <v>0</v>
      </c>
      <c r="AP1826">
        <v>0</v>
      </c>
      <c r="AQ1826" t="str" cm="1">
        <f t="array" ref="AQ182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826" t="str" cm="1">
        <f t="array" ref="AR182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826">
        <v>1298</v>
      </c>
      <c r="AT1826">
        <v>1231</v>
      </c>
      <c r="AU1826">
        <v>2</v>
      </c>
      <c r="AV1826">
        <v>0</v>
      </c>
      <c r="AW1826" t="s">
        <v>43</v>
      </c>
      <c r="AX1826" t="s">
        <v>13</v>
      </c>
      <c r="AY1826" t="str">
        <f t="shared" si="253"/>
        <v>Store</v>
      </c>
      <c r="AZ1826">
        <v>27</v>
      </c>
      <c r="BA1826" t="s">
        <v>48</v>
      </c>
      <c r="BB1826">
        <f t="shared" si="254"/>
        <v>27</v>
      </c>
      <c r="BC1826">
        <f t="shared" si="255"/>
        <v>1365</v>
      </c>
      <c r="BD1826">
        <f t="shared" si="256"/>
        <v>5</v>
      </c>
      <c r="BE1826">
        <f t="shared" si="257"/>
        <v>9</v>
      </c>
      <c r="BF1826">
        <f t="shared" si="258"/>
        <v>8</v>
      </c>
      <c r="BG1826">
        <f t="shared" si="259"/>
        <v>22</v>
      </c>
      <c r="BH1826">
        <f t="shared" si="260"/>
        <v>8</v>
      </c>
      <c r="BI1826" t="str">
        <f>VLOOKUP(BH1826,'Additional Data'!$E$1:$F$12,2,FALSE)</f>
        <v>Top Customer</v>
      </c>
      <c r="BJ1826" t="str">
        <f>IF(G1826 &lt;= 'Additional Data'!$Q$2, "Low", IF(G1826 &lt;= 'Additional Data'!$Q$3, "Medium", "High"))</f>
        <v>High</v>
      </c>
      <c r="BK1826" t="str">
        <f>IF(K1826 &lt;= 'Additional Data'!$V$2, "Low", IF(K1826 &lt;= 'Additional Data'!$V$3, "Medium", "High"))</f>
        <v>High</v>
      </c>
      <c r="BL1826" t="str">
        <f>IF(L1826 &lt;= 'Additional Data'!$AA$2, "Low", IF(L1826 &lt;= 'Additional Data'!$AA$3, "Medium", "High"))</f>
        <v>High</v>
      </c>
      <c r="BM1826">
        <v>1825</v>
      </c>
    </row>
    <row r="1827" spans="1:65" x14ac:dyDescent="0.25">
      <c r="A1827">
        <v>22280</v>
      </c>
      <c r="B1827" t="str">
        <f>IF(A1827 &lt;= 'Additional Data'!$B$2,"Low", IF(A1827 &lt;='Additional Data'!$B$3, "Medium", "High"))</f>
        <v>Low</v>
      </c>
      <c r="C1827">
        <v>1</v>
      </c>
      <c r="D1827">
        <v>0</v>
      </c>
      <c r="E1827">
        <v>85</v>
      </c>
      <c r="F1827" t="str">
        <f t="shared" si="252"/>
        <v>Old</v>
      </c>
      <c r="G1827">
        <v>2</v>
      </c>
      <c r="H1827">
        <v>1</v>
      </c>
      <c r="I1827">
        <v>4</v>
      </c>
      <c r="J1827">
        <v>3</v>
      </c>
      <c r="K1827">
        <v>1</v>
      </c>
      <c r="L1827">
        <v>2</v>
      </c>
      <c r="M1827">
        <f>INDEX('Additional Data'!$H$2:$M$2, MATCH(MAX(G1827:L1827), G1827:L1827,0))</f>
        <v>0</v>
      </c>
      <c r="N1827">
        <v>1</v>
      </c>
      <c r="O1827">
        <v>1</v>
      </c>
      <c r="P1827">
        <v>0</v>
      </c>
      <c r="Q1827">
        <v>2</v>
      </c>
      <c r="R1827">
        <v>8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3</v>
      </c>
      <c r="Z1827">
        <v>11</v>
      </c>
      <c r="AA1827">
        <v>0</v>
      </c>
      <c r="AB1827">
        <v>45</v>
      </c>
      <c r="AC1827" t="str" cm="1">
        <f t="array" ref="AC1827">_xlfn.IFS(AB1827 &lt; 30, "&lt; 30", AB1827 &lt; 40, "30-39", AB1827 &lt; 50, "40-49", AB1827 &gt;= 50, "50+")</f>
        <v>40-49</v>
      </c>
      <c r="AD1827">
        <v>2565</v>
      </c>
      <c r="AE1827">
        <v>0</v>
      </c>
      <c r="AF1827">
        <v>0</v>
      </c>
      <c r="AG1827">
        <v>0</v>
      </c>
      <c r="AH1827">
        <v>1</v>
      </c>
      <c r="AI1827">
        <v>0</v>
      </c>
      <c r="AJ1827" t="str" cm="1">
        <f t="array" ref="AJ182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82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27">
        <v>0</v>
      </c>
      <c r="AM1827">
        <v>0</v>
      </c>
      <c r="AN1827">
        <v>1</v>
      </c>
      <c r="AO1827">
        <v>0</v>
      </c>
      <c r="AP1827">
        <v>0</v>
      </c>
      <c r="AQ1827" t="str" cm="1">
        <f t="array" ref="AQ182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27" t="str" cm="1">
        <f t="array" ref="AR182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27">
        <v>11</v>
      </c>
      <c r="AT1827">
        <v>9</v>
      </c>
      <c r="AU1827">
        <v>0</v>
      </c>
      <c r="AV1827">
        <v>1</v>
      </c>
      <c r="AW1827" t="s">
        <v>45</v>
      </c>
      <c r="AX1827" t="s">
        <v>13</v>
      </c>
      <c r="AY1827" t="str">
        <f t="shared" si="253"/>
        <v>Store</v>
      </c>
      <c r="AZ1827">
        <v>3</v>
      </c>
      <c r="BA1827" t="s">
        <v>44</v>
      </c>
      <c r="BB1827">
        <f t="shared" si="254"/>
        <v>3</v>
      </c>
      <c r="BC1827">
        <f t="shared" si="255"/>
        <v>13</v>
      </c>
      <c r="BD1827">
        <f t="shared" si="256"/>
        <v>1.9999999999999996</v>
      </c>
      <c r="BE1827">
        <f t="shared" si="257"/>
        <v>0</v>
      </c>
      <c r="BF1827">
        <f t="shared" si="258"/>
        <v>0</v>
      </c>
      <c r="BG1827">
        <f t="shared" si="259"/>
        <v>1.9999999999999996</v>
      </c>
      <c r="BH1827">
        <f t="shared" si="260"/>
        <v>0</v>
      </c>
      <c r="BI1827" t="str">
        <f>VLOOKUP(BH1827,'Additional Data'!$E$1:$F$12,2,FALSE)</f>
        <v>Churned Customer</v>
      </c>
      <c r="BJ1827" t="str">
        <f>IF(G1827 &lt;= 'Additional Data'!$Q$2, "Low", IF(G1827 &lt;= 'Additional Data'!$Q$3, "Medium", "High"))</f>
        <v>Low</v>
      </c>
      <c r="BK1827" t="str">
        <f>IF(K1827 &lt;= 'Additional Data'!$V$2, "Low", IF(K1827 &lt;= 'Additional Data'!$V$3, "Medium", "High"))</f>
        <v>Low</v>
      </c>
      <c r="BL1827" t="str">
        <f>IF(L1827 &lt;= 'Additional Data'!$AA$2, "Low", IF(L1827 &lt;= 'Additional Data'!$AA$3, "Medium", "High"))</f>
        <v>Low</v>
      </c>
      <c r="BM1827">
        <v>1826</v>
      </c>
    </row>
    <row r="1828" spans="1:65" x14ac:dyDescent="0.25">
      <c r="A1828">
        <v>72159</v>
      </c>
      <c r="B1828" t="str">
        <f>IF(A1828 &lt;= 'Additional Data'!$B$2,"Low", IF(A1828 &lt;='Additional Data'!$B$3, "Medium", "High"))</f>
        <v>High</v>
      </c>
      <c r="C1828">
        <v>0</v>
      </c>
      <c r="D1828">
        <v>0</v>
      </c>
      <c r="E1828">
        <v>62</v>
      </c>
      <c r="F1828" t="str">
        <f t="shared" si="252"/>
        <v>Old</v>
      </c>
      <c r="G1828">
        <v>322</v>
      </c>
      <c r="H1828">
        <v>53</v>
      </c>
      <c r="I1828">
        <v>899</v>
      </c>
      <c r="J1828">
        <v>34</v>
      </c>
      <c r="K1828">
        <v>40</v>
      </c>
      <c r="L1828">
        <v>53</v>
      </c>
      <c r="M1828">
        <f>INDEX('Additional Data'!$H$2:$M$2, MATCH(MAX(G1828:L1828), G1828:L1828,0))</f>
        <v>0</v>
      </c>
      <c r="N1828">
        <v>1</v>
      </c>
      <c r="O1828">
        <v>4</v>
      </c>
      <c r="P1828">
        <v>6</v>
      </c>
      <c r="Q1828">
        <v>10</v>
      </c>
      <c r="R1828">
        <v>2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3</v>
      </c>
      <c r="Z1828">
        <v>11</v>
      </c>
      <c r="AA1828">
        <v>0</v>
      </c>
      <c r="AB1828">
        <v>42</v>
      </c>
      <c r="AC1828" t="str" cm="1">
        <f t="array" ref="AC1828">_xlfn.IFS(AB1828 &lt; 30, "&lt; 30", AB1828 &lt; 40, "30-39", AB1828 &lt; 50, "40-49", AB1828 &gt;= 50, "50+")</f>
        <v>40-49</v>
      </c>
      <c r="AD1828">
        <v>2767</v>
      </c>
      <c r="AE1828">
        <v>0</v>
      </c>
      <c r="AF1828">
        <v>1</v>
      </c>
      <c r="AG1828">
        <v>0</v>
      </c>
      <c r="AH1828">
        <v>0</v>
      </c>
      <c r="AI1828">
        <v>0</v>
      </c>
      <c r="AJ1828" t="str" cm="1">
        <f t="array" ref="AJ182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2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28">
        <v>0</v>
      </c>
      <c r="AM1828">
        <v>0</v>
      </c>
      <c r="AN1828">
        <v>0</v>
      </c>
      <c r="AO1828">
        <v>0</v>
      </c>
      <c r="AP1828">
        <v>1</v>
      </c>
      <c r="AQ1828" t="str" cm="1">
        <f t="array" ref="AQ182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28" t="str" cm="1">
        <f t="array" ref="AR182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28">
        <v>1348</v>
      </c>
      <c r="AT1828">
        <v>1295</v>
      </c>
      <c r="AU1828">
        <v>0</v>
      </c>
      <c r="AV1828">
        <v>0</v>
      </c>
      <c r="AW1828" t="s">
        <v>43</v>
      </c>
      <c r="AX1828" t="s">
        <v>13</v>
      </c>
      <c r="AY1828" t="str">
        <f t="shared" si="253"/>
        <v>Store</v>
      </c>
      <c r="AZ1828">
        <v>20</v>
      </c>
      <c r="BA1828" t="s">
        <v>44</v>
      </c>
      <c r="BB1828">
        <f t="shared" si="254"/>
        <v>20</v>
      </c>
      <c r="BC1828">
        <f t="shared" si="255"/>
        <v>1401</v>
      </c>
      <c r="BD1828">
        <f t="shared" si="256"/>
        <v>4</v>
      </c>
      <c r="BE1828">
        <f t="shared" si="257"/>
        <v>7</v>
      </c>
      <c r="BF1828">
        <f t="shared" si="258"/>
        <v>8</v>
      </c>
      <c r="BG1828">
        <f t="shared" si="259"/>
        <v>19</v>
      </c>
      <c r="BH1828">
        <f t="shared" si="260"/>
        <v>7</v>
      </c>
      <c r="BI1828" t="str">
        <f>VLOOKUP(BH1828,'Additional Data'!$E$1:$F$12,2,FALSE)</f>
        <v>Loyal Customer</v>
      </c>
      <c r="BJ1828" t="str">
        <f>IF(G1828 &lt;= 'Additional Data'!$Q$2, "Low", IF(G1828 &lt;= 'Additional Data'!$Q$3, "Medium", "High"))</f>
        <v>Medium</v>
      </c>
      <c r="BK1828" t="str">
        <f>IF(K1828 &lt;= 'Additional Data'!$V$2, "Low", IF(K1828 &lt;= 'Additional Data'!$V$3, "Medium", "High"))</f>
        <v>High</v>
      </c>
      <c r="BL1828" t="str">
        <f>IF(L1828 &lt;= 'Additional Data'!$AA$2, "Low", IF(L1828 &lt;= 'Additional Data'!$AA$3, "Medium", "High"))</f>
        <v>Medium</v>
      </c>
      <c r="BM1828">
        <v>1827</v>
      </c>
    </row>
    <row r="1829" spans="1:65" x14ac:dyDescent="0.25">
      <c r="A1829">
        <v>64260</v>
      </c>
      <c r="B1829" t="str">
        <f>IF(A1829 &lt;= 'Additional Data'!$B$2,"Low", IF(A1829 &lt;='Additional Data'!$B$3, "Medium", "High"))</f>
        <v>Medium</v>
      </c>
      <c r="C1829">
        <v>0</v>
      </c>
      <c r="D1829">
        <v>0</v>
      </c>
      <c r="E1829">
        <v>1</v>
      </c>
      <c r="F1829" t="str">
        <f t="shared" si="252"/>
        <v>Very Recent</v>
      </c>
      <c r="G1829">
        <v>539</v>
      </c>
      <c r="H1829">
        <v>169</v>
      </c>
      <c r="I1829">
        <v>816</v>
      </c>
      <c r="J1829">
        <v>20</v>
      </c>
      <c r="K1829">
        <v>0</v>
      </c>
      <c r="L1829">
        <v>30</v>
      </c>
      <c r="M1829">
        <f>INDEX('Additional Data'!$H$2:$M$2, MATCH(MAX(G1829:L1829), G1829:L1829,0))</f>
        <v>0</v>
      </c>
      <c r="N1829">
        <v>1</v>
      </c>
      <c r="O1829">
        <v>4</v>
      </c>
      <c r="P1829">
        <v>5</v>
      </c>
      <c r="Q1829">
        <v>4</v>
      </c>
      <c r="R1829">
        <v>3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3</v>
      </c>
      <c r="Z1829">
        <v>11</v>
      </c>
      <c r="AA1829">
        <v>1</v>
      </c>
      <c r="AB1829">
        <v>59</v>
      </c>
      <c r="AC1829" t="str" cm="1">
        <f t="array" ref="AC1829">_xlfn.IFS(AB1829 &lt; 30, "&lt; 30", AB1829 &lt; 40, "30-39", AB1829 &lt; 50, "40-49", AB1829 &gt;= 50, "50+")</f>
        <v>50+</v>
      </c>
      <c r="AD1829">
        <v>2693</v>
      </c>
      <c r="AE1829">
        <v>0</v>
      </c>
      <c r="AF1829">
        <v>0</v>
      </c>
      <c r="AG1829">
        <v>0</v>
      </c>
      <c r="AH1829">
        <v>1</v>
      </c>
      <c r="AI1829">
        <v>0</v>
      </c>
      <c r="AJ1829" t="str" cm="1">
        <f t="array" ref="AJ182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82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29">
        <v>0</v>
      </c>
      <c r="AM1829">
        <v>0</v>
      </c>
      <c r="AN1829">
        <v>1</v>
      </c>
      <c r="AO1829">
        <v>0</v>
      </c>
      <c r="AP1829">
        <v>0</v>
      </c>
      <c r="AQ1829" t="str" cm="1">
        <f t="array" ref="AQ182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29" t="str" cm="1">
        <f t="array" ref="AR182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29">
        <v>1544</v>
      </c>
      <c r="AT1829">
        <v>1514</v>
      </c>
      <c r="AU1829">
        <v>0</v>
      </c>
      <c r="AV1829">
        <v>0</v>
      </c>
      <c r="AW1829" t="s">
        <v>43</v>
      </c>
      <c r="AX1829" t="s">
        <v>12</v>
      </c>
      <c r="AY1829" t="str">
        <f t="shared" si="253"/>
        <v>Catalog</v>
      </c>
      <c r="AZ1829">
        <v>13</v>
      </c>
      <c r="BA1829" t="s">
        <v>44</v>
      </c>
      <c r="BB1829">
        <f t="shared" si="254"/>
        <v>13</v>
      </c>
      <c r="BC1829">
        <f t="shared" si="255"/>
        <v>1574</v>
      </c>
      <c r="BD1829">
        <f t="shared" si="256"/>
        <v>10</v>
      </c>
      <c r="BE1829">
        <f t="shared" si="257"/>
        <v>5</v>
      </c>
      <c r="BF1829">
        <f t="shared" si="258"/>
        <v>9</v>
      </c>
      <c r="BG1829">
        <f t="shared" si="259"/>
        <v>24</v>
      </c>
      <c r="BH1829">
        <f t="shared" si="260"/>
        <v>9</v>
      </c>
      <c r="BI1829" t="str">
        <f>VLOOKUP(BH1829,'Additional Data'!$E$1:$F$12,2,FALSE)</f>
        <v>Top Customer</v>
      </c>
      <c r="BJ1829" t="str">
        <f>IF(G1829 &lt;= 'Additional Data'!$Q$2, "Low", IF(G1829 &lt;= 'Additional Data'!$Q$3, "Medium", "High"))</f>
        <v>High</v>
      </c>
      <c r="BK1829" t="str">
        <f>IF(K1829 &lt;= 'Additional Data'!$V$2, "Low", IF(K1829 &lt;= 'Additional Data'!$V$3, "Medium", "High"))</f>
        <v>Low</v>
      </c>
      <c r="BL1829" t="str">
        <f>IF(L1829 &lt;= 'Additional Data'!$AA$2, "Low", IF(L1829 &lt;= 'Additional Data'!$AA$3, "Medium", "High"))</f>
        <v>Medium</v>
      </c>
      <c r="BM1829">
        <v>1828</v>
      </c>
    </row>
    <row r="1830" spans="1:65" x14ac:dyDescent="0.25">
      <c r="A1830">
        <v>82733</v>
      </c>
      <c r="B1830" t="str">
        <f>IF(A1830 &lt;= 'Additional Data'!$B$2,"Low", IF(A1830 &lt;='Additional Data'!$B$3, "Medium", "High"))</f>
        <v>High</v>
      </c>
      <c r="C1830">
        <v>0</v>
      </c>
      <c r="D1830">
        <v>0</v>
      </c>
      <c r="E1830">
        <v>28</v>
      </c>
      <c r="F1830" t="str">
        <f t="shared" si="252"/>
        <v>Recent</v>
      </c>
      <c r="G1830">
        <v>712</v>
      </c>
      <c r="H1830">
        <v>50</v>
      </c>
      <c r="I1830">
        <v>420</v>
      </c>
      <c r="J1830">
        <v>65</v>
      </c>
      <c r="K1830">
        <v>38</v>
      </c>
      <c r="L1830">
        <v>38</v>
      </c>
      <c r="M1830">
        <f>INDEX('Additional Data'!$H$2:$M$2, MATCH(MAX(G1830:L1830), G1830:L1830,0))</f>
        <v>0</v>
      </c>
      <c r="N1830">
        <v>1</v>
      </c>
      <c r="O1830">
        <v>8</v>
      </c>
      <c r="P1830">
        <v>4</v>
      </c>
      <c r="Q1830">
        <v>7</v>
      </c>
      <c r="R1830">
        <v>4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3</v>
      </c>
      <c r="Z1830">
        <v>11</v>
      </c>
      <c r="AA1830">
        <v>1</v>
      </c>
      <c r="AB1830">
        <v>36</v>
      </c>
      <c r="AC1830" t="str" cm="1">
        <f t="array" ref="AC1830">_xlfn.IFS(AB1830 &lt; 30, "&lt; 30", AB1830 &lt; 40, "30-39", AB1830 &lt; 50, "40-49", AB1830 &gt;= 50, "50+")</f>
        <v>30-39</v>
      </c>
      <c r="AD1830">
        <v>2451</v>
      </c>
      <c r="AE1830">
        <v>0</v>
      </c>
      <c r="AF1830">
        <v>0</v>
      </c>
      <c r="AG1830">
        <v>1</v>
      </c>
      <c r="AH1830">
        <v>0</v>
      </c>
      <c r="AI1830">
        <v>0</v>
      </c>
      <c r="AJ1830" t="str" cm="1">
        <f t="array" ref="AJ183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83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30">
        <v>0</v>
      </c>
      <c r="AM1830">
        <v>0</v>
      </c>
      <c r="AN1830">
        <v>0</v>
      </c>
      <c r="AO1830">
        <v>0</v>
      </c>
      <c r="AP1830">
        <v>1</v>
      </c>
      <c r="AQ1830" t="str" cm="1">
        <f t="array" ref="AQ183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30" t="str" cm="1">
        <f t="array" ref="AR183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30">
        <v>1285</v>
      </c>
      <c r="AT1830">
        <v>1247</v>
      </c>
      <c r="AU1830">
        <v>0</v>
      </c>
      <c r="AV1830">
        <v>0</v>
      </c>
      <c r="AW1830" t="s">
        <v>43</v>
      </c>
      <c r="AX1830" t="s">
        <v>11</v>
      </c>
      <c r="AY1830" t="str">
        <f t="shared" si="253"/>
        <v>Web</v>
      </c>
      <c r="AZ1830">
        <v>19</v>
      </c>
      <c r="BA1830" t="s">
        <v>44</v>
      </c>
      <c r="BB1830">
        <f t="shared" si="254"/>
        <v>19</v>
      </c>
      <c r="BC1830">
        <f t="shared" si="255"/>
        <v>1323</v>
      </c>
      <c r="BD1830">
        <f t="shared" si="256"/>
        <v>8</v>
      </c>
      <c r="BE1830">
        <f t="shared" si="257"/>
        <v>7</v>
      </c>
      <c r="BF1830">
        <f t="shared" si="258"/>
        <v>8</v>
      </c>
      <c r="BG1830">
        <f t="shared" si="259"/>
        <v>23</v>
      </c>
      <c r="BH1830">
        <f t="shared" si="260"/>
        <v>8</v>
      </c>
      <c r="BI1830" t="str">
        <f>VLOOKUP(BH1830,'Additional Data'!$E$1:$F$12,2,FALSE)</f>
        <v>Top Customer</v>
      </c>
      <c r="BJ1830" t="str">
        <f>IF(G1830 &lt;= 'Additional Data'!$Q$2, "Low", IF(G1830 &lt;= 'Additional Data'!$Q$3, "Medium", "High"))</f>
        <v>High</v>
      </c>
      <c r="BK1830" t="str">
        <f>IF(K1830 &lt;= 'Additional Data'!$V$2, "Low", IF(K1830 &lt;= 'Additional Data'!$V$3, "Medium", "High"))</f>
        <v>High</v>
      </c>
      <c r="BL1830" t="str">
        <f>IF(L1830 &lt;= 'Additional Data'!$AA$2, "Low", IF(L1830 &lt;= 'Additional Data'!$AA$3, "Medium", "High"))</f>
        <v>Medium</v>
      </c>
      <c r="BM1830">
        <v>1829</v>
      </c>
    </row>
    <row r="1831" spans="1:65" x14ac:dyDescent="0.25">
      <c r="A1831">
        <v>74290</v>
      </c>
      <c r="B1831" t="str">
        <f>IF(A1831 &lt;= 'Additional Data'!$B$2,"Low", IF(A1831 &lt;='Additional Data'!$B$3, "Medium", "High"))</f>
        <v>High</v>
      </c>
      <c r="C1831">
        <v>0</v>
      </c>
      <c r="D1831">
        <v>1</v>
      </c>
      <c r="E1831">
        <v>70</v>
      </c>
      <c r="F1831" t="str">
        <f t="shared" si="252"/>
        <v>Old</v>
      </c>
      <c r="G1831">
        <v>1121</v>
      </c>
      <c r="H1831">
        <v>0</v>
      </c>
      <c r="I1831">
        <v>72</v>
      </c>
      <c r="J1831">
        <v>0</v>
      </c>
      <c r="K1831">
        <v>12</v>
      </c>
      <c r="L1831">
        <v>12</v>
      </c>
      <c r="M1831">
        <f>INDEX('Additional Data'!$H$2:$M$2, MATCH(MAX(G1831:L1831), G1831:L1831,0))</f>
        <v>0</v>
      </c>
      <c r="N1831">
        <v>4</v>
      </c>
      <c r="O1831">
        <v>10</v>
      </c>
      <c r="P1831">
        <v>8</v>
      </c>
      <c r="Q1831">
        <v>10</v>
      </c>
      <c r="R1831">
        <v>6</v>
      </c>
      <c r="S1831">
        <v>0</v>
      </c>
      <c r="T1831">
        <v>1</v>
      </c>
      <c r="U1831">
        <v>0</v>
      </c>
      <c r="V1831">
        <v>1</v>
      </c>
      <c r="W1831">
        <v>0</v>
      </c>
      <c r="X1831">
        <v>0</v>
      </c>
      <c r="Y1831">
        <v>3</v>
      </c>
      <c r="Z1831">
        <v>11</v>
      </c>
      <c r="AA1831">
        <v>0</v>
      </c>
      <c r="AB1831">
        <v>49</v>
      </c>
      <c r="AC1831" t="str" cm="1">
        <f t="array" ref="AC1831">_xlfn.IFS(AB1831 &lt; 30, "&lt; 30", AB1831 &lt; 40, "30-39", AB1831 &lt; 50, "40-49", AB1831 &gt;= 50, "50+")</f>
        <v>40-49</v>
      </c>
      <c r="AD1831">
        <v>2480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 t="str" cm="1">
        <f t="array" ref="AJ183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83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31">
        <v>0</v>
      </c>
      <c r="AM1831">
        <v>0</v>
      </c>
      <c r="AN1831">
        <v>0</v>
      </c>
      <c r="AO1831">
        <v>1</v>
      </c>
      <c r="AP1831">
        <v>0</v>
      </c>
      <c r="AQ1831" t="str" cm="1">
        <f t="array" ref="AQ183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831" t="str" cm="1">
        <f t="array" ref="AR183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31">
        <v>1205</v>
      </c>
      <c r="AT1831">
        <v>1193</v>
      </c>
      <c r="AU1831">
        <v>2</v>
      </c>
      <c r="AV1831">
        <v>1</v>
      </c>
      <c r="AW1831" t="s">
        <v>43</v>
      </c>
      <c r="AX1831" t="s">
        <v>11</v>
      </c>
      <c r="AY1831" t="str">
        <f t="shared" si="253"/>
        <v>Web</v>
      </c>
      <c r="AZ1831">
        <v>28</v>
      </c>
      <c r="BA1831" t="s">
        <v>48</v>
      </c>
      <c r="BB1831">
        <f t="shared" si="254"/>
        <v>28</v>
      </c>
      <c r="BC1831">
        <f t="shared" si="255"/>
        <v>1217</v>
      </c>
      <c r="BD1831">
        <f t="shared" si="256"/>
        <v>3.0000000000000004</v>
      </c>
      <c r="BE1831">
        <f t="shared" si="257"/>
        <v>9</v>
      </c>
      <c r="BF1831">
        <f t="shared" si="258"/>
        <v>8</v>
      </c>
      <c r="BG1831">
        <f t="shared" si="259"/>
        <v>20</v>
      </c>
      <c r="BH1831">
        <f t="shared" si="260"/>
        <v>7</v>
      </c>
      <c r="BI1831" t="str">
        <f>VLOOKUP(BH1831,'Additional Data'!$E$1:$F$12,2,FALSE)</f>
        <v>Loyal Customer</v>
      </c>
      <c r="BJ1831" t="str">
        <f>IF(G1831 &lt;= 'Additional Data'!$Q$2, "Low", IF(G1831 &lt;= 'Additional Data'!$Q$3, "Medium", "High"))</f>
        <v>High</v>
      </c>
      <c r="BK1831" t="str">
        <f>IF(K1831 &lt;= 'Additional Data'!$V$2, "Low", IF(K1831 &lt;= 'Additional Data'!$V$3, "Medium", "High"))</f>
        <v>Medium</v>
      </c>
      <c r="BL1831" t="str">
        <f>IF(L1831 &lt;= 'Additional Data'!$AA$2, "Low", IF(L1831 &lt;= 'Additional Data'!$AA$3, "Medium", "High"))</f>
        <v>Medium</v>
      </c>
      <c r="BM1831">
        <v>1830</v>
      </c>
    </row>
    <row r="1832" spans="1:65" x14ac:dyDescent="0.25">
      <c r="A1832">
        <v>58217</v>
      </c>
      <c r="B1832" t="str">
        <f>IF(A1832 &lt;= 'Additional Data'!$B$2,"Low", IF(A1832 &lt;='Additional Data'!$B$3, "Medium", "High"))</f>
        <v>Medium</v>
      </c>
      <c r="C1832">
        <v>2</v>
      </c>
      <c r="D1832">
        <v>1</v>
      </c>
      <c r="E1832">
        <v>84</v>
      </c>
      <c r="F1832" t="str">
        <f t="shared" si="252"/>
        <v>Old</v>
      </c>
      <c r="G1832">
        <v>68</v>
      </c>
      <c r="H1832">
        <v>1</v>
      </c>
      <c r="I1832">
        <v>13</v>
      </c>
      <c r="J1832">
        <v>3</v>
      </c>
      <c r="K1832">
        <v>5</v>
      </c>
      <c r="L1832">
        <v>13</v>
      </c>
      <c r="M1832">
        <f>INDEX('Additional Data'!$H$2:$M$2, MATCH(MAX(G1832:L1832), G1832:L1832,0))</f>
        <v>0</v>
      </c>
      <c r="N1832">
        <v>1</v>
      </c>
      <c r="O1832">
        <v>2</v>
      </c>
      <c r="P1832">
        <v>0</v>
      </c>
      <c r="Q1832">
        <v>4</v>
      </c>
      <c r="R1832">
        <v>6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3</v>
      </c>
      <c r="Z1832">
        <v>11</v>
      </c>
      <c r="AA1832">
        <v>0</v>
      </c>
      <c r="AB1832">
        <v>69</v>
      </c>
      <c r="AC1832" t="str" cm="1">
        <f t="array" ref="AC1832">_xlfn.IFS(AB1832 &lt; 30, "&lt; 30", AB1832 &lt; 40, "30-39", AB1832 &lt; 50, "40-49", AB1832 &gt;= 50, "50+")</f>
        <v>50+</v>
      </c>
      <c r="AD1832">
        <v>2748</v>
      </c>
      <c r="AE1832">
        <v>0</v>
      </c>
      <c r="AF1832">
        <v>0</v>
      </c>
      <c r="AG1832">
        <v>1</v>
      </c>
      <c r="AH1832">
        <v>0</v>
      </c>
      <c r="AI1832">
        <v>0</v>
      </c>
      <c r="AJ1832" t="str" cm="1">
        <f t="array" ref="AJ183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83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32">
        <v>0</v>
      </c>
      <c r="AM1832">
        <v>0</v>
      </c>
      <c r="AN1832">
        <v>0</v>
      </c>
      <c r="AO1832">
        <v>1</v>
      </c>
      <c r="AP1832">
        <v>0</v>
      </c>
      <c r="AQ1832" t="str" cm="1">
        <f t="array" ref="AQ183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832" t="str" cm="1">
        <f t="array" ref="AR183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32">
        <v>90</v>
      </c>
      <c r="AT1832">
        <v>77</v>
      </c>
      <c r="AU1832">
        <v>0</v>
      </c>
      <c r="AV1832">
        <v>3</v>
      </c>
      <c r="AW1832" t="s">
        <v>47</v>
      </c>
      <c r="AX1832" t="s">
        <v>13</v>
      </c>
      <c r="AY1832" t="str">
        <f t="shared" si="253"/>
        <v>Store</v>
      </c>
      <c r="AZ1832">
        <v>6</v>
      </c>
      <c r="BA1832" t="s">
        <v>44</v>
      </c>
      <c r="BB1832">
        <f t="shared" si="254"/>
        <v>6</v>
      </c>
      <c r="BC1832">
        <f t="shared" si="255"/>
        <v>103</v>
      </c>
      <c r="BD1832">
        <f t="shared" si="256"/>
        <v>1.9999999999999996</v>
      </c>
      <c r="BE1832">
        <f t="shared" si="257"/>
        <v>2</v>
      </c>
      <c r="BF1832">
        <f t="shared" si="258"/>
        <v>3</v>
      </c>
      <c r="BG1832">
        <f t="shared" si="259"/>
        <v>7</v>
      </c>
      <c r="BH1832">
        <f t="shared" si="260"/>
        <v>1</v>
      </c>
      <c r="BI1832" t="str">
        <f>VLOOKUP(BH1832,'Additional Data'!$E$1:$F$12,2,FALSE)</f>
        <v>Churned Customer</v>
      </c>
      <c r="BJ1832" t="str">
        <f>IF(G1832 &lt;= 'Additional Data'!$Q$2, "Low", IF(G1832 &lt;= 'Additional Data'!$Q$3, "Medium", "High"))</f>
        <v>Medium</v>
      </c>
      <c r="BK1832" t="str">
        <f>IF(K1832 &lt;= 'Additional Data'!$V$2, "Low", IF(K1832 &lt;= 'Additional Data'!$V$3, "Medium", "High"))</f>
        <v>Medium</v>
      </c>
      <c r="BL1832" t="str">
        <f>IF(L1832 &lt;= 'Additional Data'!$AA$2, "Low", IF(L1832 &lt;= 'Additional Data'!$AA$3, "Medium", "High"))</f>
        <v>Medium</v>
      </c>
      <c r="BM1832">
        <v>1831</v>
      </c>
    </row>
    <row r="1833" spans="1:65" x14ac:dyDescent="0.25">
      <c r="A1833">
        <v>21024</v>
      </c>
      <c r="B1833" t="str">
        <f>IF(A1833 &lt;= 'Additional Data'!$B$2,"Low", IF(A1833 &lt;='Additional Data'!$B$3, "Medium", "High"))</f>
        <v>Low</v>
      </c>
      <c r="C1833">
        <v>0</v>
      </c>
      <c r="D1833">
        <v>0</v>
      </c>
      <c r="E1833">
        <v>89</v>
      </c>
      <c r="F1833" t="str">
        <f t="shared" si="252"/>
        <v>Old</v>
      </c>
      <c r="G1833">
        <v>36</v>
      </c>
      <c r="H1833">
        <v>4</v>
      </c>
      <c r="I1833">
        <v>18</v>
      </c>
      <c r="J1833">
        <v>6</v>
      </c>
      <c r="K1833">
        <v>2</v>
      </c>
      <c r="L1833">
        <v>18</v>
      </c>
      <c r="M1833">
        <f>INDEX('Additional Data'!$H$2:$M$2, MATCH(MAX(G1833:L1833), G1833:L1833,0))</f>
        <v>0</v>
      </c>
      <c r="N1833">
        <v>1</v>
      </c>
      <c r="O1833">
        <v>2</v>
      </c>
      <c r="P1833">
        <v>0</v>
      </c>
      <c r="Q1833">
        <v>4</v>
      </c>
      <c r="R1833">
        <v>7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3</v>
      </c>
      <c r="Z1833">
        <v>11</v>
      </c>
      <c r="AA1833">
        <v>0</v>
      </c>
      <c r="AB1833">
        <v>44</v>
      </c>
      <c r="AC1833" t="str" cm="1">
        <f t="array" ref="AC1833">_xlfn.IFS(AB1833 &lt; 30, "&lt; 30", AB1833 &lt; 40, "30-39", AB1833 &lt; 50, "40-49", AB1833 &gt;= 50, "50+")</f>
        <v>40-49</v>
      </c>
      <c r="AD1833">
        <v>2519</v>
      </c>
      <c r="AE1833">
        <v>0</v>
      </c>
      <c r="AF1833">
        <v>0</v>
      </c>
      <c r="AG1833">
        <v>0</v>
      </c>
      <c r="AH1833">
        <v>1</v>
      </c>
      <c r="AI1833">
        <v>0</v>
      </c>
      <c r="AJ1833" t="str" cm="1">
        <f t="array" ref="AJ183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83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33">
        <v>0</v>
      </c>
      <c r="AM1833">
        <v>0</v>
      </c>
      <c r="AN1833">
        <v>0</v>
      </c>
      <c r="AO1833">
        <v>1</v>
      </c>
      <c r="AP1833">
        <v>0</v>
      </c>
      <c r="AQ1833" t="str" cm="1">
        <f t="array" ref="AQ183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833" t="str" cm="1">
        <f t="array" ref="AR183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33">
        <v>66</v>
      </c>
      <c r="AT1833">
        <v>48</v>
      </c>
      <c r="AU1833">
        <v>0</v>
      </c>
      <c r="AV1833">
        <v>0</v>
      </c>
      <c r="AW1833" t="s">
        <v>47</v>
      </c>
      <c r="AX1833" t="s">
        <v>13</v>
      </c>
      <c r="AY1833" t="str">
        <f t="shared" si="253"/>
        <v>Store</v>
      </c>
      <c r="AZ1833">
        <v>6</v>
      </c>
      <c r="BA1833" t="s">
        <v>44</v>
      </c>
      <c r="BB1833">
        <f t="shared" si="254"/>
        <v>6</v>
      </c>
      <c r="BC1833">
        <f t="shared" si="255"/>
        <v>84</v>
      </c>
      <c r="BD1833">
        <f t="shared" si="256"/>
        <v>1.9999999999999996</v>
      </c>
      <c r="BE1833">
        <f t="shared" si="257"/>
        <v>2</v>
      </c>
      <c r="BF1833">
        <f t="shared" si="258"/>
        <v>2</v>
      </c>
      <c r="BG1833">
        <f t="shared" si="259"/>
        <v>6</v>
      </c>
      <c r="BH1833">
        <f t="shared" si="260"/>
        <v>0</v>
      </c>
      <c r="BI1833" t="str">
        <f>VLOOKUP(BH1833,'Additional Data'!$E$1:$F$12,2,FALSE)</f>
        <v>Churned Customer</v>
      </c>
      <c r="BJ1833" t="str">
        <f>IF(G1833 &lt;= 'Additional Data'!$Q$2, "Low", IF(G1833 &lt;= 'Additional Data'!$Q$3, "Medium", "High"))</f>
        <v>Medium</v>
      </c>
      <c r="BK1833" t="str">
        <f>IF(K1833 &lt;= 'Additional Data'!$V$2, "Low", IF(K1833 &lt;= 'Additional Data'!$V$3, "Medium", "High"))</f>
        <v>Medium</v>
      </c>
      <c r="BL1833" t="str">
        <f>IF(L1833 &lt;= 'Additional Data'!$AA$2, "Low", IF(L1833 &lt;= 'Additional Data'!$AA$3, "Medium", "High"))</f>
        <v>Medium</v>
      </c>
      <c r="BM1833">
        <v>1832</v>
      </c>
    </row>
    <row r="1834" spans="1:65" x14ac:dyDescent="0.25">
      <c r="A1834">
        <v>70116</v>
      </c>
      <c r="B1834" t="str">
        <f>IF(A1834 &lt;= 'Additional Data'!$B$2,"Low", IF(A1834 &lt;='Additional Data'!$B$3, "Medium", "High"))</f>
        <v>High</v>
      </c>
      <c r="C1834">
        <v>0</v>
      </c>
      <c r="D1834">
        <v>0</v>
      </c>
      <c r="E1834">
        <v>73</v>
      </c>
      <c r="F1834" t="str">
        <f t="shared" si="252"/>
        <v>Old</v>
      </c>
      <c r="G1834">
        <v>707</v>
      </c>
      <c r="H1834">
        <v>44</v>
      </c>
      <c r="I1834">
        <v>603</v>
      </c>
      <c r="J1834">
        <v>95</v>
      </c>
      <c r="K1834">
        <v>58</v>
      </c>
      <c r="L1834">
        <v>29</v>
      </c>
      <c r="M1834">
        <f>INDEX('Additional Data'!$H$2:$M$2, MATCH(MAX(G1834:L1834), G1834:L1834,0))</f>
        <v>0</v>
      </c>
      <c r="N1834">
        <v>1</v>
      </c>
      <c r="O1834">
        <v>2</v>
      </c>
      <c r="P1834">
        <v>8</v>
      </c>
      <c r="Q1834">
        <v>12</v>
      </c>
      <c r="R1834">
        <v>1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3</v>
      </c>
      <c r="Z1834">
        <v>11</v>
      </c>
      <c r="AA1834">
        <v>0</v>
      </c>
      <c r="AB1834">
        <v>48</v>
      </c>
      <c r="AC1834" t="str" cm="1">
        <f t="array" ref="AC1834">_xlfn.IFS(AB1834 &lt; 30, "&lt; 30", AB1834 &lt; 40, "30-39", AB1834 &lt; 50, "40-49", AB1834 &gt;= 50, "50+")</f>
        <v>40-49</v>
      </c>
      <c r="AD1834">
        <v>2678</v>
      </c>
      <c r="AE1834">
        <v>0</v>
      </c>
      <c r="AF1834">
        <v>1</v>
      </c>
      <c r="AG1834">
        <v>0</v>
      </c>
      <c r="AH1834">
        <v>0</v>
      </c>
      <c r="AI1834">
        <v>0</v>
      </c>
      <c r="AJ1834" t="str" cm="1">
        <f t="array" ref="AJ183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3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34">
        <v>0</v>
      </c>
      <c r="AM1834">
        <v>0</v>
      </c>
      <c r="AN1834">
        <v>0</v>
      </c>
      <c r="AO1834">
        <v>0</v>
      </c>
      <c r="AP1834">
        <v>1</v>
      </c>
      <c r="AQ1834" t="str" cm="1">
        <f t="array" ref="AQ183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34" t="str" cm="1">
        <f t="array" ref="AR183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34">
        <v>1507</v>
      </c>
      <c r="AT1834">
        <v>1478</v>
      </c>
      <c r="AU1834">
        <v>0</v>
      </c>
      <c r="AV1834">
        <v>0</v>
      </c>
      <c r="AW1834" t="s">
        <v>43</v>
      </c>
      <c r="AX1834" t="s">
        <v>13</v>
      </c>
      <c r="AY1834" t="str">
        <f t="shared" si="253"/>
        <v>Store</v>
      </c>
      <c r="AZ1834">
        <v>22</v>
      </c>
      <c r="BA1834" t="s">
        <v>44</v>
      </c>
      <c r="BB1834">
        <f t="shared" si="254"/>
        <v>22</v>
      </c>
      <c r="BC1834">
        <f t="shared" si="255"/>
        <v>1536</v>
      </c>
      <c r="BD1834">
        <f t="shared" si="256"/>
        <v>3.0000000000000004</v>
      </c>
      <c r="BE1834">
        <f t="shared" si="257"/>
        <v>8</v>
      </c>
      <c r="BF1834">
        <f t="shared" si="258"/>
        <v>9</v>
      </c>
      <c r="BG1834">
        <f t="shared" si="259"/>
        <v>20</v>
      </c>
      <c r="BH1834">
        <f t="shared" si="260"/>
        <v>7</v>
      </c>
      <c r="BI1834" t="str">
        <f>VLOOKUP(BH1834,'Additional Data'!$E$1:$F$12,2,FALSE)</f>
        <v>Loyal Customer</v>
      </c>
      <c r="BJ1834" t="str">
        <f>IF(G1834 &lt;= 'Additional Data'!$Q$2, "Low", IF(G1834 &lt;= 'Additional Data'!$Q$3, "Medium", "High"))</f>
        <v>High</v>
      </c>
      <c r="BK1834" t="str">
        <f>IF(K1834 &lt;= 'Additional Data'!$V$2, "Low", IF(K1834 &lt;= 'Additional Data'!$V$3, "Medium", "High"))</f>
        <v>High</v>
      </c>
      <c r="BL1834" t="str">
        <f>IF(L1834 &lt;= 'Additional Data'!$AA$2, "Low", IF(L1834 &lt;= 'Additional Data'!$AA$3, "Medium", "High"))</f>
        <v>Medium</v>
      </c>
      <c r="BM1834">
        <v>1833</v>
      </c>
    </row>
    <row r="1835" spans="1:65" x14ac:dyDescent="0.25">
      <c r="A1835">
        <v>54006</v>
      </c>
      <c r="B1835" t="str">
        <f>IF(A1835 &lt;= 'Additional Data'!$B$2,"Low", IF(A1835 &lt;='Additional Data'!$B$3, "Medium", "High"))</f>
        <v>Medium</v>
      </c>
      <c r="C1835">
        <v>1</v>
      </c>
      <c r="D1835">
        <v>0</v>
      </c>
      <c r="E1835">
        <v>42</v>
      </c>
      <c r="F1835" t="str">
        <f t="shared" si="252"/>
        <v>Mid</v>
      </c>
      <c r="G1835">
        <v>174</v>
      </c>
      <c r="H1835">
        <v>77</v>
      </c>
      <c r="I1835">
        <v>203</v>
      </c>
      <c r="J1835">
        <v>6</v>
      </c>
      <c r="K1835">
        <v>24</v>
      </c>
      <c r="L1835">
        <v>97</v>
      </c>
      <c r="M1835">
        <f>INDEX('Additional Data'!$H$2:$M$2, MATCH(MAX(G1835:L1835), G1835:L1835,0))</f>
        <v>0</v>
      </c>
      <c r="N1835">
        <v>2</v>
      </c>
      <c r="O1835">
        <v>8</v>
      </c>
      <c r="P1835">
        <v>1</v>
      </c>
      <c r="Q1835">
        <v>7</v>
      </c>
      <c r="R1835">
        <v>7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3</v>
      </c>
      <c r="Z1835">
        <v>11</v>
      </c>
      <c r="AA1835">
        <v>0</v>
      </c>
      <c r="AB1835">
        <v>35</v>
      </c>
      <c r="AC1835" t="str" cm="1">
        <f t="array" ref="AC1835">_xlfn.IFS(AB1835 &lt; 30, "&lt; 30", AB1835 &lt; 40, "30-39", AB1835 &lt; 50, "40-49", AB1835 &gt;= 50, "50+")</f>
        <v>30-39</v>
      </c>
      <c r="AD1835">
        <v>2808</v>
      </c>
      <c r="AE1835">
        <v>0</v>
      </c>
      <c r="AF1835">
        <v>0</v>
      </c>
      <c r="AG1835">
        <v>0</v>
      </c>
      <c r="AH1835">
        <v>1</v>
      </c>
      <c r="AI1835">
        <v>0</v>
      </c>
      <c r="AJ1835" t="str" cm="1">
        <f t="array" ref="AJ183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83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35">
        <v>0</v>
      </c>
      <c r="AM1835">
        <v>0</v>
      </c>
      <c r="AN1835">
        <v>1</v>
      </c>
      <c r="AO1835">
        <v>0</v>
      </c>
      <c r="AP1835">
        <v>0</v>
      </c>
      <c r="AQ1835" t="str" cm="1">
        <f t="array" ref="AQ183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35" t="str" cm="1">
        <f t="array" ref="AR183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35">
        <v>484</v>
      </c>
      <c r="AT1835">
        <v>387</v>
      </c>
      <c r="AU1835">
        <v>0</v>
      </c>
      <c r="AV1835">
        <v>1</v>
      </c>
      <c r="AW1835" t="s">
        <v>46</v>
      </c>
      <c r="AX1835" t="s">
        <v>11</v>
      </c>
      <c r="AY1835" t="str">
        <f t="shared" si="253"/>
        <v>Web</v>
      </c>
      <c r="AZ1835">
        <v>16</v>
      </c>
      <c r="BA1835" t="s">
        <v>44</v>
      </c>
      <c r="BB1835">
        <f t="shared" si="254"/>
        <v>16</v>
      </c>
      <c r="BC1835">
        <f t="shared" si="255"/>
        <v>581</v>
      </c>
      <c r="BD1835">
        <f t="shared" si="256"/>
        <v>6</v>
      </c>
      <c r="BE1835">
        <f t="shared" si="257"/>
        <v>6</v>
      </c>
      <c r="BF1835">
        <f t="shared" si="258"/>
        <v>5</v>
      </c>
      <c r="BG1835">
        <f t="shared" si="259"/>
        <v>17</v>
      </c>
      <c r="BH1835">
        <f t="shared" si="260"/>
        <v>5</v>
      </c>
      <c r="BI1835" t="str">
        <f>VLOOKUP(BH1835,'Additional Data'!$E$1:$F$12,2,FALSE)</f>
        <v>Loyal Customer</v>
      </c>
      <c r="BJ1835" t="str">
        <f>IF(G1835 &lt;= 'Additional Data'!$Q$2, "Low", IF(G1835 &lt;= 'Additional Data'!$Q$3, "Medium", "High"))</f>
        <v>Medium</v>
      </c>
      <c r="BK1835" t="str">
        <f>IF(K1835 &lt;= 'Additional Data'!$V$2, "Low", IF(K1835 &lt;= 'Additional Data'!$V$3, "Medium", "High"))</f>
        <v>Medium</v>
      </c>
      <c r="BL1835" t="str">
        <f>IF(L1835 &lt;= 'Additional Data'!$AA$2, "Low", IF(L1835 &lt;= 'Additional Data'!$AA$3, "Medium", "High"))</f>
        <v>High</v>
      </c>
      <c r="BM1835">
        <v>1834</v>
      </c>
    </row>
    <row r="1836" spans="1:65" x14ac:dyDescent="0.25">
      <c r="A1836">
        <v>69063</v>
      </c>
      <c r="B1836" t="str">
        <f>IF(A1836 &lt;= 'Additional Data'!$B$2,"Low", IF(A1836 &lt;='Additional Data'!$B$3, "Medium", "High"))</f>
        <v>High</v>
      </c>
      <c r="C1836">
        <v>0</v>
      </c>
      <c r="D1836">
        <v>1</v>
      </c>
      <c r="E1836">
        <v>16</v>
      </c>
      <c r="F1836" t="str">
        <f t="shared" si="252"/>
        <v>Recent</v>
      </c>
      <c r="G1836">
        <v>666</v>
      </c>
      <c r="H1836">
        <v>35</v>
      </c>
      <c r="I1836">
        <v>124</v>
      </c>
      <c r="J1836">
        <v>69</v>
      </c>
      <c r="K1836">
        <v>8</v>
      </c>
      <c r="L1836">
        <v>26</v>
      </c>
      <c r="M1836">
        <f>INDEX('Additional Data'!$H$2:$M$2, MATCH(MAX(G1836:L1836), G1836:L1836,0))</f>
        <v>0</v>
      </c>
      <c r="N1836">
        <v>1</v>
      </c>
      <c r="O1836">
        <v>5</v>
      </c>
      <c r="P1836">
        <v>3</v>
      </c>
      <c r="Q1836">
        <v>5</v>
      </c>
      <c r="R1836">
        <v>3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3</v>
      </c>
      <c r="Z1836">
        <v>11</v>
      </c>
      <c r="AA1836">
        <v>0</v>
      </c>
      <c r="AB1836">
        <v>54</v>
      </c>
      <c r="AC1836" t="str" cm="1">
        <f t="array" ref="AC1836">_xlfn.IFS(AB1836 &lt; 30, "&lt; 30", AB1836 &lt; 40, "30-39", AB1836 &lt; 50, "40-49", AB1836 &gt;= 50, "50+")</f>
        <v>50+</v>
      </c>
      <c r="AD1836">
        <v>2758</v>
      </c>
      <c r="AE1836">
        <v>0</v>
      </c>
      <c r="AF1836">
        <v>1</v>
      </c>
      <c r="AG1836">
        <v>0</v>
      </c>
      <c r="AH1836">
        <v>0</v>
      </c>
      <c r="AI1836">
        <v>0</v>
      </c>
      <c r="AJ1836" t="str" cm="1">
        <f t="array" ref="AJ183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3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36">
        <v>0</v>
      </c>
      <c r="AM1836">
        <v>0</v>
      </c>
      <c r="AN1836">
        <v>0</v>
      </c>
      <c r="AO1836">
        <v>0</v>
      </c>
      <c r="AP1836">
        <v>1</v>
      </c>
      <c r="AQ1836" t="str" cm="1">
        <f t="array" ref="AQ183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36" t="str" cm="1">
        <f t="array" ref="AR183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36">
        <v>902</v>
      </c>
      <c r="AT1836">
        <v>876</v>
      </c>
      <c r="AU1836">
        <v>0</v>
      </c>
      <c r="AV1836">
        <v>1</v>
      </c>
      <c r="AW1836" t="s">
        <v>46</v>
      </c>
      <c r="AX1836" t="s">
        <v>11</v>
      </c>
      <c r="AY1836" t="str">
        <f t="shared" si="253"/>
        <v>Web</v>
      </c>
      <c r="AZ1836">
        <v>13</v>
      </c>
      <c r="BA1836" t="s">
        <v>44</v>
      </c>
      <c r="BB1836">
        <f t="shared" si="254"/>
        <v>13</v>
      </c>
      <c r="BC1836">
        <f t="shared" si="255"/>
        <v>928</v>
      </c>
      <c r="BD1836">
        <f t="shared" si="256"/>
        <v>9</v>
      </c>
      <c r="BE1836">
        <f t="shared" si="257"/>
        <v>5</v>
      </c>
      <c r="BF1836">
        <f t="shared" si="258"/>
        <v>7</v>
      </c>
      <c r="BG1836">
        <f t="shared" si="259"/>
        <v>21</v>
      </c>
      <c r="BH1836">
        <f t="shared" si="260"/>
        <v>8</v>
      </c>
      <c r="BI1836" t="str">
        <f>VLOOKUP(BH1836,'Additional Data'!$E$1:$F$12,2,FALSE)</f>
        <v>Top Customer</v>
      </c>
      <c r="BJ1836" t="str">
        <f>IF(G1836 &lt;= 'Additional Data'!$Q$2, "Low", IF(G1836 &lt;= 'Additional Data'!$Q$3, "Medium", "High"))</f>
        <v>High</v>
      </c>
      <c r="BK1836" t="str">
        <f>IF(K1836 &lt;= 'Additional Data'!$V$2, "Low", IF(K1836 &lt;= 'Additional Data'!$V$3, "Medium", "High"))</f>
        <v>Medium</v>
      </c>
      <c r="BL1836" t="str">
        <f>IF(L1836 &lt;= 'Additional Data'!$AA$2, "Low", IF(L1836 &lt;= 'Additional Data'!$AA$3, "Medium", "High"))</f>
        <v>Medium</v>
      </c>
      <c r="BM1836">
        <v>1835</v>
      </c>
    </row>
    <row r="1837" spans="1:65" x14ac:dyDescent="0.25">
      <c r="A1837">
        <v>11448</v>
      </c>
      <c r="B1837" t="str">
        <f>IF(A1837 &lt;= 'Additional Data'!$B$2,"Low", IF(A1837 &lt;='Additional Data'!$B$3, "Medium", "High"))</f>
        <v>Low</v>
      </c>
      <c r="C1837">
        <v>0</v>
      </c>
      <c r="D1837">
        <v>0</v>
      </c>
      <c r="E1837">
        <v>16</v>
      </c>
      <c r="F1837" t="str">
        <f t="shared" si="252"/>
        <v>Recent</v>
      </c>
      <c r="G1837">
        <v>0</v>
      </c>
      <c r="H1837">
        <v>0</v>
      </c>
      <c r="I1837">
        <v>0</v>
      </c>
      <c r="J1837">
        <v>6</v>
      </c>
      <c r="K1837">
        <v>2</v>
      </c>
      <c r="L1837">
        <v>6</v>
      </c>
      <c r="M1837">
        <f>INDEX('Additional Data'!$H$2:$M$2, MATCH(MAX(G1837:L1837), G1837:L1837,0))</f>
        <v>0</v>
      </c>
      <c r="N1837">
        <v>1</v>
      </c>
      <c r="O1837">
        <v>1</v>
      </c>
      <c r="P1837">
        <v>0</v>
      </c>
      <c r="Q1837">
        <v>2</v>
      </c>
      <c r="R1837">
        <v>6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3</v>
      </c>
      <c r="Z1837">
        <v>11</v>
      </c>
      <c r="AA1837">
        <v>0</v>
      </c>
      <c r="AB1837">
        <v>45</v>
      </c>
      <c r="AC1837" t="str" cm="1">
        <f t="array" ref="AC1837">_xlfn.IFS(AB1837 &lt; 30, "&lt; 30", AB1837 &lt; 40, "30-39", AB1837 &lt; 50, "40-49", AB1837 &gt;= 50, "50+")</f>
        <v>40-49</v>
      </c>
      <c r="AD1837">
        <v>2355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 t="str" cm="1">
        <f t="array" ref="AJ183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83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37">
        <v>1</v>
      </c>
      <c r="AM1837">
        <v>0</v>
      </c>
      <c r="AN1837">
        <v>0</v>
      </c>
      <c r="AO1837">
        <v>0</v>
      </c>
      <c r="AP1837">
        <v>0</v>
      </c>
      <c r="AQ1837" t="str" cm="1">
        <f t="array" ref="AQ183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837" t="str" cm="1">
        <f t="array" ref="AR183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837">
        <v>8</v>
      </c>
      <c r="AT1837">
        <v>2</v>
      </c>
      <c r="AU1837">
        <v>0</v>
      </c>
      <c r="AV1837">
        <v>0</v>
      </c>
      <c r="AW1837" t="s">
        <v>45</v>
      </c>
      <c r="AX1837" t="s">
        <v>13</v>
      </c>
      <c r="AY1837" t="str">
        <f t="shared" si="253"/>
        <v>Store</v>
      </c>
      <c r="AZ1837">
        <v>3</v>
      </c>
      <c r="BA1837" t="s">
        <v>44</v>
      </c>
      <c r="BB1837">
        <f t="shared" si="254"/>
        <v>3</v>
      </c>
      <c r="BC1837">
        <f t="shared" si="255"/>
        <v>14</v>
      </c>
      <c r="BD1837">
        <f t="shared" si="256"/>
        <v>9</v>
      </c>
      <c r="BE1837">
        <f t="shared" si="257"/>
        <v>0</v>
      </c>
      <c r="BF1837">
        <f t="shared" si="258"/>
        <v>0</v>
      </c>
      <c r="BG1837">
        <f t="shared" si="259"/>
        <v>9</v>
      </c>
      <c r="BH1837">
        <f t="shared" si="260"/>
        <v>2</v>
      </c>
      <c r="BI1837" t="str">
        <f>VLOOKUP(BH1837,'Additional Data'!$E$1:$F$12,2,FALSE)</f>
        <v>Churned Customer</v>
      </c>
      <c r="BJ1837" t="str">
        <f>IF(G1837 &lt;= 'Additional Data'!$Q$2, "Low", IF(G1837 &lt;= 'Additional Data'!$Q$3, "Medium", "High"))</f>
        <v>Low</v>
      </c>
      <c r="BK1837" t="str">
        <f>IF(K1837 &lt;= 'Additional Data'!$V$2, "Low", IF(K1837 &lt;= 'Additional Data'!$V$3, "Medium", "High"))</f>
        <v>Medium</v>
      </c>
      <c r="BL1837" t="str">
        <f>IF(L1837 &lt;= 'Additional Data'!$AA$2, "Low", IF(L1837 &lt;= 'Additional Data'!$AA$3, "Medium", "High"))</f>
        <v>Low</v>
      </c>
      <c r="BM1837">
        <v>1836</v>
      </c>
    </row>
    <row r="1838" spans="1:65" x14ac:dyDescent="0.25">
      <c r="A1838">
        <v>61825</v>
      </c>
      <c r="B1838" t="str">
        <f>IF(A1838 &lt;= 'Additional Data'!$B$2,"Low", IF(A1838 &lt;='Additional Data'!$B$3, "Medium", "High"))</f>
        <v>Medium</v>
      </c>
      <c r="C1838">
        <v>0</v>
      </c>
      <c r="D1838">
        <v>1</v>
      </c>
      <c r="E1838">
        <v>56</v>
      </c>
      <c r="F1838" t="str">
        <f t="shared" si="252"/>
        <v>Mid</v>
      </c>
      <c r="G1838">
        <v>162</v>
      </c>
      <c r="H1838">
        <v>50</v>
      </c>
      <c r="I1838">
        <v>100</v>
      </c>
      <c r="J1838">
        <v>55</v>
      </c>
      <c r="K1838">
        <v>30</v>
      </c>
      <c r="L1838">
        <v>27</v>
      </c>
      <c r="M1838">
        <f>INDEX('Additional Data'!$H$2:$M$2, MATCH(MAX(G1838:L1838), G1838:L1838,0))</f>
        <v>0</v>
      </c>
      <c r="N1838">
        <v>1</v>
      </c>
      <c r="O1838">
        <v>4</v>
      </c>
      <c r="P1838">
        <v>2</v>
      </c>
      <c r="Q1838">
        <v>8</v>
      </c>
      <c r="R1838">
        <v>4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3</v>
      </c>
      <c r="Z1838">
        <v>11</v>
      </c>
      <c r="AA1838">
        <v>0</v>
      </c>
      <c r="AB1838">
        <v>41</v>
      </c>
      <c r="AC1838" t="str" cm="1">
        <f t="array" ref="AC1838">_xlfn.IFS(AB1838 &lt; 30, "&lt; 30", AB1838 &lt; 40, "30-39", AB1838 &lt; 50, "40-49", AB1838 &gt;= 50, "50+")</f>
        <v>40-49</v>
      </c>
      <c r="AD1838">
        <v>2485</v>
      </c>
      <c r="AE1838">
        <v>0</v>
      </c>
      <c r="AF1838">
        <v>0</v>
      </c>
      <c r="AG1838">
        <v>1</v>
      </c>
      <c r="AH1838">
        <v>0</v>
      </c>
      <c r="AI1838">
        <v>0</v>
      </c>
      <c r="AJ1838" t="str" cm="1">
        <f t="array" ref="AJ183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83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38">
        <v>0</v>
      </c>
      <c r="AM1838">
        <v>0</v>
      </c>
      <c r="AN1838">
        <v>1</v>
      </c>
      <c r="AO1838">
        <v>0</v>
      </c>
      <c r="AP1838">
        <v>0</v>
      </c>
      <c r="AQ1838" t="str" cm="1">
        <f t="array" ref="AQ183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38" t="str" cm="1">
        <f t="array" ref="AR183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38">
        <v>397</v>
      </c>
      <c r="AT1838">
        <v>370</v>
      </c>
      <c r="AU1838">
        <v>0</v>
      </c>
      <c r="AV1838">
        <v>1</v>
      </c>
      <c r="AW1838" t="s">
        <v>46</v>
      </c>
      <c r="AX1838" t="s">
        <v>13</v>
      </c>
      <c r="AY1838" t="str">
        <f t="shared" si="253"/>
        <v>Store</v>
      </c>
      <c r="AZ1838">
        <v>14</v>
      </c>
      <c r="BA1838" t="s">
        <v>44</v>
      </c>
      <c r="BB1838">
        <f t="shared" si="254"/>
        <v>14</v>
      </c>
      <c r="BC1838">
        <f t="shared" si="255"/>
        <v>424</v>
      </c>
      <c r="BD1838">
        <f t="shared" si="256"/>
        <v>5</v>
      </c>
      <c r="BE1838">
        <f t="shared" si="257"/>
        <v>5</v>
      </c>
      <c r="BF1838">
        <f t="shared" si="258"/>
        <v>5</v>
      </c>
      <c r="BG1838">
        <f t="shared" si="259"/>
        <v>15</v>
      </c>
      <c r="BH1838">
        <f t="shared" si="260"/>
        <v>4</v>
      </c>
      <c r="BI1838" t="str">
        <f>VLOOKUP(BH1838,'Additional Data'!$E$1:$F$12,2,FALSE)</f>
        <v>At Risk</v>
      </c>
      <c r="BJ1838" t="str">
        <f>IF(G1838 &lt;= 'Additional Data'!$Q$2, "Low", IF(G1838 &lt;= 'Additional Data'!$Q$3, "Medium", "High"))</f>
        <v>Medium</v>
      </c>
      <c r="BK1838" t="str">
        <f>IF(K1838 &lt;= 'Additional Data'!$V$2, "Low", IF(K1838 &lt;= 'Additional Data'!$V$3, "Medium", "High"))</f>
        <v>Medium</v>
      </c>
      <c r="BL1838" t="str">
        <f>IF(L1838 &lt;= 'Additional Data'!$AA$2, "Low", IF(L1838 &lt;= 'Additional Data'!$AA$3, "Medium", "High"))</f>
        <v>Medium</v>
      </c>
      <c r="BM1838">
        <v>1837</v>
      </c>
    </row>
    <row r="1839" spans="1:65" x14ac:dyDescent="0.25">
      <c r="A1839">
        <v>70886</v>
      </c>
      <c r="B1839" t="str">
        <f>IF(A1839 &lt;= 'Additional Data'!$B$2,"Low", IF(A1839 &lt;='Additional Data'!$B$3, "Medium", "High"))</f>
        <v>High</v>
      </c>
      <c r="C1839">
        <v>1</v>
      </c>
      <c r="D1839">
        <v>0</v>
      </c>
      <c r="E1839">
        <v>65</v>
      </c>
      <c r="F1839" t="str">
        <f t="shared" si="252"/>
        <v>Old</v>
      </c>
      <c r="G1839">
        <v>407</v>
      </c>
      <c r="H1839">
        <v>70</v>
      </c>
      <c r="I1839">
        <v>239</v>
      </c>
      <c r="J1839">
        <v>103</v>
      </c>
      <c r="K1839">
        <v>88</v>
      </c>
      <c r="L1839">
        <v>53</v>
      </c>
      <c r="M1839">
        <f>INDEX('Additional Data'!$H$2:$M$2, MATCH(MAX(G1839:L1839), G1839:L1839,0))</f>
        <v>0</v>
      </c>
      <c r="N1839">
        <v>1</v>
      </c>
      <c r="O1839">
        <v>5</v>
      </c>
      <c r="P1839">
        <v>4</v>
      </c>
      <c r="Q1839">
        <v>4</v>
      </c>
      <c r="R1839">
        <v>2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3</v>
      </c>
      <c r="Z1839">
        <v>11</v>
      </c>
      <c r="AA1839">
        <v>0</v>
      </c>
      <c r="AB1839">
        <v>49</v>
      </c>
      <c r="AC1839" t="str" cm="1">
        <f t="array" ref="AC1839">_xlfn.IFS(AB1839 &lt; 30, "&lt; 30", AB1839 &lt; 40, "30-39", AB1839 &lt; 50, "40-49", AB1839 &gt;= 50, "50+")</f>
        <v>40-49</v>
      </c>
      <c r="AD1839">
        <v>2417</v>
      </c>
      <c r="AE1839">
        <v>0</v>
      </c>
      <c r="AF1839">
        <v>1</v>
      </c>
      <c r="AG1839">
        <v>0</v>
      </c>
      <c r="AH1839">
        <v>0</v>
      </c>
      <c r="AI1839">
        <v>0</v>
      </c>
      <c r="AJ1839" t="str" cm="1">
        <f t="array" ref="AJ183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3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39">
        <v>0</v>
      </c>
      <c r="AM1839">
        <v>0</v>
      </c>
      <c r="AN1839">
        <v>1</v>
      </c>
      <c r="AO1839">
        <v>0</v>
      </c>
      <c r="AP1839">
        <v>0</v>
      </c>
      <c r="AQ1839" t="str" cm="1">
        <f t="array" ref="AQ183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39" t="str" cm="1">
        <f t="array" ref="AR183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39">
        <v>907</v>
      </c>
      <c r="AT1839">
        <v>854</v>
      </c>
      <c r="AU1839">
        <v>0</v>
      </c>
      <c r="AV1839">
        <v>1</v>
      </c>
      <c r="AW1839" t="s">
        <v>46</v>
      </c>
      <c r="AX1839" t="s">
        <v>11</v>
      </c>
      <c r="AY1839" t="str">
        <f t="shared" si="253"/>
        <v>Web</v>
      </c>
      <c r="AZ1839">
        <v>13</v>
      </c>
      <c r="BA1839" t="s">
        <v>44</v>
      </c>
      <c r="BB1839">
        <f t="shared" si="254"/>
        <v>13</v>
      </c>
      <c r="BC1839">
        <f t="shared" si="255"/>
        <v>960</v>
      </c>
      <c r="BD1839">
        <f t="shared" si="256"/>
        <v>4</v>
      </c>
      <c r="BE1839">
        <f t="shared" si="257"/>
        <v>5</v>
      </c>
      <c r="BF1839">
        <f t="shared" si="258"/>
        <v>7</v>
      </c>
      <c r="BG1839">
        <f t="shared" si="259"/>
        <v>16</v>
      </c>
      <c r="BH1839">
        <f t="shared" si="260"/>
        <v>5</v>
      </c>
      <c r="BI1839" t="str">
        <f>VLOOKUP(BH1839,'Additional Data'!$E$1:$F$12,2,FALSE)</f>
        <v>Loyal Customer</v>
      </c>
      <c r="BJ1839" t="str">
        <f>IF(G1839 &lt;= 'Additional Data'!$Q$2, "Low", IF(G1839 &lt;= 'Additional Data'!$Q$3, "Medium", "High"))</f>
        <v>Medium</v>
      </c>
      <c r="BK1839" t="str">
        <f>IF(K1839 &lt;= 'Additional Data'!$V$2, "Low", IF(K1839 &lt;= 'Additional Data'!$V$3, "Medium", "High"))</f>
        <v>High</v>
      </c>
      <c r="BL1839" t="str">
        <f>IF(L1839 &lt;= 'Additional Data'!$AA$2, "Low", IF(L1839 &lt;= 'Additional Data'!$AA$3, "Medium", "High"))</f>
        <v>Medium</v>
      </c>
      <c r="BM1839">
        <v>1838</v>
      </c>
    </row>
    <row r="1840" spans="1:65" x14ac:dyDescent="0.25">
      <c r="A1840">
        <v>69109</v>
      </c>
      <c r="B1840" t="str">
        <f>IF(A1840 &lt;= 'Additional Data'!$B$2,"Low", IF(A1840 &lt;='Additional Data'!$B$3, "Medium", "High"))</f>
        <v>High</v>
      </c>
      <c r="C1840">
        <v>0</v>
      </c>
      <c r="D1840">
        <v>0</v>
      </c>
      <c r="E1840">
        <v>10</v>
      </c>
      <c r="F1840" t="str">
        <f t="shared" si="252"/>
        <v>Recent</v>
      </c>
      <c r="G1840">
        <v>823</v>
      </c>
      <c r="H1840">
        <v>25</v>
      </c>
      <c r="I1840">
        <v>459</v>
      </c>
      <c r="J1840">
        <v>124</v>
      </c>
      <c r="K1840">
        <v>29</v>
      </c>
      <c r="L1840">
        <v>95</v>
      </c>
      <c r="M1840">
        <f>INDEX('Additional Data'!$H$2:$M$2, MATCH(MAX(G1840:L1840), G1840:L1840,0))</f>
        <v>0</v>
      </c>
      <c r="N1840">
        <v>1</v>
      </c>
      <c r="O1840">
        <v>6</v>
      </c>
      <c r="P1840">
        <v>6</v>
      </c>
      <c r="Q1840">
        <v>7</v>
      </c>
      <c r="R1840">
        <v>4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3</v>
      </c>
      <c r="Z1840">
        <v>11</v>
      </c>
      <c r="AA1840">
        <v>1</v>
      </c>
      <c r="AB1840">
        <v>38</v>
      </c>
      <c r="AC1840" t="str" cm="1">
        <f t="array" ref="AC1840">_xlfn.IFS(AB1840 &lt; 30, "&lt; 30", AB1840 &lt; 40, "30-39", AB1840 &lt; 50, "40-49", AB1840 &gt;= 50, "50+")</f>
        <v>30-39</v>
      </c>
      <c r="AD1840">
        <v>2756</v>
      </c>
      <c r="AE1840">
        <v>0</v>
      </c>
      <c r="AF1840">
        <v>1</v>
      </c>
      <c r="AG1840">
        <v>0</v>
      </c>
      <c r="AH1840">
        <v>0</v>
      </c>
      <c r="AI1840">
        <v>0</v>
      </c>
      <c r="AJ1840" t="str" cm="1">
        <f t="array" ref="AJ184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4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40">
        <v>0</v>
      </c>
      <c r="AM1840">
        <v>0</v>
      </c>
      <c r="AN1840">
        <v>1</v>
      </c>
      <c r="AO1840">
        <v>0</v>
      </c>
      <c r="AP1840">
        <v>0</v>
      </c>
      <c r="AQ1840" t="str" cm="1">
        <f t="array" ref="AQ184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40" t="str" cm="1">
        <f t="array" ref="AR184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40">
        <v>1460</v>
      </c>
      <c r="AT1840">
        <v>1365</v>
      </c>
      <c r="AU1840">
        <v>1</v>
      </c>
      <c r="AV1840">
        <v>0</v>
      </c>
      <c r="AW1840" t="s">
        <v>43</v>
      </c>
      <c r="AX1840" t="s">
        <v>13</v>
      </c>
      <c r="AY1840" t="str">
        <f t="shared" si="253"/>
        <v>Store</v>
      </c>
      <c r="AZ1840">
        <v>19</v>
      </c>
      <c r="BA1840" t="s">
        <v>48</v>
      </c>
      <c r="BB1840">
        <f t="shared" si="254"/>
        <v>19</v>
      </c>
      <c r="BC1840">
        <f t="shared" si="255"/>
        <v>1555</v>
      </c>
      <c r="BD1840">
        <f t="shared" si="256"/>
        <v>9</v>
      </c>
      <c r="BE1840">
        <f t="shared" si="257"/>
        <v>7</v>
      </c>
      <c r="BF1840">
        <f t="shared" si="258"/>
        <v>9</v>
      </c>
      <c r="BG1840">
        <f t="shared" si="259"/>
        <v>25</v>
      </c>
      <c r="BH1840">
        <f t="shared" si="260"/>
        <v>9</v>
      </c>
      <c r="BI1840" t="str">
        <f>VLOOKUP(BH1840,'Additional Data'!$E$1:$F$12,2,FALSE)</f>
        <v>Top Customer</v>
      </c>
      <c r="BJ1840" t="str">
        <f>IF(G1840 &lt;= 'Additional Data'!$Q$2, "Low", IF(G1840 &lt;= 'Additional Data'!$Q$3, "Medium", "High"))</f>
        <v>High</v>
      </c>
      <c r="BK1840" t="str">
        <f>IF(K1840 &lt;= 'Additional Data'!$V$2, "Low", IF(K1840 &lt;= 'Additional Data'!$V$3, "Medium", "High"))</f>
        <v>Medium</v>
      </c>
      <c r="BL1840" t="str">
        <f>IF(L1840 &lt;= 'Additional Data'!$AA$2, "Low", IF(L1840 &lt;= 'Additional Data'!$AA$3, "Medium", "High"))</f>
        <v>High</v>
      </c>
      <c r="BM1840">
        <v>1839</v>
      </c>
    </row>
    <row r="1841" spans="1:65" x14ac:dyDescent="0.25">
      <c r="A1841">
        <v>60208</v>
      </c>
      <c r="B1841" t="str">
        <f>IF(A1841 &lt;= 'Additional Data'!$B$2,"Low", IF(A1841 &lt;='Additional Data'!$B$3, "Medium", "High"))</f>
        <v>Medium</v>
      </c>
      <c r="C1841">
        <v>1</v>
      </c>
      <c r="D1841">
        <v>1</v>
      </c>
      <c r="E1841">
        <v>13</v>
      </c>
      <c r="F1841" t="str">
        <f t="shared" si="252"/>
        <v>Recent</v>
      </c>
      <c r="G1841">
        <v>488</v>
      </c>
      <c r="H1841">
        <v>23</v>
      </c>
      <c r="I1841">
        <v>71</v>
      </c>
      <c r="J1841">
        <v>15</v>
      </c>
      <c r="K1841">
        <v>0</v>
      </c>
      <c r="L1841">
        <v>59</v>
      </c>
      <c r="M1841">
        <f>INDEX('Additional Data'!$H$2:$M$2, MATCH(MAX(G1841:L1841), G1841:L1841,0))</f>
        <v>0</v>
      </c>
      <c r="N1841">
        <v>11</v>
      </c>
      <c r="O1841">
        <v>8</v>
      </c>
      <c r="P1841">
        <v>3</v>
      </c>
      <c r="Q1841">
        <v>7</v>
      </c>
      <c r="R1841">
        <v>7</v>
      </c>
      <c r="S1841">
        <v>0</v>
      </c>
      <c r="T1841">
        <v>1</v>
      </c>
      <c r="U1841">
        <v>0</v>
      </c>
      <c r="V1841">
        <v>0</v>
      </c>
      <c r="W1841">
        <v>0</v>
      </c>
      <c r="X1841">
        <v>0</v>
      </c>
      <c r="Y1841">
        <v>3</v>
      </c>
      <c r="Z1841">
        <v>11</v>
      </c>
      <c r="AA1841">
        <v>1</v>
      </c>
      <c r="AB1841">
        <v>47</v>
      </c>
      <c r="AC1841" t="str" cm="1">
        <f t="array" ref="AC1841">_xlfn.IFS(AB1841 &lt; 30, "&lt; 30", AB1841 &lt; 40, "30-39", AB1841 &lt; 50, "40-49", AB1841 &gt;= 50, "50+")</f>
        <v>40-49</v>
      </c>
      <c r="AD1841">
        <v>2789</v>
      </c>
      <c r="AE1841">
        <v>0</v>
      </c>
      <c r="AF1841">
        <v>0</v>
      </c>
      <c r="AG1841">
        <v>0</v>
      </c>
      <c r="AH1841">
        <v>0</v>
      </c>
      <c r="AI1841">
        <v>1</v>
      </c>
      <c r="AJ1841" t="str" cm="1">
        <f t="array" ref="AJ184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84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41">
        <v>0</v>
      </c>
      <c r="AM1841">
        <v>0</v>
      </c>
      <c r="AN1841">
        <v>1</v>
      </c>
      <c r="AO1841">
        <v>0</v>
      </c>
      <c r="AP1841">
        <v>0</v>
      </c>
      <c r="AQ1841" t="str" cm="1">
        <f t="array" ref="AQ184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41" t="str" cm="1">
        <f t="array" ref="AR184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41">
        <v>597</v>
      </c>
      <c r="AT1841">
        <v>538</v>
      </c>
      <c r="AU1841">
        <v>1</v>
      </c>
      <c r="AV1841">
        <v>2</v>
      </c>
      <c r="AW1841" t="s">
        <v>46</v>
      </c>
      <c r="AX1841" t="s">
        <v>11</v>
      </c>
      <c r="AY1841" t="str">
        <f t="shared" si="253"/>
        <v>Web</v>
      </c>
      <c r="AZ1841">
        <v>18</v>
      </c>
      <c r="BA1841" t="s">
        <v>48</v>
      </c>
      <c r="BB1841">
        <f t="shared" si="254"/>
        <v>18</v>
      </c>
      <c r="BC1841">
        <f t="shared" si="255"/>
        <v>656</v>
      </c>
      <c r="BD1841">
        <f t="shared" si="256"/>
        <v>9</v>
      </c>
      <c r="BE1841">
        <f t="shared" si="257"/>
        <v>7</v>
      </c>
      <c r="BF1841">
        <f t="shared" si="258"/>
        <v>6</v>
      </c>
      <c r="BG1841">
        <f t="shared" si="259"/>
        <v>22</v>
      </c>
      <c r="BH1841">
        <f t="shared" si="260"/>
        <v>8</v>
      </c>
      <c r="BI1841" t="str">
        <f>VLOOKUP(BH1841,'Additional Data'!$E$1:$F$12,2,FALSE)</f>
        <v>Top Customer</v>
      </c>
      <c r="BJ1841" t="str">
        <f>IF(G1841 &lt;= 'Additional Data'!$Q$2, "Low", IF(G1841 &lt;= 'Additional Data'!$Q$3, "Medium", "High"))</f>
        <v>Medium</v>
      </c>
      <c r="BK1841" t="str">
        <f>IF(K1841 &lt;= 'Additional Data'!$V$2, "Low", IF(K1841 &lt;= 'Additional Data'!$V$3, "Medium", "High"))</f>
        <v>Low</v>
      </c>
      <c r="BL1841" t="str">
        <f>IF(L1841 &lt;= 'Additional Data'!$AA$2, "Low", IF(L1841 &lt;= 'Additional Data'!$AA$3, "Medium", "High"))</f>
        <v>High</v>
      </c>
      <c r="BM1841">
        <v>1840</v>
      </c>
    </row>
    <row r="1842" spans="1:65" x14ac:dyDescent="0.25">
      <c r="A1842">
        <v>32889</v>
      </c>
      <c r="B1842" t="str">
        <f>IF(A1842 &lt;= 'Additional Data'!$B$2,"Low", IF(A1842 &lt;='Additional Data'!$B$3, "Medium", "High"))</f>
        <v>Low</v>
      </c>
      <c r="C1842">
        <v>1</v>
      </c>
      <c r="D1842">
        <v>1</v>
      </c>
      <c r="E1842">
        <v>78</v>
      </c>
      <c r="F1842" t="str">
        <f t="shared" si="252"/>
        <v>Old</v>
      </c>
      <c r="G1842">
        <v>28</v>
      </c>
      <c r="H1842">
        <v>0</v>
      </c>
      <c r="I1842">
        <v>13</v>
      </c>
      <c r="J1842">
        <v>4</v>
      </c>
      <c r="K1842">
        <v>2</v>
      </c>
      <c r="L1842">
        <v>8</v>
      </c>
      <c r="M1842">
        <f>INDEX('Additional Data'!$H$2:$M$2, MATCH(MAX(G1842:L1842), G1842:L1842,0))</f>
        <v>0</v>
      </c>
      <c r="N1842">
        <v>3</v>
      </c>
      <c r="O1842">
        <v>2</v>
      </c>
      <c r="P1842">
        <v>1</v>
      </c>
      <c r="Q1842">
        <v>3</v>
      </c>
      <c r="R1842">
        <v>5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3</v>
      </c>
      <c r="Z1842">
        <v>11</v>
      </c>
      <c r="AA1842">
        <v>0</v>
      </c>
      <c r="AB1842">
        <v>52</v>
      </c>
      <c r="AC1842" t="str" cm="1">
        <f t="array" ref="AC1842">_xlfn.IFS(AB1842 &lt; 30, "&lt; 30", AB1842 &lt; 40, "30-39", AB1842 &lt; 50, "40-49", AB1842 &gt;= 50, "50+")</f>
        <v>50+</v>
      </c>
      <c r="AD1842">
        <v>2455</v>
      </c>
      <c r="AE1842">
        <v>0</v>
      </c>
      <c r="AF1842">
        <v>0</v>
      </c>
      <c r="AG1842">
        <v>0</v>
      </c>
      <c r="AH1842">
        <v>1</v>
      </c>
      <c r="AI1842">
        <v>0</v>
      </c>
      <c r="AJ1842" t="str" cm="1">
        <f t="array" ref="AJ184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84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42">
        <v>0</v>
      </c>
      <c r="AM1842">
        <v>0</v>
      </c>
      <c r="AN1842">
        <v>0</v>
      </c>
      <c r="AO1842">
        <v>1</v>
      </c>
      <c r="AP1842">
        <v>0</v>
      </c>
      <c r="AQ1842" t="str" cm="1">
        <f t="array" ref="AQ184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842" t="str" cm="1">
        <f t="array" ref="AR184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42">
        <v>47</v>
      </c>
      <c r="AT1842">
        <v>39</v>
      </c>
      <c r="AU1842">
        <v>0</v>
      </c>
      <c r="AV1842">
        <v>2</v>
      </c>
      <c r="AW1842" t="s">
        <v>45</v>
      </c>
      <c r="AX1842" t="s">
        <v>13</v>
      </c>
      <c r="AY1842" t="str">
        <f t="shared" si="253"/>
        <v>Store</v>
      </c>
      <c r="AZ1842">
        <v>6</v>
      </c>
      <c r="BA1842" t="s">
        <v>44</v>
      </c>
      <c r="BB1842">
        <f t="shared" si="254"/>
        <v>6</v>
      </c>
      <c r="BC1842">
        <f t="shared" si="255"/>
        <v>55</v>
      </c>
      <c r="BD1842">
        <f t="shared" si="256"/>
        <v>3.0000000000000004</v>
      </c>
      <c r="BE1842">
        <f t="shared" si="257"/>
        <v>2</v>
      </c>
      <c r="BF1842">
        <f t="shared" si="258"/>
        <v>1</v>
      </c>
      <c r="BG1842">
        <f t="shared" si="259"/>
        <v>6</v>
      </c>
      <c r="BH1842">
        <f t="shared" si="260"/>
        <v>0</v>
      </c>
      <c r="BI1842" t="str">
        <f>VLOOKUP(BH1842,'Additional Data'!$E$1:$F$12,2,FALSE)</f>
        <v>Churned Customer</v>
      </c>
      <c r="BJ1842" t="str">
        <f>IF(G1842 &lt;= 'Additional Data'!$Q$2, "Low", IF(G1842 &lt;= 'Additional Data'!$Q$3, "Medium", "High"))</f>
        <v>Medium</v>
      </c>
      <c r="BK1842" t="str">
        <f>IF(K1842 &lt;= 'Additional Data'!$V$2, "Low", IF(K1842 &lt;= 'Additional Data'!$V$3, "Medium", "High"))</f>
        <v>Medium</v>
      </c>
      <c r="BL1842" t="str">
        <f>IF(L1842 &lt;= 'Additional Data'!$AA$2, "Low", IF(L1842 &lt;= 'Additional Data'!$AA$3, "Medium", "High"))</f>
        <v>Low</v>
      </c>
      <c r="BM1842">
        <v>1841</v>
      </c>
    </row>
    <row r="1843" spans="1:65" x14ac:dyDescent="0.25">
      <c r="A1843">
        <v>34738</v>
      </c>
      <c r="B1843" t="str">
        <f>IF(A1843 &lt;= 'Additional Data'!$B$2,"Low", IF(A1843 &lt;='Additional Data'!$B$3, "Medium", "High"))</f>
        <v>Low</v>
      </c>
      <c r="C1843">
        <v>1</v>
      </c>
      <c r="D1843">
        <v>0</v>
      </c>
      <c r="E1843">
        <v>51</v>
      </c>
      <c r="F1843" t="str">
        <f t="shared" si="252"/>
        <v>Mid</v>
      </c>
      <c r="G1843">
        <v>3</v>
      </c>
      <c r="H1843">
        <v>2</v>
      </c>
      <c r="I1843">
        <v>10</v>
      </c>
      <c r="J1843">
        <v>3</v>
      </c>
      <c r="K1843">
        <v>0</v>
      </c>
      <c r="L1843">
        <v>2</v>
      </c>
      <c r="M1843">
        <f>INDEX('Additional Data'!$H$2:$M$2, MATCH(MAX(G1843:L1843), G1843:L1843,0))</f>
        <v>0</v>
      </c>
      <c r="N1843">
        <v>1</v>
      </c>
      <c r="O1843">
        <v>1</v>
      </c>
      <c r="P1843">
        <v>0</v>
      </c>
      <c r="Q1843">
        <v>3</v>
      </c>
      <c r="R1843">
        <v>6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3</v>
      </c>
      <c r="Z1843">
        <v>11</v>
      </c>
      <c r="AA1843">
        <v>0</v>
      </c>
      <c r="AB1843">
        <v>36</v>
      </c>
      <c r="AC1843" t="str" cm="1">
        <f t="array" ref="AC1843">_xlfn.IFS(AB1843 &lt; 30, "&lt; 30", AB1843 &lt; 40, "30-39", AB1843 &lt; 50, "40-49", AB1843 &gt;= 50, "50+")</f>
        <v>30-39</v>
      </c>
      <c r="AD1843">
        <v>2208</v>
      </c>
      <c r="AE1843">
        <v>0</v>
      </c>
      <c r="AF1843">
        <v>0</v>
      </c>
      <c r="AG1843">
        <v>1</v>
      </c>
      <c r="AH1843">
        <v>0</v>
      </c>
      <c r="AI1843">
        <v>0</v>
      </c>
      <c r="AJ1843" t="str" cm="1">
        <f t="array" ref="AJ184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84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43">
        <v>0</v>
      </c>
      <c r="AM1843">
        <v>0</v>
      </c>
      <c r="AN1843">
        <v>1</v>
      </c>
      <c r="AO1843">
        <v>0</v>
      </c>
      <c r="AP1843">
        <v>0</v>
      </c>
      <c r="AQ1843" t="str" cm="1">
        <f t="array" ref="AQ184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43" t="str" cm="1">
        <f t="array" ref="AR184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43">
        <v>18</v>
      </c>
      <c r="AT1843">
        <v>16</v>
      </c>
      <c r="AU1843">
        <v>0</v>
      </c>
      <c r="AV1843">
        <v>1</v>
      </c>
      <c r="AW1843" t="s">
        <v>45</v>
      </c>
      <c r="AX1843" t="s">
        <v>13</v>
      </c>
      <c r="AY1843" t="str">
        <f t="shared" si="253"/>
        <v>Store</v>
      </c>
      <c r="AZ1843">
        <v>4</v>
      </c>
      <c r="BA1843" t="s">
        <v>44</v>
      </c>
      <c r="BB1843">
        <f t="shared" si="254"/>
        <v>4</v>
      </c>
      <c r="BC1843">
        <f t="shared" si="255"/>
        <v>20</v>
      </c>
      <c r="BD1843">
        <f t="shared" si="256"/>
        <v>5</v>
      </c>
      <c r="BE1843">
        <f t="shared" si="257"/>
        <v>0</v>
      </c>
      <c r="BF1843">
        <f t="shared" si="258"/>
        <v>0</v>
      </c>
      <c r="BG1843">
        <f t="shared" si="259"/>
        <v>5</v>
      </c>
      <c r="BH1843">
        <f t="shared" si="260"/>
        <v>0</v>
      </c>
      <c r="BI1843" t="str">
        <f>VLOOKUP(BH1843,'Additional Data'!$E$1:$F$12,2,FALSE)</f>
        <v>Churned Customer</v>
      </c>
      <c r="BJ1843" t="str">
        <f>IF(G1843 &lt;= 'Additional Data'!$Q$2, "Low", IF(G1843 &lt;= 'Additional Data'!$Q$3, "Medium", "High"))</f>
        <v>Low</v>
      </c>
      <c r="BK1843" t="str">
        <f>IF(K1843 &lt;= 'Additional Data'!$V$2, "Low", IF(K1843 &lt;= 'Additional Data'!$V$3, "Medium", "High"))</f>
        <v>Low</v>
      </c>
      <c r="BL1843" t="str">
        <f>IF(L1843 &lt;= 'Additional Data'!$AA$2, "Low", IF(L1843 &lt;= 'Additional Data'!$AA$3, "Medium", "High"))</f>
        <v>Low</v>
      </c>
      <c r="BM1843">
        <v>1842</v>
      </c>
    </row>
    <row r="1844" spans="1:65" x14ac:dyDescent="0.25">
      <c r="A1844">
        <v>30538</v>
      </c>
      <c r="B1844" t="str">
        <f>IF(A1844 &lt;= 'Additional Data'!$B$2,"Low", IF(A1844 &lt;='Additional Data'!$B$3, "Medium", "High"))</f>
        <v>Low</v>
      </c>
      <c r="C1844">
        <v>1</v>
      </c>
      <c r="D1844">
        <v>0</v>
      </c>
      <c r="E1844">
        <v>27</v>
      </c>
      <c r="F1844" t="str">
        <f t="shared" si="252"/>
        <v>Recent</v>
      </c>
      <c r="G1844">
        <v>284</v>
      </c>
      <c r="H1844">
        <v>0</v>
      </c>
      <c r="I1844">
        <v>52</v>
      </c>
      <c r="J1844">
        <v>8</v>
      </c>
      <c r="K1844">
        <v>3</v>
      </c>
      <c r="L1844">
        <v>20</v>
      </c>
      <c r="M1844">
        <f>INDEX('Additional Data'!$H$2:$M$2, MATCH(MAX(G1844:L1844), G1844:L1844,0))</f>
        <v>0</v>
      </c>
      <c r="N1844">
        <v>4</v>
      </c>
      <c r="O1844">
        <v>9</v>
      </c>
      <c r="P1844">
        <v>0</v>
      </c>
      <c r="Q1844">
        <v>4</v>
      </c>
      <c r="R1844">
        <v>10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3</v>
      </c>
      <c r="Z1844">
        <v>11</v>
      </c>
      <c r="AA1844">
        <v>0</v>
      </c>
      <c r="AB1844">
        <v>49</v>
      </c>
      <c r="AC1844" t="str" cm="1">
        <f t="array" ref="AC1844">_xlfn.IFS(AB1844 &lt; 30, "&lt; 30", AB1844 &lt; 40, "30-39", AB1844 &lt; 50, "40-49", AB1844 &gt;= 50, "50+")</f>
        <v>40-49</v>
      </c>
      <c r="AD1844">
        <v>2795</v>
      </c>
      <c r="AE1844">
        <v>0</v>
      </c>
      <c r="AF1844">
        <v>0</v>
      </c>
      <c r="AG1844">
        <v>0</v>
      </c>
      <c r="AH1844">
        <v>1</v>
      </c>
      <c r="AI1844">
        <v>0</v>
      </c>
      <c r="AJ1844" t="str" cm="1">
        <f t="array" ref="AJ184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84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44">
        <v>0</v>
      </c>
      <c r="AM1844">
        <v>0</v>
      </c>
      <c r="AN1844">
        <v>0</v>
      </c>
      <c r="AO1844">
        <v>1</v>
      </c>
      <c r="AP1844">
        <v>0</v>
      </c>
      <c r="AQ1844" t="str" cm="1">
        <f t="array" ref="AQ184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844" t="str" cm="1">
        <f t="array" ref="AR184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44">
        <v>347</v>
      </c>
      <c r="AT1844">
        <v>327</v>
      </c>
      <c r="AU1844">
        <v>0</v>
      </c>
      <c r="AV1844">
        <v>1</v>
      </c>
      <c r="AW1844" t="s">
        <v>46</v>
      </c>
      <c r="AX1844" t="s">
        <v>11</v>
      </c>
      <c r="AY1844" t="str">
        <f t="shared" si="253"/>
        <v>Web</v>
      </c>
      <c r="AZ1844">
        <v>13</v>
      </c>
      <c r="BA1844" t="s">
        <v>44</v>
      </c>
      <c r="BB1844">
        <f t="shared" si="254"/>
        <v>13</v>
      </c>
      <c r="BC1844">
        <f t="shared" si="255"/>
        <v>367</v>
      </c>
      <c r="BD1844">
        <f t="shared" si="256"/>
        <v>8</v>
      </c>
      <c r="BE1844">
        <f t="shared" si="257"/>
        <v>5</v>
      </c>
      <c r="BF1844">
        <f t="shared" si="258"/>
        <v>4</v>
      </c>
      <c r="BG1844">
        <f t="shared" si="259"/>
        <v>17</v>
      </c>
      <c r="BH1844">
        <f t="shared" si="260"/>
        <v>5</v>
      </c>
      <c r="BI1844" t="str">
        <f>VLOOKUP(BH1844,'Additional Data'!$E$1:$F$12,2,FALSE)</f>
        <v>Loyal Customer</v>
      </c>
      <c r="BJ1844" t="str">
        <f>IF(G1844 &lt;= 'Additional Data'!$Q$2, "Low", IF(G1844 &lt;= 'Additional Data'!$Q$3, "Medium", "High"))</f>
        <v>Medium</v>
      </c>
      <c r="BK1844" t="str">
        <f>IF(K1844 &lt;= 'Additional Data'!$V$2, "Low", IF(K1844 &lt;= 'Additional Data'!$V$3, "Medium", "High"))</f>
        <v>Medium</v>
      </c>
      <c r="BL1844" t="str">
        <f>IF(L1844 &lt;= 'Additional Data'!$AA$2, "Low", IF(L1844 &lt;= 'Additional Data'!$AA$3, "Medium", "High"))</f>
        <v>Medium</v>
      </c>
      <c r="BM1844">
        <v>1843</v>
      </c>
    </row>
    <row r="1845" spans="1:65" x14ac:dyDescent="0.25">
      <c r="A1845">
        <v>82326</v>
      </c>
      <c r="B1845" t="str">
        <f>IF(A1845 &lt;= 'Additional Data'!$B$2,"Low", IF(A1845 &lt;='Additional Data'!$B$3, "Medium", "High"))</f>
        <v>High</v>
      </c>
      <c r="C1845">
        <v>0</v>
      </c>
      <c r="D1845">
        <v>0</v>
      </c>
      <c r="E1845">
        <v>30</v>
      </c>
      <c r="F1845" t="str">
        <f t="shared" si="252"/>
        <v>Recent</v>
      </c>
      <c r="G1845">
        <v>938</v>
      </c>
      <c r="H1845">
        <v>142</v>
      </c>
      <c r="I1845">
        <v>754</v>
      </c>
      <c r="J1845">
        <v>159</v>
      </c>
      <c r="K1845">
        <v>81</v>
      </c>
      <c r="L1845">
        <v>183</v>
      </c>
      <c r="M1845">
        <f>INDEX('Additional Data'!$H$2:$M$2, MATCH(MAX(G1845:L1845), G1845:L1845,0))</f>
        <v>0</v>
      </c>
      <c r="N1845">
        <v>1</v>
      </c>
      <c r="O1845">
        <v>5</v>
      </c>
      <c r="P1845">
        <v>10</v>
      </c>
      <c r="Q1845">
        <v>6</v>
      </c>
      <c r="R1845">
        <v>2</v>
      </c>
      <c r="S1845">
        <v>0</v>
      </c>
      <c r="T1845">
        <v>1</v>
      </c>
      <c r="U1845">
        <v>1</v>
      </c>
      <c r="V1845">
        <v>1</v>
      </c>
      <c r="W1845">
        <v>0</v>
      </c>
      <c r="X1845">
        <v>0</v>
      </c>
      <c r="Y1845">
        <v>3</v>
      </c>
      <c r="Z1845">
        <v>11</v>
      </c>
      <c r="AA1845">
        <v>1</v>
      </c>
      <c r="AB1845">
        <v>43</v>
      </c>
      <c r="AC1845" t="str" cm="1">
        <f t="array" ref="AC1845">_xlfn.IFS(AB1845 &lt; 30, "&lt; 30", AB1845 &lt; 40, "30-39", AB1845 &lt; 50, "40-49", AB1845 &gt;= 50, "50+")</f>
        <v>40-49</v>
      </c>
      <c r="AD1845">
        <v>2270</v>
      </c>
      <c r="AE1845">
        <v>0</v>
      </c>
      <c r="AF1845">
        <v>0</v>
      </c>
      <c r="AG1845">
        <v>0</v>
      </c>
      <c r="AH1845">
        <v>1</v>
      </c>
      <c r="AI1845">
        <v>0</v>
      </c>
      <c r="AJ1845" t="str" cm="1">
        <f t="array" ref="AJ184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84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45">
        <v>1</v>
      </c>
      <c r="AM1845">
        <v>0</v>
      </c>
      <c r="AN1845">
        <v>0</v>
      </c>
      <c r="AO1845">
        <v>0</v>
      </c>
      <c r="AP1845">
        <v>0</v>
      </c>
      <c r="AQ1845" t="str" cm="1">
        <f t="array" ref="AQ184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845" t="str" cm="1">
        <f t="array" ref="AR184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845">
        <v>2074</v>
      </c>
      <c r="AT1845">
        <v>1891</v>
      </c>
      <c r="AU1845">
        <v>3</v>
      </c>
      <c r="AV1845">
        <v>0</v>
      </c>
      <c r="AW1845" t="s">
        <v>43</v>
      </c>
      <c r="AX1845" t="s">
        <v>12</v>
      </c>
      <c r="AY1845" t="str">
        <f t="shared" si="253"/>
        <v>Catalog</v>
      </c>
      <c r="AZ1845">
        <v>21</v>
      </c>
      <c r="BA1845" t="s">
        <v>48</v>
      </c>
      <c r="BB1845">
        <f t="shared" si="254"/>
        <v>21</v>
      </c>
      <c r="BC1845">
        <f t="shared" si="255"/>
        <v>2257</v>
      </c>
      <c r="BD1845">
        <f t="shared" si="256"/>
        <v>7</v>
      </c>
      <c r="BE1845">
        <f t="shared" si="257"/>
        <v>8</v>
      </c>
      <c r="BF1845">
        <f t="shared" si="258"/>
        <v>9</v>
      </c>
      <c r="BG1845">
        <f t="shared" si="259"/>
        <v>24</v>
      </c>
      <c r="BH1845">
        <f t="shared" si="260"/>
        <v>9</v>
      </c>
      <c r="BI1845" t="str">
        <f>VLOOKUP(BH1845,'Additional Data'!$E$1:$F$12,2,FALSE)</f>
        <v>Top Customer</v>
      </c>
      <c r="BJ1845" t="str">
        <f>IF(G1845 &lt;= 'Additional Data'!$Q$2, "Low", IF(G1845 &lt;= 'Additional Data'!$Q$3, "Medium", "High"))</f>
        <v>High</v>
      </c>
      <c r="BK1845" t="str">
        <f>IF(K1845 &lt;= 'Additional Data'!$V$2, "Low", IF(K1845 &lt;= 'Additional Data'!$V$3, "Medium", "High"))</f>
        <v>High</v>
      </c>
      <c r="BL1845" t="str">
        <f>IF(L1845 &lt;= 'Additional Data'!$AA$2, "Low", IF(L1845 &lt;= 'Additional Data'!$AA$3, "Medium", "High"))</f>
        <v>High</v>
      </c>
      <c r="BM1845">
        <v>1844</v>
      </c>
    </row>
    <row r="1846" spans="1:65" x14ac:dyDescent="0.25">
      <c r="A1846">
        <v>26642</v>
      </c>
      <c r="B1846" t="str">
        <f>IF(A1846 &lt;= 'Additional Data'!$B$2,"Low", IF(A1846 &lt;='Additional Data'!$B$3, "Medium", "High"))</f>
        <v>Low</v>
      </c>
      <c r="C1846">
        <v>1</v>
      </c>
      <c r="D1846">
        <v>0</v>
      </c>
      <c r="E1846">
        <v>71</v>
      </c>
      <c r="F1846" t="str">
        <f t="shared" si="252"/>
        <v>Old</v>
      </c>
      <c r="G1846">
        <v>13</v>
      </c>
      <c r="H1846">
        <v>2</v>
      </c>
      <c r="I1846">
        <v>15</v>
      </c>
      <c r="J1846">
        <v>2</v>
      </c>
      <c r="K1846">
        <v>2</v>
      </c>
      <c r="L1846">
        <v>8</v>
      </c>
      <c r="M1846">
        <f>INDEX('Additional Data'!$H$2:$M$2, MATCH(MAX(G1846:L1846), G1846:L1846,0))</f>
        <v>0</v>
      </c>
      <c r="N1846">
        <v>2</v>
      </c>
      <c r="O1846">
        <v>2</v>
      </c>
      <c r="P1846">
        <v>0</v>
      </c>
      <c r="Q1846">
        <v>3</v>
      </c>
      <c r="R1846">
        <v>6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3</v>
      </c>
      <c r="Z1846">
        <v>11</v>
      </c>
      <c r="AA1846">
        <v>0</v>
      </c>
      <c r="AB1846">
        <v>53</v>
      </c>
      <c r="AC1846" t="str" cm="1">
        <f t="array" ref="AC1846">_xlfn.IFS(AB1846 &lt; 30, "&lt; 30", AB1846 &lt; 40, "30-39", AB1846 &lt; 50, "40-49", AB1846 &gt;= 50, "50+")</f>
        <v>50+</v>
      </c>
      <c r="AD1846">
        <v>2279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 t="str" cm="1">
        <f t="array" ref="AJ184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84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46">
        <v>0</v>
      </c>
      <c r="AM1846">
        <v>0</v>
      </c>
      <c r="AN1846">
        <v>0</v>
      </c>
      <c r="AO1846">
        <v>0</v>
      </c>
      <c r="AP1846">
        <v>1</v>
      </c>
      <c r="AQ1846" t="str" cm="1">
        <f t="array" ref="AQ184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46" t="str" cm="1">
        <f t="array" ref="AR184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46">
        <v>34</v>
      </c>
      <c r="AT1846">
        <v>26</v>
      </c>
      <c r="AU1846">
        <v>0</v>
      </c>
      <c r="AV1846">
        <v>1</v>
      </c>
      <c r="AW1846" t="s">
        <v>45</v>
      </c>
      <c r="AX1846" t="s">
        <v>13</v>
      </c>
      <c r="AY1846" t="str">
        <f t="shared" si="253"/>
        <v>Store</v>
      </c>
      <c r="AZ1846">
        <v>5</v>
      </c>
      <c r="BA1846" t="s">
        <v>44</v>
      </c>
      <c r="BB1846">
        <f t="shared" si="254"/>
        <v>5</v>
      </c>
      <c r="BC1846">
        <f t="shared" si="255"/>
        <v>42</v>
      </c>
      <c r="BD1846">
        <f t="shared" si="256"/>
        <v>3.0000000000000004</v>
      </c>
      <c r="BE1846">
        <f t="shared" si="257"/>
        <v>1</v>
      </c>
      <c r="BF1846">
        <f t="shared" si="258"/>
        <v>1</v>
      </c>
      <c r="BG1846">
        <f t="shared" si="259"/>
        <v>5</v>
      </c>
      <c r="BH1846">
        <f t="shared" si="260"/>
        <v>0</v>
      </c>
      <c r="BI1846" t="str">
        <f>VLOOKUP(BH1846,'Additional Data'!$E$1:$F$12,2,FALSE)</f>
        <v>Churned Customer</v>
      </c>
      <c r="BJ1846" t="str">
        <f>IF(G1846 &lt;= 'Additional Data'!$Q$2, "Low", IF(G1846 &lt;= 'Additional Data'!$Q$3, "Medium", "High"))</f>
        <v>Low</v>
      </c>
      <c r="BK1846" t="str">
        <f>IF(K1846 &lt;= 'Additional Data'!$V$2, "Low", IF(K1846 &lt;= 'Additional Data'!$V$3, "Medium", "High"))</f>
        <v>Medium</v>
      </c>
      <c r="BL1846" t="str">
        <f>IF(L1846 &lt;= 'Additional Data'!$AA$2, "Low", IF(L1846 &lt;= 'Additional Data'!$AA$3, "Medium", "High"))</f>
        <v>Low</v>
      </c>
      <c r="BM1846">
        <v>1845</v>
      </c>
    </row>
    <row r="1847" spans="1:65" x14ac:dyDescent="0.25">
      <c r="A1847">
        <v>69932</v>
      </c>
      <c r="B1847" t="str">
        <f>IF(A1847 &lt;= 'Additional Data'!$B$2,"Low", IF(A1847 &lt;='Additional Data'!$B$3, "Medium", "High"))</f>
        <v>High</v>
      </c>
      <c r="C1847">
        <v>0</v>
      </c>
      <c r="D1847">
        <v>1</v>
      </c>
      <c r="E1847">
        <v>97</v>
      </c>
      <c r="F1847" t="str">
        <f t="shared" si="252"/>
        <v>Old</v>
      </c>
      <c r="G1847">
        <v>412</v>
      </c>
      <c r="H1847">
        <v>172</v>
      </c>
      <c r="I1847">
        <v>153</v>
      </c>
      <c r="J1847">
        <v>150</v>
      </c>
      <c r="K1847">
        <v>105</v>
      </c>
      <c r="L1847">
        <v>57</v>
      </c>
      <c r="M1847">
        <f>INDEX('Additional Data'!$H$2:$M$2, MATCH(MAX(G1847:L1847), G1847:L1847,0))</f>
        <v>0</v>
      </c>
      <c r="N1847">
        <v>2</v>
      </c>
      <c r="O1847">
        <v>7</v>
      </c>
      <c r="P1847">
        <v>6</v>
      </c>
      <c r="Q1847">
        <v>11</v>
      </c>
      <c r="R1847">
        <v>4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3</v>
      </c>
      <c r="Z1847">
        <v>11</v>
      </c>
      <c r="AA1847">
        <v>0</v>
      </c>
      <c r="AB1847">
        <v>56</v>
      </c>
      <c r="AC1847" t="str" cm="1">
        <f t="array" ref="AC1847">_xlfn.IFS(AB1847 &lt; 30, "&lt; 30", AB1847 &lt; 40, "30-39", AB1847 &lt; 50, "40-49", AB1847 &gt;= 50, "50+")</f>
        <v>50+</v>
      </c>
      <c r="AD1847">
        <v>2541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 t="str" cm="1">
        <f t="array" ref="AJ184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84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47">
        <v>0</v>
      </c>
      <c r="AM1847">
        <v>0</v>
      </c>
      <c r="AN1847">
        <v>1</v>
      </c>
      <c r="AO1847">
        <v>0</v>
      </c>
      <c r="AP1847">
        <v>0</v>
      </c>
      <c r="AQ1847" t="str" cm="1">
        <f t="array" ref="AQ184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47" t="str" cm="1">
        <f t="array" ref="AR184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47">
        <v>992</v>
      </c>
      <c r="AT1847">
        <v>935</v>
      </c>
      <c r="AU1847">
        <v>0</v>
      </c>
      <c r="AV1847">
        <v>1</v>
      </c>
      <c r="AW1847" t="s">
        <v>43</v>
      </c>
      <c r="AX1847" t="s">
        <v>13</v>
      </c>
      <c r="AY1847" t="str">
        <f t="shared" si="253"/>
        <v>Store</v>
      </c>
      <c r="AZ1847">
        <v>24</v>
      </c>
      <c r="BA1847" t="s">
        <v>44</v>
      </c>
      <c r="BB1847">
        <f t="shared" si="254"/>
        <v>24</v>
      </c>
      <c r="BC1847">
        <f t="shared" si="255"/>
        <v>1049</v>
      </c>
      <c r="BD1847">
        <f t="shared" si="256"/>
        <v>0.99999999999999978</v>
      </c>
      <c r="BE1847">
        <f t="shared" si="257"/>
        <v>9</v>
      </c>
      <c r="BF1847">
        <f t="shared" si="258"/>
        <v>7</v>
      </c>
      <c r="BG1847">
        <f t="shared" si="259"/>
        <v>17</v>
      </c>
      <c r="BH1847">
        <f t="shared" si="260"/>
        <v>5</v>
      </c>
      <c r="BI1847" t="str">
        <f>VLOOKUP(BH1847,'Additional Data'!$E$1:$F$12,2,FALSE)</f>
        <v>Loyal Customer</v>
      </c>
      <c r="BJ1847" t="str">
        <f>IF(G1847 &lt;= 'Additional Data'!$Q$2, "Low", IF(G1847 &lt;= 'Additional Data'!$Q$3, "Medium", "High"))</f>
        <v>Medium</v>
      </c>
      <c r="BK1847" t="str">
        <f>IF(K1847 &lt;= 'Additional Data'!$V$2, "Low", IF(K1847 &lt;= 'Additional Data'!$V$3, "Medium", "High"))</f>
        <v>High</v>
      </c>
      <c r="BL1847" t="str">
        <f>IF(L1847 &lt;= 'Additional Data'!$AA$2, "Low", IF(L1847 &lt;= 'Additional Data'!$AA$3, "Medium", "High"))</f>
        <v>High</v>
      </c>
      <c r="BM1847">
        <v>1846</v>
      </c>
    </row>
    <row r="1848" spans="1:65" x14ac:dyDescent="0.25">
      <c r="A1848">
        <v>44503</v>
      </c>
      <c r="B1848" t="str">
        <f>IF(A1848 &lt;= 'Additional Data'!$B$2,"Low", IF(A1848 &lt;='Additional Data'!$B$3, "Medium", "High"))</f>
        <v>Medium</v>
      </c>
      <c r="C1848">
        <v>1</v>
      </c>
      <c r="D1848">
        <v>1</v>
      </c>
      <c r="E1848">
        <v>83</v>
      </c>
      <c r="F1848" t="str">
        <f t="shared" si="252"/>
        <v>Old</v>
      </c>
      <c r="G1848">
        <v>31</v>
      </c>
      <c r="H1848">
        <v>1</v>
      </c>
      <c r="I1848">
        <v>8</v>
      </c>
      <c r="J1848">
        <v>0</v>
      </c>
      <c r="K1848">
        <v>0</v>
      </c>
      <c r="L1848">
        <v>8</v>
      </c>
      <c r="M1848">
        <f>INDEX('Additional Data'!$H$2:$M$2, MATCH(MAX(G1848:L1848), G1848:L1848,0))</f>
        <v>0</v>
      </c>
      <c r="N1848">
        <v>2</v>
      </c>
      <c r="O1848">
        <v>2</v>
      </c>
      <c r="P1848">
        <v>0</v>
      </c>
      <c r="Q1848">
        <v>3</v>
      </c>
      <c r="R1848">
        <v>6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3</v>
      </c>
      <c r="Z1848">
        <v>11</v>
      </c>
      <c r="AA1848">
        <v>0</v>
      </c>
      <c r="AB1848">
        <v>48</v>
      </c>
      <c r="AC1848" t="str" cm="1">
        <f t="array" ref="AC1848">_xlfn.IFS(AB1848 &lt; 30, "&lt; 30", AB1848 &lt; 40, "30-39", AB1848 &lt; 50, "40-49", AB1848 &gt;= 50, "50+")</f>
        <v>40-49</v>
      </c>
      <c r="AD1848">
        <v>2233</v>
      </c>
      <c r="AE1848">
        <v>0</v>
      </c>
      <c r="AF1848">
        <v>0</v>
      </c>
      <c r="AG1848">
        <v>1</v>
      </c>
      <c r="AH1848">
        <v>0</v>
      </c>
      <c r="AI1848">
        <v>0</v>
      </c>
      <c r="AJ1848" t="str" cm="1">
        <f t="array" ref="AJ184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84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48">
        <v>0</v>
      </c>
      <c r="AM1848">
        <v>0</v>
      </c>
      <c r="AN1848">
        <v>1</v>
      </c>
      <c r="AO1848">
        <v>0</v>
      </c>
      <c r="AP1848">
        <v>0</v>
      </c>
      <c r="AQ1848" t="str" cm="1">
        <f t="array" ref="AQ184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48" t="str" cm="1">
        <f t="array" ref="AR184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48">
        <v>40</v>
      </c>
      <c r="AT1848">
        <v>32</v>
      </c>
      <c r="AU1848">
        <v>0</v>
      </c>
      <c r="AV1848">
        <v>2</v>
      </c>
      <c r="AW1848" t="s">
        <v>45</v>
      </c>
      <c r="AX1848" t="s">
        <v>13</v>
      </c>
      <c r="AY1848" t="str">
        <f t="shared" si="253"/>
        <v>Store</v>
      </c>
      <c r="AZ1848">
        <v>5</v>
      </c>
      <c r="BA1848" t="s">
        <v>44</v>
      </c>
      <c r="BB1848">
        <f t="shared" si="254"/>
        <v>5</v>
      </c>
      <c r="BC1848">
        <f t="shared" si="255"/>
        <v>48</v>
      </c>
      <c r="BD1848">
        <f t="shared" si="256"/>
        <v>1.9999999999999996</v>
      </c>
      <c r="BE1848">
        <f t="shared" si="257"/>
        <v>1</v>
      </c>
      <c r="BF1848">
        <f t="shared" si="258"/>
        <v>1</v>
      </c>
      <c r="BG1848">
        <f t="shared" si="259"/>
        <v>3.9999999999999996</v>
      </c>
      <c r="BH1848">
        <f t="shared" si="260"/>
        <v>0</v>
      </c>
      <c r="BI1848" t="str">
        <f>VLOOKUP(BH1848,'Additional Data'!$E$1:$F$12,2,FALSE)</f>
        <v>Churned Customer</v>
      </c>
      <c r="BJ1848" t="str">
        <f>IF(G1848 &lt;= 'Additional Data'!$Q$2, "Low", IF(G1848 &lt;= 'Additional Data'!$Q$3, "Medium", "High"))</f>
        <v>Medium</v>
      </c>
      <c r="BK1848" t="str">
        <f>IF(K1848 &lt;= 'Additional Data'!$V$2, "Low", IF(K1848 &lt;= 'Additional Data'!$V$3, "Medium", "High"))</f>
        <v>Low</v>
      </c>
      <c r="BL1848" t="str">
        <f>IF(L1848 &lt;= 'Additional Data'!$AA$2, "Low", IF(L1848 &lt;= 'Additional Data'!$AA$3, "Medium", "High"))</f>
        <v>Low</v>
      </c>
      <c r="BM1848">
        <v>1847</v>
      </c>
    </row>
    <row r="1849" spans="1:65" x14ac:dyDescent="0.25">
      <c r="A1849">
        <v>60200</v>
      </c>
      <c r="B1849" t="str">
        <f>IF(A1849 &lt;= 'Additional Data'!$B$2,"Low", IF(A1849 &lt;='Additional Data'!$B$3, "Medium", "High"))</f>
        <v>Medium</v>
      </c>
      <c r="C1849">
        <v>0</v>
      </c>
      <c r="D1849">
        <v>1</v>
      </c>
      <c r="E1849">
        <v>3</v>
      </c>
      <c r="F1849" t="str">
        <f t="shared" si="252"/>
        <v>Very Recent</v>
      </c>
      <c r="G1849">
        <v>502</v>
      </c>
      <c r="H1849">
        <v>19</v>
      </c>
      <c r="I1849">
        <v>132</v>
      </c>
      <c r="J1849">
        <v>0</v>
      </c>
      <c r="K1849">
        <v>6</v>
      </c>
      <c r="L1849">
        <v>26</v>
      </c>
      <c r="M1849">
        <f>INDEX('Additional Data'!$H$2:$M$2, MATCH(MAX(G1849:L1849), G1849:L1849,0))</f>
        <v>0</v>
      </c>
      <c r="N1849">
        <v>6</v>
      </c>
      <c r="O1849">
        <v>6</v>
      </c>
      <c r="P1849">
        <v>2</v>
      </c>
      <c r="Q1849">
        <v>11</v>
      </c>
      <c r="R1849">
        <v>6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3</v>
      </c>
      <c r="Z1849">
        <v>11</v>
      </c>
      <c r="AA1849">
        <v>0</v>
      </c>
      <c r="AB1849">
        <v>72</v>
      </c>
      <c r="AC1849" t="str" cm="1">
        <f t="array" ref="AC1849">_xlfn.IFS(AB1849 &lt; 30, "&lt; 30", AB1849 &lt; 40, "30-39", AB1849 &lt; 50, "40-49", AB1849 &gt;= 50, "50+")</f>
        <v>50+</v>
      </c>
      <c r="AD1849">
        <v>2702</v>
      </c>
      <c r="AE1849">
        <v>0</v>
      </c>
      <c r="AF1849">
        <v>0</v>
      </c>
      <c r="AG1849">
        <v>1</v>
      </c>
      <c r="AH1849">
        <v>0</v>
      </c>
      <c r="AI1849">
        <v>0</v>
      </c>
      <c r="AJ1849" t="str" cm="1">
        <f t="array" ref="AJ184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84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49">
        <v>0</v>
      </c>
      <c r="AM1849">
        <v>0</v>
      </c>
      <c r="AN1849">
        <v>0</v>
      </c>
      <c r="AO1849">
        <v>0</v>
      </c>
      <c r="AP1849">
        <v>1</v>
      </c>
      <c r="AQ1849" t="str" cm="1">
        <f t="array" ref="AQ184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49" t="str" cm="1">
        <f t="array" ref="AR184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49">
        <v>659</v>
      </c>
      <c r="AT1849">
        <v>633</v>
      </c>
      <c r="AU1849">
        <v>0</v>
      </c>
      <c r="AV1849">
        <v>1</v>
      </c>
      <c r="AW1849" t="s">
        <v>46</v>
      </c>
      <c r="AX1849" t="s">
        <v>13</v>
      </c>
      <c r="AY1849" t="str">
        <f t="shared" si="253"/>
        <v>Store</v>
      </c>
      <c r="AZ1849">
        <v>19</v>
      </c>
      <c r="BA1849" t="s">
        <v>44</v>
      </c>
      <c r="BB1849">
        <f t="shared" si="254"/>
        <v>19</v>
      </c>
      <c r="BC1849">
        <f t="shared" si="255"/>
        <v>685</v>
      </c>
      <c r="BD1849">
        <f t="shared" si="256"/>
        <v>10</v>
      </c>
      <c r="BE1849">
        <f t="shared" si="257"/>
        <v>7</v>
      </c>
      <c r="BF1849">
        <f t="shared" si="258"/>
        <v>6</v>
      </c>
      <c r="BG1849">
        <f t="shared" si="259"/>
        <v>23</v>
      </c>
      <c r="BH1849">
        <f t="shared" si="260"/>
        <v>8</v>
      </c>
      <c r="BI1849" t="str">
        <f>VLOOKUP(BH1849,'Additional Data'!$E$1:$F$12,2,FALSE)</f>
        <v>Top Customer</v>
      </c>
      <c r="BJ1849" t="str">
        <f>IF(G1849 &lt;= 'Additional Data'!$Q$2, "Low", IF(G1849 &lt;= 'Additional Data'!$Q$3, "Medium", "High"))</f>
        <v>Medium</v>
      </c>
      <c r="BK1849" t="str">
        <f>IF(K1849 &lt;= 'Additional Data'!$V$2, "Low", IF(K1849 &lt;= 'Additional Data'!$V$3, "Medium", "High"))</f>
        <v>Medium</v>
      </c>
      <c r="BL1849" t="str">
        <f>IF(L1849 &lt;= 'Additional Data'!$AA$2, "Low", IF(L1849 &lt;= 'Additional Data'!$AA$3, "Medium", "High"))</f>
        <v>Medium</v>
      </c>
      <c r="BM1849">
        <v>1848</v>
      </c>
    </row>
    <row r="1850" spans="1:65" x14ac:dyDescent="0.25">
      <c r="A1850">
        <v>49638</v>
      </c>
      <c r="B1850" t="str">
        <f>IF(A1850 &lt;= 'Additional Data'!$B$2,"Low", IF(A1850 &lt;='Additional Data'!$B$3, "Medium", "High"))</f>
        <v>Medium</v>
      </c>
      <c r="C1850">
        <v>0</v>
      </c>
      <c r="D1850">
        <v>1</v>
      </c>
      <c r="E1850">
        <v>71</v>
      </c>
      <c r="F1850" t="str">
        <f t="shared" si="252"/>
        <v>Old</v>
      </c>
      <c r="G1850">
        <v>18</v>
      </c>
      <c r="H1850">
        <v>10</v>
      </c>
      <c r="I1850">
        <v>3</v>
      </c>
      <c r="J1850">
        <v>3</v>
      </c>
      <c r="K1850">
        <v>5</v>
      </c>
      <c r="L1850">
        <v>0</v>
      </c>
      <c r="M1850">
        <f>INDEX('Additional Data'!$H$2:$M$2, MATCH(MAX(G1850:L1850), G1850:L1850,0))</f>
        <v>0</v>
      </c>
      <c r="N1850">
        <v>1</v>
      </c>
      <c r="O1850">
        <v>1</v>
      </c>
      <c r="P1850">
        <v>0</v>
      </c>
      <c r="Q1850">
        <v>3</v>
      </c>
      <c r="R1850">
        <v>2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3</v>
      </c>
      <c r="Z1850">
        <v>11</v>
      </c>
      <c r="AA1850">
        <v>0</v>
      </c>
      <c r="AB1850">
        <v>68</v>
      </c>
      <c r="AC1850" t="str" cm="1">
        <f t="array" ref="AC1850">_xlfn.IFS(AB1850 &lt; 30, "&lt; 30", AB1850 &lt; 40, "30-39", AB1850 &lt; 50, "40-49", AB1850 &gt;= 50, "50+")</f>
        <v>50+</v>
      </c>
      <c r="AD1850">
        <v>2230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 t="str" cm="1">
        <f t="array" ref="AJ185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85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50">
        <v>0</v>
      </c>
      <c r="AM1850">
        <v>0</v>
      </c>
      <c r="AN1850">
        <v>1</v>
      </c>
      <c r="AO1850">
        <v>0</v>
      </c>
      <c r="AP1850">
        <v>0</v>
      </c>
      <c r="AQ1850" t="str" cm="1">
        <f t="array" ref="AQ185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50" t="str" cm="1">
        <f t="array" ref="AR185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50">
        <v>39</v>
      </c>
      <c r="AT1850">
        <v>39</v>
      </c>
      <c r="AU1850">
        <v>0</v>
      </c>
      <c r="AV1850">
        <v>1</v>
      </c>
      <c r="AW1850" t="s">
        <v>45</v>
      </c>
      <c r="AX1850" t="s">
        <v>13</v>
      </c>
      <c r="AY1850" t="str">
        <f t="shared" si="253"/>
        <v>Store</v>
      </c>
      <c r="AZ1850">
        <v>4</v>
      </c>
      <c r="BA1850" t="s">
        <v>44</v>
      </c>
      <c r="BB1850">
        <f t="shared" si="254"/>
        <v>4</v>
      </c>
      <c r="BC1850">
        <f t="shared" si="255"/>
        <v>39</v>
      </c>
      <c r="BD1850">
        <f t="shared" si="256"/>
        <v>3.0000000000000004</v>
      </c>
      <c r="BE1850">
        <f t="shared" si="257"/>
        <v>0</v>
      </c>
      <c r="BF1850">
        <f t="shared" si="258"/>
        <v>1</v>
      </c>
      <c r="BG1850">
        <f t="shared" si="259"/>
        <v>4</v>
      </c>
      <c r="BH1850">
        <f t="shared" si="260"/>
        <v>0</v>
      </c>
      <c r="BI1850" t="str">
        <f>VLOOKUP(BH1850,'Additional Data'!$E$1:$F$12,2,FALSE)</f>
        <v>Churned Customer</v>
      </c>
      <c r="BJ1850" t="str">
        <f>IF(G1850 &lt;= 'Additional Data'!$Q$2, "Low", IF(G1850 &lt;= 'Additional Data'!$Q$3, "Medium", "High"))</f>
        <v>Low</v>
      </c>
      <c r="BK1850" t="str">
        <f>IF(K1850 &lt;= 'Additional Data'!$V$2, "Low", IF(K1850 &lt;= 'Additional Data'!$V$3, "Medium", "High"))</f>
        <v>Medium</v>
      </c>
      <c r="BL1850" t="str">
        <f>IF(L1850 &lt;= 'Additional Data'!$AA$2, "Low", IF(L1850 &lt;= 'Additional Data'!$AA$3, "Medium", "High"))</f>
        <v>Low</v>
      </c>
      <c r="BM1850">
        <v>1849</v>
      </c>
    </row>
    <row r="1851" spans="1:65" x14ac:dyDescent="0.25">
      <c r="A1851">
        <v>23830</v>
      </c>
      <c r="B1851" t="str">
        <f>IF(A1851 &lt;= 'Additional Data'!$B$2,"Low", IF(A1851 &lt;='Additional Data'!$B$3, "Medium", "High"))</f>
        <v>Low</v>
      </c>
      <c r="C1851">
        <v>0</v>
      </c>
      <c r="D1851">
        <v>0</v>
      </c>
      <c r="E1851">
        <v>3</v>
      </c>
      <c r="F1851" t="str">
        <f t="shared" si="252"/>
        <v>Very Recent</v>
      </c>
      <c r="G1851">
        <v>1</v>
      </c>
      <c r="H1851">
        <v>8</v>
      </c>
      <c r="I1851">
        <v>6</v>
      </c>
      <c r="J1851">
        <v>4</v>
      </c>
      <c r="K1851">
        <v>8</v>
      </c>
      <c r="L1851">
        <v>16</v>
      </c>
      <c r="M1851">
        <f>INDEX('Additional Data'!$H$2:$M$2, MATCH(MAX(G1851:L1851), G1851:L1851,0))</f>
        <v>0</v>
      </c>
      <c r="N1851">
        <v>1</v>
      </c>
      <c r="O1851">
        <v>1</v>
      </c>
      <c r="P1851">
        <v>0</v>
      </c>
      <c r="Q1851">
        <v>3</v>
      </c>
      <c r="R1851">
        <v>7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3</v>
      </c>
      <c r="Z1851">
        <v>11</v>
      </c>
      <c r="AA1851">
        <v>0</v>
      </c>
      <c r="AB1851">
        <v>33</v>
      </c>
      <c r="AC1851" t="str" cm="1">
        <f t="array" ref="AC1851">_xlfn.IFS(AB1851 &lt; 30, "&lt; 30", AB1851 &lt; 40, "30-39", AB1851 &lt; 50, "40-49", AB1851 &gt;= 50, "50+")</f>
        <v>30-39</v>
      </c>
      <c r="AD1851">
        <v>2301</v>
      </c>
      <c r="AE1851">
        <v>0</v>
      </c>
      <c r="AF1851">
        <v>0</v>
      </c>
      <c r="AG1851">
        <v>1</v>
      </c>
      <c r="AH1851">
        <v>0</v>
      </c>
      <c r="AI1851">
        <v>0</v>
      </c>
      <c r="AJ1851" t="str" cm="1">
        <f t="array" ref="AJ185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85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51">
        <v>1</v>
      </c>
      <c r="AM1851">
        <v>0</v>
      </c>
      <c r="AN1851">
        <v>0</v>
      </c>
      <c r="AO1851">
        <v>0</v>
      </c>
      <c r="AP1851">
        <v>0</v>
      </c>
      <c r="AQ1851" t="str" cm="1">
        <f t="array" ref="AQ185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851" t="str" cm="1">
        <f t="array" ref="AR185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851">
        <v>27</v>
      </c>
      <c r="AT1851">
        <v>11</v>
      </c>
      <c r="AU1851">
        <v>0</v>
      </c>
      <c r="AV1851">
        <v>0</v>
      </c>
      <c r="AW1851" t="s">
        <v>45</v>
      </c>
      <c r="AX1851" t="s">
        <v>13</v>
      </c>
      <c r="AY1851" t="str">
        <f t="shared" si="253"/>
        <v>Store</v>
      </c>
      <c r="AZ1851">
        <v>4</v>
      </c>
      <c r="BA1851" t="s">
        <v>44</v>
      </c>
      <c r="BB1851">
        <f t="shared" si="254"/>
        <v>4</v>
      </c>
      <c r="BC1851">
        <f t="shared" si="255"/>
        <v>43</v>
      </c>
      <c r="BD1851">
        <f t="shared" si="256"/>
        <v>10</v>
      </c>
      <c r="BE1851">
        <f t="shared" si="257"/>
        <v>0</v>
      </c>
      <c r="BF1851">
        <f t="shared" si="258"/>
        <v>1</v>
      </c>
      <c r="BG1851">
        <f t="shared" si="259"/>
        <v>11</v>
      </c>
      <c r="BH1851">
        <f t="shared" si="260"/>
        <v>3</v>
      </c>
      <c r="BI1851" t="str">
        <f>VLOOKUP(BH1851,'Additional Data'!$E$1:$F$12,2,FALSE)</f>
        <v>At Risk</v>
      </c>
      <c r="BJ1851" t="str">
        <f>IF(G1851 &lt;= 'Additional Data'!$Q$2, "Low", IF(G1851 &lt;= 'Additional Data'!$Q$3, "Medium", "High"))</f>
        <v>Low</v>
      </c>
      <c r="BK1851" t="str">
        <f>IF(K1851 &lt;= 'Additional Data'!$V$2, "Low", IF(K1851 &lt;= 'Additional Data'!$V$3, "Medium", "High"))</f>
        <v>Medium</v>
      </c>
      <c r="BL1851" t="str">
        <f>IF(L1851 &lt;= 'Additional Data'!$AA$2, "Low", IF(L1851 &lt;= 'Additional Data'!$AA$3, "Medium", "High"))</f>
        <v>Medium</v>
      </c>
      <c r="BM1851">
        <v>1850</v>
      </c>
    </row>
    <row r="1852" spans="1:65" x14ac:dyDescent="0.25">
      <c r="A1852">
        <v>33051</v>
      </c>
      <c r="B1852" t="str">
        <f>IF(A1852 &lt;= 'Additional Data'!$B$2,"Low", IF(A1852 &lt;='Additional Data'!$B$3, "Medium", "High"))</f>
        <v>Low</v>
      </c>
      <c r="C1852">
        <v>0</v>
      </c>
      <c r="D1852">
        <v>0</v>
      </c>
      <c r="E1852">
        <v>15</v>
      </c>
      <c r="F1852" t="str">
        <f t="shared" si="252"/>
        <v>Recent</v>
      </c>
      <c r="G1852">
        <v>100</v>
      </c>
      <c r="H1852">
        <v>71</v>
      </c>
      <c r="I1852">
        <v>243</v>
      </c>
      <c r="J1852">
        <v>108</v>
      </c>
      <c r="K1852">
        <v>94</v>
      </c>
      <c r="L1852">
        <v>219</v>
      </c>
      <c r="M1852">
        <f>INDEX('Additional Data'!$H$2:$M$2, MATCH(MAX(G1852:L1852), G1852:L1852,0))</f>
        <v>0</v>
      </c>
      <c r="N1852">
        <v>3</v>
      </c>
      <c r="O1852">
        <v>9</v>
      </c>
      <c r="P1852">
        <v>1</v>
      </c>
      <c r="Q1852">
        <v>8</v>
      </c>
      <c r="R1852">
        <v>9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3</v>
      </c>
      <c r="Z1852">
        <v>11</v>
      </c>
      <c r="AA1852">
        <v>1</v>
      </c>
      <c r="AB1852">
        <v>61</v>
      </c>
      <c r="AC1852" t="str" cm="1">
        <f t="array" ref="AC1852">_xlfn.IFS(AB1852 &lt; 30, "&lt; 30", AB1852 &lt; 40, "30-39", AB1852 &lt; 50, "40-49", AB1852 &gt;= 50, "50+")</f>
        <v>50+</v>
      </c>
      <c r="AD1852">
        <v>2841</v>
      </c>
      <c r="AE1852">
        <v>0</v>
      </c>
      <c r="AF1852">
        <v>0</v>
      </c>
      <c r="AG1852">
        <v>0</v>
      </c>
      <c r="AH1852">
        <v>0</v>
      </c>
      <c r="AI1852">
        <v>1</v>
      </c>
      <c r="AJ1852" t="str" cm="1">
        <f t="array" ref="AJ185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85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52">
        <v>0</v>
      </c>
      <c r="AM1852">
        <v>0</v>
      </c>
      <c r="AN1852">
        <v>0</v>
      </c>
      <c r="AO1852">
        <v>1</v>
      </c>
      <c r="AP1852">
        <v>0</v>
      </c>
      <c r="AQ1852" t="str" cm="1">
        <f t="array" ref="AQ185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852" t="str" cm="1">
        <f t="array" ref="AR185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52">
        <v>616</v>
      </c>
      <c r="AT1852">
        <v>397</v>
      </c>
      <c r="AU1852">
        <v>0</v>
      </c>
      <c r="AV1852">
        <v>0</v>
      </c>
      <c r="AW1852" t="s">
        <v>46</v>
      </c>
      <c r="AX1852" t="s">
        <v>11</v>
      </c>
      <c r="AY1852" t="str">
        <f t="shared" si="253"/>
        <v>Web</v>
      </c>
      <c r="AZ1852">
        <v>18</v>
      </c>
      <c r="BA1852" t="s">
        <v>44</v>
      </c>
      <c r="BB1852">
        <f t="shared" si="254"/>
        <v>18</v>
      </c>
      <c r="BC1852">
        <f t="shared" si="255"/>
        <v>835</v>
      </c>
      <c r="BD1852">
        <f t="shared" si="256"/>
        <v>9</v>
      </c>
      <c r="BE1852">
        <f t="shared" si="257"/>
        <v>7</v>
      </c>
      <c r="BF1852">
        <f t="shared" si="258"/>
        <v>6</v>
      </c>
      <c r="BG1852">
        <f t="shared" si="259"/>
        <v>22</v>
      </c>
      <c r="BH1852">
        <f t="shared" si="260"/>
        <v>8</v>
      </c>
      <c r="BI1852" t="str">
        <f>VLOOKUP(BH1852,'Additional Data'!$E$1:$F$12,2,FALSE)</f>
        <v>Top Customer</v>
      </c>
      <c r="BJ1852" t="str">
        <f>IF(G1852 &lt;= 'Additional Data'!$Q$2, "Low", IF(G1852 &lt;= 'Additional Data'!$Q$3, "Medium", "High"))</f>
        <v>Medium</v>
      </c>
      <c r="BK1852" t="str">
        <f>IF(K1852 &lt;= 'Additional Data'!$V$2, "Low", IF(K1852 &lt;= 'Additional Data'!$V$3, "Medium", "High"))</f>
        <v>High</v>
      </c>
      <c r="BL1852" t="str">
        <f>IF(L1852 &lt;= 'Additional Data'!$AA$2, "Low", IF(L1852 &lt;= 'Additional Data'!$AA$3, "Medium", "High"))</f>
        <v>High</v>
      </c>
      <c r="BM1852">
        <v>1851</v>
      </c>
    </row>
    <row r="1853" spans="1:65" x14ac:dyDescent="0.25">
      <c r="A1853">
        <v>72905</v>
      </c>
      <c r="B1853" t="str">
        <f>IF(A1853 &lt;= 'Additional Data'!$B$2,"Low", IF(A1853 &lt;='Additional Data'!$B$3, "Medium", "High"))</f>
        <v>High</v>
      </c>
      <c r="C1853">
        <v>0</v>
      </c>
      <c r="D1853">
        <v>0</v>
      </c>
      <c r="E1853">
        <v>52</v>
      </c>
      <c r="F1853" t="str">
        <f t="shared" si="252"/>
        <v>Mid</v>
      </c>
      <c r="G1853">
        <v>407</v>
      </c>
      <c r="H1853">
        <v>114</v>
      </c>
      <c r="I1853">
        <v>445</v>
      </c>
      <c r="J1853">
        <v>181</v>
      </c>
      <c r="K1853">
        <v>165</v>
      </c>
      <c r="L1853">
        <v>203</v>
      </c>
      <c r="M1853">
        <f>INDEX('Additional Data'!$H$2:$M$2, MATCH(MAX(G1853:L1853), G1853:L1853,0))</f>
        <v>0</v>
      </c>
      <c r="N1853">
        <v>1</v>
      </c>
      <c r="O1853">
        <v>3</v>
      </c>
      <c r="P1853">
        <v>7</v>
      </c>
      <c r="Q1853">
        <v>9</v>
      </c>
      <c r="R1853">
        <v>1</v>
      </c>
      <c r="S1853">
        <v>0</v>
      </c>
      <c r="T1853">
        <v>0</v>
      </c>
      <c r="U1853">
        <v>0</v>
      </c>
      <c r="V1853">
        <v>1</v>
      </c>
      <c r="W1853">
        <v>0</v>
      </c>
      <c r="X1853">
        <v>0</v>
      </c>
      <c r="Y1853">
        <v>3</v>
      </c>
      <c r="Z1853">
        <v>11</v>
      </c>
      <c r="AA1853">
        <v>0</v>
      </c>
      <c r="AB1853">
        <v>62</v>
      </c>
      <c r="AC1853" t="str" cm="1">
        <f t="array" ref="AC1853">_xlfn.IFS(AB1853 &lt; 30, "&lt; 30", AB1853 &lt; 40, "30-39", AB1853 &lt; 50, "40-49", AB1853 &gt;= 50, "50+")</f>
        <v>50+</v>
      </c>
      <c r="AD1853">
        <v>2318</v>
      </c>
      <c r="AE1853">
        <v>0</v>
      </c>
      <c r="AF1853">
        <v>1</v>
      </c>
      <c r="AG1853">
        <v>0</v>
      </c>
      <c r="AH1853">
        <v>0</v>
      </c>
      <c r="AI1853">
        <v>0</v>
      </c>
      <c r="AJ1853" t="str" cm="1">
        <f t="array" ref="AJ185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5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53">
        <v>0</v>
      </c>
      <c r="AM1853">
        <v>0</v>
      </c>
      <c r="AN1853">
        <v>1</v>
      </c>
      <c r="AO1853">
        <v>0</v>
      </c>
      <c r="AP1853">
        <v>0</v>
      </c>
      <c r="AQ1853" t="str" cm="1">
        <f t="array" ref="AQ185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53" t="str" cm="1">
        <f t="array" ref="AR185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53">
        <v>1312</v>
      </c>
      <c r="AT1853">
        <v>1109</v>
      </c>
      <c r="AU1853">
        <v>1</v>
      </c>
      <c r="AV1853">
        <v>0</v>
      </c>
      <c r="AW1853" t="s">
        <v>43</v>
      </c>
      <c r="AX1853" t="s">
        <v>13</v>
      </c>
      <c r="AY1853" t="str">
        <f t="shared" si="253"/>
        <v>Store</v>
      </c>
      <c r="AZ1853">
        <v>19</v>
      </c>
      <c r="BA1853" t="s">
        <v>48</v>
      </c>
      <c r="BB1853">
        <f t="shared" si="254"/>
        <v>19</v>
      </c>
      <c r="BC1853">
        <f t="shared" si="255"/>
        <v>1515</v>
      </c>
      <c r="BD1853">
        <f t="shared" si="256"/>
        <v>5</v>
      </c>
      <c r="BE1853">
        <f t="shared" si="257"/>
        <v>7</v>
      </c>
      <c r="BF1853">
        <f t="shared" si="258"/>
        <v>8</v>
      </c>
      <c r="BG1853">
        <f t="shared" si="259"/>
        <v>20</v>
      </c>
      <c r="BH1853">
        <f t="shared" si="260"/>
        <v>7</v>
      </c>
      <c r="BI1853" t="str">
        <f>VLOOKUP(BH1853,'Additional Data'!$E$1:$F$12,2,FALSE)</f>
        <v>Loyal Customer</v>
      </c>
      <c r="BJ1853" t="str">
        <f>IF(G1853 &lt;= 'Additional Data'!$Q$2, "Low", IF(G1853 &lt;= 'Additional Data'!$Q$3, "Medium", "High"))</f>
        <v>Medium</v>
      </c>
      <c r="BK1853" t="str">
        <f>IF(K1853 &lt;= 'Additional Data'!$V$2, "Low", IF(K1853 &lt;= 'Additional Data'!$V$3, "Medium", "High"))</f>
        <v>High</v>
      </c>
      <c r="BL1853" t="str">
        <f>IF(L1853 &lt;= 'Additional Data'!$AA$2, "Low", IF(L1853 &lt;= 'Additional Data'!$AA$3, "Medium", "High"))</f>
        <v>High</v>
      </c>
      <c r="BM1853">
        <v>1852</v>
      </c>
    </row>
    <row r="1854" spans="1:65" x14ac:dyDescent="0.25">
      <c r="A1854">
        <v>69702</v>
      </c>
      <c r="B1854" t="str">
        <f>IF(A1854 &lt;= 'Additional Data'!$B$2,"Low", IF(A1854 &lt;='Additional Data'!$B$3, "Medium", "High"))</f>
        <v>High</v>
      </c>
      <c r="C1854">
        <v>0</v>
      </c>
      <c r="D1854">
        <v>1</v>
      </c>
      <c r="E1854">
        <v>8</v>
      </c>
      <c r="F1854" t="str">
        <f t="shared" si="252"/>
        <v>Recent</v>
      </c>
      <c r="G1854">
        <v>664</v>
      </c>
      <c r="H1854">
        <v>9</v>
      </c>
      <c r="I1854">
        <v>240</v>
      </c>
      <c r="J1854">
        <v>50</v>
      </c>
      <c r="K1854">
        <v>19</v>
      </c>
      <c r="L1854">
        <v>57</v>
      </c>
      <c r="M1854">
        <f>INDEX('Additional Data'!$H$2:$M$2, MATCH(MAX(G1854:L1854), G1854:L1854,0))</f>
        <v>0</v>
      </c>
      <c r="N1854">
        <v>2</v>
      </c>
      <c r="O1854">
        <v>7</v>
      </c>
      <c r="P1854">
        <v>7</v>
      </c>
      <c r="Q1854">
        <v>10</v>
      </c>
      <c r="R1854">
        <v>4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3</v>
      </c>
      <c r="Z1854">
        <v>11</v>
      </c>
      <c r="AA1854">
        <v>0</v>
      </c>
      <c r="AB1854">
        <v>69</v>
      </c>
      <c r="AC1854" t="str" cm="1">
        <f t="array" ref="AC1854">_xlfn.IFS(AB1854 &lt; 30, "&lt; 30", AB1854 &lt; 40, "30-39", AB1854 &lt; 50, "40-49", AB1854 &gt;= 50, "50+")</f>
        <v>50+</v>
      </c>
      <c r="AD1854">
        <v>2654</v>
      </c>
      <c r="AE1854">
        <v>0</v>
      </c>
      <c r="AF1854">
        <v>0</v>
      </c>
      <c r="AG1854">
        <v>0</v>
      </c>
      <c r="AH1854">
        <v>1</v>
      </c>
      <c r="AI1854">
        <v>0</v>
      </c>
      <c r="AJ1854" t="str" cm="1">
        <f t="array" ref="AJ185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85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54">
        <v>0</v>
      </c>
      <c r="AM1854">
        <v>0</v>
      </c>
      <c r="AN1854">
        <v>0</v>
      </c>
      <c r="AO1854">
        <v>0</v>
      </c>
      <c r="AP1854">
        <v>1</v>
      </c>
      <c r="AQ1854" t="str" cm="1">
        <f t="array" ref="AQ185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54" t="str" cm="1">
        <f t="array" ref="AR185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54">
        <v>982</v>
      </c>
      <c r="AT1854">
        <v>925</v>
      </c>
      <c r="AU1854">
        <v>0</v>
      </c>
      <c r="AV1854">
        <v>1</v>
      </c>
      <c r="AW1854" t="s">
        <v>43</v>
      </c>
      <c r="AX1854" t="s">
        <v>13</v>
      </c>
      <c r="AY1854" t="str">
        <f t="shared" si="253"/>
        <v>Store</v>
      </c>
      <c r="AZ1854">
        <v>24</v>
      </c>
      <c r="BA1854" t="s">
        <v>44</v>
      </c>
      <c r="BB1854">
        <f t="shared" si="254"/>
        <v>24</v>
      </c>
      <c r="BC1854">
        <f t="shared" si="255"/>
        <v>1039</v>
      </c>
      <c r="BD1854">
        <f t="shared" si="256"/>
        <v>10</v>
      </c>
      <c r="BE1854">
        <f t="shared" si="257"/>
        <v>9</v>
      </c>
      <c r="BF1854">
        <f t="shared" si="258"/>
        <v>7</v>
      </c>
      <c r="BG1854">
        <f t="shared" si="259"/>
        <v>26</v>
      </c>
      <c r="BH1854">
        <f t="shared" si="260"/>
        <v>9</v>
      </c>
      <c r="BI1854" t="str">
        <f>VLOOKUP(BH1854,'Additional Data'!$E$1:$F$12,2,FALSE)</f>
        <v>Top Customer</v>
      </c>
      <c r="BJ1854" t="str">
        <f>IF(G1854 &lt;= 'Additional Data'!$Q$2, "Low", IF(G1854 &lt;= 'Additional Data'!$Q$3, "Medium", "High"))</f>
        <v>High</v>
      </c>
      <c r="BK1854" t="str">
        <f>IF(K1854 &lt;= 'Additional Data'!$V$2, "Low", IF(K1854 &lt;= 'Additional Data'!$V$3, "Medium", "High"))</f>
        <v>Medium</v>
      </c>
      <c r="BL1854" t="str">
        <f>IF(L1854 &lt;= 'Additional Data'!$AA$2, "Low", IF(L1854 &lt;= 'Additional Data'!$AA$3, "Medium", "High"))</f>
        <v>High</v>
      </c>
      <c r="BM1854">
        <v>1853</v>
      </c>
    </row>
    <row r="1855" spans="1:65" x14ac:dyDescent="0.25">
      <c r="A1855">
        <v>70300</v>
      </c>
      <c r="B1855" t="str">
        <f>IF(A1855 &lt;= 'Additional Data'!$B$2,"Low", IF(A1855 &lt;='Additional Data'!$B$3, "Medium", "High"))</f>
        <v>High</v>
      </c>
      <c r="C1855">
        <v>1</v>
      </c>
      <c r="D1855">
        <v>0</v>
      </c>
      <c r="E1855">
        <v>89</v>
      </c>
      <c r="F1855" t="str">
        <f t="shared" si="252"/>
        <v>Old</v>
      </c>
      <c r="G1855">
        <v>1045</v>
      </c>
      <c r="H1855">
        <v>61</v>
      </c>
      <c r="I1855">
        <v>338</v>
      </c>
      <c r="J1855">
        <v>60</v>
      </c>
      <c r="K1855">
        <v>46</v>
      </c>
      <c r="L1855">
        <v>46</v>
      </c>
      <c r="M1855">
        <f>INDEX('Additional Data'!$H$2:$M$2, MATCH(MAX(G1855:L1855), G1855:L1855,0))</f>
        <v>0</v>
      </c>
      <c r="N1855">
        <v>3</v>
      </c>
      <c r="O1855">
        <v>5</v>
      </c>
      <c r="P1855">
        <v>5</v>
      </c>
      <c r="Q1855">
        <v>13</v>
      </c>
      <c r="R1855">
        <v>8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3</v>
      </c>
      <c r="Z1855">
        <v>11</v>
      </c>
      <c r="AA1855">
        <v>0</v>
      </c>
      <c r="AB1855">
        <v>45</v>
      </c>
      <c r="AC1855" t="str" cm="1">
        <f t="array" ref="AC1855">_xlfn.IFS(AB1855 &lt; 30, "&lt; 30", AB1855 &lt; 40, "30-39", AB1855 &lt; 50, "40-49", AB1855 &gt;= 50, "50+")</f>
        <v>40-49</v>
      </c>
      <c r="AD1855">
        <v>2508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 t="str" cm="1">
        <f t="array" ref="AJ185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85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55">
        <v>0</v>
      </c>
      <c r="AM1855">
        <v>0</v>
      </c>
      <c r="AN1855">
        <v>1</v>
      </c>
      <c r="AO1855">
        <v>0</v>
      </c>
      <c r="AP1855">
        <v>0</v>
      </c>
      <c r="AQ1855" t="str" cm="1">
        <f t="array" ref="AQ185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55" t="str" cm="1">
        <f t="array" ref="AR185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55">
        <v>1550</v>
      </c>
      <c r="AT1855">
        <v>1504</v>
      </c>
      <c r="AU1855">
        <v>0</v>
      </c>
      <c r="AV1855">
        <v>1</v>
      </c>
      <c r="AW1855" t="s">
        <v>43</v>
      </c>
      <c r="AX1855" t="s">
        <v>13</v>
      </c>
      <c r="AY1855" t="str">
        <f t="shared" si="253"/>
        <v>Store</v>
      </c>
      <c r="AZ1855">
        <v>23</v>
      </c>
      <c r="BA1855" t="s">
        <v>44</v>
      </c>
      <c r="BB1855">
        <f t="shared" si="254"/>
        <v>23</v>
      </c>
      <c r="BC1855">
        <f t="shared" si="255"/>
        <v>1596</v>
      </c>
      <c r="BD1855">
        <f t="shared" si="256"/>
        <v>1.9999999999999996</v>
      </c>
      <c r="BE1855">
        <f t="shared" si="257"/>
        <v>9</v>
      </c>
      <c r="BF1855">
        <f t="shared" si="258"/>
        <v>9</v>
      </c>
      <c r="BG1855">
        <f t="shared" si="259"/>
        <v>20</v>
      </c>
      <c r="BH1855">
        <f t="shared" si="260"/>
        <v>7</v>
      </c>
      <c r="BI1855" t="str">
        <f>VLOOKUP(BH1855,'Additional Data'!$E$1:$F$12,2,FALSE)</f>
        <v>Loyal Customer</v>
      </c>
      <c r="BJ1855" t="str">
        <f>IF(G1855 &lt;= 'Additional Data'!$Q$2, "Low", IF(G1855 &lt;= 'Additional Data'!$Q$3, "Medium", "High"))</f>
        <v>High</v>
      </c>
      <c r="BK1855" t="str">
        <f>IF(K1855 &lt;= 'Additional Data'!$V$2, "Low", IF(K1855 &lt;= 'Additional Data'!$V$3, "Medium", "High"))</f>
        <v>High</v>
      </c>
      <c r="BL1855" t="str">
        <f>IF(L1855 &lt;= 'Additional Data'!$AA$2, "Low", IF(L1855 &lt;= 'Additional Data'!$AA$3, "Medium", "High"))</f>
        <v>Medium</v>
      </c>
      <c r="BM1855">
        <v>1854</v>
      </c>
    </row>
    <row r="1856" spans="1:65" x14ac:dyDescent="0.25">
      <c r="A1856">
        <v>70643</v>
      </c>
      <c r="B1856" t="str">
        <f>IF(A1856 &lt;= 'Additional Data'!$B$2,"Low", IF(A1856 &lt;='Additional Data'!$B$3, "Medium", "High"))</f>
        <v>High</v>
      </c>
      <c r="C1856">
        <v>0</v>
      </c>
      <c r="D1856">
        <v>0</v>
      </c>
      <c r="E1856">
        <v>66</v>
      </c>
      <c r="F1856" t="str">
        <f t="shared" si="252"/>
        <v>Old</v>
      </c>
      <c r="G1856">
        <v>1218</v>
      </c>
      <c r="H1856">
        <v>107</v>
      </c>
      <c r="I1856">
        <v>304</v>
      </c>
      <c r="J1856">
        <v>23</v>
      </c>
      <c r="K1856">
        <v>143</v>
      </c>
      <c r="L1856">
        <v>33</v>
      </c>
      <c r="M1856">
        <f>INDEX('Additional Data'!$H$2:$M$2, MATCH(MAX(G1856:L1856), G1856:L1856,0))</f>
        <v>0</v>
      </c>
      <c r="N1856">
        <v>1</v>
      </c>
      <c r="O1856">
        <v>5</v>
      </c>
      <c r="P1856">
        <v>8</v>
      </c>
      <c r="Q1856">
        <v>4</v>
      </c>
      <c r="R1856">
        <v>6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3</v>
      </c>
      <c r="Z1856">
        <v>11</v>
      </c>
      <c r="AA1856">
        <v>1</v>
      </c>
      <c r="AB1856">
        <v>36</v>
      </c>
      <c r="AC1856" t="str" cm="1">
        <f t="array" ref="AC1856">_xlfn.IFS(AB1856 &lt; 30, "&lt; 30", AB1856 &lt; 40, "30-39", AB1856 &lt; 50, "40-49", AB1856 &gt;= 50, "50+")</f>
        <v>30-39</v>
      </c>
      <c r="AD1856">
        <v>2781</v>
      </c>
      <c r="AE1856">
        <v>0</v>
      </c>
      <c r="AF1856">
        <v>1</v>
      </c>
      <c r="AG1856">
        <v>0</v>
      </c>
      <c r="AH1856">
        <v>0</v>
      </c>
      <c r="AI1856">
        <v>0</v>
      </c>
      <c r="AJ1856" t="str" cm="1">
        <f t="array" ref="AJ185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5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56">
        <v>0</v>
      </c>
      <c r="AM1856">
        <v>0</v>
      </c>
      <c r="AN1856">
        <v>0</v>
      </c>
      <c r="AO1856">
        <v>0</v>
      </c>
      <c r="AP1856">
        <v>1</v>
      </c>
      <c r="AQ1856" t="str" cm="1">
        <f t="array" ref="AQ185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56" t="str" cm="1">
        <f t="array" ref="AR185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56">
        <v>1795</v>
      </c>
      <c r="AT1856">
        <v>1762</v>
      </c>
      <c r="AU1856">
        <v>0</v>
      </c>
      <c r="AV1856">
        <v>0</v>
      </c>
      <c r="AW1856" t="s">
        <v>43</v>
      </c>
      <c r="AX1856" t="s">
        <v>12</v>
      </c>
      <c r="AY1856" t="str">
        <f t="shared" si="253"/>
        <v>Catalog</v>
      </c>
      <c r="AZ1856">
        <v>17</v>
      </c>
      <c r="BA1856" t="s">
        <v>44</v>
      </c>
      <c r="BB1856">
        <f t="shared" si="254"/>
        <v>17</v>
      </c>
      <c r="BC1856">
        <f t="shared" si="255"/>
        <v>1828</v>
      </c>
      <c r="BD1856">
        <f t="shared" si="256"/>
        <v>4</v>
      </c>
      <c r="BE1856">
        <f t="shared" si="257"/>
        <v>6</v>
      </c>
      <c r="BF1856">
        <f t="shared" si="258"/>
        <v>9</v>
      </c>
      <c r="BG1856">
        <f t="shared" si="259"/>
        <v>19</v>
      </c>
      <c r="BH1856">
        <f t="shared" si="260"/>
        <v>7</v>
      </c>
      <c r="BI1856" t="str">
        <f>VLOOKUP(BH1856,'Additional Data'!$E$1:$F$12,2,FALSE)</f>
        <v>Loyal Customer</v>
      </c>
      <c r="BJ1856" t="str">
        <f>IF(G1856 &lt;= 'Additional Data'!$Q$2, "Low", IF(G1856 &lt;= 'Additional Data'!$Q$3, "Medium", "High"))</f>
        <v>High</v>
      </c>
      <c r="BK1856" t="str">
        <f>IF(K1856 &lt;= 'Additional Data'!$V$2, "Low", IF(K1856 &lt;= 'Additional Data'!$V$3, "Medium", "High"))</f>
        <v>High</v>
      </c>
      <c r="BL1856" t="str">
        <f>IF(L1856 &lt;= 'Additional Data'!$AA$2, "Low", IF(L1856 &lt;= 'Additional Data'!$AA$3, "Medium", "High"))</f>
        <v>Medium</v>
      </c>
      <c r="BM1856">
        <v>1855</v>
      </c>
    </row>
    <row r="1857" spans="1:65" x14ac:dyDescent="0.25">
      <c r="A1857">
        <v>30396</v>
      </c>
      <c r="B1857" t="str">
        <f>IF(A1857 &lt;= 'Additional Data'!$B$2,"Low", IF(A1857 &lt;='Additional Data'!$B$3, "Medium", "High"))</f>
        <v>Low</v>
      </c>
      <c r="C1857">
        <v>1</v>
      </c>
      <c r="D1857">
        <v>0</v>
      </c>
      <c r="E1857">
        <v>22</v>
      </c>
      <c r="F1857" t="str">
        <f t="shared" si="252"/>
        <v>Recent</v>
      </c>
      <c r="G1857">
        <v>15</v>
      </c>
      <c r="H1857">
        <v>0</v>
      </c>
      <c r="I1857">
        <v>6</v>
      </c>
      <c r="J1857">
        <v>0</v>
      </c>
      <c r="K1857">
        <v>1</v>
      </c>
      <c r="L1857">
        <v>12</v>
      </c>
      <c r="M1857">
        <f>INDEX('Additional Data'!$H$2:$M$2, MATCH(MAX(G1857:L1857), G1857:L1857,0))</f>
        <v>0</v>
      </c>
      <c r="N1857">
        <v>2</v>
      </c>
      <c r="O1857">
        <v>1</v>
      </c>
      <c r="P1857">
        <v>1</v>
      </c>
      <c r="Q1857">
        <v>2</v>
      </c>
      <c r="R1857">
        <v>7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3</v>
      </c>
      <c r="Z1857">
        <v>11</v>
      </c>
      <c r="AA1857">
        <v>1</v>
      </c>
      <c r="AB1857">
        <v>51</v>
      </c>
      <c r="AC1857" t="str" cm="1">
        <f t="array" ref="AC1857">_xlfn.IFS(AB1857 &lt; 30, "&lt; 30", AB1857 &lt; 40, "30-39", AB1857 &lt; 50, "40-49", AB1857 &gt;= 50, "50+")</f>
        <v>50+</v>
      </c>
      <c r="AD1857">
        <v>2219</v>
      </c>
      <c r="AE1857">
        <v>0</v>
      </c>
      <c r="AF1857">
        <v>1</v>
      </c>
      <c r="AG1857">
        <v>0</v>
      </c>
      <c r="AH1857">
        <v>0</v>
      </c>
      <c r="AI1857">
        <v>0</v>
      </c>
      <c r="AJ1857" t="str" cm="1">
        <f t="array" ref="AJ185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5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57">
        <v>0</v>
      </c>
      <c r="AM1857">
        <v>0</v>
      </c>
      <c r="AN1857">
        <v>0</v>
      </c>
      <c r="AO1857">
        <v>0</v>
      </c>
      <c r="AP1857">
        <v>1</v>
      </c>
      <c r="AQ1857" t="str" cm="1">
        <f t="array" ref="AQ185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57" t="str" cm="1">
        <f t="array" ref="AR185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57">
        <v>22</v>
      </c>
      <c r="AT1857">
        <v>10</v>
      </c>
      <c r="AU1857">
        <v>1</v>
      </c>
      <c r="AV1857">
        <v>1</v>
      </c>
      <c r="AW1857" t="s">
        <v>45</v>
      </c>
      <c r="AX1857" t="s">
        <v>13</v>
      </c>
      <c r="AY1857" t="str">
        <f t="shared" si="253"/>
        <v>Store</v>
      </c>
      <c r="AZ1857">
        <v>4</v>
      </c>
      <c r="BA1857" t="s">
        <v>48</v>
      </c>
      <c r="BB1857">
        <f t="shared" si="254"/>
        <v>4</v>
      </c>
      <c r="BC1857">
        <f t="shared" si="255"/>
        <v>34</v>
      </c>
      <c r="BD1857">
        <f t="shared" si="256"/>
        <v>8</v>
      </c>
      <c r="BE1857">
        <f t="shared" si="257"/>
        <v>0</v>
      </c>
      <c r="BF1857">
        <f t="shared" si="258"/>
        <v>0</v>
      </c>
      <c r="BG1857">
        <f t="shared" si="259"/>
        <v>8</v>
      </c>
      <c r="BH1857">
        <f t="shared" si="260"/>
        <v>1</v>
      </c>
      <c r="BI1857" t="str">
        <f>VLOOKUP(BH1857,'Additional Data'!$E$1:$F$12,2,FALSE)</f>
        <v>Churned Customer</v>
      </c>
      <c r="BJ1857" t="str">
        <f>IF(G1857 &lt;= 'Additional Data'!$Q$2, "Low", IF(G1857 &lt;= 'Additional Data'!$Q$3, "Medium", "High"))</f>
        <v>Low</v>
      </c>
      <c r="BK1857" t="str">
        <f>IF(K1857 &lt;= 'Additional Data'!$V$2, "Low", IF(K1857 &lt;= 'Additional Data'!$V$3, "Medium", "High"))</f>
        <v>Low</v>
      </c>
      <c r="BL1857" t="str">
        <f>IF(L1857 &lt;= 'Additional Data'!$AA$2, "Low", IF(L1857 &lt;= 'Additional Data'!$AA$3, "Medium", "High"))</f>
        <v>Medium</v>
      </c>
      <c r="BM1857">
        <v>1856</v>
      </c>
    </row>
    <row r="1858" spans="1:65" x14ac:dyDescent="0.25">
      <c r="A1858">
        <v>50616</v>
      </c>
      <c r="B1858" t="str">
        <f>IF(A1858 &lt;= 'Additional Data'!$B$2,"Low", IF(A1858 &lt;='Additional Data'!$B$3, "Medium", "High"))</f>
        <v>Medium</v>
      </c>
      <c r="C1858">
        <v>0</v>
      </c>
      <c r="D1858">
        <v>1</v>
      </c>
      <c r="E1858">
        <v>56</v>
      </c>
      <c r="F1858" t="str">
        <f t="shared" ref="F1858:F1921" si="261">IF(E1858&lt;=7,"Very Recent",IF(E1858&lt;=30,"Recent",IF(E1858&lt;=60,"Mid","Old")))</f>
        <v>Mid</v>
      </c>
      <c r="G1858">
        <v>128</v>
      </c>
      <c r="H1858">
        <v>0</v>
      </c>
      <c r="I1858">
        <v>16</v>
      </c>
      <c r="J1858">
        <v>0</v>
      </c>
      <c r="K1858">
        <v>1</v>
      </c>
      <c r="L1858">
        <v>4</v>
      </c>
      <c r="M1858">
        <f>INDEX('Additional Data'!$H$2:$M$2, MATCH(MAX(G1858:L1858), G1858:L1858,0))</f>
        <v>0</v>
      </c>
      <c r="N1858">
        <v>2</v>
      </c>
      <c r="O1858">
        <v>4</v>
      </c>
      <c r="P1858">
        <v>0</v>
      </c>
      <c r="Q1858">
        <v>4</v>
      </c>
      <c r="R1858">
        <v>7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3</v>
      </c>
      <c r="Z1858">
        <v>11</v>
      </c>
      <c r="AA1858">
        <v>0</v>
      </c>
      <c r="AB1858">
        <v>52</v>
      </c>
      <c r="AC1858" t="str" cm="1">
        <f t="array" ref="AC1858">_xlfn.IFS(AB1858 &lt; 30, "&lt; 30", AB1858 &lt; 40, "30-39", AB1858 &lt; 50, "40-49", AB1858 &gt;= 50, "50+")</f>
        <v>50+</v>
      </c>
      <c r="AD1858">
        <v>2231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 t="str" cm="1">
        <f t="array" ref="AJ185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85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58">
        <v>0</v>
      </c>
      <c r="AM1858">
        <v>0</v>
      </c>
      <c r="AN1858">
        <v>0</v>
      </c>
      <c r="AO1858">
        <v>0</v>
      </c>
      <c r="AP1858">
        <v>1</v>
      </c>
      <c r="AQ1858" t="str" cm="1">
        <f t="array" ref="AQ185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58" t="str" cm="1">
        <f t="array" ref="AR185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58">
        <v>145</v>
      </c>
      <c r="AT1858">
        <v>141</v>
      </c>
      <c r="AU1858">
        <v>0</v>
      </c>
      <c r="AV1858">
        <v>1</v>
      </c>
      <c r="AW1858" t="s">
        <v>47</v>
      </c>
      <c r="AX1858" t="s">
        <v>11</v>
      </c>
      <c r="AY1858" t="str">
        <f t="shared" ref="AY1858:AY1921" si="262">IF(AND(O1858 &gt;= P1858, O1858 &gt;= Q1858), "Web", IF(AND(P1858 &gt;= O1858, P1858 &gt;= Q1858), "Catalog", "Store"))</f>
        <v>Web</v>
      </c>
      <c r="AZ1858">
        <v>8</v>
      </c>
      <c r="BA1858" t="s">
        <v>44</v>
      </c>
      <c r="BB1858">
        <f t="shared" ref="BB1858:BB1921" si="263">SUM(O1858:Q1858)</f>
        <v>8</v>
      </c>
      <c r="BC1858">
        <f t="shared" ref="BC1858:BC1921" si="264">SUM(G1858:L1858)</f>
        <v>149</v>
      </c>
      <c r="BD1858">
        <f t="shared" ref="BD1858:BD1921" si="265">(1-_xlfn.PERCENTRANK.INC($E:$E,E1858,1))*10</f>
        <v>5</v>
      </c>
      <c r="BE1858">
        <f t="shared" ref="BE1858:BE1921" si="266">_xlfn.PERCENTRANK.INC($BB:$BB,BB1858,1)*10</f>
        <v>3</v>
      </c>
      <c r="BF1858">
        <f t="shared" ref="BF1858:BF1921" si="267">_xlfn.PERCENTRANK.INC($BC:$BC,BC1858,1)*10</f>
        <v>3</v>
      </c>
      <c r="BG1858">
        <f t="shared" ref="BG1858:BG1921" si="268">SUM(BD1858:BF1858)</f>
        <v>11</v>
      </c>
      <c r="BH1858">
        <f t="shared" ref="BH1858:BH1921" si="269">_xlfn.PERCENTRANK.INC($BG:$BG,BG1858,1)*10</f>
        <v>3</v>
      </c>
      <c r="BI1858" t="str">
        <f>VLOOKUP(BH1858,'Additional Data'!$E$1:$F$12,2,FALSE)</f>
        <v>At Risk</v>
      </c>
      <c r="BJ1858" t="str">
        <f>IF(G1858 &lt;= 'Additional Data'!$Q$2, "Low", IF(G1858 &lt;= 'Additional Data'!$Q$3, "Medium", "High"))</f>
        <v>Medium</v>
      </c>
      <c r="BK1858" t="str">
        <f>IF(K1858 &lt;= 'Additional Data'!$V$2, "Low", IF(K1858 &lt;= 'Additional Data'!$V$3, "Medium", "High"))</f>
        <v>Low</v>
      </c>
      <c r="BL1858" t="str">
        <f>IF(L1858 &lt;= 'Additional Data'!$AA$2, "Low", IF(L1858 &lt;= 'Additional Data'!$AA$3, "Medium", "High"))</f>
        <v>Low</v>
      </c>
      <c r="BM1858">
        <v>1857</v>
      </c>
    </row>
    <row r="1859" spans="1:65" x14ac:dyDescent="0.25">
      <c r="A1859">
        <v>62772</v>
      </c>
      <c r="B1859" t="str">
        <f>IF(A1859 &lt;= 'Additional Data'!$B$2,"Low", IF(A1859 &lt;='Additional Data'!$B$3, "Medium", "High"))</f>
        <v>Medium</v>
      </c>
      <c r="C1859">
        <v>0</v>
      </c>
      <c r="D1859">
        <v>1</v>
      </c>
      <c r="E1859">
        <v>74</v>
      </c>
      <c r="F1859" t="str">
        <f t="shared" si="261"/>
        <v>Old</v>
      </c>
      <c r="G1859">
        <v>581</v>
      </c>
      <c r="H1859">
        <v>49</v>
      </c>
      <c r="I1859">
        <v>157</v>
      </c>
      <c r="J1859">
        <v>43</v>
      </c>
      <c r="K1859">
        <v>8</v>
      </c>
      <c r="L1859">
        <v>108</v>
      </c>
      <c r="M1859">
        <f>INDEX('Additional Data'!$H$2:$M$2, MATCH(MAX(G1859:L1859), G1859:L1859,0))</f>
        <v>0</v>
      </c>
      <c r="N1859">
        <v>1</v>
      </c>
      <c r="O1859">
        <v>5</v>
      </c>
      <c r="P1859">
        <v>6</v>
      </c>
      <c r="Q1859">
        <v>11</v>
      </c>
      <c r="R1859">
        <v>2</v>
      </c>
      <c r="S1859">
        <v>0</v>
      </c>
      <c r="T1859">
        <v>1</v>
      </c>
      <c r="U1859">
        <v>0</v>
      </c>
      <c r="V1859">
        <v>0</v>
      </c>
      <c r="W1859">
        <v>0</v>
      </c>
      <c r="X1859">
        <v>0</v>
      </c>
      <c r="Y1859">
        <v>3</v>
      </c>
      <c r="Z1859">
        <v>11</v>
      </c>
      <c r="AA1859">
        <v>0</v>
      </c>
      <c r="AB1859">
        <v>51</v>
      </c>
      <c r="AC1859" t="str" cm="1">
        <f t="array" ref="AC1859">_xlfn.IFS(AB1859 &lt; 30, "&lt; 30", AB1859 &lt; 40, "30-39", AB1859 &lt; 50, "40-49", AB1859 &gt;= 50, "50+")</f>
        <v>50+</v>
      </c>
      <c r="AD1859">
        <v>2565</v>
      </c>
      <c r="AE1859">
        <v>0</v>
      </c>
      <c r="AF1859">
        <v>0</v>
      </c>
      <c r="AG1859">
        <v>1</v>
      </c>
      <c r="AH1859">
        <v>0</v>
      </c>
      <c r="AI1859">
        <v>0</v>
      </c>
      <c r="AJ1859" t="str" cm="1">
        <f t="array" ref="AJ185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85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59">
        <v>0</v>
      </c>
      <c r="AM1859">
        <v>0</v>
      </c>
      <c r="AN1859">
        <v>0</v>
      </c>
      <c r="AO1859">
        <v>1</v>
      </c>
      <c r="AP1859">
        <v>0</v>
      </c>
      <c r="AQ1859" t="str" cm="1">
        <f t="array" ref="AQ185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859" t="str" cm="1">
        <f t="array" ref="AR185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59">
        <v>838</v>
      </c>
      <c r="AT1859">
        <v>730</v>
      </c>
      <c r="AU1859">
        <v>1</v>
      </c>
      <c r="AV1859">
        <v>1</v>
      </c>
      <c r="AW1859" t="s">
        <v>46</v>
      </c>
      <c r="AX1859" t="s">
        <v>13</v>
      </c>
      <c r="AY1859" t="str">
        <f t="shared" si="262"/>
        <v>Store</v>
      </c>
      <c r="AZ1859">
        <v>22</v>
      </c>
      <c r="BA1859" t="s">
        <v>48</v>
      </c>
      <c r="BB1859">
        <f t="shared" si="263"/>
        <v>22</v>
      </c>
      <c r="BC1859">
        <f t="shared" si="264"/>
        <v>946</v>
      </c>
      <c r="BD1859">
        <f t="shared" si="265"/>
        <v>3.0000000000000004</v>
      </c>
      <c r="BE1859">
        <f t="shared" si="266"/>
        <v>8</v>
      </c>
      <c r="BF1859">
        <f t="shared" si="267"/>
        <v>7</v>
      </c>
      <c r="BG1859">
        <f t="shared" si="268"/>
        <v>18</v>
      </c>
      <c r="BH1859">
        <f t="shared" si="269"/>
        <v>6</v>
      </c>
      <c r="BI1859" t="str">
        <f>VLOOKUP(BH1859,'Additional Data'!$E$1:$F$12,2,FALSE)</f>
        <v>Loyal Customer</v>
      </c>
      <c r="BJ1859" t="str">
        <f>IF(G1859 &lt;= 'Additional Data'!$Q$2, "Low", IF(G1859 &lt;= 'Additional Data'!$Q$3, "Medium", "High"))</f>
        <v>High</v>
      </c>
      <c r="BK1859" t="str">
        <f>IF(K1859 &lt;= 'Additional Data'!$V$2, "Low", IF(K1859 &lt;= 'Additional Data'!$V$3, "Medium", "High"))</f>
        <v>Medium</v>
      </c>
      <c r="BL1859" t="str">
        <f>IF(L1859 &lt;= 'Additional Data'!$AA$2, "Low", IF(L1859 &lt;= 'Additional Data'!$AA$3, "Medium", "High"))</f>
        <v>High</v>
      </c>
      <c r="BM1859">
        <v>1858</v>
      </c>
    </row>
    <row r="1860" spans="1:65" x14ac:dyDescent="0.25">
      <c r="A1860">
        <v>30298</v>
      </c>
      <c r="B1860" t="str">
        <f>IF(A1860 &lt;= 'Additional Data'!$B$2,"Low", IF(A1860 &lt;='Additional Data'!$B$3, "Medium", "High"))</f>
        <v>Low</v>
      </c>
      <c r="C1860">
        <v>0</v>
      </c>
      <c r="D1860">
        <v>0</v>
      </c>
      <c r="E1860">
        <v>48</v>
      </c>
      <c r="F1860" t="str">
        <f t="shared" si="261"/>
        <v>Mid</v>
      </c>
      <c r="G1860">
        <v>6</v>
      </c>
      <c r="H1860">
        <v>3</v>
      </c>
      <c r="I1860">
        <v>12</v>
      </c>
      <c r="J1860">
        <v>6</v>
      </c>
      <c r="K1860">
        <v>1</v>
      </c>
      <c r="L1860">
        <v>0</v>
      </c>
      <c r="M1860">
        <f>INDEX('Additional Data'!$H$2:$M$2, MATCH(MAX(G1860:L1860), G1860:L1860,0))</f>
        <v>0</v>
      </c>
      <c r="N1860">
        <v>1</v>
      </c>
      <c r="O1860">
        <v>1</v>
      </c>
      <c r="P1860">
        <v>1</v>
      </c>
      <c r="Q1860">
        <v>3</v>
      </c>
      <c r="R1860">
        <v>3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3</v>
      </c>
      <c r="Z1860">
        <v>11</v>
      </c>
      <c r="AA1860">
        <v>0</v>
      </c>
      <c r="AB1860">
        <v>35</v>
      </c>
      <c r="AC1860" t="str" cm="1">
        <f t="array" ref="AC1860">_xlfn.IFS(AB1860 &lt; 30, "&lt; 30", AB1860 &lt; 40, "30-39", AB1860 &lt; 50, "40-49", AB1860 &gt;= 50, "50+")</f>
        <v>30-39</v>
      </c>
      <c r="AD1860">
        <v>2200</v>
      </c>
      <c r="AE1860">
        <v>0</v>
      </c>
      <c r="AF1860">
        <v>0</v>
      </c>
      <c r="AG1860">
        <v>1</v>
      </c>
      <c r="AH1860">
        <v>0</v>
      </c>
      <c r="AI1860">
        <v>0</v>
      </c>
      <c r="AJ1860" t="str" cm="1">
        <f t="array" ref="AJ186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86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60">
        <v>0</v>
      </c>
      <c r="AM1860">
        <v>0</v>
      </c>
      <c r="AN1860">
        <v>0</v>
      </c>
      <c r="AO1860">
        <v>0</v>
      </c>
      <c r="AP1860">
        <v>1</v>
      </c>
      <c r="AQ1860" t="str" cm="1">
        <f t="array" ref="AQ186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60" t="str" cm="1">
        <f t="array" ref="AR186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60">
        <v>28</v>
      </c>
      <c r="AT1860">
        <v>28</v>
      </c>
      <c r="AU1860">
        <v>0</v>
      </c>
      <c r="AV1860">
        <v>0</v>
      </c>
      <c r="AW1860" t="s">
        <v>45</v>
      </c>
      <c r="AX1860" t="s">
        <v>13</v>
      </c>
      <c r="AY1860" t="str">
        <f t="shared" si="262"/>
        <v>Store</v>
      </c>
      <c r="AZ1860">
        <v>5</v>
      </c>
      <c r="BA1860" t="s">
        <v>44</v>
      </c>
      <c r="BB1860">
        <f t="shared" si="263"/>
        <v>5</v>
      </c>
      <c r="BC1860">
        <f t="shared" si="264"/>
        <v>28</v>
      </c>
      <c r="BD1860">
        <f t="shared" si="265"/>
        <v>6</v>
      </c>
      <c r="BE1860">
        <f t="shared" si="266"/>
        <v>1</v>
      </c>
      <c r="BF1860">
        <f t="shared" si="267"/>
        <v>0</v>
      </c>
      <c r="BG1860">
        <f t="shared" si="268"/>
        <v>7</v>
      </c>
      <c r="BH1860">
        <f t="shared" si="269"/>
        <v>1</v>
      </c>
      <c r="BI1860" t="str">
        <f>VLOOKUP(BH1860,'Additional Data'!$E$1:$F$12,2,FALSE)</f>
        <v>Churned Customer</v>
      </c>
      <c r="BJ1860" t="str">
        <f>IF(G1860 &lt;= 'Additional Data'!$Q$2, "Low", IF(G1860 &lt;= 'Additional Data'!$Q$3, "Medium", "High"))</f>
        <v>Low</v>
      </c>
      <c r="BK1860" t="str">
        <f>IF(K1860 &lt;= 'Additional Data'!$V$2, "Low", IF(K1860 &lt;= 'Additional Data'!$V$3, "Medium", "High"))</f>
        <v>Low</v>
      </c>
      <c r="BL1860" t="str">
        <f>IF(L1860 &lt;= 'Additional Data'!$AA$2, "Low", IF(L1860 &lt;= 'Additional Data'!$AA$3, "Medium", "High"))</f>
        <v>Low</v>
      </c>
      <c r="BM1860">
        <v>1859</v>
      </c>
    </row>
    <row r="1861" spans="1:65" x14ac:dyDescent="0.25">
      <c r="A1861">
        <v>52413</v>
      </c>
      <c r="B1861" t="str">
        <f>IF(A1861 &lt;= 'Additional Data'!$B$2,"Low", IF(A1861 &lt;='Additional Data'!$B$3, "Medium", "High"))</f>
        <v>Medium</v>
      </c>
      <c r="C1861">
        <v>1</v>
      </c>
      <c r="D1861">
        <v>0</v>
      </c>
      <c r="E1861">
        <v>67</v>
      </c>
      <c r="F1861" t="str">
        <f t="shared" si="261"/>
        <v>Old</v>
      </c>
      <c r="G1861">
        <v>185</v>
      </c>
      <c r="H1861">
        <v>8</v>
      </c>
      <c r="I1861">
        <v>133</v>
      </c>
      <c r="J1861">
        <v>56</v>
      </c>
      <c r="K1861">
        <v>56</v>
      </c>
      <c r="L1861">
        <v>12</v>
      </c>
      <c r="M1861">
        <f>INDEX('Additional Data'!$H$2:$M$2, MATCH(MAX(G1861:L1861), G1861:L1861,0))</f>
        <v>0</v>
      </c>
      <c r="N1861">
        <v>2</v>
      </c>
      <c r="O1861">
        <v>7</v>
      </c>
      <c r="P1861">
        <v>1</v>
      </c>
      <c r="Q1861">
        <v>7</v>
      </c>
      <c r="R1861">
        <v>7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3</v>
      </c>
      <c r="Z1861">
        <v>11</v>
      </c>
      <c r="AA1861">
        <v>0</v>
      </c>
      <c r="AB1861">
        <v>36</v>
      </c>
      <c r="AC1861" t="str" cm="1">
        <f t="array" ref="AC1861">_xlfn.IFS(AB1861 &lt; 30, "&lt; 30", AB1861 &lt; 40, "30-39", AB1861 &lt; 50, "40-49", AB1861 &gt;= 50, "50+")</f>
        <v>30-39</v>
      </c>
      <c r="AD1861">
        <v>2762</v>
      </c>
      <c r="AE1861">
        <v>0</v>
      </c>
      <c r="AF1861">
        <v>0</v>
      </c>
      <c r="AG1861">
        <v>1</v>
      </c>
      <c r="AH1861">
        <v>0</v>
      </c>
      <c r="AI1861">
        <v>0</v>
      </c>
      <c r="AJ1861" t="str" cm="1">
        <f t="array" ref="AJ186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86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61">
        <v>0</v>
      </c>
      <c r="AM1861">
        <v>0</v>
      </c>
      <c r="AN1861">
        <v>1</v>
      </c>
      <c r="AO1861">
        <v>0</v>
      </c>
      <c r="AP1861">
        <v>0</v>
      </c>
      <c r="AQ1861" t="str" cm="1">
        <f t="array" ref="AQ186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61" t="str" cm="1">
        <f t="array" ref="AR186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61">
        <v>438</v>
      </c>
      <c r="AT1861">
        <v>426</v>
      </c>
      <c r="AU1861">
        <v>0</v>
      </c>
      <c r="AV1861">
        <v>1</v>
      </c>
      <c r="AW1861" t="s">
        <v>46</v>
      </c>
      <c r="AX1861" t="s">
        <v>11</v>
      </c>
      <c r="AY1861" t="str">
        <f t="shared" si="262"/>
        <v>Web</v>
      </c>
      <c r="AZ1861">
        <v>15</v>
      </c>
      <c r="BA1861" t="s">
        <v>44</v>
      </c>
      <c r="BB1861">
        <f t="shared" si="263"/>
        <v>15</v>
      </c>
      <c r="BC1861">
        <f t="shared" si="264"/>
        <v>450</v>
      </c>
      <c r="BD1861">
        <f t="shared" si="265"/>
        <v>4</v>
      </c>
      <c r="BE1861">
        <f t="shared" si="266"/>
        <v>5</v>
      </c>
      <c r="BF1861">
        <f t="shared" si="267"/>
        <v>5</v>
      </c>
      <c r="BG1861">
        <f t="shared" si="268"/>
        <v>14</v>
      </c>
      <c r="BH1861">
        <f t="shared" si="269"/>
        <v>4</v>
      </c>
      <c r="BI1861" t="str">
        <f>VLOOKUP(BH1861,'Additional Data'!$E$1:$F$12,2,FALSE)</f>
        <v>At Risk</v>
      </c>
      <c r="BJ1861" t="str">
        <f>IF(G1861 &lt;= 'Additional Data'!$Q$2, "Low", IF(G1861 &lt;= 'Additional Data'!$Q$3, "Medium", "High"))</f>
        <v>Medium</v>
      </c>
      <c r="BK1861" t="str">
        <f>IF(K1861 &lt;= 'Additional Data'!$V$2, "Low", IF(K1861 &lt;= 'Additional Data'!$V$3, "Medium", "High"))</f>
        <v>High</v>
      </c>
      <c r="BL1861" t="str">
        <f>IF(L1861 &lt;= 'Additional Data'!$AA$2, "Low", IF(L1861 &lt;= 'Additional Data'!$AA$3, "Medium", "High"))</f>
        <v>Medium</v>
      </c>
      <c r="BM1861">
        <v>1860</v>
      </c>
    </row>
    <row r="1862" spans="1:65" x14ac:dyDescent="0.25">
      <c r="A1862">
        <v>44155</v>
      </c>
      <c r="B1862" t="str">
        <f>IF(A1862 &lt;= 'Additional Data'!$B$2,"Low", IF(A1862 &lt;='Additional Data'!$B$3, "Medium", "High"))</f>
        <v>Medium</v>
      </c>
      <c r="C1862">
        <v>1</v>
      </c>
      <c r="D1862">
        <v>1</v>
      </c>
      <c r="E1862">
        <v>24</v>
      </c>
      <c r="F1862" t="str">
        <f t="shared" si="261"/>
        <v>Recent</v>
      </c>
      <c r="G1862">
        <v>22</v>
      </c>
      <c r="H1862">
        <v>1</v>
      </c>
      <c r="I1862">
        <v>9</v>
      </c>
      <c r="J1862">
        <v>0</v>
      </c>
      <c r="K1862">
        <v>0</v>
      </c>
      <c r="L1862">
        <v>14</v>
      </c>
      <c r="M1862">
        <f>INDEX('Additional Data'!$H$2:$M$2, MATCH(MAX(G1862:L1862), G1862:L1862,0))</f>
        <v>0</v>
      </c>
      <c r="N1862">
        <v>1</v>
      </c>
      <c r="O1862">
        <v>1</v>
      </c>
      <c r="P1862">
        <v>1</v>
      </c>
      <c r="Q1862">
        <v>2</v>
      </c>
      <c r="R1862">
        <v>4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3</v>
      </c>
      <c r="Z1862">
        <v>11</v>
      </c>
      <c r="AA1862">
        <v>0</v>
      </c>
      <c r="AB1862">
        <v>63</v>
      </c>
      <c r="AC1862" t="str" cm="1">
        <f t="array" ref="AC1862">_xlfn.IFS(AB1862 &lt; 30, "&lt; 30", AB1862 &lt; 40, "30-39", AB1862 &lt; 50, "40-49", AB1862 &gt;= 50, "50+")</f>
        <v>50+</v>
      </c>
      <c r="AD1862">
        <v>2320</v>
      </c>
      <c r="AE1862">
        <v>0</v>
      </c>
      <c r="AF1862">
        <v>1</v>
      </c>
      <c r="AG1862">
        <v>0</v>
      </c>
      <c r="AH1862">
        <v>0</v>
      </c>
      <c r="AI1862">
        <v>0</v>
      </c>
      <c r="AJ1862" t="str" cm="1">
        <f t="array" ref="AJ186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6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62">
        <v>0</v>
      </c>
      <c r="AM1862">
        <v>0</v>
      </c>
      <c r="AN1862">
        <v>0</v>
      </c>
      <c r="AO1862">
        <v>0</v>
      </c>
      <c r="AP1862">
        <v>1</v>
      </c>
      <c r="AQ1862" t="str" cm="1">
        <f t="array" ref="AQ186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62" t="str" cm="1">
        <f t="array" ref="AR186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62">
        <v>32</v>
      </c>
      <c r="AT1862">
        <v>18</v>
      </c>
      <c r="AU1862">
        <v>0</v>
      </c>
      <c r="AV1862">
        <v>2</v>
      </c>
      <c r="AW1862" t="s">
        <v>45</v>
      </c>
      <c r="AX1862" t="s">
        <v>13</v>
      </c>
      <c r="AY1862" t="str">
        <f t="shared" si="262"/>
        <v>Store</v>
      </c>
      <c r="AZ1862">
        <v>4</v>
      </c>
      <c r="BA1862" t="s">
        <v>44</v>
      </c>
      <c r="BB1862">
        <f t="shared" si="263"/>
        <v>4</v>
      </c>
      <c r="BC1862">
        <f t="shared" si="264"/>
        <v>46</v>
      </c>
      <c r="BD1862">
        <f t="shared" si="265"/>
        <v>8</v>
      </c>
      <c r="BE1862">
        <f t="shared" si="266"/>
        <v>0</v>
      </c>
      <c r="BF1862">
        <f t="shared" si="267"/>
        <v>1</v>
      </c>
      <c r="BG1862">
        <f t="shared" si="268"/>
        <v>9</v>
      </c>
      <c r="BH1862">
        <f t="shared" si="269"/>
        <v>2</v>
      </c>
      <c r="BI1862" t="str">
        <f>VLOOKUP(BH1862,'Additional Data'!$E$1:$F$12,2,FALSE)</f>
        <v>Churned Customer</v>
      </c>
      <c r="BJ1862" t="str">
        <f>IF(G1862 &lt;= 'Additional Data'!$Q$2, "Low", IF(G1862 &lt;= 'Additional Data'!$Q$3, "Medium", "High"))</f>
        <v>Low</v>
      </c>
      <c r="BK1862" t="str">
        <f>IF(K1862 &lt;= 'Additional Data'!$V$2, "Low", IF(K1862 &lt;= 'Additional Data'!$V$3, "Medium", "High"))</f>
        <v>Low</v>
      </c>
      <c r="BL1862" t="str">
        <f>IF(L1862 &lt;= 'Additional Data'!$AA$2, "Low", IF(L1862 &lt;= 'Additional Data'!$AA$3, "Medium", "High"))</f>
        <v>Medium</v>
      </c>
      <c r="BM1862">
        <v>1861</v>
      </c>
    </row>
    <row r="1863" spans="1:65" x14ac:dyDescent="0.25">
      <c r="A1863">
        <v>86979</v>
      </c>
      <c r="B1863" t="str">
        <f>IF(A1863 &lt;= 'Additional Data'!$B$2,"Low", IF(A1863 &lt;='Additional Data'!$B$3, "Medium", "High"))</f>
        <v>High</v>
      </c>
      <c r="C1863">
        <v>0</v>
      </c>
      <c r="D1863">
        <v>0</v>
      </c>
      <c r="E1863">
        <v>67</v>
      </c>
      <c r="F1863" t="str">
        <f t="shared" si="261"/>
        <v>Old</v>
      </c>
      <c r="G1863">
        <v>584</v>
      </c>
      <c r="H1863">
        <v>100</v>
      </c>
      <c r="I1863">
        <v>835</v>
      </c>
      <c r="J1863">
        <v>65</v>
      </c>
      <c r="K1863">
        <v>83</v>
      </c>
      <c r="L1863">
        <v>35</v>
      </c>
      <c r="M1863">
        <f>INDEX('Additional Data'!$H$2:$M$2, MATCH(MAX(G1863:L1863), G1863:L1863,0))</f>
        <v>0</v>
      </c>
      <c r="N1863">
        <v>1</v>
      </c>
      <c r="O1863">
        <v>5</v>
      </c>
      <c r="P1863">
        <v>5</v>
      </c>
      <c r="Q1863">
        <v>5</v>
      </c>
      <c r="R1863">
        <v>2</v>
      </c>
      <c r="S1863">
        <v>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3</v>
      </c>
      <c r="Z1863">
        <v>11</v>
      </c>
      <c r="AA1863">
        <v>1</v>
      </c>
      <c r="AB1863">
        <v>49</v>
      </c>
      <c r="AC1863" t="str" cm="1">
        <f t="array" ref="AC1863">_xlfn.IFS(AB1863 &lt; 30, "&lt; 30", AB1863 &lt; 40, "30-39", AB1863 &lt; 50, "40-49", AB1863 &gt;= 50, "50+")</f>
        <v>40-49</v>
      </c>
      <c r="AD1863">
        <v>2393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 t="str" cm="1">
        <f t="array" ref="AJ186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86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63">
        <v>0</v>
      </c>
      <c r="AM1863">
        <v>0</v>
      </c>
      <c r="AN1863">
        <v>0</v>
      </c>
      <c r="AO1863">
        <v>0</v>
      </c>
      <c r="AP1863">
        <v>1</v>
      </c>
      <c r="AQ1863" t="str" cm="1">
        <f t="array" ref="AQ186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63" t="str" cm="1">
        <f t="array" ref="AR186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63">
        <v>1667</v>
      </c>
      <c r="AT1863">
        <v>1632</v>
      </c>
      <c r="AU1863">
        <v>1</v>
      </c>
      <c r="AV1863">
        <v>0</v>
      </c>
      <c r="AW1863" t="s">
        <v>43</v>
      </c>
      <c r="AX1863" t="s">
        <v>11</v>
      </c>
      <c r="AY1863" t="str">
        <f t="shared" si="262"/>
        <v>Web</v>
      </c>
      <c r="AZ1863">
        <v>15</v>
      </c>
      <c r="BA1863" t="s">
        <v>48</v>
      </c>
      <c r="BB1863">
        <f t="shared" si="263"/>
        <v>15</v>
      </c>
      <c r="BC1863">
        <f t="shared" si="264"/>
        <v>1702</v>
      </c>
      <c r="BD1863">
        <f t="shared" si="265"/>
        <v>4</v>
      </c>
      <c r="BE1863">
        <f t="shared" si="266"/>
        <v>5</v>
      </c>
      <c r="BF1863">
        <f t="shared" si="267"/>
        <v>9</v>
      </c>
      <c r="BG1863">
        <f t="shared" si="268"/>
        <v>18</v>
      </c>
      <c r="BH1863">
        <f t="shared" si="269"/>
        <v>6</v>
      </c>
      <c r="BI1863" t="str">
        <f>VLOOKUP(BH1863,'Additional Data'!$E$1:$F$12,2,FALSE)</f>
        <v>Loyal Customer</v>
      </c>
      <c r="BJ1863" t="str">
        <f>IF(G1863 &lt;= 'Additional Data'!$Q$2, "Low", IF(G1863 &lt;= 'Additional Data'!$Q$3, "Medium", "High"))</f>
        <v>High</v>
      </c>
      <c r="BK1863" t="str">
        <f>IF(K1863 &lt;= 'Additional Data'!$V$2, "Low", IF(K1863 &lt;= 'Additional Data'!$V$3, "Medium", "High"))</f>
        <v>High</v>
      </c>
      <c r="BL1863" t="str">
        <f>IF(L1863 &lt;= 'Additional Data'!$AA$2, "Low", IF(L1863 &lt;= 'Additional Data'!$AA$3, "Medium", "High"))</f>
        <v>Medium</v>
      </c>
      <c r="BM1863">
        <v>1862</v>
      </c>
    </row>
    <row r="1864" spans="1:65" x14ac:dyDescent="0.25">
      <c r="A1864">
        <v>76532</v>
      </c>
      <c r="B1864" t="str">
        <f>IF(A1864 &lt;= 'Additional Data'!$B$2,"Low", IF(A1864 &lt;='Additional Data'!$B$3, "Medium", "High"))</f>
        <v>High</v>
      </c>
      <c r="C1864">
        <v>1</v>
      </c>
      <c r="D1864">
        <v>1</v>
      </c>
      <c r="E1864">
        <v>38</v>
      </c>
      <c r="F1864" t="str">
        <f t="shared" si="261"/>
        <v>Mid</v>
      </c>
      <c r="G1864">
        <v>355</v>
      </c>
      <c r="H1864">
        <v>30</v>
      </c>
      <c r="I1864">
        <v>177</v>
      </c>
      <c r="J1864">
        <v>90</v>
      </c>
      <c r="K1864">
        <v>138</v>
      </c>
      <c r="L1864">
        <v>30</v>
      </c>
      <c r="M1864">
        <f>INDEX('Additional Data'!$H$2:$M$2, MATCH(MAX(G1864:L1864), G1864:L1864,0))</f>
        <v>0</v>
      </c>
      <c r="N1864">
        <v>4</v>
      </c>
      <c r="O1864">
        <v>9</v>
      </c>
      <c r="P1864">
        <v>5</v>
      </c>
      <c r="Q1864">
        <v>7</v>
      </c>
      <c r="R1864">
        <v>5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3</v>
      </c>
      <c r="Z1864">
        <v>11</v>
      </c>
      <c r="AA1864">
        <v>0</v>
      </c>
      <c r="AB1864">
        <v>45</v>
      </c>
      <c r="AC1864" t="str" cm="1">
        <f t="array" ref="AC1864">_xlfn.IFS(AB1864 &lt; 30, "&lt; 30", AB1864 &lt; 40, "30-39", AB1864 &lt; 50, "40-49", AB1864 &gt;= 50, "50+")</f>
        <v>40-49</v>
      </c>
      <c r="AD1864">
        <v>2452</v>
      </c>
      <c r="AE1864">
        <v>0</v>
      </c>
      <c r="AF1864">
        <v>0</v>
      </c>
      <c r="AG1864">
        <v>0</v>
      </c>
      <c r="AH1864">
        <v>1</v>
      </c>
      <c r="AI1864">
        <v>0</v>
      </c>
      <c r="AJ1864" t="str" cm="1">
        <f t="array" ref="AJ186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86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64">
        <v>0</v>
      </c>
      <c r="AM1864">
        <v>0</v>
      </c>
      <c r="AN1864">
        <v>1</v>
      </c>
      <c r="AO1864">
        <v>0</v>
      </c>
      <c r="AP1864">
        <v>0</v>
      </c>
      <c r="AQ1864" t="str" cm="1">
        <f t="array" ref="AQ186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64" t="str" cm="1">
        <f t="array" ref="AR186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64">
        <v>790</v>
      </c>
      <c r="AT1864">
        <v>760</v>
      </c>
      <c r="AU1864">
        <v>0</v>
      </c>
      <c r="AV1864">
        <v>2</v>
      </c>
      <c r="AW1864" t="s">
        <v>46</v>
      </c>
      <c r="AX1864" t="s">
        <v>11</v>
      </c>
      <c r="AY1864" t="str">
        <f t="shared" si="262"/>
        <v>Web</v>
      </c>
      <c r="AZ1864">
        <v>21</v>
      </c>
      <c r="BA1864" t="s">
        <v>44</v>
      </c>
      <c r="BB1864">
        <f t="shared" si="263"/>
        <v>21</v>
      </c>
      <c r="BC1864">
        <f t="shared" si="264"/>
        <v>820</v>
      </c>
      <c r="BD1864">
        <f t="shared" si="265"/>
        <v>7</v>
      </c>
      <c r="BE1864">
        <f t="shared" si="266"/>
        <v>8</v>
      </c>
      <c r="BF1864">
        <f t="shared" si="267"/>
        <v>6</v>
      </c>
      <c r="BG1864">
        <f t="shared" si="268"/>
        <v>21</v>
      </c>
      <c r="BH1864">
        <f t="shared" si="269"/>
        <v>8</v>
      </c>
      <c r="BI1864" t="str">
        <f>VLOOKUP(BH1864,'Additional Data'!$E$1:$F$12,2,FALSE)</f>
        <v>Top Customer</v>
      </c>
      <c r="BJ1864" t="str">
        <f>IF(G1864 &lt;= 'Additional Data'!$Q$2, "Low", IF(G1864 &lt;= 'Additional Data'!$Q$3, "Medium", "High"))</f>
        <v>Medium</v>
      </c>
      <c r="BK1864" t="str">
        <f>IF(K1864 &lt;= 'Additional Data'!$V$2, "Low", IF(K1864 &lt;= 'Additional Data'!$V$3, "Medium", "High"))</f>
        <v>High</v>
      </c>
      <c r="BL1864" t="str">
        <f>IF(L1864 &lt;= 'Additional Data'!$AA$2, "Low", IF(L1864 &lt;= 'Additional Data'!$AA$3, "Medium", "High"))</f>
        <v>Medium</v>
      </c>
      <c r="BM1864">
        <v>1863</v>
      </c>
    </row>
    <row r="1865" spans="1:65" x14ac:dyDescent="0.25">
      <c r="A1865">
        <v>42081</v>
      </c>
      <c r="B1865" t="str">
        <f>IF(A1865 &lt;= 'Additional Data'!$B$2,"Low", IF(A1865 &lt;='Additional Data'!$B$3, "Medium", "High"))</f>
        <v>Medium</v>
      </c>
      <c r="C1865">
        <v>1</v>
      </c>
      <c r="D1865">
        <v>0</v>
      </c>
      <c r="E1865">
        <v>86</v>
      </c>
      <c r="F1865" t="str">
        <f t="shared" si="261"/>
        <v>Old</v>
      </c>
      <c r="G1865">
        <v>175</v>
      </c>
      <c r="H1865">
        <v>10</v>
      </c>
      <c r="I1865">
        <v>110</v>
      </c>
      <c r="J1865">
        <v>54</v>
      </c>
      <c r="K1865">
        <v>6</v>
      </c>
      <c r="L1865">
        <v>27</v>
      </c>
      <c r="M1865">
        <f>INDEX('Additional Data'!$H$2:$M$2, MATCH(MAX(G1865:L1865), G1865:L1865,0))</f>
        <v>0</v>
      </c>
      <c r="N1865">
        <v>2</v>
      </c>
      <c r="O1865">
        <v>6</v>
      </c>
      <c r="P1865">
        <v>3</v>
      </c>
      <c r="Q1865">
        <v>4</v>
      </c>
      <c r="R1865">
        <v>6</v>
      </c>
      <c r="S1865">
        <v>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3</v>
      </c>
      <c r="Z1865">
        <v>11</v>
      </c>
      <c r="AA1865">
        <v>0</v>
      </c>
      <c r="AB1865">
        <v>38</v>
      </c>
      <c r="AC1865" t="str" cm="1">
        <f t="array" ref="AC1865">_xlfn.IFS(AB1865 &lt; 30, "&lt; 30", AB1865 &lt; 40, "30-39", AB1865 &lt; 50, "40-49", AB1865 &gt;= 50, "50+")</f>
        <v>30-39</v>
      </c>
      <c r="AD1865">
        <v>2647</v>
      </c>
      <c r="AE1865">
        <v>0</v>
      </c>
      <c r="AF1865">
        <v>1</v>
      </c>
      <c r="AG1865">
        <v>0</v>
      </c>
      <c r="AH1865">
        <v>0</v>
      </c>
      <c r="AI1865">
        <v>0</v>
      </c>
      <c r="AJ1865" t="str" cm="1">
        <f t="array" ref="AJ186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6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65">
        <v>0</v>
      </c>
      <c r="AM1865">
        <v>0</v>
      </c>
      <c r="AN1865">
        <v>1</v>
      </c>
      <c r="AO1865">
        <v>0</v>
      </c>
      <c r="AP1865">
        <v>0</v>
      </c>
      <c r="AQ1865" t="str" cm="1">
        <f t="array" ref="AQ186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65" t="str" cm="1">
        <f t="array" ref="AR186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65">
        <v>355</v>
      </c>
      <c r="AT1865">
        <v>328</v>
      </c>
      <c r="AU1865">
        <v>1</v>
      </c>
      <c r="AV1865">
        <v>1</v>
      </c>
      <c r="AW1865" t="s">
        <v>46</v>
      </c>
      <c r="AX1865" t="s">
        <v>11</v>
      </c>
      <c r="AY1865" t="str">
        <f t="shared" si="262"/>
        <v>Web</v>
      </c>
      <c r="AZ1865">
        <v>13</v>
      </c>
      <c r="BA1865" t="s">
        <v>48</v>
      </c>
      <c r="BB1865">
        <f t="shared" si="263"/>
        <v>13</v>
      </c>
      <c r="BC1865">
        <f t="shared" si="264"/>
        <v>382</v>
      </c>
      <c r="BD1865">
        <f t="shared" si="265"/>
        <v>1.9999999999999996</v>
      </c>
      <c r="BE1865">
        <f t="shared" si="266"/>
        <v>5</v>
      </c>
      <c r="BF1865">
        <f t="shared" si="267"/>
        <v>4</v>
      </c>
      <c r="BG1865">
        <f t="shared" si="268"/>
        <v>11</v>
      </c>
      <c r="BH1865">
        <f t="shared" si="269"/>
        <v>3</v>
      </c>
      <c r="BI1865" t="str">
        <f>VLOOKUP(BH1865,'Additional Data'!$E$1:$F$12,2,FALSE)</f>
        <v>At Risk</v>
      </c>
      <c r="BJ1865" t="str">
        <f>IF(G1865 &lt;= 'Additional Data'!$Q$2, "Low", IF(G1865 &lt;= 'Additional Data'!$Q$3, "Medium", "High"))</f>
        <v>Medium</v>
      </c>
      <c r="BK1865" t="str">
        <f>IF(K1865 &lt;= 'Additional Data'!$V$2, "Low", IF(K1865 &lt;= 'Additional Data'!$V$3, "Medium", "High"))</f>
        <v>Medium</v>
      </c>
      <c r="BL1865" t="str">
        <f>IF(L1865 &lt;= 'Additional Data'!$AA$2, "Low", IF(L1865 &lt;= 'Additional Data'!$AA$3, "Medium", "High"))</f>
        <v>Medium</v>
      </c>
      <c r="BM1865">
        <v>1864</v>
      </c>
    </row>
    <row r="1866" spans="1:65" x14ac:dyDescent="0.25">
      <c r="A1866">
        <v>67546</v>
      </c>
      <c r="B1866" t="str">
        <f>IF(A1866 &lt;= 'Additional Data'!$B$2,"Low", IF(A1866 &lt;='Additional Data'!$B$3, "Medium", "High"))</f>
        <v>Medium</v>
      </c>
      <c r="C1866">
        <v>0</v>
      </c>
      <c r="D1866">
        <v>0</v>
      </c>
      <c r="E1866">
        <v>90</v>
      </c>
      <c r="F1866" t="str">
        <f t="shared" si="261"/>
        <v>Old</v>
      </c>
      <c r="G1866">
        <v>864</v>
      </c>
      <c r="H1866">
        <v>134</v>
      </c>
      <c r="I1866">
        <v>768</v>
      </c>
      <c r="J1866">
        <v>150</v>
      </c>
      <c r="K1866">
        <v>38</v>
      </c>
      <c r="L1866">
        <v>172</v>
      </c>
      <c r="M1866">
        <f>INDEX('Additional Data'!$H$2:$M$2, MATCH(MAX(G1866:L1866), G1866:L1866,0))</f>
        <v>0</v>
      </c>
      <c r="N1866">
        <v>1</v>
      </c>
      <c r="O1866">
        <v>4</v>
      </c>
      <c r="P1866">
        <v>10</v>
      </c>
      <c r="Q1866">
        <v>5</v>
      </c>
      <c r="R1866">
        <v>3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3</v>
      </c>
      <c r="Z1866">
        <v>11</v>
      </c>
      <c r="AA1866">
        <v>0</v>
      </c>
      <c r="AB1866">
        <v>32</v>
      </c>
      <c r="AC1866" t="str" cm="1">
        <f t="array" ref="AC1866">_xlfn.IFS(AB1866 &lt; 30, "&lt; 30", AB1866 &lt; 40, "30-39", AB1866 &lt; 50, "40-49", AB1866 &gt;= 50, "50+")</f>
        <v>30-39</v>
      </c>
      <c r="AD1866">
        <v>2826</v>
      </c>
      <c r="AE1866">
        <v>0</v>
      </c>
      <c r="AF1866">
        <v>1</v>
      </c>
      <c r="AG1866">
        <v>0</v>
      </c>
      <c r="AH1866">
        <v>0</v>
      </c>
      <c r="AI1866">
        <v>0</v>
      </c>
      <c r="AJ1866" t="str" cm="1">
        <f t="array" ref="AJ186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6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66">
        <v>0</v>
      </c>
      <c r="AM1866">
        <v>0</v>
      </c>
      <c r="AN1866">
        <v>0</v>
      </c>
      <c r="AO1866">
        <v>0</v>
      </c>
      <c r="AP1866">
        <v>1</v>
      </c>
      <c r="AQ1866" t="str" cm="1">
        <f t="array" ref="AQ186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66" t="str" cm="1">
        <f t="array" ref="AR186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66">
        <v>1954</v>
      </c>
      <c r="AT1866">
        <v>1782</v>
      </c>
      <c r="AU1866">
        <v>0</v>
      </c>
      <c r="AV1866">
        <v>0</v>
      </c>
      <c r="AW1866" t="s">
        <v>43</v>
      </c>
      <c r="AX1866" t="s">
        <v>12</v>
      </c>
      <c r="AY1866" t="str">
        <f t="shared" si="262"/>
        <v>Catalog</v>
      </c>
      <c r="AZ1866">
        <v>19</v>
      </c>
      <c r="BA1866" t="s">
        <v>44</v>
      </c>
      <c r="BB1866">
        <f t="shared" si="263"/>
        <v>19</v>
      </c>
      <c r="BC1866">
        <f t="shared" si="264"/>
        <v>2126</v>
      </c>
      <c r="BD1866">
        <f t="shared" si="265"/>
        <v>0.99999999999999978</v>
      </c>
      <c r="BE1866">
        <f t="shared" si="266"/>
        <v>7</v>
      </c>
      <c r="BF1866">
        <f t="shared" si="267"/>
        <v>9</v>
      </c>
      <c r="BG1866">
        <f t="shared" si="268"/>
        <v>17</v>
      </c>
      <c r="BH1866">
        <f t="shared" si="269"/>
        <v>5</v>
      </c>
      <c r="BI1866" t="str">
        <f>VLOOKUP(BH1866,'Additional Data'!$E$1:$F$12,2,FALSE)</f>
        <v>Loyal Customer</v>
      </c>
      <c r="BJ1866" t="str">
        <f>IF(G1866 &lt;= 'Additional Data'!$Q$2, "Low", IF(G1866 &lt;= 'Additional Data'!$Q$3, "Medium", "High"))</f>
        <v>High</v>
      </c>
      <c r="BK1866" t="str">
        <f>IF(K1866 &lt;= 'Additional Data'!$V$2, "Low", IF(K1866 &lt;= 'Additional Data'!$V$3, "Medium", "High"))</f>
        <v>High</v>
      </c>
      <c r="BL1866" t="str">
        <f>IF(L1866 &lt;= 'Additional Data'!$AA$2, "Low", IF(L1866 &lt;= 'Additional Data'!$AA$3, "Medium", "High"))</f>
        <v>High</v>
      </c>
      <c r="BM1866">
        <v>1865</v>
      </c>
    </row>
    <row r="1867" spans="1:65" x14ac:dyDescent="0.25">
      <c r="A1867">
        <v>88420</v>
      </c>
      <c r="B1867" t="str">
        <f>IF(A1867 &lt;= 'Additional Data'!$B$2,"Low", IF(A1867 &lt;='Additional Data'!$B$3, "Medium", "High"))</f>
        <v>High</v>
      </c>
      <c r="C1867">
        <v>0</v>
      </c>
      <c r="D1867">
        <v>0</v>
      </c>
      <c r="E1867">
        <v>87</v>
      </c>
      <c r="F1867" t="str">
        <f t="shared" si="261"/>
        <v>Old</v>
      </c>
      <c r="G1867">
        <v>957</v>
      </c>
      <c r="H1867">
        <v>153</v>
      </c>
      <c r="I1867">
        <v>612</v>
      </c>
      <c r="J1867">
        <v>99</v>
      </c>
      <c r="K1867">
        <v>95</v>
      </c>
      <c r="L1867">
        <v>153</v>
      </c>
      <c r="M1867">
        <f>INDEX('Additional Data'!$H$2:$M$2, MATCH(MAX(G1867:L1867), G1867:L1867,0))</f>
        <v>0</v>
      </c>
      <c r="N1867">
        <v>1</v>
      </c>
      <c r="O1867">
        <v>4</v>
      </c>
      <c r="P1867">
        <v>7</v>
      </c>
      <c r="Q1867">
        <v>8</v>
      </c>
      <c r="R1867">
        <v>1</v>
      </c>
      <c r="S1867">
        <v>1</v>
      </c>
      <c r="T1867">
        <v>0</v>
      </c>
      <c r="U1867">
        <v>1</v>
      </c>
      <c r="V1867">
        <v>1</v>
      </c>
      <c r="W1867">
        <v>0</v>
      </c>
      <c r="X1867">
        <v>0</v>
      </c>
      <c r="Y1867">
        <v>3</v>
      </c>
      <c r="Z1867">
        <v>11</v>
      </c>
      <c r="AA1867">
        <v>0</v>
      </c>
      <c r="AB1867">
        <v>31</v>
      </c>
      <c r="AC1867" t="str" cm="1">
        <f t="array" ref="AC1867">_xlfn.IFS(AB1867 &lt; 30, "&lt; 30", AB1867 &lt; 40, "30-39", AB1867 &lt; 50, "40-49", AB1867 &gt;= 50, "50+")</f>
        <v>30-39</v>
      </c>
      <c r="AD1867">
        <v>2217</v>
      </c>
      <c r="AE1867">
        <v>0</v>
      </c>
      <c r="AF1867">
        <v>0</v>
      </c>
      <c r="AG1867">
        <v>0</v>
      </c>
      <c r="AH1867">
        <v>1</v>
      </c>
      <c r="AI1867">
        <v>0</v>
      </c>
      <c r="AJ1867" t="str" cm="1">
        <f t="array" ref="AJ186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86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67">
        <v>0</v>
      </c>
      <c r="AM1867">
        <v>0</v>
      </c>
      <c r="AN1867">
        <v>0</v>
      </c>
      <c r="AO1867">
        <v>1</v>
      </c>
      <c r="AP1867">
        <v>0</v>
      </c>
      <c r="AQ1867" t="str" cm="1">
        <f t="array" ref="AQ186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867" t="str" cm="1">
        <f t="array" ref="AR186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67">
        <v>1916</v>
      </c>
      <c r="AT1867">
        <v>1763</v>
      </c>
      <c r="AU1867">
        <v>3</v>
      </c>
      <c r="AV1867">
        <v>0</v>
      </c>
      <c r="AW1867" t="s">
        <v>43</v>
      </c>
      <c r="AX1867" t="s">
        <v>13</v>
      </c>
      <c r="AY1867" t="str">
        <f t="shared" si="262"/>
        <v>Store</v>
      </c>
      <c r="AZ1867">
        <v>19</v>
      </c>
      <c r="BA1867" t="s">
        <v>48</v>
      </c>
      <c r="BB1867">
        <f t="shared" si="263"/>
        <v>19</v>
      </c>
      <c r="BC1867">
        <f t="shared" si="264"/>
        <v>2069</v>
      </c>
      <c r="BD1867">
        <f t="shared" si="265"/>
        <v>1.9999999999999996</v>
      </c>
      <c r="BE1867">
        <f t="shared" si="266"/>
        <v>7</v>
      </c>
      <c r="BF1867">
        <f t="shared" si="267"/>
        <v>9</v>
      </c>
      <c r="BG1867">
        <f t="shared" si="268"/>
        <v>18</v>
      </c>
      <c r="BH1867">
        <f t="shared" si="269"/>
        <v>6</v>
      </c>
      <c r="BI1867" t="str">
        <f>VLOOKUP(BH1867,'Additional Data'!$E$1:$F$12,2,FALSE)</f>
        <v>Loyal Customer</v>
      </c>
      <c r="BJ1867" t="str">
        <f>IF(G1867 &lt;= 'Additional Data'!$Q$2, "Low", IF(G1867 &lt;= 'Additional Data'!$Q$3, "Medium", "High"))</f>
        <v>High</v>
      </c>
      <c r="BK1867" t="str">
        <f>IF(K1867 &lt;= 'Additional Data'!$V$2, "Low", IF(K1867 &lt;= 'Additional Data'!$V$3, "Medium", "High"))</f>
        <v>High</v>
      </c>
      <c r="BL1867" t="str">
        <f>IF(L1867 &lt;= 'Additional Data'!$AA$2, "Low", IF(L1867 &lt;= 'Additional Data'!$AA$3, "Medium", "High"))</f>
        <v>High</v>
      </c>
      <c r="BM1867">
        <v>1866</v>
      </c>
    </row>
    <row r="1868" spans="1:65" x14ac:dyDescent="0.25">
      <c r="A1868">
        <v>31158</v>
      </c>
      <c r="B1868" t="str">
        <f>IF(A1868 &lt;= 'Additional Data'!$B$2,"Low", IF(A1868 &lt;='Additional Data'!$B$3, "Medium", "High"))</f>
        <v>Low</v>
      </c>
      <c r="C1868">
        <v>1</v>
      </c>
      <c r="D1868">
        <v>0</v>
      </c>
      <c r="E1868">
        <v>62</v>
      </c>
      <c r="F1868" t="str">
        <f t="shared" si="261"/>
        <v>Old</v>
      </c>
      <c r="G1868">
        <v>25</v>
      </c>
      <c r="H1868">
        <v>6</v>
      </c>
      <c r="I1868">
        <v>16</v>
      </c>
      <c r="J1868">
        <v>20</v>
      </c>
      <c r="K1868">
        <v>0</v>
      </c>
      <c r="L1868">
        <v>5</v>
      </c>
      <c r="M1868">
        <f>INDEX('Additional Data'!$H$2:$M$2, MATCH(MAX(G1868:L1868), G1868:L1868,0))</f>
        <v>0</v>
      </c>
      <c r="N1868">
        <v>2</v>
      </c>
      <c r="O1868">
        <v>2</v>
      </c>
      <c r="P1868">
        <v>0</v>
      </c>
      <c r="Q1868">
        <v>3</v>
      </c>
      <c r="R1868">
        <v>8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3</v>
      </c>
      <c r="Z1868">
        <v>11</v>
      </c>
      <c r="AA1868">
        <v>0</v>
      </c>
      <c r="AB1868">
        <v>35</v>
      </c>
      <c r="AC1868" t="str" cm="1">
        <f t="array" ref="AC1868">_xlfn.IFS(AB1868 &lt; 30, "&lt; 30", AB1868 &lt; 40, "30-39", AB1868 &lt; 50, "40-49", AB1868 &gt;= 50, "50+")</f>
        <v>30-39</v>
      </c>
      <c r="AD1868">
        <v>2677</v>
      </c>
      <c r="AE1868">
        <v>0</v>
      </c>
      <c r="AF1868">
        <v>1</v>
      </c>
      <c r="AG1868">
        <v>0</v>
      </c>
      <c r="AH1868">
        <v>0</v>
      </c>
      <c r="AI1868">
        <v>0</v>
      </c>
      <c r="AJ1868" t="str" cm="1">
        <f t="array" ref="AJ186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6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68">
        <v>0</v>
      </c>
      <c r="AM1868">
        <v>0</v>
      </c>
      <c r="AN1868">
        <v>1</v>
      </c>
      <c r="AO1868">
        <v>0</v>
      </c>
      <c r="AP1868">
        <v>0</v>
      </c>
      <c r="AQ1868" t="str" cm="1">
        <f t="array" ref="AQ186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68" t="str" cm="1">
        <f t="array" ref="AR186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68">
        <v>67</v>
      </c>
      <c r="AT1868">
        <v>62</v>
      </c>
      <c r="AU1868">
        <v>0</v>
      </c>
      <c r="AV1868">
        <v>1</v>
      </c>
      <c r="AW1868" t="s">
        <v>47</v>
      </c>
      <c r="AX1868" t="s">
        <v>13</v>
      </c>
      <c r="AY1868" t="str">
        <f t="shared" si="262"/>
        <v>Store</v>
      </c>
      <c r="AZ1868">
        <v>5</v>
      </c>
      <c r="BA1868" t="s">
        <v>44</v>
      </c>
      <c r="BB1868">
        <f t="shared" si="263"/>
        <v>5</v>
      </c>
      <c r="BC1868">
        <f t="shared" si="264"/>
        <v>72</v>
      </c>
      <c r="BD1868">
        <f t="shared" si="265"/>
        <v>4</v>
      </c>
      <c r="BE1868">
        <f t="shared" si="266"/>
        <v>1</v>
      </c>
      <c r="BF1868">
        <f t="shared" si="267"/>
        <v>2</v>
      </c>
      <c r="BG1868">
        <f t="shared" si="268"/>
        <v>7</v>
      </c>
      <c r="BH1868">
        <f t="shared" si="269"/>
        <v>1</v>
      </c>
      <c r="BI1868" t="str">
        <f>VLOOKUP(BH1868,'Additional Data'!$E$1:$F$12,2,FALSE)</f>
        <v>Churned Customer</v>
      </c>
      <c r="BJ1868" t="str">
        <f>IF(G1868 &lt;= 'Additional Data'!$Q$2, "Low", IF(G1868 &lt;= 'Additional Data'!$Q$3, "Medium", "High"))</f>
        <v>Medium</v>
      </c>
      <c r="BK1868" t="str">
        <f>IF(K1868 &lt;= 'Additional Data'!$V$2, "Low", IF(K1868 &lt;= 'Additional Data'!$V$3, "Medium", "High"))</f>
        <v>Low</v>
      </c>
      <c r="BL1868" t="str">
        <f>IF(L1868 &lt;= 'Additional Data'!$AA$2, "Low", IF(L1868 &lt;= 'Additional Data'!$AA$3, "Medium", "High"))</f>
        <v>Low</v>
      </c>
      <c r="BM1868">
        <v>1867</v>
      </c>
    </row>
    <row r="1869" spans="1:65" x14ac:dyDescent="0.25">
      <c r="A1869">
        <v>61671</v>
      </c>
      <c r="B1869" t="str">
        <f>IF(A1869 &lt;= 'Additional Data'!$B$2,"Low", IF(A1869 &lt;='Additional Data'!$B$3, "Medium", "High"))</f>
        <v>Medium</v>
      </c>
      <c r="C1869">
        <v>0</v>
      </c>
      <c r="D1869">
        <v>1</v>
      </c>
      <c r="E1869">
        <v>23</v>
      </c>
      <c r="F1869" t="str">
        <f t="shared" si="261"/>
        <v>Recent</v>
      </c>
      <c r="G1869">
        <v>641</v>
      </c>
      <c r="H1869">
        <v>7</v>
      </c>
      <c r="I1869">
        <v>56</v>
      </c>
      <c r="J1869">
        <v>0</v>
      </c>
      <c r="K1869">
        <v>0</v>
      </c>
      <c r="L1869">
        <v>28</v>
      </c>
      <c r="M1869">
        <f>INDEX('Additional Data'!$H$2:$M$2, MATCH(MAX(G1869:L1869), G1869:L1869,0))</f>
        <v>0</v>
      </c>
      <c r="N1869">
        <v>8</v>
      </c>
      <c r="O1869">
        <v>10</v>
      </c>
      <c r="P1869">
        <v>4</v>
      </c>
      <c r="Q1869">
        <v>6</v>
      </c>
      <c r="R1869">
        <v>8</v>
      </c>
      <c r="S1869">
        <v>0</v>
      </c>
      <c r="T1869">
        <v>1</v>
      </c>
      <c r="U1869">
        <v>0</v>
      </c>
      <c r="V1869">
        <v>1</v>
      </c>
      <c r="W1869">
        <v>0</v>
      </c>
      <c r="X1869">
        <v>0</v>
      </c>
      <c r="Y1869">
        <v>3</v>
      </c>
      <c r="Z1869">
        <v>11</v>
      </c>
      <c r="AA1869">
        <v>0</v>
      </c>
      <c r="AB1869">
        <v>52</v>
      </c>
      <c r="AC1869" t="str" cm="1">
        <f t="array" ref="AC1869">_xlfn.IFS(AB1869 &lt; 30, "&lt; 30", AB1869 &lt; 40, "30-39", AB1869 &lt; 50, "40-49", AB1869 &gt;= 50, "50+")</f>
        <v>50+</v>
      </c>
      <c r="AD1869">
        <v>2185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 t="str" cm="1">
        <f t="array" ref="AJ186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86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69">
        <v>0</v>
      </c>
      <c r="AM1869">
        <v>0</v>
      </c>
      <c r="AN1869">
        <v>1</v>
      </c>
      <c r="AO1869">
        <v>0</v>
      </c>
      <c r="AP1869">
        <v>0</v>
      </c>
      <c r="AQ1869" t="str" cm="1">
        <f t="array" ref="AQ186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69" t="str" cm="1">
        <f t="array" ref="AR186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69">
        <v>704</v>
      </c>
      <c r="AT1869">
        <v>676</v>
      </c>
      <c r="AU1869">
        <v>2</v>
      </c>
      <c r="AV1869">
        <v>1</v>
      </c>
      <c r="AW1869" t="s">
        <v>46</v>
      </c>
      <c r="AX1869" t="s">
        <v>11</v>
      </c>
      <c r="AY1869" t="str">
        <f t="shared" si="262"/>
        <v>Web</v>
      </c>
      <c r="AZ1869">
        <v>20</v>
      </c>
      <c r="BA1869" t="s">
        <v>48</v>
      </c>
      <c r="BB1869">
        <f t="shared" si="263"/>
        <v>20</v>
      </c>
      <c r="BC1869">
        <f t="shared" si="264"/>
        <v>732</v>
      </c>
      <c r="BD1869">
        <f t="shared" si="265"/>
        <v>8</v>
      </c>
      <c r="BE1869">
        <f t="shared" si="266"/>
        <v>7</v>
      </c>
      <c r="BF1869">
        <f t="shared" si="267"/>
        <v>6</v>
      </c>
      <c r="BG1869">
        <f t="shared" si="268"/>
        <v>21</v>
      </c>
      <c r="BH1869">
        <f t="shared" si="269"/>
        <v>8</v>
      </c>
      <c r="BI1869" t="str">
        <f>VLOOKUP(BH1869,'Additional Data'!$E$1:$F$12,2,FALSE)</f>
        <v>Top Customer</v>
      </c>
      <c r="BJ1869" t="str">
        <f>IF(G1869 &lt;= 'Additional Data'!$Q$2, "Low", IF(G1869 &lt;= 'Additional Data'!$Q$3, "Medium", "High"))</f>
        <v>High</v>
      </c>
      <c r="BK1869" t="str">
        <f>IF(K1869 &lt;= 'Additional Data'!$V$2, "Low", IF(K1869 &lt;= 'Additional Data'!$V$3, "Medium", "High"))</f>
        <v>Low</v>
      </c>
      <c r="BL1869" t="str">
        <f>IF(L1869 &lt;= 'Additional Data'!$AA$2, "Low", IF(L1869 &lt;= 'Additional Data'!$AA$3, "Medium", "High"))</f>
        <v>Medium</v>
      </c>
      <c r="BM1869">
        <v>1868</v>
      </c>
    </row>
    <row r="1870" spans="1:65" x14ac:dyDescent="0.25">
      <c r="A1870">
        <v>69719</v>
      </c>
      <c r="B1870" t="str">
        <f>IF(A1870 &lt;= 'Additional Data'!$B$2,"Low", IF(A1870 &lt;='Additional Data'!$B$3, "Medium", "High"))</f>
        <v>High</v>
      </c>
      <c r="C1870">
        <v>0</v>
      </c>
      <c r="D1870">
        <v>0</v>
      </c>
      <c r="E1870">
        <v>99</v>
      </c>
      <c r="F1870" t="str">
        <f t="shared" si="261"/>
        <v>Old</v>
      </c>
      <c r="G1870">
        <v>273</v>
      </c>
      <c r="H1870">
        <v>86</v>
      </c>
      <c r="I1870">
        <v>208</v>
      </c>
      <c r="J1870">
        <v>177</v>
      </c>
      <c r="K1870">
        <v>14</v>
      </c>
      <c r="L1870">
        <v>43</v>
      </c>
      <c r="M1870">
        <f>INDEX('Additional Data'!$H$2:$M$2, MATCH(MAX(G1870:L1870), G1870:L1870,0))</f>
        <v>0</v>
      </c>
      <c r="N1870">
        <v>1</v>
      </c>
      <c r="O1870">
        <v>2</v>
      </c>
      <c r="P1870">
        <v>3</v>
      </c>
      <c r="Q1870">
        <v>5</v>
      </c>
      <c r="R1870">
        <v>1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3</v>
      </c>
      <c r="Z1870">
        <v>11</v>
      </c>
      <c r="AA1870">
        <v>0</v>
      </c>
      <c r="AB1870">
        <v>46</v>
      </c>
      <c r="AC1870" t="str" cm="1">
        <f t="array" ref="AC1870">_xlfn.IFS(AB1870 &lt; 30, "&lt; 30", AB1870 &lt; 40, "30-39", AB1870 &lt; 50, "40-49", AB1870 &gt;= 50, "50+")</f>
        <v>40-49</v>
      </c>
      <c r="AD1870">
        <v>2193</v>
      </c>
      <c r="AE1870">
        <v>0</v>
      </c>
      <c r="AF1870">
        <v>0</v>
      </c>
      <c r="AG1870">
        <v>1</v>
      </c>
      <c r="AH1870">
        <v>0</v>
      </c>
      <c r="AI1870">
        <v>0</v>
      </c>
      <c r="AJ1870" t="str" cm="1">
        <f t="array" ref="AJ187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87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70">
        <v>0</v>
      </c>
      <c r="AM1870">
        <v>0</v>
      </c>
      <c r="AN1870">
        <v>1</v>
      </c>
      <c r="AO1870">
        <v>0</v>
      </c>
      <c r="AP1870">
        <v>0</v>
      </c>
      <c r="AQ1870" t="str" cm="1">
        <f t="array" ref="AQ187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70" t="str" cm="1">
        <f t="array" ref="AR187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70">
        <v>758</v>
      </c>
      <c r="AT1870">
        <v>715</v>
      </c>
      <c r="AU1870">
        <v>0</v>
      </c>
      <c r="AV1870">
        <v>0</v>
      </c>
      <c r="AW1870" t="s">
        <v>46</v>
      </c>
      <c r="AX1870" t="s">
        <v>13</v>
      </c>
      <c r="AY1870" t="str">
        <f t="shared" si="262"/>
        <v>Store</v>
      </c>
      <c r="AZ1870">
        <v>10</v>
      </c>
      <c r="BA1870" t="s">
        <v>44</v>
      </c>
      <c r="BB1870">
        <f t="shared" si="263"/>
        <v>10</v>
      </c>
      <c r="BC1870">
        <f t="shared" si="264"/>
        <v>801</v>
      </c>
      <c r="BD1870">
        <f t="shared" si="265"/>
        <v>0.99999999999999978</v>
      </c>
      <c r="BE1870">
        <f t="shared" si="266"/>
        <v>4</v>
      </c>
      <c r="BF1870">
        <f t="shared" si="267"/>
        <v>6</v>
      </c>
      <c r="BG1870">
        <f t="shared" si="268"/>
        <v>11</v>
      </c>
      <c r="BH1870">
        <f t="shared" si="269"/>
        <v>3</v>
      </c>
      <c r="BI1870" t="str">
        <f>VLOOKUP(BH1870,'Additional Data'!$E$1:$F$12,2,FALSE)</f>
        <v>At Risk</v>
      </c>
      <c r="BJ1870" t="str">
        <f>IF(G1870 &lt;= 'Additional Data'!$Q$2, "Low", IF(G1870 &lt;= 'Additional Data'!$Q$3, "Medium", "High"))</f>
        <v>Medium</v>
      </c>
      <c r="BK1870" t="str">
        <f>IF(K1870 &lt;= 'Additional Data'!$V$2, "Low", IF(K1870 &lt;= 'Additional Data'!$V$3, "Medium", "High"))</f>
        <v>Medium</v>
      </c>
      <c r="BL1870" t="str">
        <f>IF(L1870 &lt;= 'Additional Data'!$AA$2, "Low", IF(L1870 &lt;= 'Additional Data'!$AA$3, "Medium", "High"))</f>
        <v>Medium</v>
      </c>
      <c r="BM1870">
        <v>1869</v>
      </c>
    </row>
    <row r="1871" spans="1:65" x14ac:dyDescent="0.25">
      <c r="A1871">
        <v>49160</v>
      </c>
      <c r="B1871" t="str">
        <f>IF(A1871 &lt;= 'Additional Data'!$B$2,"Low", IF(A1871 &lt;='Additional Data'!$B$3, "Medium", "High"))</f>
        <v>Medium</v>
      </c>
      <c r="C1871">
        <v>0</v>
      </c>
      <c r="D1871">
        <v>1</v>
      </c>
      <c r="E1871">
        <v>29</v>
      </c>
      <c r="F1871" t="str">
        <f t="shared" si="261"/>
        <v>Recent</v>
      </c>
      <c r="G1871">
        <v>122</v>
      </c>
      <c r="H1871">
        <v>21</v>
      </c>
      <c r="I1871">
        <v>43</v>
      </c>
      <c r="J1871">
        <v>25</v>
      </c>
      <c r="K1871">
        <v>10</v>
      </c>
      <c r="L1871">
        <v>15</v>
      </c>
      <c r="M1871">
        <f>INDEX('Additional Data'!$H$2:$M$2, MATCH(MAX(G1871:L1871), G1871:L1871,0))</f>
        <v>0</v>
      </c>
      <c r="N1871">
        <v>2</v>
      </c>
      <c r="O1871">
        <v>3</v>
      </c>
      <c r="P1871">
        <v>1</v>
      </c>
      <c r="Q1871">
        <v>6</v>
      </c>
      <c r="R1871">
        <v>6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3</v>
      </c>
      <c r="Z1871">
        <v>11</v>
      </c>
      <c r="AA1871">
        <v>0</v>
      </c>
      <c r="AB1871">
        <v>71</v>
      </c>
      <c r="AC1871" t="str" cm="1">
        <f t="array" ref="AC1871">_xlfn.IFS(AB1871 &lt; 30, "&lt; 30", AB1871 &lt; 40, "30-39", AB1871 &lt; 50, "40-49", AB1871 &gt;= 50, "50+")</f>
        <v>50+</v>
      </c>
      <c r="AD1871">
        <v>2411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 t="str" cm="1">
        <f t="array" ref="AJ187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87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71">
        <v>0</v>
      </c>
      <c r="AM1871">
        <v>0</v>
      </c>
      <c r="AN1871">
        <v>1</v>
      </c>
      <c r="AO1871">
        <v>0</v>
      </c>
      <c r="AP1871">
        <v>0</v>
      </c>
      <c r="AQ1871" t="str" cm="1">
        <f t="array" ref="AQ187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71" t="str" cm="1">
        <f t="array" ref="AR187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71">
        <v>221</v>
      </c>
      <c r="AT1871">
        <v>206</v>
      </c>
      <c r="AU1871">
        <v>0</v>
      </c>
      <c r="AV1871">
        <v>1</v>
      </c>
      <c r="AW1871" t="s">
        <v>47</v>
      </c>
      <c r="AX1871" t="s">
        <v>13</v>
      </c>
      <c r="AY1871" t="str">
        <f t="shared" si="262"/>
        <v>Store</v>
      </c>
      <c r="AZ1871">
        <v>10</v>
      </c>
      <c r="BA1871" t="s">
        <v>44</v>
      </c>
      <c r="BB1871">
        <f t="shared" si="263"/>
        <v>10</v>
      </c>
      <c r="BC1871">
        <f t="shared" si="264"/>
        <v>236</v>
      </c>
      <c r="BD1871">
        <f t="shared" si="265"/>
        <v>8</v>
      </c>
      <c r="BE1871">
        <f t="shared" si="266"/>
        <v>4</v>
      </c>
      <c r="BF1871">
        <f t="shared" si="267"/>
        <v>4</v>
      </c>
      <c r="BG1871">
        <f t="shared" si="268"/>
        <v>16</v>
      </c>
      <c r="BH1871">
        <f t="shared" si="269"/>
        <v>5</v>
      </c>
      <c r="BI1871" t="str">
        <f>VLOOKUP(BH1871,'Additional Data'!$E$1:$F$12,2,FALSE)</f>
        <v>Loyal Customer</v>
      </c>
      <c r="BJ1871" t="str">
        <f>IF(G1871 &lt;= 'Additional Data'!$Q$2, "Low", IF(G1871 &lt;= 'Additional Data'!$Q$3, "Medium", "High"))</f>
        <v>Medium</v>
      </c>
      <c r="BK1871" t="str">
        <f>IF(K1871 &lt;= 'Additional Data'!$V$2, "Low", IF(K1871 &lt;= 'Additional Data'!$V$3, "Medium", "High"))</f>
        <v>Medium</v>
      </c>
      <c r="BL1871" t="str">
        <f>IF(L1871 &lt;= 'Additional Data'!$AA$2, "Low", IF(L1871 &lt;= 'Additional Data'!$AA$3, "Medium", "High"))</f>
        <v>Medium</v>
      </c>
      <c r="BM1871">
        <v>1870</v>
      </c>
    </row>
    <row r="1872" spans="1:65" x14ac:dyDescent="0.25">
      <c r="A1872">
        <v>24882</v>
      </c>
      <c r="B1872" t="str">
        <f>IF(A1872 &lt;= 'Additional Data'!$B$2,"Low", IF(A1872 &lt;='Additional Data'!$B$3, "Medium", "High"))</f>
        <v>Low</v>
      </c>
      <c r="C1872">
        <v>1</v>
      </c>
      <c r="D1872">
        <v>0</v>
      </c>
      <c r="E1872">
        <v>52</v>
      </c>
      <c r="F1872" t="str">
        <f t="shared" si="261"/>
        <v>Mid</v>
      </c>
      <c r="G1872">
        <v>1</v>
      </c>
      <c r="H1872">
        <v>4</v>
      </c>
      <c r="I1872">
        <v>10</v>
      </c>
      <c r="J1872">
        <v>29</v>
      </c>
      <c r="K1872">
        <v>0</v>
      </c>
      <c r="L1872">
        <v>36</v>
      </c>
      <c r="M1872">
        <f>INDEX('Additional Data'!$H$2:$M$2, MATCH(MAX(G1872:L1872), G1872:L1872,0))</f>
        <v>0</v>
      </c>
      <c r="N1872">
        <v>1</v>
      </c>
      <c r="O1872">
        <v>1</v>
      </c>
      <c r="P1872">
        <v>1</v>
      </c>
      <c r="Q1872">
        <v>2</v>
      </c>
      <c r="R1872">
        <v>6</v>
      </c>
      <c r="S1872">
        <v>1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3</v>
      </c>
      <c r="Z1872">
        <v>11</v>
      </c>
      <c r="AA1872">
        <v>0</v>
      </c>
      <c r="AB1872">
        <v>42</v>
      </c>
      <c r="AC1872" t="str" cm="1">
        <f t="array" ref="AC1872">_xlfn.IFS(AB1872 &lt; 30, "&lt; 30", AB1872 &lt; 40, "30-39", AB1872 &lt; 50, "40-49", AB1872 &gt;= 50, "50+")</f>
        <v>40-49</v>
      </c>
      <c r="AD1872">
        <v>2817</v>
      </c>
      <c r="AE1872">
        <v>0</v>
      </c>
      <c r="AF1872">
        <v>0</v>
      </c>
      <c r="AG1872">
        <v>0</v>
      </c>
      <c r="AH1872">
        <v>1</v>
      </c>
      <c r="AI1872">
        <v>0</v>
      </c>
      <c r="AJ1872" t="str" cm="1">
        <f t="array" ref="AJ187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87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72">
        <v>0</v>
      </c>
      <c r="AM1872">
        <v>1</v>
      </c>
      <c r="AN1872">
        <v>0</v>
      </c>
      <c r="AO1872">
        <v>0</v>
      </c>
      <c r="AP1872">
        <v>0</v>
      </c>
      <c r="AQ1872" t="str" cm="1">
        <f t="array" ref="AQ187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872" t="str" cm="1">
        <f t="array" ref="AR187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872">
        <v>44</v>
      </c>
      <c r="AT1872">
        <v>8</v>
      </c>
      <c r="AU1872">
        <v>1</v>
      </c>
      <c r="AV1872">
        <v>1</v>
      </c>
      <c r="AW1872" t="s">
        <v>45</v>
      </c>
      <c r="AX1872" t="s">
        <v>13</v>
      </c>
      <c r="AY1872" t="str">
        <f t="shared" si="262"/>
        <v>Store</v>
      </c>
      <c r="AZ1872">
        <v>4</v>
      </c>
      <c r="BA1872" t="s">
        <v>48</v>
      </c>
      <c r="BB1872">
        <f t="shared" si="263"/>
        <v>4</v>
      </c>
      <c r="BC1872">
        <f t="shared" si="264"/>
        <v>80</v>
      </c>
      <c r="BD1872">
        <f t="shared" si="265"/>
        <v>5</v>
      </c>
      <c r="BE1872">
        <f t="shared" si="266"/>
        <v>0</v>
      </c>
      <c r="BF1872">
        <f t="shared" si="267"/>
        <v>2</v>
      </c>
      <c r="BG1872">
        <f t="shared" si="268"/>
        <v>7</v>
      </c>
      <c r="BH1872">
        <f t="shared" si="269"/>
        <v>1</v>
      </c>
      <c r="BI1872" t="str">
        <f>VLOOKUP(BH1872,'Additional Data'!$E$1:$F$12,2,FALSE)</f>
        <v>Churned Customer</v>
      </c>
      <c r="BJ1872" t="str">
        <f>IF(G1872 &lt;= 'Additional Data'!$Q$2, "Low", IF(G1872 &lt;= 'Additional Data'!$Q$3, "Medium", "High"))</f>
        <v>Low</v>
      </c>
      <c r="BK1872" t="str">
        <f>IF(K1872 &lt;= 'Additional Data'!$V$2, "Low", IF(K1872 &lt;= 'Additional Data'!$V$3, "Medium", "High"))</f>
        <v>Low</v>
      </c>
      <c r="BL1872" t="str">
        <f>IF(L1872 &lt;= 'Additional Data'!$AA$2, "Low", IF(L1872 &lt;= 'Additional Data'!$AA$3, "Medium", "High"))</f>
        <v>Medium</v>
      </c>
      <c r="BM1872">
        <v>1871</v>
      </c>
    </row>
    <row r="1873" spans="1:65" x14ac:dyDescent="0.25">
      <c r="A1873">
        <v>90933</v>
      </c>
      <c r="B1873" t="str">
        <f>IF(A1873 &lt;= 'Additional Data'!$B$2,"Low", IF(A1873 &lt;='Additional Data'!$B$3, "Medium", "High"))</f>
        <v>High</v>
      </c>
      <c r="C1873">
        <v>0</v>
      </c>
      <c r="D1873">
        <v>0</v>
      </c>
      <c r="E1873">
        <v>90</v>
      </c>
      <c r="F1873" t="str">
        <f t="shared" si="261"/>
        <v>Old</v>
      </c>
      <c r="G1873">
        <v>1020</v>
      </c>
      <c r="H1873">
        <v>31</v>
      </c>
      <c r="I1873">
        <v>430</v>
      </c>
      <c r="J1873">
        <v>62</v>
      </c>
      <c r="K1873">
        <v>63</v>
      </c>
      <c r="L1873">
        <v>79</v>
      </c>
      <c r="M1873">
        <f>INDEX('Additional Data'!$H$2:$M$2, MATCH(MAX(G1873:L1873), G1873:L1873,0))</f>
        <v>0</v>
      </c>
      <c r="N1873">
        <v>1</v>
      </c>
      <c r="O1873">
        <v>4</v>
      </c>
      <c r="P1873">
        <v>6</v>
      </c>
      <c r="Q1873">
        <v>4</v>
      </c>
      <c r="R1873">
        <v>1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3</v>
      </c>
      <c r="Z1873">
        <v>11</v>
      </c>
      <c r="AA1873">
        <v>0</v>
      </c>
      <c r="AB1873">
        <v>66</v>
      </c>
      <c r="AC1873" t="str" cm="1">
        <f t="array" ref="AC1873">_xlfn.IFS(AB1873 &lt; 30, "&lt; 30", AB1873 &lt; 40, "30-39", AB1873 &lt; 50, "40-49", AB1873 &gt;= 50, "50+")</f>
        <v>50+</v>
      </c>
      <c r="AD1873">
        <v>2249</v>
      </c>
      <c r="AE1873">
        <v>0</v>
      </c>
      <c r="AF1873">
        <v>0</v>
      </c>
      <c r="AG1873">
        <v>1</v>
      </c>
      <c r="AH1873">
        <v>0</v>
      </c>
      <c r="AI1873">
        <v>0</v>
      </c>
      <c r="AJ1873" t="str" cm="1">
        <f t="array" ref="AJ187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87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73">
        <v>0</v>
      </c>
      <c r="AM1873">
        <v>0</v>
      </c>
      <c r="AN1873">
        <v>0</v>
      </c>
      <c r="AO1873">
        <v>0</v>
      </c>
      <c r="AP1873">
        <v>1</v>
      </c>
      <c r="AQ1873" t="str" cm="1">
        <f t="array" ref="AQ187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73" t="str" cm="1">
        <f t="array" ref="AR187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73">
        <v>1606</v>
      </c>
      <c r="AT1873">
        <v>1527</v>
      </c>
      <c r="AU1873">
        <v>1</v>
      </c>
      <c r="AV1873">
        <v>0</v>
      </c>
      <c r="AW1873" t="s">
        <v>43</v>
      </c>
      <c r="AX1873" t="s">
        <v>12</v>
      </c>
      <c r="AY1873" t="str">
        <f t="shared" si="262"/>
        <v>Catalog</v>
      </c>
      <c r="AZ1873">
        <v>14</v>
      </c>
      <c r="BA1873" t="s">
        <v>48</v>
      </c>
      <c r="BB1873">
        <f t="shared" si="263"/>
        <v>14</v>
      </c>
      <c r="BC1873">
        <f t="shared" si="264"/>
        <v>1685</v>
      </c>
      <c r="BD1873">
        <f t="shared" si="265"/>
        <v>0.99999999999999978</v>
      </c>
      <c r="BE1873">
        <f t="shared" si="266"/>
        <v>5</v>
      </c>
      <c r="BF1873">
        <f t="shared" si="267"/>
        <v>9</v>
      </c>
      <c r="BG1873">
        <f t="shared" si="268"/>
        <v>15</v>
      </c>
      <c r="BH1873">
        <f t="shared" si="269"/>
        <v>4</v>
      </c>
      <c r="BI1873" t="str">
        <f>VLOOKUP(BH1873,'Additional Data'!$E$1:$F$12,2,FALSE)</f>
        <v>At Risk</v>
      </c>
      <c r="BJ1873" t="str">
        <f>IF(G1873 &lt;= 'Additional Data'!$Q$2, "Low", IF(G1873 &lt;= 'Additional Data'!$Q$3, "Medium", "High"))</f>
        <v>High</v>
      </c>
      <c r="BK1873" t="str">
        <f>IF(K1873 &lt;= 'Additional Data'!$V$2, "Low", IF(K1873 &lt;= 'Additional Data'!$V$3, "Medium", "High"))</f>
        <v>High</v>
      </c>
      <c r="BL1873" t="str">
        <f>IF(L1873 &lt;= 'Additional Data'!$AA$2, "Low", IF(L1873 &lt;= 'Additional Data'!$AA$3, "Medium", "High"))</f>
        <v>High</v>
      </c>
      <c r="BM1873">
        <v>1872</v>
      </c>
    </row>
    <row r="1874" spans="1:65" x14ac:dyDescent="0.25">
      <c r="A1874">
        <v>113734</v>
      </c>
      <c r="B1874" t="str">
        <f>IF(A1874 &lt;= 'Additional Data'!$B$2,"Low", IF(A1874 &lt;='Additional Data'!$B$3, "Medium", "High"))</f>
        <v>High</v>
      </c>
      <c r="C1874">
        <v>0</v>
      </c>
      <c r="D1874">
        <v>0</v>
      </c>
      <c r="E1874">
        <v>9</v>
      </c>
      <c r="F1874" t="str">
        <f t="shared" si="261"/>
        <v>Recent</v>
      </c>
      <c r="G1874">
        <v>6</v>
      </c>
      <c r="H1874">
        <v>2</v>
      </c>
      <c r="I1874">
        <v>3</v>
      </c>
      <c r="J1874">
        <v>1</v>
      </c>
      <c r="K1874">
        <v>262</v>
      </c>
      <c r="L1874">
        <v>3</v>
      </c>
      <c r="M1874">
        <f>INDEX('Additional Data'!$H$2:$M$2, MATCH(MAX(G1874:L1874), G1874:L1874,0))</f>
        <v>0</v>
      </c>
      <c r="N1874">
        <v>0</v>
      </c>
      <c r="O1874">
        <v>27</v>
      </c>
      <c r="P1874">
        <v>0</v>
      </c>
      <c r="Q1874">
        <v>0</v>
      </c>
      <c r="R1874">
        <v>1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3</v>
      </c>
      <c r="Z1874">
        <v>11</v>
      </c>
      <c r="AA1874">
        <v>0</v>
      </c>
      <c r="AB1874">
        <v>75</v>
      </c>
      <c r="AC1874" t="str" cm="1">
        <f t="array" ref="AC1874">_xlfn.IFS(AB1874 &lt; 30, "&lt; 30", AB1874 &lt; 40, "30-39", AB1874 &lt; 50, "40-49", AB1874 &gt;= 50, "50+")</f>
        <v>50+</v>
      </c>
      <c r="AD1874">
        <v>2191</v>
      </c>
      <c r="AE1874">
        <v>0</v>
      </c>
      <c r="AF1874">
        <v>0</v>
      </c>
      <c r="AG1874">
        <v>1</v>
      </c>
      <c r="AH1874">
        <v>0</v>
      </c>
      <c r="AI1874">
        <v>0</v>
      </c>
      <c r="AJ1874" t="str" cm="1">
        <f t="array" ref="AJ187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87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74">
        <v>0</v>
      </c>
      <c r="AM1874">
        <v>0</v>
      </c>
      <c r="AN1874">
        <v>0</v>
      </c>
      <c r="AO1874">
        <v>0</v>
      </c>
      <c r="AP1874">
        <v>1</v>
      </c>
      <c r="AQ1874" t="str" cm="1">
        <f t="array" ref="AQ187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74" t="str" cm="1">
        <f t="array" ref="AR187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74">
        <v>274</v>
      </c>
      <c r="AT1874">
        <v>271</v>
      </c>
      <c r="AU1874">
        <v>0</v>
      </c>
      <c r="AV1874">
        <v>0</v>
      </c>
      <c r="AW1874" t="s">
        <v>47</v>
      </c>
      <c r="AX1874" t="s">
        <v>11</v>
      </c>
      <c r="AY1874" t="str">
        <f t="shared" si="262"/>
        <v>Web</v>
      </c>
      <c r="AZ1874">
        <v>27</v>
      </c>
      <c r="BA1874" t="s">
        <v>44</v>
      </c>
      <c r="BB1874">
        <f t="shared" si="263"/>
        <v>27</v>
      </c>
      <c r="BC1874">
        <f t="shared" si="264"/>
        <v>277</v>
      </c>
      <c r="BD1874">
        <f t="shared" si="265"/>
        <v>10</v>
      </c>
      <c r="BE1874">
        <f t="shared" si="266"/>
        <v>9</v>
      </c>
      <c r="BF1874">
        <f t="shared" si="267"/>
        <v>4</v>
      </c>
      <c r="BG1874">
        <f t="shared" si="268"/>
        <v>23</v>
      </c>
      <c r="BH1874">
        <f t="shared" si="269"/>
        <v>8</v>
      </c>
      <c r="BI1874" t="str">
        <f>VLOOKUP(BH1874,'Additional Data'!$E$1:$F$12,2,FALSE)</f>
        <v>Top Customer</v>
      </c>
      <c r="BJ1874" t="str">
        <f>IF(G1874 &lt;= 'Additional Data'!$Q$2, "Low", IF(G1874 &lt;= 'Additional Data'!$Q$3, "Medium", "High"))</f>
        <v>Low</v>
      </c>
      <c r="BK1874" t="str">
        <f>IF(K1874 &lt;= 'Additional Data'!$V$2, "Low", IF(K1874 &lt;= 'Additional Data'!$V$3, "Medium", "High"))</f>
        <v>High</v>
      </c>
      <c r="BL1874" t="str">
        <f>IF(L1874 &lt;= 'Additional Data'!$AA$2, "Low", IF(L1874 &lt;= 'Additional Data'!$AA$3, "Medium", "High"))</f>
        <v>Low</v>
      </c>
      <c r="BM1874">
        <v>1873</v>
      </c>
    </row>
    <row r="1875" spans="1:65" x14ac:dyDescent="0.25">
      <c r="A1875">
        <v>59292</v>
      </c>
      <c r="B1875" t="str">
        <f>IF(A1875 &lt;= 'Additional Data'!$B$2,"Low", IF(A1875 &lt;='Additional Data'!$B$3, "Medium", "High"))</f>
        <v>Medium</v>
      </c>
      <c r="C1875">
        <v>0</v>
      </c>
      <c r="D1875">
        <v>1</v>
      </c>
      <c r="E1875">
        <v>71</v>
      </c>
      <c r="F1875" t="str">
        <f t="shared" si="261"/>
        <v>Old</v>
      </c>
      <c r="G1875">
        <v>378</v>
      </c>
      <c r="H1875">
        <v>14</v>
      </c>
      <c r="I1875">
        <v>68</v>
      </c>
      <c r="J1875">
        <v>19</v>
      </c>
      <c r="K1875">
        <v>14</v>
      </c>
      <c r="L1875">
        <v>14</v>
      </c>
      <c r="M1875">
        <f>INDEX('Additional Data'!$H$2:$M$2, MATCH(MAX(G1875:L1875), G1875:L1875,0))</f>
        <v>0</v>
      </c>
      <c r="N1875">
        <v>2</v>
      </c>
      <c r="O1875">
        <v>3</v>
      </c>
      <c r="P1875">
        <v>5</v>
      </c>
      <c r="Q1875">
        <v>8</v>
      </c>
      <c r="R1875">
        <v>3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3</v>
      </c>
      <c r="Z1875">
        <v>11</v>
      </c>
      <c r="AA1875">
        <v>0</v>
      </c>
      <c r="AB1875">
        <v>70</v>
      </c>
      <c r="AC1875" t="str" cm="1">
        <f t="array" ref="AC1875">_xlfn.IFS(AB1875 &lt; 30, "&lt; 30", AB1875 &lt; 40, "30-39", AB1875 &lt; 50, "40-49", AB1875 &gt;= 50, "50+")</f>
        <v>50+</v>
      </c>
      <c r="AD1875">
        <v>2540</v>
      </c>
      <c r="AE1875">
        <v>0</v>
      </c>
      <c r="AF1875">
        <v>0</v>
      </c>
      <c r="AG1875">
        <v>0</v>
      </c>
      <c r="AH1875">
        <v>1</v>
      </c>
      <c r="AI1875">
        <v>0</v>
      </c>
      <c r="AJ1875" t="str" cm="1">
        <f t="array" ref="AJ187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87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75">
        <v>0</v>
      </c>
      <c r="AM1875">
        <v>0</v>
      </c>
      <c r="AN1875">
        <v>0</v>
      </c>
      <c r="AO1875">
        <v>0</v>
      </c>
      <c r="AP1875">
        <v>1</v>
      </c>
      <c r="AQ1875" t="str" cm="1">
        <f t="array" ref="AQ187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75" t="str" cm="1">
        <f t="array" ref="AR187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75">
        <v>493</v>
      </c>
      <c r="AT1875">
        <v>479</v>
      </c>
      <c r="AU1875">
        <v>0</v>
      </c>
      <c r="AV1875">
        <v>1</v>
      </c>
      <c r="AW1875" t="s">
        <v>46</v>
      </c>
      <c r="AX1875" t="s">
        <v>13</v>
      </c>
      <c r="AY1875" t="str">
        <f t="shared" si="262"/>
        <v>Store</v>
      </c>
      <c r="AZ1875">
        <v>16</v>
      </c>
      <c r="BA1875" t="s">
        <v>44</v>
      </c>
      <c r="BB1875">
        <f t="shared" si="263"/>
        <v>16</v>
      </c>
      <c r="BC1875">
        <f t="shared" si="264"/>
        <v>507</v>
      </c>
      <c r="BD1875">
        <f t="shared" si="265"/>
        <v>3.0000000000000004</v>
      </c>
      <c r="BE1875">
        <f t="shared" si="266"/>
        <v>6</v>
      </c>
      <c r="BF1875">
        <f t="shared" si="267"/>
        <v>5</v>
      </c>
      <c r="BG1875">
        <f t="shared" si="268"/>
        <v>14</v>
      </c>
      <c r="BH1875">
        <f t="shared" si="269"/>
        <v>4</v>
      </c>
      <c r="BI1875" t="str">
        <f>VLOOKUP(BH1875,'Additional Data'!$E$1:$F$12,2,FALSE)</f>
        <v>At Risk</v>
      </c>
      <c r="BJ1875" t="str">
        <f>IF(G1875 &lt;= 'Additional Data'!$Q$2, "Low", IF(G1875 &lt;= 'Additional Data'!$Q$3, "Medium", "High"))</f>
        <v>Medium</v>
      </c>
      <c r="BK1875" t="str">
        <f>IF(K1875 &lt;= 'Additional Data'!$V$2, "Low", IF(K1875 &lt;= 'Additional Data'!$V$3, "Medium", "High"))</f>
        <v>Medium</v>
      </c>
      <c r="BL1875" t="str">
        <f>IF(L1875 &lt;= 'Additional Data'!$AA$2, "Low", IF(L1875 &lt;= 'Additional Data'!$AA$3, "Medium", "High"))</f>
        <v>Medium</v>
      </c>
      <c r="BM1875">
        <v>1874</v>
      </c>
    </row>
    <row r="1876" spans="1:65" x14ac:dyDescent="0.25">
      <c r="A1876">
        <v>45759</v>
      </c>
      <c r="B1876" t="str">
        <f>IF(A1876 &lt;= 'Additional Data'!$B$2,"Low", IF(A1876 &lt;='Additional Data'!$B$3, "Medium", "High"))</f>
        <v>Medium</v>
      </c>
      <c r="C1876">
        <v>1</v>
      </c>
      <c r="D1876">
        <v>1</v>
      </c>
      <c r="E1876">
        <v>13</v>
      </c>
      <c r="F1876" t="str">
        <f t="shared" si="261"/>
        <v>Recent</v>
      </c>
      <c r="G1876">
        <v>42</v>
      </c>
      <c r="H1876">
        <v>1</v>
      </c>
      <c r="I1876">
        <v>18</v>
      </c>
      <c r="J1876">
        <v>3</v>
      </c>
      <c r="K1876">
        <v>0</v>
      </c>
      <c r="L1876">
        <v>4</v>
      </c>
      <c r="M1876">
        <f>INDEX('Additional Data'!$H$2:$M$2, MATCH(MAX(G1876:L1876), G1876:L1876,0))</f>
        <v>0</v>
      </c>
      <c r="N1876">
        <v>2</v>
      </c>
      <c r="O1876">
        <v>2</v>
      </c>
      <c r="P1876">
        <v>0</v>
      </c>
      <c r="Q1876">
        <v>3</v>
      </c>
      <c r="R1876">
        <v>7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3</v>
      </c>
      <c r="Z1876">
        <v>11</v>
      </c>
      <c r="AA1876">
        <v>0</v>
      </c>
      <c r="AB1876">
        <v>56</v>
      </c>
      <c r="AC1876" t="str" cm="1">
        <f t="array" ref="AC1876">_xlfn.IFS(AB1876 &lt; 30, "&lt; 30", AB1876 &lt; 40, "30-39", AB1876 &lt; 50, "40-49", AB1876 &gt;= 50, "50+")</f>
        <v>50+</v>
      </c>
      <c r="AD1876">
        <v>2650</v>
      </c>
      <c r="AE1876">
        <v>0</v>
      </c>
      <c r="AF1876">
        <v>1</v>
      </c>
      <c r="AG1876">
        <v>0</v>
      </c>
      <c r="AH1876">
        <v>0</v>
      </c>
      <c r="AI1876">
        <v>0</v>
      </c>
      <c r="AJ1876" t="str" cm="1">
        <f t="array" ref="AJ187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7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76">
        <v>0</v>
      </c>
      <c r="AM1876">
        <v>0</v>
      </c>
      <c r="AN1876">
        <v>0</v>
      </c>
      <c r="AO1876">
        <v>0</v>
      </c>
      <c r="AP1876">
        <v>1</v>
      </c>
      <c r="AQ1876" t="str" cm="1">
        <f t="array" ref="AQ187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76" t="str" cm="1">
        <f t="array" ref="AR187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76">
        <v>64</v>
      </c>
      <c r="AT1876">
        <v>60</v>
      </c>
      <c r="AU1876">
        <v>0</v>
      </c>
      <c r="AV1876">
        <v>2</v>
      </c>
      <c r="AW1876" t="s">
        <v>47</v>
      </c>
      <c r="AX1876" t="s">
        <v>13</v>
      </c>
      <c r="AY1876" t="str">
        <f t="shared" si="262"/>
        <v>Store</v>
      </c>
      <c r="AZ1876">
        <v>5</v>
      </c>
      <c r="BA1876" t="s">
        <v>44</v>
      </c>
      <c r="BB1876">
        <f t="shared" si="263"/>
        <v>5</v>
      </c>
      <c r="BC1876">
        <f t="shared" si="264"/>
        <v>68</v>
      </c>
      <c r="BD1876">
        <f t="shared" si="265"/>
        <v>9</v>
      </c>
      <c r="BE1876">
        <f t="shared" si="266"/>
        <v>1</v>
      </c>
      <c r="BF1876">
        <f t="shared" si="267"/>
        <v>2</v>
      </c>
      <c r="BG1876">
        <f t="shared" si="268"/>
        <v>12</v>
      </c>
      <c r="BH1876">
        <f t="shared" si="269"/>
        <v>3</v>
      </c>
      <c r="BI1876" t="str">
        <f>VLOOKUP(BH1876,'Additional Data'!$E$1:$F$12,2,FALSE)</f>
        <v>At Risk</v>
      </c>
      <c r="BJ1876" t="str">
        <f>IF(G1876 &lt;= 'Additional Data'!$Q$2, "Low", IF(G1876 &lt;= 'Additional Data'!$Q$3, "Medium", "High"))</f>
        <v>Medium</v>
      </c>
      <c r="BK1876" t="str">
        <f>IF(K1876 &lt;= 'Additional Data'!$V$2, "Low", IF(K1876 &lt;= 'Additional Data'!$V$3, "Medium", "High"))</f>
        <v>Low</v>
      </c>
      <c r="BL1876" t="str">
        <f>IF(L1876 &lt;= 'Additional Data'!$AA$2, "Low", IF(L1876 &lt;= 'Additional Data'!$AA$3, "Medium", "High"))</f>
        <v>Low</v>
      </c>
      <c r="BM1876">
        <v>1875</v>
      </c>
    </row>
    <row r="1877" spans="1:65" x14ac:dyDescent="0.25">
      <c r="A1877">
        <v>22148</v>
      </c>
      <c r="B1877" t="str">
        <f>IF(A1877 &lt;= 'Additional Data'!$B$2,"Low", IF(A1877 &lt;='Additional Data'!$B$3, "Medium", "High"))</f>
        <v>Low</v>
      </c>
      <c r="C1877">
        <v>0</v>
      </c>
      <c r="D1877">
        <v>0</v>
      </c>
      <c r="E1877">
        <v>16</v>
      </c>
      <c r="F1877" t="str">
        <f t="shared" si="261"/>
        <v>Recent</v>
      </c>
      <c r="G1877">
        <v>15</v>
      </c>
      <c r="H1877">
        <v>5</v>
      </c>
      <c r="I1877">
        <v>14</v>
      </c>
      <c r="J1877">
        <v>0</v>
      </c>
      <c r="K1877">
        <v>4</v>
      </c>
      <c r="L1877">
        <v>11</v>
      </c>
      <c r="M1877">
        <f>INDEX('Additional Data'!$H$2:$M$2, MATCH(MAX(G1877:L1877), G1877:L1877,0))</f>
        <v>0</v>
      </c>
      <c r="N1877">
        <v>1</v>
      </c>
      <c r="O1877">
        <v>1</v>
      </c>
      <c r="P1877">
        <v>0</v>
      </c>
      <c r="Q1877">
        <v>3</v>
      </c>
      <c r="R1877">
        <v>7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3</v>
      </c>
      <c r="Z1877">
        <v>11</v>
      </c>
      <c r="AA1877">
        <v>0</v>
      </c>
      <c r="AB1877">
        <v>37</v>
      </c>
      <c r="AC1877" t="str" cm="1">
        <f t="array" ref="AC1877">_xlfn.IFS(AB1877 &lt; 30, "&lt; 30", AB1877 &lt; 40, "30-39", AB1877 &lt; 50, "40-49", AB1877 &gt;= 50, "50+")</f>
        <v>30-39</v>
      </c>
      <c r="AD1877">
        <v>2236</v>
      </c>
      <c r="AE1877">
        <v>0</v>
      </c>
      <c r="AF1877">
        <v>0</v>
      </c>
      <c r="AG1877">
        <v>1</v>
      </c>
      <c r="AH1877">
        <v>0</v>
      </c>
      <c r="AI1877">
        <v>0</v>
      </c>
      <c r="AJ1877" t="str" cm="1">
        <f t="array" ref="AJ187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87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77">
        <v>0</v>
      </c>
      <c r="AM1877">
        <v>0</v>
      </c>
      <c r="AN1877">
        <v>1</v>
      </c>
      <c r="AO1877">
        <v>0</v>
      </c>
      <c r="AP1877">
        <v>0</v>
      </c>
      <c r="AQ1877" t="str" cm="1">
        <f t="array" ref="AQ187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77" t="str" cm="1">
        <f t="array" ref="AR187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77">
        <v>38</v>
      </c>
      <c r="AT1877">
        <v>27</v>
      </c>
      <c r="AU1877">
        <v>0</v>
      </c>
      <c r="AV1877">
        <v>0</v>
      </c>
      <c r="AW1877" t="s">
        <v>45</v>
      </c>
      <c r="AX1877" t="s">
        <v>13</v>
      </c>
      <c r="AY1877" t="str">
        <f t="shared" si="262"/>
        <v>Store</v>
      </c>
      <c r="AZ1877">
        <v>4</v>
      </c>
      <c r="BA1877" t="s">
        <v>44</v>
      </c>
      <c r="BB1877">
        <f t="shared" si="263"/>
        <v>4</v>
      </c>
      <c r="BC1877">
        <f t="shared" si="264"/>
        <v>49</v>
      </c>
      <c r="BD1877">
        <f t="shared" si="265"/>
        <v>9</v>
      </c>
      <c r="BE1877">
        <f t="shared" si="266"/>
        <v>0</v>
      </c>
      <c r="BF1877">
        <f t="shared" si="267"/>
        <v>1</v>
      </c>
      <c r="BG1877">
        <f t="shared" si="268"/>
        <v>10</v>
      </c>
      <c r="BH1877">
        <f t="shared" si="269"/>
        <v>2</v>
      </c>
      <c r="BI1877" t="str">
        <f>VLOOKUP(BH1877,'Additional Data'!$E$1:$F$12,2,FALSE)</f>
        <v>Churned Customer</v>
      </c>
      <c r="BJ1877" t="str">
        <f>IF(G1877 &lt;= 'Additional Data'!$Q$2, "Low", IF(G1877 &lt;= 'Additional Data'!$Q$3, "Medium", "High"))</f>
        <v>Low</v>
      </c>
      <c r="BK1877" t="str">
        <f>IF(K1877 &lt;= 'Additional Data'!$V$2, "Low", IF(K1877 &lt;= 'Additional Data'!$V$3, "Medium", "High"))</f>
        <v>Medium</v>
      </c>
      <c r="BL1877" t="str">
        <f>IF(L1877 &lt;= 'Additional Data'!$AA$2, "Low", IF(L1877 &lt;= 'Additional Data'!$AA$3, "Medium", "High"))</f>
        <v>Medium</v>
      </c>
      <c r="BM1877">
        <v>1876</v>
      </c>
    </row>
    <row r="1878" spans="1:65" x14ac:dyDescent="0.25">
      <c r="A1878">
        <v>73395</v>
      </c>
      <c r="B1878" t="str">
        <f>IF(A1878 &lt;= 'Additional Data'!$B$2,"Low", IF(A1878 &lt;='Additional Data'!$B$3, "Medium", "High"))</f>
        <v>High</v>
      </c>
      <c r="C1878">
        <v>0</v>
      </c>
      <c r="D1878">
        <v>0</v>
      </c>
      <c r="E1878">
        <v>94</v>
      </c>
      <c r="F1878" t="str">
        <f t="shared" si="261"/>
        <v>Old</v>
      </c>
      <c r="G1878">
        <v>272</v>
      </c>
      <c r="H1878">
        <v>7</v>
      </c>
      <c r="I1878">
        <v>80</v>
      </c>
      <c r="J1878">
        <v>20</v>
      </c>
      <c r="K1878">
        <v>7</v>
      </c>
      <c r="L1878">
        <v>11</v>
      </c>
      <c r="M1878">
        <f>INDEX('Additional Data'!$H$2:$M$2, MATCH(MAX(G1878:L1878), G1878:L1878,0))</f>
        <v>0</v>
      </c>
      <c r="N1878">
        <v>1</v>
      </c>
      <c r="O1878">
        <v>4</v>
      </c>
      <c r="P1878">
        <v>4</v>
      </c>
      <c r="Q1878">
        <v>6</v>
      </c>
      <c r="R1878">
        <v>2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3</v>
      </c>
      <c r="Z1878">
        <v>11</v>
      </c>
      <c r="AA1878">
        <v>0</v>
      </c>
      <c r="AB1878">
        <v>33</v>
      </c>
      <c r="AC1878" t="str" cm="1">
        <f t="array" ref="AC1878">_xlfn.IFS(AB1878 &lt; 30, "&lt; 30", AB1878 &lt; 40, "30-39", AB1878 &lt; 50, "40-49", AB1878 &gt;= 50, "50+")</f>
        <v>30-39</v>
      </c>
      <c r="AD1878">
        <v>2262</v>
      </c>
      <c r="AE1878">
        <v>0</v>
      </c>
      <c r="AF1878">
        <v>1</v>
      </c>
      <c r="AG1878">
        <v>0</v>
      </c>
      <c r="AH1878">
        <v>0</v>
      </c>
      <c r="AI1878">
        <v>0</v>
      </c>
      <c r="AJ1878" t="str" cm="1">
        <f t="array" ref="AJ187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7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78">
        <v>0</v>
      </c>
      <c r="AM1878">
        <v>0</v>
      </c>
      <c r="AN1878">
        <v>0</v>
      </c>
      <c r="AO1878">
        <v>1</v>
      </c>
      <c r="AP1878">
        <v>0</v>
      </c>
      <c r="AQ1878" t="str" cm="1">
        <f t="array" ref="AQ187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878" t="str" cm="1">
        <f t="array" ref="AR187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78">
        <v>386</v>
      </c>
      <c r="AT1878">
        <v>375</v>
      </c>
      <c r="AU1878">
        <v>0</v>
      </c>
      <c r="AV1878">
        <v>0</v>
      </c>
      <c r="AW1878" t="s">
        <v>46</v>
      </c>
      <c r="AX1878" t="s">
        <v>13</v>
      </c>
      <c r="AY1878" t="str">
        <f t="shared" si="262"/>
        <v>Store</v>
      </c>
      <c r="AZ1878">
        <v>14</v>
      </c>
      <c r="BA1878" t="s">
        <v>44</v>
      </c>
      <c r="BB1878">
        <f t="shared" si="263"/>
        <v>14</v>
      </c>
      <c r="BC1878">
        <f t="shared" si="264"/>
        <v>397</v>
      </c>
      <c r="BD1878">
        <f t="shared" si="265"/>
        <v>0.99999999999999978</v>
      </c>
      <c r="BE1878">
        <f t="shared" si="266"/>
        <v>5</v>
      </c>
      <c r="BF1878">
        <f t="shared" si="267"/>
        <v>4</v>
      </c>
      <c r="BG1878">
        <f t="shared" si="268"/>
        <v>10</v>
      </c>
      <c r="BH1878">
        <f t="shared" si="269"/>
        <v>2</v>
      </c>
      <c r="BI1878" t="str">
        <f>VLOOKUP(BH1878,'Additional Data'!$E$1:$F$12,2,FALSE)</f>
        <v>Churned Customer</v>
      </c>
      <c r="BJ1878" t="str">
        <f>IF(G1878 &lt;= 'Additional Data'!$Q$2, "Low", IF(G1878 &lt;= 'Additional Data'!$Q$3, "Medium", "High"))</f>
        <v>Medium</v>
      </c>
      <c r="BK1878" t="str">
        <f>IF(K1878 &lt;= 'Additional Data'!$V$2, "Low", IF(K1878 &lt;= 'Additional Data'!$V$3, "Medium", "High"))</f>
        <v>Medium</v>
      </c>
      <c r="BL1878" t="str">
        <f>IF(L1878 &lt;= 'Additional Data'!$AA$2, "Low", IF(L1878 &lt;= 'Additional Data'!$AA$3, "Medium", "High"))</f>
        <v>Medium</v>
      </c>
      <c r="BM1878">
        <v>1877</v>
      </c>
    </row>
    <row r="1879" spans="1:65" x14ac:dyDescent="0.25">
      <c r="A1879">
        <v>29819</v>
      </c>
      <c r="B1879" t="str">
        <f>IF(A1879 &lt;= 'Additional Data'!$B$2,"Low", IF(A1879 &lt;='Additional Data'!$B$3, "Medium", "High"))</f>
        <v>Low</v>
      </c>
      <c r="C1879">
        <v>1</v>
      </c>
      <c r="D1879">
        <v>0</v>
      </c>
      <c r="E1879">
        <v>77</v>
      </c>
      <c r="F1879" t="str">
        <f t="shared" si="261"/>
        <v>Old</v>
      </c>
      <c r="G1879">
        <v>9</v>
      </c>
      <c r="H1879">
        <v>1</v>
      </c>
      <c r="I1879">
        <v>24</v>
      </c>
      <c r="J1879">
        <v>2</v>
      </c>
      <c r="K1879">
        <v>1</v>
      </c>
      <c r="L1879">
        <v>2</v>
      </c>
      <c r="M1879">
        <f>INDEX('Additional Data'!$H$2:$M$2, MATCH(MAX(G1879:L1879), G1879:L1879,0))</f>
        <v>0</v>
      </c>
      <c r="N1879">
        <v>3</v>
      </c>
      <c r="O1879">
        <v>3</v>
      </c>
      <c r="P1879">
        <v>0</v>
      </c>
      <c r="Q1879">
        <v>3</v>
      </c>
      <c r="R1879">
        <v>6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3</v>
      </c>
      <c r="Z1879">
        <v>11</v>
      </c>
      <c r="AA1879">
        <v>0</v>
      </c>
      <c r="AB1879">
        <v>49</v>
      </c>
      <c r="AC1879" t="str" cm="1">
        <f t="array" ref="AC1879">_xlfn.IFS(AB1879 &lt; 30, "&lt; 30", AB1879 &lt; 40, "30-39", AB1879 &lt; 50, "40-49", AB1879 &gt;= 50, "50+")</f>
        <v>40-49</v>
      </c>
      <c r="AD1879">
        <v>2407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 t="str" cm="1">
        <f t="array" ref="AJ187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87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79">
        <v>0</v>
      </c>
      <c r="AM1879">
        <v>0</v>
      </c>
      <c r="AN1879">
        <v>1</v>
      </c>
      <c r="AO1879">
        <v>0</v>
      </c>
      <c r="AP1879">
        <v>0</v>
      </c>
      <c r="AQ1879" t="str" cm="1">
        <f t="array" ref="AQ187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79" t="str" cm="1">
        <f t="array" ref="AR187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79">
        <v>37</v>
      </c>
      <c r="AT1879">
        <v>35</v>
      </c>
      <c r="AU1879">
        <v>0</v>
      </c>
      <c r="AV1879">
        <v>1</v>
      </c>
      <c r="AW1879" t="s">
        <v>45</v>
      </c>
      <c r="AX1879" t="s">
        <v>11</v>
      </c>
      <c r="AY1879" t="str">
        <f t="shared" si="262"/>
        <v>Web</v>
      </c>
      <c r="AZ1879">
        <v>6</v>
      </c>
      <c r="BA1879" t="s">
        <v>44</v>
      </c>
      <c r="BB1879">
        <f t="shared" si="263"/>
        <v>6</v>
      </c>
      <c r="BC1879">
        <f t="shared" si="264"/>
        <v>39</v>
      </c>
      <c r="BD1879">
        <f t="shared" si="265"/>
        <v>3.0000000000000004</v>
      </c>
      <c r="BE1879">
        <f t="shared" si="266"/>
        <v>2</v>
      </c>
      <c r="BF1879">
        <f t="shared" si="267"/>
        <v>1</v>
      </c>
      <c r="BG1879">
        <f t="shared" si="268"/>
        <v>6</v>
      </c>
      <c r="BH1879">
        <f t="shared" si="269"/>
        <v>0</v>
      </c>
      <c r="BI1879" t="str">
        <f>VLOOKUP(BH1879,'Additional Data'!$E$1:$F$12,2,FALSE)</f>
        <v>Churned Customer</v>
      </c>
      <c r="BJ1879" t="str">
        <f>IF(G1879 &lt;= 'Additional Data'!$Q$2, "Low", IF(G1879 &lt;= 'Additional Data'!$Q$3, "Medium", "High"))</f>
        <v>Low</v>
      </c>
      <c r="BK1879" t="str">
        <f>IF(K1879 &lt;= 'Additional Data'!$V$2, "Low", IF(K1879 &lt;= 'Additional Data'!$V$3, "Medium", "High"))</f>
        <v>Low</v>
      </c>
      <c r="BL1879" t="str">
        <f>IF(L1879 &lt;= 'Additional Data'!$AA$2, "Low", IF(L1879 &lt;= 'Additional Data'!$AA$3, "Medium", "High"))</f>
        <v>Low</v>
      </c>
      <c r="BM1879">
        <v>1878</v>
      </c>
    </row>
    <row r="1880" spans="1:65" x14ac:dyDescent="0.25">
      <c r="A1880">
        <v>45688</v>
      </c>
      <c r="B1880" t="str">
        <f>IF(A1880 &lt;= 'Additional Data'!$B$2,"Low", IF(A1880 &lt;='Additional Data'!$B$3, "Medium", "High"))</f>
        <v>Medium</v>
      </c>
      <c r="C1880">
        <v>0</v>
      </c>
      <c r="D1880">
        <v>1</v>
      </c>
      <c r="E1880">
        <v>20</v>
      </c>
      <c r="F1880" t="str">
        <f t="shared" si="261"/>
        <v>Recent</v>
      </c>
      <c r="G1880">
        <v>279</v>
      </c>
      <c r="H1880">
        <v>0</v>
      </c>
      <c r="I1880">
        <v>18</v>
      </c>
      <c r="J1880">
        <v>0</v>
      </c>
      <c r="K1880">
        <v>0</v>
      </c>
      <c r="L1880">
        <v>9</v>
      </c>
      <c r="M1880">
        <f>INDEX('Additional Data'!$H$2:$M$2, MATCH(MAX(G1880:L1880), G1880:L1880,0))</f>
        <v>0</v>
      </c>
      <c r="N1880">
        <v>2</v>
      </c>
      <c r="O1880">
        <v>3</v>
      </c>
      <c r="P1880">
        <v>1</v>
      </c>
      <c r="Q1880">
        <v>8</v>
      </c>
      <c r="R1880">
        <v>4</v>
      </c>
      <c r="S1880">
        <v>0</v>
      </c>
      <c r="T1880">
        <v>1</v>
      </c>
      <c r="U1880">
        <v>0</v>
      </c>
      <c r="V1880">
        <v>0</v>
      </c>
      <c r="W1880">
        <v>0</v>
      </c>
      <c r="X1880">
        <v>0</v>
      </c>
      <c r="Y1880">
        <v>3</v>
      </c>
      <c r="Z1880">
        <v>11</v>
      </c>
      <c r="AA1880">
        <v>0</v>
      </c>
      <c r="AB1880">
        <v>52</v>
      </c>
      <c r="AC1880" t="str" cm="1">
        <f t="array" ref="AC1880">_xlfn.IFS(AB1880 &lt; 30, "&lt; 30", AB1880 &lt; 40, "30-39", AB1880 &lt; 50, "40-49", AB1880 &gt;= 50, "50+")</f>
        <v>50+</v>
      </c>
      <c r="AD1880">
        <v>2314</v>
      </c>
      <c r="AE1880">
        <v>0</v>
      </c>
      <c r="AF1880">
        <v>1</v>
      </c>
      <c r="AG1880">
        <v>0</v>
      </c>
      <c r="AH1880">
        <v>0</v>
      </c>
      <c r="AI1880">
        <v>0</v>
      </c>
      <c r="AJ1880" t="str" cm="1">
        <f t="array" ref="AJ188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8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80">
        <v>0</v>
      </c>
      <c r="AM1880">
        <v>0</v>
      </c>
      <c r="AN1880">
        <v>1</v>
      </c>
      <c r="AO1880">
        <v>0</v>
      </c>
      <c r="AP1880">
        <v>0</v>
      </c>
      <c r="AQ1880" t="str" cm="1">
        <f t="array" ref="AQ188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80" t="str" cm="1">
        <f t="array" ref="AR188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80">
        <v>297</v>
      </c>
      <c r="AT1880">
        <v>288</v>
      </c>
      <c r="AU1880">
        <v>1</v>
      </c>
      <c r="AV1880">
        <v>1</v>
      </c>
      <c r="AW1880" t="s">
        <v>47</v>
      </c>
      <c r="AX1880" t="s">
        <v>13</v>
      </c>
      <c r="AY1880" t="str">
        <f t="shared" si="262"/>
        <v>Store</v>
      </c>
      <c r="AZ1880">
        <v>12</v>
      </c>
      <c r="BA1880" t="s">
        <v>48</v>
      </c>
      <c r="BB1880">
        <f t="shared" si="263"/>
        <v>12</v>
      </c>
      <c r="BC1880">
        <f t="shared" si="264"/>
        <v>306</v>
      </c>
      <c r="BD1880">
        <f t="shared" si="265"/>
        <v>8</v>
      </c>
      <c r="BE1880">
        <f t="shared" si="266"/>
        <v>4</v>
      </c>
      <c r="BF1880">
        <f t="shared" si="267"/>
        <v>4</v>
      </c>
      <c r="BG1880">
        <f t="shared" si="268"/>
        <v>16</v>
      </c>
      <c r="BH1880">
        <f t="shared" si="269"/>
        <v>5</v>
      </c>
      <c r="BI1880" t="str">
        <f>VLOOKUP(BH1880,'Additional Data'!$E$1:$F$12,2,FALSE)</f>
        <v>Loyal Customer</v>
      </c>
      <c r="BJ1880" t="str">
        <f>IF(G1880 &lt;= 'Additional Data'!$Q$2, "Low", IF(G1880 &lt;= 'Additional Data'!$Q$3, "Medium", "High"))</f>
        <v>Medium</v>
      </c>
      <c r="BK1880" t="str">
        <f>IF(K1880 &lt;= 'Additional Data'!$V$2, "Low", IF(K1880 &lt;= 'Additional Data'!$V$3, "Medium", "High"))</f>
        <v>Low</v>
      </c>
      <c r="BL1880" t="str">
        <f>IF(L1880 &lt;= 'Additional Data'!$AA$2, "Low", IF(L1880 &lt;= 'Additional Data'!$AA$3, "Medium", "High"))</f>
        <v>Low</v>
      </c>
      <c r="BM1880">
        <v>1879</v>
      </c>
    </row>
    <row r="1881" spans="1:65" x14ac:dyDescent="0.25">
      <c r="A1881">
        <v>62820</v>
      </c>
      <c r="B1881" t="str">
        <f>IF(A1881 &lt;= 'Additional Data'!$B$2,"Low", IF(A1881 &lt;='Additional Data'!$B$3, "Medium", "High"))</f>
        <v>Medium</v>
      </c>
      <c r="C1881">
        <v>0</v>
      </c>
      <c r="D1881">
        <v>0</v>
      </c>
      <c r="E1881">
        <v>51</v>
      </c>
      <c r="F1881" t="str">
        <f t="shared" si="261"/>
        <v>Mid</v>
      </c>
      <c r="G1881">
        <v>398</v>
      </c>
      <c r="H1881">
        <v>61</v>
      </c>
      <c r="I1881">
        <v>265</v>
      </c>
      <c r="J1881">
        <v>138</v>
      </c>
      <c r="K1881">
        <v>61</v>
      </c>
      <c r="L1881">
        <v>53</v>
      </c>
      <c r="M1881">
        <f>INDEX('Additional Data'!$H$2:$M$2, MATCH(MAX(G1881:L1881), G1881:L1881,0))</f>
        <v>0</v>
      </c>
      <c r="N1881">
        <v>1</v>
      </c>
      <c r="O1881">
        <v>3</v>
      </c>
      <c r="P1881">
        <v>4</v>
      </c>
      <c r="Q1881">
        <v>6</v>
      </c>
      <c r="R1881">
        <v>1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3</v>
      </c>
      <c r="Z1881">
        <v>11</v>
      </c>
      <c r="AA1881">
        <v>0</v>
      </c>
      <c r="AB1881">
        <v>66</v>
      </c>
      <c r="AC1881" t="str" cm="1">
        <f t="array" ref="AC1881">_xlfn.IFS(AB1881 &lt; 30, "&lt; 30", AB1881 &lt; 40, "30-39", AB1881 &lt; 50, "40-49", AB1881 &gt;= 50, "50+")</f>
        <v>50+</v>
      </c>
      <c r="AD1881">
        <v>2573</v>
      </c>
      <c r="AE1881">
        <v>0</v>
      </c>
      <c r="AF1881">
        <v>1</v>
      </c>
      <c r="AG1881">
        <v>0</v>
      </c>
      <c r="AH1881">
        <v>0</v>
      </c>
      <c r="AI1881">
        <v>0</v>
      </c>
      <c r="AJ1881" t="str" cm="1">
        <f t="array" ref="AJ188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8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81">
        <v>0</v>
      </c>
      <c r="AM1881">
        <v>0</v>
      </c>
      <c r="AN1881">
        <v>1</v>
      </c>
      <c r="AO1881">
        <v>0</v>
      </c>
      <c r="AP1881">
        <v>0</v>
      </c>
      <c r="AQ1881" t="str" cm="1">
        <f t="array" ref="AQ188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81" t="str" cm="1">
        <f t="array" ref="AR188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81">
        <v>923</v>
      </c>
      <c r="AT1881">
        <v>870</v>
      </c>
      <c r="AU1881">
        <v>0</v>
      </c>
      <c r="AV1881">
        <v>0</v>
      </c>
      <c r="AW1881" t="s">
        <v>46</v>
      </c>
      <c r="AX1881" t="s">
        <v>13</v>
      </c>
      <c r="AY1881" t="str">
        <f t="shared" si="262"/>
        <v>Store</v>
      </c>
      <c r="AZ1881">
        <v>13</v>
      </c>
      <c r="BA1881" t="s">
        <v>44</v>
      </c>
      <c r="BB1881">
        <f t="shared" si="263"/>
        <v>13</v>
      </c>
      <c r="BC1881">
        <f t="shared" si="264"/>
        <v>976</v>
      </c>
      <c r="BD1881">
        <f t="shared" si="265"/>
        <v>5</v>
      </c>
      <c r="BE1881">
        <f t="shared" si="266"/>
        <v>5</v>
      </c>
      <c r="BF1881">
        <f t="shared" si="267"/>
        <v>7</v>
      </c>
      <c r="BG1881">
        <f t="shared" si="268"/>
        <v>17</v>
      </c>
      <c r="BH1881">
        <f t="shared" si="269"/>
        <v>5</v>
      </c>
      <c r="BI1881" t="str">
        <f>VLOOKUP(BH1881,'Additional Data'!$E$1:$F$12,2,FALSE)</f>
        <v>Loyal Customer</v>
      </c>
      <c r="BJ1881" t="str">
        <f>IF(G1881 &lt;= 'Additional Data'!$Q$2, "Low", IF(G1881 &lt;= 'Additional Data'!$Q$3, "Medium", "High"))</f>
        <v>Medium</v>
      </c>
      <c r="BK1881" t="str">
        <f>IF(K1881 &lt;= 'Additional Data'!$V$2, "Low", IF(K1881 &lt;= 'Additional Data'!$V$3, "Medium", "High"))</f>
        <v>High</v>
      </c>
      <c r="BL1881" t="str">
        <f>IF(L1881 &lt;= 'Additional Data'!$AA$2, "Low", IF(L1881 &lt;= 'Additional Data'!$AA$3, "Medium", "High"))</f>
        <v>Medium</v>
      </c>
      <c r="BM1881">
        <v>1880</v>
      </c>
    </row>
    <row r="1882" spans="1:65" x14ac:dyDescent="0.25">
      <c r="A1882">
        <v>60491</v>
      </c>
      <c r="B1882" t="str">
        <f>IF(A1882 &lt;= 'Additional Data'!$B$2,"Low", IF(A1882 &lt;='Additional Data'!$B$3, "Medium", "High"))</f>
        <v>Medium</v>
      </c>
      <c r="C1882">
        <v>0</v>
      </c>
      <c r="D1882">
        <v>1</v>
      </c>
      <c r="E1882">
        <v>81</v>
      </c>
      <c r="F1882" t="str">
        <f t="shared" si="261"/>
        <v>Old</v>
      </c>
      <c r="G1882">
        <v>637</v>
      </c>
      <c r="H1882">
        <v>47</v>
      </c>
      <c r="I1882">
        <v>237</v>
      </c>
      <c r="J1882">
        <v>12</v>
      </c>
      <c r="K1882">
        <v>19</v>
      </c>
      <c r="L1882">
        <v>76</v>
      </c>
      <c r="M1882">
        <f>INDEX('Additional Data'!$H$2:$M$2, MATCH(MAX(G1882:L1882), G1882:L1882,0))</f>
        <v>0</v>
      </c>
      <c r="N1882">
        <v>4</v>
      </c>
      <c r="O1882">
        <v>6</v>
      </c>
      <c r="P1882">
        <v>11</v>
      </c>
      <c r="Q1882">
        <v>7</v>
      </c>
      <c r="R1882">
        <v>5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3</v>
      </c>
      <c r="Z1882">
        <v>11</v>
      </c>
      <c r="AA1882">
        <v>0</v>
      </c>
      <c r="AB1882">
        <v>49</v>
      </c>
      <c r="AC1882" t="str" cm="1">
        <f t="array" ref="AC1882">_xlfn.IFS(AB1882 &lt; 30, "&lt; 30", AB1882 &lt; 40, "30-39", AB1882 &lt; 50, "40-49", AB1882 &gt;= 50, "50+")</f>
        <v>40-49</v>
      </c>
      <c r="AD1882">
        <v>2455</v>
      </c>
      <c r="AE1882">
        <v>0</v>
      </c>
      <c r="AF1882">
        <v>1</v>
      </c>
      <c r="AG1882">
        <v>0</v>
      </c>
      <c r="AH1882">
        <v>0</v>
      </c>
      <c r="AI1882">
        <v>0</v>
      </c>
      <c r="AJ1882" t="str" cm="1">
        <f t="array" ref="AJ188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8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82">
        <v>0</v>
      </c>
      <c r="AM1882">
        <v>0</v>
      </c>
      <c r="AN1882">
        <v>0</v>
      </c>
      <c r="AO1882">
        <v>0</v>
      </c>
      <c r="AP1882">
        <v>1</v>
      </c>
      <c r="AQ1882" t="str" cm="1">
        <f t="array" ref="AQ188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82" t="str" cm="1">
        <f t="array" ref="AR188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82">
        <v>952</v>
      </c>
      <c r="AT1882">
        <v>876</v>
      </c>
      <c r="AU1882">
        <v>0</v>
      </c>
      <c r="AV1882">
        <v>1</v>
      </c>
      <c r="AW1882" t="s">
        <v>46</v>
      </c>
      <c r="AX1882" t="s">
        <v>12</v>
      </c>
      <c r="AY1882" t="str">
        <f t="shared" si="262"/>
        <v>Catalog</v>
      </c>
      <c r="AZ1882">
        <v>24</v>
      </c>
      <c r="BA1882" t="s">
        <v>44</v>
      </c>
      <c r="BB1882">
        <f t="shared" si="263"/>
        <v>24</v>
      </c>
      <c r="BC1882">
        <f t="shared" si="264"/>
        <v>1028</v>
      </c>
      <c r="BD1882">
        <f t="shared" si="265"/>
        <v>1.9999999999999996</v>
      </c>
      <c r="BE1882">
        <f t="shared" si="266"/>
        <v>9</v>
      </c>
      <c r="BF1882">
        <f t="shared" si="267"/>
        <v>7</v>
      </c>
      <c r="BG1882">
        <f t="shared" si="268"/>
        <v>18</v>
      </c>
      <c r="BH1882">
        <f t="shared" si="269"/>
        <v>6</v>
      </c>
      <c r="BI1882" t="str">
        <f>VLOOKUP(BH1882,'Additional Data'!$E$1:$F$12,2,FALSE)</f>
        <v>Loyal Customer</v>
      </c>
      <c r="BJ1882" t="str">
        <f>IF(G1882 &lt;= 'Additional Data'!$Q$2, "Low", IF(G1882 &lt;= 'Additional Data'!$Q$3, "Medium", "High"))</f>
        <v>High</v>
      </c>
      <c r="BK1882" t="str">
        <f>IF(K1882 &lt;= 'Additional Data'!$V$2, "Low", IF(K1882 &lt;= 'Additional Data'!$V$3, "Medium", "High"))</f>
        <v>Medium</v>
      </c>
      <c r="BL1882" t="str">
        <f>IF(L1882 &lt;= 'Additional Data'!$AA$2, "Low", IF(L1882 &lt;= 'Additional Data'!$AA$3, "Medium", "High"))</f>
        <v>High</v>
      </c>
      <c r="BM1882">
        <v>1881</v>
      </c>
    </row>
    <row r="1883" spans="1:65" x14ac:dyDescent="0.25">
      <c r="A1883">
        <v>33235</v>
      </c>
      <c r="B1883" t="str">
        <f>IF(A1883 &lt;= 'Additional Data'!$B$2,"Low", IF(A1883 &lt;='Additional Data'!$B$3, "Medium", "High"))</f>
        <v>Low</v>
      </c>
      <c r="C1883">
        <v>1</v>
      </c>
      <c r="D1883">
        <v>0</v>
      </c>
      <c r="E1883">
        <v>71</v>
      </c>
      <c r="F1883" t="str">
        <f t="shared" si="261"/>
        <v>Old</v>
      </c>
      <c r="G1883">
        <v>45</v>
      </c>
      <c r="H1883">
        <v>0</v>
      </c>
      <c r="I1883">
        <v>16</v>
      </c>
      <c r="J1883">
        <v>2</v>
      </c>
      <c r="K1883">
        <v>1</v>
      </c>
      <c r="L1883">
        <v>6</v>
      </c>
      <c r="M1883">
        <f>INDEX('Additional Data'!$H$2:$M$2, MATCH(MAX(G1883:L1883), G1883:L1883,0))</f>
        <v>0</v>
      </c>
      <c r="N1883">
        <v>1</v>
      </c>
      <c r="O1883">
        <v>3</v>
      </c>
      <c r="P1883">
        <v>0</v>
      </c>
      <c r="Q1883">
        <v>3</v>
      </c>
      <c r="R1883">
        <v>7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3</v>
      </c>
      <c r="Z1883">
        <v>11</v>
      </c>
      <c r="AA1883">
        <v>0</v>
      </c>
      <c r="AB1883">
        <v>34</v>
      </c>
      <c r="AC1883" t="str" cm="1">
        <f t="array" ref="AC1883">_xlfn.IFS(AB1883 &lt; 30, "&lt; 30", AB1883 &lt; 40, "30-39", AB1883 &lt; 50, "40-49", AB1883 &gt;= 50, "50+")</f>
        <v>30-39</v>
      </c>
      <c r="AD1883">
        <v>2303</v>
      </c>
      <c r="AE1883">
        <v>0</v>
      </c>
      <c r="AF1883">
        <v>0</v>
      </c>
      <c r="AG1883">
        <v>0</v>
      </c>
      <c r="AH1883">
        <v>1</v>
      </c>
      <c r="AI1883">
        <v>0</v>
      </c>
      <c r="AJ1883" t="str" cm="1">
        <f t="array" ref="AJ188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88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83">
        <v>0</v>
      </c>
      <c r="AM1883">
        <v>0</v>
      </c>
      <c r="AN1883">
        <v>1</v>
      </c>
      <c r="AO1883">
        <v>0</v>
      </c>
      <c r="AP1883">
        <v>0</v>
      </c>
      <c r="AQ1883" t="str" cm="1">
        <f t="array" ref="AQ188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83" t="str" cm="1">
        <f t="array" ref="AR188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83">
        <v>64</v>
      </c>
      <c r="AT1883">
        <v>58</v>
      </c>
      <c r="AU1883">
        <v>0</v>
      </c>
      <c r="AV1883">
        <v>1</v>
      </c>
      <c r="AW1883" t="s">
        <v>47</v>
      </c>
      <c r="AX1883" t="s">
        <v>11</v>
      </c>
      <c r="AY1883" t="str">
        <f t="shared" si="262"/>
        <v>Web</v>
      </c>
      <c r="AZ1883">
        <v>6</v>
      </c>
      <c r="BA1883" t="s">
        <v>44</v>
      </c>
      <c r="BB1883">
        <f t="shared" si="263"/>
        <v>6</v>
      </c>
      <c r="BC1883">
        <f t="shared" si="264"/>
        <v>70</v>
      </c>
      <c r="BD1883">
        <f t="shared" si="265"/>
        <v>3.0000000000000004</v>
      </c>
      <c r="BE1883">
        <f t="shared" si="266"/>
        <v>2</v>
      </c>
      <c r="BF1883">
        <f t="shared" si="267"/>
        <v>2</v>
      </c>
      <c r="BG1883">
        <f t="shared" si="268"/>
        <v>7</v>
      </c>
      <c r="BH1883">
        <f t="shared" si="269"/>
        <v>1</v>
      </c>
      <c r="BI1883" t="str">
        <f>VLOOKUP(BH1883,'Additional Data'!$E$1:$F$12,2,FALSE)</f>
        <v>Churned Customer</v>
      </c>
      <c r="BJ1883" t="str">
        <f>IF(G1883 &lt;= 'Additional Data'!$Q$2, "Low", IF(G1883 &lt;= 'Additional Data'!$Q$3, "Medium", "High"))</f>
        <v>Medium</v>
      </c>
      <c r="BK1883" t="str">
        <f>IF(K1883 &lt;= 'Additional Data'!$V$2, "Low", IF(K1883 &lt;= 'Additional Data'!$V$3, "Medium", "High"))</f>
        <v>Low</v>
      </c>
      <c r="BL1883" t="str">
        <f>IF(L1883 &lt;= 'Additional Data'!$AA$2, "Low", IF(L1883 &lt;= 'Additional Data'!$AA$3, "Medium", "High"))</f>
        <v>Low</v>
      </c>
      <c r="BM1883">
        <v>1882</v>
      </c>
    </row>
    <row r="1884" spans="1:65" x14ac:dyDescent="0.25">
      <c r="A1884">
        <v>35701</v>
      </c>
      <c r="B1884" t="str">
        <f>IF(A1884 &lt;= 'Additional Data'!$B$2,"Low", IF(A1884 &lt;='Additional Data'!$B$3, "Medium", "High"))</f>
        <v>Medium</v>
      </c>
      <c r="C1884">
        <v>0</v>
      </c>
      <c r="D1884">
        <v>0</v>
      </c>
      <c r="E1884">
        <v>36</v>
      </c>
      <c r="F1884" t="str">
        <f t="shared" si="261"/>
        <v>Mid</v>
      </c>
      <c r="G1884">
        <v>21</v>
      </c>
      <c r="H1884">
        <v>1</v>
      </c>
      <c r="I1884">
        <v>9</v>
      </c>
      <c r="J1884">
        <v>7</v>
      </c>
      <c r="K1884">
        <v>3</v>
      </c>
      <c r="L1884">
        <v>5</v>
      </c>
      <c r="M1884">
        <f>INDEX('Additional Data'!$H$2:$M$2, MATCH(MAX(G1884:L1884), G1884:L1884,0))</f>
        <v>0</v>
      </c>
      <c r="N1884">
        <v>1</v>
      </c>
      <c r="O1884">
        <v>1</v>
      </c>
      <c r="P1884">
        <v>0</v>
      </c>
      <c r="Q1884">
        <v>3</v>
      </c>
      <c r="R1884">
        <v>6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3</v>
      </c>
      <c r="Z1884">
        <v>11</v>
      </c>
      <c r="AA1884">
        <v>0</v>
      </c>
      <c r="AB1884">
        <v>61</v>
      </c>
      <c r="AC1884" t="str" cm="1">
        <f t="array" ref="AC1884">_xlfn.IFS(AB1884 &lt; 30, "&lt; 30", AB1884 &lt; 40, "30-39", AB1884 &lt; 50, "40-49", AB1884 &gt;= 50, "50+")</f>
        <v>50+</v>
      </c>
      <c r="AD1884">
        <v>2626</v>
      </c>
      <c r="AE1884">
        <v>0</v>
      </c>
      <c r="AF1884">
        <v>1</v>
      </c>
      <c r="AG1884">
        <v>0</v>
      </c>
      <c r="AH1884">
        <v>0</v>
      </c>
      <c r="AI1884">
        <v>0</v>
      </c>
      <c r="AJ1884" t="str" cm="1">
        <f t="array" ref="AJ188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8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84">
        <v>0</v>
      </c>
      <c r="AM1884">
        <v>0</v>
      </c>
      <c r="AN1884">
        <v>1</v>
      </c>
      <c r="AO1884">
        <v>0</v>
      </c>
      <c r="AP1884">
        <v>0</v>
      </c>
      <c r="AQ1884" t="str" cm="1">
        <f t="array" ref="AQ188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84" t="str" cm="1">
        <f t="array" ref="AR188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84">
        <v>41</v>
      </c>
      <c r="AT1884">
        <v>36</v>
      </c>
      <c r="AU1884">
        <v>0</v>
      </c>
      <c r="AV1884">
        <v>0</v>
      </c>
      <c r="AW1884" t="s">
        <v>45</v>
      </c>
      <c r="AX1884" t="s">
        <v>13</v>
      </c>
      <c r="AY1884" t="str">
        <f t="shared" si="262"/>
        <v>Store</v>
      </c>
      <c r="AZ1884">
        <v>4</v>
      </c>
      <c r="BA1884" t="s">
        <v>44</v>
      </c>
      <c r="BB1884">
        <f t="shared" si="263"/>
        <v>4</v>
      </c>
      <c r="BC1884">
        <f t="shared" si="264"/>
        <v>46</v>
      </c>
      <c r="BD1884">
        <f t="shared" si="265"/>
        <v>7</v>
      </c>
      <c r="BE1884">
        <f t="shared" si="266"/>
        <v>0</v>
      </c>
      <c r="BF1884">
        <f t="shared" si="267"/>
        <v>1</v>
      </c>
      <c r="BG1884">
        <f t="shared" si="268"/>
        <v>8</v>
      </c>
      <c r="BH1884">
        <f t="shared" si="269"/>
        <v>1</v>
      </c>
      <c r="BI1884" t="str">
        <f>VLOOKUP(BH1884,'Additional Data'!$E$1:$F$12,2,FALSE)</f>
        <v>Churned Customer</v>
      </c>
      <c r="BJ1884" t="str">
        <f>IF(G1884 &lt;= 'Additional Data'!$Q$2, "Low", IF(G1884 &lt;= 'Additional Data'!$Q$3, "Medium", "High"))</f>
        <v>Low</v>
      </c>
      <c r="BK1884" t="str">
        <f>IF(K1884 &lt;= 'Additional Data'!$V$2, "Low", IF(K1884 &lt;= 'Additional Data'!$V$3, "Medium", "High"))</f>
        <v>Medium</v>
      </c>
      <c r="BL1884" t="str">
        <f>IF(L1884 &lt;= 'Additional Data'!$AA$2, "Low", IF(L1884 &lt;= 'Additional Data'!$AA$3, "Medium", "High"))</f>
        <v>Low</v>
      </c>
      <c r="BM1884">
        <v>1883</v>
      </c>
    </row>
    <row r="1885" spans="1:65" x14ac:dyDescent="0.25">
      <c r="A1885">
        <v>31535</v>
      </c>
      <c r="B1885" t="str">
        <f>IF(A1885 &lt;= 'Additional Data'!$B$2,"Low", IF(A1885 &lt;='Additional Data'!$B$3, "Medium", "High"))</f>
        <v>Low</v>
      </c>
      <c r="C1885">
        <v>1</v>
      </c>
      <c r="D1885">
        <v>0</v>
      </c>
      <c r="E1885">
        <v>95</v>
      </c>
      <c r="F1885" t="str">
        <f t="shared" si="261"/>
        <v>Old</v>
      </c>
      <c r="G1885">
        <v>15</v>
      </c>
      <c r="H1885">
        <v>4</v>
      </c>
      <c r="I1885">
        <v>13</v>
      </c>
      <c r="J1885">
        <v>0</v>
      </c>
      <c r="K1885">
        <v>0</v>
      </c>
      <c r="L1885">
        <v>19</v>
      </c>
      <c r="M1885">
        <f>INDEX('Additional Data'!$H$2:$M$2, MATCH(MAX(G1885:L1885), G1885:L1885,0))</f>
        <v>0</v>
      </c>
      <c r="N1885">
        <v>1</v>
      </c>
      <c r="O1885">
        <v>1</v>
      </c>
      <c r="P1885">
        <v>1</v>
      </c>
      <c r="Q1885">
        <v>2</v>
      </c>
      <c r="R1885">
        <v>7</v>
      </c>
      <c r="S1885">
        <v>1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3</v>
      </c>
      <c r="Z1885">
        <v>11</v>
      </c>
      <c r="AA1885">
        <v>0</v>
      </c>
      <c r="AB1885">
        <v>40</v>
      </c>
      <c r="AC1885" t="str" cm="1">
        <f t="array" ref="AC1885">_xlfn.IFS(AB1885 &lt; 30, "&lt; 30", AB1885 &lt; 40, "30-39", AB1885 &lt; 50, "40-49", AB1885 &gt;= 50, "50+")</f>
        <v>40-49</v>
      </c>
      <c r="AD1885">
        <v>2435</v>
      </c>
      <c r="AE1885">
        <v>0</v>
      </c>
      <c r="AF1885">
        <v>1</v>
      </c>
      <c r="AG1885">
        <v>0</v>
      </c>
      <c r="AH1885">
        <v>0</v>
      </c>
      <c r="AI1885">
        <v>0</v>
      </c>
      <c r="AJ1885" t="str" cm="1">
        <f t="array" ref="AJ188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8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85">
        <v>0</v>
      </c>
      <c r="AM1885">
        <v>0</v>
      </c>
      <c r="AN1885">
        <v>0</v>
      </c>
      <c r="AO1885">
        <v>1</v>
      </c>
      <c r="AP1885">
        <v>0</v>
      </c>
      <c r="AQ1885" t="str" cm="1">
        <f t="array" ref="AQ188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885" t="str" cm="1">
        <f t="array" ref="AR188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85">
        <v>32</v>
      </c>
      <c r="AT1885">
        <v>13</v>
      </c>
      <c r="AU1885">
        <v>1</v>
      </c>
      <c r="AV1885">
        <v>1</v>
      </c>
      <c r="AW1885" t="s">
        <v>45</v>
      </c>
      <c r="AX1885" t="s">
        <v>13</v>
      </c>
      <c r="AY1885" t="str">
        <f t="shared" si="262"/>
        <v>Store</v>
      </c>
      <c r="AZ1885">
        <v>4</v>
      </c>
      <c r="BA1885" t="s">
        <v>48</v>
      </c>
      <c r="BB1885">
        <f t="shared" si="263"/>
        <v>4</v>
      </c>
      <c r="BC1885">
        <f t="shared" si="264"/>
        <v>51</v>
      </c>
      <c r="BD1885">
        <f t="shared" si="265"/>
        <v>0.99999999999999978</v>
      </c>
      <c r="BE1885">
        <f t="shared" si="266"/>
        <v>0</v>
      </c>
      <c r="BF1885">
        <f t="shared" si="267"/>
        <v>1</v>
      </c>
      <c r="BG1885">
        <f t="shared" si="268"/>
        <v>1.9999999999999998</v>
      </c>
      <c r="BH1885">
        <f t="shared" si="269"/>
        <v>0</v>
      </c>
      <c r="BI1885" t="str">
        <f>VLOOKUP(BH1885,'Additional Data'!$E$1:$F$12,2,FALSE)</f>
        <v>Churned Customer</v>
      </c>
      <c r="BJ1885" t="str">
        <f>IF(G1885 &lt;= 'Additional Data'!$Q$2, "Low", IF(G1885 &lt;= 'Additional Data'!$Q$3, "Medium", "High"))</f>
        <v>Low</v>
      </c>
      <c r="BK1885" t="str">
        <f>IF(K1885 &lt;= 'Additional Data'!$V$2, "Low", IF(K1885 &lt;= 'Additional Data'!$V$3, "Medium", "High"))</f>
        <v>Low</v>
      </c>
      <c r="BL1885" t="str">
        <f>IF(L1885 &lt;= 'Additional Data'!$AA$2, "Low", IF(L1885 &lt;= 'Additional Data'!$AA$3, "Medium", "High"))</f>
        <v>Medium</v>
      </c>
      <c r="BM1885">
        <v>1884</v>
      </c>
    </row>
    <row r="1886" spans="1:65" x14ac:dyDescent="0.25">
      <c r="A1886">
        <v>92556</v>
      </c>
      <c r="B1886" t="str">
        <f>IF(A1886 &lt;= 'Additional Data'!$B$2,"Low", IF(A1886 &lt;='Additional Data'!$B$3, "Medium", "High"))</f>
        <v>High</v>
      </c>
      <c r="C1886">
        <v>0</v>
      </c>
      <c r="D1886">
        <v>0</v>
      </c>
      <c r="E1886">
        <v>32</v>
      </c>
      <c r="F1886" t="str">
        <f t="shared" si="261"/>
        <v>Mid</v>
      </c>
      <c r="G1886">
        <v>493</v>
      </c>
      <c r="H1886">
        <v>183</v>
      </c>
      <c r="I1886">
        <v>352</v>
      </c>
      <c r="J1886">
        <v>184</v>
      </c>
      <c r="K1886">
        <v>23</v>
      </c>
      <c r="L1886">
        <v>28</v>
      </c>
      <c r="M1886">
        <f>INDEX('Additional Data'!$H$2:$M$2, MATCH(MAX(G1886:L1886), G1886:L1886,0))</f>
        <v>0</v>
      </c>
      <c r="N1886">
        <v>0</v>
      </c>
      <c r="O1886">
        <v>3</v>
      </c>
      <c r="P1886">
        <v>5</v>
      </c>
      <c r="Q1886">
        <v>13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3</v>
      </c>
      <c r="Z1886">
        <v>11</v>
      </c>
      <c r="AA1886">
        <v>0</v>
      </c>
      <c r="AB1886">
        <v>60</v>
      </c>
      <c r="AC1886" t="str" cm="1">
        <f t="array" ref="AC1886">_xlfn.IFS(AB1886 &lt; 30, "&lt; 30", AB1886 &lt; 40, "30-39", AB1886 &lt; 50, "40-49", AB1886 &gt;= 50, "50+")</f>
        <v>50+</v>
      </c>
      <c r="AD1886">
        <v>2229</v>
      </c>
      <c r="AE1886">
        <v>0</v>
      </c>
      <c r="AF1886">
        <v>0</v>
      </c>
      <c r="AG1886">
        <v>0</v>
      </c>
      <c r="AH1886">
        <v>1</v>
      </c>
      <c r="AI1886">
        <v>0</v>
      </c>
      <c r="AJ1886" t="str" cm="1">
        <f t="array" ref="AJ188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88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86">
        <v>1</v>
      </c>
      <c r="AM1886">
        <v>0</v>
      </c>
      <c r="AN1886">
        <v>0</v>
      </c>
      <c r="AO1886">
        <v>0</v>
      </c>
      <c r="AP1886">
        <v>0</v>
      </c>
      <c r="AQ1886" t="str" cm="1">
        <f t="array" ref="AQ188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886" t="str" cm="1">
        <f t="array" ref="AR188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886">
        <v>1235</v>
      </c>
      <c r="AT1886">
        <v>1207</v>
      </c>
      <c r="AU1886">
        <v>0</v>
      </c>
      <c r="AV1886">
        <v>0</v>
      </c>
      <c r="AW1886" t="s">
        <v>43</v>
      </c>
      <c r="AX1886" t="s">
        <v>13</v>
      </c>
      <c r="AY1886" t="str">
        <f t="shared" si="262"/>
        <v>Store</v>
      </c>
      <c r="AZ1886">
        <v>21</v>
      </c>
      <c r="BA1886" t="s">
        <v>44</v>
      </c>
      <c r="BB1886">
        <f t="shared" si="263"/>
        <v>21</v>
      </c>
      <c r="BC1886">
        <f t="shared" si="264"/>
        <v>1263</v>
      </c>
      <c r="BD1886">
        <f t="shared" si="265"/>
        <v>7</v>
      </c>
      <c r="BE1886">
        <f t="shared" si="266"/>
        <v>8</v>
      </c>
      <c r="BF1886">
        <f t="shared" si="267"/>
        <v>8</v>
      </c>
      <c r="BG1886">
        <f t="shared" si="268"/>
        <v>23</v>
      </c>
      <c r="BH1886">
        <f t="shared" si="269"/>
        <v>8</v>
      </c>
      <c r="BI1886" t="str">
        <f>VLOOKUP(BH1886,'Additional Data'!$E$1:$F$12,2,FALSE)</f>
        <v>Top Customer</v>
      </c>
      <c r="BJ1886" t="str">
        <f>IF(G1886 &lt;= 'Additional Data'!$Q$2, "Low", IF(G1886 &lt;= 'Additional Data'!$Q$3, "Medium", "High"))</f>
        <v>Medium</v>
      </c>
      <c r="BK1886" t="str">
        <f>IF(K1886 &lt;= 'Additional Data'!$V$2, "Low", IF(K1886 &lt;= 'Additional Data'!$V$3, "Medium", "High"))</f>
        <v>Medium</v>
      </c>
      <c r="BL1886" t="str">
        <f>IF(L1886 &lt;= 'Additional Data'!$AA$2, "Low", IF(L1886 &lt;= 'Additional Data'!$AA$3, "Medium", "High"))</f>
        <v>Medium</v>
      </c>
      <c r="BM1886">
        <v>1885</v>
      </c>
    </row>
    <row r="1887" spans="1:65" x14ac:dyDescent="0.25">
      <c r="A1887">
        <v>67384</v>
      </c>
      <c r="B1887" t="str">
        <f>IF(A1887 &lt;= 'Additional Data'!$B$2,"Low", IF(A1887 &lt;='Additional Data'!$B$3, "Medium", "High"))</f>
        <v>Medium</v>
      </c>
      <c r="C1887">
        <v>0</v>
      </c>
      <c r="D1887">
        <v>1</v>
      </c>
      <c r="E1887">
        <v>32</v>
      </c>
      <c r="F1887" t="str">
        <f t="shared" si="261"/>
        <v>Mid</v>
      </c>
      <c r="G1887">
        <v>957</v>
      </c>
      <c r="H1887">
        <v>40</v>
      </c>
      <c r="I1887">
        <v>175</v>
      </c>
      <c r="J1887">
        <v>158</v>
      </c>
      <c r="K1887">
        <v>53</v>
      </c>
      <c r="L1887">
        <v>107</v>
      </c>
      <c r="M1887">
        <f>INDEX('Additional Data'!$H$2:$M$2, MATCH(MAX(G1887:L1887), G1887:L1887,0))</f>
        <v>0</v>
      </c>
      <c r="N1887">
        <v>2</v>
      </c>
      <c r="O1887">
        <v>7</v>
      </c>
      <c r="P1887">
        <v>8</v>
      </c>
      <c r="Q1887">
        <v>5</v>
      </c>
      <c r="R1887">
        <v>5</v>
      </c>
      <c r="S1887">
        <v>0</v>
      </c>
      <c r="T1887">
        <v>1</v>
      </c>
      <c r="U1887">
        <v>0</v>
      </c>
      <c r="V1887">
        <v>0</v>
      </c>
      <c r="W1887">
        <v>0</v>
      </c>
      <c r="X1887">
        <v>0</v>
      </c>
      <c r="Y1887">
        <v>3</v>
      </c>
      <c r="Z1887">
        <v>11</v>
      </c>
      <c r="AA1887">
        <v>0</v>
      </c>
      <c r="AB1887">
        <v>50</v>
      </c>
      <c r="AC1887" t="str" cm="1">
        <f t="array" ref="AC1887">_xlfn.IFS(AB1887 &lt; 30, "&lt; 30", AB1887 &lt; 40, "30-39", AB1887 &lt; 50, "40-49", AB1887 &gt;= 50, "50+")</f>
        <v>50+</v>
      </c>
      <c r="AD1887">
        <v>2755</v>
      </c>
      <c r="AE1887">
        <v>0</v>
      </c>
      <c r="AF1887">
        <v>0</v>
      </c>
      <c r="AG1887">
        <v>1</v>
      </c>
      <c r="AH1887">
        <v>0</v>
      </c>
      <c r="AI1887">
        <v>0</v>
      </c>
      <c r="AJ1887" t="str" cm="1">
        <f t="array" ref="AJ188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88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87">
        <v>0</v>
      </c>
      <c r="AM1887">
        <v>0</v>
      </c>
      <c r="AN1887">
        <v>1</v>
      </c>
      <c r="AO1887">
        <v>0</v>
      </c>
      <c r="AP1887">
        <v>0</v>
      </c>
      <c r="AQ1887" t="str" cm="1">
        <f t="array" ref="AQ188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87" t="str" cm="1">
        <f t="array" ref="AR188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87">
        <v>1383</v>
      </c>
      <c r="AT1887">
        <v>1276</v>
      </c>
      <c r="AU1887">
        <v>1</v>
      </c>
      <c r="AV1887">
        <v>1</v>
      </c>
      <c r="AW1887" t="s">
        <v>43</v>
      </c>
      <c r="AX1887" t="s">
        <v>12</v>
      </c>
      <c r="AY1887" t="str">
        <f t="shared" si="262"/>
        <v>Catalog</v>
      </c>
      <c r="AZ1887">
        <v>20</v>
      </c>
      <c r="BA1887" t="s">
        <v>48</v>
      </c>
      <c r="BB1887">
        <f t="shared" si="263"/>
        <v>20</v>
      </c>
      <c r="BC1887">
        <f t="shared" si="264"/>
        <v>1490</v>
      </c>
      <c r="BD1887">
        <f t="shared" si="265"/>
        <v>7</v>
      </c>
      <c r="BE1887">
        <f t="shared" si="266"/>
        <v>7</v>
      </c>
      <c r="BF1887">
        <f t="shared" si="267"/>
        <v>8</v>
      </c>
      <c r="BG1887">
        <f t="shared" si="268"/>
        <v>22</v>
      </c>
      <c r="BH1887">
        <f t="shared" si="269"/>
        <v>8</v>
      </c>
      <c r="BI1887" t="str">
        <f>VLOOKUP(BH1887,'Additional Data'!$E$1:$F$12,2,FALSE)</f>
        <v>Top Customer</v>
      </c>
      <c r="BJ1887" t="str">
        <f>IF(G1887 &lt;= 'Additional Data'!$Q$2, "Low", IF(G1887 &lt;= 'Additional Data'!$Q$3, "Medium", "High"))</f>
        <v>High</v>
      </c>
      <c r="BK1887" t="str">
        <f>IF(K1887 &lt;= 'Additional Data'!$V$2, "Low", IF(K1887 &lt;= 'Additional Data'!$V$3, "Medium", "High"))</f>
        <v>High</v>
      </c>
      <c r="BL1887" t="str">
        <f>IF(L1887 &lt;= 'Additional Data'!$AA$2, "Low", IF(L1887 &lt;= 'Additional Data'!$AA$3, "Medium", "High"))</f>
        <v>High</v>
      </c>
      <c r="BM1887">
        <v>1886</v>
      </c>
    </row>
    <row r="1888" spans="1:65" x14ac:dyDescent="0.25">
      <c r="A1888">
        <v>80573</v>
      </c>
      <c r="B1888" t="str">
        <f>IF(A1888 &lt;= 'Additional Data'!$B$2,"Low", IF(A1888 &lt;='Additional Data'!$B$3, "Medium", "High"))</f>
        <v>High</v>
      </c>
      <c r="C1888">
        <v>0</v>
      </c>
      <c r="D1888">
        <v>0</v>
      </c>
      <c r="E1888">
        <v>85</v>
      </c>
      <c r="F1888" t="str">
        <f t="shared" si="261"/>
        <v>Old</v>
      </c>
      <c r="G1888">
        <v>829</v>
      </c>
      <c r="H1888">
        <v>138</v>
      </c>
      <c r="I1888">
        <v>430</v>
      </c>
      <c r="J1888">
        <v>60</v>
      </c>
      <c r="K1888">
        <v>92</v>
      </c>
      <c r="L1888">
        <v>15</v>
      </c>
      <c r="M1888">
        <f>INDEX('Additional Data'!$H$2:$M$2, MATCH(MAX(G1888:L1888), G1888:L1888,0))</f>
        <v>0</v>
      </c>
      <c r="N1888">
        <v>1</v>
      </c>
      <c r="O1888">
        <v>4</v>
      </c>
      <c r="P1888">
        <v>6</v>
      </c>
      <c r="Q1888">
        <v>13</v>
      </c>
      <c r="R1888">
        <v>2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3</v>
      </c>
      <c r="Z1888">
        <v>11</v>
      </c>
      <c r="AA1888">
        <v>0</v>
      </c>
      <c r="AB1888">
        <v>49</v>
      </c>
      <c r="AC1888" t="str" cm="1">
        <f t="array" ref="AC1888">_xlfn.IFS(AB1888 &lt; 30, "&lt; 30", AB1888 &lt; 40, "30-39", AB1888 &lt; 50, "40-49", AB1888 &gt;= 50, "50+")</f>
        <v>40-49</v>
      </c>
      <c r="AD1888">
        <v>2782</v>
      </c>
      <c r="AE1888">
        <v>0</v>
      </c>
      <c r="AF1888">
        <v>0</v>
      </c>
      <c r="AG1888">
        <v>0</v>
      </c>
      <c r="AH1888">
        <v>1</v>
      </c>
      <c r="AI1888">
        <v>0</v>
      </c>
      <c r="AJ1888" t="str" cm="1">
        <f t="array" ref="AJ188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88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88">
        <v>0</v>
      </c>
      <c r="AM1888">
        <v>0</v>
      </c>
      <c r="AN1888">
        <v>0</v>
      </c>
      <c r="AO1888">
        <v>1</v>
      </c>
      <c r="AP1888">
        <v>0</v>
      </c>
      <c r="AQ1888" t="str" cm="1">
        <f t="array" ref="AQ188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888" t="str" cm="1">
        <f t="array" ref="AR188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88">
        <v>1549</v>
      </c>
      <c r="AT1888">
        <v>1534</v>
      </c>
      <c r="AU1888">
        <v>0</v>
      </c>
      <c r="AV1888">
        <v>0</v>
      </c>
      <c r="AW1888" t="s">
        <v>43</v>
      </c>
      <c r="AX1888" t="s">
        <v>13</v>
      </c>
      <c r="AY1888" t="str">
        <f t="shared" si="262"/>
        <v>Store</v>
      </c>
      <c r="AZ1888">
        <v>23</v>
      </c>
      <c r="BA1888" t="s">
        <v>44</v>
      </c>
      <c r="BB1888">
        <f t="shared" si="263"/>
        <v>23</v>
      </c>
      <c r="BC1888">
        <f t="shared" si="264"/>
        <v>1564</v>
      </c>
      <c r="BD1888">
        <f t="shared" si="265"/>
        <v>1.9999999999999996</v>
      </c>
      <c r="BE1888">
        <f t="shared" si="266"/>
        <v>9</v>
      </c>
      <c r="BF1888">
        <f t="shared" si="267"/>
        <v>9</v>
      </c>
      <c r="BG1888">
        <f t="shared" si="268"/>
        <v>20</v>
      </c>
      <c r="BH1888">
        <f t="shared" si="269"/>
        <v>7</v>
      </c>
      <c r="BI1888" t="str">
        <f>VLOOKUP(BH1888,'Additional Data'!$E$1:$F$12,2,FALSE)</f>
        <v>Loyal Customer</v>
      </c>
      <c r="BJ1888" t="str">
        <f>IF(G1888 &lt;= 'Additional Data'!$Q$2, "Low", IF(G1888 &lt;= 'Additional Data'!$Q$3, "Medium", "High"))</f>
        <v>High</v>
      </c>
      <c r="BK1888" t="str">
        <f>IF(K1888 &lt;= 'Additional Data'!$V$2, "Low", IF(K1888 &lt;= 'Additional Data'!$V$3, "Medium", "High"))</f>
        <v>High</v>
      </c>
      <c r="BL1888" t="str">
        <f>IF(L1888 &lt;= 'Additional Data'!$AA$2, "Low", IF(L1888 &lt;= 'Additional Data'!$AA$3, "Medium", "High"))</f>
        <v>Medium</v>
      </c>
      <c r="BM1888">
        <v>1887</v>
      </c>
    </row>
    <row r="1889" spans="1:65" x14ac:dyDescent="0.25">
      <c r="A1889">
        <v>77870</v>
      </c>
      <c r="B1889" t="str">
        <f>IF(A1889 &lt;= 'Additional Data'!$B$2,"Low", IF(A1889 &lt;='Additional Data'!$B$3, "Medium", "High"))</f>
        <v>High</v>
      </c>
      <c r="C1889">
        <v>0</v>
      </c>
      <c r="D1889">
        <v>1</v>
      </c>
      <c r="E1889">
        <v>93</v>
      </c>
      <c r="F1889" t="str">
        <f t="shared" si="261"/>
        <v>Old</v>
      </c>
      <c r="G1889">
        <v>1017</v>
      </c>
      <c r="H1889">
        <v>50</v>
      </c>
      <c r="I1889">
        <v>500</v>
      </c>
      <c r="J1889">
        <v>65</v>
      </c>
      <c r="K1889">
        <v>50</v>
      </c>
      <c r="L1889">
        <v>133</v>
      </c>
      <c r="M1889">
        <f>INDEX('Additional Data'!$H$2:$M$2, MATCH(MAX(G1889:L1889), G1889:L1889,0))</f>
        <v>0</v>
      </c>
      <c r="N1889">
        <v>3</v>
      </c>
      <c r="O1889">
        <v>5</v>
      </c>
      <c r="P1889">
        <v>5</v>
      </c>
      <c r="Q1889">
        <v>5</v>
      </c>
      <c r="R1889">
        <v>8</v>
      </c>
      <c r="S1889">
        <v>0</v>
      </c>
      <c r="T1889">
        <v>1</v>
      </c>
      <c r="U1889">
        <v>0</v>
      </c>
      <c r="V1889">
        <v>1</v>
      </c>
      <c r="W1889">
        <v>0</v>
      </c>
      <c r="X1889">
        <v>0</v>
      </c>
      <c r="Y1889">
        <v>3</v>
      </c>
      <c r="Z1889">
        <v>11</v>
      </c>
      <c r="AA1889">
        <v>1</v>
      </c>
      <c r="AB1889">
        <v>53</v>
      </c>
      <c r="AC1889" t="str" cm="1">
        <f t="array" ref="AC1889">_xlfn.IFS(AB1889 &lt; 30, "&lt; 30", AB1889 &lt; 40, "30-39", AB1889 &lt; 50, "40-49", AB1889 &gt;= 50, "50+")</f>
        <v>50+</v>
      </c>
      <c r="AD1889">
        <v>2835</v>
      </c>
      <c r="AE1889">
        <v>0</v>
      </c>
      <c r="AF1889">
        <v>1</v>
      </c>
      <c r="AG1889">
        <v>0</v>
      </c>
      <c r="AH1889">
        <v>0</v>
      </c>
      <c r="AI1889">
        <v>0</v>
      </c>
      <c r="AJ1889" t="str" cm="1">
        <f t="array" ref="AJ188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8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89">
        <v>0</v>
      </c>
      <c r="AM1889">
        <v>0</v>
      </c>
      <c r="AN1889">
        <v>1</v>
      </c>
      <c r="AO1889">
        <v>0</v>
      </c>
      <c r="AP1889">
        <v>0</v>
      </c>
      <c r="AQ1889" t="str" cm="1">
        <f t="array" ref="AQ188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89" t="str" cm="1">
        <f t="array" ref="AR188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89">
        <v>1682</v>
      </c>
      <c r="AT1889">
        <v>1549</v>
      </c>
      <c r="AU1889">
        <v>2</v>
      </c>
      <c r="AV1889">
        <v>1</v>
      </c>
      <c r="AW1889" t="s">
        <v>43</v>
      </c>
      <c r="AX1889" t="s">
        <v>11</v>
      </c>
      <c r="AY1889" t="str">
        <f t="shared" si="262"/>
        <v>Web</v>
      </c>
      <c r="AZ1889">
        <v>15</v>
      </c>
      <c r="BA1889" t="s">
        <v>48</v>
      </c>
      <c r="BB1889">
        <f t="shared" si="263"/>
        <v>15</v>
      </c>
      <c r="BC1889">
        <f t="shared" si="264"/>
        <v>1815</v>
      </c>
      <c r="BD1889">
        <f t="shared" si="265"/>
        <v>0.99999999999999978</v>
      </c>
      <c r="BE1889">
        <f t="shared" si="266"/>
        <v>5</v>
      </c>
      <c r="BF1889">
        <f t="shared" si="267"/>
        <v>9</v>
      </c>
      <c r="BG1889">
        <f t="shared" si="268"/>
        <v>15</v>
      </c>
      <c r="BH1889">
        <f t="shared" si="269"/>
        <v>4</v>
      </c>
      <c r="BI1889" t="str">
        <f>VLOOKUP(BH1889,'Additional Data'!$E$1:$F$12,2,FALSE)</f>
        <v>At Risk</v>
      </c>
      <c r="BJ1889" t="str">
        <f>IF(G1889 &lt;= 'Additional Data'!$Q$2, "Low", IF(G1889 &lt;= 'Additional Data'!$Q$3, "Medium", "High"))</f>
        <v>High</v>
      </c>
      <c r="BK1889" t="str">
        <f>IF(K1889 &lt;= 'Additional Data'!$V$2, "Low", IF(K1889 &lt;= 'Additional Data'!$V$3, "Medium", "High"))</f>
        <v>High</v>
      </c>
      <c r="BL1889" t="str">
        <f>IF(L1889 &lt;= 'Additional Data'!$AA$2, "Low", IF(L1889 &lt;= 'Additional Data'!$AA$3, "Medium", "High"))</f>
        <v>High</v>
      </c>
      <c r="BM1889">
        <v>1888</v>
      </c>
    </row>
    <row r="1890" spans="1:65" x14ac:dyDescent="0.25">
      <c r="A1890">
        <v>52278</v>
      </c>
      <c r="B1890" t="str">
        <f>IF(A1890 &lt;= 'Additional Data'!$B$2,"Low", IF(A1890 &lt;='Additional Data'!$B$3, "Medium", "High"))</f>
        <v>Medium</v>
      </c>
      <c r="C1890">
        <v>0</v>
      </c>
      <c r="D1890">
        <v>1</v>
      </c>
      <c r="E1890">
        <v>24</v>
      </c>
      <c r="F1890" t="str">
        <f t="shared" si="261"/>
        <v>Recent</v>
      </c>
      <c r="G1890">
        <v>953</v>
      </c>
      <c r="H1890">
        <v>0</v>
      </c>
      <c r="I1890">
        <v>71</v>
      </c>
      <c r="J1890">
        <v>0</v>
      </c>
      <c r="K1890">
        <v>0</v>
      </c>
      <c r="L1890">
        <v>174</v>
      </c>
      <c r="M1890">
        <f>INDEX('Additional Data'!$H$2:$M$2, MATCH(MAX(G1890:L1890), G1890:L1890,0))</f>
        <v>0</v>
      </c>
      <c r="N1890">
        <v>6</v>
      </c>
      <c r="O1890">
        <v>10</v>
      </c>
      <c r="P1890">
        <v>5</v>
      </c>
      <c r="Q1890">
        <v>10</v>
      </c>
      <c r="R1890">
        <v>8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3</v>
      </c>
      <c r="Z1890">
        <v>11</v>
      </c>
      <c r="AA1890">
        <v>0</v>
      </c>
      <c r="AB1890">
        <v>57</v>
      </c>
      <c r="AC1890" t="str" cm="1">
        <f t="array" ref="AC1890">_xlfn.IFS(AB1890 &lt; 30, "&lt; 30", AB1890 &lt; 40, "30-39", AB1890 &lt; 50, "40-49", AB1890 &gt;= 50, "50+")</f>
        <v>50+</v>
      </c>
      <c r="AD1890">
        <v>2679</v>
      </c>
      <c r="AE1890">
        <v>0</v>
      </c>
      <c r="AF1890">
        <v>0</v>
      </c>
      <c r="AG1890">
        <v>0</v>
      </c>
      <c r="AH1890">
        <v>0</v>
      </c>
      <c r="AI1890">
        <v>1</v>
      </c>
      <c r="AJ1890" t="str" cm="1">
        <f t="array" ref="AJ189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89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90">
        <v>0</v>
      </c>
      <c r="AM1890">
        <v>0</v>
      </c>
      <c r="AN1890">
        <v>0</v>
      </c>
      <c r="AO1890">
        <v>0</v>
      </c>
      <c r="AP1890">
        <v>1</v>
      </c>
      <c r="AQ1890" t="str" cm="1">
        <f t="array" ref="AQ189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90" t="str" cm="1">
        <f t="array" ref="AR189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90">
        <v>1024</v>
      </c>
      <c r="AT1890">
        <v>850</v>
      </c>
      <c r="AU1890">
        <v>0</v>
      </c>
      <c r="AV1890">
        <v>1</v>
      </c>
      <c r="AW1890" t="s">
        <v>43</v>
      </c>
      <c r="AX1890" t="s">
        <v>11</v>
      </c>
      <c r="AY1890" t="str">
        <f t="shared" si="262"/>
        <v>Web</v>
      </c>
      <c r="AZ1890">
        <v>25</v>
      </c>
      <c r="BA1890" t="s">
        <v>44</v>
      </c>
      <c r="BB1890">
        <f t="shared" si="263"/>
        <v>25</v>
      </c>
      <c r="BC1890">
        <f t="shared" si="264"/>
        <v>1198</v>
      </c>
      <c r="BD1890">
        <f t="shared" si="265"/>
        <v>8</v>
      </c>
      <c r="BE1890">
        <f t="shared" si="266"/>
        <v>9</v>
      </c>
      <c r="BF1890">
        <f t="shared" si="267"/>
        <v>8</v>
      </c>
      <c r="BG1890">
        <f t="shared" si="268"/>
        <v>25</v>
      </c>
      <c r="BH1890">
        <f t="shared" si="269"/>
        <v>9</v>
      </c>
      <c r="BI1890" t="str">
        <f>VLOOKUP(BH1890,'Additional Data'!$E$1:$F$12,2,FALSE)</f>
        <v>Top Customer</v>
      </c>
      <c r="BJ1890" t="str">
        <f>IF(G1890 &lt;= 'Additional Data'!$Q$2, "Low", IF(G1890 &lt;= 'Additional Data'!$Q$3, "Medium", "High"))</f>
        <v>High</v>
      </c>
      <c r="BK1890" t="str">
        <f>IF(K1890 &lt;= 'Additional Data'!$V$2, "Low", IF(K1890 &lt;= 'Additional Data'!$V$3, "Medium", "High"))</f>
        <v>Low</v>
      </c>
      <c r="BL1890" t="str">
        <f>IF(L1890 &lt;= 'Additional Data'!$AA$2, "Low", IF(L1890 &lt;= 'Additional Data'!$AA$3, "Medium", "High"))</f>
        <v>High</v>
      </c>
      <c r="BM1890">
        <v>1889</v>
      </c>
    </row>
    <row r="1891" spans="1:65" x14ac:dyDescent="0.25">
      <c r="A1891">
        <v>57107</v>
      </c>
      <c r="B1891" t="str">
        <f>IF(A1891 &lt;= 'Additional Data'!$B$2,"Low", IF(A1891 &lt;='Additional Data'!$B$3, "Medium", "High"))</f>
        <v>Medium</v>
      </c>
      <c r="C1891">
        <v>0</v>
      </c>
      <c r="D1891">
        <v>1</v>
      </c>
      <c r="E1891">
        <v>44</v>
      </c>
      <c r="F1891" t="str">
        <f t="shared" si="261"/>
        <v>Mid</v>
      </c>
      <c r="G1891">
        <v>159</v>
      </c>
      <c r="H1891">
        <v>0</v>
      </c>
      <c r="I1891">
        <v>120</v>
      </c>
      <c r="J1891">
        <v>0</v>
      </c>
      <c r="K1891">
        <v>0</v>
      </c>
      <c r="L1891">
        <v>137</v>
      </c>
      <c r="M1891">
        <f>INDEX('Additional Data'!$H$2:$M$2, MATCH(MAX(G1891:L1891), G1891:L1891,0))</f>
        <v>0</v>
      </c>
      <c r="N1891">
        <v>7</v>
      </c>
      <c r="O1891">
        <v>4</v>
      </c>
      <c r="P1891">
        <v>4</v>
      </c>
      <c r="Q1891">
        <v>8</v>
      </c>
      <c r="R1891">
        <v>8</v>
      </c>
      <c r="S1891">
        <v>0</v>
      </c>
      <c r="T1891">
        <v>1</v>
      </c>
      <c r="U1891">
        <v>0</v>
      </c>
      <c r="V1891">
        <v>0</v>
      </c>
      <c r="W1891">
        <v>1</v>
      </c>
      <c r="X1891">
        <v>0</v>
      </c>
      <c r="Y1891">
        <v>3</v>
      </c>
      <c r="Z1891">
        <v>11</v>
      </c>
      <c r="AA1891">
        <v>1</v>
      </c>
      <c r="AB1891">
        <v>52</v>
      </c>
      <c r="AC1891" t="str" cm="1">
        <f t="array" ref="AC1891">_xlfn.IFS(AB1891 &lt; 30, "&lt; 30", AB1891 &lt; 40, "30-39", AB1891 &lt; 50, "40-49", AB1891 &gt;= 50, "50+")</f>
        <v>50+</v>
      </c>
      <c r="AD1891">
        <v>2833</v>
      </c>
      <c r="AE1891">
        <v>0</v>
      </c>
      <c r="AF1891">
        <v>0</v>
      </c>
      <c r="AG1891">
        <v>1</v>
      </c>
      <c r="AH1891">
        <v>0</v>
      </c>
      <c r="AI1891">
        <v>0</v>
      </c>
      <c r="AJ1891" t="str" cm="1">
        <f t="array" ref="AJ189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89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91">
        <v>0</v>
      </c>
      <c r="AM1891">
        <v>0</v>
      </c>
      <c r="AN1891">
        <v>1</v>
      </c>
      <c r="AO1891">
        <v>0</v>
      </c>
      <c r="AP1891">
        <v>0</v>
      </c>
      <c r="AQ1891" t="str" cm="1">
        <f t="array" ref="AQ189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91" t="str" cm="1">
        <f t="array" ref="AR189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91">
        <v>279</v>
      </c>
      <c r="AT1891">
        <v>142</v>
      </c>
      <c r="AU1891">
        <v>2</v>
      </c>
      <c r="AV1891">
        <v>1</v>
      </c>
      <c r="AW1891" t="s">
        <v>47</v>
      </c>
      <c r="AX1891" t="s">
        <v>13</v>
      </c>
      <c r="AY1891" t="str">
        <f t="shared" si="262"/>
        <v>Store</v>
      </c>
      <c r="AZ1891">
        <v>16</v>
      </c>
      <c r="BA1891" t="s">
        <v>48</v>
      </c>
      <c r="BB1891">
        <f t="shared" si="263"/>
        <v>16</v>
      </c>
      <c r="BC1891">
        <f t="shared" si="264"/>
        <v>416</v>
      </c>
      <c r="BD1891">
        <f t="shared" si="265"/>
        <v>6</v>
      </c>
      <c r="BE1891">
        <f t="shared" si="266"/>
        <v>6</v>
      </c>
      <c r="BF1891">
        <f t="shared" si="267"/>
        <v>5</v>
      </c>
      <c r="BG1891">
        <f t="shared" si="268"/>
        <v>17</v>
      </c>
      <c r="BH1891">
        <f t="shared" si="269"/>
        <v>5</v>
      </c>
      <c r="BI1891" t="str">
        <f>VLOOKUP(BH1891,'Additional Data'!$E$1:$F$12,2,FALSE)</f>
        <v>Loyal Customer</v>
      </c>
      <c r="BJ1891" t="str">
        <f>IF(G1891 &lt;= 'Additional Data'!$Q$2, "Low", IF(G1891 &lt;= 'Additional Data'!$Q$3, "Medium", "High"))</f>
        <v>Medium</v>
      </c>
      <c r="BK1891" t="str">
        <f>IF(K1891 &lt;= 'Additional Data'!$V$2, "Low", IF(K1891 &lt;= 'Additional Data'!$V$3, "Medium", "High"))</f>
        <v>Low</v>
      </c>
      <c r="BL1891" t="str">
        <f>IF(L1891 &lt;= 'Additional Data'!$AA$2, "Low", IF(L1891 &lt;= 'Additional Data'!$AA$3, "Medium", "High"))</f>
        <v>High</v>
      </c>
      <c r="BM1891">
        <v>1890</v>
      </c>
    </row>
    <row r="1892" spans="1:65" x14ac:dyDescent="0.25">
      <c r="A1892">
        <v>18929</v>
      </c>
      <c r="B1892" t="str">
        <f>IF(A1892 &lt;= 'Additional Data'!$B$2,"Low", IF(A1892 &lt;='Additional Data'!$B$3, "Medium", "High"))</f>
        <v>Low</v>
      </c>
      <c r="C1892">
        <v>0</v>
      </c>
      <c r="D1892">
        <v>0</v>
      </c>
      <c r="E1892">
        <v>15</v>
      </c>
      <c r="F1892" t="str">
        <f t="shared" si="261"/>
        <v>Recent</v>
      </c>
      <c r="G1892">
        <v>32</v>
      </c>
      <c r="H1892">
        <v>0</v>
      </c>
      <c r="I1892">
        <v>8</v>
      </c>
      <c r="J1892">
        <v>23</v>
      </c>
      <c r="K1892">
        <v>4</v>
      </c>
      <c r="L1892">
        <v>18</v>
      </c>
      <c r="M1892">
        <f>INDEX('Additional Data'!$H$2:$M$2, MATCH(MAX(G1892:L1892), G1892:L1892,0))</f>
        <v>0</v>
      </c>
      <c r="N1892">
        <v>1</v>
      </c>
      <c r="O1892">
        <v>1</v>
      </c>
      <c r="P1892">
        <v>0</v>
      </c>
      <c r="Q1892">
        <v>4</v>
      </c>
      <c r="R1892">
        <v>6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3</v>
      </c>
      <c r="Z1892">
        <v>11</v>
      </c>
      <c r="AA1892">
        <v>0</v>
      </c>
      <c r="AB1892">
        <v>30</v>
      </c>
      <c r="AC1892" t="str" cm="1">
        <f t="array" ref="AC1892">_xlfn.IFS(AB1892 &lt; 30, "&lt; 30", AB1892 &lt; 40, "30-39", AB1892 &lt; 50, "40-49", AB1892 &gt;= 50, "50+")</f>
        <v>30-39</v>
      </c>
      <c r="AD1892">
        <v>2657</v>
      </c>
      <c r="AE1892">
        <v>0</v>
      </c>
      <c r="AF1892">
        <v>1</v>
      </c>
      <c r="AG1892">
        <v>0</v>
      </c>
      <c r="AH1892">
        <v>0</v>
      </c>
      <c r="AI1892">
        <v>0</v>
      </c>
      <c r="AJ1892" t="str" cm="1">
        <f t="array" ref="AJ189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9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92">
        <v>0</v>
      </c>
      <c r="AM1892">
        <v>0</v>
      </c>
      <c r="AN1892">
        <v>1</v>
      </c>
      <c r="AO1892">
        <v>0</v>
      </c>
      <c r="AP1892">
        <v>0</v>
      </c>
      <c r="AQ1892" t="str" cm="1">
        <f t="array" ref="AQ189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92" t="str" cm="1">
        <f t="array" ref="AR189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92">
        <v>67</v>
      </c>
      <c r="AT1892">
        <v>49</v>
      </c>
      <c r="AU1892">
        <v>0</v>
      </c>
      <c r="AV1892">
        <v>0</v>
      </c>
      <c r="AW1892" t="s">
        <v>47</v>
      </c>
      <c r="AX1892" t="s">
        <v>13</v>
      </c>
      <c r="AY1892" t="str">
        <f t="shared" si="262"/>
        <v>Store</v>
      </c>
      <c r="AZ1892">
        <v>5</v>
      </c>
      <c r="BA1892" t="s">
        <v>44</v>
      </c>
      <c r="BB1892">
        <f t="shared" si="263"/>
        <v>5</v>
      </c>
      <c r="BC1892">
        <f t="shared" si="264"/>
        <v>85</v>
      </c>
      <c r="BD1892">
        <f t="shared" si="265"/>
        <v>9</v>
      </c>
      <c r="BE1892">
        <f t="shared" si="266"/>
        <v>1</v>
      </c>
      <c r="BF1892">
        <f t="shared" si="267"/>
        <v>2</v>
      </c>
      <c r="BG1892">
        <f t="shared" si="268"/>
        <v>12</v>
      </c>
      <c r="BH1892">
        <f t="shared" si="269"/>
        <v>3</v>
      </c>
      <c r="BI1892" t="str">
        <f>VLOOKUP(BH1892,'Additional Data'!$E$1:$F$12,2,FALSE)</f>
        <v>At Risk</v>
      </c>
      <c r="BJ1892" t="str">
        <f>IF(G1892 &lt;= 'Additional Data'!$Q$2, "Low", IF(G1892 &lt;= 'Additional Data'!$Q$3, "Medium", "High"))</f>
        <v>Medium</v>
      </c>
      <c r="BK1892" t="str">
        <f>IF(K1892 &lt;= 'Additional Data'!$V$2, "Low", IF(K1892 &lt;= 'Additional Data'!$V$3, "Medium", "High"))</f>
        <v>Medium</v>
      </c>
      <c r="BL1892" t="str">
        <f>IF(L1892 &lt;= 'Additional Data'!$AA$2, "Low", IF(L1892 &lt;= 'Additional Data'!$AA$3, "Medium", "High"))</f>
        <v>Medium</v>
      </c>
      <c r="BM1892">
        <v>1891</v>
      </c>
    </row>
    <row r="1893" spans="1:65" x14ac:dyDescent="0.25">
      <c r="A1893">
        <v>36038</v>
      </c>
      <c r="B1893" t="str">
        <f>IF(A1893 &lt;= 'Additional Data'!$B$2,"Low", IF(A1893 &lt;='Additional Data'!$B$3, "Medium", "High"))</f>
        <v>Medium</v>
      </c>
      <c r="C1893">
        <v>1</v>
      </c>
      <c r="D1893">
        <v>0</v>
      </c>
      <c r="E1893">
        <v>82</v>
      </c>
      <c r="F1893" t="str">
        <f t="shared" si="261"/>
        <v>Old</v>
      </c>
      <c r="G1893">
        <v>23</v>
      </c>
      <c r="H1893">
        <v>0</v>
      </c>
      <c r="I1893">
        <v>15</v>
      </c>
      <c r="J1893">
        <v>0</v>
      </c>
      <c r="K1893">
        <v>2</v>
      </c>
      <c r="L1893">
        <v>7</v>
      </c>
      <c r="M1893">
        <f>INDEX('Additional Data'!$H$2:$M$2, MATCH(MAX(G1893:L1893), G1893:L1893,0))</f>
        <v>0</v>
      </c>
      <c r="N1893">
        <v>2</v>
      </c>
      <c r="O1893">
        <v>3</v>
      </c>
      <c r="P1893">
        <v>0</v>
      </c>
      <c r="Q1893">
        <v>3</v>
      </c>
      <c r="R1893">
        <v>6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3</v>
      </c>
      <c r="Z1893">
        <v>11</v>
      </c>
      <c r="AA1893">
        <v>0</v>
      </c>
      <c r="AB1893">
        <v>39</v>
      </c>
      <c r="AC1893" t="str" cm="1">
        <f t="array" ref="AC1893">_xlfn.IFS(AB1893 &lt; 30, "&lt; 30", AB1893 &lt; 40, "30-39", AB1893 &lt; 50, "40-49", AB1893 &gt;= 50, "50+")</f>
        <v>30-39</v>
      </c>
      <c r="AD1893">
        <v>2553</v>
      </c>
      <c r="AE1893">
        <v>0</v>
      </c>
      <c r="AF1893">
        <v>0</v>
      </c>
      <c r="AG1893">
        <v>1</v>
      </c>
      <c r="AH1893">
        <v>0</v>
      </c>
      <c r="AI1893">
        <v>0</v>
      </c>
      <c r="AJ1893" t="str" cm="1">
        <f t="array" ref="AJ189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89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93">
        <v>0</v>
      </c>
      <c r="AM1893">
        <v>0</v>
      </c>
      <c r="AN1893">
        <v>0</v>
      </c>
      <c r="AO1893">
        <v>0</v>
      </c>
      <c r="AP1893">
        <v>1</v>
      </c>
      <c r="AQ1893" t="str" cm="1">
        <f t="array" ref="AQ189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93" t="str" cm="1">
        <f t="array" ref="AR189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93">
        <v>40</v>
      </c>
      <c r="AT1893">
        <v>33</v>
      </c>
      <c r="AU1893">
        <v>0</v>
      </c>
      <c r="AV1893">
        <v>1</v>
      </c>
      <c r="AW1893" t="s">
        <v>45</v>
      </c>
      <c r="AX1893" t="s">
        <v>11</v>
      </c>
      <c r="AY1893" t="str">
        <f t="shared" si="262"/>
        <v>Web</v>
      </c>
      <c r="AZ1893">
        <v>6</v>
      </c>
      <c r="BA1893" t="s">
        <v>44</v>
      </c>
      <c r="BB1893">
        <f t="shared" si="263"/>
        <v>6</v>
      </c>
      <c r="BC1893">
        <f t="shared" si="264"/>
        <v>47</v>
      </c>
      <c r="BD1893">
        <f t="shared" si="265"/>
        <v>1.9999999999999996</v>
      </c>
      <c r="BE1893">
        <f t="shared" si="266"/>
        <v>2</v>
      </c>
      <c r="BF1893">
        <f t="shared" si="267"/>
        <v>1</v>
      </c>
      <c r="BG1893">
        <f t="shared" si="268"/>
        <v>5</v>
      </c>
      <c r="BH1893">
        <f t="shared" si="269"/>
        <v>0</v>
      </c>
      <c r="BI1893" t="str">
        <f>VLOOKUP(BH1893,'Additional Data'!$E$1:$F$12,2,FALSE)</f>
        <v>Churned Customer</v>
      </c>
      <c r="BJ1893" t="str">
        <f>IF(G1893 &lt;= 'Additional Data'!$Q$2, "Low", IF(G1893 &lt;= 'Additional Data'!$Q$3, "Medium", "High"))</f>
        <v>Low</v>
      </c>
      <c r="BK1893" t="str">
        <f>IF(K1893 &lt;= 'Additional Data'!$V$2, "Low", IF(K1893 &lt;= 'Additional Data'!$V$3, "Medium", "High"))</f>
        <v>Medium</v>
      </c>
      <c r="BL1893" t="str">
        <f>IF(L1893 &lt;= 'Additional Data'!$AA$2, "Low", IF(L1893 &lt;= 'Additional Data'!$AA$3, "Medium", "High"))</f>
        <v>Low</v>
      </c>
      <c r="BM1893">
        <v>1892</v>
      </c>
    </row>
    <row r="1894" spans="1:65" x14ac:dyDescent="0.25">
      <c r="A1894">
        <v>20180</v>
      </c>
      <c r="B1894" t="str">
        <f>IF(A1894 &lt;= 'Additional Data'!$B$2,"Low", IF(A1894 &lt;='Additional Data'!$B$3, "Medium", "High"))</f>
        <v>Low</v>
      </c>
      <c r="C1894">
        <v>0</v>
      </c>
      <c r="D1894">
        <v>0</v>
      </c>
      <c r="E1894">
        <v>27</v>
      </c>
      <c r="F1894" t="str">
        <f t="shared" si="261"/>
        <v>Recent</v>
      </c>
      <c r="G1894">
        <v>18</v>
      </c>
      <c r="H1894">
        <v>42</v>
      </c>
      <c r="I1894">
        <v>24</v>
      </c>
      <c r="J1894">
        <v>15</v>
      </c>
      <c r="K1894">
        <v>20</v>
      </c>
      <c r="L1894">
        <v>18</v>
      </c>
      <c r="M1894">
        <f>INDEX('Additional Data'!$H$2:$M$2, MATCH(MAX(G1894:L1894), G1894:L1894,0))</f>
        <v>0</v>
      </c>
      <c r="N1894">
        <v>1</v>
      </c>
      <c r="O1894">
        <v>2</v>
      </c>
      <c r="P1894">
        <v>1</v>
      </c>
      <c r="Q1894">
        <v>4</v>
      </c>
      <c r="R1894">
        <v>7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3</v>
      </c>
      <c r="Z1894">
        <v>11</v>
      </c>
      <c r="AA1894">
        <v>0</v>
      </c>
      <c r="AB1894">
        <v>44</v>
      </c>
      <c r="AC1894" t="str" cm="1">
        <f t="array" ref="AC1894">_xlfn.IFS(AB1894 &lt; 30, "&lt; 30", AB1894 &lt; 40, "30-39", AB1894 &lt; 50, "40-49", AB1894 &gt;= 50, "50+")</f>
        <v>40-49</v>
      </c>
      <c r="AD1894">
        <v>2653</v>
      </c>
      <c r="AE1894">
        <v>0</v>
      </c>
      <c r="AF1894">
        <v>0</v>
      </c>
      <c r="AG1894">
        <v>1</v>
      </c>
      <c r="AH1894">
        <v>0</v>
      </c>
      <c r="AI1894">
        <v>0</v>
      </c>
      <c r="AJ1894" t="str" cm="1">
        <f t="array" ref="AJ189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89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94">
        <v>0</v>
      </c>
      <c r="AM1894">
        <v>0</v>
      </c>
      <c r="AN1894">
        <v>1</v>
      </c>
      <c r="AO1894">
        <v>0</v>
      </c>
      <c r="AP1894">
        <v>0</v>
      </c>
      <c r="AQ1894" t="str" cm="1">
        <f t="array" ref="AQ189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94" t="str" cm="1">
        <f t="array" ref="AR189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94">
        <v>119</v>
      </c>
      <c r="AT1894">
        <v>101</v>
      </c>
      <c r="AU1894">
        <v>0</v>
      </c>
      <c r="AV1894">
        <v>0</v>
      </c>
      <c r="AW1894" t="s">
        <v>47</v>
      </c>
      <c r="AX1894" t="s">
        <v>13</v>
      </c>
      <c r="AY1894" t="str">
        <f t="shared" si="262"/>
        <v>Store</v>
      </c>
      <c r="AZ1894">
        <v>7</v>
      </c>
      <c r="BA1894" t="s">
        <v>44</v>
      </c>
      <c r="BB1894">
        <f t="shared" si="263"/>
        <v>7</v>
      </c>
      <c r="BC1894">
        <f t="shared" si="264"/>
        <v>137</v>
      </c>
      <c r="BD1894">
        <f t="shared" si="265"/>
        <v>8</v>
      </c>
      <c r="BE1894">
        <f t="shared" si="266"/>
        <v>3</v>
      </c>
      <c r="BF1894">
        <f t="shared" si="267"/>
        <v>3</v>
      </c>
      <c r="BG1894">
        <f t="shared" si="268"/>
        <v>14</v>
      </c>
      <c r="BH1894">
        <f t="shared" si="269"/>
        <v>4</v>
      </c>
      <c r="BI1894" t="str">
        <f>VLOOKUP(BH1894,'Additional Data'!$E$1:$F$12,2,FALSE)</f>
        <v>At Risk</v>
      </c>
      <c r="BJ1894" t="str">
        <f>IF(G1894 &lt;= 'Additional Data'!$Q$2, "Low", IF(G1894 &lt;= 'Additional Data'!$Q$3, "Medium", "High"))</f>
        <v>Low</v>
      </c>
      <c r="BK1894" t="str">
        <f>IF(K1894 &lt;= 'Additional Data'!$V$2, "Low", IF(K1894 &lt;= 'Additional Data'!$V$3, "Medium", "High"))</f>
        <v>Medium</v>
      </c>
      <c r="BL1894" t="str">
        <f>IF(L1894 &lt;= 'Additional Data'!$AA$2, "Low", IF(L1894 &lt;= 'Additional Data'!$AA$3, "Medium", "High"))</f>
        <v>Medium</v>
      </c>
      <c r="BM1894">
        <v>1893</v>
      </c>
    </row>
    <row r="1895" spans="1:65" x14ac:dyDescent="0.25">
      <c r="A1895">
        <v>34230</v>
      </c>
      <c r="B1895" t="str">
        <f>IF(A1895 &lt;= 'Additional Data'!$B$2,"Low", IF(A1895 &lt;='Additional Data'!$B$3, "Medium", "High"))</f>
        <v>Low</v>
      </c>
      <c r="C1895">
        <v>1</v>
      </c>
      <c r="D1895">
        <v>1</v>
      </c>
      <c r="E1895">
        <v>72</v>
      </c>
      <c r="F1895" t="str">
        <f t="shared" si="261"/>
        <v>Old</v>
      </c>
      <c r="G1895">
        <v>15</v>
      </c>
      <c r="H1895">
        <v>0</v>
      </c>
      <c r="I1895">
        <v>4</v>
      </c>
      <c r="J1895">
        <v>0</v>
      </c>
      <c r="K1895">
        <v>0</v>
      </c>
      <c r="L1895">
        <v>2</v>
      </c>
      <c r="M1895">
        <f>INDEX('Additional Data'!$H$2:$M$2, MATCH(MAX(G1895:L1895), G1895:L1895,0))</f>
        <v>0</v>
      </c>
      <c r="N1895">
        <v>1</v>
      </c>
      <c r="O1895">
        <v>1</v>
      </c>
      <c r="P1895">
        <v>0</v>
      </c>
      <c r="Q1895">
        <v>2</v>
      </c>
      <c r="R1895">
        <v>7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3</v>
      </c>
      <c r="Z1895">
        <v>11</v>
      </c>
      <c r="AA1895">
        <v>0</v>
      </c>
      <c r="AB1895">
        <v>55</v>
      </c>
      <c r="AC1895" t="str" cm="1">
        <f t="array" ref="AC1895">_xlfn.IFS(AB1895 &lt; 30, "&lt; 30", AB1895 &lt; 40, "30-39", AB1895 &lt; 50, "40-49", AB1895 &gt;= 50, "50+")</f>
        <v>50+</v>
      </c>
      <c r="AD1895">
        <v>2709</v>
      </c>
      <c r="AE1895">
        <v>0</v>
      </c>
      <c r="AF1895">
        <v>0</v>
      </c>
      <c r="AG1895">
        <v>0</v>
      </c>
      <c r="AH1895">
        <v>1</v>
      </c>
      <c r="AI1895">
        <v>0</v>
      </c>
      <c r="AJ1895" t="str" cm="1">
        <f t="array" ref="AJ189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89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95">
        <v>0</v>
      </c>
      <c r="AM1895">
        <v>0</v>
      </c>
      <c r="AN1895">
        <v>0</v>
      </c>
      <c r="AO1895">
        <v>0</v>
      </c>
      <c r="AP1895">
        <v>1</v>
      </c>
      <c r="AQ1895" t="str" cm="1">
        <f t="array" ref="AQ189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895" t="str" cm="1">
        <f t="array" ref="AR189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95">
        <v>19</v>
      </c>
      <c r="AT1895">
        <v>17</v>
      </c>
      <c r="AU1895">
        <v>0</v>
      </c>
      <c r="AV1895">
        <v>2</v>
      </c>
      <c r="AW1895" t="s">
        <v>45</v>
      </c>
      <c r="AX1895" t="s">
        <v>13</v>
      </c>
      <c r="AY1895" t="str">
        <f t="shared" si="262"/>
        <v>Store</v>
      </c>
      <c r="AZ1895">
        <v>3</v>
      </c>
      <c r="BA1895" t="s">
        <v>44</v>
      </c>
      <c r="BB1895">
        <f t="shared" si="263"/>
        <v>3</v>
      </c>
      <c r="BC1895">
        <f t="shared" si="264"/>
        <v>21</v>
      </c>
      <c r="BD1895">
        <f t="shared" si="265"/>
        <v>3.0000000000000004</v>
      </c>
      <c r="BE1895">
        <f t="shared" si="266"/>
        <v>0</v>
      </c>
      <c r="BF1895">
        <f t="shared" si="267"/>
        <v>0</v>
      </c>
      <c r="BG1895">
        <f t="shared" si="268"/>
        <v>3.0000000000000004</v>
      </c>
      <c r="BH1895">
        <f t="shared" si="269"/>
        <v>0</v>
      </c>
      <c r="BI1895" t="str">
        <f>VLOOKUP(BH1895,'Additional Data'!$E$1:$F$12,2,FALSE)</f>
        <v>Churned Customer</v>
      </c>
      <c r="BJ1895" t="str">
        <f>IF(G1895 &lt;= 'Additional Data'!$Q$2, "Low", IF(G1895 &lt;= 'Additional Data'!$Q$3, "Medium", "High"))</f>
        <v>Low</v>
      </c>
      <c r="BK1895" t="str">
        <f>IF(K1895 &lt;= 'Additional Data'!$V$2, "Low", IF(K1895 &lt;= 'Additional Data'!$V$3, "Medium", "High"))</f>
        <v>Low</v>
      </c>
      <c r="BL1895" t="str">
        <f>IF(L1895 &lt;= 'Additional Data'!$AA$2, "Low", IF(L1895 &lt;= 'Additional Data'!$AA$3, "Medium", "High"))</f>
        <v>Low</v>
      </c>
      <c r="BM1895">
        <v>1894</v>
      </c>
    </row>
    <row r="1896" spans="1:65" x14ac:dyDescent="0.25">
      <c r="A1896">
        <v>31878</v>
      </c>
      <c r="B1896" t="str">
        <f>IF(A1896 &lt;= 'Additional Data'!$B$2,"Low", IF(A1896 &lt;='Additional Data'!$B$3, "Medium", "High"))</f>
        <v>Low</v>
      </c>
      <c r="C1896">
        <v>0</v>
      </c>
      <c r="D1896">
        <v>1</v>
      </c>
      <c r="E1896">
        <v>7</v>
      </c>
      <c r="F1896" t="str">
        <f t="shared" si="261"/>
        <v>Very Recent</v>
      </c>
      <c r="G1896">
        <v>23</v>
      </c>
      <c r="H1896">
        <v>4</v>
      </c>
      <c r="I1896">
        <v>5</v>
      </c>
      <c r="J1896">
        <v>10</v>
      </c>
      <c r="K1896">
        <v>5</v>
      </c>
      <c r="L1896">
        <v>23</v>
      </c>
      <c r="M1896">
        <f>INDEX('Additional Data'!$H$2:$M$2, MATCH(MAX(G1896:L1896), G1896:L1896,0))</f>
        <v>0</v>
      </c>
      <c r="N1896">
        <v>1</v>
      </c>
      <c r="O1896">
        <v>1</v>
      </c>
      <c r="P1896">
        <v>0</v>
      </c>
      <c r="Q1896">
        <v>4</v>
      </c>
      <c r="R1896">
        <v>3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3</v>
      </c>
      <c r="Z1896">
        <v>11</v>
      </c>
      <c r="AA1896">
        <v>0</v>
      </c>
      <c r="AB1896">
        <v>43</v>
      </c>
      <c r="AC1896" t="str" cm="1">
        <f t="array" ref="AC1896">_xlfn.IFS(AB1896 &lt; 30, "&lt; 30", AB1896 &lt; 40, "30-39", AB1896 &lt; 50, "40-49", AB1896 &gt;= 50, "50+")</f>
        <v>40-49</v>
      </c>
      <c r="AD1896">
        <v>2166</v>
      </c>
      <c r="AE1896">
        <v>0</v>
      </c>
      <c r="AF1896">
        <v>0</v>
      </c>
      <c r="AG1896">
        <v>1</v>
      </c>
      <c r="AH1896">
        <v>0</v>
      </c>
      <c r="AI1896">
        <v>0</v>
      </c>
      <c r="AJ1896" t="str" cm="1">
        <f t="array" ref="AJ189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89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96">
        <v>1</v>
      </c>
      <c r="AM1896">
        <v>0</v>
      </c>
      <c r="AN1896">
        <v>0</v>
      </c>
      <c r="AO1896">
        <v>0</v>
      </c>
      <c r="AP1896">
        <v>0</v>
      </c>
      <c r="AQ1896" t="str" cm="1">
        <f t="array" ref="AQ189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896" t="str" cm="1">
        <f t="array" ref="AR189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896">
        <v>47</v>
      </c>
      <c r="AT1896">
        <v>24</v>
      </c>
      <c r="AU1896">
        <v>0</v>
      </c>
      <c r="AV1896">
        <v>1</v>
      </c>
      <c r="AW1896" t="s">
        <v>45</v>
      </c>
      <c r="AX1896" t="s">
        <v>13</v>
      </c>
      <c r="AY1896" t="str">
        <f t="shared" si="262"/>
        <v>Store</v>
      </c>
      <c r="AZ1896">
        <v>5</v>
      </c>
      <c r="BA1896" t="s">
        <v>44</v>
      </c>
      <c r="BB1896">
        <f t="shared" si="263"/>
        <v>5</v>
      </c>
      <c r="BC1896">
        <f t="shared" si="264"/>
        <v>70</v>
      </c>
      <c r="BD1896">
        <f t="shared" si="265"/>
        <v>10</v>
      </c>
      <c r="BE1896">
        <f t="shared" si="266"/>
        <v>1</v>
      </c>
      <c r="BF1896">
        <f t="shared" si="267"/>
        <v>2</v>
      </c>
      <c r="BG1896">
        <f t="shared" si="268"/>
        <v>13</v>
      </c>
      <c r="BH1896">
        <f t="shared" si="269"/>
        <v>3</v>
      </c>
      <c r="BI1896" t="str">
        <f>VLOOKUP(BH1896,'Additional Data'!$E$1:$F$12,2,FALSE)</f>
        <v>At Risk</v>
      </c>
      <c r="BJ1896" t="str">
        <f>IF(G1896 &lt;= 'Additional Data'!$Q$2, "Low", IF(G1896 &lt;= 'Additional Data'!$Q$3, "Medium", "High"))</f>
        <v>Low</v>
      </c>
      <c r="BK1896" t="str">
        <f>IF(K1896 &lt;= 'Additional Data'!$V$2, "Low", IF(K1896 &lt;= 'Additional Data'!$V$3, "Medium", "High"))</f>
        <v>Medium</v>
      </c>
      <c r="BL1896" t="str">
        <f>IF(L1896 &lt;= 'Additional Data'!$AA$2, "Low", IF(L1896 &lt;= 'Additional Data'!$AA$3, "Medium", "High"))</f>
        <v>Medium</v>
      </c>
      <c r="BM1896">
        <v>1895</v>
      </c>
    </row>
    <row r="1897" spans="1:65" x14ac:dyDescent="0.25">
      <c r="A1897">
        <v>70932</v>
      </c>
      <c r="B1897" t="str">
        <f>IF(A1897 &lt;= 'Additional Data'!$B$2,"Low", IF(A1897 &lt;='Additional Data'!$B$3, "Medium", "High"))</f>
        <v>High</v>
      </c>
      <c r="C1897">
        <v>0</v>
      </c>
      <c r="D1897">
        <v>1</v>
      </c>
      <c r="E1897">
        <v>57</v>
      </c>
      <c r="F1897" t="str">
        <f t="shared" si="261"/>
        <v>Mid</v>
      </c>
      <c r="G1897">
        <v>200</v>
      </c>
      <c r="H1897">
        <v>193</v>
      </c>
      <c r="I1897">
        <v>100</v>
      </c>
      <c r="J1897">
        <v>46</v>
      </c>
      <c r="K1897">
        <v>185</v>
      </c>
      <c r="L1897">
        <v>185</v>
      </c>
      <c r="M1897">
        <f>INDEX('Additional Data'!$H$2:$M$2, MATCH(MAX(G1897:L1897), G1897:L1897,0))</f>
        <v>0</v>
      </c>
      <c r="N1897">
        <v>2</v>
      </c>
      <c r="O1897">
        <v>6</v>
      </c>
      <c r="P1897">
        <v>2</v>
      </c>
      <c r="Q1897">
        <v>12</v>
      </c>
      <c r="R1897">
        <v>3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3</v>
      </c>
      <c r="Z1897">
        <v>11</v>
      </c>
      <c r="AA1897">
        <v>0</v>
      </c>
      <c r="AB1897">
        <v>48</v>
      </c>
      <c r="AC1897" t="str" cm="1">
        <f t="array" ref="AC1897">_xlfn.IFS(AB1897 &lt; 30, "&lt; 30", AB1897 &lt; 40, "30-39", AB1897 &lt; 50, "40-49", AB1897 &gt;= 50, "50+")</f>
        <v>40-49</v>
      </c>
      <c r="AD1897">
        <v>2320</v>
      </c>
      <c r="AE1897">
        <v>0</v>
      </c>
      <c r="AF1897">
        <v>1</v>
      </c>
      <c r="AG1897">
        <v>0</v>
      </c>
      <c r="AH1897">
        <v>0</v>
      </c>
      <c r="AI1897">
        <v>0</v>
      </c>
      <c r="AJ1897" t="str" cm="1">
        <f t="array" ref="AJ189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89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897">
        <v>1</v>
      </c>
      <c r="AM1897">
        <v>0</v>
      </c>
      <c r="AN1897">
        <v>0</v>
      </c>
      <c r="AO1897">
        <v>0</v>
      </c>
      <c r="AP1897">
        <v>0</v>
      </c>
      <c r="AQ1897" t="str" cm="1">
        <f t="array" ref="AQ189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897" t="str" cm="1">
        <f t="array" ref="AR189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897">
        <v>724</v>
      </c>
      <c r="AT1897">
        <v>539</v>
      </c>
      <c r="AU1897">
        <v>0</v>
      </c>
      <c r="AV1897">
        <v>1</v>
      </c>
      <c r="AW1897" t="s">
        <v>46</v>
      </c>
      <c r="AX1897" t="s">
        <v>13</v>
      </c>
      <c r="AY1897" t="str">
        <f t="shared" si="262"/>
        <v>Store</v>
      </c>
      <c r="AZ1897">
        <v>20</v>
      </c>
      <c r="BA1897" t="s">
        <v>44</v>
      </c>
      <c r="BB1897">
        <f t="shared" si="263"/>
        <v>20</v>
      </c>
      <c r="BC1897">
        <f t="shared" si="264"/>
        <v>909</v>
      </c>
      <c r="BD1897">
        <f t="shared" si="265"/>
        <v>5</v>
      </c>
      <c r="BE1897">
        <f t="shared" si="266"/>
        <v>7</v>
      </c>
      <c r="BF1897">
        <f t="shared" si="267"/>
        <v>6</v>
      </c>
      <c r="BG1897">
        <f t="shared" si="268"/>
        <v>18</v>
      </c>
      <c r="BH1897">
        <f t="shared" si="269"/>
        <v>6</v>
      </c>
      <c r="BI1897" t="str">
        <f>VLOOKUP(BH1897,'Additional Data'!$E$1:$F$12,2,FALSE)</f>
        <v>Loyal Customer</v>
      </c>
      <c r="BJ1897" t="str">
        <f>IF(G1897 &lt;= 'Additional Data'!$Q$2, "Low", IF(G1897 &lt;= 'Additional Data'!$Q$3, "Medium", "High"))</f>
        <v>Medium</v>
      </c>
      <c r="BK1897" t="str">
        <f>IF(K1897 &lt;= 'Additional Data'!$V$2, "Low", IF(K1897 &lt;= 'Additional Data'!$V$3, "Medium", "High"))</f>
        <v>High</v>
      </c>
      <c r="BL1897" t="str">
        <f>IF(L1897 &lt;= 'Additional Data'!$AA$2, "Low", IF(L1897 &lt;= 'Additional Data'!$AA$3, "Medium", "High"))</f>
        <v>High</v>
      </c>
      <c r="BM1897">
        <v>1896</v>
      </c>
    </row>
    <row r="1898" spans="1:65" x14ac:dyDescent="0.25">
      <c r="A1898">
        <v>91249</v>
      </c>
      <c r="B1898" t="str">
        <f>IF(A1898 &lt;= 'Additional Data'!$B$2,"Low", IF(A1898 &lt;='Additional Data'!$B$3, "Medium", "High"))</f>
        <v>High</v>
      </c>
      <c r="C1898">
        <v>0</v>
      </c>
      <c r="D1898">
        <v>0</v>
      </c>
      <c r="E1898">
        <v>84</v>
      </c>
      <c r="F1898" t="str">
        <f t="shared" si="261"/>
        <v>Old</v>
      </c>
      <c r="G1898">
        <v>1324</v>
      </c>
      <c r="H1898">
        <v>27</v>
      </c>
      <c r="I1898">
        <v>119</v>
      </c>
      <c r="J1898">
        <v>71</v>
      </c>
      <c r="K1898">
        <v>108</v>
      </c>
      <c r="L1898">
        <v>27</v>
      </c>
      <c r="M1898">
        <f>INDEX('Additional Data'!$H$2:$M$2, MATCH(MAX(G1898:L1898), G1898:L1898,0))</f>
        <v>0</v>
      </c>
      <c r="N1898">
        <v>0</v>
      </c>
      <c r="O1898">
        <v>7</v>
      </c>
      <c r="P1898">
        <v>9</v>
      </c>
      <c r="Q1898">
        <v>6</v>
      </c>
      <c r="R1898">
        <v>4</v>
      </c>
      <c r="S1898">
        <v>0</v>
      </c>
      <c r="T1898">
        <v>1</v>
      </c>
      <c r="U1898">
        <v>1</v>
      </c>
      <c r="V1898">
        <v>1</v>
      </c>
      <c r="W1898">
        <v>1</v>
      </c>
      <c r="X1898">
        <v>0</v>
      </c>
      <c r="Y1898">
        <v>3</v>
      </c>
      <c r="Z1898">
        <v>11</v>
      </c>
      <c r="AA1898">
        <v>1</v>
      </c>
      <c r="AB1898">
        <v>64</v>
      </c>
      <c r="AC1898" t="str" cm="1">
        <f t="array" ref="AC1898">_xlfn.IFS(AB1898 &lt; 30, "&lt; 30", AB1898 &lt; 40, "30-39", AB1898 &lt; 50, "40-49", AB1898 &gt;= 50, "50+")</f>
        <v>50+</v>
      </c>
      <c r="AD1898">
        <v>2776</v>
      </c>
      <c r="AE1898">
        <v>0</v>
      </c>
      <c r="AF1898">
        <v>0</v>
      </c>
      <c r="AG1898">
        <v>1</v>
      </c>
      <c r="AH1898">
        <v>0</v>
      </c>
      <c r="AI1898">
        <v>0</v>
      </c>
      <c r="AJ1898" t="str" cm="1">
        <f t="array" ref="AJ189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89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98">
        <v>0</v>
      </c>
      <c r="AM1898">
        <v>0</v>
      </c>
      <c r="AN1898">
        <v>1</v>
      </c>
      <c r="AO1898">
        <v>0</v>
      </c>
      <c r="AP1898">
        <v>0</v>
      </c>
      <c r="AQ1898" t="str" cm="1">
        <f t="array" ref="AQ189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898" t="str" cm="1">
        <f t="array" ref="AR189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898">
        <v>1649</v>
      </c>
      <c r="AT1898">
        <v>1622</v>
      </c>
      <c r="AU1898">
        <v>4</v>
      </c>
      <c r="AV1898">
        <v>0</v>
      </c>
      <c r="AW1898" t="s">
        <v>43</v>
      </c>
      <c r="AX1898" t="s">
        <v>12</v>
      </c>
      <c r="AY1898" t="str">
        <f t="shared" si="262"/>
        <v>Catalog</v>
      </c>
      <c r="AZ1898">
        <v>22</v>
      </c>
      <c r="BA1898" t="s">
        <v>48</v>
      </c>
      <c r="BB1898">
        <f t="shared" si="263"/>
        <v>22</v>
      </c>
      <c r="BC1898">
        <f t="shared" si="264"/>
        <v>1676</v>
      </c>
      <c r="BD1898">
        <f t="shared" si="265"/>
        <v>1.9999999999999996</v>
      </c>
      <c r="BE1898">
        <f t="shared" si="266"/>
        <v>8</v>
      </c>
      <c r="BF1898">
        <f t="shared" si="267"/>
        <v>9</v>
      </c>
      <c r="BG1898">
        <f t="shared" si="268"/>
        <v>19</v>
      </c>
      <c r="BH1898">
        <f t="shared" si="269"/>
        <v>7</v>
      </c>
      <c r="BI1898" t="str">
        <f>VLOOKUP(BH1898,'Additional Data'!$E$1:$F$12,2,FALSE)</f>
        <v>Loyal Customer</v>
      </c>
      <c r="BJ1898" t="str">
        <f>IF(G1898 &lt;= 'Additional Data'!$Q$2, "Low", IF(G1898 &lt;= 'Additional Data'!$Q$3, "Medium", "High"))</f>
        <v>High</v>
      </c>
      <c r="BK1898" t="str">
        <f>IF(K1898 &lt;= 'Additional Data'!$V$2, "Low", IF(K1898 &lt;= 'Additional Data'!$V$3, "Medium", "High"))</f>
        <v>High</v>
      </c>
      <c r="BL1898" t="str">
        <f>IF(L1898 &lt;= 'Additional Data'!$AA$2, "Low", IF(L1898 &lt;= 'Additional Data'!$AA$3, "Medium", "High"))</f>
        <v>Medium</v>
      </c>
      <c r="BM1898">
        <v>1897</v>
      </c>
    </row>
    <row r="1899" spans="1:65" x14ac:dyDescent="0.25">
      <c r="A1899">
        <v>77598</v>
      </c>
      <c r="B1899" t="str">
        <f>IF(A1899 &lt;= 'Additional Data'!$B$2,"Low", IF(A1899 &lt;='Additional Data'!$B$3, "Medium", "High"))</f>
        <v>High</v>
      </c>
      <c r="C1899">
        <v>0</v>
      </c>
      <c r="D1899">
        <v>0</v>
      </c>
      <c r="E1899">
        <v>53</v>
      </c>
      <c r="F1899" t="str">
        <f t="shared" si="261"/>
        <v>Mid</v>
      </c>
      <c r="G1899">
        <v>1193</v>
      </c>
      <c r="H1899">
        <v>33</v>
      </c>
      <c r="I1899">
        <v>281</v>
      </c>
      <c r="J1899">
        <v>129</v>
      </c>
      <c r="K1899">
        <v>66</v>
      </c>
      <c r="L1899">
        <v>33</v>
      </c>
      <c r="M1899">
        <f>INDEX('Additional Data'!$H$2:$M$2, MATCH(MAX(G1899:L1899), G1899:L1899,0))</f>
        <v>0</v>
      </c>
      <c r="N1899">
        <v>1</v>
      </c>
      <c r="O1899">
        <v>7</v>
      </c>
      <c r="P1899">
        <v>5</v>
      </c>
      <c r="Q1899">
        <v>13</v>
      </c>
      <c r="R1899">
        <v>3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3</v>
      </c>
      <c r="Z1899">
        <v>11</v>
      </c>
      <c r="AA1899">
        <v>0</v>
      </c>
      <c r="AB1899">
        <v>77</v>
      </c>
      <c r="AC1899" t="str" cm="1">
        <f t="array" ref="AC1899">_xlfn.IFS(AB1899 &lt; 30, "&lt; 30", AB1899 &lt; 40, "30-39", AB1899 &lt; 50, "40-49", AB1899 &gt;= 50, "50+")</f>
        <v>50+</v>
      </c>
      <c r="AD1899">
        <v>2430</v>
      </c>
      <c r="AE1899">
        <v>0</v>
      </c>
      <c r="AF1899">
        <v>0</v>
      </c>
      <c r="AG1899">
        <v>1</v>
      </c>
      <c r="AH1899">
        <v>0</v>
      </c>
      <c r="AI1899">
        <v>0</v>
      </c>
      <c r="AJ1899" t="str" cm="1">
        <f t="array" ref="AJ189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89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899">
        <v>0</v>
      </c>
      <c r="AM1899">
        <v>0</v>
      </c>
      <c r="AN1899">
        <v>0</v>
      </c>
      <c r="AO1899">
        <v>1</v>
      </c>
      <c r="AP1899">
        <v>0</v>
      </c>
      <c r="AQ1899" t="str" cm="1">
        <f t="array" ref="AQ189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899" t="str" cm="1">
        <f t="array" ref="AR189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899">
        <v>1702</v>
      </c>
      <c r="AT1899">
        <v>1669</v>
      </c>
      <c r="AU1899">
        <v>1</v>
      </c>
      <c r="AV1899">
        <v>0</v>
      </c>
      <c r="AW1899" t="s">
        <v>43</v>
      </c>
      <c r="AX1899" t="s">
        <v>13</v>
      </c>
      <c r="AY1899" t="str">
        <f t="shared" si="262"/>
        <v>Store</v>
      </c>
      <c r="AZ1899">
        <v>25</v>
      </c>
      <c r="BA1899" t="s">
        <v>48</v>
      </c>
      <c r="BB1899">
        <f t="shared" si="263"/>
        <v>25</v>
      </c>
      <c r="BC1899">
        <f t="shared" si="264"/>
        <v>1735</v>
      </c>
      <c r="BD1899">
        <f t="shared" si="265"/>
        <v>5</v>
      </c>
      <c r="BE1899">
        <f t="shared" si="266"/>
        <v>9</v>
      </c>
      <c r="BF1899">
        <f t="shared" si="267"/>
        <v>9</v>
      </c>
      <c r="BG1899">
        <f t="shared" si="268"/>
        <v>23</v>
      </c>
      <c r="BH1899">
        <f t="shared" si="269"/>
        <v>8</v>
      </c>
      <c r="BI1899" t="str">
        <f>VLOOKUP(BH1899,'Additional Data'!$E$1:$F$12,2,FALSE)</f>
        <v>Top Customer</v>
      </c>
      <c r="BJ1899" t="str">
        <f>IF(G1899 &lt;= 'Additional Data'!$Q$2, "Low", IF(G1899 &lt;= 'Additional Data'!$Q$3, "Medium", "High"))</f>
        <v>High</v>
      </c>
      <c r="BK1899" t="str">
        <f>IF(K1899 &lt;= 'Additional Data'!$V$2, "Low", IF(K1899 &lt;= 'Additional Data'!$V$3, "Medium", "High"))</f>
        <v>High</v>
      </c>
      <c r="BL1899" t="str">
        <f>IF(L1899 &lt;= 'Additional Data'!$AA$2, "Low", IF(L1899 &lt;= 'Additional Data'!$AA$3, "Medium", "High"))</f>
        <v>Medium</v>
      </c>
      <c r="BM1899">
        <v>1898</v>
      </c>
    </row>
    <row r="1900" spans="1:65" x14ac:dyDescent="0.25">
      <c r="A1900">
        <v>80982</v>
      </c>
      <c r="B1900" t="str">
        <f>IF(A1900 &lt;= 'Additional Data'!$B$2,"Low", IF(A1900 &lt;='Additional Data'!$B$3, "Medium", "High"))</f>
        <v>High</v>
      </c>
      <c r="C1900">
        <v>1</v>
      </c>
      <c r="D1900">
        <v>1</v>
      </c>
      <c r="E1900">
        <v>48</v>
      </c>
      <c r="F1900" t="str">
        <f t="shared" si="261"/>
        <v>Mid</v>
      </c>
      <c r="G1900">
        <v>505</v>
      </c>
      <c r="H1900">
        <v>137</v>
      </c>
      <c r="I1900">
        <v>401</v>
      </c>
      <c r="J1900">
        <v>104</v>
      </c>
      <c r="K1900">
        <v>22</v>
      </c>
      <c r="L1900">
        <v>22</v>
      </c>
      <c r="M1900">
        <f>INDEX('Additional Data'!$H$2:$M$2, MATCH(MAX(G1900:L1900), G1900:L1900,0))</f>
        <v>0</v>
      </c>
      <c r="N1900">
        <v>3</v>
      </c>
      <c r="O1900">
        <v>11</v>
      </c>
      <c r="P1900">
        <v>5</v>
      </c>
      <c r="Q1900">
        <v>11</v>
      </c>
      <c r="R1900">
        <v>5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1</v>
      </c>
      <c r="Y1900">
        <v>3</v>
      </c>
      <c r="Z1900">
        <v>11</v>
      </c>
      <c r="AA1900">
        <v>0</v>
      </c>
      <c r="AB1900">
        <v>61</v>
      </c>
      <c r="AC1900" t="str" cm="1">
        <f t="array" ref="AC1900">_xlfn.IFS(AB1900 &lt; 30, "&lt; 30", AB1900 &lt; 40, "30-39", AB1900 &lt; 50, "40-49", AB1900 &gt;= 50, "50+")</f>
        <v>50+</v>
      </c>
      <c r="AD1900">
        <v>2696</v>
      </c>
      <c r="AE1900">
        <v>0</v>
      </c>
      <c r="AF1900">
        <v>0</v>
      </c>
      <c r="AG1900">
        <v>1</v>
      </c>
      <c r="AH1900">
        <v>0</v>
      </c>
      <c r="AI1900">
        <v>0</v>
      </c>
      <c r="AJ1900" t="str" cm="1">
        <f t="array" ref="AJ190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90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00">
        <v>0</v>
      </c>
      <c r="AM1900">
        <v>0</v>
      </c>
      <c r="AN1900">
        <v>1</v>
      </c>
      <c r="AO1900">
        <v>0</v>
      </c>
      <c r="AP1900">
        <v>0</v>
      </c>
      <c r="AQ1900" t="str" cm="1">
        <f t="array" ref="AQ190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00" t="str" cm="1">
        <f t="array" ref="AR190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00">
        <v>1169</v>
      </c>
      <c r="AT1900">
        <v>1147</v>
      </c>
      <c r="AU1900">
        <v>0</v>
      </c>
      <c r="AV1900">
        <v>2</v>
      </c>
      <c r="AW1900" t="s">
        <v>43</v>
      </c>
      <c r="AX1900" t="s">
        <v>11</v>
      </c>
      <c r="AY1900" t="str">
        <f t="shared" si="262"/>
        <v>Web</v>
      </c>
      <c r="AZ1900">
        <v>27</v>
      </c>
      <c r="BA1900" t="s">
        <v>44</v>
      </c>
      <c r="BB1900">
        <f t="shared" si="263"/>
        <v>27</v>
      </c>
      <c r="BC1900">
        <f t="shared" si="264"/>
        <v>1191</v>
      </c>
      <c r="BD1900">
        <f t="shared" si="265"/>
        <v>6</v>
      </c>
      <c r="BE1900">
        <f t="shared" si="266"/>
        <v>9</v>
      </c>
      <c r="BF1900">
        <f t="shared" si="267"/>
        <v>8</v>
      </c>
      <c r="BG1900">
        <f t="shared" si="268"/>
        <v>23</v>
      </c>
      <c r="BH1900">
        <f t="shared" si="269"/>
        <v>8</v>
      </c>
      <c r="BI1900" t="str">
        <f>VLOOKUP(BH1900,'Additional Data'!$E$1:$F$12,2,FALSE)</f>
        <v>Top Customer</v>
      </c>
      <c r="BJ1900" t="str">
        <f>IF(G1900 &lt;= 'Additional Data'!$Q$2, "Low", IF(G1900 &lt;= 'Additional Data'!$Q$3, "Medium", "High"))</f>
        <v>Medium</v>
      </c>
      <c r="BK1900" t="str">
        <f>IF(K1900 &lt;= 'Additional Data'!$V$2, "Low", IF(K1900 &lt;= 'Additional Data'!$V$3, "Medium", "High"))</f>
        <v>Medium</v>
      </c>
      <c r="BL1900" t="str">
        <f>IF(L1900 &lt;= 'Additional Data'!$AA$2, "Low", IF(L1900 &lt;= 'Additional Data'!$AA$3, "Medium", "High"))</f>
        <v>Medium</v>
      </c>
      <c r="BM1900">
        <v>1899</v>
      </c>
    </row>
    <row r="1901" spans="1:65" x14ac:dyDescent="0.25">
      <c r="A1901">
        <v>22701</v>
      </c>
      <c r="B1901" t="str">
        <f>IF(A1901 &lt;= 'Additional Data'!$B$2,"Low", IF(A1901 &lt;='Additional Data'!$B$3, "Medium", "High"))</f>
        <v>Low</v>
      </c>
      <c r="C1901">
        <v>1</v>
      </c>
      <c r="D1901">
        <v>0</v>
      </c>
      <c r="E1901">
        <v>2</v>
      </c>
      <c r="F1901" t="str">
        <f t="shared" si="261"/>
        <v>Very Recent</v>
      </c>
      <c r="G1901">
        <v>2</v>
      </c>
      <c r="H1901">
        <v>4</v>
      </c>
      <c r="I1901">
        <v>9</v>
      </c>
      <c r="J1901">
        <v>0</v>
      </c>
      <c r="K1901">
        <v>4</v>
      </c>
      <c r="L1901">
        <v>5</v>
      </c>
      <c r="M1901">
        <f>INDEX('Additional Data'!$H$2:$M$2, MATCH(MAX(G1901:L1901), G1901:L1901,0))</f>
        <v>0</v>
      </c>
      <c r="N1901">
        <v>1</v>
      </c>
      <c r="O1901">
        <v>1</v>
      </c>
      <c r="P1901">
        <v>0</v>
      </c>
      <c r="Q1901">
        <v>3</v>
      </c>
      <c r="R1901">
        <v>5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3</v>
      </c>
      <c r="Z1901">
        <v>11</v>
      </c>
      <c r="AA1901">
        <v>0</v>
      </c>
      <c r="AB1901">
        <v>43</v>
      </c>
      <c r="AC1901" t="str" cm="1">
        <f t="array" ref="AC1901">_xlfn.IFS(AB1901 &lt; 30, "&lt; 30", AB1901 &lt; 40, "30-39", AB1901 &lt; 50, "40-49", AB1901 &gt;= 50, "50+")</f>
        <v>40-49</v>
      </c>
      <c r="AD1901">
        <v>2456</v>
      </c>
      <c r="AE1901">
        <v>0</v>
      </c>
      <c r="AF1901">
        <v>1</v>
      </c>
      <c r="AG1901">
        <v>0</v>
      </c>
      <c r="AH1901">
        <v>0</v>
      </c>
      <c r="AI1901">
        <v>0</v>
      </c>
      <c r="AJ1901" t="str" cm="1">
        <f t="array" ref="AJ190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0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01">
        <v>0</v>
      </c>
      <c r="AM1901">
        <v>0</v>
      </c>
      <c r="AN1901">
        <v>0</v>
      </c>
      <c r="AO1901">
        <v>1</v>
      </c>
      <c r="AP1901">
        <v>0</v>
      </c>
      <c r="AQ1901" t="str" cm="1">
        <f t="array" ref="AQ190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901" t="str" cm="1">
        <f t="array" ref="AR190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01">
        <v>19</v>
      </c>
      <c r="AT1901">
        <v>14</v>
      </c>
      <c r="AU1901">
        <v>0</v>
      </c>
      <c r="AV1901">
        <v>1</v>
      </c>
      <c r="AW1901" t="s">
        <v>45</v>
      </c>
      <c r="AX1901" t="s">
        <v>13</v>
      </c>
      <c r="AY1901" t="str">
        <f t="shared" si="262"/>
        <v>Store</v>
      </c>
      <c r="AZ1901">
        <v>4</v>
      </c>
      <c r="BA1901" t="s">
        <v>44</v>
      </c>
      <c r="BB1901">
        <f t="shared" si="263"/>
        <v>4</v>
      </c>
      <c r="BC1901">
        <f t="shared" si="264"/>
        <v>24</v>
      </c>
      <c r="BD1901">
        <f t="shared" si="265"/>
        <v>10</v>
      </c>
      <c r="BE1901">
        <f t="shared" si="266"/>
        <v>0</v>
      </c>
      <c r="BF1901">
        <f t="shared" si="267"/>
        <v>0</v>
      </c>
      <c r="BG1901">
        <f t="shared" si="268"/>
        <v>10</v>
      </c>
      <c r="BH1901">
        <f t="shared" si="269"/>
        <v>2</v>
      </c>
      <c r="BI1901" t="str">
        <f>VLOOKUP(BH1901,'Additional Data'!$E$1:$F$12,2,FALSE)</f>
        <v>Churned Customer</v>
      </c>
      <c r="BJ1901" t="str">
        <f>IF(G1901 &lt;= 'Additional Data'!$Q$2, "Low", IF(G1901 &lt;= 'Additional Data'!$Q$3, "Medium", "High"))</f>
        <v>Low</v>
      </c>
      <c r="BK1901" t="str">
        <f>IF(K1901 &lt;= 'Additional Data'!$V$2, "Low", IF(K1901 &lt;= 'Additional Data'!$V$3, "Medium", "High"))</f>
        <v>Medium</v>
      </c>
      <c r="BL1901" t="str">
        <f>IF(L1901 &lt;= 'Additional Data'!$AA$2, "Low", IF(L1901 &lt;= 'Additional Data'!$AA$3, "Medium", "High"))</f>
        <v>Low</v>
      </c>
      <c r="BM1901">
        <v>1900</v>
      </c>
    </row>
    <row r="1902" spans="1:65" x14ac:dyDescent="0.25">
      <c r="A1902">
        <v>55212</v>
      </c>
      <c r="B1902" t="str">
        <f>IF(A1902 &lt;= 'Additional Data'!$B$2,"Low", IF(A1902 &lt;='Additional Data'!$B$3, "Medium", "High"))</f>
        <v>Medium</v>
      </c>
      <c r="C1902">
        <v>0</v>
      </c>
      <c r="D1902">
        <v>1</v>
      </c>
      <c r="E1902">
        <v>65</v>
      </c>
      <c r="F1902" t="str">
        <f t="shared" si="261"/>
        <v>Old</v>
      </c>
      <c r="G1902">
        <v>1103</v>
      </c>
      <c r="H1902">
        <v>0</v>
      </c>
      <c r="I1902">
        <v>45</v>
      </c>
      <c r="J1902">
        <v>0</v>
      </c>
      <c r="K1902">
        <v>0</v>
      </c>
      <c r="L1902">
        <v>34</v>
      </c>
      <c r="M1902">
        <f>INDEX('Additional Data'!$H$2:$M$2, MATCH(MAX(G1902:L1902), G1902:L1902,0))</f>
        <v>0</v>
      </c>
      <c r="N1902">
        <v>3</v>
      </c>
      <c r="O1902">
        <v>4</v>
      </c>
      <c r="P1902">
        <v>2</v>
      </c>
      <c r="Q1902">
        <v>11</v>
      </c>
      <c r="R1902">
        <v>8</v>
      </c>
      <c r="S1902">
        <v>0</v>
      </c>
      <c r="T1902">
        <v>1</v>
      </c>
      <c r="U1902">
        <v>0</v>
      </c>
      <c r="V1902">
        <v>0</v>
      </c>
      <c r="W1902">
        <v>1</v>
      </c>
      <c r="X1902">
        <v>0</v>
      </c>
      <c r="Y1902">
        <v>3</v>
      </c>
      <c r="Z1902">
        <v>11</v>
      </c>
      <c r="AA1902">
        <v>0</v>
      </c>
      <c r="AB1902">
        <v>51</v>
      </c>
      <c r="AC1902" t="str" cm="1">
        <f t="array" ref="AC1902">_xlfn.IFS(AB1902 &lt; 30, "&lt; 30", AB1902 &lt; 40, "30-39", AB1902 &lt; 50, "40-49", AB1902 &gt;= 50, "50+")</f>
        <v>50+</v>
      </c>
      <c r="AD1902">
        <v>2742</v>
      </c>
      <c r="AE1902">
        <v>0</v>
      </c>
      <c r="AF1902">
        <v>1</v>
      </c>
      <c r="AG1902">
        <v>0</v>
      </c>
      <c r="AH1902">
        <v>0</v>
      </c>
      <c r="AI1902">
        <v>0</v>
      </c>
      <c r="AJ1902" t="str" cm="1">
        <f t="array" ref="AJ190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0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02">
        <v>0</v>
      </c>
      <c r="AM1902">
        <v>0</v>
      </c>
      <c r="AN1902">
        <v>0</v>
      </c>
      <c r="AO1902">
        <v>0</v>
      </c>
      <c r="AP1902">
        <v>1</v>
      </c>
      <c r="AQ1902" t="str" cm="1">
        <f t="array" ref="AQ190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902" t="str" cm="1">
        <f t="array" ref="AR190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02">
        <v>1148</v>
      </c>
      <c r="AT1902">
        <v>1114</v>
      </c>
      <c r="AU1902">
        <v>2</v>
      </c>
      <c r="AV1902">
        <v>1</v>
      </c>
      <c r="AW1902" t="s">
        <v>43</v>
      </c>
      <c r="AX1902" t="s">
        <v>13</v>
      </c>
      <c r="AY1902" t="str">
        <f t="shared" si="262"/>
        <v>Store</v>
      </c>
      <c r="AZ1902">
        <v>17</v>
      </c>
      <c r="BA1902" t="s">
        <v>48</v>
      </c>
      <c r="BB1902">
        <f t="shared" si="263"/>
        <v>17</v>
      </c>
      <c r="BC1902">
        <f t="shared" si="264"/>
        <v>1182</v>
      </c>
      <c r="BD1902">
        <f t="shared" si="265"/>
        <v>4</v>
      </c>
      <c r="BE1902">
        <f t="shared" si="266"/>
        <v>6</v>
      </c>
      <c r="BF1902">
        <f t="shared" si="267"/>
        <v>8</v>
      </c>
      <c r="BG1902">
        <f t="shared" si="268"/>
        <v>18</v>
      </c>
      <c r="BH1902">
        <f t="shared" si="269"/>
        <v>6</v>
      </c>
      <c r="BI1902" t="str">
        <f>VLOOKUP(BH1902,'Additional Data'!$E$1:$F$12,2,FALSE)</f>
        <v>Loyal Customer</v>
      </c>
      <c r="BJ1902" t="str">
        <f>IF(G1902 &lt;= 'Additional Data'!$Q$2, "Low", IF(G1902 &lt;= 'Additional Data'!$Q$3, "Medium", "High"))</f>
        <v>High</v>
      </c>
      <c r="BK1902" t="str">
        <f>IF(K1902 &lt;= 'Additional Data'!$V$2, "Low", IF(K1902 &lt;= 'Additional Data'!$V$3, "Medium", "High"))</f>
        <v>Low</v>
      </c>
      <c r="BL1902" t="str">
        <f>IF(L1902 &lt;= 'Additional Data'!$AA$2, "Low", IF(L1902 &lt;= 'Additional Data'!$AA$3, "Medium", "High"))</f>
        <v>Medium</v>
      </c>
      <c r="BM1902">
        <v>1901</v>
      </c>
    </row>
    <row r="1903" spans="1:65" x14ac:dyDescent="0.25">
      <c r="A1903">
        <v>70617</v>
      </c>
      <c r="B1903" t="str">
        <f>IF(A1903 &lt;= 'Additional Data'!$B$2,"Low", IF(A1903 &lt;='Additional Data'!$B$3, "Medium", "High"))</f>
        <v>High</v>
      </c>
      <c r="C1903">
        <v>0</v>
      </c>
      <c r="D1903">
        <v>0</v>
      </c>
      <c r="E1903">
        <v>45</v>
      </c>
      <c r="F1903" t="str">
        <f t="shared" si="261"/>
        <v>Mid</v>
      </c>
      <c r="G1903">
        <v>353</v>
      </c>
      <c r="H1903">
        <v>61</v>
      </c>
      <c r="I1903">
        <v>753</v>
      </c>
      <c r="J1903">
        <v>40</v>
      </c>
      <c r="K1903">
        <v>46</v>
      </c>
      <c r="L1903">
        <v>27</v>
      </c>
      <c r="M1903">
        <f>INDEX('Additional Data'!$H$2:$M$2, MATCH(MAX(G1903:L1903), G1903:L1903,0))</f>
        <v>0</v>
      </c>
      <c r="N1903">
        <v>1</v>
      </c>
      <c r="O1903">
        <v>3</v>
      </c>
      <c r="P1903">
        <v>3</v>
      </c>
      <c r="Q1903">
        <v>7</v>
      </c>
      <c r="R1903">
        <v>2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3</v>
      </c>
      <c r="Z1903">
        <v>11</v>
      </c>
      <c r="AA1903">
        <v>0</v>
      </c>
      <c r="AB1903">
        <v>50</v>
      </c>
      <c r="AC1903" t="str" cm="1">
        <f t="array" ref="AC1903">_xlfn.IFS(AB1903 &lt; 30, "&lt; 30", AB1903 &lt; 40, "30-39", AB1903 &lt; 50, "40-49", AB1903 &gt;= 50, "50+")</f>
        <v>50+</v>
      </c>
      <c r="AD1903">
        <v>2530</v>
      </c>
      <c r="AE1903">
        <v>0</v>
      </c>
      <c r="AF1903">
        <v>1</v>
      </c>
      <c r="AG1903">
        <v>0</v>
      </c>
      <c r="AH1903">
        <v>0</v>
      </c>
      <c r="AI1903">
        <v>0</v>
      </c>
      <c r="AJ1903" t="str" cm="1">
        <f t="array" ref="AJ190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0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03">
        <v>0</v>
      </c>
      <c r="AM1903">
        <v>0</v>
      </c>
      <c r="AN1903">
        <v>1</v>
      </c>
      <c r="AO1903">
        <v>0</v>
      </c>
      <c r="AP1903">
        <v>0</v>
      </c>
      <c r="AQ1903" t="str" cm="1">
        <f t="array" ref="AQ190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03" t="str" cm="1">
        <f t="array" ref="AR190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03">
        <v>1253</v>
      </c>
      <c r="AT1903">
        <v>1226</v>
      </c>
      <c r="AU1903">
        <v>0</v>
      </c>
      <c r="AV1903">
        <v>0</v>
      </c>
      <c r="AW1903" t="s">
        <v>43</v>
      </c>
      <c r="AX1903" t="s">
        <v>13</v>
      </c>
      <c r="AY1903" t="str">
        <f t="shared" si="262"/>
        <v>Store</v>
      </c>
      <c r="AZ1903">
        <v>13</v>
      </c>
      <c r="BA1903" t="s">
        <v>44</v>
      </c>
      <c r="BB1903">
        <f t="shared" si="263"/>
        <v>13</v>
      </c>
      <c r="BC1903">
        <f t="shared" si="264"/>
        <v>1280</v>
      </c>
      <c r="BD1903">
        <f t="shared" si="265"/>
        <v>6</v>
      </c>
      <c r="BE1903">
        <f t="shared" si="266"/>
        <v>5</v>
      </c>
      <c r="BF1903">
        <f t="shared" si="267"/>
        <v>8</v>
      </c>
      <c r="BG1903">
        <f t="shared" si="268"/>
        <v>19</v>
      </c>
      <c r="BH1903">
        <f t="shared" si="269"/>
        <v>7</v>
      </c>
      <c r="BI1903" t="str">
        <f>VLOOKUP(BH1903,'Additional Data'!$E$1:$F$12,2,FALSE)</f>
        <v>Loyal Customer</v>
      </c>
      <c r="BJ1903" t="str">
        <f>IF(G1903 &lt;= 'Additional Data'!$Q$2, "Low", IF(G1903 &lt;= 'Additional Data'!$Q$3, "Medium", "High"))</f>
        <v>Medium</v>
      </c>
      <c r="BK1903" t="str">
        <f>IF(K1903 &lt;= 'Additional Data'!$V$2, "Low", IF(K1903 &lt;= 'Additional Data'!$V$3, "Medium", "High"))</f>
        <v>High</v>
      </c>
      <c r="BL1903" t="str">
        <f>IF(L1903 &lt;= 'Additional Data'!$AA$2, "Low", IF(L1903 &lt;= 'Additional Data'!$AA$3, "Medium", "High"))</f>
        <v>Medium</v>
      </c>
      <c r="BM1903">
        <v>1902</v>
      </c>
    </row>
    <row r="1904" spans="1:65" x14ac:dyDescent="0.25">
      <c r="A1904">
        <v>64849</v>
      </c>
      <c r="B1904" t="str">
        <f>IF(A1904 &lt;= 'Additional Data'!$B$2,"Low", IF(A1904 &lt;='Additional Data'!$B$3, "Medium", "High"))</f>
        <v>Medium</v>
      </c>
      <c r="C1904">
        <v>0</v>
      </c>
      <c r="D1904">
        <v>0</v>
      </c>
      <c r="E1904">
        <v>42</v>
      </c>
      <c r="F1904" t="str">
        <f t="shared" si="261"/>
        <v>Mid</v>
      </c>
      <c r="G1904">
        <v>652</v>
      </c>
      <c r="H1904">
        <v>48</v>
      </c>
      <c r="I1904">
        <v>350</v>
      </c>
      <c r="J1904">
        <v>94</v>
      </c>
      <c r="K1904">
        <v>84</v>
      </c>
      <c r="L1904">
        <v>108</v>
      </c>
      <c r="M1904">
        <f>INDEX('Additional Data'!$H$2:$M$2, MATCH(MAX(G1904:L1904), G1904:L1904,0))</f>
        <v>0</v>
      </c>
      <c r="N1904">
        <v>1</v>
      </c>
      <c r="O1904">
        <v>9</v>
      </c>
      <c r="P1904">
        <v>3</v>
      </c>
      <c r="Q1904">
        <v>6</v>
      </c>
      <c r="R1904">
        <v>5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3</v>
      </c>
      <c r="Z1904">
        <v>11</v>
      </c>
      <c r="AA1904">
        <v>1</v>
      </c>
      <c r="AB1904">
        <v>63</v>
      </c>
      <c r="AC1904" t="str" cm="1">
        <f t="array" ref="AC1904">_xlfn.IFS(AB1904 &lt; 30, "&lt; 30", AB1904 &lt; 40, "30-39", AB1904 &lt; 50, "40-49", AB1904 &gt;= 50, "50+")</f>
        <v>50+</v>
      </c>
      <c r="AD1904">
        <v>2752</v>
      </c>
      <c r="AE1904">
        <v>0</v>
      </c>
      <c r="AF1904">
        <v>0</v>
      </c>
      <c r="AG1904">
        <v>1</v>
      </c>
      <c r="AH1904">
        <v>0</v>
      </c>
      <c r="AI1904">
        <v>0</v>
      </c>
      <c r="AJ1904" t="str" cm="1">
        <f t="array" ref="AJ190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90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04">
        <v>0</v>
      </c>
      <c r="AM1904">
        <v>0</v>
      </c>
      <c r="AN1904">
        <v>1</v>
      </c>
      <c r="AO1904">
        <v>0</v>
      </c>
      <c r="AP1904">
        <v>0</v>
      </c>
      <c r="AQ1904" t="str" cm="1">
        <f t="array" ref="AQ190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04" t="str" cm="1">
        <f t="array" ref="AR190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04">
        <v>1228</v>
      </c>
      <c r="AT1904">
        <v>1120</v>
      </c>
      <c r="AU1904">
        <v>0</v>
      </c>
      <c r="AV1904">
        <v>0</v>
      </c>
      <c r="AW1904" t="s">
        <v>43</v>
      </c>
      <c r="AX1904" t="s">
        <v>11</v>
      </c>
      <c r="AY1904" t="str">
        <f t="shared" si="262"/>
        <v>Web</v>
      </c>
      <c r="AZ1904">
        <v>18</v>
      </c>
      <c r="BA1904" t="s">
        <v>44</v>
      </c>
      <c r="BB1904">
        <f t="shared" si="263"/>
        <v>18</v>
      </c>
      <c r="BC1904">
        <f t="shared" si="264"/>
        <v>1336</v>
      </c>
      <c r="BD1904">
        <f t="shared" si="265"/>
        <v>6</v>
      </c>
      <c r="BE1904">
        <f t="shared" si="266"/>
        <v>7</v>
      </c>
      <c r="BF1904">
        <f t="shared" si="267"/>
        <v>8</v>
      </c>
      <c r="BG1904">
        <f t="shared" si="268"/>
        <v>21</v>
      </c>
      <c r="BH1904">
        <f t="shared" si="269"/>
        <v>8</v>
      </c>
      <c r="BI1904" t="str">
        <f>VLOOKUP(BH1904,'Additional Data'!$E$1:$F$12,2,FALSE)</f>
        <v>Top Customer</v>
      </c>
      <c r="BJ1904" t="str">
        <f>IF(G1904 &lt;= 'Additional Data'!$Q$2, "Low", IF(G1904 &lt;= 'Additional Data'!$Q$3, "Medium", "High"))</f>
        <v>High</v>
      </c>
      <c r="BK1904" t="str">
        <f>IF(K1904 &lt;= 'Additional Data'!$V$2, "Low", IF(K1904 &lt;= 'Additional Data'!$V$3, "Medium", "High"))</f>
        <v>High</v>
      </c>
      <c r="BL1904" t="str">
        <f>IF(L1904 &lt;= 'Additional Data'!$AA$2, "Low", IF(L1904 &lt;= 'Additional Data'!$AA$3, "Medium", "High"))</f>
        <v>High</v>
      </c>
      <c r="BM1904">
        <v>1903</v>
      </c>
    </row>
    <row r="1905" spans="1:65" x14ac:dyDescent="0.25">
      <c r="A1905">
        <v>62694</v>
      </c>
      <c r="B1905" t="str">
        <f>IF(A1905 &lt;= 'Additional Data'!$B$2,"Low", IF(A1905 &lt;='Additional Data'!$B$3, "Medium", "High"))</f>
        <v>Medium</v>
      </c>
      <c r="C1905">
        <v>1</v>
      </c>
      <c r="D1905">
        <v>1</v>
      </c>
      <c r="E1905">
        <v>29</v>
      </c>
      <c r="F1905" t="str">
        <f t="shared" si="261"/>
        <v>Recent</v>
      </c>
      <c r="G1905">
        <v>379</v>
      </c>
      <c r="H1905">
        <v>6</v>
      </c>
      <c r="I1905">
        <v>157</v>
      </c>
      <c r="J1905">
        <v>25</v>
      </c>
      <c r="K1905">
        <v>91</v>
      </c>
      <c r="L1905">
        <v>91</v>
      </c>
      <c r="M1905">
        <f>INDEX('Additional Data'!$H$2:$M$2, MATCH(MAX(G1905:L1905), G1905:L1905,0))</f>
        <v>0</v>
      </c>
      <c r="N1905">
        <v>5</v>
      </c>
      <c r="O1905">
        <v>9</v>
      </c>
      <c r="P1905">
        <v>3</v>
      </c>
      <c r="Q1905">
        <v>7</v>
      </c>
      <c r="R1905">
        <v>7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3</v>
      </c>
      <c r="Z1905">
        <v>11</v>
      </c>
      <c r="AA1905">
        <v>0</v>
      </c>
      <c r="AB1905">
        <v>55</v>
      </c>
      <c r="AC1905" t="str" cm="1">
        <f t="array" ref="AC1905">_xlfn.IFS(AB1905 &lt; 30, "&lt; 30", AB1905 &lt; 40, "30-39", AB1905 &lt; 50, "40-49", AB1905 &gt;= 50, "50+")</f>
        <v>50+</v>
      </c>
      <c r="AD1905">
        <v>2536</v>
      </c>
      <c r="AE1905">
        <v>0</v>
      </c>
      <c r="AF1905">
        <v>1</v>
      </c>
      <c r="AG1905">
        <v>0</v>
      </c>
      <c r="AH1905">
        <v>0</v>
      </c>
      <c r="AI1905">
        <v>0</v>
      </c>
      <c r="AJ1905" t="str" cm="1">
        <f t="array" ref="AJ190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0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05">
        <v>0</v>
      </c>
      <c r="AM1905">
        <v>0</v>
      </c>
      <c r="AN1905">
        <v>0</v>
      </c>
      <c r="AO1905">
        <v>1</v>
      </c>
      <c r="AP1905">
        <v>0</v>
      </c>
      <c r="AQ1905" t="str" cm="1">
        <f t="array" ref="AQ190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905" t="str" cm="1">
        <f t="array" ref="AR190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05">
        <v>658</v>
      </c>
      <c r="AT1905">
        <v>567</v>
      </c>
      <c r="AU1905">
        <v>0</v>
      </c>
      <c r="AV1905">
        <v>2</v>
      </c>
      <c r="AW1905" t="s">
        <v>46</v>
      </c>
      <c r="AX1905" t="s">
        <v>11</v>
      </c>
      <c r="AY1905" t="str">
        <f t="shared" si="262"/>
        <v>Web</v>
      </c>
      <c r="AZ1905">
        <v>19</v>
      </c>
      <c r="BA1905" t="s">
        <v>44</v>
      </c>
      <c r="BB1905">
        <f t="shared" si="263"/>
        <v>19</v>
      </c>
      <c r="BC1905">
        <f t="shared" si="264"/>
        <v>749</v>
      </c>
      <c r="BD1905">
        <f t="shared" si="265"/>
        <v>8</v>
      </c>
      <c r="BE1905">
        <f t="shared" si="266"/>
        <v>7</v>
      </c>
      <c r="BF1905">
        <f t="shared" si="267"/>
        <v>6</v>
      </c>
      <c r="BG1905">
        <f t="shared" si="268"/>
        <v>21</v>
      </c>
      <c r="BH1905">
        <f t="shared" si="269"/>
        <v>8</v>
      </c>
      <c r="BI1905" t="str">
        <f>VLOOKUP(BH1905,'Additional Data'!$E$1:$F$12,2,FALSE)</f>
        <v>Top Customer</v>
      </c>
      <c r="BJ1905" t="str">
        <f>IF(G1905 &lt;= 'Additional Data'!$Q$2, "Low", IF(G1905 &lt;= 'Additional Data'!$Q$3, "Medium", "High"))</f>
        <v>Medium</v>
      </c>
      <c r="BK1905" t="str">
        <f>IF(K1905 &lt;= 'Additional Data'!$V$2, "Low", IF(K1905 &lt;= 'Additional Data'!$V$3, "Medium", "High"))</f>
        <v>High</v>
      </c>
      <c r="BL1905" t="str">
        <f>IF(L1905 &lt;= 'Additional Data'!$AA$2, "Low", IF(L1905 &lt;= 'Additional Data'!$AA$3, "Medium", "High"))</f>
        <v>High</v>
      </c>
      <c r="BM1905">
        <v>1904</v>
      </c>
    </row>
    <row r="1906" spans="1:65" x14ac:dyDescent="0.25">
      <c r="A1906">
        <v>61917</v>
      </c>
      <c r="B1906" t="str">
        <f>IF(A1906 &lt;= 'Additional Data'!$B$2,"Low", IF(A1906 &lt;='Additional Data'!$B$3, "Medium", "High"))</f>
        <v>Medium</v>
      </c>
      <c r="C1906">
        <v>1</v>
      </c>
      <c r="D1906">
        <v>1</v>
      </c>
      <c r="E1906">
        <v>83</v>
      </c>
      <c r="F1906" t="str">
        <f t="shared" si="261"/>
        <v>Old</v>
      </c>
      <c r="G1906">
        <v>46</v>
      </c>
      <c r="H1906">
        <v>4</v>
      </c>
      <c r="I1906">
        <v>36</v>
      </c>
      <c r="J1906">
        <v>2</v>
      </c>
      <c r="K1906">
        <v>2</v>
      </c>
      <c r="L1906">
        <v>1</v>
      </c>
      <c r="M1906">
        <f>INDEX('Additional Data'!$H$2:$M$2, MATCH(MAX(G1906:L1906), G1906:L1906,0))</f>
        <v>0</v>
      </c>
      <c r="N1906">
        <v>1</v>
      </c>
      <c r="O1906">
        <v>2</v>
      </c>
      <c r="P1906">
        <v>0</v>
      </c>
      <c r="Q1906">
        <v>4</v>
      </c>
      <c r="R1906">
        <v>5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3</v>
      </c>
      <c r="Z1906">
        <v>11</v>
      </c>
      <c r="AA1906">
        <v>0</v>
      </c>
      <c r="AB1906">
        <v>46</v>
      </c>
      <c r="AC1906" t="str" cm="1">
        <f t="array" ref="AC1906">_xlfn.IFS(AB1906 &lt; 30, "&lt; 30", AB1906 &lt; 40, "30-39", AB1906 &lt; 50, "40-49", AB1906 &gt;= 50, "50+")</f>
        <v>40-49</v>
      </c>
      <c r="AD1906">
        <v>2380</v>
      </c>
      <c r="AE1906">
        <v>0</v>
      </c>
      <c r="AF1906">
        <v>1</v>
      </c>
      <c r="AG1906">
        <v>0</v>
      </c>
      <c r="AH1906">
        <v>0</v>
      </c>
      <c r="AI1906">
        <v>0</v>
      </c>
      <c r="AJ1906" t="str" cm="1">
        <f t="array" ref="AJ190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0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06">
        <v>0</v>
      </c>
      <c r="AM1906">
        <v>0</v>
      </c>
      <c r="AN1906">
        <v>0</v>
      </c>
      <c r="AO1906">
        <v>0</v>
      </c>
      <c r="AP1906">
        <v>1</v>
      </c>
      <c r="AQ1906" t="str" cm="1">
        <f t="array" ref="AQ190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906" t="str" cm="1">
        <f t="array" ref="AR190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06">
        <v>90</v>
      </c>
      <c r="AT1906">
        <v>89</v>
      </c>
      <c r="AU1906">
        <v>0</v>
      </c>
      <c r="AV1906">
        <v>2</v>
      </c>
      <c r="AW1906" t="s">
        <v>47</v>
      </c>
      <c r="AX1906" t="s">
        <v>13</v>
      </c>
      <c r="AY1906" t="str">
        <f t="shared" si="262"/>
        <v>Store</v>
      </c>
      <c r="AZ1906">
        <v>6</v>
      </c>
      <c r="BA1906" t="s">
        <v>44</v>
      </c>
      <c r="BB1906">
        <f t="shared" si="263"/>
        <v>6</v>
      </c>
      <c r="BC1906">
        <f t="shared" si="264"/>
        <v>91</v>
      </c>
      <c r="BD1906">
        <f t="shared" si="265"/>
        <v>1.9999999999999996</v>
      </c>
      <c r="BE1906">
        <f t="shared" si="266"/>
        <v>2</v>
      </c>
      <c r="BF1906">
        <f t="shared" si="267"/>
        <v>2</v>
      </c>
      <c r="BG1906">
        <f t="shared" si="268"/>
        <v>6</v>
      </c>
      <c r="BH1906">
        <f t="shared" si="269"/>
        <v>0</v>
      </c>
      <c r="BI1906" t="str">
        <f>VLOOKUP(BH1906,'Additional Data'!$E$1:$F$12,2,FALSE)</f>
        <v>Churned Customer</v>
      </c>
      <c r="BJ1906" t="str">
        <f>IF(G1906 &lt;= 'Additional Data'!$Q$2, "Low", IF(G1906 &lt;= 'Additional Data'!$Q$3, "Medium", "High"))</f>
        <v>Medium</v>
      </c>
      <c r="BK1906" t="str">
        <f>IF(K1906 &lt;= 'Additional Data'!$V$2, "Low", IF(K1906 &lt;= 'Additional Data'!$V$3, "Medium", "High"))</f>
        <v>Medium</v>
      </c>
      <c r="BL1906" t="str">
        <f>IF(L1906 &lt;= 'Additional Data'!$AA$2, "Low", IF(L1906 &lt;= 'Additional Data'!$AA$3, "Medium", "High"))</f>
        <v>Low</v>
      </c>
      <c r="BM1906">
        <v>1905</v>
      </c>
    </row>
    <row r="1907" spans="1:65" x14ac:dyDescent="0.25">
      <c r="A1907">
        <v>67472</v>
      </c>
      <c r="B1907" t="str">
        <f>IF(A1907 &lt;= 'Additional Data'!$B$2,"Low", IF(A1907 &lt;='Additional Data'!$B$3, "Medium", "High"))</f>
        <v>Medium</v>
      </c>
      <c r="C1907">
        <v>0</v>
      </c>
      <c r="D1907">
        <v>1</v>
      </c>
      <c r="E1907">
        <v>93</v>
      </c>
      <c r="F1907" t="str">
        <f t="shared" si="261"/>
        <v>Old</v>
      </c>
      <c r="G1907">
        <v>162</v>
      </c>
      <c r="H1907">
        <v>31</v>
      </c>
      <c r="I1907">
        <v>127</v>
      </c>
      <c r="J1907">
        <v>8</v>
      </c>
      <c r="K1907">
        <v>17</v>
      </c>
      <c r="L1907">
        <v>69</v>
      </c>
      <c r="M1907">
        <f>INDEX('Additional Data'!$H$2:$M$2, MATCH(MAX(G1907:L1907), G1907:L1907,0))</f>
        <v>0</v>
      </c>
      <c r="N1907">
        <v>2</v>
      </c>
      <c r="O1907">
        <v>4</v>
      </c>
      <c r="P1907">
        <v>2</v>
      </c>
      <c r="Q1907">
        <v>7</v>
      </c>
      <c r="R1907">
        <v>3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3</v>
      </c>
      <c r="Z1907">
        <v>11</v>
      </c>
      <c r="AA1907">
        <v>0</v>
      </c>
      <c r="AB1907">
        <v>73</v>
      </c>
      <c r="AC1907" t="str" cm="1">
        <f t="array" ref="AC1907">_xlfn.IFS(AB1907 &lt; 30, "&lt; 30", AB1907 &lt; 40, "30-39", AB1907 &lt; 50, "40-49", AB1907 &gt;= 50, "50+")</f>
        <v>50+</v>
      </c>
      <c r="AD1907">
        <v>2433</v>
      </c>
      <c r="AE1907">
        <v>0</v>
      </c>
      <c r="AF1907">
        <v>1</v>
      </c>
      <c r="AG1907">
        <v>0</v>
      </c>
      <c r="AH1907">
        <v>0</v>
      </c>
      <c r="AI1907">
        <v>0</v>
      </c>
      <c r="AJ1907" t="str" cm="1">
        <f t="array" ref="AJ190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0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07">
        <v>0</v>
      </c>
      <c r="AM1907">
        <v>0</v>
      </c>
      <c r="AN1907">
        <v>0</v>
      </c>
      <c r="AO1907">
        <v>0</v>
      </c>
      <c r="AP1907">
        <v>1</v>
      </c>
      <c r="AQ1907" t="str" cm="1">
        <f t="array" ref="AQ190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907" t="str" cm="1">
        <f t="array" ref="AR190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07">
        <v>345</v>
      </c>
      <c r="AT1907">
        <v>276</v>
      </c>
      <c r="AU1907">
        <v>0</v>
      </c>
      <c r="AV1907">
        <v>1</v>
      </c>
      <c r="AW1907" t="s">
        <v>46</v>
      </c>
      <c r="AX1907" t="s">
        <v>13</v>
      </c>
      <c r="AY1907" t="str">
        <f t="shared" si="262"/>
        <v>Store</v>
      </c>
      <c r="AZ1907">
        <v>13</v>
      </c>
      <c r="BA1907" t="s">
        <v>44</v>
      </c>
      <c r="BB1907">
        <f t="shared" si="263"/>
        <v>13</v>
      </c>
      <c r="BC1907">
        <f t="shared" si="264"/>
        <v>414</v>
      </c>
      <c r="BD1907">
        <f t="shared" si="265"/>
        <v>0.99999999999999978</v>
      </c>
      <c r="BE1907">
        <f t="shared" si="266"/>
        <v>5</v>
      </c>
      <c r="BF1907">
        <f t="shared" si="267"/>
        <v>5</v>
      </c>
      <c r="BG1907">
        <f t="shared" si="268"/>
        <v>11</v>
      </c>
      <c r="BH1907">
        <f t="shared" si="269"/>
        <v>3</v>
      </c>
      <c r="BI1907" t="str">
        <f>VLOOKUP(BH1907,'Additional Data'!$E$1:$F$12,2,FALSE)</f>
        <v>At Risk</v>
      </c>
      <c r="BJ1907" t="str">
        <f>IF(G1907 &lt;= 'Additional Data'!$Q$2, "Low", IF(G1907 &lt;= 'Additional Data'!$Q$3, "Medium", "High"))</f>
        <v>Medium</v>
      </c>
      <c r="BK1907" t="str">
        <f>IF(K1907 &lt;= 'Additional Data'!$V$2, "Low", IF(K1907 &lt;= 'Additional Data'!$V$3, "Medium", "High"))</f>
        <v>Medium</v>
      </c>
      <c r="BL1907" t="str">
        <f>IF(L1907 &lt;= 'Additional Data'!$AA$2, "Low", IF(L1907 &lt;= 'Additional Data'!$AA$3, "Medium", "High"))</f>
        <v>High</v>
      </c>
      <c r="BM1907">
        <v>1906</v>
      </c>
    </row>
    <row r="1908" spans="1:65" x14ac:dyDescent="0.25">
      <c r="A1908">
        <v>21059</v>
      </c>
      <c r="B1908" t="str">
        <f>IF(A1908 &lt;= 'Additional Data'!$B$2,"Low", IF(A1908 &lt;='Additional Data'!$B$3, "Medium", "High"))</f>
        <v>Low</v>
      </c>
      <c r="C1908">
        <v>1</v>
      </c>
      <c r="D1908">
        <v>0</v>
      </c>
      <c r="E1908">
        <v>40</v>
      </c>
      <c r="F1908" t="str">
        <f t="shared" si="261"/>
        <v>Mid</v>
      </c>
      <c r="G1908">
        <v>8</v>
      </c>
      <c r="H1908">
        <v>3</v>
      </c>
      <c r="I1908">
        <v>19</v>
      </c>
      <c r="J1908">
        <v>3</v>
      </c>
      <c r="K1908">
        <v>3</v>
      </c>
      <c r="L1908">
        <v>8</v>
      </c>
      <c r="M1908">
        <f>INDEX('Additional Data'!$H$2:$M$2, MATCH(MAX(G1908:L1908), G1908:L1908,0))</f>
        <v>0</v>
      </c>
      <c r="N1908">
        <v>3</v>
      </c>
      <c r="O1908">
        <v>3</v>
      </c>
      <c r="P1908">
        <v>0</v>
      </c>
      <c r="Q1908">
        <v>3</v>
      </c>
      <c r="R1908">
        <v>6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3</v>
      </c>
      <c r="Z1908">
        <v>11</v>
      </c>
      <c r="AA1908">
        <v>0</v>
      </c>
      <c r="AB1908">
        <v>38</v>
      </c>
      <c r="AC1908" t="str" cm="1">
        <f t="array" ref="AC1908">_xlfn.IFS(AB1908 &lt; 30, "&lt; 30", AB1908 &lt; 40, "30-39", AB1908 &lt; 50, "40-49", AB1908 &gt;= 50, "50+")</f>
        <v>30-39</v>
      </c>
      <c r="AD1908">
        <v>2332</v>
      </c>
      <c r="AE1908">
        <v>0</v>
      </c>
      <c r="AF1908">
        <v>1</v>
      </c>
      <c r="AG1908">
        <v>0</v>
      </c>
      <c r="AH1908">
        <v>0</v>
      </c>
      <c r="AI1908">
        <v>0</v>
      </c>
      <c r="AJ1908" t="str" cm="1">
        <f t="array" ref="AJ190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0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08">
        <v>0</v>
      </c>
      <c r="AM1908">
        <v>0</v>
      </c>
      <c r="AN1908">
        <v>0</v>
      </c>
      <c r="AO1908">
        <v>1</v>
      </c>
      <c r="AP1908">
        <v>0</v>
      </c>
      <c r="AQ1908" t="str" cm="1">
        <f t="array" ref="AQ190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908" t="str" cm="1">
        <f t="array" ref="AR190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08">
        <v>36</v>
      </c>
      <c r="AT1908">
        <v>28</v>
      </c>
      <c r="AU1908">
        <v>0</v>
      </c>
      <c r="AV1908">
        <v>1</v>
      </c>
      <c r="AW1908" t="s">
        <v>45</v>
      </c>
      <c r="AX1908" t="s">
        <v>11</v>
      </c>
      <c r="AY1908" t="str">
        <f t="shared" si="262"/>
        <v>Web</v>
      </c>
      <c r="AZ1908">
        <v>6</v>
      </c>
      <c r="BA1908" t="s">
        <v>44</v>
      </c>
      <c r="BB1908">
        <f t="shared" si="263"/>
        <v>6</v>
      </c>
      <c r="BC1908">
        <f t="shared" si="264"/>
        <v>44</v>
      </c>
      <c r="BD1908">
        <f t="shared" si="265"/>
        <v>6</v>
      </c>
      <c r="BE1908">
        <f t="shared" si="266"/>
        <v>2</v>
      </c>
      <c r="BF1908">
        <f t="shared" si="267"/>
        <v>1</v>
      </c>
      <c r="BG1908">
        <f t="shared" si="268"/>
        <v>9</v>
      </c>
      <c r="BH1908">
        <f t="shared" si="269"/>
        <v>2</v>
      </c>
      <c r="BI1908" t="str">
        <f>VLOOKUP(BH1908,'Additional Data'!$E$1:$F$12,2,FALSE)</f>
        <v>Churned Customer</v>
      </c>
      <c r="BJ1908" t="str">
        <f>IF(G1908 &lt;= 'Additional Data'!$Q$2, "Low", IF(G1908 &lt;= 'Additional Data'!$Q$3, "Medium", "High"))</f>
        <v>Low</v>
      </c>
      <c r="BK1908" t="str">
        <f>IF(K1908 &lt;= 'Additional Data'!$V$2, "Low", IF(K1908 &lt;= 'Additional Data'!$V$3, "Medium", "High"))</f>
        <v>Medium</v>
      </c>
      <c r="BL1908" t="str">
        <f>IF(L1908 &lt;= 'Additional Data'!$AA$2, "Low", IF(L1908 &lt;= 'Additional Data'!$AA$3, "Medium", "High"))</f>
        <v>Low</v>
      </c>
      <c r="BM1908">
        <v>1907</v>
      </c>
    </row>
    <row r="1909" spans="1:65" x14ac:dyDescent="0.25">
      <c r="A1909">
        <v>29543</v>
      </c>
      <c r="B1909" t="str">
        <f>IF(A1909 &lt;= 'Additional Data'!$B$2,"Low", IF(A1909 &lt;='Additional Data'!$B$3, "Medium", "High"))</f>
        <v>Low</v>
      </c>
      <c r="C1909">
        <v>2</v>
      </c>
      <c r="D1909">
        <v>0</v>
      </c>
      <c r="E1909">
        <v>47</v>
      </c>
      <c r="F1909" t="str">
        <f t="shared" si="261"/>
        <v>Mid</v>
      </c>
      <c r="G1909">
        <v>17</v>
      </c>
      <c r="H1909">
        <v>3</v>
      </c>
      <c r="I1909">
        <v>18</v>
      </c>
      <c r="J1909">
        <v>3</v>
      </c>
      <c r="K1909">
        <v>4</v>
      </c>
      <c r="L1909">
        <v>18</v>
      </c>
      <c r="M1909">
        <f>INDEX('Additional Data'!$H$2:$M$2, MATCH(MAX(G1909:L1909), G1909:L1909,0))</f>
        <v>0</v>
      </c>
      <c r="N1909">
        <v>2</v>
      </c>
      <c r="O1909">
        <v>3</v>
      </c>
      <c r="P1909">
        <v>1</v>
      </c>
      <c r="Q1909">
        <v>2</v>
      </c>
      <c r="R1909">
        <v>7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3</v>
      </c>
      <c r="Z1909">
        <v>11</v>
      </c>
      <c r="AA1909">
        <v>0</v>
      </c>
      <c r="AB1909">
        <v>52</v>
      </c>
      <c r="AC1909" t="str" cm="1">
        <f t="array" ref="AC1909">_xlfn.IFS(AB1909 &lt; 30, "&lt; 30", AB1909 &lt; 40, "30-39", AB1909 &lt; 50, "40-49", AB1909 &gt;= 50, "50+")</f>
        <v>50+</v>
      </c>
      <c r="AD1909">
        <v>2248</v>
      </c>
      <c r="AE1909">
        <v>0</v>
      </c>
      <c r="AF1909">
        <v>1</v>
      </c>
      <c r="AG1909">
        <v>0</v>
      </c>
      <c r="AH1909">
        <v>0</v>
      </c>
      <c r="AI1909">
        <v>0</v>
      </c>
      <c r="AJ1909" t="str" cm="1">
        <f t="array" ref="AJ190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0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09">
        <v>0</v>
      </c>
      <c r="AM1909">
        <v>0</v>
      </c>
      <c r="AN1909">
        <v>0</v>
      </c>
      <c r="AO1909">
        <v>1</v>
      </c>
      <c r="AP1909">
        <v>0</v>
      </c>
      <c r="AQ1909" t="str" cm="1">
        <f t="array" ref="AQ190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909" t="str" cm="1">
        <f t="array" ref="AR190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09">
        <v>45</v>
      </c>
      <c r="AT1909">
        <v>27</v>
      </c>
      <c r="AU1909">
        <v>0</v>
      </c>
      <c r="AV1909">
        <v>2</v>
      </c>
      <c r="AW1909" t="s">
        <v>45</v>
      </c>
      <c r="AX1909" t="s">
        <v>11</v>
      </c>
      <c r="AY1909" t="str">
        <f t="shared" si="262"/>
        <v>Web</v>
      </c>
      <c r="AZ1909">
        <v>6</v>
      </c>
      <c r="BA1909" t="s">
        <v>44</v>
      </c>
      <c r="BB1909">
        <f t="shared" si="263"/>
        <v>6</v>
      </c>
      <c r="BC1909">
        <f t="shared" si="264"/>
        <v>63</v>
      </c>
      <c r="BD1909">
        <f t="shared" si="265"/>
        <v>6</v>
      </c>
      <c r="BE1909">
        <f t="shared" si="266"/>
        <v>2</v>
      </c>
      <c r="BF1909">
        <f t="shared" si="267"/>
        <v>2</v>
      </c>
      <c r="BG1909">
        <f t="shared" si="268"/>
        <v>10</v>
      </c>
      <c r="BH1909">
        <f t="shared" si="269"/>
        <v>2</v>
      </c>
      <c r="BI1909" t="str">
        <f>VLOOKUP(BH1909,'Additional Data'!$E$1:$F$12,2,FALSE)</f>
        <v>Churned Customer</v>
      </c>
      <c r="BJ1909" t="str">
        <f>IF(G1909 &lt;= 'Additional Data'!$Q$2, "Low", IF(G1909 &lt;= 'Additional Data'!$Q$3, "Medium", "High"))</f>
        <v>Low</v>
      </c>
      <c r="BK1909" t="str">
        <f>IF(K1909 &lt;= 'Additional Data'!$V$2, "Low", IF(K1909 &lt;= 'Additional Data'!$V$3, "Medium", "High"))</f>
        <v>Medium</v>
      </c>
      <c r="BL1909" t="str">
        <f>IF(L1909 &lt;= 'Additional Data'!$AA$2, "Low", IF(L1909 &lt;= 'Additional Data'!$AA$3, "Medium", "High"))</f>
        <v>Medium</v>
      </c>
      <c r="BM1909">
        <v>1908</v>
      </c>
    </row>
    <row r="1910" spans="1:65" x14ac:dyDescent="0.25">
      <c r="A1910">
        <v>75903</v>
      </c>
      <c r="B1910" t="str">
        <f>IF(A1910 &lt;= 'Additional Data'!$B$2,"Low", IF(A1910 &lt;='Additional Data'!$B$3, "Medium", "High"))</f>
        <v>High</v>
      </c>
      <c r="C1910">
        <v>0</v>
      </c>
      <c r="D1910">
        <v>1</v>
      </c>
      <c r="E1910">
        <v>50</v>
      </c>
      <c r="F1910" t="str">
        <f t="shared" si="261"/>
        <v>Mid</v>
      </c>
      <c r="G1910">
        <v>340</v>
      </c>
      <c r="H1910">
        <v>108</v>
      </c>
      <c r="I1910">
        <v>185</v>
      </c>
      <c r="J1910">
        <v>130</v>
      </c>
      <c r="K1910">
        <v>38</v>
      </c>
      <c r="L1910">
        <v>100</v>
      </c>
      <c r="M1910">
        <f>INDEX('Additional Data'!$H$2:$M$2, MATCH(MAX(G1910:L1910), G1910:L1910,0))</f>
        <v>0</v>
      </c>
      <c r="N1910">
        <v>2</v>
      </c>
      <c r="O1910">
        <v>6</v>
      </c>
      <c r="P1910">
        <v>6</v>
      </c>
      <c r="Q1910">
        <v>9</v>
      </c>
      <c r="R1910">
        <v>3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3</v>
      </c>
      <c r="Z1910">
        <v>11</v>
      </c>
      <c r="AA1910">
        <v>0</v>
      </c>
      <c r="AB1910">
        <v>69</v>
      </c>
      <c r="AC1910" t="str" cm="1">
        <f t="array" ref="AC1910">_xlfn.IFS(AB1910 &lt; 30, "&lt; 30", AB1910 &lt; 40, "30-39", AB1910 &lt; 50, "40-49", AB1910 &gt;= 50, "50+")</f>
        <v>50+</v>
      </c>
      <c r="AD1910">
        <v>2606</v>
      </c>
      <c r="AE1910">
        <v>0</v>
      </c>
      <c r="AF1910">
        <v>1</v>
      </c>
      <c r="AG1910">
        <v>0</v>
      </c>
      <c r="AH1910">
        <v>0</v>
      </c>
      <c r="AI1910">
        <v>0</v>
      </c>
      <c r="AJ1910" t="str" cm="1">
        <f t="array" ref="AJ191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1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10">
        <v>0</v>
      </c>
      <c r="AM1910">
        <v>0</v>
      </c>
      <c r="AN1910">
        <v>1</v>
      </c>
      <c r="AO1910">
        <v>0</v>
      </c>
      <c r="AP1910">
        <v>0</v>
      </c>
      <c r="AQ1910" t="str" cm="1">
        <f t="array" ref="AQ191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10" t="str" cm="1">
        <f t="array" ref="AR191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10">
        <v>801</v>
      </c>
      <c r="AT1910">
        <v>701</v>
      </c>
      <c r="AU1910">
        <v>0</v>
      </c>
      <c r="AV1910">
        <v>1</v>
      </c>
      <c r="AW1910" t="s">
        <v>46</v>
      </c>
      <c r="AX1910" t="s">
        <v>13</v>
      </c>
      <c r="AY1910" t="str">
        <f t="shared" si="262"/>
        <v>Store</v>
      </c>
      <c r="AZ1910">
        <v>21</v>
      </c>
      <c r="BA1910" t="s">
        <v>44</v>
      </c>
      <c r="BB1910">
        <f t="shared" si="263"/>
        <v>21</v>
      </c>
      <c r="BC1910">
        <f t="shared" si="264"/>
        <v>901</v>
      </c>
      <c r="BD1910">
        <f t="shared" si="265"/>
        <v>5</v>
      </c>
      <c r="BE1910">
        <f t="shared" si="266"/>
        <v>8</v>
      </c>
      <c r="BF1910">
        <f t="shared" si="267"/>
        <v>6</v>
      </c>
      <c r="BG1910">
        <f t="shared" si="268"/>
        <v>19</v>
      </c>
      <c r="BH1910">
        <f t="shared" si="269"/>
        <v>7</v>
      </c>
      <c r="BI1910" t="str">
        <f>VLOOKUP(BH1910,'Additional Data'!$E$1:$F$12,2,FALSE)</f>
        <v>Loyal Customer</v>
      </c>
      <c r="BJ1910" t="str">
        <f>IF(G1910 &lt;= 'Additional Data'!$Q$2, "Low", IF(G1910 &lt;= 'Additional Data'!$Q$3, "Medium", "High"))</f>
        <v>Medium</v>
      </c>
      <c r="BK1910" t="str">
        <f>IF(K1910 &lt;= 'Additional Data'!$V$2, "Low", IF(K1910 &lt;= 'Additional Data'!$V$3, "Medium", "High"))</f>
        <v>High</v>
      </c>
      <c r="BL1910" t="str">
        <f>IF(L1910 &lt;= 'Additional Data'!$AA$2, "Low", IF(L1910 &lt;= 'Additional Data'!$AA$3, "Medium", "High"))</f>
        <v>High</v>
      </c>
      <c r="BM1910">
        <v>1909</v>
      </c>
    </row>
    <row r="1911" spans="1:65" x14ac:dyDescent="0.25">
      <c r="A1911">
        <v>34984</v>
      </c>
      <c r="B1911" t="str">
        <f>IF(A1911 &lt;= 'Additional Data'!$B$2,"Low", IF(A1911 &lt;='Additional Data'!$B$3, "Medium", "High"))</f>
        <v>Low</v>
      </c>
      <c r="C1911">
        <v>1</v>
      </c>
      <c r="D1911">
        <v>1</v>
      </c>
      <c r="E1911">
        <v>40</v>
      </c>
      <c r="F1911" t="str">
        <f t="shared" si="261"/>
        <v>Mid</v>
      </c>
      <c r="G1911">
        <v>8</v>
      </c>
      <c r="H1911">
        <v>4</v>
      </c>
      <c r="I1911">
        <v>15</v>
      </c>
      <c r="J1911">
        <v>3</v>
      </c>
      <c r="K1911">
        <v>5</v>
      </c>
      <c r="L1911">
        <v>3</v>
      </c>
      <c r="M1911">
        <f>INDEX('Additional Data'!$H$2:$M$2, MATCH(MAX(G1911:L1911), G1911:L1911,0))</f>
        <v>0</v>
      </c>
      <c r="N1911">
        <v>2</v>
      </c>
      <c r="O1911">
        <v>1</v>
      </c>
      <c r="P1911">
        <v>0</v>
      </c>
      <c r="Q1911">
        <v>3</v>
      </c>
      <c r="R1911">
        <v>7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3</v>
      </c>
      <c r="Z1911">
        <v>11</v>
      </c>
      <c r="AA1911">
        <v>0</v>
      </c>
      <c r="AB1911">
        <v>45</v>
      </c>
      <c r="AC1911" t="str" cm="1">
        <f t="array" ref="AC1911">_xlfn.IFS(AB1911 &lt; 30, "&lt; 30", AB1911 &lt; 40, "30-39", AB1911 &lt; 50, "40-49", AB1911 &gt;= 50, "50+")</f>
        <v>40-49</v>
      </c>
      <c r="AD1911">
        <v>2820</v>
      </c>
      <c r="AE1911">
        <v>0</v>
      </c>
      <c r="AF1911">
        <v>0</v>
      </c>
      <c r="AG1911">
        <v>0</v>
      </c>
      <c r="AH1911">
        <v>1</v>
      </c>
      <c r="AI1911">
        <v>0</v>
      </c>
      <c r="AJ1911" t="str" cm="1">
        <f t="array" ref="AJ191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91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11">
        <v>1</v>
      </c>
      <c r="AM1911">
        <v>0</v>
      </c>
      <c r="AN1911">
        <v>0</v>
      </c>
      <c r="AO1911">
        <v>0</v>
      </c>
      <c r="AP1911">
        <v>0</v>
      </c>
      <c r="AQ1911" t="str" cm="1">
        <f t="array" ref="AQ191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911" t="str" cm="1">
        <f t="array" ref="AR191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911">
        <v>35</v>
      </c>
      <c r="AT1911">
        <v>32</v>
      </c>
      <c r="AU1911">
        <v>0</v>
      </c>
      <c r="AV1911">
        <v>2</v>
      </c>
      <c r="AW1911" t="s">
        <v>45</v>
      </c>
      <c r="AX1911" t="s">
        <v>13</v>
      </c>
      <c r="AY1911" t="str">
        <f t="shared" si="262"/>
        <v>Store</v>
      </c>
      <c r="AZ1911">
        <v>4</v>
      </c>
      <c r="BA1911" t="s">
        <v>44</v>
      </c>
      <c r="BB1911">
        <f t="shared" si="263"/>
        <v>4</v>
      </c>
      <c r="BC1911">
        <f t="shared" si="264"/>
        <v>38</v>
      </c>
      <c r="BD1911">
        <f t="shared" si="265"/>
        <v>6</v>
      </c>
      <c r="BE1911">
        <f t="shared" si="266"/>
        <v>0</v>
      </c>
      <c r="BF1911">
        <f t="shared" si="267"/>
        <v>1</v>
      </c>
      <c r="BG1911">
        <f t="shared" si="268"/>
        <v>7</v>
      </c>
      <c r="BH1911">
        <f t="shared" si="269"/>
        <v>1</v>
      </c>
      <c r="BI1911" t="str">
        <f>VLOOKUP(BH1911,'Additional Data'!$E$1:$F$12,2,FALSE)</f>
        <v>Churned Customer</v>
      </c>
      <c r="BJ1911" t="str">
        <f>IF(G1911 &lt;= 'Additional Data'!$Q$2, "Low", IF(G1911 &lt;= 'Additional Data'!$Q$3, "Medium", "High"))</f>
        <v>Low</v>
      </c>
      <c r="BK1911" t="str">
        <f>IF(K1911 &lt;= 'Additional Data'!$V$2, "Low", IF(K1911 &lt;= 'Additional Data'!$V$3, "Medium", "High"))</f>
        <v>Medium</v>
      </c>
      <c r="BL1911" t="str">
        <f>IF(L1911 &lt;= 'Additional Data'!$AA$2, "Low", IF(L1911 &lt;= 'Additional Data'!$AA$3, "Medium", "High"))</f>
        <v>Low</v>
      </c>
      <c r="BM1911">
        <v>1910</v>
      </c>
    </row>
    <row r="1912" spans="1:65" x14ac:dyDescent="0.25">
      <c r="A1912">
        <v>54998</v>
      </c>
      <c r="B1912" t="str">
        <f>IF(A1912 &lt;= 'Additional Data'!$B$2,"Low", IF(A1912 &lt;='Additional Data'!$B$3, "Medium", "High"))</f>
        <v>Medium</v>
      </c>
      <c r="C1912">
        <v>0</v>
      </c>
      <c r="D1912">
        <v>1</v>
      </c>
      <c r="E1912">
        <v>3</v>
      </c>
      <c r="F1912" t="str">
        <f t="shared" si="261"/>
        <v>Very Recent</v>
      </c>
      <c r="G1912">
        <v>154</v>
      </c>
      <c r="H1912">
        <v>22</v>
      </c>
      <c r="I1912">
        <v>202</v>
      </c>
      <c r="J1912">
        <v>39</v>
      </c>
      <c r="K1912">
        <v>30</v>
      </c>
      <c r="L1912">
        <v>8</v>
      </c>
      <c r="M1912">
        <f>INDEX('Additional Data'!$H$2:$M$2, MATCH(MAX(G1912:L1912), G1912:L1912,0))</f>
        <v>0</v>
      </c>
      <c r="N1912">
        <v>5</v>
      </c>
      <c r="O1912">
        <v>4</v>
      </c>
      <c r="P1912">
        <v>2</v>
      </c>
      <c r="Q1912">
        <v>9</v>
      </c>
      <c r="R1912">
        <v>4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3</v>
      </c>
      <c r="Z1912">
        <v>11</v>
      </c>
      <c r="AA1912">
        <v>1</v>
      </c>
      <c r="AB1912">
        <v>64</v>
      </c>
      <c r="AC1912" t="str" cm="1">
        <f t="array" ref="AC1912">_xlfn.IFS(AB1912 &lt; 30, "&lt; 30", AB1912 &lt; 40, "30-39", AB1912 &lt; 50, "40-49", AB1912 &gt;= 50, "50+")</f>
        <v>50+</v>
      </c>
      <c r="AD1912">
        <v>2635</v>
      </c>
      <c r="AE1912">
        <v>0</v>
      </c>
      <c r="AF1912">
        <v>0</v>
      </c>
      <c r="AG1912">
        <v>1</v>
      </c>
      <c r="AH1912">
        <v>0</v>
      </c>
      <c r="AI1912">
        <v>0</v>
      </c>
      <c r="AJ1912" t="str" cm="1">
        <f t="array" ref="AJ191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91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12">
        <v>0</v>
      </c>
      <c r="AM1912">
        <v>0</v>
      </c>
      <c r="AN1912">
        <v>0</v>
      </c>
      <c r="AO1912">
        <v>0</v>
      </c>
      <c r="AP1912">
        <v>1</v>
      </c>
      <c r="AQ1912" t="str" cm="1">
        <f t="array" ref="AQ191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912" t="str" cm="1">
        <f t="array" ref="AR191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12">
        <v>447</v>
      </c>
      <c r="AT1912">
        <v>439</v>
      </c>
      <c r="AU1912">
        <v>0</v>
      </c>
      <c r="AV1912">
        <v>1</v>
      </c>
      <c r="AW1912" t="s">
        <v>46</v>
      </c>
      <c r="AX1912" t="s">
        <v>13</v>
      </c>
      <c r="AY1912" t="str">
        <f t="shared" si="262"/>
        <v>Store</v>
      </c>
      <c r="AZ1912">
        <v>15</v>
      </c>
      <c r="BA1912" t="s">
        <v>44</v>
      </c>
      <c r="BB1912">
        <f t="shared" si="263"/>
        <v>15</v>
      </c>
      <c r="BC1912">
        <f t="shared" si="264"/>
        <v>455</v>
      </c>
      <c r="BD1912">
        <f t="shared" si="265"/>
        <v>10</v>
      </c>
      <c r="BE1912">
        <f t="shared" si="266"/>
        <v>5</v>
      </c>
      <c r="BF1912">
        <f t="shared" si="267"/>
        <v>5</v>
      </c>
      <c r="BG1912">
        <f t="shared" si="268"/>
        <v>20</v>
      </c>
      <c r="BH1912">
        <f t="shared" si="269"/>
        <v>7</v>
      </c>
      <c r="BI1912" t="str">
        <f>VLOOKUP(BH1912,'Additional Data'!$E$1:$F$12,2,FALSE)</f>
        <v>Loyal Customer</v>
      </c>
      <c r="BJ1912" t="str">
        <f>IF(G1912 &lt;= 'Additional Data'!$Q$2, "Low", IF(G1912 &lt;= 'Additional Data'!$Q$3, "Medium", "High"))</f>
        <v>Medium</v>
      </c>
      <c r="BK1912" t="str">
        <f>IF(K1912 &lt;= 'Additional Data'!$V$2, "Low", IF(K1912 &lt;= 'Additional Data'!$V$3, "Medium", "High"))</f>
        <v>Medium</v>
      </c>
      <c r="BL1912" t="str">
        <f>IF(L1912 &lt;= 'Additional Data'!$AA$2, "Low", IF(L1912 &lt;= 'Additional Data'!$AA$3, "Medium", "High"))</f>
        <v>Low</v>
      </c>
      <c r="BM1912">
        <v>1911</v>
      </c>
    </row>
    <row r="1913" spans="1:65" x14ac:dyDescent="0.25">
      <c r="A1913">
        <v>54356</v>
      </c>
      <c r="B1913" t="str">
        <f>IF(A1913 &lt;= 'Additional Data'!$B$2,"Low", IF(A1913 &lt;='Additional Data'!$B$3, "Medium", "High"))</f>
        <v>Medium</v>
      </c>
      <c r="C1913">
        <v>0</v>
      </c>
      <c r="D1913">
        <v>1</v>
      </c>
      <c r="E1913">
        <v>62</v>
      </c>
      <c r="F1913" t="str">
        <f t="shared" si="261"/>
        <v>Old</v>
      </c>
      <c r="G1913">
        <v>710</v>
      </c>
      <c r="H1913">
        <v>15</v>
      </c>
      <c r="I1913">
        <v>30</v>
      </c>
      <c r="J1913">
        <v>20</v>
      </c>
      <c r="K1913">
        <v>0</v>
      </c>
      <c r="L1913">
        <v>0</v>
      </c>
      <c r="M1913">
        <f>INDEX('Additional Data'!$H$2:$M$2, MATCH(MAX(G1913:L1913), G1913:L1913,0))</f>
        <v>0</v>
      </c>
      <c r="N1913">
        <v>3</v>
      </c>
      <c r="O1913">
        <v>11</v>
      </c>
      <c r="P1913">
        <v>2</v>
      </c>
      <c r="Q1913">
        <v>8</v>
      </c>
      <c r="R1913">
        <v>8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3</v>
      </c>
      <c r="Z1913">
        <v>11</v>
      </c>
      <c r="AA1913">
        <v>1</v>
      </c>
      <c r="AB1913">
        <v>71</v>
      </c>
      <c r="AC1913" t="str" cm="1">
        <f t="array" ref="AC1913">_xlfn.IFS(AB1913 &lt; 30, "&lt; 30", AB1913 &lt; 40, "30-39", AB1913 &lt; 50, "40-49", AB1913 &gt;= 50, "50+")</f>
        <v>50+</v>
      </c>
      <c r="AD1913">
        <v>2746</v>
      </c>
      <c r="AE1913">
        <v>0</v>
      </c>
      <c r="AF1913">
        <v>0</v>
      </c>
      <c r="AG1913">
        <v>0</v>
      </c>
      <c r="AH1913">
        <v>0</v>
      </c>
      <c r="AI1913">
        <v>1</v>
      </c>
      <c r="AJ1913" t="str" cm="1">
        <f t="array" ref="AJ191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91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13">
        <v>0</v>
      </c>
      <c r="AM1913">
        <v>0</v>
      </c>
      <c r="AN1913">
        <v>0</v>
      </c>
      <c r="AO1913">
        <v>0</v>
      </c>
      <c r="AP1913">
        <v>1</v>
      </c>
      <c r="AQ1913" t="str" cm="1">
        <f t="array" ref="AQ191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913" t="str" cm="1">
        <f t="array" ref="AR191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13">
        <v>775</v>
      </c>
      <c r="AT1913">
        <v>775</v>
      </c>
      <c r="AU1913">
        <v>0</v>
      </c>
      <c r="AV1913">
        <v>1</v>
      </c>
      <c r="AW1913" t="s">
        <v>46</v>
      </c>
      <c r="AX1913" t="s">
        <v>11</v>
      </c>
      <c r="AY1913" t="str">
        <f t="shared" si="262"/>
        <v>Web</v>
      </c>
      <c r="AZ1913">
        <v>21</v>
      </c>
      <c r="BA1913" t="s">
        <v>44</v>
      </c>
      <c r="BB1913">
        <f t="shared" si="263"/>
        <v>21</v>
      </c>
      <c r="BC1913">
        <f t="shared" si="264"/>
        <v>775</v>
      </c>
      <c r="BD1913">
        <f t="shared" si="265"/>
        <v>4</v>
      </c>
      <c r="BE1913">
        <f t="shared" si="266"/>
        <v>8</v>
      </c>
      <c r="BF1913">
        <f t="shared" si="267"/>
        <v>6</v>
      </c>
      <c r="BG1913">
        <f t="shared" si="268"/>
        <v>18</v>
      </c>
      <c r="BH1913">
        <f t="shared" si="269"/>
        <v>6</v>
      </c>
      <c r="BI1913" t="str">
        <f>VLOOKUP(BH1913,'Additional Data'!$E$1:$F$12,2,FALSE)</f>
        <v>Loyal Customer</v>
      </c>
      <c r="BJ1913" t="str">
        <f>IF(G1913 &lt;= 'Additional Data'!$Q$2, "Low", IF(G1913 &lt;= 'Additional Data'!$Q$3, "Medium", "High"))</f>
        <v>High</v>
      </c>
      <c r="BK1913" t="str">
        <f>IF(K1913 &lt;= 'Additional Data'!$V$2, "Low", IF(K1913 &lt;= 'Additional Data'!$V$3, "Medium", "High"))</f>
        <v>Low</v>
      </c>
      <c r="BL1913" t="str">
        <f>IF(L1913 &lt;= 'Additional Data'!$AA$2, "Low", IF(L1913 &lt;= 'Additional Data'!$AA$3, "Medium", "High"))</f>
        <v>Low</v>
      </c>
      <c r="BM1913">
        <v>1912</v>
      </c>
    </row>
    <row r="1914" spans="1:65" x14ac:dyDescent="0.25">
      <c r="A1914">
        <v>34242</v>
      </c>
      <c r="B1914" t="str">
        <f>IF(A1914 &lt;= 'Additional Data'!$B$2,"Low", IF(A1914 &lt;='Additional Data'!$B$3, "Medium", "High"))</f>
        <v>Low</v>
      </c>
      <c r="C1914">
        <v>0</v>
      </c>
      <c r="D1914">
        <v>1</v>
      </c>
      <c r="E1914">
        <v>25</v>
      </c>
      <c r="F1914" t="str">
        <f t="shared" si="261"/>
        <v>Recent</v>
      </c>
      <c r="G1914">
        <v>8</v>
      </c>
      <c r="H1914">
        <v>2</v>
      </c>
      <c r="I1914">
        <v>4</v>
      </c>
      <c r="J1914">
        <v>0</v>
      </c>
      <c r="K1914">
        <v>0</v>
      </c>
      <c r="L1914">
        <v>1</v>
      </c>
      <c r="M1914">
        <f>INDEX('Additional Data'!$H$2:$M$2, MATCH(MAX(G1914:L1914), G1914:L1914,0))</f>
        <v>0</v>
      </c>
      <c r="N1914">
        <v>1</v>
      </c>
      <c r="O1914">
        <v>0</v>
      </c>
      <c r="P1914">
        <v>0</v>
      </c>
      <c r="Q1914">
        <v>3</v>
      </c>
      <c r="R1914">
        <v>5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3</v>
      </c>
      <c r="Z1914">
        <v>11</v>
      </c>
      <c r="AA1914">
        <v>0</v>
      </c>
      <c r="AB1914">
        <v>61</v>
      </c>
      <c r="AC1914" t="str" cm="1">
        <f t="array" ref="AC1914">_xlfn.IFS(AB1914 &lt; 30, "&lt; 30", AB1914 &lt; 40, "30-39", AB1914 &lt; 50, "40-49", AB1914 &gt;= 50, "50+")</f>
        <v>50+</v>
      </c>
      <c r="AD1914">
        <v>2257</v>
      </c>
      <c r="AE1914">
        <v>0</v>
      </c>
      <c r="AF1914">
        <v>1</v>
      </c>
      <c r="AG1914">
        <v>0</v>
      </c>
      <c r="AH1914">
        <v>0</v>
      </c>
      <c r="AI1914">
        <v>0</v>
      </c>
      <c r="AJ1914" t="str" cm="1">
        <f t="array" ref="AJ191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1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14">
        <v>0</v>
      </c>
      <c r="AM1914">
        <v>0</v>
      </c>
      <c r="AN1914">
        <v>0</v>
      </c>
      <c r="AO1914">
        <v>1</v>
      </c>
      <c r="AP1914">
        <v>0</v>
      </c>
      <c r="AQ1914" t="str" cm="1">
        <f t="array" ref="AQ191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914" t="str" cm="1">
        <f t="array" ref="AR191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14">
        <v>14</v>
      </c>
      <c r="AT1914">
        <v>13</v>
      </c>
      <c r="AU1914">
        <v>0</v>
      </c>
      <c r="AV1914">
        <v>1</v>
      </c>
      <c r="AW1914" t="s">
        <v>45</v>
      </c>
      <c r="AX1914" t="s">
        <v>13</v>
      </c>
      <c r="AY1914" t="str">
        <f t="shared" si="262"/>
        <v>Store</v>
      </c>
      <c r="AZ1914">
        <v>3</v>
      </c>
      <c r="BA1914" t="s">
        <v>44</v>
      </c>
      <c r="BB1914">
        <f t="shared" si="263"/>
        <v>3</v>
      </c>
      <c r="BC1914">
        <f t="shared" si="264"/>
        <v>15</v>
      </c>
      <c r="BD1914">
        <f t="shared" si="265"/>
        <v>8</v>
      </c>
      <c r="BE1914">
        <f t="shared" si="266"/>
        <v>0</v>
      </c>
      <c r="BF1914">
        <f t="shared" si="267"/>
        <v>0</v>
      </c>
      <c r="BG1914">
        <f t="shared" si="268"/>
        <v>8</v>
      </c>
      <c r="BH1914">
        <f t="shared" si="269"/>
        <v>1</v>
      </c>
      <c r="BI1914" t="str">
        <f>VLOOKUP(BH1914,'Additional Data'!$E$1:$F$12,2,FALSE)</f>
        <v>Churned Customer</v>
      </c>
      <c r="BJ1914" t="str">
        <f>IF(G1914 &lt;= 'Additional Data'!$Q$2, "Low", IF(G1914 &lt;= 'Additional Data'!$Q$3, "Medium", "High"))</f>
        <v>Low</v>
      </c>
      <c r="BK1914" t="str">
        <f>IF(K1914 &lt;= 'Additional Data'!$V$2, "Low", IF(K1914 &lt;= 'Additional Data'!$V$3, "Medium", "High"))</f>
        <v>Low</v>
      </c>
      <c r="BL1914" t="str">
        <f>IF(L1914 &lt;= 'Additional Data'!$AA$2, "Low", IF(L1914 &lt;= 'Additional Data'!$AA$3, "Medium", "High"))</f>
        <v>Low</v>
      </c>
      <c r="BM1914">
        <v>1913</v>
      </c>
    </row>
    <row r="1915" spans="1:65" x14ac:dyDescent="0.25">
      <c r="A1915">
        <v>25410</v>
      </c>
      <c r="B1915" t="str">
        <f>IF(A1915 &lt;= 'Additional Data'!$B$2,"Low", IF(A1915 &lt;='Additional Data'!$B$3, "Medium", "High"))</f>
        <v>Low</v>
      </c>
      <c r="C1915">
        <v>1</v>
      </c>
      <c r="D1915">
        <v>0</v>
      </c>
      <c r="E1915">
        <v>48</v>
      </c>
      <c r="F1915" t="str">
        <f t="shared" si="261"/>
        <v>Mid</v>
      </c>
      <c r="G1915">
        <v>2</v>
      </c>
      <c r="H1915">
        <v>2</v>
      </c>
      <c r="I1915">
        <v>4</v>
      </c>
      <c r="J1915">
        <v>13</v>
      </c>
      <c r="K1915">
        <v>13</v>
      </c>
      <c r="L1915">
        <v>4</v>
      </c>
      <c r="M1915">
        <f>INDEX('Additional Data'!$H$2:$M$2, MATCH(MAX(G1915:L1915), G1915:L1915,0))</f>
        <v>0</v>
      </c>
      <c r="N1915">
        <v>1</v>
      </c>
      <c r="O1915">
        <v>1</v>
      </c>
      <c r="P1915">
        <v>0</v>
      </c>
      <c r="Q1915">
        <v>4</v>
      </c>
      <c r="R1915">
        <v>4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3</v>
      </c>
      <c r="Z1915">
        <v>11</v>
      </c>
      <c r="AA1915">
        <v>0</v>
      </c>
      <c r="AB1915">
        <v>47</v>
      </c>
      <c r="AC1915" t="str" cm="1">
        <f t="array" ref="AC1915">_xlfn.IFS(AB1915 &lt; 30, "&lt; 30", AB1915 &lt; 40, "30-39", AB1915 &lt; 50, "40-49", AB1915 &gt;= 50, "50+")</f>
        <v>40-49</v>
      </c>
      <c r="AD1915">
        <v>2461</v>
      </c>
      <c r="AE1915">
        <v>0</v>
      </c>
      <c r="AF1915">
        <v>1</v>
      </c>
      <c r="AG1915">
        <v>0</v>
      </c>
      <c r="AH1915">
        <v>0</v>
      </c>
      <c r="AI1915">
        <v>0</v>
      </c>
      <c r="AJ1915" t="str" cm="1">
        <f t="array" ref="AJ191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1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15">
        <v>0</v>
      </c>
      <c r="AM1915">
        <v>0</v>
      </c>
      <c r="AN1915">
        <v>1</v>
      </c>
      <c r="AO1915">
        <v>0</v>
      </c>
      <c r="AP1915">
        <v>0</v>
      </c>
      <c r="AQ1915" t="str" cm="1">
        <f t="array" ref="AQ191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15" t="str" cm="1">
        <f t="array" ref="AR191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15">
        <v>34</v>
      </c>
      <c r="AT1915">
        <v>30</v>
      </c>
      <c r="AU1915">
        <v>0</v>
      </c>
      <c r="AV1915">
        <v>1</v>
      </c>
      <c r="AW1915" t="s">
        <v>45</v>
      </c>
      <c r="AX1915" t="s">
        <v>13</v>
      </c>
      <c r="AY1915" t="str">
        <f t="shared" si="262"/>
        <v>Store</v>
      </c>
      <c r="AZ1915">
        <v>5</v>
      </c>
      <c r="BA1915" t="s">
        <v>44</v>
      </c>
      <c r="BB1915">
        <f t="shared" si="263"/>
        <v>5</v>
      </c>
      <c r="BC1915">
        <f t="shared" si="264"/>
        <v>38</v>
      </c>
      <c r="BD1915">
        <f t="shared" si="265"/>
        <v>6</v>
      </c>
      <c r="BE1915">
        <f t="shared" si="266"/>
        <v>1</v>
      </c>
      <c r="BF1915">
        <f t="shared" si="267"/>
        <v>1</v>
      </c>
      <c r="BG1915">
        <f t="shared" si="268"/>
        <v>8</v>
      </c>
      <c r="BH1915">
        <f t="shared" si="269"/>
        <v>1</v>
      </c>
      <c r="BI1915" t="str">
        <f>VLOOKUP(BH1915,'Additional Data'!$E$1:$F$12,2,FALSE)</f>
        <v>Churned Customer</v>
      </c>
      <c r="BJ1915" t="str">
        <f>IF(G1915 &lt;= 'Additional Data'!$Q$2, "Low", IF(G1915 &lt;= 'Additional Data'!$Q$3, "Medium", "High"))</f>
        <v>Low</v>
      </c>
      <c r="BK1915" t="str">
        <f>IF(K1915 &lt;= 'Additional Data'!$V$2, "Low", IF(K1915 &lt;= 'Additional Data'!$V$3, "Medium", "High"))</f>
        <v>Medium</v>
      </c>
      <c r="BL1915" t="str">
        <f>IF(L1915 &lt;= 'Additional Data'!$AA$2, "Low", IF(L1915 &lt;= 'Additional Data'!$AA$3, "Medium", "High"))</f>
        <v>Low</v>
      </c>
      <c r="BM1915">
        <v>1914</v>
      </c>
    </row>
    <row r="1916" spans="1:65" x14ac:dyDescent="0.25">
      <c r="A1916">
        <v>73356</v>
      </c>
      <c r="B1916" t="str">
        <f>IF(A1916 &lt;= 'Additional Data'!$B$2,"Low", IF(A1916 &lt;='Additional Data'!$B$3, "Medium", "High"))</f>
        <v>High</v>
      </c>
      <c r="C1916">
        <v>0</v>
      </c>
      <c r="D1916">
        <v>0</v>
      </c>
      <c r="E1916">
        <v>56</v>
      </c>
      <c r="F1916" t="str">
        <f t="shared" si="261"/>
        <v>Mid</v>
      </c>
      <c r="G1916">
        <v>1050</v>
      </c>
      <c r="H1916">
        <v>14</v>
      </c>
      <c r="I1916">
        <v>322</v>
      </c>
      <c r="J1916">
        <v>0</v>
      </c>
      <c r="K1916">
        <v>14</v>
      </c>
      <c r="L1916">
        <v>112</v>
      </c>
      <c r="M1916">
        <f>INDEX('Additional Data'!$H$2:$M$2, MATCH(MAX(G1916:L1916), G1916:L1916,0))</f>
        <v>0</v>
      </c>
      <c r="N1916">
        <v>1</v>
      </c>
      <c r="O1916">
        <v>5</v>
      </c>
      <c r="P1916">
        <v>11</v>
      </c>
      <c r="Q1916">
        <v>5</v>
      </c>
      <c r="R1916">
        <v>2</v>
      </c>
      <c r="S1916">
        <v>1</v>
      </c>
      <c r="T1916">
        <v>0</v>
      </c>
      <c r="U1916">
        <v>1</v>
      </c>
      <c r="V1916">
        <v>1</v>
      </c>
      <c r="W1916">
        <v>0</v>
      </c>
      <c r="X1916">
        <v>0</v>
      </c>
      <c r="Y1916">
        <v>3</v>
      </c>
      <c r="Z1916">
        <v>11</v>
      </c>
      <c r="AA1916">
        <v>1</v>
      </c>
      <c r="AB1916">
        <v>36</v>
      </c>
      <c r="AC1916" t="str" cm="1">
        <f t="array" ref="AC1916">_xlfn.IFS(AB1916 &lt; 30, "&lt; 30", AB1916 &lt; 40, "30-39", AB1916 &lt; 50, "40-49", AB1916 &gt;= 50, "50+")</f>
        <v>30-39</v>
      </c>
      <c r="AD1916">
        <v>2302</v>
      </c>
      <c r="AE1916">
        <v>0</v>
      </c>
      <c r="AF1916">
        <v>1</v>
      </c>
      <c r="AG1916">
        <v>0</v>
      </c>
      <c r="AH1916">
        <v>0</v>
      </c>
      <c r="AI1916">
        <v>0</v>
      </c>
      <c r="AJ1916" t="str" cm="1">
        <f t="array" ref="AJ191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1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16">
        <v>0</v>
      </c>
      <c r="AM1916">
        <v>0</v>
      </c>
      <c r="AN1916">
        <v>0</v>
      </c>
      <c r="AO1916">
        <v>0</v>
      </c>
      <c r="AP1916">
        <v>1</v>
      </c>
      <c r="AQ1916" t="str" cm="1">
        <f t="array" ref="AQ191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916" t="str" cm="1">
        <f t="array" ref="AR191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16">
        <v>1400</v>
      </c>
      <c r="AT1916">
        <v>1288</v>
      </c>
      <c r="AU1916">
        <v>3</v>
      </c>
      <c r="AV1916">
        <v>0</v>
      </c>
      <c r="AW1916" t="s">
        <v>43</v>
      </c>
      <c r="AX1916" t="s">
        <v>12</v>
      </c>
      <c r="AY1916" t="str">
        <f t="shared" si="262"/>
        <v>Catalog</v>
      </c>
      <c r="AZ1916">
        <v>21</v>
      </c>
      <c r="BA1916" t="s">
        <v>48</v>
      </c>
      <c r="BB1916">
        <f t="shared" si="263"/>
        <v>21</v>
      </c>
      <c r="BC1916">
        <f t="shared" si="264"/>
        <v>1512</v>
      </c>
      <c r="BD1916">
        <f t="shared" si="265"/>
        <v>5</v>
      </c>
      <c r="BE1916">
        <f t="shared" si="266"/>
        <v>8</v>
      </c>
      <c r="BF1916">
        <f t="shared" si="267"/>
        <v>8</v>
      </c>
      <c r="BG1916">
        <f t="shared" si="268"/>
        <v>21</v>
      </c>
      <c r="BH1916">
        <f t="shared" si="269"/>
        <v>8</v>
      </c>
      <c r="BI1916" t="str">
        <f>VLOOKUP(BH1916,'Additional Data'!$E$1:$F$12,2,FALSE)</f>
        <v>Top Customer</v>
      </c>
      <c r="BJ1916" t="str">
        <f>IF(G1916 &lt;= 'Additional Data'!$Q$2, "Low", IF(G1916 &lt;= 'Additional Data'!$Q$3, "Medium", "High"))</f>
        <v>High</v>
      </c>
      <c r="BK1916" t="str">
        <f>IF(K1916 &lt;= 'Additional Data'!$V$2, "Low", IF(K1916 &lt;= 'Additional Data'!$V$3, "Medium", "High"))</f>
        <v>Medium</v>
      </c>
      <c r="BL1916" t="str">
        <f>IF(L1916 &lt;= 'Additional Data'!$AA$2, "Low", IF(L1916 &lt;= 'Additional Data'!$AA$3, "Medium", "High"))</f>
        <v>High</v>
      </c>
      <c r="BM1916">
        <v>1915</v>
      </c>
    </row>
    <row r="1917" spans="1:65" x14ac:dyDescent="0.25">
      <c r="A1917">
        <v>28320</v>
      </c>
      <c r="B1917" t="str">
        <f>IF(A1917 &lt;= 'Additional Data'!$B$2,"Low", IF(A1917 &lt;='Additional Data'!$B$3, "Medium", "High"))</f>
        <v>Low</v>
      </c>
      <c r="C1917">
        <v>0</v>
      </c>
      <c r="D1917">
        <v>1</v>
      </c>
      <c r="E1917">
        <v>68</v>
      </c>
      <c r="F1917" t="str">
        <f t="shared" si="261"/>
        <v>Old</v>
      </c>
      <c r="G1917">
        <v>19</v>
      </c>
      <c r="H1917">
        <v>1</v>
      </c>
      <c r="I1917">
        <v>14</v>
      </c>
      <c r="J1917">
        <v>3</v>
      </c>
      <c r="K1917">
        <v>2</v>
      </c>
      <c r="L1917">
        <v>4</v>
      </c>
      <c r="M1917">
        <f>INDEX('Additional Data'!$H$2:$M$2, MATCH(MAX(G1917:L1917), G1917:L1917,0))</f>
        <v>0</v>
      </c>
      <c r="N1917">
        <v>1</v>
      </c>
      <c r="O1917">
        <v>1</v>
      </c>
      <c r="P1917">
        <v>0</v>
      </c>
      <c r="Q1917">
        <v>3</v>
      </c>
      <c r="R1917">
        <v>8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3</v>
      </c>
      <c r="Z1917">
        <v>11</v>
      </c>
      <c r="AA1917">
        <v>0</v>
      </c>
      <c r="AB1917">
        <v>70</v>
      </c>
      <c r="AC1917" t="str" cm="1">
        <f t="array" ref="AC1917">_xlfn.IFS(AB1917 &lt; 30, "&lt; 30", AB1917 &lt; 40, "30-39", AB1917 &lt; 50, "40-49", AB1917 &gt;= 50, "50+")</f>
        <v>50+</v>
      </c>
      <c r="AD1917">
        <v>2690</v>
      </c>
      <c r="AE1917">
        <v>0</v>
      </c>
      <c r="AF1917">
        <v>0</v>
      </c>
      <c r="AG1917">
        <v>0</v>
      </c>
      <c r="AH1917">
        <v>1</v>
      </c>
      <c r="AI1917">
        <v>0</v>
      </c>
      <c r="AJ1917" t="str" cm="1">
        <f t="array" ref="AJ191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91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17">
        <v>0</v>
      </c>
      <c r="AM1917">
        <v>0</v>
      </c>
      <c r="AN1917">
        <v>1</v>
      </c>
      <c r="AO1917">
        <v>0</v>
      </c>
      <c r="AP1917">
        <v>0</v>
      </c>
      <c r="AQ1917" t="str" cm="1">
        <f t="array" ref="AQ191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17" t="str" cm="1">
        <f t="array" ref="AR191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17">
        <v>39</v>
      </c>
      <c r="AT1917">
        <v>35</v>
      </c>
      <c r="AU1917">
        <v>0</v>
      </c>
      <c r="AV1917">
        <v>1</v>
      </c>
      <c r="AW1917" t="s">
        <v>45</v>
      </c>
      <c r="AX1917" t="s">
        <v>13</v>
      </c>
      <c r="AY1917" t="str">
        <f t="shared" si="262"/>
        <v>Store</v>
      </c>
      <c r="AZ1917">
        <v>4</v>
      </c>
      <c r="BA1917" t="s">
        <v>44</v>
      </c>
      <c r="BB1917">
        <f t="shared" si="263"/>
        <v>4</v>
      </c>
      <c r="BC1917">
        <f t="shared" si="264"/>
        <v>43</v>
      </c>
      <c r="BD1917">
        <f t="shared" si="265"/>
        <v>4</v>
      </c>
      <c r="BE1917">
        <f t="shared" si="266"/>
        <v>0</v>
      </c>
      <c r="BF1917">
        <f t="shared" si="267"/>
        <v>1</v>
      </c>
      <c r="BG1917">
        <f t="shared" si="268"/>
        <v>5</v>
      </c>
      <c r="BH1917">
        <f t="shared" si="269"/>
        <v>0</v>
      </c>
      <c r="BI1917" t="str">
        <f>VLOOKUP(BH1917,'Additional Data'!$E$1:$F$12,2,FALSE)</f>
        <v>Churned Customer</v>
      </c>
      <c r="BJ1917" t="str">
        <f>IF(G1917 &lt;= 'Additional Data'!$Q$2, "Low", IF(G1917 &lt;= 'Additional Data'!$Q$3, "Medium", "High"))</f>
        <v>Low</v>
      </c>
      <c r="BK1917" t="str">
        <f>IF(K1917 &lt;= 'Additional Data'!$V$2, "Low", IF(K1917 &lt;= 'Additional Data'!$V$3, "Medium", "High"))</f>
        <v>Medium</v>
      </c>
      <c r="BL1917" t="str">
        <f>IF(L1917 &lt;= 'Additional Data'!$AA$2, "Low", IF(L1917 &lt;= 'Additional Data'!$AA$3, "Medium", "High"))</f>
        <v>Low</v>
      </c>
      <c r="BM1917">
        <v>1916</v>
      </c>
    </row>
    <row r="1918" spans="1:65" x14ac:dyDescent="0.25">
      <c r="A1918">
        <v>23763</v>
      </c>
      <c r="B1918" t="str">
        <f>IF(A1918 &lt;= 'Additional Data'!$B$2,"Low", IF(A1918 &lt;='Additional Data'!$B$3, "Medium", "High"))</f>
        <v>Low</v>
      </c>
      <c r="C1918">
        <v>1</v>
      </c>
      <c r="D1918">
        <v>0</v>
      </c>
      <c r="E1918">
        <v>64</v>
      </c>
      <c r="F1918" t="str">
        <f t="shared" si="261"/>
        <v>Old</v>
      </c>
      <c r="G1918">
        <v>22</v>
      </c>
      <c r="H1918">
        <v>0</v>
      </c>
      <c r="I1918">
        <v>6</v>
      </c>
      <c r="J1918">
        <v>6</v>
      </c>
      <c r="K1918">
        <v>2</v>
      </c>
      <c r="L1918">
        <v>6</v>
      </c>
      <c r="M1918">
        <f>INDEX('Additional Data'!$H$2:$M$2, MATCH(MAX(G1918:L1918), G1918:L1918,0))</f>
        <v>0</v>
      </c>
      <c r="N1918">
        <v>1</v>
      </c>
      <c r="O1918">
        <v>1</v>
      </c>
      <c r="P1918">
        <v>0</v>
      </c>
      <c r="Q1918">
        <v>3</v>
      </c>
      <c r="R1918">
        <v>7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3</v>
      </c>
      <c r="Z1918">
        <v>11</v>
      </c>
      <c r="AA1918">
        <v>0</v>
      </c>
      <c r="AB1918">
        <v>43</v>
      </c>
      <c r="AC1918" t="str" cm="1">
        <f t="array" ref="AC1918">_xlfn.IFS(AB1918 &lt; 30, "&lt; 30", AB1918 &lt; 40, "30-39", AB1918 &lt; 50, "40-49", AB1918 &gt;= 50, "50+")</f>
        <v>40-49</v>
      </c>
      <c r="AD1918">
        <v>2850</v>
      </c>
      <c r="AE1918">
        <v>0</v>
      </c>
      <c r="AF1918">
        <v>0</v>
      </c>
      <c r="AG1918">
        <v>1</v>
      </c>
      <c r="AH1918">
        <v>0</v>
      </c>
      <c r="AI1918">
        <v>0</v>
      </c>
      <c r="AJ1918" t="str" cm="1">
        <f t="array" ref="AJ191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91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18">
        <v>0</v>
      </c>
      <c r="AM1918">
        <v>0</v>
      </c>
      <c r="AN1918">
        <v>1</v>
      </c>
      <c r="AO1918">
        <v>0</v>
      </c>
      <c r="AP1918">
        <v>0</v>
      </c>
      <c r="AQ1918" t="str" cm="1">
        <f t="array" ref="AQ191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18" t="str" cm="1">
        <f t="array" ref="AR191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18">
        <v>36</v>
      </c>
      <c r="AT1918">
        <v>30</v>
      </c>
      <c r="AU1918">
        <v>0</v>
      </c>
      <c r="AV1918">
        <v>1</v>
      </c>
      <c r="AW1918" t="s">
        <v>45</v>
      </c>
      <c r="AX1918" t="s">
        <v>13</v>
      </c>
      <c r="AY1918" t="str">
        <f t="shared" si="262"/>
        <v>Store</v>
      </c>
      <c r="AZ1918">
        <v>4</v>
      </c>
      <c r="BA1918" t="s">
        <v>44</v>
      </c>
      <c r="BB1918">
        <f t="shared" si="263"/>
        <v>4</v>
      </c>
      <c r="BC1918">
        <f t="shared" si="264"/>
        <v>42</v>
      </c>
      <c r="BD1918">
        <f t="shared" si="265"/>
        <v>4</v>
      </c>
      <c r="BE1918">
        <f t="shared" si="266"/>
        <v>0</v>
      </c>
      <c r="BF1918">
        <f t="shared" si="267"/>
        <v>1</v>
      </c>
      <c r="BG1918">
        <f t="shared" si="268"/>
        <v>5</v>
      </c>
      <c r="BH1918">
        <f t="shared" si="269"/>
        <v>0</v>
      </c>
      <c r="BI1918" t="str">
        <f>VLOOKUP(BH1918,'Additional Data'!$E$1:$F$12,2,FALSE)</f>
        <v>Churned Customer</v>
      </c>
      <c r="BJ1918" t="str">
        <f>IF(G1918 &lt;= 'Additional Data'!$Q$2, "Low", IF(G1918 &lt;= 'Additional Data'!$Q$3, "Medium", "High"))</f>
        <v>Low</v>
      </c>
      <c r="BK1918" t="str">
        <f>IF(K1918 &lt;= 'Additional Data'!$V$2, "Low", IF(K1918 &lt;= 'Additional Data'!$V$3, "Medium", "High"))</f>
        <v>Medium</v>
      </c>
      <c r="BL1918" t="str">
        <f>IF(L1918 &lt;= 'Additional Data'!$AA$2, "Low", IF(L1918 &lt;= 'Additional Data'!$AA$3, "Medium", "High"))</f>
        <v>Low</v>
      </c>
      <c r="BM1918">
        <v>1917</v>
      </c>
    </row>
    <row r="1919" spans="1:65" x14ac:dyDescent="0.25">
      <c r="A1919">
        <v>72570</v>
      </c>
      <c r="B1919" t="str">
        <f>IF(A1919 &lt;= 'Additional Data'!$B$2,"Low", IF(A1919 &lt;='Additional Data'!$B$3, "Medium", "High"))</f>
        <v>High</v>
      </c>
      <c r="C1919">
        <v>0</v>
      </c>
      <c r="D1919">
        <v>0</v>
      </c>
      <c r="E1919">
        <v>67</v>
      </c>
      <c r="F1919" t="str">
        <f t="shared" si="261"/>
        <v>Old</v>
      </c>
      <c r="G1919">
        <v>274</v>
      </c>
      <c r="H1919">
        <v>83</v>
      </c>
      <c r="I1919">
        <v>216</v>
      </c>
      <c r="J1919">
        <v>151</v>
      </c>
      <c r="K1919">
        <v>141</v>
      </c>
      <c r="L1919">
        <v>224</v>
      </c>
      <c r="M1919">
        <f>INDEX('Additional Data'!$H$2:$M$2, MATCH(MAX(G1919:L1919), G1919:L1919,0))</f>
        <v>0</v>
      </c>
      <c r="N1919">
        <v>1</v>
      </c>
      <c r="O1919">
        <v>4</v>
      </c>
      <c r="P1919">
        <v>6</v>
      </c>
      <c r="Q1919">
        <v>12</v>
      </c>
      <c r="R1919">
        <v>1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3</v>
      </c>
      <c r="Z1919">
        <v>11</v>
      </c>
      <c r="AA1919">
        <v>0</v>
      </c>
      <c r="AB1919">
        <v>36</v>
      </c>
      <c r="AC1919" t="str" cm="1">
        <f t="array" ref="AC1919">_xlfn.IFS(AB1919 &lt; 30, "&lt; 30", AB1919 &lt; 40, "30-39", AB1919 &lt; 50, "40-49", AB1919 &gt;= 50, "50+")</f>
        <v>30-39</v>
      </c>
      <c r="AD1919">
        <v>2224</v>
      </c>
      <c r="AE1919">
        <v>0</v>
      </c>
      <c r="AF1919">
        <v>1</v>
      </c>
      <c r="AG1919">
        <v>0</v>
      </c>
      <c r="AH1919">
        <v>0</v>
      </c>
      <c r="AI1919">
        <v>0</v>
      </c>
      <c r="AJ1919" t="str" cm="1">
        <f t="array" ref="AJ191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1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19">
        <v>0</v>
      </c>
      <c r="AM1919">
        <v>0</v>
      </c>
      <c r="AN1919">
        <v>1</v>
      </c>
      <c r="AO1919">
        <v>0</v>
      </c>
      <c r="AP1919">
        <v>0</v>
      </c>
      <c r="AQ1919" t="str" cm="1">
        <f t="array" ref="AQ191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19" t="str" cm="1">
        <f t="array" ref="AR191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19">
        <v>865</v>
      </c>
      <c r="AT1919">
        <v>641</v>
      </c>
      <c r="AU1919">
        <v>0</v>
      </c>
      <c r="AV1919">
        <v>0</v>
      </c>
      <c r="AW1919" t="s">
        <v>46</v>
      </c>
      <c r="AX1919" t="s">
        <v>13</v>
      </c>
      <c r="AY1919" t="str">
        <f t="shared" si="262"/>
        <v>Store</v>
      </c>
      <c r="AZ1919">
        <v>22</v>
      </c>
      <c r="BA1919" t="s">
        <v>44</v>
      </c>
      <c r="BB1919">
        <f t="shared" si="263"/>
        <v>22</v>
      </c>
      <c r="BC1919">
        <f t="shared" si="264"/>
        <v>1089</v>
      </c>
      <c r="BD1919">
        <f t="shared" si="265"/>
        <v>4</v>
      </c>
      <c r="BE1919">
        <f t="shared" si="266"/>
        <v>8</v>
      </c>
      <c r="BF1919">
        <f t="shared" si="267"/>
        <v>7</v>
      </c>
      <c r="BG1919">
        <f t="shared" si="268"/>
        <v>19</v>
      </c>
      <c r="BH1919">
        <f t="shared" si="269"/>
        <v>7</v>
      </c>
      <c r="BI1919" t="str">
        <f>VLOOKUP(BH1919,'Additional Data'!$E$1:$F$12,2,FALSE)</f>
        <v>Loyal Customer</v>
      </c>
      <c r="BJ1919" t="str">
        <f>IF(G1919 &lt;= 'Additional Data'!$Q$2, "Low", IF(G1919 &lt;= 'Additional Data'!$Q$3, "Medium", "High"))</f>
        <v>Medium</v>
      </c>
      <c r="BK1919" t="str">
        <f>IF(K1919 &lt;= 'Additional Data'!$V$2, "Low", IF(K1919 &lt;= 'Additional Data'!$V$3, "Medium", "High"))</f>
        <v>High</v>
      </c>
      <c r="BL1919" t="str">
        <f>IF(L1919 &lt;= 'Additional Data'!$AA$2, "Low", IF(L1919 &lt;= 'Additional Data'!$AA$3, "Medium", "High"))</f>
        <v>High</v>
      </c>
      <c r="BM1919">
        <v>1918</v>
      </c>
    </row>
    <row r="1920" spans="1:65" x14ac:dyDescent="0.25">
      <c r="A1920">
        <v>34529</v>
      </c>
      <c r="B1920" t="str">
        <f>IF(A1920 &lt;= 'Additional Data'!$B$2,"Low", IF(A1920 &lt;='Additional Data'!$B$3, "Medium", "High"))</f>
        <v>Low</v>
      </c>
      <c r="C1920">
        <v>1</v>
      </c>
      <c r="D1920">
        <v>0</v>
      </c>
      <c r="E1920">
        <v>94</v>
      </c>
      <c r="F1920" t="str">
        <f t="shared" si="261"/>
        <v>Old</v>
      </c>
      <c r="G1920">
        <v>68</v>
      </c>
      <c r="H1920">
        <v>6</v>
      </c>
      <c r="I1920">
        <v>38</v>
      </c>
      <c r="J1920">
        <v>3</v>
      </c>
      <c r="K1920">
        <v>6</v>
      </c>
      <c r="L1920">
        <v>41</v>
      </c>
      <c r="M1920">
        <f>INDEX('Additional Data'!$H$2:$M$2, MATCH(MAX(G1920:L1920), G1920:L1920,0))</f>
        <v>0</v>
      </c>
      <c r="N1920">
        <v>2</v>
      </c>
      <c r="O1920">
        <v>2</v>
      </c>
      <c r="P1920">
        <v>2</v>
      </c>
      <c r="Q1920">
        <v>3</v>
      </c>
      <c r="R1920">
        <v>7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3</v>
      </c>
      <c r="Z1920">
        <v>11</v>
      </c>
      <c r="AA1920">
        <v>0</v>
      </c>
      <c r="AB1920">
        <v>44</v>
      </c>
      <c r="AC1920" t="str" cm="1">
        <f t="array" ref="AC1920">_xlfn.IFS(AB1920 &lt; 30, "&lt; 30", AB1920 &lt; 40, "30-39", AB1920 &lt; 50, "40-49", AB1920 &gt;= 50, "50+")</f>
        <v>40-49</v>
      </c>
      <c r="AD1920">
        <v>2812</v>
      </c>
      <c r="AE1920">
        <v>0</v>
      </c>
      <c r="AF1920">
        <v>1</v>
      </c>
      <c r="AG1920">
        <v>0</v>
      </c>
      <c r="AH1920">
        <v>0</v>
      </c>
      <c r="AI1920">
        <v>0</v>
      </c>
      <c r="AJ1920" t="str" cm="1">
        <f t="array" ref="AJ192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2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20">
        <v>0</v>
      </c>
      <c r="AM1920">
        <v>0</v>
      </c>
      <c r="AN1920">
        <v>0</v>
      </c>
      <c r="AO1920">
        <v>1</v>
      </c>
      <c r="AP1920">
        <v>0</v>
      </c>
      <c r="AQ1920" t="str" cm="1">
        <f t="array" ref="AQ192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920" t="str" cm="1">
        <f t="array" ref="AR192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20">
        <v>121</v>
      </c>
      <c r="AT1920">
        <v>80</v>
      </c>
      <c r="AU1920">
        <v>0</v>
      </c>
      <c r="AV1920">
        <v>1</v>
      </c>
      <c r="AW1920" t="s">
        <v>47</v>
      </c>
      <c r="AX1920" t="s">
        <v>13</v>
      </c>
      <c r="AY1920" t="str">
        <f t="shared" si="262"/>
        <v>Store</v>
      </c>
      <c r="AZ1920">
        <v>7</v>
      </c>
      <c r="BA1920" t="s">
        <v>44</v>
      </c>
      <c r="BB1920">
        <f t="shared" si="263"/>
        <v>7</v>
      </c>
      <c r="BC1920">
        <f t="shared" si="264"/>
        <v>162</v>
      </c>
      <c r="BD1920">
        <f t="shared" si="265"/>
        <v>0.99999999999999978</v>
      </c>
      <c r="BE1920">
        <f t="shared" si="266"/>
        <v>3</v>
      </c>
      <c r="BF1920">
        <f t="shared" si="267"/>
        <v>3</v>
      </c>
      <c r="BG1920">
        <f t="shared" si="268"/>
        <v>7</v>
      </c>
      <c r="BH1920">
        <f t="shared" si="269"/>
        <v>1</v>
      </c>
      <c r="BI1920" t="str">
        <f>VLOOKUP(BH1920,'Additional Data'!$E$1:$F$12,2,FALSE)</f>
        <v>Churned Customer</v>
      </c>
      <c r="BJ1920" t="str">
        <f>IF(G1920 &lt;= 'Additional Data'!$Q$2, "Low", IF(G1920 &lt;= 'Additional Data'!$Q$3, "Medium", "High"))</f>
        <v>Medium</v>
      </c>
      <c r="BK1920" t="str">
        <f>IF(K1920 &lt;= 'Additional Data'!$V$2, "Low", IF(K1920 &lt;= 'Additional Data'!$V$3, "Medium", "High"))</f>
        <v>Medium</v>
      </c>
      <c r="BL1920" t="str">
        <f>IF(L1920 &lt;= 'Additional Data'!$AA$2, "Low", IF(L1920 &lt;= 'Additional Data'!$AA$3, "Medium", "High"))</f>
        <v>Medium</v>
      </c>
      <c r="BM1920">
        <v>1919</v>
      </c>
    </row>
    <row r="1921" spans="1:65" x14ac:dyDescent="0.25">
      <c r="A1921">
        <v>70792</v>
      </c>
      <c r="B1921" t="str">
        <f>IF(A1921 &lt;= 'Additional Data'!$B$2,"Low", IF(A1921 &lt;='Additional Data'!$B$3, "Medium", "High"))</f>
        <v>High</v>
      </c>
      <c r="C1921">
        <v>0</v>
      </c>
      <c r="D1921">
        <v>0</v>
      </c>
      <c r="E1921">
        <v>82</v>
      </c>
      <c r="F1921" t="str">
        <f t="shared" si="261"/>
        <v>Old</v>
      </c>
      <c r="G1921">
        <v>344</v>
      </c>
      <c r="H1921">
        <v>45</v>
      </c>
      <c r="I1921">
        <v>654</v>
      </c>
      <c r="J1921">
        <v>104</v>
      </c>
      <c r="K1921">
        <v>11</v>
      </c>
      <c r="L1921">
        <v>114</v>
      </c>
      <c r="M1921">
        <f>INDEX('Additional Data'!$H$2:$M$2, MATCH(MAX(G1921:L1921), G1921:L1921,0))</f>
        <v>0</v>
      </c>
      <c r="N1921">
        <v>2</v>
      </c>
      <c r="O1921">
        <v>3</v>
      </c>
      <c r="P1921">
        <v>4</v>
      </c>
      <c r="Q1921">
        <v>10</v>
      </c>
      <c r="R1921">
        <v>3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3</v>
      </c>
      <c r="Z1921">
        <v>11</v>
      </c>
      <c r="AA1921">
        <v>0</v>
      </c>
      <c r="AB1921">
        <v>69</v>
      </c>
      <c r="AC1921" t="str" cm="1">
        <f t="array" ref="AC1921">_xlfn.IFS(AB1921 &lt; 30, "&lt; 30", AB1921 &lt; 40, "30-39", AB1921 &lt; 50, "40-49", AB1921 &gt;= 50, "50+")</f>
        <v>50+</v>
      </c>
      <c r="AD1921">
        <v>2667</v>
      </c>
      <c r="AE1921">
        <v>0</v>
      </c>
      <c r="AF1921">
        <v>0</v>
      </c>
      <c r="AG1921">
        <v>0</v>
      </c>
      <c r="AH1921">
        <v>0</v>
      </c>
      <c r="AI1921">
        <v>1</v>
      </c>
      <c r="AJ1921" t="str" cm="1">
        <f t="array" ref="AJ192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92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21">
        <v>0</v>
      </c>
      <c r="AM1921">
        <v>0</v>
      </c>
      <c r="AN1921">
        <v>1</v>
      </c>
      <c r="AO1921">
        <v>0</v>
      </c>
      <c r="AP1921">
        <v>0</v>
      </c>
      <c r="AQ1921" t="str" cm="1">
        <f t="array" ref="AQ192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21" t="str" cm="1">
        <f t="array" ref="AR192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21">
        <v>1158</v>
      </c>
      <c r="AT1921">
        <v>1044</v>
      </c>
      <c r="AU1921">
        <v>0</v>
      </c>
      <c r="AV1921">
        <v>0</v>
      </c>
      <c r="AW1921" t="s">
        <v>43</v>
      </c>
      <c r="AX1921" t="s">
        <v>13</v>
      </c>
      <c r="AY1921" t="str">
        <f t="shared" si="262"/>
        <v>Store</v>
      </c>
      <c r="AZ1921">
        <v>17</v>
      </c>
      <c r="BA1921" t="s">
        <v>44</v>
      </c>
      <c r="BB1921">
        <f t="shared" si="263"/>
        <v>17</v>
      </c>
      <c r="BC1921">
        <f t="shared" si="264"/>
        <v>1272</v>
      </c>
      <c r="BD1921">
        <f t="shared" si="265"/>
        <v>1.9999999999999996</v>
      </c>
      <c r="BE1921">
        <f t="shared" si="266"/>
        <v>6</v>
      </c>
      <c r="BF1921">
        <f t="shared" si="267"/>
        <v>8</v>
      </c>
      <c r="BG1921">
        <f t="shared" si="268"/>
        <v>16</v>
      </c>
      <c r="BH1921">
        <f t="shared" si="269"/>
        <v>5</v>
      </c>
      <c r="BI1921" t="str">
        <f>VLOOKUP(BH1921,'Additional Data'!$E$1:$F$12,2,FALSE)</f>
        <v>Loyal Customer</v>
      </c>
      <c r="BJ1921" t="str">
        <f>IF(G1921 &lt;= 'Additional Data'!$Q$2, "Low", IF(G1921 &lt;= 'Additional Data'!$Q$3, "Medium", "High"))</f>
        <v>Medium</v>
      </c>
      <c r="BK1921" t="str">
        <f>IF(K1921 &lt;= 'Additional Data'!$V$2, "Low", IF(K1921 &lt;= 'Additional Data'!$V$3, "Medium", "High"))</f>
        <v>Medium</v>
      </c>
      <c r="BL1921" t="str">
        <f>IF(L1921 &lt;= 'Additional Data'!$AA$2, "Low", IF(L1921 &lt;= 'Additional Data'!$AA$3, "Medium", "High"))</f>
        <v>High</v>
      </c>
      <c r="BM1921">
        <v>1920</v>
      </c>
    </row>
    <row r="1922" spans="1:65" x14ac:dyDescent="0.25">
      <c r="A1922">
        <v>63211</v>
      </c>
      <c r="B1922" t="str">
        <f>IF(A1922 &lt;= 'Additional Data'!$B$2,"Low", IF(A1922 &lt;='Additional Data'!$B$3, "Medium", "High"))</f>
        <v>Medium</v>
      </c>
      <c r="C1922">
        <v>0</v>
      </c>
      <c r="D1922">
        <v>0</v>
      </c>
      <c r="E1922">
        <v>3</v>
      </c>
      <c r="F1922" t="str">
        <f t="shared" ref="F1922:F1985" si="270">IF(E1922&lt;=7,"Very Recent",IF(E1922&lt;=30,"Recent",IF(E1922&lt;=60,"Mid","Old")))</f>
        <v>Very Recent</v>
      </c>
      <c r="G1922">
        <v>145</v>
      </c>
      <c r="H1922">
        <v>193</v>
      </c>
      <c r="I1922">
        <v>459</v>
      </c>
      <c r="J1922">
        <v>205</v>
      </c>
      <c r="K1922">
        <v>26</v>
      </c>
      <c r="L1922">
        <v>145</v>
      </c>
      <c r="M1922">
        <f>INDEX('Additional Data'!$H$2:$M$2, MATCH(MAX(G1922:L1922), G1922:L1922,0))</f>
        <v>0</v>
      </c>
      <c r="N1922">
        <v>2</v>
      </c>
      <c r="O1922">
        <v>3</v>
      </c>
      <c r="P1922">
        <v>8</v>
      </c>
      <c r="Q1922">
        <v>7</v>
      </c>
      <c r="R1922">
        <v>2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3</v>
      </c>
      <c r="Z1922">
        <v>11</v>
      </c>
      <c r="AA1922">
        <v>1</v>
      </c>
      <c r="AB1922">
        <v>38</v>
      </c>
      <c r="AC1922" t="str" cm="1">
        <f t="array" ref="AC1922">_xlfn.IFS(AB1922 &lt; 30, "&lt; 30", AB1922 &lt; 40, "30-39", AB1922 &lt; 50, "40-49", AB1922 &gt;= 50, "50+")</f>
        <v>30-39</v>
      </c>
      <c r="AD1922">
        <v>2763</v>
      </c>
      <c r="AE1922">
        <v>0</v>
      </c>
      <c r="AF1922">
        <v>1</v>
      </c>
      <c r="AG1922">
        <v>0</v>
      </c>
      <c r="AH1922">
        <v>0</v>
      </c>
      <c r="AI1922">
        <v>0</v>
      </c>
      <c r="AJ1922" t="str" cm="1">
        <f t="array" ref="AJ192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2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22">
        <v>0</v>
      </c>
      <c r="AM1922">
        <v>0</v>
      </c>
      <c r="AN1922">
        <v>1</v>
      </c>
      <c r="AO1922">
        <v>0</v>
      </c>
      <c r="AP1922">
        <v>0</v>
      </c>
      <c r="AQ1922" t="str" cm="1">
        <f t="array" ref="AQ192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22" t="str" cm="1">
        <f t="array" ref="AR192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22">
        <v>1028</v>
      </c>
      <c r="AT1922">
        <v>883</v>
      </c>
      <c r="AU1922">
        <v>0</v>
      </c>
      <c r="AV1922">
        <v>0</v>
      </c>
      <c r="AW1922" t="s">
        <v>43</v>
      </c>
      <c r="AX1922" t="s">
        <v>12</v>
      </c>
      <c r="AY1922" t="str">
        <f t="shared" ref="AY1922:AY1985" si="271">IF(AND(O1922 &gt;= P1922, O1922 &gt;= Q1922), "Web", IF(AND(P1922 &gt;= O1922, P1922 &gt;= Q1922), "Catalog", "Store"))</f>
        <v>Catalog</v>
      </c>
      <c r="AZ1922">
        <v>18</v>
      </c>
      <c r="BA1922" t="s">
        <v>44</v>
      </c>
      <c r="BB1922">
        <f t="shared" ref="BB1922:BB1985" si="272">SUM(O1922:Q1922)</f>
        <v>18</v>
      </c>
      <c r="BC1922">
        <f t="shared" ref="BC1922:BC1985" si="273">SUM(G1922:L1922)</f>
        <v>1173</v>
      </c>
      <c r="BD1922">
        <f t="shared" ref="BD1922:BD1985" si="274">(1-_xlfn.PERCENTRANK.INC($E:$E,E1922,1))*10</f>
        <v>10</v>
      </c>
      <c r="BE1922">
        <f t="shared" ref="BE1922:BE1985" si="275">_xlfn.PERCENTRANK.INC($BB:$BB,BB1922,1)*10</f>
        <v>7</v>
      </c>
      <c r="BF1922">
        <f t="shared" ref="BF1922:BF1985" si="276">_xlfn.PERCENTRANK.INC($BC:$BC,BC1922,1)*10</f>
        <v>7</v>
      </c>
      <c r="BG1922">
        <f t="shared" ref="BG1922:BG1985" si="277">SUM(BD1922:BF1922)</f>
        <v>24</v>
      </c>
      <c r="BH1922">
        <f t="shared" ref="BH1922:BH1985" si="278">_xlfn.PERCENTRANK.INC($BG:$BG,BG1922,1)*10</f>
        <v>9</v>
      </c>
      <c r="BI1922" t="str">
        <f>VLOOKUP(BH1922,'Additional Data'!$E$1:$F$12,2,FALSE)</f>
        <v>Top Customer</v>
      </c>
      <c r="BJ1922" t="str">
        <f>IF(G1922 &lt;= 'Additional Data'!$Q$2, "Low", IF(G1922 &lt;= 'Additional Data'!$Q$3, "Medium", "High"))</f>
        <v>Medium</v>
      </c>
      <c r="BK1922" t="str">
        <f>IF(K1922 &lt;= 'Additional Data'!$V$2, "Low", IF(K1922 &lt;= 'Additional Data'!$V$3, "Medium", "High"))</f>
        <v>Medium</v>
      </c>
      <c r="BL1922" t="str">
        <f>IF(L1922 &lt;= 'Additional Data'!$AA$2, "Low", IF(L1922 &lt;= 'Additional Data'!$AA$3, "Medium", "High"))</f>
        <v>High</v>
      </c>
      <c r="BM1922">
        <v>1921</v>
      </c>
    </row>
    <row r="1923" spans="1:65" x14ac:dyDescent="0.25">
      <c r="A1923">
        <v>83891</v>
      </c>
      <c r="B1923" t="str">
        <f>IF(A1923 &lt;= 'Additional Data'!$B$2,"Low", IF(A1923 &lt;='Additional Data'!$B$3, "Medium", "High"))</f>
        <v>High</v>
      </c>
      <c r="C1923">
        <v>0</v>
      </c>
      <c r="D1923">
        <v>1</v>
      </c>
      <c r="E1923">
        <v>24</v>
      </c>
      <c r="F1923" t="str">
        <f t="shared" si="270"/>
        <v>Recent</v>
      </c>
      <c r="G1923">
        <v>217</v>
      </c>
      <c r="H1923">
        <v>38</v>
      </c>
      <c r="I1923">
        <v>350</v>
      </c>
      <c r="J1923">
        <v>111</v>
      </c>
      <c r="K1923">
        <v>85</v>
      </c>
      <c r="L1923">
        <v>15</v>
      </c>
      <c r="M1923">
        <f>INDEX('Additional Data'!$H$2:$M$2, MATCH(MAX(G1923:L1923), G1923:L1923,0))</f>
        <v>0</v>
      </c>
      <c r="N1923">
        <v>1</v>
      </c>
      <c r="O1923">
        <v>4</v>
      </c>
      <c r="P1923">
        <v>7</v>
      </c>
      <c r="Q1923">
        <v>10</v>
      </c>
      <c r="R1923">
        <v>1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3</v>
      </c>
      <c r="Z1923">
        <v>11</v>
      </c>
      <c r="AA1923">
        <v>0</v>
      </c>
      <c r="AB1923">
        <v>46</v>
      </c>
      <c r="AC1923" t="str" cm="1">
        <f t="array" ref="AC1923">_xlfn.IFS(AB1923 &lt; 30, "&lt; 30", AB1923 &lt; 40, "30-39", AB1923 &lt; 50, "40-49", AB1923 &gt;= 50, "50+")</f>
        <v>40-49</v>
      </c>
      <c r="AD1923">
        <v>2168</v>
      </c>
      <c r="AE1923">
        <v>0</v>
      </c>
      <c r="AF1923">
        <v>1</v>
      </c>
      <c r="AG1923">
        <v>0</v>
      </c>
      <c r="AH1923">
        <v>0</v>
      </c>
      <c r="AI1923">
        <v>0</v>
      </c>
      <c r="AJ1923" t="str" cm="1">
        <f t="array" ref="AJ192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2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23">
        <v>0</v>
      </c>
      <c r="AM1923">
        <v>0</v>
      </c>
      <c r="AN1923">
        <v>0</v>
      </c>
      <c r="AO1923">
        <v>1</v>
      </c>
      <c r="AP1923">
        <v>0</v>
      </c>
      <c r="AQ1923" t="str" cm="1">
        <f t="array" ref="AQ192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923" t="str" cm="1">
        <f t="array" ref="AR192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23">
        <v>801</v>
      </c>
      <c r="AT1923">
        <v>786</v>
      </c>
      <c r="AU1923">
        <v>0</v>
      </c>
      <c r="AV1923">
        <v>1</v>
      </c>
      <c r="AW1923" t="s">
        <v>46</v>
      </c>
      <c r="AX1923" t="s">
        <v>13</v>
      </c>
      <c r="AY1923" t="str">
        <f t="shared" si="271"/>
        <v>Store</v>
      </c>
      <c r="AZ1923">
        <v>21</v>
      </c>
      <c r="BA1923" t="s">
        <v>44</v>
      </c>
      <c r="BB1923">
        <f t="shared" si="272"/>
        <v>21</v>
      </c>
      <c r="BC1923">
        <f t="shared" si="273"/>
        <v>816</v>
      </c>
      <c r="BD1923">
        <f t="shared" si="274"/>
        <v>8</v>
      </c>
      <c r="BE1923">
        <f t="shared" si="275"/>
        <v>8</v>
      </c>
      <c r="BF1923">
        <f t="shared" si="276"/>
        <v>6</v>
      </c>
      <c r="BG1923">
        <f t="shared" si="277"/>
        <v>22</v>
      </c>
      <c r="BH1923">
        <f t="shared" si="278"/>
        <v>8</v>
      </c>
      <c r="BI1923" t="str">
        <f>VLOOKUP(BH1923,'Additional Data'!$E$1:$F$12,2,FALSE)</f>
        <v>Top Customer</v>
      </c>
      <c r="BJ1923" t="str">
        <f>IF(G1923 &lt;= 'Additional Data'!$Q$2, "Low", IF(G1923 &lt;= 'Additional Data'!$Q$3, "Medium", "High"))</f>
        <v>Medium</v>
      </c>
      <c r="BK1923" t="str">
        <f>IF(K1923 &lt;= 'Additional Data'!$V$2, "Low", IF(K1923 &lt;= 'Additional Data'!$V$3, "Medium", "High"))</f>
        <v>High</v>
      </c>
      <c r="BL1923" t="str">
        <f>IF(L1923 &lt;= 'Additional Data'!$AA$2, "Low", IF(L1923 &lt;= 'Additional Data'!$AA$3, "Medium", "High"))</f>
        <v>Medium</v>
      </c>
      <c r="BM1923">
        <v>1922</v>
      </c>
    </row>
    <row r="1924" spans="1:65" x14ac:dyDescent="0.25">
      <c r="A1924">
        <v>36065</v>
      </c>
      <c r="B1924" t="str">
        <f>IF(A1924 &lt;= 'Additional Data'!$B$2,"Low", IF(A1924 &lt;='Additional Data'!$B$3, "Medium", "High"))</f>
        <v>Medium</v>
      </c>
      <c r="C1924">
        <v>1</v>
      </c>
      <c r="D1924">
        <v>1</v>
      </c>
      <c r="E1924">
        <v>54</v>
      </c>
      <c r="F1924" t="str">
        <f t="shared" si="270"/>
        <v>Mid</v>
      </c>
      <c r="G1924">
        <v>18</v>
      </c>
      <c r="H1924">
        <v>7</v>
      </c>
      <c r="I1924">
        <v>34</v>
      </c>
      <c r="J1924">
        <v>10</v>
      </c>
      <c r="K1924">
        <v>2</v>
      </c>
      <c r="L1924">
        <v>3</v>
      </c>
      <c r="M1924">
        <f>INDEX('Additional Data'!$H$2:$M$2, MATCH(MAX(G1924:L1924), G1924:L1924,0))</f>
        <v>0</v>
      </c>
      <c r="N1924">
        <v>3</v>
      </c>
      <c r="O1924">
        <v>3</v>
      </c>
      <c r="P1924">
        <v>0</v>
      </c>
      <c r="Q1924">
        <v>3</v>
      </c>
      <c r="R1924">
        <v>8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3</v>
      </c>
      <c r="Z1924">
        <v>11</v>
      </c>
      <c r="AA1924">
        <v>0</v>
      </c>
      <c r="AB1924">
        <v>52</v>
      </c>
      <c r="AC1924" t="str" cm="1">
        <f t="array" ref="AC1924">_xlfn.IFS(AB1924 &lt; 30, "&lt; 30", AB1924 &lt; 40, "30-39", AB1924 &lt; 50, "40-49", AB1924 &gt;= 50, "50+")</f>
        <v>50+</v>
      </c>
      <c r="AD1924">
        <v>2614</v>
      </c>
      <c r="AE1924">
        <v>0</v>
      </c>
      <c r="AF1924">
        <v>0</v>
      </c>
      <c r="AG1924">
        <v>1</v>
      </c>
      <c r="AH1924">
        <v>0</v>
      </c>
      <c r="AI1924">
        <v>0</v>
      </c>
      <c r="AJ1924" t="str" cm="1">
        <f t="array" ref="AJ192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92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24">
        <v>0</v>
      </c>
      <c r="AM1924">
        <v>0</v>
      </c>
      <c r="AN1924">
        <v>1</v>
      </c>
      <c r="AO1924">
        <v>0</v>
      </c>
      <c r="AP1924">
        <v>0</v>
      </c>
      <c r="AQ1924" t="str" cm="1">
        <f t="array" ref="AQ192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24" t="str" cm="1">
        <f t="array" ref="AR192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24">
        <v>71</v>
      </c>
      <c r="AT1924">
        <v>68</v>
      </c>
      <c r="AU1924">
        <v>0</v>
      </c>
      <c r="AV1924">
        <v>2</v>
      </c>
      <c r="AW1924" t="s">
        <v>47</v>
      </c>
      <c r="AX1924" t="s">
        <v>11</v>
      </c>
      <c r="AY1924" t="str">
        <f t="shared" si="271"/>
        <v>Web</v>
      </c>
      <c r="AZ1924">
        <v>6</v>
      </c>
      <c r="BA1924" t="s">
        <v>44</v>
      </c>
      <c r="BB1924">
        <f t="shared" si="272"/>
        <v>6</v>
      </c>
      <c r="BC1924">
        <f t="shared" si="273"/>
        <v>74</v>
      </c>
      <c r="BD1924">
        <f t="shared" si="274"/>
        <v>5</v>
      </c>
      <c r="BE1924">
        <f t="shared" si="275"/>
        <v>2</v>
      </c>
      <c r="BF1924">
        <f t="shared" si="276"/>
        <v>2</v>
      </c>
      <c r="BG1924">
        <f t="shared" si="277"/>
        <v>9</v>
      </c>
      <c r="BH1924">
        <f t="shared" si="278"/>
        <v>2</v>
      </c>
      <c r="BI1924" t="str">
        <f>VLOOKUP(BH1924,'Additional Data'!$E$1:$F$12,2,FALSE)</f>
        <v>Churned Customer</v>
      </c>
      <c r="BJ1924" t="str">
        <f>IF(G1924 &lt;= 'Additional Data'!$Q$2, "Low", IF(G1924 &lt;= 'Additional Data'!$Q$3, "Medium", "High"))</f>
        <v>Low</v>
      </c>
      <c r="BK1924" t="str">
        <f>IF(K1924 &lt;= 'Additional Data'!$V$2, "Low", IF(K1924 &lt;= 'Additional Data'!$V$3, "Medium", "High"))</f>
        <v>Medium</v>
      </c>
      <c r="BL1924" t="str">
        <f>IF(L1924 &lt;= 'Additional Data'!$AA$2, "Low", IF(L1924 &lt;= 'Additional Data'!$AA$3, "Medium", "High"))</f>
        <v>Low</v>
      </c>
      <c r="BM1924">
        <v>1923</v>
      </c>
    </row>
    <row r="1925" spans="1:65" x14ac:dyDescent="0.25">
      <c r="A1925">
        <v>39898</v>
      </c>
      <c r="B1925" t="str">
        <f>IF(A1925 &lt;= 'Additional Data'!$B$2,"Low", IF(A1925 &lt;='Additional Data'!$B$3, "Medium", "High"))</f>
        <v>Medium</v>
      </c>
      <c r="C1925">
        <v>0</v>
      </c>
      <c r="D1925">
        <v>1</v>
      </c>
      <c r="E1925">
        <v>20</v>
      </c>
      <c r="F1925" t="str">
        <f t="shared" si="270"/>
        <v>Recent</v>
      </c>
      <c r="G1925">
        <v>69</v>
      </c>
      <c r="H1925">
        <v>8</v>
      </c>
      <c r="I1925">
        <v>26</v>
      </c>
      <c r="J1925">
        <v>12</v>
      </c>
      <c r="K1925">
        <v>7</v>
      </c>
      <c r="L1925">
        <v>12</v>
      </c>
      <c r="M1925">
        <f>INDEX('Additional Data'!$H$2:$M$2, MATCH(MAX(G1925:L1925), G1925:L1925,0))</f>
        <v>0</v>
      </c>
      <c r="N1925">
        <v>2</v>
      </c>
      <c r="O1925">
        <v>3</v>
      </c>
      <c r="P1925">
        <v>0</v>
      </c>
      <c r="Q1925">
        <v>4</v>
      </c>
      <c r="R1925">
        <v>7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3</v>
      </c>
      <c r="Z1925">
        <v>11</v>
      </c>
      <c r="AA1925">
        <v>0</v>
      </c>
      <c r="AB1925">
        <v>66</v>
      </c>
      <c r="AC1925" t="str" cm="1">
        <f t="array" ref="AC1925">_xlfn.IFS(AB1925 &lt; 30, "&lt; 30", AB1925 &lt; 40, "30-39", AB1925 &lt; 50, "40-49", AB1925 &gt;= 50, "50+")</f>
        <v>50+</v>
      </c>
      <c r="AD1925">
        <v>2661</v>
      </c>
      <c r="AE1925">
        <v>0</v>
      </c>
      <c r="AF1925">
        <v>0</v>
      </c>
      <c r="AG1925">
        <v>0</v>
      </c>
      <c r="AH1925">
        <v>1</v>
      </c>
      <c r="AI1925">
        <v>0</v>
      </c>
      <c r="AJ1925" t="str" cm="1">
        <f t="array" ref="AJ192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92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25">
        <v>0</v>
      </c>
      <c r="AM1925">
        <v>0</v>
      </c>
      <c r="AN1925">
        <v>1</v>
      </c>
      <c r="AO1925">
        <v>0</v>
      </c>
      <c r="AP1925">
        <v>0</v>
      </c>
      <c r="AQ1925" t="str" cm="1">
        <f t="array" ref="AQ192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25" t="str" cm="1">
        <f t="array" ref="AR192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25">
        <v>122</v>
      </c>
      <c r="AT1925">
        <v>110</v>
      </c>
      <c r="AU1925">
        <v>0</v>
      </c>
      <c r="AV1925">
        <v>1</v>
      </c>
      <c r="AW1925" t="s">
        <v>47</v>
      </c>
      <c r="AX1925" t="s">
        <v>13</v>
      </c>
      <c r="AY1925" t="str">
        <f t="shared" si="271"/>
        <v>Store</v>
      </c>
      <c r="AZ1925">
        <v>7</v>
      </c>
      <c r="BA1925" t="s">
        <v>44</v>
      </c>
      <c r="BB1925">
        <f t="shared" si="272"/>
        <v>7</v>
      </c>
      <c r="BC1925">
        <f t="shared" si="273"/>
        <v>134</v>
      </c>
      <c r="BD1925">
        <f t="shared" si="274"/>
        <v>8</v>
      </c>
      <c r="BE1925">
        <f t="shared" si="275"/>
        <v>3</v>
      </c>
      <c r="BF1925">
        <f t="shared" si="276"/>
        <v>3</v>
      </c>
      <c r="BG1925">
        <f t="shared" si="277"/>
        <v>14</v>
      </c>
      <c r="BH1925">
        <f t="shared" si="278"/>
        <v>4</v>
      </c>
      <c r="BI1925" t="str">
        <f>VLOOKUP(BH1925,'Additional Data'!$E$1:$F$12,2,FALSE)</f>
        <v>At Risk</v>
      </c>
      <c r="BJ1925" t="str">
        <f>IF(G1925 &lt;= 'Additional Data'!$Q$2, "Low", IF(G1925 &lt;= 'Additional Data'!$Q$3, "Medium", "High"))</f>
        <v>Medium</v>
      </c>
      <c r="BK1925" t="str">
        <f>IF(K1925 &lt;= 'Additional Data'!$V$2, "Low", IF(K1925 &lt;= 'Additional Data'!$V$3, "Medium", "High"))</f>
        <v>Medium</v>
      </c>
      <c r="BL1925" t="str">
        <f>IF(L1925 &lt;= 'Additional Data'!$AA$2, "Low", IF(L1925 &lt;= 'Additional Data'!$AA$3, "Medium", "High"))</f>
        <v>Medium</v>
      </c>
      <c r="BM1925">
        <v>1924</v>
      </c>
    </row>
    <row r="1926" spans="1:65" x14ac:dyDescent="0.25">
      <c r="A1926">
        <v>51141</v>
      </c>
      <c r="B1926" t="str">
        <f>IF(A1926 &lt;= 'Additional Data'!$B$2,"Low", IF(A1926 &lt;='Additional Data'!$B$3, "Medium", "High"))</f>
        <v>Medium</v>
      </c>
      <c r="C1926">
        <v>0</v>
      </c>
      <c r="D1926">
        <v>0</v>
      </c>
      <c r="E1926">
        <v>96</v>
      </c>
      <c r="F1926" t="str">
        <f t="shared" si="270"/>
        <v>Old</v>
      </c>
      <c r="G1926">
        <v>144</v>
      </c>
      <c r="H1926">
        <v>0</v>
      </c>
      <c r="I1926">
        <v>7</v>
      </c>
      <c r="J1926">
        <v>0</v>
      </c>
      <c r="K1926">
        <v>0</v>
      </c>
      <c r="L1926">
        <v>6</v>
      </c>
      <c r="M1926">
        <f>INDEX('Additional Data'!$H$2:$M$2, MATCH(MAX(G1926:L1926), G1926:L1926,0))</f>
        <v>0</v>
      </c>
      <c r="N1926">
        <v>1</v>
      </c>
      <c r="O1926">
        <v>3</v>
      </c>
      <c r="P1926">
        <v>1</v>
      </c>
      <c r="Q1926">
        <v>4</v>
      </c>
      <c r="R1926">
        <v>5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3</v>
      </c>
      <c r="Z1926">
        <v>11</v>
      </c>
      <c r="AA1926">
        <v>0</v>
      </c>
      <c r="AB1926">
        <v>80</v>
      </c>
      <c r="AC1926" t="str" cm="1">
        <f t="array" ref="AC1926">_xlfn.IFS(AB1926 &lt; 30, "&lt; 30", AB1926 &lt; 40, "30-39", AB1926 &lt; 50, "40-49", AB1926 &gt;= 50, "50+")</f>
        <v>50+</v>
      </c>
      <c r="AD1926">
        <v>2515</v>
      </c>
      <c r="AE1926">
        <v>0</v>
      </c>
      <c r="AF1926">
        <v>0</v>
      </c>
      <c r="AG1926">
        <v>1</v>
      </c>
      <c r="AH1926">
        <v>0</v>
      </c>
      <c r="AI1926">
        <v>0</v>
      </c>
      <c r="AJ1926" t="str" cm="1">
        <f t="array" ref="AJ192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92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26">
        <v>0</v>
      </c>
      <c r="AM1926">
        <v>0</v>
      </c>
      <c r="AN1926">
        <v>0</v>
      </c>
      <c r="AO1926">
        <v>0</v>
      </c>
      <c r="AP1926">
        <v>1</v>
      </c>
      <c r="AQ1926" t="str" cm="1">
        <f t="array" ref="AQ192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926" t="str" cm="1">
        <f t="array" ref="AR192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26">
        <v>151</v>
      </c>
      <c r="AT1926">
        <v>145</v>
      </c>
      <c r="AU1926">
        <v>0</v>
      </c>
      <c r="AV1926">
        <v>0</v>
      </c>
      <c r="AW1926" t="s">
        <v>47</v>
      </c>
      <c r="AX1926" t="s">
        <v>13</v>
      </c>
      <c r="AY1926" t="str">
        <f t="shared" si="271"/>
        <v>Store</v>
      </c>
      <c r="AZ1926">
        <v>8</v>
      </c>
      <c r="BA1926" t="s">
        <v>44</v>
      </c>
      <c r="BB1926">
        <f t="shared" si="272"/>
        <v>8</v>
      </c>
      <c r="BC1926">
        <f t="shared" si="273"/>
        <v>157</v>
      </c>
      <c r="BD1926">
        <f t="shared" si="274"/>
        <v>0.99999999999999978</v>
      </c>
      <c r="BE1926">
        <f t="shared" si="275"/>
        <v>3</v>
      </c>
      <c r="BF1926">
        <f t="shared" si="276"/>
        <v>3</v>
      </c>
      <c r="BG1926">
        <f t="shared" si="277"/>
        <v>7</v>
      </c>
      <c r="BH1926">
        <f t="shared" si="278"/>
        <v>1</v>
      </c>
      <c r="BI1926" t="str">
        <f>VLOOKUP(BH1926,'Additional Data'!$E$1:$F$12,2,FALSE)</f>
        <v>Churned Customer</v>
      </c>
      <c r="BJ1926" t="str">
        <f>IF(G1926 &lt;= 'Additional Data'!$Q$2, "Low", IF(G1926 &lt;= 'Additional Data'!$Q$3, "Medium", "High"))</f>
        <v>Medium</v>
      </c>
      <c r="BK1926" t="str">
        <f>IF(K1926 &lt;= 'Additional Data'!$V$2, "Low", IF(K1926 &lt;= 'Additional Data'!$V$3, "Medium", "High"))</f>
        <v>Low</v>
      </c>
      <c r="BL1926" t="str">
        <f>IF(L1926 &lt;= 'Additional Data'!$AA$2, "Low", IF(L1926 &lt;= 'Additional Data'!$AA$3, "Medium", "High"))</f>
        <v>Low</v>
      </c>
      <c r="BM1926">
        <v>1925</v>
      </c>
    </row>
    <row r="1927" spans="1:65" x14ac:dyDescent="0.25">
      <c r="A1927">
        <v>56939</v>
      </c>
      <c r="B1927" t="str">
        <f>IF(A1927 &lt;= 'Additional Data'!$B$2,"Low", IF(A1927 &lt;='Additional Data'!$B$3, "Medium", "High"))</f>
        <v>Medium</v>
      </c>
      <c r="C1927">
        <v>0</v>
      </c>
      <c r="D1927">
        <v>1</v>
      </c>
      <c r="E1927">
        <v>19</v>
      </c>
      <c r="F1927" t="str">
        <f t="shared" si="270"/>
        <v>Recent</v>
      </c>
      <c r="G1927">
        <v>256</v>
      </c>
      <c r="H1927">
        <v>34</v>
      </c>
      <c r="I1927">
        <v>103</v>
      </c>
      <c r="J1927">
        <v>90</v>
      </c>
      <c r="K1927">
        <v>29</v>
      </c>
      <c r="L1927">
        <v>49</v>
      </c>
      <c r="M1927">
        <f>INDEX('Additional Data'!$H$2:$M$2, MATCH(MAX(G1927:L1927), G1927:L1927,0))</f>
        <v>0</v>
      </c>
      <c r="N1927">
        <v>2</v>
      </c>
      <c r="O1927">
        <v>3</v>
      </c>
      <c r="P1927">
        <v>3</v>
      </c>
      <c r="Q1927">
        <v>10</v>
      </c>
      <c r="R1927">
        <v>3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3</v>
      </c>
      <c r="Z1927">
        <v>11</v>
      </c>
      <c r="AA1927">
        <v>0</v>
      </c>
      <c r="AB1927">
        <v>44</v>
      </c>
      <c r="AC1927" t="str" cm="1">
        <f t="array" ref="AC1927">_xlfn.IFS(AB1927 &lt; 30, "&lt; 30", AB1927 &lt; 40, "30-39", AB1927 &lt; 50, "40-49", AB1927 &gt;= 50, "50+")</f>
        <v>40-49</v>
      </c>
      <c r="AD1927">
        <v>2443</v>
      </c>
      <c r="AE1927">
        <v>0</v>
      </c>
      <c r="AF1927">
        <v>1</v>
      </c>
      <c r="AG1927">
        <v>0</v>
      </c>
      <c r="AH1927">
        <v>0</v>
      </c>
      <c r="AI1927">
        <v>0</v>
      </c>
      <c r="AJ1927" t="str" cm="1">
        <f t="array" ref="AJ192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2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27">
        <v>0</v>
      </c>
      <c r="AM1927">
        <v>0</v>
      </c>
      <c r="AN1927">
        <v>1</v>
      </c>
      <c r="AO1927">
        <v>0</v>
      </c>
      <c r="AP1927">
        <v>0</v>
      </c>
      <c r="AQ1927" t="str" cm="1">
        <f t="array" ref="AQ192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27" t="str" cm="1">
        <f t="array" ref="AR192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27">
        <v>512</v>
      </c>
      <c r="AT1927">
        <v>463</v>
      </c>
      <c r="AU1927">
        <v>0</v>
      </c>
      <c r="AV1927">
        <v>1</v>
      </c>
      <c r="AW1927" t="s">
        <v>46</v>
      </c>
      <c r="AX1927" t="s">
        <v>13</v>
      </c>
      <c r="AY1927" t="str">
        <f t="shared" si="271"/>
        <v>Store</v>
      </c>
      <c r="AZ1927">
        <v>16</v>
      </c>
      <c r="BA1927" t="s">
        <v>44</v>
      </c>
      <c r="BB1927">
        <f t="shared" si="272"/>
        <v>16</v>
      </c>
      <c r="BC1927">
        <f t="shared" si="273"/>
        <v>561</v>
      </c>
      <c r="BD1927">
        <f t="shared" si="274"/>
        <v>9</v>
      </c>
      <c r="BE1927">
        <f t="shared" si="275"/>
        <v>6</v>
      </c>
      <c r="BF1927">
        <f t="shared" si="276"/>
        <v>5</v>
      </c>
      <c r="BG1927">
        <f t="shared" si="277"/>
        <v>20</v>
      </c>
      <c r="BH1927">
        <f t="shared" si="278"/>
        <v>7</v>
      </c>
      <c r="BI1927" t="str">
        <f>VLOOKUP(BH1927,'Additional Data'!$E$1:$F$12,2,FALSE)</f>
        <v>Loyal Customer</v>
      </c>
      <c r="BJ1927" t="str">
        <f>IF(G1927 &lt;= 'Additional Data'!$Q$2, "Low", IF(G1927 &lt;= 'Additional Data'!$Q$3, "Medium", "High"))</f>
        <v>Medium</v>
      </c>
      <c r="BK1927" t="str">
        <f>IF(K1927 &lt;= 'Additional Data'!$V$2, "Low", IF(K1927 &lt;= 'Additional Data'!$V$3, "Medium", "High"))</f>
        <v>Medium</v>
      </c>
      <c r="BL1927" t="str">
        <f>IF(L1927 &lt;= 'Additional Data'!$AA$2, "Low", IF(L1927 &lt;= 'Additional Data'!$AA$3, "Medium", "High"))</f>
        <v>Medium</v>
      </c>
      <c r="BM1927">
        <v>1926</v>
      </c>
    </row>
    <row r="1928" spans="1:65" x14ac:dyDescent="0.25">
      <c r="A1928">
        <v>80872</v>
      </c>
      <c r="B1928" t="str">
        <f>IF(A1928 &lt;= 'Additional Data'!$B$2,"Low", IF(A1928 &lt;='Additional Data'!$B$3, "Medium", "High"))</f>
        <v>High</v>
      </c>
      <c r="C1928">
        <v>0</v>
      </c>
      <c r="D1928">
        <v>0</v>
      </c>
      <c r="E1928">
        <v>60</v>
      </c>
      <c r="F1928" t="str">
        <f t="shared" si="270"/>
        <v>Mid</v>
      </c>
      <c r="G1928">
        <v>483</v>
      </c>
      <c r="H1928">
        <v>72</v>
      </c>
      <c r="I1928">
        <v>567</v>
      </c>
      <c r="J1928">
        <v>94</v>
      </c>
      <c r="K1928">
        <v>12</v>
      </c>
      <c r="L1928">
        <v>108</v>
      </c>
      <c r="M1928">
        <f>INDEX('Additional Data'!$H$2:$M$2, MATCH(MAX(G1928:L1928), G1928:L1928,0))</f>
        <v>0</v>
      </c>
      <c r="N1928">
        <v>1</v>
      </c>
      <c r="O1928">
        <v>4</v>
      </c>
      <c r="P1928">
        <v>4</v>
      </c>
      <c r="Q1928">
        <v>10</v>
      </c>
      <c r="R1928">
        <v>1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3</v>
      </c>
      <c r="Z1928">
        <v>11</v>
      </c>
      <c r="AA1928">
        <v>0</v>
      </c>
      <c r="AB1928">
        <v>69</v>
      </c>
      <c r="AC1928" t="str" cm="1">
        <f t="array" ref="AC1928">_xlfn.IFS(AB1928 &lt; 30, "&lt; 30", AB1928 &lt; 40, "30-39", AB1928 &lt; 50, "40-49", AB1928 &gt;= 50, "50+")</f>
        <v>50+</v>
      </c>
      <c r="AD1928">
        <v>2207</v>
      </c>
      <c r="AE1928">
        <v>0</v>
      </c>
      <c r="AF1928">
        <v>0</v>
      </c>
      <c r="AG1928">
        <v>1</v>
      </c>
      <c r="AH1928">
        <v>0</v>
      </c>
      <c r="AI1928">
        <v>0</v>
      </c>
      <c r="AJ1928" t="str" cm="1">
        <f t="array" ref="AJ192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92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28">
        <v>0</v>
      </c>
      <c r="AM1928">
        <v>0</v>
      </c>
      <c r="AN1928">
        <v>1</v>
      </c>
      <c r="AO1928">
        <v>0</v>
      </c>
      <c r="AP1928">
        <v>0</v>
      </c>
      <c r="AQ1928" t="str" cm="1">
        <f t="array" ref="AQ192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28" t="str" cm="1">
        <f t="array" ref="AR192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28">
        <v>1228</v>
      </c>
      <c r="AT1928">
        <v>1120</v>
      </c>
      <c r="AU1928">
        <v>0</v>
      </c>
      <c r="AV1928">
        <v>0</v>
      </c>
      <c r="AW1928" t="s">
        <v>43</v>
      </c>
      <c r="AX1928" t="s">
        <v>13</v>
      </c>
      <c r="AY1928" t="str">
        <f t="shared" si="271"/>
        <v>Store</v>
      </c>
      <c r="AZ1928">
        <v>18</v>
      </c>
      <c r="BA1928" t="s">
        <v>44</v>
      </c>
      <c r="BB1928">
        <f t="shared" si="272"/>
        <v>18</v>
      </c>
      <c r="BC1928">
        <f t="shared" si="273"/>
        <v>1336</v>
      </c>
      <c r="BD1928">
        <f t="shared" si="274"/>
        <v>4</v>
      </c>
      <c r="BE1928">
        <f t="shared" si="275"/>
        <v>7</v>
      </c>
      <c r="BF1928">
        <f t="shared" si="276"/>
        <v>8</v>
      </c>
      <c r="BG1928">
        <f t="shared" si="277"/>
        <v>19</v>
      </c>
      <c r="BH1928">
        <f t="shared" si="278"/>
        <v>7</v>
      </c>
      <c r="BI1928" t="str">
        <f>VLOOKUP(BH1928,'Additional Data'!$E$1:$F$12,2,FALSE)</f>
        <v>Loyal Customer</v>
      </c>
      <c r="BJ1928" t="str">
        <f>IF(G1928 &lt;= 'Additional Data'!$Q$2, "Low", IF(G1928 &lt;= 'Additional Data'!$Q$3, "Medium", "High"))</f>
        <v>Medium</v>
      </c>
      <c r="BK1928" t="str">
        <f>IF(K1928 &lt;= 'Additional Data'!$V$2, "Low", IF(K1928 &lt;= 'Additional Data'!$V$3, "Medium", "High"))</f>
        <v>Medium</v>
      </c>
      <c r="BL1928" t="str">
        <f>IF(L1928 &lt;= 'Additional Data'!$AA$2, "Low", IF(L1928 &lt;= 'Additional Data'!$AA$3, "Medium", "High"))</f>
        <v>High</v>
      </c>
      <c r="BM1928">
        <v>1927</v>
      </c>
    </row>
    <row r="1929" spans="1:65" x14ac:dyDescent="0.25">
      <c r="A1929">
        <v>72335</v>
      </c>
      <c r="B1929" t="str">
        <f>IF(A1929 &lt;= 'Additional Data'!$B$2,"Low", IF(A1929 &lt;='Additional Data'!$B$3, "Medium", "High"))</f>
        <v>High</v>
      </c>
      <c r="C1929">
        <v>0</v>
      </c>
      <c r="D1929">
        <v>0</v>
      </c>
      <c r="E1929">
        <v>2</v>
      </c>
      <c r="F1929" t="str">
        <f t="shared" si="270"/>
        <v>Very Recent</v>
      </c>
      <c r="G1929">
        <v>1285</v>
      </c>
      <c r="H1929">
        <v>105</v>
      </c>
      <c r="I1929">
        <v>653</v>
      </c>
      <c r="J1929">
        <v>28</v>
      </c>
      <c r="K1929">
        <v>21</v>
      </c>
      <c r="L1929">
        <v>0</v>
      </c>
      <c r="M1929">
        <f>INDEX('Additional Data'!$H$2:$M$2, MATCH(MAX(G1929:L1929), G1929:L1929,0))</f>
        <v>0</v>
      </c>
      <c r="N1929">
        <v>1</v>
      </c>
      <c r="O1929">
        <v>10</v>
      </c>
      <c r="P1929">
        <v>4</v>
      </c>
      <c r="Q1929">
        <v>8</v>
      </c>
      <c r="R1929">
        <v>8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3</v>
      </c>
      <c r="Z1929">
        <v>11</v>
      </c>
      <c r="AA1929">
        <v>1</v>
      </c>
      <c r="AB1929">
        <v>44</v>
      </c>
      <c r="AC1929" t="str" cm="1">
        <f t="array" ref="AC1929">_xlfn.IFS(AB1929 &lt; 30, "&lt; 30", AB1929 &lt; 40, "30-39", AB1929 &lt; 50, "40-49", AB1929 &gt;= 50, "50+")</f>
        <v>40-49</v>
      </c>
      <c r="AD1929">
        <v>2844</v>
      </c>
      <c r="AE1929">
        <v>0</v>
      </c>
      <c r="AF1929">
        <v>0</v>
      </c>
      <c r="AG1929">
        <v>0</v>
      </c>
      <c r="AH1929">
        <v>1</v>
      </c>
      <c r="AI1929">
        <v>0</v>
      </c>
      <c r="AJ1929" t="str" cm="1">
        <f t="array" ref="AJ192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92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29">
        <v>0</v>
      </c>
      <c r="AM1929">
        <v>0</v>
      </c>
      <c r="AN1929">
        <v>0</v>
      </c>
      <c r="AO1929">
        <v>0</v>
      </c>
      <c r="AP1929">
        <v>1</v>
      </c>
      <c r="AQ1929" t="str" cm="1">
        <f t="array" ref="AQ192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929" t="str" cm="1">
        <f t="array" ref="AR192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29">
        <v>2092</v>
      </c>
      <c r="AT1929">
        <v>2092</v>
      </c>
      <c r="AU1929">
        <v>0</v>
      </c>
      <c r="AV1929">
        <v>0</v>
      </c>
      <c r="AW1929" t="s">
        <v>43</v>
      </c>
      <c r="AX1929" t="s">
        <v>11</v>
      </c>
      <c r="AY1929" t="str">
        <f t="shared" si="271"/>
        <v>Web</v>
      </c>
      <c r="AZ1929">
        <v>22</v>
      </c>
      <c r="BA1929" t="s">
        <v>44</v>
      </c>
      <c r="BB1929">
        <f t="shared" si="272"/>
        <v>22</v>
      </c>
      <c r="BC1929">
        <f t="shared" si="273"/>
        <v>2092</v>
      </c>
      <c r="BD1929">
        <f t="shared" si="274"/>
        <v>10</v>
      </c>
      <c r="BE1929">
        <f t="shared" si="275"/>
        <v>8</v>
      </c>
      <c r="BF1929">
        <f t="shared" si="276"/>
        <v>9</v>
      </c>
      <c r="BG1929">
        <f t="shared" si="277"/>
        <v>27</v>
      </c>
      <c r="BH1929">
        <f t="shared" si="278"/>
        <v>9</v>
      </c>
      <c r="BI1929" t="str">
        <f>VLOOKUP(BH1929,'Additional Data'!$E$1:$F$12,2,FALSE)</f>
        <v>Top Customer</v>
      </c>
      <c r="BJ1929" t="str">
        <f>IF(G1929 &lt;= 'Additional Data'!$Q$2, "Low", IF(G1929 &lt;= 'Additional Data'!$Q$3, "Medium", "High"))</f>
        <v>High</v>
      </c>
      <c r="BK1929" t="str">
        <f>IF(K1929 &lt;= 'Additional Data'!$V$2, "Low", IF(K1929 &lt;= 'Additional Data'!$V$3, "Medium", "High"))</f>
        <v>Medium</v>
      </c>
      <c r="BL1929" t="str">
        <f>IF(L1929 &lt;= 'Additional Data'!$AA$2, "Low", IF(L1929 &lt;= 'Additional Data'!$AA$3, "Medium", "High"))</f>
        <v>Low</v>
      </c>
      <c r="BM1929">
        <v>1928</v>
      </c>
    </row>
    <row r="1930" spans="1:65" x14ac:dyDescent="0.25">
      <c r="A1930">
        <v>61798</v>
      </c>
      <c r="B1930" t="str">
        <f>IF(A1930 &lt;= 'Additional Data'!$B$2,"Low", IF(A1930 &lt;='Additional Data'!$B$3, "Medium", "High"))</f>
        <v>Medium</v>
      </c>
      <c r="C1930">
        <v>0</v>
      </c>
      <c r="D1930">
        <v>0</v>
      </c>
      <c r="E1930">
        <v>13</v>
      </c>
      <c r="F1930" t="str">
        <f t="shared" si="270"/>
        <v>Recent</v>
      </c>
      <c r="G1930">
        <v>338</v>
      </c>
      <c r="H1930">
        <v>4</v>
      </c>
      <c r="I1930">
        <v>89</v>
      </c>
      <c r="J1930">
        <v>11</v>
      </c>
      <c r="K1930">
        <v>8</v>
      </c>
      <c r="L1930">
        <v>13</v>
      </c>
      <c r="M1930">
        <f>INDEX('Additional Data'!$H$2:$M$2, MATCH(MAX(G1930:L1930), G1930:L1930,0))</f>
        <v>0</v>
      </c>
      <c r="N1930">
        <v>1</v>
      </c>
      <c r="O1930">
        <v>4</v>
      </c>
      <c r="P1930">
        <v>2</v>
      </c>
      <c r="Q1930">
        <v>9</v>
      </c>
      <c r="R1930">
        <v>4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3</v>
      </c>
      <c r="Z1930">
        <v>11</v>
      </c>
      <c r="AA1930">
        <v>0</v>
      </c>
      <c r="AB1930">
        <v>56</v>
      </c>
      <c r="AC1930" t="str" cm="1">
        <f t="array" ref="AC1930">_xlfn.IFS(AB1930 &lt; 30, "&lt; 30", AB1930 &lt; 40, "30-39", AB1930 &lt; 50, "40-49", AB1930 &gt;= 50, "50+")</f>
        <v>50+</v>
      </c>
      <c r="AD1930">
        <v>2377</v>
      </c>
      <c r="AE1930">
        <v>0</v>
      </c>
      <c r="AF1930">
        <v>0</v>
      </c>
      <c r="AG1930">
        <v>1</v>
      </c>
      <c r="AH1930">
        <v>0</v>
      </c>
      <c r="AI1930">
        <v>0</v>
      </c>
      <c r="AJ1930" t="str" cm="1">
        <f t="array" ref="AJ193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93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30">
        <v>0</v>
      </c>
      <c r="AM1930">
        <v>0</v>
      </c>
      <c r="AN1930">
        <v>0</v>
      </c>
      <c r="AO1930">
        <v>0</v>
      </c>
      <c r="AP1930">
        <v>1</v>
      </c>
      <c r="AQ1930" t="str" cm="1">
        <f t="array" ref="AQ193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930" t="str" cm="1">
        <f t="array" ref="AR193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30">
        <v>450</v>
      </c>
      <c r="AT1930">
        <v>437</v>
      </c>
      <c r="AU1930">
        <v>0</v>
      </c>
      <c r="AV1930">
        <v>0</v>
      </c>
      <c r="AW1930" t="s">
        <v>46</v>
      </c>
      <c r="AX1930" t="s">
        <v>13</v>
      </c>
      <c r="AY1930" t="str">
        <f t="shared" si="271"/>
        <v>Store</v>
      </c>
      <c r="AZ1930">
        <v>15</v>
      </c>
      <c r="BA1930" t="s">
        <v>44</v>
      </c>
      <c r="BB1930">
        <f t="shared" si="272"/>
        <v>15</v>
      </c>
      <c r="BC1930">
        <f t="shared" si="273"/>
        <v>463</v>
      </c>
      <c r="BD1930">
        <f t="shared" si="274"/>
        <v>9</v>
      </c>
      <c r="BE1930">
        <f t="shared" si="275"/>
        <v>5</v>
      </c>
      <c r="BF1930">
        <f t="shared" si="276"/>
        <v>5</v>
      </c>
      <c r="BG1930">
        <f t="shared" si="277"/>
        <v>19</v>
      </c>
      <c r="BH1930">
        <f t="shared" si="278"/>
        <v>7</v>
      </c>
      <c r="BI1930" t="str">
        <f>VLOOKUP(BH1930,'Additional Data'!$E$1:$F$12,2,FALSE)</f>
        <v>Loyal Customer</v>
      </c>
      <c r="BJ1930" t="str">
        <f>IF(G1930 &lt;= 'Additional Data'!$Q$2, "Low", IF(G1930 &lt;= 'Additional Data'!$Q$3, "Medium", "High"))</f>
        <v>Medium</v>
      </c>
      <c r="BK1930" t="str">
        <f>IF(K1930 &lt;= 'Additional Data'!$V$2, "Low", IF(K1930 &lt;= 'Additional Data'!$V$3, "Medium", "High"))</f>
        <v>Medium</v>
      </c>
      <c r="BL1930" t="str">
        <f>IF(L1930 &lt;= 'Additional Data'!$AA$2, "Low", IF(L1930 &lt;= 'Additional Data'!$AA$3, "Medium", "High"))</f>
        <v>Medium</v>
      </c>
      <c r="BM1930">
        <v>1929</v>
      </c>
    </row>
    <row r="1931" spans="1:65" x14ac:dyDescent="0.25">
      <c r="A1931">
        <v>76842</v>
      </c>
      <c r="B1931" t="str">
        <f>IF(A1931 &lt;= 'Additional Data'!$B$2,"Low", IF(A1931 &lt;='Additional Data'!$B$3, "Medium", "High"))</f>
        <v>High</v>
      </c>
      <c r="C1931">
        <v>0</v>
      </c>
      <c r="D1931">
        <v>0</v>
      </c>
      <c r="E1931">
        <v>37</v>
      </c>
      <c r="F1931" t="str">
        <f t="shared" si="270"/>
        <v>Mid</v>
      </c>
      <c r="G1931">
        <v>605</v>
      </c>
      <c r="H1931">
        <v>10</v>
      </c>
      <c r="I1931">
        <v>345</v>
      </c>
      <c r="J1931">
        <v>84</v>
      </c>
      <c r="K1931">
        <v>54</v>
      </c>
      <c r="L1931">
        <v>32</v>
      </c>
      <c r="M1931">
        <f>INDEX('Additional Data'!$H$2:$M$2, MATCH(MAX(G1931:L1931), G1931:L1931,0))</f>
        <v>0</v>
      </c>
      <c r="N1931">
        <v>1</v>
      </c>
      <c r="O1931">
        <v>1</v>
      </c>
      <c r="P1931">
        <v>8</v>
      </c>
      <c r="Q1931">
        <v>7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3</v>
      </c>
      <c r="Z1931">
        <v>11</v>
      </c>
      <c r="AA1931">
        <v>0</v>
      </c>
      <c r="AB1931">
        <v>70</v>
      </c>
      <c r="AC1931" t="str" cm="1">
        <f t="array" ref="AC1931">_xlfn.IFS(AB1931 &lt; 30, "&lt; 30", AB1931 &lt; 40, "30-39", AB1931 &lt; 50, "40-49", AB1931 &gt;= 50, "50+")</f>
        <v>50+</v>
      </c>
      <c r="AD1931">
        <v>2216</v>
      </c>
      <c r="AE1931">
        <v>0</v>
      </c>
      <c r="AF1931">
        <v>0</v>
      </c>
      <c r="AG1931">
        <v>0</v>
      </c>
      <c r="AH1931">
        <v>0</v>
      </c>
      <c r="AI1931">
        <v>1</v>
      </c>
      <c r="AJ1931" t="str" cm="1">
        <f t="array" ref="AJ193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93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31">
        <v>0</v>
      </c>
      <c r="AM1931">
        <v>0</v>
      </c>
      <c r="AN1931">
        <v>0</v>
      </c>
      <c r="AO1931">
        <v>0</v>
      </c>
      <c r="AP1931">
        <v>1</v>
      </c>
      <c r="AQ1931" t="str" cm="1">
        <f t="array" ref="AQ193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931" t="str" cm="1">
        <f t="array" ref="AR193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31">
        <v>1098</v>
      </c>
      <c r="AT1931">
        <v>1066</v>
      </c>
      <c r="AU1931">
        <v>0</v>
      </c>
      <c r="AV1931">
        <v>0</v>
      </c>
      <c r="AW1931" t="s">
        <v>43</v>
      </c>
      <c r="AX1931" t="s">
        <v>12</v>
      </c>
      <c r="AY1931" t="str">
        <f t="shared" si="271"/>
        <v>Catalog</v>
      </c>
      <c r="AZ1931">
        <v>16</v>
      </c>
      <c r="BA1931" t="s">
        <v>44</v>
      </c>
      <c r="BB1931">
        <f t="shared" si="272"/>
        <v>16</v>
      </c>
      <c r="BC1931">
        <f t="shared" si="273"/>
        <v>1130</v>
      </c>
      <c r="BD1931">
        <f t="shared" si="274"/>
        <v>7</v>
      </c>
      <c r="BE1931">
        <f t="shared" si="275"/>
        <v>6</v>
      </c>
      <c r="BF1931">
        <f t="shared" si="276"/>
        <v>7</v>
      </c>
      <c r="BG1931">
        <f t="shared" si="277"/>
        <v>20</v>
      </c>
      <c r="BH1931">
        <f t="shared" si="278"/>
        <v>7</v>
      </c>
      <c r="BI1931" t="str">
        <f>VLOOKUP(BH1931,'Additional Data'!$E$1:$F$12,2,FALSE)</f>
        <v>Loyal Customer</v>
      </c>
      <c r="BJ1931" t="str">
        <f>IF(G1931 &lt;= 'Additional Data'!$Q$2, "Low", IF(G1931 &lt;= 'Additional Data'!$Q$3, "Medium", "High"))</f>
        <v>High</v>
      </c>
      <c r="BK1931" t="str">
        <f>IF(K1931 &lt;= 'Additional Data'!$V$2, "Low", IF(K1931 &lt;= 'Additional Data'!$V$3, "Medium", "High"))</f>
        <v>High</v>
      </c>
      <c r="BL1931" t="str">
        <f>IF(L1931 &lt;= 'Additional Data'!$AA$2, "Low", IF(L1931 &lt;= 'Additional Data'!$AA$3, "Medium", "High"))</f>
        <v>Medium</v>
      </c>
      <c r="BM1931">
        <v>1930</v>
      </c>
    </row>
    <row r="1932" spans="1:65" x14ac:dyDescent="0.25">
      <c r="A1932">
        <v>29478</v>
      </c>
      <c r="B1932" t="str">
        <f>IF(A1932 &lt;= 'Additional Data'!$B$2,"Low", IF(A1932 &lt;='Additional Data'!$B$3, "Medium", "High"))</f>
        <v>Low</v>
      </c>
      <c r="C1932">
        <v>1</v>
      </c>
      <c r="D1932">
        <v>0</v>
      </c>
      <c r="E1932">
        <v>59</v>
      </c>
      <c r="F1932" t="str">
        <f t="shared" si="270"/>
        <v>Mid</v>
      </c>
      <c r="G1932">
        <v>8</v>
      </c>
      <c r="H1932">
        <v>0</v>
      </c>
      <c r="I1932">
        <v>7</v>
      </c>
      <c r="J1932">
        <v>3</v>
      </c>
      <c r="K1932">
        <v>1</v>
      </c>
      <c r="L1932">
        <v>1</v>
      </c>
      <c r="M1932">
        <f>INDEX('Additional Data'!$H$2:$M$2, MATCH(MAX(G1932:L1932), G1932:L1932,0))</f>
        <v>0</v>
      </c>
      <c r="N1932">
        <v>1</v>
      </c>
      <c r="O1932">
        <v>1</v>
      </c>
      <c r="P1932">
        <v>0</v>
      </c>
      <c r="Q1932">
        <v>3</v>
      </c>
      <c r="R1932">
        <v>6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3</v>
      </c>
      <c r="Z1932">
        <v>11</v>
      </c>
      <c r="AA1932">
        <v>0</v>
      </c>
      <c r="AB1932">
        <v>44</v>
      </c>
      <c r="AC1932" t="str" cm="1">
        <f t="array" ref="AC1932">_xlfn.IFS(AB1932 &lt; 30, "&lt; 30", AB1932 &lt; 40, "30-39", AB1932 &lt; 50, "40-49", AB1932 &gt;= 50, "50+")</f>
        <v>40-49</v>
      </c>
      <c r="AD1932">
        <v>2322</v>
      </c>
      <c r="AE1932">
        <v>0</v>
      </c>
      <c r="AF1932">
        <v>0</v>
      </c>
      <c r="AG1932">
        <v>0</v>
      </c>
      <c r="AH1932">
        <v>1</v>
      </c>
      <c r="AI1932">
        <v>0</v>
      </c>
      <c r="AJ1932" t="str" cm="1">
        <f t="array" ref="AJ193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93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32">
        <v>0</v>
      </c>
      <c r="AM1932">
        <v>0</v>
      </c>
      <c r="AN1932">
        <v>1</v>
      </c>
      <c r="AO1932">
        <v>0</v>
      </c>
      <c r="AP1932">
        <v>0</v>
      </c>
      <c r="AQ1932" t="str" cm="1">
        <f t="array" ref="AQ193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32" t="str" cm="1">
        <f t="array" ref="AR193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32">
        <v>19</v>
      </c>
      <c r="AT1932">
        <v>18</v>
      </c>
      <c r="AU1932">
        <v>0</v>
      </c>
      <c r="AV1932">
        <v>1</v>
      </c>
      <c r="AW1932" t="s">
        <v>45</v>
      </c>
      <c r="AX1932" t="s">
        <v>13</v>
      </c>
      <c r="AY1932" t="str">
        <f t="shared" si="271"/>
        <v>Store</v>
      </c>
      <c r="AZ1932">
        <v>4</v>
      </c>
      <c r="BA1932" t="s">
        <v>44</v>
      </c>
      <c r="BB1932">
        <f t="shared" si="272"/>
        <v>4</v>
      </c>
      <c r="BC1932">
        <f t="shared" si="273"/>
        <v>20</v>
      </c>
      <c r="BD1932">
        <f t="shared" si="274"/>
        <v>4</v>
      </c>
      <c r="BE1932">
        <f t="shared" si="275"/>
        <v>0</v>
      </c>
      <c r="BF1932">
        <f t="shared" si="276"/>
        <v>0</v>
      </c>
      <c r="BG1932">
        <f t="shared" si="277"/>
        <v>4</v>
      </c>
      <c r="BH1932">
        <f t="shared" si="278"/>
        <v>0</v>
      </c>
      <c r="BI1932" t="str">
        <f>VLOOKUP(BH1932,'Additional Data'!$E$1:$F$12,2,FALSE)</f>
        <v>Churned Customer</v>
      </c>
      <c r="BJ1932" t="str">
        <f>IF(G1932 &lt;= 'Additional Data'!$Q$2, "Low", IF(G1932 &lt;= 'Additional Data'!$Q$3, "Medium", "High"))</f>
        <v>Low</v>
      </c>
      <c r="BK1932" t="str">
        <f>IF(K1932 &lt;= 'Additional Data'!$V$2, "Low", IF(K1932 &lt;= 'Additional Data'!$V$3, "Medium", "High"))</f>
        <v>Low</v>
      </c>
      <c r="BL1932" t="str">
        <f>IF(L1932 &lt;= 'Additional Data'!$AA$2, "Low", IF(L1932 &lt;= 'Additional Data'!$AA$3, "Medium", "High"))</f>
        <v>Low</v>
      </c>
      <c r="BM1932">
        <v>1931</v>
      </c>
    </row>
    <row r="1933" spans="1:65" x14ac:dyDescent="0.25">
      <c r="A1933">
        <v>46998</v>
      </c>
      <c r="B1933" t="str">
        <f>IF(A1933 &lt;= 'Additional Data'!$B$2,"Low", IF(A1933 &lt;='Additional Data'!$B$3, "Medium", "High"))</f>
        <v>Medium</v>
      </c>
      <c r="C1933">
        <v>0</v>
      </c>
      <c r="D1933">
        <v>1</v>
      </c>
      <c r="E1933">
        <v>55</v>
      </c>
      <c r="F1933" t="str">
        <f t="shared" si="270"/>
        <v>Mid</v>
      </c>
      <c r="G1933">
        <v>172</v>
      </c>
      <c r="H1933">
        <v>41</v>
      </c>
      <c r="I1933">
        <v>86</v>
      </c>
      <c r="J1933">
        <v>45</v>
      </c>
      <c r="K1933">
        <v>6</v>
      </c>
      <c r="L1933">
        <v>27</v>
      </c>
      <c r="M1933">
        <f>INDEX('Additional Data'!$H$2:$M$2, MATCH(MAX(G1933:L1933), G1933:L1933,0))</f>
        <v>0</v>
      </c>
      <c r="N1933">
        <v>5</v>
      </c>
      <c r="O1933">
        <v>5</v>
      </c>
      <c r="P1933">
        <v>3</v>
      </c>
      <c r="Q1933">
        <v>5</v>
      </c>
      <c r="R1933">
        <v>7</v>
      </c>
      <c r="S1933">
        <v>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3</v>
      </c>
      <c r="Z1933">
        <v>11</v>
      </c>
      <c r="AA1933">
        <v>0</v>
      </c>
      <c r="AB1933">
        <v>64</v>
      </c>
      <c r="AC1933" t="str" cm="1">
        <f t="array" ref="AC1933">_xlfn.IFS(AB1933 &lt; 30, "&lt; 30", AB1933 &lt; 40, "30-39", AB1933 &lt; 50, "40-49", AB1933 &gt;= 50, "50+")</f>
        <v>50+</v>
      </c>
      <c r="AD1933">
        <v>2774</v>
      </c>
      <c r="AE1933">
        <v>0</v>
      </c>
      <c r="AF1933">
        <v>0</v>
      </c>
      <c r="AG1933">
        <v>1</v>
      </c>
      <c r="AH1933">
        <v>0</v>
      </c>
      <c r="AI1933">
        <v>0</v>
      </c>
      <c r="AJ1933" t="str" cm="1">
        <f t="array" ref="AJ193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93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33">
        <v>0</v>
      </c>
      <c r="AM1933">
        <v>0</v>
      </c>
      <c r="AN1933">
        <v>1</v>
      </c>
      <c r="AO1933">
        <v>0</v>
      </c>
      <c r="AP1933">
        <v>0</v>
      </c>
      <c r="AQ1933" t="str" cm="1">
        <f t="array" ref="AQ193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33" t="str" cm="1">
        <f t="array" ref="AR193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33">
        <v>350</v>
      </c>
      <c r="AT1933">
        <v>323</v>
      </c>
      <c r="AU1933">
        <v>1</v>
      </c>
      <c r="AV1933">
        <v>1</v>
      </c>
      <c r="AW1933" t="s">
        <v>46</v>
      </c>
      <c r="AX1933" t="s">
        <v>11</v>
      </c>
      <c r="AY1933" t="str">
        <f t="shared" si="271"/>
        <v>Web</v>
      </c>
      <c r="AZ1933">
        <v>13</v>
      </c>
      <c r="BA1933" t="s">
        <v>48</v>
      </c>
      <c r="BB1933">
        <f t="shared" si="272"/>
        <v>13</v>
      </c>
      <c r="BC1933">
        <f t="shared" si="273"/>
        <v>377</v>
      </c>
      <c r="BD1933">
        <f t="shared" si="274"/>
        <v>5</v>
      </c>
      <c r="BE1933">
        <f t="shared" si="275"/>
        <v>5</v>
      </c>
      <c r="BF1933">
        <f t="shared" si="276"/>
        <v>4</v>
      </c>
      <c r="BG1933">
        <f t="shared" si="277"/>
        <v>14</v>
      </c>
      <c r="BH1933">
        <f t="shared" si="278"/>
        <v>4</v>
      </c>
      <c r="BI1933" t="str">
        <f>VLOOKUP(BH1933,'Additional Data'!$E$1:$F$12,2,FALSE)</f>
        <v>At Risk</v>
      </c>
      <c r="BJ1933" t="str">
        <f>IF(G1933 &lt;= 'Additional Data'!$Q$2, "Low", IF(G1933 &lt;= 'Additional Data'!$Q$3, "Medium", "High"))</f>
        <v>Medium</v>
      </c>
      <c r="BK1933" t="str">
        <f>IF(K1933 &lt;= 'Additional Data'!$V$2, "Low", IF(K1933 &lt;= 'Additional Data'!$V$3, "Medium", "High"))</f>
        <v>Medium</v>
      </c>
      <c r="BL1933" t="str">
        <f>IF(L1933 &lt;= 'Additional Data'!$AA$2, "Low", IF(L1933 &lt;= 'Additional Data'!$AA$3, "Medium", "High"))</f>
        <v>Medium</v>
      </c>
      <c r="BM1933">
        <v>1932</v>
      </c>
    </row>
    <row r="1934" spans="1:65" x14ac:dyDescent="0.25">
      <c r="A1934">
        <v>96843</v>
      </c>
      <c r="B1934" t="str">
        <f>IF(A1934 &lt;= 'Additional Data'!$B$2,"Low", IF(A1934 &lt;='Additional Data'!$B$3, "Medium", "High"))</f>
        <v>High</v>
      </c>
      <c r="C1934">
        <v>0</v>
      </c>
      <c r="D1934">
        <v>0</v>
      </c>
      <c r="E1934">
        <v>60</v>
      </c>
      <c r="F1934" t="str">
        <f t="shared" si="270"/>
        <v>Mid</v>
      </c>
      <c r="G1934">
        <v>448</v>
      </c>
      <c r="H1934">
        <v>71</v>
      </c>
      <c r="I1934">
        <v>951</v>
      </c>
      <c r="J1934">
        <v>40</v>
      </c>
      <c r="K1934">
        <v>17</v>
      </c>
      <c r="L1934">
        <v>17</v>
      </c>
      <c r="M1934">
        <f>INDEX('Additional Data'!$H$2:$M$2, MATCH(MAX(G1934:L1934), G1934:L1934,0))</f>
        <v>0</v>
      </c>
      <c r="N1934">
        <v>1</v>
      </c>
      <c r="O1934">
        <v>6</v>
      </c>
      <c r="P1934">
        <v>11</v>
      </c>
      <c r="Q1934">
        <v>10</v>
      </c>
      <c r="R1934">
        <v>2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3</v>
      </c>
      <c r="Z1934">
        <v>11</v>
      </c>
      <c r="AA1934">
        <v>1</v>
      </c>
      <c r="AB1934">
        <v>30</v>
      </c>
      <c r="AC1934" t="str" cm="1">
        <f t="array" ref="AC1934">_xlfn.IFS(AB1934 &lt; 30, "&lt; 30", AB1934 &lt; 40, "30-39", AB1934 &lt; 50, "40-49", AB1934 &gt;= 50, "50+")</f>
        <v>30-39</v>
      </c>
      <c r="AD1934">
        <v>2591</v>
      </c>
      <c r="AE1934">
        <v>0</v>
      </c>
      <c r="AF1934">
        <v>0</v>
      </c>
      <c r="AG1934">
        <v>1</v>
      </c>
      <c r="AH1934">
        <v>0</v>
      </c>
      <c r="AI1934">
        <v>0</v>
      </c>
      <c r="AJ1934" t="str" cm="1">
        <f t="array" ref="AJ193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93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34">
        <v>0</v>
      </c>
      <c r="AM1934">
        <v>0</v>
      </c>
      <c r="AN1934">
        <v>1</v>
      </c>
      <c r="AO1934">
        <v>0</v>
      </c>
      <c r="AP1934">
        <v>0</v>
      </c>
      <c r="AQ1934" t="str" cm="1">
        <f t="array" ref="AQ193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34" t="str" cm="1">
        <f t="array" ref="AR193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34">
        <v>1527</v>
      </c>
      <c r="AT1934">
        <v>1510</v>
      </c>
      <c r="AU1934">
        <v>1</v>
      </c>
      <c r="AV1934">
        <v>0</v>
      </c>
      <c r="AW1934" t="s">
        <v>43</v>
      </c>
      <c r="AX1934" t="s">
        <v>12</v>
      </c>
      <c r="AY1934" t="str">
        <f t="shared" si="271"/>
        <v>Catalog</v>
      </c>
      <c r="AZ1934">
        <v>27</v>
      </c>
      <c r="BA1934" t="s">
        <v>48</v>
      </c>
      <c r="BB1934">
        <f t="shared" si="272"/>
        <v>27</v>
      </c>
      <c r="BC1934">
        <f t="shared" si="273"/>
        <v>1544</v>
      </c>
      <c r="BD1934">
        <f t="shared" si="274"/>
        <v>4</v>
      </c>
      <c r="BE1934">
        <f t="shared" si="275"/>
        <v>9</v>
      </c>
      <c r="BF1934">
        <f t="shared" si="276"/>
        <v>9</v>
      </c>
      <c r="BG1934">
        <f t="shared" si="277"/>
        <v>22</v>
      </c>
      <c r="BH1934">
        <f t="shared" si="278"/>
        <v>8</v>
      </c>
      <c r="BI1934" t="str">
        <f>VLOOKUP(BH1934,'Additional Data'!$E$1:$F$12,2,FALSE)</f>
        <v>Top Customer</v>
      </c>
      <c r="BJ1934" t="str">
        <f>IF(G1934 &lt;= 'Additional Data'!$Q$2, "Low", IF(G1934 &lt;= 'Additional Data'!$Q$3, "Medium", "High"))</f>
        <v>Medium</v>
      </c>
      <c r="BK1934" t="str">
        <f>IF(K1934 &lt;= 'Additional Data'!$V$2, "Low", IF(K1934 &lt;= 'Additional Data'!$V$3, "Medium", "High"))</f>
        <v>Medium</v>
      </c>
      <c r="BL1934" t="str">
        <f>IF(L1934 &lt;= 'Additional Data'!$AA$2, "Low", IF(L1934 &lt;= 'Additional Data'!$AA$3, "Medium", "High"))</f>
        <v>Medium</v>
      </c>
      <c r="BM1934">
        <v>1933</v>
      </c>
    </row>
    <row r="1935" spans="1:65" x14ac:dyDescent="0.25">
      <c r="A1935">
        <v>56551</v>
      </c>
      <c r="B1935" t="str">
        <f>IF(A1935 &lt;= 'Additional Data'!$B$2,"Low", IF(A1935 &lt;='Additional Data'!$B$3, "Medium", "High"))</f>
        <v>Medium</v>
      </c>
      <c r="C1935">
        <v>1</v>
      </c>
      <c r="D1935">
        <v>1</v>
      </c>
      <c r="E1935">
        <v>48</v>
      </c>
      <c r="F1935" t="str">
        <f t="shared" si="270"/>
        <v>Mid</v>
      </c>
      <c r="G1935">
        <v>67</v>
      </c>
      <c r="H1935">
        <v>4</v>
      </c>
      <c r="I1935">
        <v>32</v>
      </c>
      <c r="J1935">
        <v>17</v>
      </c>
      <c r="K1935">
        <v>2</v>
      </c>
      <c r="L1935">
        <v>16</v>
      </c>
      <c r="M1935">
        <f>INDEX('Additional Data'!$H$2:$M$2, MATCH(MAX(G1935:L1935), G1935:L1935,0))</f>
        <v>0</v>
      </c>
      <c r="N1935">
        <v>3</v>
      </c>
      <c r="O1935">
        <v>2</v>
      </c>
      <c r="P1935">
        <v>1</v>
      </c>
      <c r="Q1935">
        <v>4</v>
      </c>
      <c r="R1935">
        <v>4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3</v>
      </c>
      <c r="Z1935">
        <v>11</v>
      </c>
      <c r="AA1935">
        <v>0</v>
      </c>
      <c r="AB1935">
        <v>70</v>
      </c>
      <c r="AC1935" t="str" cm="1">
        <f t="array" ref="AC1935">_xlfn.IFS(AB1935 &lt; 30, "&lt; 30", AB1935 &lt; 40, "30-39", AB1935 &lt; 50, "40-49", AB1935 &gt;= 50, "50+")</f>
        <v>50+</v>
      </c>
      <c r="AD1935">
        <v>2212</v>
      </c>
      <c r="AE1935">
        <v>0</v>
      </c>
      <c r="AF1935">
        <v>0</v>
      </c>
      <c r="AG1935">
        <v>0</v>
      </c>
      <c r="AH1935">
        <v>0</v>
      </c>
      <c r="AI1935">
        <v>1</v>
      </c>
      <c r="AJ1935" t="str" cm="1">
        <f t="array" ref="AJ193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93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35">
        <v>0</v>
      </c>
      <c r="AM1935">
        <v>0</v>
      </c>
      <c r="AN1935">
        <v>0</v>
      </c>
      <c r="AO1935">
        <v>0</v>
      </c>
      <c r="AP1935">
        <v>1</v>
      </c>
      <c r="AQ1935" t="str" cm="1">
        <f t="array" ref="AQ193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935" t="str" cm="1">
        <f t="array" ref="AR193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35">
        <v>122</v>
      </c>
      <c r="AT1935">
        <v>106</v>
      </c>
      <c r="AU1935">
        <v>0</v>
      </c>
      <c r="AV1935">
        <v>2</v>
      </c>
      <c r="AW1935" t="s">
        <v>47</v>
      </c>
      <c r="AX1935" t="s">
        <v>13</v>
      </c>
      <c r="AY1935" t="str">
        <f t="shared" si="271"/>
        <v>Store</v>
      </c>
      <c r="AZ1935">
        <v>7</v>
      </c>
      <c r="BA1935" t="s">
        <v>44</v>
      </c>
      <c r="BB1935">
        <f t="shared" si="272"/>
        <v>7</v>
      </c>
      <c r="BC1935">
        <f t="shared" si="273"/>
        <v>138</v>
      </c>
      <c r="BD1935">
        <f t="shared" si="274"/>
        <v>6</v>
      </c>
      <c r="BE1935">
        <f t="shared" si="275"/>
        <v>3</v>
      </c>
      <c r="BF1935">
        <f t="shared" si="276"/>
        <v>3</v>
      </c>
      <c r="BG1935">
        <f t="shared" si="277"/>
        <v>12</v>
      </c>
      <c r="BH1935">
        <f t="shared" si="278"/>
        <v>3</v>
      </c>
      <c r="BI1935" t="str">
        <f>VLOOKUP(BH1935,'Additional Data'!$E$1:$F$12,2,FALSE)</f>
        <v>At Risk</v>
      </c>
      <c r="BJ1935" t="str">
        <f>IF(G1935 &lt;= 'Additional Data'!$Q$2, "Low", IF(G1935 &lt;= 'Additional Data'!$Q$3, "Medium", "High"))</f>
        <v>Medium</v>
      </c>
      <c r="BK1935" t="str">
        <f>IF(K1935 &lt;= 'Additional Data'!$V$2, "Low", IF(K1935 &lt;= 'Additional Data'!$V$3, "Medium", "High"))</f>
        <v>Medium</v>
      </c>
      <c r="BL1935" t="str">
        <f>IF(L1935 &lt;= 'Additional Data'!$AA$2, "Low", IF(L1935 &lt;= 'Additional Data'!$AA$3, "Medium", "High"))</f>
        <v>Medium</v>
      </c>
      <c r="BM1935">
        <v>1934</v>
      </c>
    </row>
    <row r="1936" spans="1:65" x14ac:dyDescent="0.25">
      <c r="A1936">
        <v>70053</v>
      </c>
      <c r="B1936" t="str">
        <f>IF(A1936 &lt;= 'Additional Data'!$B$2,"Low", IF(A1936 &lt;='Additional Data'!$B$3, "Medium", "High"))</f>
        <v>High</v>
      </c>
      <c r="C1936">
        <v>0</v>
      </c>
      <c r="D1936">
        <v>1</v>
      </c>
      <c r="E1936">
        <v>38</v>
      </c>
      <c r="F1936" t="str">
        <f t="shared" si="270"/>
        <v>Mid</v>
      </c>
      <c r="G1936">
        <v>512</v>
      </c>
      <c r="H1936">
        <v>53</v>
      </c>
      <c r="I1936">
        <v>98</v>
      </c>
      <c r="J1936">
        <v>81</v>
      </c>
      <c r="K1936">
        <v>179</v>
      </c>
      <c r="L1936">
        <v>89</v>
      </c>
      <c r="M1936">
        <f>INDEX('Additional Data'!$H$2:$M$2, MATCH(MAX(G1936:L1936), G1936:L1936,0))</f>
        <v>0</v>
      </c>
      <c r="N1936">
        <v>3</v>
      </c>
      <c r="O1936">
        <v>8</v>
      </c>
      <c r="P1936">
        <v>5</v>
      </c>
      <c r="Q1936">
        <v>10</v>
      </c>
      <c r="R1936">
        <v>5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3</v>
      </c>
      <c r="Z1936">
        <v>11</v>
      </c>
      <c r="AA1936">
        <v>0</v>
      </c>
      <c r="AB1936">
        <v>55</v>
      </c>
      <c r="AC1936" t="str" cm="1">
        <f t="array" ref="AC1936">_xlfn.IFS(AB1936 &lt; 30, "&lt; 30", AB1936 &lt; 40, "30-39", AB1936 &lt; 50, "40-49", AB1936 &gt;= 50, "50+")</f>
        <v>50+</v>
      </c>
      <c r="AD1936">
        <v>2520</v>
      </c>
      <c r="AE1936">
        <v>0</v>
      </c>
      <c r="AF1936">
        <v>1</v>
      </c>
      <c r="AG1936">
        <v>0</v>
      </c>
      <c r="AH1936">
        <v>0</v>
      </c>
      <c r="AI1936">
        <v>0</v>
      </c>
      <c r="AJ1936" t="str" cm="1">
        <f t="array" ref="AJ193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3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36">
        <v>0</v>
      </c>
      <c r="AM1936">
        <v>0</v>
      </c>
      <c r="AN1936">
        <v>0</v>
      </c>
      <c r="AO1936">
        <v>1</v>
      </c>
      <c r="AP1936">
        <v>0</v>
      </c>
      <c r="AQ1936" t="str" cm="1">
        <f t="array" ref="AQ193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936" t="str" cm="1">
        <f t="array" ref="AR193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36">
        <v>923</v>
      </c>
      <c r="AT1936">
        <v>834</v>
      </c>
      <c r="AU1936">
        <v>0</v>
      </c>
      <c r="AV1936">
        <v>1</v>
      </c>
      <c r="AW1936" t="s">
        <v>46</v>
      </c>
      <c r="AX1936" t="s">
        <v>13</v>
      </c>
      <c r="AY1936" t="str">
        <f t="shared" si="271"/>
        <v>Store</v>
      </c>
      <c r="AZ1936">
        <v>23</v>
      </c>
      <c r="BA1936" t="s">
        <v>44</v>
      </c>
      <c r="BB1936">
        <f t="shared" si="272"/>
        <v>23</v>
      </c>
      <c r="BC1936">
        <f t="shared" si="273"/>
        <v>1012</v>
      </c>
      <c r="BD1936">
        <f t="shared" si="274"/>
        <v>7</v>
      </c>
      <c r="BE1936">
        <f t="shared" si="275"/>
        <v>9</v>
      </c>
      <c r="BF1936">
        <f t="shared" si="276"/>
        <v>7</v>
      </c>
      <c r="BG1936">
        <f t="shared" si="277"/>
        <v>23</v>
      </c>
      <c r="BH1936">
        <f t="shared" si="278"/>
        <v>8</v>
      </c>
      <c r="BI1936" t="str">
        <f>VLOOKUP(BH1936,'Additional Data'!$E$1:$F$12,2,FALSE)</f>
        <v>Top Customer</v>
      </c>
      <c r="BJ1936" t="str">
        <f>IF(G1936 &lt;= 'Additional Data'!$Q$2, "Low", IF(G1936 &lt;= 'Additional Data'!$Q$3, "Medium", "High"))</f>
        <v>High</v>
      </c>
      <c r="BK1936" t="str">
        <f>IF(K1936 &lt;= 'Additional Data'!$V$2, "Low", IF(K1936 &lt;= 'Additional Data'!$V$3, "Medium", "High"))</f>
        <v>High</v>
      </c>
      <c r="BL1936" t="str">
        <f>IF(L1936 &lt;= 'Additional Data'!$AA$2, "Low", IF(L1936 &lt;= 'Additional Data'!$AA$3, "Medium", "High"))</f>
        <v>High</v>
      </c>
      <c r="BM1936">
        <v>1935</v>
      </c>
    </row>
    <row r="1937" spans="1:65" x14ac:dyDescent="0.25">
      <c r="A1937">
        <v>71670</v>
      </c>
      <c r="B1937" t="str">
        <f>IF(A1937 &lt;= 'Additional Data'!$B$2,"Low", IF(A1937 &lt;='Additional Data'!$B$3, "Medium", "High"))</f>
        <v>High</v>
      </c>
      <c r="C1937">
        <v>0</v>
      </c>
      <c r="D1937">
        <v>0</v>
      </c>
      <c r="E1937">
        <v>8</v>
      </c>
      <c r="F1937" t="str">
        <f t="shared" si="270"/>
        <v>Recent</v>
      </c>
      <c r="G1937">
        <v>1462</v>
      </c>
      <c r="H1937">
        <v>16</v>
      </c>
      <c r="I1937">
        <v>128</v>
      </c>
      <c r="J1937">
        <v>0</v>
      </c>
      <c r="K1937">
        <v>0</v>
      </c>
      <c r="L1937">
        <v>160</v>
      </c>
      <c r="M1937">
        <f>INDEX('Additional Data'!$H$2:$M$2, MATCH(MAX(G1937:L1937), G1937:L1937,0))</f>
        <v>0</v>
      </c>
      <c r="N1937">
        <v>1</v>
      </c>
      <c r="O1937">
        <v>5</v>
      </c>
      <c r="P1937">
        <v>3</v>
      </c>
      <c r="Q1937">
        <v>6</v>
      </c>
      <c r="R1937">
        <v>6</v>
      </c>
      <c r="S1937">
        <v>0</v>
      </c>
      <c r="T1937">
        <v>1</v>
      </c>
      <c r="U1937">
        <v>1</v>
      </c>
      <c r="V1937">
        <v>0</v>
      </c>
      <c r="W1937">
        <v>1</v>
      </c>
      <c r="X1937">
        <v>0</v>
      </c>
      <c r="Y1937">
        <v>3</v>
      </c>
      <c r="Z1937">
        <v>11</v>
      </c>
      <c r="AA1937">
        <v>1</v>
      </c>
      <c r="AB1937">
        <v>58</v>
      </c>
      <c r="AC1937" t="str" cm="1">
        <f t="array" ref="AC1937">_xlfn.IFS(AB1937 &lt; 30, "&lt; 30", AB1937 &lt; 40, "30-39", AB1937 &lt; 50, "40-49", AB1937 &gt;= 50, "50+")</f>
        <v>50+</v>
      </c>
      <c r="AD1937">
        <v>2514</v>
      </c>
      <c r="AE1937">
        <v>0</v>
      </c>
      <c r="AF1937">
        <v>0</v>
      </c>
      <c r="AG1937">
        <v>0</v>
      </c>
      <c r="AH1937">
        <v>0</v>
      </c>
      <c r="AI1937">
        <v>1</v>
      </c>
      <c r="AJ1937" t="str" cm="1">
        <f t="array" ref="AJ193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93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37">
        <v>0</v>
      </c>
      <c r="AM1937">
        <v>0</v>
      </c>
      <c r="AN1937">
        <v>0</v>
      </c>
      <c r="AO1937">
        <v>0</v>
      </c>
      <c r="AP1937">
        <v>1</v>
      </c>
      <c r="AQ1937" t="str" cm="1">
        <f t="array" ref="AQ193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937" t="str" cm="1">
        <f t="array" ref="AR193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37">
        <v>1606</v>
      </c>
      <c r="AT1937">
        <v>1446</v>
      </c>
      <c r="AU1937">
        <v>3</v>
      </c>
      <c r="AV1937">
        <v>0</v>
      </c>
      <c r="AW1937" t="s">
        <v>43</v>
      </c>
      <c r="AX1937" t="s">
        <v>13</v>
      </c>
      <c r="AY1937" t="str">
        <f t="shared" si="271"/>
        <v>Store</v>
      </c>
      <c r="AZ1937">
        <v>14</v>
      </c>
      <c r="BA1937" t="s">
        <v>48</v>
      </c>
      <c r="BB1937">
        <f t="shared" si="272"/>
        <v>14</v>
      </c>
      <c r="BC1937">
        <f t="shared" si="273"/>
        <v>1766</v>
      </c>
      <c r="BD1937">
        <f t="shared" si="274"/>
        <v>10</v>
      </c>
      <c r="BE1937">
        <f t="shared" si="275"/>
        <v>5</v>
      </c>
      <c r="BF1937">
        <f t="shared" si="276"/>
        <v>9</v>
      </c>
      <c r="BG1937">
        <f t="shared" si="277"/>
        <v>24</v>
      </c>
      <c r="BH1937">
        <f t="shared" si="278"/>
        <v>9</v>
      </c>
      <c r="BI1937" t="str">
        <f>VLOOKUP(BH1937,'Additional Data'!$E$1:$F$12,2,FALSE)</f>
        <v>Top Customer</v>
      </c>
      <c r="BJ1937" t="str">
        <f>IF(G1937 &lt;= 'Additional Data'!$Q$2, "Low", IF(G1937 &lt;= 'Additional Data'!$Q$3, "Medium", "High"))</f>
        <v>High</v>
      </c>
      <c r="BK1937" t="str">
        <f>IF(K1937 &lt;= 'Additional Data'!$V$2, "Low", IF(K1937 &lt;= 'Additional Data'!$V$3, "Medium", "High"))</f>
        <v>Low</v>
      </c>
      <c r="BL1937" t="str">
        <f>IF(L1937 &lt;= 'Additional Data'!$AA$2, "Low", IF(L1937 &lt;= 'Additional Data'!$AA$3, "Medium", "High"))</f>
        <v>High</v>
      </c>
      <c r="BM1937">
        <v>1936</v>
      </c>
    </row>
    <row r="1938" spans="1:65" x14ac:dyDescent="0.25">
      <c r="A1938">
        <v>44359</v>
      </c>
      <c r="B1938" t="str">
        <f>IF(A1938 &lt;= 'Additional Data'!$B$2,"Low", IF(A1938 &lt;='Additional Data'!$B$3, "Medium", "High"))</f>
        <v>Medium</v>
      </c>
      <c r="C1938">
        <v>1</v>
      </c>
      <c r="D1938">
        <v>1</v>
      </c>
      <c r="E1938">
        <v>19</v>
      </c>
      <c r="F1938" t="str">
        <f t="shared" si="270"/>
        <v>Recent</v>
      </c>
      <c r="G1938">
        <v>20</v>
      </c>
      <c r="H1938">
        <v>0</v>
      </c>
      <c r="I1938">
        <v>14</v>
      </c>
      <c r="J1938">
        <v>7</v>
      </c>
      <c r="K1938">
        <v>3</v>
      </c>
      <c r="L1938">
        <v>1</v>
      </c>
      <c r="M1938">
        <f>INDEX('Additional Data'!$H$2:$M$2, MATCH(MAX(G1938:L1938), G1938:L1938,0))</f>
        <v>0</v>
      </c>
      <c r="N1938">
        <v>3</v>
      </c>
      <c r="O1938">
        <v>2</v>
      </c>
      <c r="P1938">
        <v>0</v>
      </c>
      <c r="Q1938">
        <v>4</v>
      </c>
      <c r="R1938">
        <v>3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3</v>
      </c>
      <c r="Z1938">
        <v>11</v>
      </c>
      <c r="AA1938">
        <v>0</v>
      </c>
      <c r="AB1938">
        <v>42</v>
      </c>
      <c r="AC1938" t="str" cm="1">
        <f t="array" ref="AC1938">_xlfn.IFS(AB1938 &lt; 30, "&lt; 30", AB1938 &lt; 40, "30-39", AB1938 &lt; 50, "40-49", AB1938 &gt;= 50, "50+")</f>
        <v>40-49</v>
      </c>
      <c r="AD1938">
        <v>2171</v>
      </c>
      <c r="AE1938">
        <v>0</v>
      </c>
      <c r="AF1938">
        <v>1</v>
      </c>
      <c r="AG1938">
        <v>0</v>
      </c>
      <c r="AH1938">
        <v>0</v>
      </c>
      <c r="AI1938">
        <v>0</v>
      </c>
      <c r="AJ1938" t="str" cm="1">
        <f t="array" ref="AJ193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3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38">
        <v>0</v>
      </c>
      <c r="AM1938">
        <v>0</v>
      </c>
      <c r="AN1938">
        <v>1</v>
      </c>
      <c r="AO1938">
        <v>0</v>
      </c>
      <c r="AP1938">
        <v>0</v>
      </c>
      <c r="AQ1938" t="str" cm="1">
        <f t="array" ref="AQ193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38" t="str" cm="1">
        <f t="array" ref="AR193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38">
        <v>44</v>
      </c>
      <c r="AT1938">
        <v>43</v>
      </c>
      <c r="AU1938">
        <v>0</v>
      </c>
      <c r="AV1938">
        <v>2</v>
      </c>
      <c r="AW1938" t="s">
        <v>45</v>
      </c>
      <c r="AX1938" t="s">
        <v>13</v>
      </c>
      <c r="AY1938" t="str">
        <f t="shared" si="271"/>
        <v>Store</v>
      </c>
      <c r="AZ1938">
        <v>6</v>
      </c>
      <c r="BA1938" t="s">
        <v>44</v>
      </c>
      <c r="BB1938">
        <f t="shared" si="272"/>
        <v>6</v>
      </c>
      <c r="BC1938">
        <f t="shared" si="273"/>
        <v>45</v>
      </c>
      <c r="BD1938">
        <f t="shared" si="274"/>
        <v>9</v>
      </c>
      <c r="BE1938">
        <f t="shared" si="275"/>
        <v>2</v>
      </c>
      <c r="BF1938">
        <f t="shared" si="276"/>
        <v>1</v>
      </c>
      <c r="BG1938">
        <f t="shared" si="277"/>
        <v>12</v>
      </c>
      <c r="BH1938">
        <f t="shared" si="278"/>
        <v>3</v>
      </c>
      <c r="BI1938" t="str">
        <f>VLOOKUP(BH1938,'Additional Data'!$E$1:$F$12,2,FALSE)</f>
        <v>At Risk</v>
      </c>
      <c r="BJ1938" t="str">
        <f>IF(G1938 &lt;= 'Additional Data'!$Q$2, "Low", IF(G1938 &lt;= 'Additional Data'!$Q$3, "Medium", "High"))</f>
        <v>Low</v>
      </c>
      <c r="BK1938" t="str">
        <f>IF(K1938 &lt;= 'Additional Data'!$V$2, "Low", IF(K1938 &lt;= 'Additional Data'!$V$3, "Medium", "High"))</f>
        <v>Medium</v>
      </c>
      <c r="BL1938" t="str">
        <f>IF(L1938 &lt;= 'Additional Data'!$AA$2, "Low", IF(L1938 &lt;= 'Additional Data'!$AA$3, "Medium", "High"))</f>
        <v>Low</v>
      </c>
      <c r="BM1938">
        <v>1937</v>
      </c>
    </row>
    <row r="1939" spans="1:65" x14ac:dyDescent="0.25">
      <c r="A1939">
        <v>40887</v>
      </c>
      <c r="B1939" t="str">
        <f>IF(A1939 &lt;= 'Additional Data'!$B$2,"Low", IF(A1939 &lt;='Additional Data'!$B$3, "Medium", "High"))</f>
        <v>Medium</v>
      </c>
      <c r="C1939">
        <v>1</v>
      </c>
      <c r="D1939">
        <v>1</v>
      </c>
      <c r="E1939">
        <v>32</v>
      </c>
      <c r="F1939" t="str">
        <f t="shared" si="270"/>
        <v>Mid</v>
      </c>
      <c r="G1939">
        <v>50</v>
      </c>
      <c r="H1939">
        <v>4</v>
      </c>
      <c r="I1939">
        <v>44</v>
      </c>
      <c r="J1939">
        <v>10</v>
      </c>
      <c r="K1939">
        <v>10</v>
      </c>
      <c r="L1939">
        <v>43</v>
      </c>
      <c r="M1939">
        <f>INDEX('Additional Data'!$H$2:$M$2, MATCH(MAX(G1939:L1939), G1939:L1939,0))</f>
        <v>0</v>
      </c>
      <c r="N1939">
        <v>3</v>
      </c>
      <c r="O1939">
        <v>3</v>
      </c>
      <c r="P1939">
        <v>1</v>
      </c>
      <c r="Q1939">
        <v>3</v>
      </c>
      <c r="R1939">
        <v>9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3</v>
      </c>
      <c r="Z1939">
        <v>11</v>
      </c>
      <c r="AA1939">
        <v>1</v>
      </c>
      <c r="AB1939">
        <v>68</v>
      </c>
      <c r="AC1939" t="str" cm="1">
        <f t="array" ref="AC1939">_xlfn.IFS(AB1939 &lt; 30, "&lt; 30", AB1939 &lt; 40, "30-39", AB1939 &lt; 50, "40-49", AB1939 &gt;= 50, "50+")</f>
        <v>50+</v>
      </c>
      <c r="AD1939">
        <v>2578</v>
      </c>
      <c r="AE1939">
        <v>0</v>
      </c>
      <c r="AF1939">
        <v>0</v>
      </c>
      <c r="AG1939">
        <v>1</v>
      </c>
      <c r="AH1939">
        <v>0</v>
      </c>
      <c r="AI1939">
        <v>0</v>
      </c>
      <c r="AJ1939" t="str" cm="1">
        <f t="array" ref="AJ193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93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39">
        <v>0</v>
      </c>
      <c r="AM1939">
        <v>0</v>
      </c>
      <c r="AN1939">
        <v>1</v>
      </c>
      <c r="AO1939">
        <v>0</v>
      </c>
      <c r="AP1939">
        <v>0</v>
      </c>
      <c r="AQ1939" t="str" cm="1">
        <f t="array" ref="AQ193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39" t="str" cm="1">
        <f t="array" ref="AR193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39">
        <v>118</v>
      </c>
      <c r="AT1939">
        <v>75</v>
      </c>
      <c r="AU1939">
        <v>0</v>
      </c>
      <c r="AV1939">
        <v>2</v>
      </c>
      <c r="AW1939" t="s">
        <v>47</v>
      </c>
      <c r="AX1939" t="s">
        <v>11</v>
      </c>
      <c r="AY1939" t="str">
        <f t="shared" si="271"/>
        <v>Web</v>
      </c>
      <c r="AZ1939">
        <v>7</v>
      </c>
      <c r="BA1939" t="s">
        <v>44</v>
      </c>
      <c r="BB1939">
        <f t="shared" si="272"/>
        <v>7</v>
      </c>
      <c r="BC1939">
        <f t="shared" si="273"/>
        <v>161</v>
      </c>
      <c r="BD1939">
        <f t="shared" si="274"/>
        <v>7</v>
      </c>
      <c r="BE1939">
        <f t="shared" si="275"/>
        <v>3</v>
      </c>
      <c r="BF1939">
        <f t="shared" si="276"/>
        <v>3</v>
      </c>
      <c r="BG1939">
        <f t="shared" si="277"/>
        <v>13</v>
      </c>
      <c r="BH1939">
        <f t="shared" si="278"/>
        <v>3</v>
      </c>
      <c r="BI1939" t="str">
        <f>VLOOKUP(BH1939,'Additional Data'!$E$1:$F$12,2,FALSE)</f>
        <v>At Risk</v>
      </c>
      <c r="BJ1939" t="str">
        <f>IF(G1939 &lt;= 'Additional Data'!$Q$2, "Low", IF(G1939 &lt;= 'Additional Data'!$Q$3, "Medium", "High"))</f>
        <v>Medium</v>
      </c>
      <c r="BK1939" t="str">
        <f>IF(K1939 &lt;= 'Additional Data'!$V$2, "Low", IF(K1939 &lt;= 'Additional Data'!$V$3, "Medium", "High"))</f>
        <v>Medium</v>
      </c>
      <c r="BL1939" t="str">
        <f>IF(L1939 &lt;= 'Additional Data'!$AA$2, "Low", IF(L1939 &lt;= 'Additional Data'!$AA$3, "Medium", "High"))</f>
        <v>Medium</v>
      </c>
      <c r="BM1939">
        <v>1938</v>
      </c>
    </row>
    <row r="1940" spans="1:65" x14ac:dyDescent="0.25">
      <c r="A1940">
        <v>48877</v>
      </c>
      <c r="B1940" t="str">
        <f>IF(A1940 &lt;= 'Additional Data'!$B$2,"Low", IF(A1940 &lt;='Additional Data'!$B$3, "Medium", "High"))</f>
        <v>Medium</v>
      </c>
      <c r="C1940">
        <v>0</v>
      </c>
      <c r="D1940">
        <v>1</v>
      </c>
      <c r="E1940">
        <v>27</v>
      </c>
      <c r="F1940" t="str">
        <f t="shared" si="270"/>
        <v>Recent</v>
      </c>
      <c r="G1940">
        <v>102</v>
      </c>
      <c r="H1940">
        <v>1</v>
      </c>
      <c r="I1940">
        <v>15</v>
      </c>
      <c r="J1940">
        <v>2</v>
      </c>
      <c r="K1940">
        <v>0</v>
      </c>
      <c r="L1940">
        <v>24</v>
      </c>
      <c r="M1940">
        <f>INDEX('Additional Data'!$H$2:$M$2, MATCH(MAX(G1940:L1940), G1940:L1940,0))</f>
        <v>0</v>
      </c>
      <c r="N1940">
        <v>1</v>
      </c>
      <c r="O1940">
        <v>3</v>
      </c>
      <c r="P1940">
        <v>0</v>
      </c>
      <c r="Q1940">
        <v>4</v>
      </c>
      <c r="R1940">
        <v>7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3</v>
      </c>
      <c r="Z1940">
        <v>11</v>
      </c>
      <c r="AA1940">
        <v>0</v>
      </c>
      <c r="AB1940">
        <v>54</v>
      </c>
      <c r="AC1940" t="str" cm="1">
        <f t="array" ref="AC1940">_xlfn.IFS(AB1940 &lt; 30, "&lt; 30", AB1940 &lt; 40, "30-39", AB1940 &lt; 50, "40-49", AB1940 &gt;= 50, "50+")</f>
        <v>50+</v>
      </c>
      <c r="AD1940">
        <v>2334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 t="str" cm="1">
        <f t="array" ref="AJ194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94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40">
        <v>0</v>
      </c>
      <c r="AM1940">
        <v>0</v>
      </c>
      <c r="AN1940">
        <v>1</v>
      </c>
      <c r="AO1940">
        <v>0</v>
      </c>
      <c r="AP1940">
        <v>0</v>
      </c>
      <c r="AQ1940" t="str" cm="1">
        <f t="array" ref="AQ194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40" t="str" cm="1">
        <f t="array" ref="AR194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40">
        <v>120</v>
      </c>
      <c r="AT1940">
        <v>96</v>
      </c>
      <c r="AU1940">
        <v>0</v>
      </c>
      <c r="AV1940">
        <v>1</v>
      </c>
      <c r="AW1940" t="s">
        <v>47</v>
      </c>
      <c r="AX1940" t="s">
        <v>13</v>
      </c>
      <c r="AY1940" t="str">
        <f t="shared" si="271"/>
        <v>Store</v>
      </c>
      <c r="AZ1940">
        <v>7</v>
      </c>
      <c r="BA1940" t="s">
        <v>44</v>
      </c>
      <c r="BB1940">
        <f t="shared" si="272"/>
        <v>7</v>
      </c>
      <c r="BC1940">
        <f t="shared" si="273"/>
        <v>144</v>
      </c>
      <c r="BD1940">
        <f t="shared" si="274"/>
        <v>8</v>
      </c>
      <c r="BE1940">
        <f t="shared" si="275"/>
        <v>3</v>
      </c>
      <c r="BF1940">
        <f t="shared" si="276"/>
        <v>3</v>
      </c>
      <c r="BG1940">
        <f t="shared" si="277"/>
        <v>14</v>
      </c>
      <c r="BH1940">
        <f t="shared" si="278"/>
        <v>4</v>
      </c>
      <c r="BI1940" t="str">
        <f>VLOOKUP(BH1940,'Additional Data'!$E$1:$F$12,2,FALSE)</f>
        <v>At Risk</v>
      </c>
      <c r="BJ1940" t="str">
        <f>IF(G1940 &lt;= 'Additional Data'!$Q$2, "Low", IF(G1940 &lt;= 'Additional Data'!$Q$3, "Medium", "High"))</f>
        <v>Medium</v>
      </c>
      <c r="BK1940" t="str">
        <f>IF(K1940 &lt;= 'Additional Data'!$V$2, "Low", IF(K1940 &lt;= 'Additional Data'!$V$3, "Medium", "High"))</f>
        <v>Low</v>
      </c>
      <c r="BL1940" t="str">
        <f>IF(L1940 &lt;= 'Additional Data'!$AA$2, "Low", IF(L1940 &lt;= 'Additional Data'!$AA$3, "Medium", "High"))</f>
        <v>Medium</v>
      </c>
      <c r="BM1940">
        <v>1939</v>
      </c>
    </row>
    <row r="1941" spans="1:65" x14ac:dyDescent="0.25">
      <c r="A1941">
        <v>74485</v>
      </c>
      <c r="B1941" t="str">
        <f>IF(A1941 &lt;= 'Additional Data'!$B$2,"Low", IF(A1941 &lt;='Additional Data'!$B$3, "Medium", "High"))</f>
        <v>High</v>
      </c>
      <c r="C1941">
        <v>0</v>
      </c>
      <c r="D1941">
        <v>0</v>
      </c>
      <c r="E1941">
        <v>58</v>
      </c>
      <c r="F1941" t="str">
        <f t="shared" si="270"/>
        <v>Mid</v>
      </c>
      <c r="G1941">
        <v>499</v>
      </c>
      <c r="H1941">
        <v>149</v>
      </c>
      <c r="I1941">
        <v>815</v>
      </c>
      <c r="J1941">
        <v>173</v>
      </c>
      <c r="K1941">
        <v>49</v>
      </c>
      <c r="L1941">
        <v>49</v>
      </c>
      <c r="M1941">
        <f>INDEX('Additional Data'!$H$2:$M$2, MATCH(MAX(G1941:L1941), G1941:L1941,0))</f>
        <v>0</v>
      </c>
      <c r="N1941">
        <v>1</v>
      </c>
      <c r="O1941">
        <v>6</v>
      </c>
      <c r="P1941">
        <v>7</v>
      </c>
      <c r="Q1941">
        <v>12</v>
      </c>
      <c r="R1941">
        <v>3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3</v>
      </c>
      <c r="Z1941">
        <v>11</v>
      </c>
      <c r="AA1941">
        <v>0</v>
      </c>
      <c r="AB1941">
        <v>73</v>
      </c>
      <c r="AC1941" t="str" cm="1">
        <f t="array" ref="AC1941">_xlfn.IFS(AB1941 &lt; 30, "&lt; 30", AB1941 &lt; 40, "30-39", AB1941 &lt; 50, "40-49", AB1941 &gt;= 50, "50+")</f>
        <v>50+</v>
      </c>
      <c r="AD1941">
        <v>2468</v>
      </c>
      <c r="AE1941">
        <v>0</v>
      </c>
      <c r="AF1941">
        <v>0</v>
      </c>
      <c r="AG1941">
        <v>0</v>
      </c>
      <c r="AH1941">
        <v>1</v>
      </c>
      <c r="AI1941">
        <v>0</v>
      </c>
      <c r="AJ1941" t="str" cm="1">
        <f t="array" ref="AJ194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94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41">
        <v>0</v>
      </c>
      <c r="AM1941">
        <v>0</v>
      </c>
      <c r="AN1941">
        <v>1</v>
      </c>
      <c r="AO1941">
        <v>0</v>
      </c>
      <c r="AP1941">
        <v>0</v>
      </c>
      <c r="AQ1941" t="str" cm="1">
        <f t="array" ref="AQ194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41" t="str" cm="1">
        <f t="array" ref="AR194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41">
        <v>1685</v>
      </c>
      <c r="AT1941">
        <v>1636</v>
      </c>
      <c r="AU1941">
        <v>0</v>
      </c>
      <c r="AV1941">
        <v>0</v>
      </c>
      <c r="AW1941" t="s">
        <v>43</v>
      </c>
      <c r="AX1941" t="s">
        <v>13</v>
      </c>
      <c r="AY1941" t="str">
        <f t="shared" si="271"/>
        <v>Store</v>
      </c>
      <c r="AZ1941">
        <v>25</v>
      </c>
      <c r="BA1941" t="s">
        <v>44</v>
      </c>
      <c r="BB1941">
        <f t="shared" si="272"/>
        <v>25</v>
      </c>
      <c r="BC1941">
        <f t="shared" si="273"/>
        <v>1734</v>
      </c>
      <c r="BD1941">
        <f t="shared" si="274"/>
        <v>5</v>
      </c>
      <c r="BE1941">
        <f t="shared" si="275"/>
        <v>9</v>
      </c>
      <c r="BF1941">
        <f t="shared" si="276"/>
        <v>9</v>
      </c>
      <c r="BG1941">
        <f t="shared" si="277"/>
        <v>23</v>
      </c>
      <c r="BH1941">
        <f t="shared" si="278"/>
        <v>8</v>
      </c>
      <c r="BI1941" t="str">
        <f>VLOOKUP(BH1941,'Additional Data'!$E$1:$F$12,2,FALSE)</f>
        <v>Top Customer</v>
      </c>
      <c r="BJ1941" t="str">
        <f>IF(G1941 &lt;= 'Additional Data'!$Q$2, "Low", IF(G1941 &lt;= 'Additional Data'!$Q$3, "Medium", "High"))</f>
        <v>Medium</v>
      </c>
      <c r="BK1941" t="str">
        <f>IF(K1941 &lt;= 'Additional Data'!$V$2, "Low", IF(K1941 &lt;= 'Additional Data'!$V$3, "Medium", "High"))</f>
        <v>High</v>
      </c>
      <c r="BL1941" t="str">
        <f>IF(L1941 &lt;= 'Additional Data'!$AA$2, "Low", IF(L1941 &lt;= 'Additional Data'!$AA$3, "Medium", "High"))</f>
        <v>Medium</v>
      </c>
      <c r="BM1941">
        <v>1940</v>
      </c>
    </row>
    <row r="1942" spans="1:65" x14ac:dyDescent="0.25">
      <c r="A1942">
        <v>64474</v>
      </c>
      <c r="B1942" t="str">
        <f>IF(A1942 &lt;= 'Additional Data'!$B$2,"Low", IF(A1942 &lt;='Additional Data'!$B$3, "Medium", "High"))</f>
        <v>Medium</v>
      </c>
      <c r="C1942">
        <v>0</v>
      </c>
      <c r="D1942">
        <v>1</v>
      </c>
      <c r="E1942">
        <v>59</v>
      </c>
      <c r="F1942" t="str">
        <f t="shared" si="270"/>
        <v>Mid</v>
      </c>
      <c r="G1942">
        <v>381</v>
      </c>
      <c r="H1942">
        <v>35</v>
      </c>
      <c r="I1942">
        <v>172</v>
      </c>
      <c r="J1942">
        <v>56</v>
      </c>
      <c r="K1942">
        <v>86</v>
      </c>
      <c r="L1942">
        <v>93</v>
      </c>
      <c r="M1942">
        <f>INDEX('Additional Data'!$H$2:$M$2, MATCH(MAX(G1942:L1942), G1942:L1942,0))</f>
        <v>0</v>
      </c>
      <c r="N1942">
        <v>2</v>
      </c>
      <c r="O1942">
        <v>8</v>
      </c>
      <c r="P1942">
        <v>2</v>
      </c>
      <c r="Q1942">
        <v>10</v>
      </c>
      <c r="R1942">
        <v>5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3</v>
      </c>
      <c r="Z1942">
        <v>11</v>
      </c>
      <c r="AA1942">
        <v>0</v>
      </c>
      <c r="AB1942">
        <v>48</v>
      </c>
      <c r="AC1942" t="str" cm="1">
        <f t="array" ref="AC1942">_xlfn.IFS(AB1942 &lt; 30, "&lt; 30", AB1942 &lt; 40, "30-39", AB1942 &lt; 50, "40-49", AB1942 &gt;= 50, "50+")</f>
        <v>40-49</v>
      </c>
      <c r="AD1942">
        <v>2409</v>
      </c>
      <c r="AE1942">
        <v>0</v>
      </c>
      <c r="AF1942">
        <v>0</v>
      </c>
      <c r="AG1942">
        <v>0</v>
      </c>
      <c r="AH1942">
        <v>1</v>
      </c>
      <c r="AI1942">
        <v>0</v>
      </c>
      <c r="AJ1942" t="str" cm="1">
        <f t="array" ref="AJ194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94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42">
        <v>0</v>
      </c>
      <c r="AM1942">
        <v>0</v>
      </c>
      <c r="AN1942">
        <v>1</v>
      </c>
      <c r="AO1942">
        <v>0</v>
      </c>
      <c r="AP1942">
        <v>0</v>
      </c>
      <c r="AQ1942" t="str" cm="1">
        <f t="array" ref="AQ194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42" t="str" cm="1">
        <f t="array" ref="AR194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42">
        <v>730</v>
      </c>
      <c r="AT1942">
        <v>637</v>
      </c>
      <c r="AU1942">
        <v>0</v>
      </c>
      <c r="AV1942">
        <v>1</v>
      </c>
      <c r="AW1942" t="s">
        <v>46</v>
      </c>
      <c r="AX1942" t="s">
        <v>13</v>
      </c>
      <c r="AY1942" t="str">
        <f t="shared" si="271"/>
        <v>Store</v>
      </c>
      <c r="AZ1942">
        <v>20</v>
      </c>
      <c r="BA1942" t="s">
        <v>44</v>
      </c>
      <c r="BB1942">
        <f t="shared" si="272"/>
        <v>20</v>
      </c>
      <c r="BC1942">
        <f t="shared" si="273"/>
        <v>823</v>
      </c>
      <c r="BD1942">
        <f t="shared" si="274"/>
        <v>4</v>
      </c>
      <c r="BE1942">
        <f t="shared" si="275"/>
        <v>7</v>
      </c>
      <c r="BF1942">
        <f t="shared" si="276"/>
        <v>6</v>
      </c>
      <c r="BG1942">
        <f t="shared" si="277"/>
        <v>17</v>
      </c>
      <c r="BH1942">
        <f t="shared" si="278"/>
        <v>5</v>
      </c>
      <c r="BI1942" t="str">
        <f>VLOOKUP(BH1942,'Additional Data'!$E$1:$F$12,2,FALSE)</f>
        <v>Loyal Customer</v>
      </c>
      <c r="BJ1942" t="str">
        <f>IF(G1942 &lt;= 'Additional Data'!$Q$2, "Low", IF(G1942 &lt;= 'Additional Data'!$Q$3, "Medium", "High"))</f>
        <v>Medium</v>
      </c>
      <c r="BK1942" t="str">
        <f>IF(K1942 &lt;= 'Additional Data'!$V$2, "Low", IF(K1942 &lt;= 'Additional Data'!$V$3, "Medium", "High"))</f>
        <v>High</v>
      </c>
      <c r="BL1942" t="str">
        <f>IF(L1942 &lt;= 'Additional Data'!$AA$2, "Low", IF(L1942 &lt;= 'Additional Data'!$AA$3, "Medium", "High"))</f>
        <v>High</v>
      </c>
      <c r="BM1942">
        <v>1941</v>
      </c>
    </row>
    <row r="1943" spans="1:65" x14ac:dyDescent="0.25">
      <c r="A1943">
        <v>77226</v>
      </c>
      <c r="B1943" t="str">
        <f>IF(A1943 &lt;= 'Additional Data'!$B$2,"Low", IF(A1943 &lt;='Additional Data'!$B$3, "Medium", "High"))</f>
        <v>High</v>
      </c>
      <c r="C1943">
        <v>0</v>
      </c>
      <c r="D1943">
        <v>1</v>
      </c>
      <c r="E1943">
        <v>29</v>
      </c>
      <c r="F1943" t="str">
        <f t="shared" si="270"/>
        <v>Recent</v>
      </c>
      <c r="G1943">
        <v>631</v>
      </c>
      <c r="H1943">
        <v>43</v>
      </c>
      <c r="I1943">
        <v>239</v>
      </c>
      <c r="J1943">
        <v>128</v>
      </c>
      <c r="K1943">
        <v>76</v>
      </c>
      <c r="L1943">
        <v>21</v>
      </c>
      <c r="M1943">
        <f>INDEX('Additional Data'!$H$2:$M$2, MATCH(MAX(G1943:L1943), G1943:L1943,0))</f>
        <v>0</v>
      </c>
      <c r="N1943">
        <v>2</v>
      </c>
      <c r="O1943">
        <v>6</v>
      </c>
      <c r="P1943">
        <v>8</v>
      </c>
      <c r="Q1943">
        <v>12</v>
      </c>
      <c r="R1943">
        <v>3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3</v>
      </c>
      <c r="Z1943">
        <v>11</v>
      </c>
      <c r="AA1943">
        <v>0</v>
      </c>
      <c r="AB1943">
        <v>57</v>
      </c>
      <c r="AC1943" t="str" cm="1">
        <f t="array" ref="AC1943">_xlfn.IFS(AB1943 &lt; 30, "&lt; 30", AB1943 &lt; 40, "30-39", AB1943 &lt; 50, "40-49", AB1943 &gt;= 50, "50+")</f>
        <v>50+</v>
      </c>
      <c r="AD1943">
        <v>2280</v>
      </c>
      <c r="AE1943">
        <v>0</v>
      </c>
      <c r="AF1943">
        <v>0</v>
      </c>
      <c r="AG1943">
        <v>0</v>
      </c>
      <c r="AH1943">
        <v>1</v>
      </c>
      <c r="AI1943">
        <v>0</v>
      </c>
      <c r="AJ1943" t="str" cm="1">
        <f t="array" ref="AJ194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94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43">
        <v>0</v>
      </c>
      <c r="AM1943">
        <v>0</v>
      </c>
      <c r="AN1943">
        <v>1</v>
      </c>
      <c r="AO1943">
        <v>0</v>
      </c>
      <c r="AP1943">
        <v>0</v>
      </c>
      <c r="AQ1943" t="str" cm="1">
        <f t="array" ref="AQ194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43" t="str" cm="1">
        <f t="array" ref="AR194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43">
        <v>1117</v>
      </c>
      <c r="AT1943">
        <v>1096</v>
      </c>
      <c r="AU1943">
        <v>0</v>
      </c>
      <c r="AV1943">
        <v>1</v>
      </c>
      <c r="AW1943" t="s">
        <v>43</v>
      </c>
      <c r="AX1943" t="s">
        <v>13</v>
      </c>
      <c r="AY1943" t="str">
        <f t="shared" si="271"/>
        <v>Store</v>
      </c>
      <c r="AZ1943">
        <v>26</v>
      </c>
      <c r="BA1943" t="s">
        <v>44</v>
      </c>
      <c r="BB1943">
        <f t="shared" si="272"/>
        <v>26</v>
      </c>
      <c r="BC1943">
        <f t="shared" si="273"/>
        <v>1138</v>
      </c>
      <c r="BD1943">
        <f t="shared" si="274"/>
        <v>8</v>
      </c>
      <c r="BE1943">
        <f t="shared" si="275"/>
        <v>9</v>
      </c>
      <c r="BF1943">
        <f t="shared" si="276"/>
        <v>7</v>
      </c>
      <c r="BG1943">
        <f t="shared" si="277"/>
        <v>24</v>
      </c>
      <c r="BH1943">
        <f t="shared" si="278"/>
        <v>9</v>
      </c>
      <c r="BI1943" t="str">
        <f>VLOOKUP(BH1943,'Additional Data'!$E$1:$F$12,2,FALSE)</f>
        <v>Top Customer</v>
      </c>
      <c r="BJ1943" t="str">
        <f>IF(G1943 &lt;= 'Additional Data'!$Q$2, "Low", IF(G1943 &lt;= 'Additional Data'!$Q$3, "Medium", "High"))</f>
        <v>High</v>
      </c>
      <c r="BK1943" t="str">
        <f>IF(K1943 &lt;= 'Additional Data'!$V$2, "Low", IF(K1943 &lt;= 'Additional Data'!$V$3, "Medium", "High"))</f>
        <v>High</v>
      </c>
      <c r="BL1943" t="str">
        <f>IF(L1943 &lt;= 'Additional Data'!$AA$2, "Low", IF(L1943 &lt;= 'Additional Data'!$AA$3, "Medium", "High"))</f>
        <v>Medium</v>
      </c>
      <c r="BM1943">
        <v>1942</v>
      </c>
    </row>
    <row r="1944" spans="1:65" x14ac:dyDescent="0.25">
      <c r="A1944">
        <v>72643</v>
      </c>
      <c r="B1944" t="str">
        <f>IF(A1944 &lt;= 'Additional Data'!$B$2,"Low", IF(A1944 &lt;='Additional Data'!$B$3, "Medium", "High"))</f>
        <v>High</v>
      </c>
      <c r="C1944">
        <v>0</v>
      </c>
      <c r="D1944">
        <v>0</v>
      </c>
      <c r="E1944">
        <v>60</v>
      </c>
      <c r="F1944" t="str">
        <f t="shared" si="270"/>
        <v>Mid</v>
      </c>
      <c r="G1944">
        <v>526</v>
      </c>
      <c r="H1944">
        <v>80</v>
      </c>
      <c r="I1944">
        <v>553</v>
      </c>
      <c r="J1944">
        <v>123</v>
      </c>
      <c r="K1944">
        <v>94</v>
      </c>
      <c r="L1944">
        <v>53</v>
      </c>
      <c r="M1944">
        <f>INDEX('Additional Data'!$H$2:$M$2, MATCH(MAX(G1944:L1944), G1944:L1944,0))</f>
        <v>0</v>
      </c>
      <c r="N1944">
        <v>1</v>
      </c>
      <c r="O1944">
        <v>3</v>
      </c>
      <c r="P1944">
        <v>10</v>
      </c>
      <c r="Q1944">
        <v>7</v>
      </c>
      <c r="R1944">
        <v>2</v>
      </c>
      <c r="S1944">
        <v>0</v>
      </c>
      <c r="T1944">
        <v>0</v>
      </c>
      <c r="U1944">
        <v>0</v>
      </c>
      <c r="V1944">
        <v>1</v>
      </c>
      <c r="W1944">
        <v>0</v>
      </c>
      <c r="X1944">
        <v>0</v>
      </c>
      <c r="Y1944">
        <v>3</v>
      </c>
      <c r="Z1944">
        <v>11</v>
      </c>
      <c r="AA1944">
        <v>1</v>
      </c>
      <c r="AB1944">
        <v>71</v>
      </c>
      <c r="AC1944" t="str" cm="1">
        <f t="array" ref="AC1944">_xlfn.IFS(AB1944 &lt; 30, "&lt; 30", AB1944 &lt; 40, "30-39", AB1944 &lt; 50, "40-49", AB1944 &gt;= 50, "50+")</f>
        <v>50+</v>
      </c>
      <c r="AD1944">
        <v>2646</v>
      </c>
      <c r="AE1944">
        <v>0</v>
      </c>
      <c r="AF1944">
        <v>0</v>
      </c>
      <c r="AG1944">
        <v>0</v>
      </c>
      <c r="AH1944">
        <v>0</v>
      </c>
      <c r="AI1944">
        <v>1</v>
      </c>
      <c r="AJ1944" t="str" cm="1">
        <f t="array" ref="AJ194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194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44">
        <v>0</v>
      </c>
      <c r="AM1944">
        <v>0</v>
      </c>
      <c r="AN1944">
        <v>1</v>
      </c>
      <c r="AO1944">
        <v>0</v>
      </c>
      <c r="AP1944">
        <v>0</v>
      </c>
      <c r="AQ1944" t="str" cm="1">
        <f t="array" ref="AQ194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44" t="str" cm="1">
        <f t="array" ref="AR194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44">
        <v>1376</v>
      </c>
      <c r="AT1944">
        <v>1323</v>
      </c>
      <c r="AU1944">
        <v>1</v>
      </c>
      <c r="AV1944">
        <v>0</v>
      </c>
      <c r="AW1944" t="s">
        <v>43</v>
      </c>
      <c r="AX1944" t="s">
        <v>12</v>
      </c>
      <c r="AY1944" t="str">
        <f t="shared" si="271"/>
        <v>Catalog</v>
      </c>
      <c r="AZ1944">
        <v>20</v>
      </c>
      <c r="BA1944" t="s">
        <v>48</v>
      </c>
      <c r="BB1944">
        <f t="shared" si="272"/>
        <v>20</v>
      </c>
      <c r="BC1944">
        <f t="shared" si="273"/>
        <v>1429</v>
      </c>
      <c r="BD1944">
        <f t="shared" si="274"/>
        <v>4</v>
      </c>
      <c r="BE1944">
        <f t="shared" si="275"/>
        <v>7</v>
      </c>
      <c r="BF1944">
        <f t="shared" si="276"/>
        <v>8</v>
      </c>
      <c r="BG1944">
        <f t="shared" si="277"/>
        <v>19</v>
      </c>
      <c r="BH1944">
        <f t="shared" si="278"/>
        <v>7</v>
      </c>
      <c r="BI1944" t="str">
        <f>VLOOKUP(BH1944,'Additional Data'!$E$1:$F$12,2,FALSE)</f>
        <v>Loyal Customer</v>
      </c>
      <c r="BJ1944" t="str">
        <f>IF(G1944 &lt;= 'Additional Data'!$Q$2, "Low", IF(G1944 &lt;= 'Additional Data'!$Q$3, "Medium", "High"))</f>
        <v>High</v>
      </c>
      <c r="BK1944" t="str">
        <f>IF(K1944 &lt;= 'Additional Data'!$V$2, "Low", IF(K1944 &lt;= 'Additional Data'!$V$3, "Medium", "High"))</f>
        <v>High</v>
      </c>
      <c r="BL1944" t="str">
        <f>IF(L1944 &lt;= 'Additional Data'!$AA$2, "Low", IF(L1944 &lt;= 'Additional Data'!$AA$3, "Medium", "High"))</f>
        <v>Medium</v>
      </c>
      <c r="BM1944">
        <v>1943</v>
      </c>
    </row>
    <row r="1945" spans="1:65" x14ac:dyDescent="0.25">
      <c r="A1945">
        <v>85738</v>
      </c>
      <c r="B1945" t="str">
        <f>IF(A1945 &lt;= 'Additional Data'!$B$2,"Low", IF(A1945 &lt;='Additional Data'!$B$3, "Medium", "High"))</f>
        <v>High</v>
      </c>
      <c r="C1945">
        <v>0</v>
      </c>
      <c r="D1945">
        <v>0</v>
      </c>
      <c r="E1945">
        <v>41</v>
      </c>
      <c r="F1945" t="str">
        <f t="shared" si="270"/>
        <v>Mid</v>
      </c>
      <c r="G1945">
        <v>913</v>
      </c>
      <c r="H1945">
        <v>26</v>
      </c>
      <c r="I1945">
        <v>376</v>
      </c>
      <c r="J1945">
        <v>17</v>
      </c>
      <c r="K1945">
        <v>26</v>
      </c>
      <c r="L1945">
        <v>13</v>
      </c>
      <c r="M1945">
        <f>INDEX('Additional Data'!$H$2:$M$2, MATCH(MAX(G1945:L1945), G1945:L1945,0))</f>
        <v>0</v>
      </c>
      <c r="N1945">
        <v>1</v>
      </c>
      <c r="O1945">
        <v>3</v>
      </c>
      <c r="P1945">
        <v>6</v>
      </c>
      <c r="Q1945">
        <v>11</v>
      </c>
      <c r="R1945">
        <v>1</v>
      </c>
      <c r="S1945">
        <v>0</v>
      </c>
      <c r="T1945">
        <v>1</v>
      </c>
      <c r="U1945">
        <v>1</v>
      </c>
      <c r="V1945">
        <v>0</v>
      </c>
      <c r="W1945">
        <v>0</v>
      </c>
      <c r="X1945">
        <v>0</v>
      </c>
      <c r="Y1945">
        <v>3</v>
      </c>
      <c r="Z1945">
        <v>11</v>
      </c>
      <c r="AA1945">
        <v>0</v>
      </c>
      <c r="AB1945">
        <v>42</v>
      </c>
      <c r="AC1945" t="str" cm="1">
        <f t="array" ref="AC1945">_xlfn.IFS(AB1945 &lt; 30, "&lt; 30", AB1945 &lt; 40, "30-39", AB1945 &lt; 50, "40-49", AB1945 &gt;= 50, "50+")</f>
        <v>40-49</v>
      </c>
      <c r="AD1945">
        <v>2316</v>
      </c>
      <c r="AE1945">
        <v>0</v>
      </c>
      <c r="AF1945">
        <v>0</v>
      </c>
      <c r="AG1945">
        <v>0</v>
      </c>
      <c r="AH1945">
        <v>1</v>
      </c>
      <c r="AI1945">
        <v>0</v>
      </c>
      <c r="AJ1945" t="str" cm="1">
        <f t="array" ref="AJ194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94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45">
        <v>0</v>
      </c>
      <c r="AM1945">
        <v>0</v>
      </c>
      <c r="AN1945">
        <v>0</v>
      </c>
      <c r="AO1945">
        <v>1</v>
      </c>
      <c r="AP1945">
        <v>0</v>
      </c>
      <c r="AQ1945" t="str" cm="1">
        <f t="array" ref="AQ194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945" t="str" cm="1">
        <f t="array" ref="AR194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45">
        <v>1358</v>
      </c>
      <c r="AT1945">
        <v>1345</v>
      </c>
      <c r="AU1945">
        <v>2</v>
      </c>
      <c r="AV1945">
        <v>0</v>
      </c>
      <c r="AW1945" t="s">
        <v>43</v>
      </c>
      <c r="AX1945" t="s">
        <v>13</v>
      </c>
      <c r="AY1945" t="str">
        <f t="shared" si="271"/>
        <v>Store</v>
      </c>
      <c r="AZ1945">
        <v>20</v>
      </c>
      <c r="BA1945" t="s">
        <v>48</v>
      </c>
      <c r="BB1945">
        <f t="shared" si="272"/>
        <v>20</v>
      </c>
      <c r="BC1945">
        <f t="shared" si="273"/>
        <v>1371</v>
      </c>
      <c r="BD1945">
        <f t="shared" si="274"/>
        <v>6</v>
      </c>
      <c r="BE1945">
        <f t="shared" si="275"/>
        <v>7</v>
      </c>
      <c r="BF1945">
        <f t="shared" si="276"/>
        <v>8</v>
      </c>
      <c r="BG1945">
        <f t="shared" si="277"/>
        <v>21</v>
      </c>
      <c r="BH1945">
        <f t="shared" si="278"/>
        <v>8</v>
      </c>
      <c r="BI1945" t="str">
        <f>VLOOKUP(BH1945,'Additional Data'!$E$1:$F$12,2,FALSE)</f>
        <v>Top Customer</v>
      </c>
      <c r="BJ1945" t="str">
        <f>IF(G1945 &lt;= 'Additional Data'!$Q$2, "Low", IF(G1945 &lt;= 'Additional Data'!$Q$3, "Medium", "High"))</f>
        <v>High</v>
      </c>
      <c r="BK1945" t="str">
        <f>IF(K1945 &lt;= 'Additional Data'!$V$2, "Low", IF(K1945 &lt;= 'Additional Data'!$V$3, "Medium", "High"))</f>
        <v>Medium</v>
      </c>
      <c r="BL1945" t="str">
        <f>IF(L1945 &lt;= 'Additional Data'!$AA$2, "Low", IF(L1945 &lt;= 'Additional Data'!$AA$3, "Medium", "High"))</f>
        <v>Medium</v>
      </c>
      <c r="BM1945">
        <v>1944</v>
      </c>
    </row>
    <row r="1946" spans="1:65" x14ac:dyDescent="0.25">
      <c r="A1946">
        <v>55686</v>
      </c>
      <c r="B1946" t="str">
        <f>IF(A1946 &lt;= 'Additional Data'!$B$2,"Low", IF(A1946 &lt;='Additional Data'!$B$3, "Medium", "High"))</f>
        <v>Medium</v>
      </c>
      <c r="C1946">
        <v>0</v>
      </c>
      <c r="D1946">
        <v>1</v>
      </c>
      <c r="E1946">
        <v>27</v>
      </c>
      <c r="F1946" t="str">
        <f t="shared" si="270"/>
        <v>Recent</v>
      </c>
      <c r="G1946">
        <v>673</v>
      </c>
      <c r="H1946">
        <v>0</v>
      </c>
      <c r="I1946">
        <v>199</v>
      </c>
      <c r="J1946">
        <v>37</v>
      </c>
      <c r="K1946">
        <v>47</v>
      </c>
      <c r="L1946">
        <v>26</v>
      </c>
      <c r="M1946">
        <f>INDEX('Additional Data'!$H$2:$M$2, MATCH(MAX(G1946:L1946), G1946:L1946,0))</f>
        <v>0</v>
      </c>
      <c r="N1946">
        <v>2</v>
      </c>
      <c r="O1946">
        <v>6</v>
      </c>
      <c r="P1946">
        <v>3</v>
      </c>
      <c r="Q1946">
        <v>5</v>
      </c>
      <c r="R1946">
        <v>4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3</v>
      </c>
      <c r="Z1946">
        <v>11</v>
      </c>
      <c r="AA1946">
        <v>0</v>
      </c>
      <c r="AB1946">
        <v>54</v>
      </c>
      <c r="AC1946" t="str" cm="1">
        <f t="array" ref="AC1946">_xlfn.IFS(AB1946 &lt; 30, "&lt; 30", AB1946 &lt; 40, "30-39", AB1946 &lt; 50, "40-49", AB1946 &gt;= 50, "50+")</f>
        <v>50+</v>
      </c>
      <c r="AD1946">
        <v>2659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 t="str" cm="1">
        <f t="array" ref="AJ194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94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46">
        <v>0</v>
      </c>
      <c r="AM1946">
        <v>0</v>
      </c>
      <c r="AN1946">
        <v>1</v>
      </c>
      <c r="AO1946">
        <v>0</v>
      </c>
      <c r="AP1946">
        <v>0</v>
      </c>
      <c r="AQ1946" t="str" cm="1">
        <f t="array" ref="AQ194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46" t="str" cm="1">
        <f t="array" ref="AR194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46">
        <v>956</v>
      </c>
      <c r="AT1946">
        <v>930</v>
      </c>
      <c r="AU1946">
        <v>1</v>
      </c>
      <c r="AV1946">
        <v>1</v>
      </c>
      <c r="AW1946" t="s">
        <v>46</v>
      </c>
      <c r="AX1946" t="s">
        <v>11</v>
      </c>
      <c r="AY1946" t="str">
        <f t="shared" si="271"/>
        <v>Web</v>
      </c>
      <c r="AZ1946">
        <v>14</v>
      </c>
      <c r="BA1946" t="s">
        <v>48</v>
      </c>
      <c r="BB1946">
        <f t="shared" si="272"/>
        <v>14</v>
      </c>
      <c r="BC1946">
        <f t="shared" si="273"/>
        <v>982</v>
      </c>
      <c r="BD1946">
        <f t="shared" si="274"/>
        <v>8</v>
      </c>
      <c r="BE1946">
        <f t="shared" si="275"/>
        <v>5</v>
      </c>
      <c r="BF1946">
        <f t="shared" si="276"/>
        <v>7</v>
      </c>
      <c r="BG1946">
        <f t="shared" si="277"/>
        <v>20</v>
      </c>
      <c r="BH1946">
        <f t="shared" si="278"/>
        <v>7</v>
      </c>
      <c r="BI1946" t="str">
        <f>VLOOKUP(BH1946,'Additional Data'!$E$1:$F$12,2,FALSE)</f>
        <v>Loyal Customer</v>
      </c>
      <c r="BJ1946" t="str">
        <f>IF(G1946 &lt;= 'Additional Data'!$Q$2, "Low", IF(G1946 &lt;= 'Additional Data'!$Q$3, "Medium", "High"))</f>
        <v>High</v>
      </c>
      <c r="BK1946" t="str">
        <f>IF(K1946 &lt;= 'Additional Data'!$V$2, "Low", IF(K1946 &lt;= 'Additional Data'!$V$3, "Medium", "High"))</f>
        <v>High</v>
      </c>
      <c r="BL1946" t="str">
        <f>IF(L1946 &lt;= 'Additional Data'!$AA$2, "Low", IF(L1946 &lt;= 'Additional Data'!$AA$3, "Medium", "High"))</f>
        <v>Medium</v>
      </c>
      <c r="BM1946">
        <v>1945</v>
      </c>
    </row>
    <row r="1947" spans="1:65" x14ac:dyDescent="0.25">
      <c r="A1947">
        <v>39062</v>
      </c>
      <c r="B1947" t="str">
        <f>IF(A1947 &lt;= 'Additional Data'!$B$2,"Low", IF(A1947 &lt;='Additional Data'!$B$3, "Medium", "High"))</f>
        <v>Medium</v>
      </c>
      <c r="C1947">
        <v>1</v>
      </c>
      <c r="D1947">
        <v>0</v>
      </c>
      <c r="E1947">
        <v>28</v>
      </c>
      <c r="F1947" t="str">
        <f t="shared" si="270"/>
        <v>Recent</v>
      </c>
      <c r="G1947">
        <v>23</v>
      </c>
      <c r="H1947">
        <v>0</v>
      </c>
      <c r="I1947">
        <v>9</v>
      </c>
      <c r="J1947">
        <v>0</v>
      </c>
      <c r="K1947">
        <v>0</v>
      </c>
      <c r="L1947">
        <v>12</v>
      </c>
      <c r="M1947">
        <f>INDEX('Additional Data'!$H$2:$M$2, MATCH(MAX(G1947:L1947), G1947:L1947,0))</f>
        <v>0</v>
      </c>
      <c r="N1947">
        <v>1</v>
      </c>
      <c r="O1947">
        <v>1</v>
      </c>
      <c r="P1947">
        <v>0</v>
      </c>
      <c r="Q1947">
        <v>3</v>
      </c>
      <c r="R1947">
        <v>4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3</v>
      </c>
      <c r="Z1947">
        <v>11</v>
      </c>
      <c r="AA1947">
        <v>0</v>
      </c>
      <c r="AB1947">
        <v>37</v>
      </c>
      <c r="AC1947" t="str" cm="1">
        <f t="array" ref="AC1947">_xlfn.IFS(AB1947 &lt; 30, "&lt; 30", AB1947 &lt; 40, "30-39", AB1947 &lt; 50, "40-49", AB1947 &gt;= 50, "50+")</f>
        <v>30-39</v>
      </c>
      <c r="AD1947">
        <v>2255</v>
      </c>
      <c r="AE1947">
        <v>0</v>
      </c>
      <c r="AF1947">
        <v>0</v>
      </c>
      <c r="AG1947">
        <v>1</v>
      </c>
      <c r="AH1947">
        <v>0</v>
      </c>
      <c r="AI1947">
        <v>0</v>
      </c>
      <c r="AJ1947" t="str" cm="1">
        <f t="array" ref="AJ194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94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47">
        <v>0</v>
      </c>
      <c r="AM1947">
        <v>0</v>
      </c>
      <c r="AN1947">
        <v>1</v>
      </c>
      <c r="AO1947">
        <v>0</v>
      </c>
      <c r="AP1947">
        <v>0</v>
      </c>
      <c r="AQ1947" t="str" cm="1">
        <f t="array" ref="AQ194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47" t="str" cm="1">
        <f t="array" ref="AR194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47">
        <v>32</v>
      </c>
      <c r="AT1947">
        <v>20</v>
      </c>
      <c r="AU1947">
        <v>1</v>
      </c>
      <c r="AV1947">
        <v>1</v>
      </c>
      <c r="AW1947" t="s">
        <v>45</v>
      </c>
      <c r="AX1947" t="s">
        <v>13</v>
      </c>
      <c r="AY1947" t="str">
        <f t="shared" si="271"/>
        <v>Store</v>
      </c>
      <c r="AZ1947">
        <v>4</v>
      </c>
      <c r="BA1947" t="s">
        <v>48</v>
      </c>
      <c r="BB1947">
        <f t="shared" si="272"/>
        <v>4</v>
      </c>
      <c r="BC1947">
        <f t="shared" si="273"/>
        <v>44</v>
      </c>
      <c r="BD1947">
        <f t="shared" si="274"/>
        <v>8</v>
      </c>
      <c r="BE1947">
        <f t="shared" si="275"/>
        <v>0</v>
      </c>
      <c r="BF1947">
        <f t="shared" si="276"/>
        <v>1</v>
      </c>
      <c r="BG1947">
        <f t="shared" si="277"/>
        <v>9</v>
      </c>
      <c r="BH1947">
        <f t="shared" si="278"/>
        <v>2</v>
      </c>
      <c r="BI1947" t="str">
        <f>VLOOKUP(BH1947,'Additional Data'!$E$1:$F$12,2,FALSE)</f>
        <v>Churned Customer</v>
      </c>
      <c r="BJ1947" t="str">
        <f>IF(G1947 &lt;= 'Additional Data'!$Q$2, "Low", IF(G1947 &lt;= 'Additional Data'!$Q$3, "Medium", "High"))</f>
        <v>Low</v>
      </c>
      <c r="BK1947" t="str">
        <f>IF(K1947 &lt;= 'Additional Data'!$V$2, "Low", IF(K1947 &lt;= 'Additional Data'!$V$3, "Medium", "High"))</f>
        <v>Low</v>
      </c>
      <c r="BL1947" t="str">
        <f>IF(L1947 &lt;= 'Additional Data'!$AA$2, "Low", IF(L1947 &lt;= 'Additional Data'!$AA$3, "Medium", "High"))</f>
        <v>Medium</v>
      </c>
      <c r="BM1947">
        <v>1946</v>
      </c>
    </row>
    <row r="1948" spans="1:65" x14ac:dyDescent="0.25">
      <c r="A1948">
        <v>34600</v>
      </c>
      <c r="B1948" t="str">
        <f>IF(A1948 &lt;= 'Additional Data'!$B$2,"Low", IF(A1948 &lt;='Additional Data'!$B$3, "Medium", "High"))</f>
        <v>Low</v>
      </c>
      <c r="C1948">
        <v>1</v>
      </c>
      <c r="D1948">
        <v>1</v>
      </c>
      <c r="E1948">
        <v>8</v>
      </c>
      <c r="F1948" t="str">
        <f t="shared" si="270"/>
        <v>Recent</v>
      </c>
      <c r="G1948">
        <v>199</v>
      </c>
      <c r="H1948">
        <v>33</v>
      </c>
      <c r="I1948">
        <v>60</v>
      </c>
      <c r="J1948">
        <v>8</v>
      </c>
      <c r="K1948">
        <v>3</v>
      </c>
      <c r="L1948">
        <v>15</v>
      </c>
      <c r="M1948">
        <f>INDEX('Additional Data'!$H$2:$M$2, MATCH(MAX(G1948:L1948), G1948:L1948,0))</f>
        <v>0</v>
      </c>
      <c r="N1948">
        <v>5</v>
      </c>
      <c r="O1948">
        <v>5</v>
      </c>
      <c r="P1948">
        <v>2</v>
      </c>
      <c r="Q1948">
        <v>5</v>
      </c>
      <c r="R1948">
        <v>8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3</v>
      </c>
      <c r="Z1948">
        <v>11</v>
      </c>
      <c r="AA1948">
        <v>1</v>
      </c>
      <c r="AB1948">
        <v>49</v>
      </c>
      <c r="AC1948" t="str" cm="1">
        <f t="array" ref="AC1948">_xlfn.IFS(AB1948 &lt; 30, "&lt; 30", AB1948 &lt; 40, "30-39", AB1948 &lt; 50, "40-49", AB1948 &gt;= 50, "50+")</f>
        <v>40-49</v>
      </c>
      <c r="AD1948">
        <v>2703</v>
      </c>
      <c r="AE1948">
        <v>0</v>
      </c>
      <c r="AF1948">
        <v>0</v>
      </c>
      <c r="AG1948">
        <v>0</v>
      </c>
      <c r="AH1948">
        <v>1</v>
      </c>
      <c r="AI1948">
        <v>0</v>
      </c>
      <c r="AJ1948" t="str" cm="1">
        <f t="array" ref="AJ194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94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48">
        <v>0</v>
      </c>
      <c r="AM1948">
        <v>0</v>
      </c>
      <c r="AN1948">
        <v>1</v>
      </c>
      <c r="AO1948">
        <v>0</v>
      </c>
      <c r="AP1948">
        <v>0</v>
      </c>
      <c r="AQ1948" t="str" cm="1">
        <f t="array" ref="AQ194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48" t="str" cm="1">
        <f t="array" ref="AR194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48">
        <v>303</v>
      </c>
      <c r="AT1948">
        <v>288</v>
      </c>
      <c r="AU1948">
        <v>0</v>
      </c>
      <c r="AV1948">
        <v>2</v>
      </c>
      <c r="AW1948" t="s">
        <v>47</v>
      </c>
      <c r="AX1948" t="s">
        <v>11</v>
      </c>
      <c r="AY1948" t="str">
        <f t="shared" si="271"/>
        <v>Web</v>
      </c>
      <c r="AZ1948">
        <v>12</v>
      </c>
      <c r="BA1948" t="s">
        <v>44</v>
      </c>
      <c r="BB1948">
        <f t="shared" si="272"/>
        <v>12</v>
      </c>
      <c r="BC1948">
        <f t="shared" si="273"/>
        <v>318</v>
      </c>
      <c r="BD1948">
        <f t="shared" si="274"/>
        <v>10</v>
      </c>
      <c r="BE1948">
        <f t="shared" si="275"/>
        <v>4</v>
      </c>
      <c r="BF1948">
        <f t="shared" si="276"/>
        <v>4</v>
      </c>
      <c r="BG1948">
        <f t="shared" si="277"/>
        <v>18</v>
      </c>
      <c r="BH1948">
        <f t="shared" si="278"/>
        <v>6</v>
      </c>
      <c r="BI1948" t="str">
        <f>VLOOKUP(BH1948,'Additional Data'!$E$1:$F$12,2,FALSE)</f>
        <v>Loyal Customer</v>
      </c>
      <c r="BJ1948" t="str">
        <f>IF(G1948 &lt;= 'Additional Data'!$Q$2, "Low", IF(G1948 &lt;= 'Additional Data'!$Q$3, "Medium", "High"))</f>
        <v>Medium</v>
      </c>
      <c r="BK1948" t="str">
        <f>IF(K1948 &lt;= 'Additional Data'!$V$2, "Low", IF(K1948 &lt;= 'Additional Data'!$V$3, "Medium", "High"))</f>
        <v>Medium</v>
      </c>
      <c r="BL1948" t="str">
        <f>IF(L1948 &lt;= 'Additional Data'!$AA$2, "Low", IF(L1948 &lt;= 'Additional Data'!$AA$3, "Medium", "High"))</f>
        <v>Medium</v>
      </c>
      <c r="BM1948">
        <v>1947</v>
      </c>
    </row>
    <row r="1949" spans="1:65" x14ac:dyDescent="0.25">
      <c r="A1949">
        <v>40794</v>
      </c>
      <c r="B1949" t="str">
        <f>IF(A1949 &lt;= 'Additional Data'!$B$2,"Low", IF(A1949 &lt;='Additional Data'!$B$3, "Medium", "High"))</f>
        <v>Medium</v>
      </c>
      <c r="C1949">
        <v>0</v>
      </c>
      <c r="D1949">
        <v>1</v>
      </c>
      <c r="E1949">
        <v>18</v>
      </c>
      <c r="F1949" t="str">
        <f t="shared" si="270"/>
        <v>Recent</v>
      </c>
      <c r="G1949">
        <v>261</v>
      </c>
      <c r="H1949">
        <v>23</v>
      </c>
      <c r="I1949">
        <v>73</v>
      </c>
      <c r="J1949">
        <v>4</v>
      </c>
      <c r="K1949">
        <v>23</v>
      </c>
      <c r="L1949">
        <v>50</v>
      </c>
      <c r="M1949">
        <f>INDEX('Additional Data'!$H$2:$M$2, MATCH(MAX(G1949:L1949), G1949:L1949,0))</f>
        <v>0</v>
      </c>
      <c r="N1949">
        <v>2</v>
      </c>
      <c r="O1949">
        <v>6</v>
      </c>
      <c r="P1949">
        <v>3</v>
      </c>
      <c r="Q1949">
        <v>5</v>
      </c>
      <c r="R1949">
        <v>7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3</v>
      </c>
      <c r="Z1949">
        <v>11</v>
      </c>
      <c r="AA1949">
        <v>0</v>
      </c>
      <c r="AB1949">
        <v>45</v>
      </c>
      <c r="AC1949" t="str" cm="1">
        <f t="array" ref="AC1949">_xlfn.IFS(AB1949 &lt; 30, "&lt; 30", AB1949 &lt; 40, "30-39", AB1949 &lt; 50, "40-49", AB1949 &gt;= 50, "50+")</f>
        <v>40-49</v>
      </c>
      <c r="AD1949">
        <v>2607</v>
      </c>
      <c r="AE1949">
        <v>0</v>
      </c>
      <c r="AF1949">
        <v>1</v>
      </c>
      <c r="AG1949">
        <v>0</v>
      </c>
      <c r="AH1949">
        <v>0</v>
      </c>
      <c r="AI1949">
        <v>0</v>
      </c>
      <c r="AJ1949" t="str" cm="1">
        <f t="array" ref="AJ194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4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49">
        <v>0</v>
      </c>
      <c r="AM1949">
        <v>0</v>
      </c>
      <c r="AN1949">
        <v>1</v>
      </c>
      <c r="AO1949">
        <v>0</v>
      </c>
      <c r="AP1949">
        <v>0</v>
      </c>
      <c r="AQ1949" t="str" cm="1">
        <f t="array" ref="AQ194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49" t="str" cm="1">
        <f t="array" ref="AR194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49">
        <v>384</v>
      </c>
      <c r="AT1949">
        <v>334</v>
      </c>
      <c r="AU1949">
        <v>0</v>
      </c>
      <c r="AV1949">
        <v>1</v>
      </c>
      <c r="AW1949" t="s">
        <v>46</v>
      </c>
      <c r="AX1949" t="s">
        <v>11</v>
      </c>
      <c r="AY1949" t="str">
        <f t="shared" si="271"/>
        <v>Web</v>
      </c>
      <c r="AZ1949">
        <v>14</v>
      </c>
      <c r="BA1949" t="s">
        <v>44</v>
      </c>
      <c r="BB1949">
        <f t="shared" si="272"/>
        <v>14</v>
      </c>
      <c r="BC1949">
        <f t="shared" si="273"/>
        <v>434</v>
      </c>
      <c r="BD1949">
        <f t="shared" si="274"/>
        <v>9</v>
      </c>
      <c r="BE1949">
        <f t="shared" si="275"/>
        <v>5</v>
      </c>
      <c r="BF1949">
        <f t="shared" si="276"/>
        <v>5</v>
      </c>
      <c r="BG1949">
        <f t="shared" si="277"/>
        <v>19</v>
      </c>
      <c r="BH1949">
        <f t="shared" si="278"/>
        <v>7</v>
      </c>
      <c r="BI1949" t="str">
        <f>VLOOKUP(BH1949,'Additional Data'!$E$1:$F$12,2,FALSE)</f>
        <v>Loyal Customer</v>
      </c>
      <c r="BJ1949" t="str">
        <f>IF(G1949 &lt;= 'Additional Data'!$Q$2, "Low", IF(G1949 &lt;= 'Additional Data'!$Q$3, "Medium", "High"))</f>
        <v>Medium</v>
      </c>
      <c r="BK1949" t="str">
        <f>IF(K1949 &lt;= 'Additional Data'!$V$2, "Low", IF(K1949 &lt;= 'Additional Data'!$V$3, "Medium", "High"))</f>
        <v>Medium</v>
      </c>
      <c r="BL1949" t="str">
        <f>IF(L1949 &lt;= 'Additional Data'!$AA$2, "Low", IF(L1949 &lt;= 'Additional Data'!$AA$3, "Medium", "High"))</f>
        <v>Medium</v>
      </c>
      <c r="BM1949">
        <v>1948</v>
      </c>
    </row>
    <row r="1950" spans="1:65" x14ac:dyDescent="0.25">
      <c r="A1950">
        <v>54690</v>
      </c>
      <c r="B1950" t="str">
        <f>IF(A1950 &lt;= 'Additional Data'!$B$2,"Low", IF(A1950 &lt;='Additional Data'!$B$3, "Medium", "High"))</f>
        <v>Medium</v>
      </c>
      <c r="C1950">
        <v>1</v>
      </c>
      <c r="D1950">
        <v>1</v>
      </c>
      <c r="E1950">
        <v>76</v>
      </c>
      <c r="F1950" t="str">
        <f t="shared" si="270"/>
        <v>Old</v>
      </c>
      <c r="G1950">
        <v>111</v>
      </c>
      <c r="H1950">
        <v>16</v>
      </c>
      <c r="I1950">
        <v>37</v>
      </c>
      <c r="J1950">
        <v>7</v>
      </c>
      <c r="K1950">
        <v>9</v>
      </c>
      <c r="L1950">
        <v>18</v>
      </c>
      <c r="M1950">
        <f>INDEX('Additional Data'!$H$2:$M$2, MATCH(MAX(G1950:L1950), G1950:L1950,0))</f>
        <v>0</v>
      </c>
      <c r="N1950">
        <v>3</v>
      </c>
      <c r="O1950">
        <v>3</v>
      </c>
      <c r="P1950">
        <v>1</v>
      </c>
      <c r="Q1950">
        <v>5</v>
      </c>
      <c r="R1950">
        <v>3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3</v>
      </c>
      <c r="Z1950">
        <v>11</v>
      </c>
      <c r="AA1950">
        <v>0</v>
      </c>
      <c r="AB1950">
        <v>49</v>
      </c>
      <c r="AC1950" t="str" cm="1">
        <f t="array" ref="AC1950">_xlfn.IFS(AB1950 &lt; 30, "&lt; 30", AB1950 &lt; 40, "30-39", AB1950 &lt; 50, "40-49", AB1950 &gt;= 50, "50+")</f>
        <v>40-49</v>
      </c>
      <c r="AD1950">
        <v>2393</v>
      </c>
      <c r="AE1950">
        <v>0</v>
      </c>
      <c r="AF1950">
        <v>1</v>
      </c>
      <c r="AG1950">
        <v>0</v>
      </c>
      <c r="AH1950">
        <v>0</v>
      </c>
      <c r="AI1950">
        <v>0</v>
      </c>
      <c r="AJ1950" t="str" cm="1">
        <f t="array" ref="AJ195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5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50">
        <v>1</v>
      </c>
      <c r="AM1950">
        <v>0</v>
      </c>
      <c r="AN1950">
        <v>0</v>
      </c>
      <c r="AO1950">
        <v>0</v>
      </c>
      <c r="AP1950">
        <v>0</v>
      </c>
      <c r="AQ1950" t="str" cm="1">
        <f t="array" ref="AQ195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950" t="str" cm="1">
        <f t="array" ref="AR195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950">
        <v>180</v>
      </c>
      <c r="AT1950">
        <v>162</v>
      </c>
      <c r="AU1950">
        <v>0</v>
      </c>
      <c r="AV1950">
        <v>2</v>
      </c>
      <c r="AW1950" t="s">
        <v>47</v>
      </c>
      <c r="AX1950" t="s">
        <v>13</v>
      </c>
      <c r="AY1950" t="str">
        <f t="shared" si="271"/>
        <v>Store</v>
      </c>
      <c r="AZ1950">
        <v>9</v>
      </c>
      <c r="BA1950" t="s">
        <v>44</v>
      </c>
      <c r="BB1950">
        <f t="shared" si="272"/>
        <v>9</v>
      </c>
      <c r="BC1950">
        <f t="shared" si="273"/>
        <v>198</v>
      </c>
      <c r="BD1950">
        <f t="shared" si="274"/>
        <v>3.0000000000000004</v>
      </c>
      <c r="BE1950">
        <f t="shared" si="275"/>
        <v>3</v>
      </c>
      <c r="BF1950">
        <f t="shared" si="276"/>
        <v>3</v>
      </c>
      <c r="BG1950">
        <f t="shared" si="277"/>
        <v>9</v>
      </c>
      <c r="BH1950">
        <f t="shared" si="278"/>
        <v>2</v>
      </c>
      <c r="BI1950" t="str">
        <f>VLOOKUP(BH1950,'Additional Data'!$E$1:$F$12,2,FALSE)</f>
        <v>Churned Customer</v>
      </c>
      <c r="BJ1950" t="str">
        <f>IF(G1950 &lt;= 'Additional Data'!$Q$2, "Low", IF(G1950 &lt;= 'Additional Data'!$Q$3, "Medium", "High"))</f>
        <v>Medium</v>
      </c>
      <c r="BK1950" t="str">
        <f>IF(K1950 &lt;= 'Additional Data'!$V$2, "Low", IF(K1950 &lt;= 'Additional Data'!$V$3, "Medium", "High"))</f>
        <v>Medium</v>
      </c>
      <c r="BL1950" t="str">
        <f>IF(L1950 &lt;= 'Additional Data'!$AA$2, "Low", IF(L1950 &lt;= 'Additional Data'!$AA$3, "Medium", "High"))</f>
        <v>Medium</v>
      </c>
      <c r="BM1950">
        <v>1949</v>
      </c>
    </row>
    <row r="1951" spans="1:65" x14ac:dyDescent="0.25">
      <c r="A1951">
        <v>4428</v>
      </c>
      <c r="B1951" t="str">
        <f>IF(A1951 &lt;= 'Additional Data'!$B$2,"Low", IF(A1951 &lt;='Additional Data'!$B$3, "Medium", "High"))</f>
        <v>Low</v>
      </c>
      <c r="C1951">
        <v>0</v>
      </c>
      <c r="D1951">
        <v>1</v>
      </c>
      <c r="E1951">
        <v>0</v>
      </c>
      <c r="F1951" t="str">
        <f t="shared" si="270"/>
        <v>Very Recent</v>
      </c>
      <c r="G1951">
        <v>16</v>
      </c>
      <c r="H1951">
        <v>4</v>
      </c>
      <c r="I1951">
        <v>12</v>
      </c>
      <c r="J1951">
        <v>2</v>
      </c>
      <c r="K1951">
        <v>4</v>
      </c>
      <c r="L1951">
        <v>321</v>
      </c>
      <c r="M1951">
        <f>INDEX('Additional Data'!$H$2:$M$2, MATCH(MAX(G1951:L1951), G1951:L1951,0))</f>
        <v>0</v>
      </c>
      <c r="N1951">
        <v>0</v>
      </c>
      <c r="O1951">
        <v>25</v>
      </c>
      <c r="P1951">
        <v>0</v>
      </c>
      <c r="Q1951">
        <v>0</v>
      </c>
      <c r="R1951">
        <v>1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3</v>
      </c>
      <c r="Z1951">
        <v>11</v>
      </c>
      <c r="AA1951">
        <v>0</v>
      </c>
      <c r="AB1951">
        <v>51</v>
      </c>
      <c r="AC1951" t="str" cm="1">
        <f t="array" ref="AC1951">_xlfn.IFS(AB1951 &lt; 30, "&lt; 30", AB1951 &lt; 40, "30-39", AB1951 &lt; 50, "40-49", AB1951 &gt;= 50, "50+")</f>
        <v>50+</v>
      </c>
      <c r="AD1951">
        <v>2426</v>
      </c>
      <c r="AE1951">
        <v>0</v>
      </c>
      <c r="AF1951">
        <v>1</v>
      </c>
      <c r="AG1951">
        <v>0</v>
      </c>
      <c r="AH1951">
        <v>0</v>
      </c>
      <c r="AI1951">
        <v>0</v>
      </c>
      <c r="AJ1951" t="str" cm="1">
        <f t="array" ref="AJ195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5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51">
        <v>0</v>
      </c>
      <c r="AM1951">
        <v>0</v>
      </c>
      <c r="AN1951">
        <v>1</v>
      </c>
      <c r="AO1951">
        <v>0</v>
      </c>
      <c r="AP1951">
        <v>0</v>
      </c>
      <c r="AQ1951" t="str" cm="1">
        <f t="array" ref="AQ195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51" t="str" cm="1">
        <f t="array" ref="AR195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51">
        <v>38</v>
      </c>
      <c r="AT1951">
        <v>-283</v>
      </c>
      <c r="AU1951">
        <v>0</v>
      </c>
      <c r="AV1951">
        <v>1</v>
      </c>
      <c r="AW1951" t="s">
        <v>45</v>
      </c>
      <c r="AX1951" t="s">
        <v>11</v>
      </c>
      <c r="AY1951" t="str">
        <f t="shared" si="271"/>
        <v>Web</v>
      </c>
      <c r="AZ1951">
        <v>25</v>
      </c>
      <c r="BA1951" t="s">
        <v>44</v>
      </c>
      <c r="BB1951">
        <f t="shared" si="272"/>
        <v>25</v>
      </c>
      <c r="BC1951">
        <f t="shared" si="273"/>
        <v>359</v>
      </c>
      <c r="BD1951">
        <f t="shared" si="274"/>
        <v>10</v>
      </c>
      <c r="BE1951">
        <f t="shared" si="275"/>
        <v>9</v>
      </c>
      <c r="BF1951">
        <f t="shared" si="276"/>
        <v>4</v>
      </c>
      <c r="BG1951">
        <f t="shared" si="277"/>
        <v>23</v>
      </c>
      <c r="BH1951">
        <f t="shared" si="278"/>
        <v>8</v>
      </c>
      <c r="BI1951" t="str">
        <f>VLOOKUP(BH1951,'Additional Data'!$E$1:$F$12,2,FALSE)</f>
        <v>Top Customer</v>
      </c>
      <c r="BJ1951" t="str">
        <f>IF(G1951 &lt;= 'Additional Data'!$Q$2, "Low", IF(G1951 &lt;= 'Additional Data'!$Q$3, "Medium", "High"))</f>
        <v>Low</v>
      </c>
      <c r="BK1951" t="str">
        <f>IF(K1951 &lt;= 'Additional Data'!$V$2, "Low", IF(K1951 &lt;= 'Additional Data'!$V$3, "Medium", "High"))</f>
        <v>Medium</v>
      </c>
      <c r="BL1951" t="str">
        <f>IF(L1951 &lt;= 'Additional Data'!$AA$2, "Low", IF(L1951 &lt;= 'Additional Data'!$AA$3, "Medium", "High"))</f>
        <v>High</v>
      </c>
      <c r="BM1951">
        <v>1950</v>
      </c>
    </row>
    <row r="1952" spans="1:65" x14ac:dyDescent="0.25">
      <c r="A1952">
        <v>32632</v>
      </c>
      <c r="B1952" t="str">
        <f>IF(A1952 &lt;= 'Additional Data'!$B$2,"Low", IF(A1952 &lt;='Additional Data'!$B$3, "Medium", "High"))</f>
        <v>Low</v>
      </c>
      <c r="C1952">
        <v>0</v>
      </c>
      <c r="D1952">
        <v>0</v>
      </c>
      <c r="E1952">
        <v>32</v>
      </c>
      <c r="F1952" t="str">
        <f t="shared" si="270"/>
        <v>Mid</v>
      </c>
      <c r="G1952">
        <v>63</v>
      </c>
      <c r="H1952">
        <v>151</v>
      </c>
      <c r="I1952">
        <v>137</v>
      </c>
      <c r="J1952">
        <v>153</v>
      </c>
      <c r="K1952">
        <v>19</v>
      </c>
      <c r="L1952">
        <v>53</v>
      </c>
      <c r="M1952">
        <f>INDEX('Additional Data'!$H$2:$M$2, MATCH(MAX(G1952:L1952), G1952:L1952,0))</f>
        <v>0</v>
      </c>
      <c r="N1952">
        <v>2</v>
      </c>
      <c r="O1952">
        <v>4</v>
      </c>
      <c r="P1952">
        <v>4</v>
      </c>
      <c r="Q1952">
        <v>8</v>
      </c>
      <c r="R1952">
        <v>5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3</v>
      </c>
      <c r="Z1952">
        <v>11</v>
      </c>
      <c r="AA1952">
        <v>0</v>
      </c>
      <c r="AB1952">
        <v>57</v>
      </c>
      <c r="AC1952" t="str" cm="1">
        <f t="array" ref="AC1952">_xlfn.IFS(AB1952 &lt; 30, "&lt; 30", AB1952 &lt; 40, "30-39", AB1952 &lt; 50, "40-49", AB1952 &gt;= 50, "50+")</f>
        <v>50+</v>
      </c>
      <c r="AD1952">
        <v>2855</v>
      </c>
      <c r="AE1952">
        <v>0</v>
      </c>
      <c r="AF1952">
        <v>1</v>
      </c>
      <c r="AG1952">
        <v>0</v>
      </c>
      <c r="AH1952">
        <v>0</v>
      </c>
      <c r="AI1952">
        <v>0</v>
      </c>
      <c r="AJ1952" t="str" cm="1">
        <f t="array" ref="AJ195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5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52">
        <v>1</v>
      </c>
      <c r="AM1952">
        <v>0</v>
      </c>
      <c r="AN1952">
        <v>0</v>
      </c>
      <c r="AO1952">
        <v>0</v>
      </c>
      <c r="AP1952">
        <v>0</v>
      </c>
      <c r="AQ1952" t="str" cm="1">
        <f t="array" ref="AQ195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952" t="str" cm="1">
        <f t="array" ref="AR195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952">
        <v>523</v>
      </c>
      <c r="AT1952">
        <v>470</v>
      </c>
      <c r="AU1952">
        <v>0</v>
      </c>
      <c r="AV1952">
        <v>0</v>
      </c>
      <c r="AW1952" t="s">
        <v>46</v>
      </c>
      <c r="AX1952" t="s">
        <v>13</v>
      </c>
      <c r="AY1952" t="str">
        <f t="shared" si="271"/>
        <v>Store</v>
      </c>
      <c r="AZ1952">
        <v>16</v>
      </c>
      <c r="BA1952" t="s">
        <v>44</v>
      </c>
      <c r="BB1952">
        <f t="shared" si="272"/>
        <v>16</v>
      </c>
      <c r="BC1952">
        <f t="shared" si="273"/>
        <v>576</v>
      </c>
      <c r="BD1952">
        <f t="shared" si="274"/>
        <v>7</v>
      </c>
      <c r="BE1952">
        <f t="shared" si="275"/>
        <v>6</v>
      </c>
      <c r="BF1952">
        <f t="shared" si="276"/>
        <v>5</v>
      </c>
      <c r="BG1952">
        <f t="shared" si="277"/>
        <v>18</v>
      </c>
      <c r="BH1952">
        <f t="shared" si="278"/>
        <v>6</v>
      </c>
      <c r="BI1952" t="str">
        <f>VLOOKUP(BH1952,'Additional Data'!$E$1:$F$12,2,FALSE)</f>
        <v>Loyal Customer</v>
      </c>
      <c r="BJ1952" t="str">
        <f>IF(G1952 &lt;= 'Additional Data'!$Q$2, "Low", IF(G1952 &lt;= 'Additional Data'!$Q$3, "Medium", "High"))</f>
        <v>Medium</v>
      </c>
      <c r="BK1952" t="str">
        <f>IF(K1952 &lt;= 'Additional Data'!$V$2, "Low", IF(K1952 &lt;= 'Additional Data'!$V$3, "Medium", "High"))</f>
        <v>Medium</v>
      </c>
      <c r="BL1952" t="str">
        <f>IF(L1952 &lt;= 'Additional Data'!$AA$2, "Low", IF(L1952 &lt;= 'Additional Data'!$AA$3, "Medium", "High"))</f>
        <v>Medium</v>
      </c>
      <c r="BM1952">
        <v>1951</v>
      </c>
    </row>
    <row r="1953" spans="1:65" x14ac:dyDescent="0.25">
      <c r="A1953">
        <v>38236</v>
      </c>
      <c r="B1953" t="str">
        <f>IF(A1953 &lt;= 'Additional Data'!$B$2,"Low", IF(A1953 &lt;='Additional Data'!$B$3, "Medium", "High"))</f>
        <v>Medium</v>
      </c>
      <c r="C1953">
        <v>1</v>
      </c>
      <c r="D1953">
        <v>1</v>
      </c>
      <c r="E1953">
        <v>2</v>
      </c>
      <c r="F1953" t="str">
        <f t="shared" si="270"/>
        <v>Very Recent</v>
      </c>
      <c r="G1953">
        <v>58</v>
      </c>
      <c r="H1953">
        <v>0</v>
      </c>
      <c r="I1953">
        <v>18</v>
      </c>
      <c r="J1953">
        <v>2</v>
      </c>
      <c r="K1953">
        <v>0</v>
      </c>
      <c r="L1953">
        <v>10</v>
      </c>
      <c r="M1953">
        <f>INDEX('Additional Data'!$H$2:$M$2, MATCH(MAX(G1953:L1953), G1953:L1953,0))</f>
        <v>0</v>
      </c>
      <c r="N1953">
        <v>4</v>
      </c>
      <c r="O1953">
        <v>3</v>
      </c>
      <c r="P1953">
        <v>0</v>
      </c>
      <c r="Q1953">
        <v>4</v>
      </c>
      <c r="R1953">
        <v>7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3</v>
      </c>
      <c r="Z1953">
        <v>11</v>
      </c>
      <c r="AA1953">
        <v>0</v>
      </c>
      <c r="AB1953">
        <v>52</v>
      </c>
      <c r="AC1953" t="str" cm="1">
        <f t="array" ref="AC1953">_xlfn.IFS(AB1953 &lt; 30, "&lt; 30", AB1953 &lt; 40, "30-39", AB1953 &lt; 50, "40-49", AB1953 &gt;= 50, "50+")</f>
        <v>50+</v>
      </c>
      <c r="AD1953">
        <v>2441</v>
      </c>
      <c r="AE1953">
        <v>0</v>
      </c>
      <c r="AF1953">
        <v>0</v>
      </c>
      <c r="AG1953">
        <v>1</v>
      </c>
      <c r="AH1953">
        <v>0</v>
      </c>
      <c r="AI1953">
        <v>0</v>
      </c>
      <c r="AJ1953" t="str" cm="1">
        <f t="array" ref="AJ195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95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53">
        <v>0</v>
      </c>
      <c r="AM1953">
        <v>0</v>
      </c>
      <c r="AN1953">
        <v>0</v>
      </c>
      <c r="AO1953">
        <v>0</v>
      </c>
      <c r="AP1953">
        <v>1</v>
      </c>
      <c r="AQ1953" t="str" cm="1">
        <f t="array" ref="AQ195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953" t="str" cm="1">
        <f t="array" ref="AR195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53">
        <v>78</v>
      </c>
      <c r="AT1953">
        <v>68</v>
      </c>
      <c r="AU1953">
        <v>0</v>
      </c>
      <c r="AV1953">
        <v>2</v>
      </c>
      <c r="AW1953" t="s">
        <v>47</v>
      </c>
      <c r="AX1953" t="s">
        <v>13</v>
      </c>
      <c r="AY1953" t="str">
        <f t="shared" si="271"/>
        <v>Store</v>
      </c>
      <c r="AZ1953">
        <v>7</v>
      </c>
      <c r="BA1953" t="s">
        <v>44</v>
      </c>
      <c r="BB1953">
        <f t="shared" si="272"/>
        <v>7</v>
      </c>
      <c r="BC1953">
        <f t="shared" si="273"/>
        <v>88</v>
      </c>
      <c r="BD1953">
        <f t="shared" si="274"/>
        <v>10</v>
      </c>
      <c r="BE1953">
        <f t="shared" si="275"/>
        <v>3</v>
      </c>
      <c r="BF1953">
        <f t="shared" si="276"/>
        <v>2</v>
      </c>
      <c r="BG1953">
        <f t="shared" si="277"/>
        <v>15</v>
      </c>
      <c r="BH1953">
        <f t="shared" si="278"/>
        <v>4</v>
      </c>
      <c r="BI1953" t="str">
        <f>VLOOKUP(BH1953,'Additional Data'!$E$1:$F$12,2,FALSE)</f>
        <v>At Risk</v>
      </c>
      <c r="BJ1953" t="str">
        <f>IF(G1953 &lt;= 'Additional Data'!$Q$2, "Low", IF(G1953 &lt;= 'Additional Data'!$Q$3, "Medium", "High"))</f>
        <v>Medium</v>
      </c>
      <c r="BK1953" t="str">
        <f>IF(K1953 &lt;= 'Additional Data'!$V$2, "Low", IF(K1953 &lt;= 'Additional Data'!$V$3, "Medium", "High"))</f>
        <v>Low</v>
      </c>
      <c r="BL1953" t="str">
        <f>IF(L1953 &lt;= 'Additional Data'!$AA$2, "Low", IF(L1953 &lt;= 'Additional Data'!$AA$3, "Medium", "High"))</f>
        <v>Medium</v>
      </c>
      <c r="BM1953">
        <v>1952</v>
      </c>
    </row>
    <row r="1954" spans="1:65" x14ac:dyDescent="0.25">
      <c r="A1954">
        <v>36781</v>
      </c>
      <c r="B1954" t="str">
        <f>IF(A1954 &lt;= 'Additional Data'!$B$2,"Low", IF(A1954 &lt;='Additional Data'!$B$3, "Medium", "High"))</f>
        <v>Medium</v>
      </c>
      <c r="C1954">
        <v>1</v>
      </c>
      <c r="D1954">
        <v>0</v>
      </c>
      <c r="E1954">
        <v>16</v>
      </c>
      <c r="F1954" t="str">
        <f t="shared" si="270"/>
        <v>Recent</v>
      </c>
      <c r="G1954">
        <v>29</v>
      </c>
      <c r="H1954">
        <v>1</v>
      </c>
      <c r="I1954">
        <v>17</v>
      </c>
      <c r="J1954">
        <v>0</v>
      </c>
      <c r="K1954">
        <v>3</v>
      </c>
      <c r="L1954">
        <v>13</v>
      </c>
      <c r="M1954">
        <f>INDEX('Additional Data'!$H$2:$M$2, MATCH(MAX(G1954:L1954), G1954:L1954,0))</f>
        <v>0</v>
      </c>
      <c r="N1954">
        <v>1</v>
      </c>
      <c r="O1954">
        <v>2</v>
      </c>
      <c r="P1954">
        <v>1</v>
      </c>
      <c r="Q1954">
        <v>2</v>
      </c>
      <c r="R1954">
        <v>8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3</v>
      </c>
      <c r="Z1954">
        <v>11</v>
      </c>
      <c r="AA1954">
        <v>1</v>
      </c>
      <c r="AB1954">
        <v>41</v>
      </c>
      <c r="AC1954" t="str" cm="1">
        <f t="array" ref="AC1954">_xlfn.IFS(AB1954 &lt; 30, "&lt; 30", AB1954 &lt; 40, "30-39", AB1954 &lt; 50, "40-49", AB1954 &gt;= 50, "50+")</f>
        <v>40-49</v>
      </c>
      <c r="AD1954">
        <v>2239</v>
      </c>
      <c r="AE1954">
        <v>0</v>
      </c>
      <c r="AF1954">
        <v>1</v>
      </c>
      <c r="AG1954">
        <v>0</v>
      </c>
      <c r="AH1954">
        <v>0</v>
      </c>
      <c r="AI1954">
        <v>0</v>
      </c>
      <c r="AJ1954" t="str" cm="1">
        <f t="array" ref="AJ195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5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54">
        <v>0</v>
      </c>
      <c r="AM1954">
        <v>0</v>
      </c>
      <c r="AN1954">
        <v>1</v>
      </c>
      <c r="AO1954">
        <v>0</v>
      </c>
      <c r="AP1954">
        <v>0</v>
      </c>
      <c r="AQ1954" t="str" cm="1">
        <f t="array" ref="AQ195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54" t="str" cm="1">
        <f t="array" ref="AR195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54">
        <v>50</v>
      </c>
      <c r="AT1954">
        <v>37</v>
      </c>
      <c r="AU1954">
        <v>0</v>
      </c>
      <c r="AV1954">
        <v>1</v>
      </c>
      <c r="AW1954" t="s">
        <v>45</v>
      </c>
      <c r="AX1954" t="s">
        <v>11</v>
      </c>
      <c r="AY1954" t="str">
        <f t="shared" si="271"/>
        <v>Web</v>
      </c>
      <c r="AZ1954">
        <v>5</v>
      </c>
      <c r="BA1954" t="s">
        <v>44</v>
      </c>
      <c r="BB1954">
        <f t="shared" si="272"/>
        <v>5</v>
      </c>
      <c r="BC1954">
        <f t="shared" si="273"/>
        <v>63</v>
      </c>
      <c r="BD1954">
        <f t="shared" si="274"/>
        <v>9</v>
      </c>
      <c r="BE1954">
        <f t="shared" si="275"/>
        <v>1</v>
      </c>
      <c r="BF1954">
        <f t="shared" si="276"/>
        <v>2</v>
      </c>
      <c r="BG1954">
        <f t="shared" si="277"/>
        <v>12</v>
      </c>
      <c r="BH1954">
        <f t="shared" si="278"/>
        <v>3</v>
      </c>
      <c r="BI1954" t="str">
        <f>VLOOKUP(BH1954,'Additional Data'!$E$1:$F$12,2,FALSE)</f>
        <v>At Risk</v>
      </c>
      <c r="BJ1954" t="str">
        <f>IF(G1954 &lt;= 'Additional Data'!$Q$2, "Low", IF(G1954 &lt;= 'Additional Data'!$Q$3, "Medium", "High"))</f>
        <v>Medium</v>
      </c>
      <c r="BK1954" t="str">
        <f>IF(K1954 &lt;= 'Additional Data'!$V$2, "Low", IF(K1954 &lt;= 'Additional Data'!$V$3, "Medium", "High"))</f>
        <v>Medium</v>
      </c>
      <c r="BL1954" t="str">
        <f>IF(L1954 &lt;= 'Additional Data'!$AA$2, "Low", IF(L1954 &lt;= 'Additional Data'!$AA$3, "Medium", "High"))</f>
        <v>Medium</v>
      </c>
      <c r="BM1954">
        <v>1953</v>
      </c>
    </row>
    <row r="1955" spans="1:65" x14ac:dyDescent="0.25">
      <c r="A1955">
        <v>31385</v>
      </c>
      <c r="B1955" t="str">
        <f>IF(A1955 &lt;= 'Additional Data'!$B$2,"Low", IF(A1955 &lt;='Additional Data'!$B$3, "Medium", "High"))</f>
        <v>Low</v>
      </c>
      <c r="C1955">
        <v>1</v>
      </c>
      <c r="D1955">
        <v>0</v>
      </c>
      <c r="E1955">
        <v>56</v>
      </c>
      <c r="F1955" t="str">
        <f t="shared" si="270"/>
        <v>Mid</v>
      </c>
      <c r="G1955">
        <v>3</v>
      </c>
      <c r="H1955">
        <v>2</v>
      </c>
      <c r="I1955">
        <v>12</v>
      </c>
      <c r="J1955">
        <v>0</v>
      </c>
      <c r="K1955">
        <v>1</v>
      </c>
      <c r="L1955">
        <v>9</v>
      </c>
      <c r="M1955">
        <f>INDEX('Additional Data'!$H$2:$M$2, MATCH(MAX(G1955:L1955), G1955:L1955,0))</f>
        <v>0</v>
      </c>
      <c r="N1955">
        <v>1</v>
      </c>
      <c r="O1955">
        <v>1</v>
      </c>
      <c r="P1955">
        <v>0</v>
      </c>
      <c r="Q1955">
        <v>2</v>
      </c>
      <c r="R1955">
        <v>8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3</v>
      </c>
      <c r="Z1955">
        <v>11</v>
      </c>
      <c r="AA1955">
        <v>1</v>
      </c>
      <c r="AB1955">
        <v>36</v>
      </c>
      <c r="AC1955" t="str" cm="1">
        <f t="array" ref="AC1955">_xlfn.IFS(AB1955 &lt; 30, "&lt; 30", AB1955 &lt; 40, "30-39", AB1955 &lt; 50, "40-49", AB1955 &gt;= 50, "50+")</f>
        <v>30-39</v>
      </c>
      <c r="AD1955">
        <v>2730</v>
      </c>
      <c r="AE1955">
        <v>0</v>
      </c>
      <c r="AF1955">
        <v>0</v>
      </c>
      <c r="AG1955">
        <v>1</v>
      </c>
      <c r="AH1955">
        <v>0</v>
      </c>
      <c r="AI1955">
        <v>0</v>
      </c>
      <c r="AJ1955" t="str" cm="1">
        <f t="array" ref="AJ195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95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55">
        <v>0</v>
      </c>
      <c r="AM1955">
        <v>0</v>
      </c>
      <c r="AN1955">
        <v>0</v>
      </c>
      <c r="AO1955">
        <v>1</v>
      </c>
      <c r="AP1955">
        <v>0</v>
      </c>
      <c r="AQ1955" t="str" cm="1">
        <f t="array" ref="AQ195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955" t="str" cm="1">
        <f t="array" ref="AR195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55">
        <v>18</v>
      </c>
      <c r="AT1955">
        <v>9</v>
      </c>
      <c r="AU1955">
        <v>1</v>
      </c>
      <c r="AV1955">
        <v>1</v>
      </c>
      <c r="AW1955" t="s">
        <v>45</v>
      </c>
      <c r="AX1955" t="s">
        <v>13</v>
      </c>
      <c r="AY1955" t="str">
        <f t="shared" si="271"/>
        <v>Store</v>
      </c>
      <c r="AZ1955">
        <v>3</v>
      </c>
      <c r="BA1955" t="s">
        <v>48</v>
      </c>
      <c r="BB1955">
        <f t="shared" si="272"/>
        <v>3</v>
      </c>
      <c r="BC1955">
        <f t="shared" si="273"/>
        <v>27</v>
      </c>
      <c r="BD1955">
        <f t="shared" si="274"/>
        <v>5</v>
      </c>
      <c r="BE1955">
        <f t="shared" si="275"/>
        <v>0</v>
      </c>
      <c r="BF1955">
        <f t="shared" si="276"/>
        <v>0</v>
      </c>
      <c r="BG1955">
        <f t="shared" si="277"/>
        <v>5</v>
      </c>
      <c r="BH1955">
        <f t="shared" si="278"/>
        <v>0</v>
      </c>
      <c r="BI1955" t="str">
        <f>VLOOKUP(BH1955,'Additional Data'!$E$1:$F$12,2,FALSE)</f>
        <v>Churned Customer</v>
      </c>
      <c r="BJ1955" t="str">
        <f>IF(G1955 &lt;= 'Additional Data'!$Q$2, "Low", IF(G1955 &lt;= 'Additional Data'!$Q$3, "Medium", "High"))</f>
        <v>Low</v>
      </c>
      <c r="BK1955" t="str">
        <f>IF(K1955 &lt;= 'Additional Data'!$V$2, "Low", IF(K1955 &lt;= 'Additional Data'!$V$3, "Medium", "High"))</f>
        <v>Low</v>
      </c>
      <c r="BL1955" t="str">
        <f>IF(L1955 &lt;= 'Additional Data'!$AA$2, "Low", IF(L1955 &lt;= 'Additional Data'!$AA$3, "Medium", "High"))</f>
        <v>Low</v>
      </c>
      <c r="BM1955">
        <v>1954</v>
      </c>
    </row>
    <row r="1956" spans="1:65" x14ac:dyDescent="0.25">
      <c r="A1956">
        <v>24570</v>
      </c>
      <c r="B1956" t="str">
        <f>IF(A1956 &lt;= 'Additional Data'!$B$2,"Low", IF(A1956 &lt;='Additional Data'!$B$3, "Medium", "High"))</f>
        <v>Low</v>
      </c>
      <c r="C1956">
        <v>1</v>
      </c>
      <c r="D1956">
        <v>0</v>
      </c>
      <c r="E1956">
        <v>97</v>
      </c>
      <c r="F1956" t="str">
        <f t="shared" si="270"/>
        <v>Old</v>
      </c>
      <c r="G1956">
        <v>28</v>
      </c>
      <c r="H1956">
        <v>34</v>
      </c>
      <c r="I1956">
        <v>62</v>
      </c>
      <c r="J1956">
        <v>11</v>
      </c>
      <c r="K1956">
        <v>14</v>
      </c>
      <c r="L1956">
        <v>44</v>
      </c>
      <c r="M1956">
        <f>INDEX('Additional Data'!$H$2:$M$2, MATCH(MAX(G1956:L1956), G1956:L1956,0))</f>
        <v>0</v>
      </c>
      <c r="N1956">
        <v>3</v>
      </c>
      <c r="O1956">
        <v>4</v>
      </c>
      <c r="P1956">
        <v>0</v>
      </c>
      <c r="Q1956">
        <v>4</v>
      </c>
      <c r="R1956">
        <v>9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3</v>
      </c>
      <c r="Z1956">
        <v>11</v>
      </c>
      <c r="AA1956">
        <v>0</v>
      </c>
      <c r="AB1956">
        <v>36</v>
      </c>
      <c r="AC1956" t="str" cm="1">
        <f t="array" ref="AC1956">_xlfn.IFS(AB1956 &lt; 30, "&lt; 30", AB1956 &lt; 40, "30-39", AB1956 &lt; 50, "40-49", AB1956 &gt;= 50, "50+")</f>
        <v>30-39</v>
      </c>
      <c r="AD1956">
        <v>2646</v>
      </c>
      <c r="AE1956">
        <v>0</v>
      </c>
      <c r="AF1956">
        <v>1</v>
      </c>
      <c r="AG1956">
        <v>0</v>
      </c>
      <c r="AH1956">
        <v>0</v>
      </c>
      <c r="AI1956">
        <v>0</v>
      </c>
      <c r="AJ1956" t="str" cm="1">
        <f t="array" ref="AJ195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5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56">
        <v>0</v>
      </c>
      <c r="AM1956">
        <v>0</v>
      </c>
      <c r="AN1956">
        <v>1</v>
      </c>
      <c r="AO1956">
        <v>0</v>
      </c>
      <c r="AP1956">
        <v>0</v>
      </c>
      <c r="AQ1956" t="str" cm="1">
        <f t="array" ref="AQ195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56" t="str" cm="1">
        <f t="array" ref="AR195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56">
        <v>149</v>
      </c>
      <c r="AT1956">
        <v>105</v>
      </c>
      <c r="AU1956">
        <v>0</v>
      </c>
      <c r="AV1956">
        <v>1</v>
      </c>
      <c r="AW1956" t="s">
        <v>47</v>
      </c>
      <c r="AX1956" t="s">
        <v>11</v>
      </c>
      <c r="AY1956" t="str">
        <f t="shared" si="271"/>
        <v>Web</v>
      </c>
      <c r="AZ1956">
        <v>8</v>
      </c>
      <c r="BA1956" t="s">
        <v>44</v>
      </c>
      <c r="BB1956">
        <f t="shared" si="272"/>
        <v>8</v>
      </c>
      <c r="BC1956">
        <f t="shared" si="273"/>
        <v>193</v>
      </c>
      <c r="BD1956">
        <f t="shared" si="274"/>
        <v>0.99999999999999978</v>
      </c>
      <c r="BE1956">
        <f t="shared" si="275"/>
        <v>3</v>
      </c>
      <c r="BF1956">
        <f t="shared" si="276"/>
        <v>3</v>
      </c>
      <c r="BG1956">
        <f t="shared" si="277"/>
        <v>7</v>
      </c>
      <c r="BH1956">
        <f t="shared" si="278"/>
        <v>1</v>
      </c>
      <c r="BI1956" t="str">
        <f>VLOOKUP(BH1956,'Additional Data'!$E$1:$F$12,2,FALSE)</f>
        <v>Churned Customer</v>
      </c>
      <c r="BJ1956" t="str">
        <f>IF(G1956 &lt;= 'Additional Data'!$Q$2, "Low", IF(G1956 &lt;= 'Additional Data'!$Q$3, "Medium", "High"))</f>
        <v>Medium</v>
      </c>
      <c r="BK1956" t="str">
        <f>IF(K1956 &lt;= 'Additional Data'!$V$2, "Low", IF(K1956 &lt;= 'Additional Data'!$V$3, "Medium", "High"))</f>
        <v>Medium</v>
      </c>
      <c r="BL1956" t="str">
        <f>IF(L1956 &lt;= 'Additional Data'!$AA$2, "Low", IF(L1956 &lt;= 'Additional Data'!$AA$3, "Medium", "High"))</f>
        <v>Medium</v>
      </c>
      <c r="BM1956">
        <v>1955</v>
      </c>
    </row>
    <row r="1957" spans="1:65" x14ac:dyDescent="0.25">
      <c r="A1957">
        <v>25509</v>
      </c>
      <c r="B1957" t="str">
        <f>IF(A1957 &lt;= 'Additional Data'!$B$2,"Low", IF(A1957 &lt;='Additional Data'!$B$3, "Medium", "High"))</f>
        <v>Low</v>
      </c>
      <c r="C1957">
        <v>1</v>
      </c>
      <c r="D1957">
        <v>0</v>
      </c>
      <c r="E1957">
        <v>15</v>
      </c>
      <c r="F1957" t="str">
        <f t="shared" si="270"/>
        <v>Recent</v>
      </c>
      <c r="G1957">
        <v>40</v>
      </c>
      <c r="H1957">
        <v>3</v>
      </c>
      <c r="I1957">
        <v>30</v>
      </c>
      <c r="J1957">
        <v>10</v>
      </c>
      <c r="K1957">
        <v>7</v>
      </c>
      <c r="L1957">
        <v>11</v>
      </c>
      <c r="M1957">
        <f>INDEX('Additional Data'!$H$2:$M$2, MATCH(MAX(G1957:L1957), G1957:L1957,0))</f>
        <v>0</v>
      </c>
      <c r="N1957">
        <v>3</v>
      </c>
      <c r="O1957">
        <v>3</v>
      </c>
      <c r="P1957">
        <v>0</v>
      </c>
      <c r="Q1957">
        <v>3</v>
      </c>
      <c r="R1957">
        <v>9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3</v>
      </c>
      <c r="Z1957">
        <v>11</v>
      </c>
      <c r="AA1957">
        <v>1</v>
      </c>
      <c r="AB1957">
        <v>46</v>
      </c>
      <c r="AC1957" t="str" cm="1">
        <f t="array" ref="AC1957">_xlfn.IFS(AB1957 &lt; 30, "&lt; 30", AB1957 &lt; 40, "30-39", AB1957 &lt; 50, "40-49", AB1957 &gt;= 50, "50+")</f>
        <v>40-49</v>
      </c>
      <c r="AD1957">
        <v>2808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 t="str" cm="1">
        <f t="array" ref="AJ195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95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57">
        <v>0</v>
      </c>
      <c r="AM1957">
        <v>0</v>
      </c>
      <c r="AN1957">
        <v>0</v>
      </c>
      <c r="AO1957">
        <v>0</v>
      </c>
      <c r="AP1957">
        <v>1</v>
      </c>
      <c r="AQ1957" t="str" cm="1">
        <f t="array" ref="AQ195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957" t="str" cm="1">
        <f t="array" ref="AR195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57">
        <v>90</v>
      </c>
      <c r="AT1957">
        <v>79</v>
      </c>
      <c r="AU1957">
        <v>0</v>
      </c>
      <c r="AV1957">
        <v>1</v>
      </c>
      <c r="AW1957" t="s">
        <v>47</v>
      </c>
      <c r="AX1957" t="s">
        <v>11</v>
      </c>
      <c r="AY1957" t="str">
        <f t="shared" si="271"/>
        <v>Web</v>
      </c>
      <c r="AZ1957">
        <v>6</v>
      </c>
      <c r="BA1957" t="s">
        <v>44</v>
      </c>
      <c r="BB1957">
        <f t="shared" si="272"/>
        <v>6</v>
      </c>
      <c r="BC1957">
        <f t="shared" si="273"/>
        <v>101</v>
      </c>
      <c r="BD1957">
        <f t="shared" si="274"/>
        <v>9</v>
      </c>
      <c r="BE1957">
        <f t="shared" si="275"/>
        <v>2</v>
      </c>
      <c r="BF1957">
        <f t="shared" si="276"/>
        <v>3</v>
      </c>
      <c r="BG1957">
        <f t="shared" si="277"/>
        <v>14</v>
      </c>
      <c r="BH1957">
        <f t="shared" si="278"/>
        <v>4</v>
      </c>
      <c r="BI1957" t="str">
        <f>VLOOKUP(BH1957,'Additional Data'!$E$1:$F$12,2,FALSE)</f>
        <v>At Risk</v>
      </c>
      <c r="BJ1957" t="str">
        <f>IF(G1957 &lt;= 'Additional Data'!$Q$2, "Low", IF(G1957 &lt;= 'Additional Data'!$Q$3, "Medium", "High"))</f>
        <v>Medium</v>
      </c>
      <c r="BK1957" t="str">
        <f>IF(K1957 &lt;= 'Additional Data'!$V$2, "Low", IF(K1957 &lt;= 'Additional Data'!$V$3, "Medium", "High"))</f>
        <v>Medium</v>
      </c>
      <c r="BL1957" t="str">
        <f>IF(L1957 &lt;= 'Additional Data'!$AA$2, "Low", IF(L1957 &lt;= 'Additional Data'!$AA$3, "Medium", "High"))</f>
        <v>Medium</v>
      </c>
      <c r="BM1957">
        <v>1956</v>
      </c>
    </row>
    <row r="1958" spans="1:65" x14ac:dyDescent="0.25">
      <c r="A1958">
        <v>94642</v>
      </c>
      <c r="B1958" t="str">
        <f>IF(A1958 &lt;= 'Additional Data'!$B$2,"Low", IF(A1958 &lt;='Additional Data'!$B$3, "Medium", "High"))</f>
        <v>High</v>
      </c>
      <c r="C1958">
        <v>0</v>
      </c>
      <c r="D1958">
        <v>0</v>
      </c>
      <c r="E1958">
        <v>35</v>
      </c>
      <c r="F1958" t="str">
        <f t="shared" si="270"/>
        <v>Mid</v>
      </c>
      <c r="G1958">
        <v>879</v>
      </c>
      <c r="H1958">
        <v>143</v>
      </c>
      <c r="I1958">
        <v>797</v>
      </c>
      <c r="J1958">
        <v>106</v>
      </c>
      <c r="K1958">
        <v>143</v>
      </c>
      <c r="L1958">
        <v>143</v>
      </c>
      <c r="M1958">
        <f>INDEX('Additional Data'!$H$2:$M$2, MATCH(MAX(G1958:L1958), G1958:L1958,0))</f>
        <v>0</v>
      </c>
      <c r="N1958">
        <v>0</v>
      </c>
      <c r="O1958">
        <v>5</v>
      </c>
      <c r="P1958">
        <v>7</v>
      </c>
      <c r="Q1958">
        <v>9</v>
      </c>
      <c r="R1958">
        <v>1</v>
      </c>
      <c r="S1958">
        <v>0</v>
      </c>
      <c r="T1958">
        <v>0</v>
      </c>
      <c r="U1958">
        <v>1</v>
      </c>
      <c r="V1958">
        <v>1</v>
      </c>
      <c r="W1958">
        <v>0</v>
      </c>
      <c r="X1958">
        <v>0</v>
      </c>
      <c r="Y1958">
        <v>3</v>
      </c>
      <c r="Z1958">
        <v>11</v>
      </c>
      <c r="AA1958">
        <v>0</v>
      </c>
      <c r="AB1958">
        <v>69</v>
      </c>
      <c r="AC1958" t="str" cm="1">
        <f t="array" ref="AC1958">_xlfn.IFS(AB1958 &lt; 30, "&lt; 30", AB1958 &lt; 40, "30-39", AB1958 &lt; 50, "40-49", AB1958 &gt;= 50, "50+")</f>
        <v>50+</v>
      </c>
      <c r="AD1958">
        <v>2296</v>
      </c>
      <c r="AE1958">
        <v>0</v>
      </c>
      <c r="AF1958">
        <v>1</v>
      </c>
      <c r="AG1958">
        <v>0</v>
      </c>
      <c r="AH1958">
        <v>0</v>
      </c>
      <c r="AI1958">
        <v>0</v>
      </c>
      <c r="AJ1958" t="str" cm="1">
        <f t="array" ref="AJ195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5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58">
        <v>0</v>
      </c>
      <c r="AM1958">
        <v>0</v>
      </c>
      <c r="AN1958">
        <v>1</v>
      </c>
      <c r="AO1958">
        <v>0</v>
      </c>
      <c r="AP1958">
        <v>0</v>
      </c>
      <c r="AQ1958" t="str" cm="1">
        <f t="array" ref="AQ195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58" t="str" cm="1">
        <f t="array" ref="AR195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58">
        <v>2068</v>
      </c>
      <c r="AT1958">
        <v>1925</v>
      </c>
      <c r="AU1958">
        <v>2</v>
      </c>
      <c r="AV1958">
        <v>0</v>
      </c>
      <c r="AW1958" t="s">
        <v>43</v>
      </c>
      <c r="AX1958" t="s">
        <v>13</v>
      </c>
      <c r="AY1958" t="str">
        <f t="shared" si="271"/>
        <v>Store</v>
      </c>
      <c r="AZ1958">
        <v>21</v>
      </c>
      <c r="BA1958" t="s">
        <v>48</v>
      </c>
      <c r="BB1958">
        <f t="shared" si="272"/>
        <v>21</v>
      </c>
      <c r="BC1958">
        <f t="shared" si="273"/>
        <v>2211</v>
      </c>
      <c r="BD1958">
        <f t="shared" si="274"/>
        <v>7</v>
      </c>
      <c r="BE1958">
        <f t="shared" si="275"/>
        <v>8</v>
      </c>
      <c r="BF1958">
        <f t="shared" si="276"/>
        <v>9</v>
      </c>
      <c r="BG1958">
        <f t="shared" si="277"/>
        <v>24</v>
      </c>
      <c r="BH1958">
        <f t="shared" si="278"/>
        <v>9</v>
      </c>
      <c r="BI1958" t="str">
        <f>VLOOKUP(BH1958,'Additional Data'!$E$1:$F$12,2,FALSE)</f>
        <v>Top Customer</v>
      </c>
      <c r="BJ1958" t="str">
        <f>IF(G1958 &lt;= 'Additional Data'!$Q$2, "Low", IF(G1958 &lt;= 'Additional Data'!$Q$3, "Medium", "High"))</f>
        <v>High</v>
      </c>
      <c r="BK1958" t="str">
        <f>IF(K1958 &lt;= 'Additional Data'!$V$2, "Low", IF(K1958 &lt;= 'Additional Data'!$V$3, "Medium", "High"))</f>
        <v>High</v>
      </c>
      <c r="BL1958" t="str">
        <f>IF(L1958 &lt;= 'Additional Data'!$AA$2, "Low", IF(L1958 &lt;= 'Additional Data'!$AA$3, "Medium", "High"))</f>
        <v>High</v>
      </c>
      <c r="BM1958">
        <v>1957</v>
      </c>
    </row>
    <row r="1959" spans="1:65" x14ac:dyDescent="0.25">
      <c r="A1959">
        <v>58646</v>
      </c>
      <c r="B1959" t="str">
        <f>IF(A1959 &lt;= 'Additional Data'!$B$2,"Low", IF(A1959 &lt;='Additional Data'!$B$3, "Medium", "High"))</f>
        <v>Medium</v>
      </c>
      <c r="C1959">
        <v>0</v>
      </c>
      <c r="D1959">
        <v>1</v>
      </c>
      <c r="E1959">
        <v>3</v>
      </c>
      <c r="F1959" t="str">
        <f t="shared" si="270"/>
        <v>Very Recent</v>
      </c>
      <c r="G1959">
        <v>62</v>
      </c>
      <c r="H1959">
        <v>1</v>
      </c>
      <c r="I1959">
        <v>44</v>
      </c>
      <c r="J1959">
        <v>6</v>
      </c>
      <c r="K1959">
        <v>5</v>
      </c>
      <c r="L1959">
        <v>22</v>
      </c>
      <c r="M1959">
        <f>INDEX('Additional Data'!$H$2:$M$2, MATCH(MAX(G1959:L1959), G1959:L1959,0))</f>
        <v>0</v>
      </c>
      <c r="N1959">
        <v>1</v>
      </c>
      <c r="O1959">
        <v>2</v>
      </c>
      <c r="P1959">
        <v>1</v>
      </c>
      <c r="Q1959">
        <v>4</v>
      </c>
      <c r="R1959">
        <v>4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3</v>
      </c>
      <c r="Z1959">
        <v>11</v>
      </c>
      <c r="AA1959">
        <v>0</v>
      </c>
      <c r="AB1959">
        <v>58</v>
      </c>
      <c r="AC1959" t="str" cm="1">
        <f t="array" ref="AC1959">_xlfn.IFS(AB1959 &lt; 30, "&lt; 30", AB1959 &lt; 40, "30-39", AB1959 &lt; 50, "40-49", AB1959 &gt;= 50, "50+")</f>
        <v>50+</v>
      </c>
      <c r="AD1959">
        <v>2543</v>
      </c>
      <c r="AE1959">
        <v>0</v>
      </c>
      <c r="AF1959">
        <v>1</v>
      </c>
      <c r="AG1959">
        <v>0</v>
      </c>
      <c r="AH1959">
        <v>0</v>
      </c>
      <c r="AI1959">
        <v>0</v>
      </c>
      <c r="AJ1959" t="str" cm="1">
        <f t="array" ref="AJ195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5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59">
        <v>0</v>
      </c>
      <c r="AM1959">
        <v>0</v>
      </c>
      <c r="AN1959">
        <v>0</v>
      </c>
      <c r="AO1959">
        <v>1</v>
      </c>
      <c r="AP1959">
        <v>0</v>
      </c>
      <c r="AQ1959" t="str" cm="1">
        <f t="array" ref="AQ195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959" t="str" cm="1">
        <f t="array" ref="AR195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59">
        <v>118</v>
      </c>
      <c r="AT1959">
        <v>96</v>
      </c>
      <c r="AU1959">
        <v>0</v>
      </c>
      <c r="AV1959">
        <v>1</v>
      </c>
      <c r="AW1959" t="s">
        <v>47</v>
      </c>
      <c r="AX1959" t="s">
        <v>13</v>
      </c>
      <c r="AY1959" t="str">
        <f t="shared" si="271"/>
        <v>Store</v>
      </c>
      <c r="AZ1959">
        <v>7</v>
      </c>
      <c r="BA1959" t="s">
        <v>44</v>
      </c>
      <c r="BB1959">
        <f t="shared" si="272"/>
        <v>7</v>
      </c>
      <c r="BC1959">
        <f t="shared" si="273"/>
        <v>140</v>
      </c>
      <c r="BD1959">
        <f t="shared" si="274"/>
        <v>10</v>
      </c>
      <c r="BE1959">
        <f t="shared" si="275"/>
        <v>3</v>
      </c>
      <c r="BF1959">
        <f t="shared" si="276"/>
        <v>3</v>
      </c>
      <c r="BG1959">
        <f t="shared" si="277"/>
        <v>16</v>
      </c>
      <c r="BH1959">
        <f t="shared" si="278"/>
        <v>5</v>
      </c>
      <c r="BI1959" t="str">
        <f>VLOOKUP(BH1959,'Additional Data'!$E$1:$F$12,2,FALSE)</f>
        <v>Loyal Customer</v>
      </c>
      <c r="BJ1959" t="str">
        <f>IF(G1959 &lt;= 'Additional Data'!$Q$2, "Low", IF(G1959 &lt;= 'Additional Data'!$Q$3, "Medium", "High"))</f>
        <v>Medium</v>
      </c>
      <c r="BK1959" t="str">
        <f>IF(K1959 &lt;= 'Additional Data'!$V$2, "Low", IF(K1959 &lt;= 'Additional Data'!$V$3, "Medium", "High"))</f>
        <v>Medium</v>
      </c>
      <c r="BL1959" t="str">
        <f>IF(L1959 &lt;= 'Additional Data'!$AA$2, "Low", IF(L1959 &lt;= 'Additional Data'!$AA$3, "Medium", "High"))</f>
        <v>Medium</v>
      </c>
      <c r="BM1959">
        <v>1958</v>
      </c>
    </row>
    <row r="1960" spans="1:65" x14ac:dyDescent="0.25">
      <c r="A1960">
        <v>53201</v>
      </c>
      <c r="B1960" t="str">
        <f>IF(A1960 &lt;= 'Additional Data'!$B$2,"Low", IF(A1960 &lt;='Additional Data'!$B$3, "Medium", "High"))</f>
        <v>Medium</v>
      </c>
      <c r="C1960">
        <v>1</v>
      </c>
      <c r="D1960">
        <v>1</v>
      </c>
      <c r="E1960">
        <v>49</v>
      </c>
      <c r="F1960" t="str">
        <f t="shared" si="270"/>
        <v>Mid</v>
      </c>
      <c r="G1960">
        <v>280</v>
      </c>
      <c r="H1960">
        <v>7</v>
      </c>
      <c r="I1960">
        <v>81</v>
      </c>
      <c r="J1960">
        <v>20</v>
      </c>
      <c r="K1960">
        <v>0</v>
      </c>
      <c r="L1960">
        <v>27</v>
      </c>
      <c r="M1960">
        <f>INDEX('Additional Data'!$H$2:$M$2, MATCH(MAX(G1960:L1960), G1960:L1960,0))</f>
        <v>0</v>
      </c>
      <c r="N1960">
        <v>8</v>
      </c>
      <c r="O1960">
        <v>6</v>
      </c>
      <c r="P1960">
        <v>3</v>
      </c>
      <c r="Q1960">
        <v>5</v>
      </c>
      <c r="R1960">
        <v>7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3</v>
      </c>
      <c r="Z1960">
        <v>11</v>
      </c>
      <c r="AA1960">
        <v>0</v>
      </c>
      <c r="AB1960">
        <v>45</v>
      </c>
      <c r="AC1960" t="str" cm="1">
        <f t="array" ref="AC1960">_xlfn.IFS(AB1960 &lt; 30, "&lt; 30", AB1960 &lt; 40, "30-39", AB1960 &lt; 50, "40-49", AB1960 &gt;= 50, "50+")</f>
        <v>40-49</v>
      </c>
      <c r="AD1960">
        <v>2661</v>
      </c>
      <c r="AE1960">
        <v>0</v>
      </c>
      <c r="AF1960">
        <v>0</v>
      </c>
      <c r="AG1960">
        <v>1</v>
      </c>
      <c r="AH1960">
        <v>0</v>
      </c>
      <c r="AI1960">
        <v>0</v>
      </c>
      <c r="AJ1960" t="str" cm="1">
        <f t="array" ref="AJ196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96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60">
        <v>0</v>
      </c>
      <c r="AM1960">
        <v>0</v>
      </c>
      <c r="AN1960">
        <v>1</v>
      </c>
      <c r="AO1960">
        <v>0</v>
      </c>
      <c r="AP1960">
        <v>0</v>
      </c>
      <c r="AQ1960" t="str" cm="1">
        <f t="array" ref="AQ196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60" t="str" cm="1">
        <f t="array" ref="AR196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60">
        <v>388</v>
      </c>
      <c r="AT1960">
        <v>361</v>
      </c>
      <c r="AU1960">
        <v>0</v>
      </c>
      <c r="AV1960">
        <v>2</v>
      </c>
      <c r="AW1960" t="s">
        <v>46</v>
      </c>
      <c r="AX1960" t="s">
        <v>11</v>
      </c>
      <c r="AY1960" t="str">
        <f t="shared" si="271"/>
        <v>Web</v>
      </c>
      <c r="AZ1960">
        <v>14</v>
      </c>
      <c r="BA1960" t="s">
        <v>44</v>
      </c>
      <c r="BB1960">
        <f t="shared" si="272"/>
        <v>14</v>
      </c>
      <c r="BC1960">
        <f t="shared" si="273"/>
        <v>415</v>
      </c>
      <c r="BD1960">
        <f t="shared" si="274"/>
        <v>6</v>
      </c>
      <c r="BE1960">
        <f t="shared" si="275"/>
        <v>5</v>
      </c>
      <c r="BF1960">
        <f t="shared" si="276"/>
        <v>5</v>
      </c>
      <c r="BG1960">
        <f t="shared" si="277"/>
        <v>16</v>
      </c>
      <c r="BH1960">
        <f t="shared" si="278"/>
        <v>5</v>
      </c>
      <c r="BI1960" t="str">
        <f>VLOOKUP(BH1960,'Additional Data'!$E$1:$F$12,2,FALSE)</f>
        <v>Loyal Customer</v>
      </c>
      <c r="BJ1960" t="str">
        <f>IF(G1960 &lt;= 'Additional Data'!$Q$2, "Low", IF(G1960 &lt;= 'Additional Data'!$Q$3, "Medium", "High"))</f>
        <v>Medium</v>
      </c>
      <c r="BK1960" t="str">
        <f>IF(K1960 &lt;= 'Additional Data'!$V$2, "Low", IF(K1960 &lt;= 'Additional Data'!$V$3, "Medium", "High"))</f>
        <v>Low</v>
      </c>
      <c r="BL1960" t="str">
        <f>IF(L1960 &lt;= 'Additional Data'!$AA$2, "Low", IF(L1960 &lt;= 'Additional Data'!$AA$3, "Medium", "High"))</f>
        <v>Medium</v>
      </c>
      <c r="BM1960">
        <v>1959</v>
      </c>
    </row>
    <row r="1961" spans="1:65" x14ac:dyDescent="0.25">
      <c r="A1961">
        <v>21994</v>
      </c>
      <c r="B1961" t="str">
        <f>IF(A1961 &lt;= 'Additional Data'!$B$2,"Low", IF(A1961 &lt;='Additional Data'!$B$3, "Medium", "High"))</f>
        <v>Low</v>
      </c>
      <c r="C1961">
        <v>0</v>
      </c>
      <c r="D1961">
        <v>1</v>
      </c>
      <c r="E1961">
        <v>4</v>
      </c>
      <c r="F1961" t="str">
        <f t="shared" si="270"/>
        <v>Very Recent</v>
      </c>
      <c r="G1961">
        <v>9</v>
      </c>
      <c r="H1961">
        <v>0</v>
      </c>
      <c r="I1961">
        <v>6</v>
      </c>
      <c r="J1961">
        <v>3</v>
      </c>
      <c r="K1961">
        <v>1</v>
      </c>
      <c r="L1961">
        <v>3</v>
      </c>
      <c r="M1961">
        <f>INDEX('Additional Data'!$H$2:$M$2, MATCH(MAX(G1961:L1961), G1961:L1961,0))</f>
        <v>0</v>
      </c>
      <c r="N1961">
        <v>1</v>
      </c>
      <c r="O1961">
        <v>0</v>
      </c>
      <c r="P1961">
        <v>0</v>
      </c>
      <c r="Q1961">
        <v>3</v>
      </c>
      <c r="R1961">
        <v>5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3</v>
      </c>
      <c r="Z1961">
        <v>11</v>
      </c>
      <c r="AA1961">
        <v>0</v>
      </c>
      <c r="AB1961">
        <v>63</v>
      </c>
      <c r="AC1961" t="str" cm="1">
        <f t="array" ref="AC1961">_xlfn.IFS(AB1961 &lt; 30, "&lt; 30", AB1961 &lt; 40, "30-39", AB1961 &lt; 50, "40-49", AB1961 &gt;= 50, "50+")</f>
        <v>50+</v>
      </c>
      <c r="AD1961">
        <v>2711</v>
      </c>
      <c r="AE1961">
        <v>0</v>
      </c>
      <c r="AF1961">
        <v>0</v>
      </c>
      <c r="AG1961">
        <v>0</v>
      </c>
      <c r="AH1961">
        <v>1</v>
      </c>
      <c r="AI1961">
        <v>0</v>
      </c>
      <c r="AJ1961" t="str" cm="1">
        <f t="array" ref="AJ196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96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61">
        <v>0</v>
      </c>
      <c r="AM1961">
        <v>0</v>
      </c>
      <c r="AN1961">
        <v>1</v>
      </c>
      <c r="AO1961">
        <v>0</v>
      </c>
      <c r="AP1961">
        <v>0</v>
      </c>
      <c r="AQ1961" t="str" cm="1">
        <f t="array" ref="AQ196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61" t="str" cm="1">
        <f t="array" ref="AR196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61">
        <v>19</v>
      </c>
      <c r="AT1961">
        <v>16</v>
      </c>
      <c r="AU1961">
        <v>0</v>
      </c>
      <c r="AV1961">
        <v>1</v>
      </c>
      <c r="AW1961" t="s">
        <v>45</v>
      </c>
      <c r="AX1961" t="s">
        <v>13</v>
      </c>
      <c r="AY1961" t="str">
        <f t="shared" si="271"/>
        <v>Store</v>
      </c>
      <c r="AZ1961">
        <v>3</v>
      </c>
      <c r="BA1961" t="s">
        <v>44</v>
      </c>
      <c r="BB1961">
        <f t="shared" si="272"/>
        <v>3</v>
      </c>
      <c r="BC1961">
        <f t="shared" si="273"/>
        <v>22</v>
      </c>
      <c r="BD1961">
        <f t="shared" si="274"/>
        <v>10</v>
      </c>
      <c r="BE1961">
        <f t="shared" si="275"/>
        <v>0</v>
      </c>
      <c r="BF1961">
        <f t="shared" si="276"/>
        <v>0</v>
      </c>
      <c r="BG1961">
        <f t="shared" si="277"/>
        <v>10</v>
      </c>
      <c r="BH1961">
        <f t="shared" si="278"/>
        <v>2</v>
      </c>
      <c r="BI1961" t="str">
        <f>VLOOKUP(BH1961,'Additional Data'!$E$1:$F$12,2,FALSE)</f>
        <v>Churned Customer</v>
      </c>
      <c r="BJ1961" t="str">
        <f>IF(G1961 &lt;= 'Additional Data'!$Q$2, "Low", IF(G1961 &lt;= 'Additional Data'!$Q$3, "Medium", "High"))</f>
        <v>Low</v>
      </c>
      <c r="BK1961" t="str">
        <f>IF(K1961 &lt;= 'Additional Data'!$V$2, "Low", IF(K1961 &lt;= 'Additional Data'!$V$3, "Medium", "High"))</f>
        <v>Low</v>
      </c>
      <c r="BL1961" t="str">
        <f>IF(L1961 &lt;= 'Additional Data'!$AA$2, "Low", IF(L1961 &lt;= 'Additional Data'!$AA$3, "Medium", "High"))</f>
        <v>Low</v>
      </c>
      <c r="BM1961">
        <v>1960</v>
      </c>
    </row>
    <row r="1962" spans="1:65" x14ac:dyDescent="0.25">
      <c r="A1962">
        <v>57113</v>
      </c>
      <c r="B1962" t="str">
        <f>IF(A1962 &lt;= 'Additional Data'!$B$2,"Low", IF(A1962 &lt;='Additional Data'!$B$3, "Medium", "High"))</f>
        <v>Medium</v>
      </c>
      <c r="C1962">
        <v>1</v>
      </c>
      <c r="D1962">
        <v>1</v>
      </c>
      <c r="E1962">
        <v>45</v>
      </c>
      <c r="F1962" t="str">
        <f t="shared" si="270"/>
        <v>Mid</v>
      </c>
      <c r="G1962">
        <v>182</v>
      </c>
      <c r="H1962">
        <v>4</v>
      </c>
      <c r="I1962">
        <v>33</v>
      </c>
      <c r="J1962">
        <v>0</v>
      </c>
      <c r="K1962">
        <v>2</v>
      </c>
      <c r="L1962">
        <v>42</v>
      </c>
      <c r="M1962">
        <f>INDEX('Additional Data'!$H$2:$M$2, MATCH(MAX(G1962:L1962), G1962:L1962,0))</f>
        <v>0</v>
      </c>
      <c r="N1962">
        <v>6</v>
      </c>
      <c r="O1962">
        <v>4</v>
      </c>
      <c r="P1962">
        <v>1</v>
      </c>
      <c r="Q1962">
        <v>5</v>
      </c>
      <c r="R1962">
        <v>7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3</v>
      </c>
      <c r="Z1962">
        <v>11</v>
      </c>
      <c r="AA1962">
        <v>0</v>
      </c>
      <c r="AB1962">
        <v>42</v>
      </c>
      <c r="AC1962" t="str" cm="1">
        <f t="array" ref="AC1962">_xlfn.IFS(AB1962 &lt; 30, "&lt; 30", AB1962 &lt; 40, "30-39", AB1962 &lt; 50, "40-49", AB1962 &gt;= 50, "50+")</f>
        <v>40-49</v>
      </c>
      <c r="AD1962">
        <v>2667</v>
      </c>
      <c r="AE1962">
        <v>0</v>
      </c>
      <c r="AF1962">
        <v>1</v>
      </c>
      <c r="AG1962">
        <v>0</v>
      </c>
      <c r="AH1962">
        <v>0</v>
      </c>
      <c r="AI1962">
        <v>0</v>
      </c>
      <c r="AJ1962" t="str" cm="1">
        <f t="array" ref="AJ196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6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62">
        <v>0</v>
      </c>
      <c r="AM1962">
        <v>0</v>
      </c>
      <c r="AN1962">
        <v>1</v>
      </c>
      <c r="AO1962">
        <v>0</v>
      </c>
      <c r="AP1962">
        <v>0</v>
      </c>
      <c r="AQ1962" t="str" cm="1">
        <f t="array" ref="AQ196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62" t="str" cm="1">
        <f t="array" ref="AR196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62">
        <v>221</v>
      </c>
      <c r="AT1962">
        <v>179</v>
      </c>
      <c r="AU1962">
        <v>0</v>
      </c>
      <c r="AV1962">
        <v>2</v>
      </c>
      <c r="AW1962" t="s">
        <v>47</v>
      </c>
      <c r="AX1962" t="s">
        <v>13</v>
      </c>
      <c r="AY1962" t="str">
        <f t="shared" si="271"/>
        <v>Store</v>
      </c>
      <c r="AZ1962">
        <v>10</v>
      </c>
      <c r="BA1962" t="s">
        <v>44</v>
      </c>
      <c r="BB1962">
        <f t="shared" si="272"/>
        <v>10</v>
      </c>
      <c r="BC1962">
        <f t="shared" si="273"/>
        <v>263</v>
      </c>
      <c r="BD1962">
        <f t="shared" si="274"/>
        <v>6</v>
      </c>
      <c r="BE1962">
        <f t="shared" si="275"/>
        <v>4</v>
      </c>
      <c r="BF1962">
        <f t="shared" si="276"/>
        <v>4</v>
      </c>
      <c r="BG1962">
        <f t="shared" si="277"/>
        <v>14</v>
      </c>
      <c r="BH1962">
        <f t="shared" si="278"/>
        <v>4</v>
      </c>
      <c r="BI1962" t="str">
        <f>VLOOKUP(BH1962,'Additional Data'!$E$1:$F$12,2,FALSE)</f>
        <v>At Risk</v>
      </c>
      <c r="BJ1962" t="str">
        <f>IF(G1962 &lt;= 'Additional Data'!$Q$2, "Low", IF(G1962 &lt;= 'Additional Data'!$Q$3, "Medium", "High"))</f>
        <v>Medium</v>
      </c>
      <c r="BK1962" t="str">
        <f>IF(K1962 &lt;= 'Additional Data'!$V$2, "Low", IF(K1962 &lt;= 'Additional Data'!$V$3, "Medium", "High"))</f>
        <v>Medium</v>
      </c>
      <c r="BL1962" t="str">
        <f>IF(L1962 &lt;= 'Additional Data'!$AA$2, "Low", IF(L1962 &lt;= 'Additional Data'!$AA$3, "Medium", "High"))</f>
        <v>Medium</v>
      </c>
      <c r="BM1962">
        <v>1961</v>
      </c>
    </row>
    <row r="1963" spans="1:65" x14ac:dyDescent="0.25">
      <c r="A1963">
        <v>51373</v>
      </c>
      <c r="B1963" t="str">
        <f>IF(A1963 &lt;= 'Additional Data'!$B$2,"Low", IF(A1963 &lt;='Additional Data'!$B$3, "Medium", "High"))</f>
        <v>Medium</v>
      </c>
      <c r="C1963">
        <v>0</v>
      </c>
      <c r="D1963">
        <v>0</v>
      </c>
      <c r="E1963">
        <v>37</v>
      </c>
      <c r="F1963" t="str">
        <f t="shared" si="270"/>
        <v>Mid</v>
      </c>
      <c r="G1963">
        <v>83</v>
      </c>
      <c r="H1963">
        <v>2</v>
      </c>
      <c r="I1963">
        <v>101</v>
      </c>
      <c r="J1963">
        <v>64</v>
      </c>
      <c r="K1963">
        <v>26</v>
      </c>
      <c r="L1963">
        <v>117</v>
      </c>
      <c r="M1963">
        <f>INDEX('Additional Data'!$H$2:$M$2, MATCH(MAX(G1963:L1963), G1963:L1963,0))</f>
        <v>0</v>
      </c>
      <c r="N1963">
        <v>1</v>
      </c>
      <c r="O1963">
        <v>3</v>
      </c>
      <c r="P1963">
        <v>5</v>
      </c>
      <c r="Q1963">
        <v>3</v>
      </c>
      <c r="R1963">
        <v>4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3</v>
      </c>
      <c r="Z1963">
        <v>11</v>
      </c>
      <c r="AA1963">
        <v>0</v>
      </c>
      <c r="AB1963">
        <v>29</v>
      </c>
      <c r="AC1963" t="str" cm="1">
        <f t="array" ref="AC1963">_xlfn.IFS(AB1963 &lt; 30, "&lt; 30", AB1963 &lt; 40, "30-39", AB1963 &lt; 50, "40-49", AB1963 &gt;= 50, "50+")</f>
        <v>&lt; 30</v>
      </c>
      <c r="AD1963">
        <v>2531</v>
      </c>
      <c r="AE1963">
        <v>0</v>
      </c>
      <c r="AF1963">
        <v>1</v>
      </c>
      <c r="AG1963">
        <v>0</v>
      </c>
      <c r="AH1963">
        <v>0</v>
      </c>
      <c r="AI1963">
        <v>0</v>
      </c>
      <c r="AJ1963" t="str" cm="1">
        <f t="array" ref="AJ196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6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63">
        <v>0</v>
      </c>
      <c r="AM1963">
        <v>0</v>
      </c>
      <c r="AN1963">
        <v>1</v>
      </c>
      <c r="AO1963">
        <v>0</v>
      </c>
      <c r="AP1963">
        <v>0</v>
      </c>
      <c r="AQ1963" t="str" cm="1">
        <f t="array" ref="AQ196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63" t="str" cm="1">
        <f t="array" ref="AR196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63">
        <v>276</v>
      </c>
      <c r="AT1963">
        <v>159</v>
      </c>
      <c r="AU1963">
        <v>0</v>
      </c>
      <c r="AV1963">
        <v>0</v>
      </c>
      <c r="AW1963" t="s">
        <v>47</v>
      </c>
      <c r="AX1963" t="s">
        <v>12</v>
      </c>
      <c r="AY1963" t="str">
        <f t="shared" si="271"/>
        <v>Catalog</v>
      </c>
      <c r="AZ1963">
        <v>11</v>
      </c>
      <c r="BA1963" t="s">
        <v>44</v>
      </c>
      <c r="BB1963">
        <f t="shared" si="272"/>
        <v>11</v>
      </c>
      <c r="BC1963">
        <f t="shared" si="273"/>
        <v>393</v>
      </c>
      <c r="BD1963">
        <f t="shared" si="274"/>
        <v>7</v>
      </c>
      <c r="BE1963">
        <f t="shared" si="275"/>
        <v>4</v>
      </c>
      <c r="BF1963">
        <f t="shared" si="276"/>
        <v>4</v>
      </c>
      <c r="BG1963">
        <f t="shared" si="277"/>
        <v>15</v>
      </c>
      <c r="BH1963">
        <f t="shared" si="278"/>
        <v>4</v>
      </c>
      <c r="BI1963" t="str">
        <f>VLOOKUP(BH1963,'Additional Data'!$E$1:$F$12,2,FALSE)</f>
        <v>At Risk</v>
      </c>
      <c r="BJ1963" t="str">
        <f>IF(G1963 &lt;= 'Additional Data'!$Q$2, "Low", IF(G1963 &lt;= 'Additional Data'!$Q$3, "Medium", "High"))</f>
        <v>Medium</v>
      </c>
      <c r="BK1963" t="str">
        <f>IF(K1963 &lt;= 'Additional Data'!$V$2, "Low", IF(K1963 &lt;= 'Additional Data'!$V$3, "Medium", "High"))</f>
        <v>Medium</v>
      </c>
      <c r="BL1963" t="str">
        <f>IF(L1963 &lt;= 'Additional Data'!$AA$2, "Low", IF(L1963 &lt;= 'Additional Data'!$AA$3, "Medium", "High"))</f>
        <v>High</v>
      </c>
      <c r="BM1963">
        <v>1962</v>
      </c>
    </row>
    <row r="1964" spans="1:65" x14ac:dyDescent="0.25">
      <c r="A1964">
        <v>23477</v>
      </c>
      <c r="B1964" t="str">
        <f>IF(A1964 &lt;= 'Additional Data'!$B$2,"Low", IF(A1964 &lt;='Additional Data'!$B$3, "Medium", "High"))</f>
        <v>Low</v>
      </c>
      <c r="C1964">
        <v>1</v>
      </c>
      <c r="D1964">
        <v>0</v>
      </c>
      <c r="E1964">
        <v>39</v>
      </c>
      <c r="F1964" t="str">
        <f t="shared" si="270"/>
        <v>Mid</v>
      </c>
      <c r="G1964">
        <v>38</v>
      </c>
      <c r="H1964">
        <v>15</v>
      </c>
      <c r="I1964">
        <v>54</v>
      </c>
      <c r="J1964">
        <v>3</v>
      </c>
      <c r="K1964">
        <v>8</v>
      </c>
      <c r="L1964">
        <v>29</v>
      </c>
      <c r="M1964">
        <f>INDEX('Additional Data'!$H$2:$M$2, MATCH(MAX(G1964:L1964), G1964:L1964,0))</f>
        <v>0</v>
      </c>
      <c r="N1964">
        <v>3</v>
      </c>
      <c r="O1964">
        <v>3</v>
      </c>
      <c r="P1964">
        <v>0</v>
      </c>
      <c r="Q1964">
        <v>4</v>
      </c>
      <c r="R1964">
        <v>8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3</v>
      </c>
      <c r="Z1964">
        <v>11</v>
      </c>
      <c r="AA1964">
        <v>0</v>
      </c>
      <c r="AB1964">
        <v>34</v>
      </c>
      <c r="AC1964" t="str" cm="1">
        <f t="array" ref="AC1964">_xlfn.IFS(AB1964 &lt; 30, "&lt; 30", AB1964 &lt; 40, "30-39", AB1964 &lt; 50, "40-49", AB1964 &gt;= 50, "50+")</f>
        <v>30-39</v>
      </c>
      <c r="AD1964">
        <v>2410</v>
      </c>
      <c r="AE1964">
        <v>0</v>
      </c>
      <c r="AF1964">
        <v>1</v>
      </c>
      <c r="AG1964">
        <v>0</v>
      </c>
      <c r="AH1964">
        <v>0</v>
      </c>
      <c r="AI1964">
        <v>0</v>
      </c>
      <c r="AJ1964" t="str" cm="1">
        <f t="array" ref="AJ196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6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64">
        <v>0</v>
      </c>
      <c r="AM1964">
        <v>0</v>
      </c>
      <c r="AN1964">
        <v>1</v>
      </c>
      <c r="AO1964">
        <v>0</v>
      </c>
      <c r="AP1964">
        <v>0</v>
      </c>
      <c r="AQ1964" t="str" cm="1">
        <f t="array" ref="AQ196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64" t="str" cm="1">
        <f t="array" ref="AR196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64">
        <v>118</v>
      </c>
      <c r="AT1964">
        <v>89</v>
      </c>
      <c r="AU1964">
        <v>0</v>
      </c>
      <c r="AV1964">
        <v>1</v>
      </c>
      <c r="AW1964" t="s">
        <v>47</v>
      </c>
      <c r="AX1964" t="s">
        <v>13</v>
      </c>
      <c r="AY1964" t="str">
        <f t="shared" si="271"/>
        <v>Store</v>
      </c>
      <c r="AZ1964">
        <v>7</v>
      </c>
      <c r="BA1964" t="s">
        <v>44</v>
      </c>
      <c r="BB1964">
        <f t="shared" si="272"/>
        <v>7</v>
      </c>
      <c r="BC1964">
        <f t="shared" si="273"/>
        <v>147</v>
      </c>
      <c r="BD1964">
        <f t="shared" si="274"/>
        <v>7</v>
      </c>
      <c r="BE1964">
        <f t="shared" si="275"/>
        <v>3</v>
      </c>
      <c r="BF1964">
        <f t="shared" si="276"/>
        <v>3</v>
      </c>
      <c r="BG1964">
        <f t="shared" si="277"/>
        <v>13</v>
      </c>
      <c r="BH1964">
        <f t="shared" si="278"/>
        <v>3</v>
      </c>
      <c r="BI1964" t="str">
        <f>VLOOKUP(BH1964,'Additional Data'!$E$1:$F$12,2,FALSE)</f>
        <v>At Risk</v>
      </c>
      <c r="BJ1964" t="str">
        <f>IF(G1964 &lt;= 'Additional Data'!$Q$2, "Low", IF(G1964 &lt;= 'Additional Data'!$Q$3, "Medium", "High"))</f>
        <v>Medium</v>
      </c>
      <c r="BK1964" t="str">
        <f>IF(K1964 &lt;= 'Additional Data'!$V$2, "Low", IF(K1964 &lt;= 'Additional Data'!$V$3, "Medium", "High"))</f>
        <v>Medium</v>
      </c>
      <c r="BL1964" t="str">
        <f>IF(L1964 &lt;= 'Additional Data'!$AA$2, "Low", IF(L1964 &lt;= 'Additional Data'!$AA$3, "Medium", "High"))</f>
        <v>Medium</v>
      </c>
      <c r="BM1964">
        <v>1963</v>
      </c>
    </row>
    <row r="1965" spans="1:65" x14ac:dyDescent="0.25">
      <c r="A1965">
        <v>58116</v>
      </c>
      <c r="B1965" t="str">
        <f>IF(A1965 &lt;= 'Additional Data'!$B$2,"Low", IF(A1965 &lt;='Additional Data'!$B$3, "Medium", "High"))</f>
        <v>Medium</v>
      </c>
      <c r="C1965">
        <v>0</v>
      </c>
      <c r="D1965">
        <v>1</v>
      </c>
      <c r="E1965">
        <v>38</v>
      </c>
      <c r="F1965" t="str">
        <f t="shared" si="270"/>
        <v>Mid</v>
      </c>
      <c r="G1965">
        <v>228</v>
      </c>
      <c r="H1965">
        <v>19</v>
      </c>
      <c r="I1965">
        <v>130</v>
      </c>
      <c r="J1965">
        <v>4</v>
      </c>
      <c r="K1965">
        <v>11</v>
      </c>
      <c r="L1965">
        <v>51</v>
      </c>
      <c r="M1965">
        <f>INDEX('Additional Data'!$H$2:$M$2, MATCH(MAX(G1965:L1965), G1965:L1965,0))</f>
        <v>0</v>
      </c>
      <c r="N1965">
        <v>2</v>
      </c>
      <c r="O1965">
        <v>3</v>
      </c>
      <c r="P1965">
        <v>3</v>
      </c>
      <c r="Q1965">
        <v>8</v>
      </c>
      <c r="R1965">
        <v>2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3</v>
      </c>
      <c r="Z1965">
        <v>11</v>
      </c>
      <c r="AA1965">
        <v>0</v>
      </c>
      <c r="AB1965">
        <v>64</v>
      </c>
      <c r="AC1965" t="str" cm="1">
        <f t="array" ref="AC1965">_xlfn.IFS(AB1965 &lt; 30, "&lt; 30", AB1965 &lt; 40, "30-39", AB1965 &lt; 50, "40-49", AB1965 &gt;= 50, "50+")</f>
        <v>50+</v>
      </c>
      <c r="AD1965">
        <v>2236</v>
      </c>
      <c r="AE1965">
        <v>0</v>
      </c>
      <c r="AF1965">
        <v>1</v>
      </c>
      <c r="AG1965">
        <v>0</v>
      </c>
      <c r="AH1965">
        <v>0</v>
      </c>
      <c r="AI1965">
        <v>0</v>
      </c>
      <c r="AJ1965" t="str" cm="1">
        <f t="array" ref="AJ196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6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65">
        <v>0</v>
      </c>
      <c r="AM1965">
        <v>0</v>
      </c>
      <c r="AN1965">
        <v>1</v>
      </c>
      <c r="AO1965">
        <v>0</v>
      </c>
      <c r="AP1965">
        <v>0</v>
      </c>
      <c r="AQ1965" t="str" cm="1">
        <f t="array" ref="AQ196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65" t="str" cm="1">
        <f t="array" ref="AR196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65">
        <v>392</v>
      </c>
      <c r="AT1965">
        <v>341</v>
      </c>
      <c r="AU1965">
        <v>0</v>
      </c>
      <c r="AV1965">
        <v>1</v>
      </c>
      <c r="AW1965" t="s">
        <v>46</v>
      </c>
      <c r="AX1965" t="s">
        <v>13</v>
      </c>
      <c r="AY1965" t="str">
        <f t="shared" si="271"/>
        <v>Store</v>
      </c>
      <c r="AZ1965">
        <v>14</v>
      </c>
      <c r="BA1965" t="s">
        <v>44</v>
      </c>
      <c r="BB1965">
        <f t="shared" si="272"/>
        <v>14</v>
      </c>
      <c r="BC1965">
        <f t="shared" si="273"/>
        <v>443</v>
      </c>
      <c r="BD1965">
        <f t="shared" si="274"/>
        <v>7</v>
      </c>
      <c r="BE1965">
        <f t="shared" si="275"/>
        <v>5</v>
      </c>
      <c r="BF1965">
        <f t="shared" si="276"/>
        <v>5</v>
      </c>
      <c r="BG1965">
        <f t="shared" si="277"/>
        <v>17</v>
      </c>
      <c r="BH1965">
        <f t="shared" si="278"/>
        <v>5</v>
      </c>
      <c r="BI1965" t="str">
        <f>VLOOKUP(BH1965,'Additional Data'!$E$1:$F$12,2,FALSE)</f>
        <v>Loyal Customer</v>
      </c>
      <c r="BJ1965" t="str">
        <f>IF(G1965 &lt;= 'Additional Data'!$Q$2, "Low", IF(G1965 &lt;= 'Additional Data'!$Q$3, "Medium", "High"))</f>
        <v>Medium</v>
      </c>
      <c r="BK1965" t="str">
        <f>IF(K1965 &lt;= 'Additional Data'!$V$2, "Low", IF(K1965 &lt;= 'Additional Data'!$V$3, "Medium", "High"))</f>
        <v>Medium</v>
      </c>
      <c r="BL1965" t="str">
        <f>IF(L1965 &lt;= 'Additional Data'!$AA$2, "Low", IF(L1965 &lt;= 'Additional Data'!$AA$3, "Medium", "High"))</f>
        <v>Medium</v>
      </c>
      <c r="BM1965">
        <v>1964</v>
      </c>
    </row>
    <row r="1966" spans="1:65" x14ac:dyDescent="0.25">
      <c r="A1966">
        <v>72968</v>
      </c>
      <c r="B1966" t="str">
        <f>IF(A1966 &lt;= 'Additional Data'!$B$2,"Low", IF(A1966 &lt;='Additional Data'!$B$3, "Medium", "High"))</f>
        <v>High</v>
      </c>
      <c r="C1966">
        <v>0</v>
      </c>
      <c r="D1966">
        <v>0</v>
      </c>
      <c r="E1966">
        <v>8</v>
      </c>
      <c r="F1966" t="str">
        <f t="shared" si="270"/>
        <v>Recent</v>
      </c>
      <c r="G1966">
        <v>1092</v>
      </c>
      <c r="H1966">
        <v>37</v>
      </c>
      <c r="I1966">
        <v>592</v>
      </c>
      <c r="J1966">
        <v>145</v>
      </c>
      <c r="K1966">
        <v>37</v>
      </c>
      <c r="L1966">
        <v>55</v>
      </c>
      <c r="M1966">
        <f>INDEX('Additional Data'!$H$2:$M$2, MATCH(MAX(G1966:L1966), G1966:L1966,0))</f>
        <v>0</v>
      </c>
      <c r="N1966">
        <v>1</v>
      </c>
      <c r="O1966">
        <v>5</v>
      </c>
      <c r="P1966">
        <v>5</v>
      </c>
      <c r="Q1966">
        <v>8</v>
      </c>
      <c r="R1966">
        <v>3</v>
      </c>
      <c r="S1966">
        <v>0</v>
      </c>
      <c r="T1966">
        <v>0</v>
      </c>
      <c r="U1966">
        <v>0</v>
      </c>
      <c r="V1966">
        <v>1</v>
      </c>
      <c r="W1966">
        <v>0</v>
      </c>
      <c r="X1966">
        <v>0</v>
      </c>
      <c r="Y1966">
        <v>3</v>
      </c>
      <c r="Z1966">
        <v>11</v>
      </c>
      <c r="AA1966">
        <v>1</v>
      </c>
      <c r="AB1966">
        <v>57</v>
      </c>
      <c r="AC1966" t="str" cm="1">
        <f t="array" ref="AC1966">_xlfn.IFS(AB1966 &lt; 30, "&lt; 30", AB1966 &lt; 40, "30-39", AB1966 &lt; 50, "40-49", AB1966 &gt;= 50, "50+")</f>
        <v>50+</v>
      </c>
      <c r="AD1966">
        <v>2354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 t="str" cm="1">
        <f t="array" ref="AJ196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96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66">
        <v>0</v>
      </c>
      <c r="AM1966">
        <v>0</v>
      </c>
      <c r="AN1966">
        <v>0</v>
      </c>
      <c r="AO1966">
        <v>0</v>
      </c>
      <c r="AP1966">
        <v>1</v>
      </c>
      <c r="AQ1966" t="str" cm="1">
        <f t="array" ref="AQ196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966" t="str" cm="1">
        <f t="array" ref="AR196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66">
        <v>1903</v>
      </c>
      <c r="AT1966">
        <v>1848</v>
      </c>
      <c r="AU1966">
        <v>1</v>
      </c>
      <c r="AV1966">
        <v>0</v>
      </c>
      <c r="AW1966" t="s">
        <v>43</v>
      </c>
      <c r="AX1966" t="s">
        <v>13</v>
      </c>
      <c r="AY1966" t="str">
        <f t="shared" si="271"/>
        <v>Store</v>
      </c>
      <c r="AZ1966">
        <v>18</v>
      </c>
      <c r="BA1966" t="s">
        <v>48</v>
      </c>
      <c r="BB1966">
        <f t="shared" si="272"/>
        <v>18</v>
      </c>
      <c r="BC1966">
        <f t="shared" si="273"/>
        <v>1958</v>
      </c>
      <c r="BD1966">
        <f t="shared" si="274"/>
        <v>10</v>
      </c>
      <c r="BE1966">
        <f t="shared" si="275"/>
        <v>7</v>
      </c>
      <c r="BF1966">
        <f t="shared" si="276"/>
        <v>9</v>
      </c>
      <c r="BG1966">
        <f t="shared" si="277"/>
        <v>26</v>
      </c>
      <c r="BH1966">
        <f t="shared" si="278"/>
        <v>9</v>
      </c>
      <c r="BI1966" t="str">
        <f>VLOOKUP(BH1966,'Additional Data'!$E$1:$F$12,2,FALSE)</f>
        <v>Top Customer</v>
      </c>
      <c r="BJ1966" t="str">
        <f>IF(G1966 &lt;= 'Additional Data'!$Q$2, "Low", IF(G1966 &lt;= 'Additional Data'!$Q$3, "Medium", "High"))</f>
        <v>High</v>
      </c>
      <c r="BK1966" t="str">
        <f>IF(K1966 &lt;= 'Additional Data'!$V$2, "Low", IF(K1966 &lt;= 'Additional Data'!$V$3, "Medium", "High"))</f>
        <v>High</v>
      </c>
      <c r="BL1966" t="str">
        <f>IF(L1966 &lt;= 'Additional Data'!$AA$2, "Low", IF(L1966 &lt;= 'Additional Data'!$AA$3, "Medium", "High"))</f>
        <v>Medium</v>
      </c>
      <c r="BM1966">
        <v>1965</v>
      </c>
    </row>
    <row r="1967" spans="1:65" x14ac:dyDescent="0.25">
      <c r="A1967">
        <v>39791</v>
      </c>
      <c r="B1967" t="str">
        <f>IF(A1967 &lt;= 'Additional Data'!$B$2,"Low", IF(A1967 &lt;='Additional Data'!$B$3, "Medium", "High"))</f>
        <v>Medium</v>
      </c>
      <c r="C1967">
        <v>0</v>
      </c>
      <c r="D1967">
        <v>1</v>
      </c>
      <c r="E1967">
        <v>89</v>
      </c>
      <c r="F1967" t="str">
        <f t="shared" si="270"/>
        <v>Old</v>
      </c>
      <c r="G1967">
        <v>85</v>
      </c>
      <c r="H1967">
        <v>15</v>
      </c>
      <c r="I1967">
        <v>27</v>
      </c>
      <c r="J1967">
        <v>13</v>
      </c>
      <c r="K1967">
        <v>13</v>
      </c>
      <c r="L1967">
        <v>21</v>
      </c>
      <c r="M1967">
        <f>INDEX('Additional Data'!$H$2:$M$2, MATCH(MAX(G1967:L1967), G1967:L1967,0))</f>
        <v>0</v>
      </c>
      <c r="N1967">
        <v>2</v>
      </c>
      <c r="O1967">
        <v>3</v>
      </c>
      <c r="P1967">
        <v>1</v>
      </c>
      <c r="Q1967">
        <v>4</v>
      </c>
      <c r="R1967">
        <v>7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3</v>
      </c>
      <c r="Z1967">
        <v>11</v>
      </c>
      <c r="AA1967">
        <v>0</v>
      </c>
      <c r="AB1967">
        <v>49</v>
      </c>
      <c r="AC1967" t="str" cm="1">
        <f t="array" ref="AC1967">_xlfn.IFS(AB1967 &lt; 30, "&lt; 30", AB1967 &lt; 40, "30-39", AB1967 &lt; 50, "40-49", AB1967 &gt;= 50, "50+")</f>
        <v>40-49</v>
      </c>
      <c r="AD1967">
        <v>2617</v>
      </c>
      <c r="AE1967">
        <v>0</v>
      </c>
      <c r="AF1967">
        <v>1</v>
      </c>
      <c r="AG1967">
        <v>0</v>
      </c>
      <c r="AH1967">
        <v>0</v>
      </c>
      <c r="AI1967">
        <v>0</v>
      </c>
      <c r="AJ1967" t="str" cm="1">
        <f t="array" ref="AJ196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6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67">
        <v>0</v>
      </c>
      <c r="AM1967">
        <v>0</v>
      </c>
      <c r="AN1967">
        <v>0</v>
      </c>
      <c r="AO1967">
        <v>1</v>
      </c>
      <c r="AP1967">
        <v>0</v>
      </c>
      <c r="AQ1967" t="str" cm="1">
        <f t="array" ref="AQ196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967" t="str" cm="1">
        <f t="array" ref="AR196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67">
        <v>153</v>
      </c>
      <c r="AT1967">
        <v>132</v>
      </c>
      <c r="AU1967">
        <v>0</v>
      </c>
      <c r="AV1967">
        <v>1</v>
      </c>
      <c r="AW1967" t="s">
        <v>47</v>
      </c>
      <c r="AX1967" t="s">
        <v>13</v>
      </c>
      <c r="AY1967" t="str">
        <f t="shared" si="271"/>
        <v>Store</v>
      </c>
      <c r="AZ1967">
        <v>8</v>
      </c>
      <c r="BA1967" t="s">
        <v>44</v>
      </c>
      <c r="BB1967">
        <f t="shared" si="272"/>
        <v>8</v>
      </c>
      <c r="BC1967">
        <f t="shared" si="273"/>
        <v>174</v>
      </c>
      <c r="BD1967">
        <f t="shared" si="274"/>
        <v>1.9999999999999996</v>
      </c>
      <c r="BE1967">
        <f t="shared" si="275"/>
        <v>3</v>
      </c>
      <c r="BF1967">
        <f t="shared" si="276"/>
        <v>3</v>
      </c>
      <c r="BG1967">
        <f t="shared" si="277"/>
        <v>8</v>
      </c>
      <c r="BH1967">
        <f t="shared" si="278"/>
        <v>1</v>
      </c>
      <c r="BI1967" t="str">
        <f>VLOOKUP(BH1967,'Additional Data'!$E$1:$F$12,2,FALSE)</f>
        <v>Churned Customer</v>
      </c>
      <c r="BJ1967" t="str">
        <f>IF(G1967 &lt;= 'Additional Data'!$Q$2, "Low", IF(G1967 &lt;= 'Additional Data'!$Q$3, "Medium", "High"))</f>
        <v>Medium</v>
      </c>
      <c r="BK1967" t="str">
        <f>IF(K1967 &lt;= 'Additional Data'!$V$2, "Low", IF(K1967 &lt;= 'Additional Data'!$V$3, "Medium", "High"))</f>
        <v>Medium</v>
      </c>
      <c r="BL1967" t="str">
        <f>IF(L1967 &lt;= 'Additional Data'!$AA$2, "Low", IF(L1967 &lt;= 'Additional Data'!$AA$3, "Medium", "High"))</f>
        <v>Medium</v>
      </c>
      <c r="BM1967">
        <v>1966</v>
      </c>
    </row>
    <row r="1968" spans="1:65" x14ac:dyDescent="0.25">
      <c r="A1968">
        <v>91712</v>
      </c>
      <c r="B1968" t="str">
        <f>IF(A1968 &lt;= 'Additional Data'!$B$2,"Low", IF(A1968 &lt;='Additional Data'!$B$3, "Medium", "High"))</f>
        <v>High</v>
      </c>
      <c r="C1968">
        <v>0</v>
      </c>
      <c r="D1968">
        <v>0</v>
      </c>
      <c r="E1968">
        <v>47</v>
      </c>
      <c r="F1968" t="str">
        <f t="shared" si="270"/>
        <v>Mid</v>
      </c>
      <c r="G1968">
        <v>1276</v>
      </c>
      <c r="H1968">
        <v>24</v>
      </c>
      <c r="I1968">
        <v>746</v>
      </c>
      <c r="J1968">
        <v>94</v>
      </c>
      <c r="K1968">
        <v>29</v>
      </c>
      <c r="L1968">
        <v>48</v>
      </c>
      <c r="M1968">
        <f>INDEX('Additional Data'!$H$2:$M$2, MATCH(MAX(G1968:L1968), G1968:L1968,0))</f>
        <v>0</v>
      </c>
      <c r="N1968">
        <v>0</v>
      </c>
      <c r="O1968">
        <v>9</v>
      </c>
      <c r="P1968">
        <v>7</v>
      </c>
      <c r="Q1968">
        <v>11</v>
      </c>
      <c r="R1968">
        <v>3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3</v>
      </c>
      <c r="Z1968">
        <v>11</v>
      </c>
      <c r="AA1968">
        <v>1</v>
      </c>
      <c r="AB1968">
        <v>73</v>
      </c>
      <c r="AC1968" t="str" cm="1">
        <f t="array" ref="AC1968">_xlfn.IFS(AB1968 &lt; 30, "&lt; 30", AB1968 &lt; 40, "30-39", AB1968 &lt; 50, "40-49", AB1968 &gt;= 50, "50+")</f>
        <v>50+</v>
      </c>
      <c r="AD1968">
        <v>2414</v>
      </c>
      <c r="AE1968">
        <v>0</v>
      </c>
      <c r="AF1968">
        <v>0</v>
      </c>
      <c r="AG1968">
        <v>1</v>
      </c>
      <c r="AH1968">
        <v>0</v>
      </c>
      <c r="AI1968">
        <v>0</v>
      </c>
      <c r="AJ1968" t="str" cm="1">
        <f t="array" ref="AJ196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96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68">
        <v>0</v>
      </c>
      <c r="AM1968">
        <v>0</v>
      </c>
      <c r="AN1968">
        <v>0</v>
      </c>
      <c r="AO1968">
        <v>1</v>
      </c>
      <c r="AP1968">
        <v>0</v>
      </c>
      <c r="AQ1968" t="str" cm="1">
        <f t="array" ref="AQ196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968" t="str" cm="1">
        <f t="array" ref="AR196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68">
        <v>2169</v>
      </c>
      <c r="AT1968">
        <v>2121</v>
      </c>
      <c r="AU1968">
        <v>1</v>
      </c>
      <c r="AV1968">
        <v>0</v>
      </c>
      <c r="AW1968" t="s">
        <v>43</v>
      </c>
      <c r="AX1968" t="s">
        <v>13</v>
      </c>
      <c r="AY1968" t="str">
        <f t="shared" si="271"/>
        <v>Store</v>
      </c>
      <c r="AZ1968">
        <v>27</v>
      </c>
      <c r="BA1968" t="s">
        <v>48</v>
      </c>
      <c r="BB1968">
        <f t="shared" si="272"/>
        <v>27</v>
      </c>
      <c r="BC1968">
        <f t="shared" si="273"/>
        <v>2217</v>
      </c>
      <c r="BD1968">
        <f t="shared" si="274"/>
        <v>6</v>
      </c>
      <c r="BE1968">
        <f t="shared" si="275"/>
        <v>9</v>
      </c>
      <c r="BF1968">
        <f t="shared" si="276"/>
        <v>9</v>
      </c>
      <c r="BG1968">
        <f t="shared" si="277"/>
        <v>24</v>
      </c>
      <c r="BH1968">
        <f t="shared" si="278"/>
        <v>9</v>
      </c>
      <c r="BI1968" t="str">
        <f>VLOOKUP(BH1968,'Additional Data'!$E$1:$F$12,2,FALSE)</f>
        <v>Top Customer</v>
      </c>
      <c r="BJ1968" t="str">
        <f>IF(G1968 &lt;= 'Additional Data'!$Q$2, "Low", IF(G1968 &lt;= 'Additional Data'!$Q$3, "Medium", "High"))</f>
        <v>High</v>
      </c>
      <c r="BK1968" t="str">
        <f>IF(K1968 &lt;= 'Additional Data'!$V$2, "Low", IF(K1968 &lt;= 'Additional Data'!$V$3, "Medium", "High"))</f>
        <v>Medium</v>
      </c>
      <c r="BL1968" t="str">
        <f>IF(L1968 &lt;= 'Additional Data'!$AA$2, "Low", IF(L1968 &lt;= 'Additional Data'!$AA$3, "Medium", "High"))</f>
        <v>Medium</v>
      </c>
      <c r="BM1968">
        <v>1967</v>
      </c>
    </row>
    <row r="1969" spans="1:65" x14ac:dyDescent="0.25">
      <c r="A1969">
        <v>94472</v>
      </c>
      <c r="B1969" t="str">
        <f>IF(A1969 &lt;= 'Additional Data'!$B$2,"Low", IF(A1969 &lt;='Additional Data'!$B$3, "Medium", "High"))</f>
        <v>High</v>
      </c>
      <c r="C1969">
        <v>0</v>
      </c>
      <c r="D1969">
        <v>1</v>
      </c>
      <c r="E1969">
        <v>75</v>
      </c>
      <c r="F1969" t="str">
        <f t="shared" si="270"/>
        <v>Old</v>
      </c>
      <c r="G1969">
        <v>1017</v>
      </c>
      <c r="H1969">
        <v>33</v>
      </c>
      <c r="I1969">
        <v>417</v>
      </c>
      <c r="J1969">
        <v>108</v>
      </c>
      <c r="K1969">
        <v>100</v>
      </c>
      <c r="L1969">
        <v>16</v>
      </c>
      <c r="M1969">
        <f>INDEX('Additional Data'!$H$2:$M$2, MATCH(MAX(G1969:L1969), G1969:L1969,0))</f>
        <v>0</v>
      </c>
      <c r="N1969">
        <v>1</v>
      </c>
      <c r="O1969">
        <v>5</v>
      </c>
      <c r="P1969">
        <v>5</v>
      </c>
      <c r="Q1969">
        <v>5</v>
      </c>
      <c r="R1969">
        <v>5</v>
      </c>
      <c r="S1969">
        <v>0</v>
      </c>
      <c r="T1969">
        <v>1</v>
      </c>
      <c r="U1969">
        <v>1</v>
      </c>
      <c r="V1969">
        <v>0</v>
      </c>
      <c r="W1969">
        <v>0</v>
      </c>
      <c r="X1969">
        <v>0</v>
      </c>
      <c r="Y1969">
        <v>3</v>
      </c>
      <c r="Z1969">
        <v>11</v>
      </c>
      <c r="AA1969">
        <v>0</v>
      </c>
      <c r="AB1969">
        <v>62</v>
      </c>
      <c r="AC1969" t="str" cm="1">
        <f t="array" ref="AC1969">_xlfn.IFS(AB1969 &lt; 30, "&lt; 30", AB1969 &lt; 40, "30-39", AB1969 &lt; 50, "40-49", AB1969 &gt;= 50, "50+")</f>
        <v>50+</v>
      </c>
      <c r="AD1969">
        <v>2246</v>
      </c>
      <c r="AE1969">
        <v>0</v>
      </c>
      <c r="AF1969">
        <v>0</v>
      </c>
      <c r="AG1969">
        <v>1</v>
      </c>
      <c r="AH1969">
        <v>0</v>
      </c>
      <c r="AI1969">
        <v>0</v>
      </c>
      <c r="AJ1969" t="str" cm="1">
        <f t="array" ref="AJ196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96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69">
        <v>0</v>
      </c>
      <c r="AM1969">
        <v>0</v>
      </c>
      <c r="AN1969">
        <v>1</v>
      </c>
      <c r="AO1969">
        <v>0</v>
      </c>
      <c r="AP1969">
        <v>0</v>
      </c>
      <c r="AQ1969" t="str" cm="1">
        <f t="array" ref="AQ196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69" t="str" cm="1">
        <f t="array" ref="AR196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69">
        <v>1675</v>
      </c>
      <c r="AT1969">
        <v>1659</v>
      </c>
      <c r="AU1969">
        <v>2</v>
      </c>
      <c r="AV1969">
        <v>1</v>
      </c>
      <c r="AW1969" t="s">
        <v>43</v>
      </c>
      <c r="AX1969" t="s">
        <v>11</v>
      </c>
      <c r="AY1969" t="str">
        <f t="shared" si="271"/>
        <v>Web</v>
      </c>
      <c r="AZ1969">
        <v>15</v>
      </c>
      <c r="BA1969" t="s">
        <v>48</v>
      </c>
      <c r="BB1969">
        <f t="shared" si="272"/>
        <v>15</v>
      </c>
      <c r="BC1969">
        <f t="shared" si="273"/>
        <v>1691</v>
      </c>
      <c r="BD1969">
        <f t="shared" si="274"/>
        <v>3.0000000000000004</v>
      </c>
      <c r="BE1969">
        <f t="shared" si="275"/>
        <v>5</v>
      </c>
      <c r="BF1969">
        <f t="shared" si="276"/>
        <v>9</v>
      </c>
      <c r="BG1969">
        <f t="shared" si="277"/>
        <v>17</v>
      </c>
      <c r="BH1969">
        <f t="shared" si="278"/>
        <v>5</v>
      </c>
      <c r="BI1969" t="str">
        <f>VLOOKUP(BH1969,'Additional Data'!$E$1:$F$12,2,FALSE)</f>
        <v>Loyal Customer</v>
      </c>
      <c r="BJ1969" t="str">
        <f>IF(G1969 &lt;= 'Additional Data'!$Q$2, "Low", IF(G1969 &lt;= 'Additional Data'!$Q$3, "Medium", "High"))</f>
        <v>High</v>
      </c>
      <c r="BK1969" t="str">
        <f>IF(K1969 &lt;= 'Additional Data'!$V$2, "Low", IF(K1969 &lt;= 'Additional Data'!$V$3, "Medium", "High"))</f>
        <v>High</v>
      </c>
      <c r="BL1969" t="str">
        <f>IF(L1969 &lt;= 'Additional Data'!$AA$2, "Low", IF(L1969 &lt;= 'Additional Data'!$AA$3, "Medium", "High"))</f>
        <v>Medium</v>
      </c>
      <c r="BM1969">
        <v>1968</v>
      </c>
    </row>
    <row r="1970" spans="1:65" x14ac:dyDescent="0.25">
      <c r="A1970">
        <v>13672</v>
      </c>
      <c r="B1970" t="str">
        <f>IF(A1970 &lt;= 'Additional Data'!$B$2,"Low", IF(A1970 &lt;='Additional Data'!$B$3, "Medium", "High"))</f>
        <v>Low</v>
      </c>
      <c r="C1970">
        <v>1</v>
      </c>
      <c r="D1970">
        <v>1</v>
      </c>
      <c r="E1970">
        <v>86</v>
      </c>
      <c r="F1970" t="str">
        <f t="shared" si="270"/>
        <v>Old</v>
      </c>
      <c r="G1970">
        <v>6</v>
      </c>
      <c r="H1970">
        <v>2</v>
      </c>
      <c r="I1970">
        <v>9</v>
      </c>
      <c r="J1970">
        <v>2</v>
      </c>
      <c r="K1970">
        <v>1</v>
      </c>
      <c r="L1970">
        <v>5</v>
      </c>
      <c r="M1970">
        <f>INDEX('Additional Data'!$H$2:$M$2, MATCH(MAX(G1970:L1970), G1970:L1970,0))</f>
        <v>0</v>
      </c>
      <c r="N1970">
        <v>2</v>
      </c>
      <c r="O1970">
        <v>1</v>
      </c>
      <c r="P1970">
        <v>0</v>
      </c>
      <c r="Q1970">
        <v>3</v>
      </c>
      <c r="R1970">
        <v>8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3</v>
      </c>
      <c r="Z1970">
        <v>11</v>
      </c>
      <c r="AA1970">
        <v>0</v>
      </c>
      <c r="AB1970">
        <v>60</v>
      </c>
      <c r="AC1970" t="str" cm="1">
        <f t="array" ref="AC1970">_xlfn.IFS(AB1970 &lt; 30, "&lt; 30", AB1970 &lt; 40, "30-39", AB1970 &lt; 50, "40-49", AB1970 &gt;= 50, "50+")</f>
        <v>50+</v>
      </c>
      <c r="AD1970">
        <v>2597</v>
      </c>
      <c r="AE1970">
        <v>0</v>
      </c>
      <c r="AF1970">
        <v>0</v>
      </c>
      <c r="AG1970">
        <v>0</v>
      </c>
      <c r="AH1970">
        <v>1</v>
      </c>
      <c r="AI1970">
        <v>0</v>
      </c>
      <c r="AJ1970" t="str" cm="1">
        <f t="array" ref="AJ197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97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70">
        <v>0</v>
      </c>
      <c r="AM1970">
        <v>0</v>
      </c>
      <c r="AN1970">
        <v>1</v>
      </c>
      <c r="AO1970">
        <v>0</v>
      </c>
      <c r="AP1970">
        <v>0</v>
      </c>
      <c r="AQ1970" t="str" cm="1">
        <f t="array" ref="AQ197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70" t="str" cm="1">
        <f t="array" ref="AR197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70">
        <v>20</v>
      </c>
      <c r="AT1970">
        <v>15</v>
      </c>
      <c r="AU1970">
        <v>0</v>
      </c>
      <c r="AV1970">
        <v>2</v>
      </c>
      <c r="AW1970" t="s">
        <v>45</v>
      </c>
      <c r="AX1970" t="s">
        <v>13</v>
      </c>
      <c r="AY1970" t="str">
        <f t="shared" si="271"/>
        <v>Store</v>
      </c>
      <c r="AZ1970">
        <v>4</v>
      </c>
      <c r="BA1970" t="s">
        <v>44</v>
      </c>
      <c r="BB1970">
        <f t="shared" si="272"/>
        <v>4</v>
      </c>
      <c r="BC1970">
        <f t="shared" si="273"/>
        <v>25</v>
      </c>
      <c r="BD1970">
        <f t="shared" si="274"/>
        <v>1.9999999999999996</v>
      </c>
      <c r="BE1970">
        <f t="shared" si="275"/>
        <v>0</v>
      </c>
      <c r="BF1970">
        <f t="shared" si="276"/>
        <v>0</v>
      </c>
      <c r="BG1970">
        <f t="shared" si="277"/>
        <v>1.9999999999999996</v>
      </c>
      <c r="BH1970">
        <f t="shared" si="278"/>
        <v>0</v>
      </c>
      <c r="BI1970" t="str">
        <f>VLOOKUP(BH1970,'Additional Data'!$E$1:$F$12,2,FALSE)</f>
        <v>Churned Customer</v>
      </c>
      <c r="BJ1970" t="str">
        <f>IF(G1970 &lt;= 'Additional Data'!$Q$2, "Low", IF(G1970 &lt;= 'Additional Data'!$Q$3, "Medium", "High"))</f>
        <v>Low</v>
      </c>
      <c r="BK1970" t="str">
        <f>IF(K1970 &lt;= 'Additional Data'!$V$2, "Low", IF(K1970 &lt;= 'Additional Data'!$V$3, "Medium", "High"))</f>
        <v>Low</v>
      </c>
      <c r="BL1970" t="str">
        <f>IF(L1970 &lt;= 'Additional Data'!$AA$2, "Low", IF(L1970 &lt;= 'Additional Data'!$AA$3, "Medium", "High"))</f>
        <v>Low</v>
      </c>
      <c r="BM1970">
        <v>1969</v>
      </c>
    </row>
    <row r="1971" spans="1:65" x14ac:dyDescent="0.25">
      <c r="A1971">
        <v>96547</v>
      </c>
      <c r="B1971" t="str">
        <f>IF(A1971 &lt;= 'Additional Data'!$B$2,"Low", IF(A1971 &lt;='Additional Data'!$B$3, "Medium", "High"))</f>
        <v>High</v>
      </c>
      <c r="C1971">
        <v>0</v>
      </c>
      <c r="D1971">
        <v>0</v>
      </c>
      <c r="E1971">
        <v>4</v>
      </c>
      <c r="F1971" t="str">
        <f t="shared" si="270"/>
        <v>Very Recent</v>
      </c>
      <c r="G1971">
        <v>448</v>
      </c>
      <c r="H1971">
        <v>21</v>
      </c>
      <c r="I1971">
        <v>125</v>
      </c>
      <c r="J1971">
        <v>52</v>
      </c>
      <c r="K1971">
        <v>101</v>
      </c>
      <c r="L1971">
        <v>62</v>
      </c>
      <c r="M1971">
        <f>INDEX('Additional Data'!$H$2:$M$2, MATCH(MAX(G1971:L1971), G1971:L1971,0))</f>
        <v>0</v>
      </c>
      <c r="N1971">
        <v>0</v>
      </c>
      <c r="O1971">
        <v>7</v>
      </c>
      <c r="P1971">
        <v>6</v>
      </c>
      <c r="Q1971">
        <v>8</v>
      </c>
      <c r="R1971">
        <v>2</v>
      </c>
      <c r="S1971">
        <v>1</v>
      </c>
      <c r="T1971">
        <v>0</v>
      </c>
      <c r="U1971">
        <v>1</v>
      </c>
      <c r="V1971">
        <v>1</v>
      </c>
      <c r="W1971">
        <v>0</v>
      </c>
      <c r="X1971">
        <v>0</v>
      </c>
      <c r="Y1971">
        <v>3</v>
      </c>
      <c r="Z1971">
        <v>11</v>
      </c>
      <c r="AA1971">
        <v>1</v>
      </c>
      <c r="AB1971">
        <v>40</v>
      </c>
      <c r="AC1971" t="str" cm="1">
        <f t="array" ref="AC1971">_xlfn.IFS(AB1971 &lt; 30, "&lt; 30", AB1971 &lt; 40, "30-39", AB1971 &lt; 50, "40-49", AB1971 &gt;= 50, "50+")</f>
        <v>40-49</v>
      </c>
      <c r="AD1971">
        <v>2196</v>
      </c>
      <c r="AE1971">
        <v>0</v>
      </c>
      <c r="AF1971">
        <v>1</v>
      </c>
      <c r="AG1971">
        <v>0</v>
      </c>
      <c r="AH1971">
        <v>0</v>
      </c>
      <c r="AI1971">
        <v>0</v>
      </c>
      <c r="AJ1971" t="str" cm="1">
        <f t="array" ref="AJ197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7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71">
        <v>1</v>
      </c>
      <c r="AM1971">
        <v>0</v>
      </c>
      <c r="AN1971">
        <v>0</v>
      </c>
      <c r="AO1971">
        <v>0</v>
      </c>
      <c r="AP1971">
        <v>0</v>
      </c>
      <c r="AQ1971" t="str" cm="1">
        <f t="array" ref="AQ197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971" t="str" cm="1">
        <f t="array" ref="AR197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971">
        <v>747</v>
      </c>
      <c r="AT1971">
        <v>685</v>
      </c>
      <c r="AU1971">
        <v>3</v>
      </c>
      <c r="AV1971">
        <v>0</v>
      </c>
      <c r="AW1971" t="s">
        <v>46</v>
      </c>
      <c r="AX1971" t="s">
        <v>13</v>
      </c>
      <c r="AY1971" t="str">
        <f t="shared" si="271"/>
        <v>Store</v>
      </c>
      <c r="AZ1971">
        <v>21</v>
      </c>
      <c r="BA1971" t="s">
        <v>48</v>
      </c>
      <c r="BB1971">
        <f t="shared" si="272"/>
        <v>21</v>
      </c>
      <c r="BC1971">
        <f t="shared" si="273"/>
        <v>809</v>
      </c>
      <c r="BD1971">
        <f t="shared" si="274"/>
        <v>10</v>
      </c>
      <c r="BE1971">
        <f t="shared" si="275"/>
        <v>8</v>
      </c>
      <c r="BF1971">
        <f t="shared" si="276"/>
        <v>6</v>
      </c>
      <c r="BG1971">
        <f t="shared" si="277"/>
        <v>24</v>
      </c>
      <c r="BH1971">
        <f t="shared" si="278"/>
        <v>9</v>
      </c>
      <c r="BI1971" t="str">
        <f>VLOOKUP(BH1971,'Additional Data'!$E$1:$F$12,2,FALSE)</f>
        <v>Top Customer</v>
      </c>
      <c r="BJ1971" t="str">
        <f>IF(G1971 &lt;= 'Additional Data'!$Q$2, "Low", IF(G1971 &lt;= 'Additional Data'!$Q$3, "Medium", "High"))</f>
        <v>Medium</v>
      </c>
      <c r="BK1971" t="str">
        <f>IF(K1971 &lt;= 'Additional Data'!$V$2, "Low", IF(K1971 &lt;= 'Additional Data'!$V$3, "Medium", "High"))</f>
        <v>High</v>
      </c>
      <c r="BL1971" t="str">
        <f>IF(L1971 &lt;= 'Additional Data'!$AA$2, "Low", IF(L1971 &lt;= 'Additional Data'!$AA$3, "Medium", "High"))</f>
        <v>High</v>
      </c>
      <c r="BM1971">
        <v>1970</v>
      </c>
    </row>
    <row r="1972" spans="1:65" x14ac:dyDescent="0.25">
      <c r="A1972">
        <v>79205</v>
      </c>
      <c r="B1972" t="str">
        <f>IF(A1972 &lt;= 'Additional Data'!$B$2,"Low", IF(A1972 &lt;='Additional Data'!$B$3, "Medium", "High"))</f>
        <v>High</v>
      </c>
      <c r="C1972">
        <v>0</v>
      </c>
      <c r="D1972">
        <v>0</v>
      </c>
      <c r="E1972">
        <v>73</v>
      </c>
      <c r="F1972" t="str">
        <f t="shared" si="270"/>
        <v>Old</v>
      </c>
      <c r="G1972">
        <v>504</v>
      </c>
      <c r="H1972">
        <v>23</v>
      </c>
      <c r="I1972">
        <v>117</v>
      </c>
      <c r="J1972">
        <v>179</v>
      </c>
      <c r="K1972">
        <v>28</v>
      </c>
      <c r="L1972">
        <v>44</v>
      </c>
      <c r="M1972">
        <f>INDEX('Additional Data'!$H$2:$M$2, MATCH(MAX(G1972:L1972), G1972:L1972,0))</f>
        <v>0</v>
      </c>
      <c r="N1972">
        <v>1</v>
      </c>
      <c r="O1972">
        <v>6</v>
      </c>
      <c r="P1972">
        <v>5</v>
      </c>
      <c r="Q1972">
        <v>4</v>
      </c>
      <c r="R1972">
        <v>4</v>
      </c>
      <c r="S1972">
        <v>0</v>
      </c>
      <c r="T1972">
        <v>0</v>
      </c>
      <c r="U1972">
        <v>0</v>
      </c>
      <c r="V1972">
        <v>1</v>
      </c>
      <c r="W1972">
        <v>0</v>
      </c>
      <c r="X1972">
        <v>0</v>
      </c>
      <c r="Y1972">
        <v>3</v>
      </c>
      <c r="Z1972">
        <v>11</v>
      </c>
      <c r="AA1972">
        <v>1</v>
      </c>
      <c r="AB1972">
        <v>45</v>
      </c>
      <c r="AC1972" t="str" cm="1">
        <f t="array" ref="AC1972">_xlfn.IFS(AB1972 &lt; 30, "&lt; 30", AB1972 &lt; 40, "30-39", AB1972 &lt; 50, "40-49", AB1972 &gt;= 50, "50+")</f>
        <v>40-49</v>
      </c>
      <c r="AD1972">
        <v>2828</v>
      </c>
      <c r="AE1972">
        <v>0</v>
      </c>
      <c r="AF1972">
        <v>1</v>
      </c>
      <c r="AG1972">
        <v>0</v>
      </c>
      <c r="AH1972">
        <v>0</v>
      </c>
      <c r="AI1972">
        <v>0</v>
      </c>
      <c r="AJ1972" t="str" cm="1">
        <f t="array" ref="AJ197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7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72">
        <v>0</v>
      </c>
      <c r="AM1972">
        <v>0</v>
      </c>
      <c r="AN1972">
        <v>1</v>
      </c>
      <c r="AO1972">
        <v>0</v>
      </c>
      <c r="AP1972">
        <v>0</v>
      </c>
      <c r="AQ1972" t="str" cm="1">
        <f t="array" ref="AQ197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72" t="str" cm="1">
        <f t="array" ref="AR197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72">
        <v>851</v>
      </c>
      <c r="AT1972">
        <v>807</v>
      </c>
      <c r="AU1972">
        <v>1</v>
      </c>
      <c r="AV1972">
        <v>0</v>
      </c>
      <c r="AW1972" t="s">
        <v>46</v>
      </c>
      <c r="AX1972" t="s">
        <v>11</v>
      </c>
      <c r="AY1972" t="str">
        <f t="shared" si="271"/>
        <v>Web</v>
      </c>
      <c r="AZ1972">
        <v>15</v>
      </c>
      <c r="BA1972" t="s">
        <v>48</v>
      </c>
      <c r="BB1972">
        <f t="shared" si="272"/>
        <v>15</v>
      </c>
      <c r="BC1972">
        <f t="shared" si="273"/>
        <v>895</v>
      </c>
      <c r="BD1972">
        <f t="shared" si="274"/>
        <v>3.0000000000000004</v>
      </c>
      <c r="BE1972">
        <f t="shared" si="275"/>
        <v>5</v>
      </c>
      <c r="BF1972">
        <f t="shared" si="276"/>
        <v>6</v>
      </c>
      <c r="BG1972">
        <f t="shared" si="277"/>
        <v>14</v>
      </c>
      <c r="BH1972">
        <f t="shared" si="278"/>
        <v>4</v>
      </c>
      <c r="BI1972" t="str">
        <f>VLOOKUP(BH1972,'Additional Data'!$E$1:$F$12,2,FALSE)</f>
        <v>At Risk</v>
      </c>
      <c r="BJ1972" t="str">
        <f>IF(G1972 &lt;= 'Additional Data'!$Q$2, "Low", IF(G1972 &lt;= 'Additional Data'!$Q$3, "Medium", "High"))</f>
        <v>Medium</v>
      </c>
      <c r="BK1972" t="str">
        <f>IF(K1972 &lt;= 'Additional Data'!$V$2, "Low", IF(K1972 &lt;= 'Additional Data'!$V$3, "Medium", "High"))</f>
        <v>Medium</v>
      </c>
      <c r="BL1972" t="str">
        <f>IF(L1972 &lt;= 'Additional Data'!$AA$2, "Low", IF(L1972 &lt;= 'Additional Data'!$AA$3, "Medium", "High"))</f>
        <v>Medium</v>
      </c>
      <c r="BM1972">
        <v>1971</v>
      </c>
    </row>
    <row r="1973" spans="1:65" x14ac:dyDescent="0.25">
      <c r="A1973">
        <v>56559</v>
      </c>
      <c r="B1973" t="str">
        <f>IF(A1973 &lt;= 'Additional Data'!$B$2,"Low", IF(A1973 &lt;='Additional Data'!$B$3, "Medium", "High"))</f>
        <v>Medium</v>
      </c>
      <c r="C1973">
        <v>0</v>
      </c>
      <c r="D1973">
        <v>1</v>
      </c>
      <c r="E1973">
        <v>46</v>
      </c>
      <c r="F1973" t="str">
        <f t="shared" si="270"/>
        <v>Mid</v>
      </c>
      <c r="G1973">
        <v>226</v>
      </c>
      <c r="H1973">
        <v>22</v>
      </c>
      <c r="I1973">
        <v>133</v>
      </c>
      <c r="J1973">
        <v>41</v>
      </c>
      <c r="K1973">
        <v>31</v>
      </c>
      <c r="L1973">
        <v>31</v>
      </c>
      <c r="M1973">
        <f>INDEX('Additional Data'!$H$2:$M$2, MATCH(MAX(G1973:L1973), G1973:L1973,0))</f>
        <v>0</v>
      </c>
      <c r="N1973">
        <v>3</v>
      </c>
      <c r="O1973">
        <v>4</v>
      </c>
      <c r="P1973">
        <v>3</v>
      </c>
      <c r="Q1973">
        <v>8</v>
      </c>
      <c r="R1973">
        <v>4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3</v>
      </c>
      <c r="Z1973">
        <v>11</v>
      </c>
      <c r="AA1973">
        <v>0</v>
      </c>
      <c r="AB1973">
        <v>45</v>
      </c>
      <c r="AC1973" t="str" cm="1">
        <f t="array" ref="AC1973">_xlfn.IFS(AB1973 &lt; 30, "&lt; 30", AB1973 &lt; 40, "30-39", AB1973 &lt; 50, "40-49", AB1973 &gt;= 50, "50+")</f>
        <v>40-49</v>
      </c>
      <c r="AD1973">
        <v>2710</v>
      </c>
      <c r="AE1973">
        <v>0</v>
      </c>
      <c r="AF1973">
        <v>0</v>
      </c>
      <c r="AG1973">
        <v>0</v>
      </c>
      <c r="AH1973">
        <v>1</v>
      </c>
      <c r="AI1973">
        <v>0</v>
      </c>
      <c r="AJ1973" t="str" cm="1">
        <f t="array" ref="AJ197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97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73">
        <v>0</v>
      </c>
      <c r="AM1973">
        <v>0</v>
      </c>
      <c r="AN1973">
        <v>0</v>
      </c>
      <c r="AO1973">
        <v>0</v>
      </c>
      <c r="AP1973">
        <v>1</v>
      </c>
      <c r="AQ1973" t="str" cm="1">
        <f t="array" ref="AQ197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973" t="str" cm="1">
        <f t="array" ref="AR197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73">
        <v>453</v>
      </c>
      <c r="AT1973">
        <v>422</v>
      </c>
      <c r="AU1973">
        <v>0</v>
      </c>
      <c r="AV1973">
        <v>1</v>
      </c>
      <c r="AW1973" t="s">
        <v>46</v>
      </c>
      <c r="AX1973" t="s">
        <v>13</v>
      </c>
      <c r="AY1973" t="str">
        <f t="shared" si="271"/>
        <v>Store</v>
      </c>
      <c r="AZ1973">
        <v>15</v>
      </c>
      <c r="BA1973" t="s">
        <v>44</v>
      </c>
      <c r="BB1973">
        <f t="shared" si="272"/>
        <v>15</v>
      </c>
      <c r="BC1973">
        <f t="shared" si="273"/>
        <v>484</v>
      </c>
      <c r="BD1973">
        <f t="shared" si="274"/>
        <v>6</v>
      </c>
      <c r="BE1973">
        <f t="shared" si="275"/>
        <v>5</v>
      </c>
      <c r="BF1973">
        <f t="shared" si="276"/>
        <v>5</v>
      </c>
      <c r="BG1973">
        <f t="shared" si="277"/>
        <v>16</v>
      </c>
      <c r="BH1973">
        <f t="shared" si="278"/>
        <v>5</v>
      </c>
      <c r="BI1973" t="str">
        <f>VLOOKUP(BH1973,'Additional Data'!$E$1:$F$12,2,FALSE)</f>
        <v>Loyal Customer</v>
      </c>
      <c r="BJ1973" t="str">
        <f>IF(G1973 &lt;= 'Additional Data'!$Q$2, "Low", IF(G1973 &lt;= 'Additional Data'!$Q$3, "Medium", "High"))</f>
        <v>Medium</v>
      </c>
      <c r="BK1973" t="str">
        <f>IF(K1973 &lt;= 'Additional Data'!$V$2, "Low", IF(K1973 &lt;= 'Additional Data'!$V$3, "Medium", "High"))</f>
        <v>Medium</v>
      </c>
      <c r="BL1973" t="str">
        <f>IF(L1973 &lt;= 'Additional Data'!$AA$2, "Low", IF(L1973 &lt;= 'Additional Data'!$AA$3, "Medium", "High"))</f>
        <v>Medium</v>
      </c>
      <c r="BM1973">
        <v>1972</v>
      </c>
    </row>
    <row r="1974" spans="1:65" x14ac:dyDescent="0.25">
      <c r="A1974">
        <v>32644</v>
      </c>
      <c r="B1974" t="str">
        <f>IF(A1974 &lt;= 'Additional Data'!$B$2,"Low", IF(A1974 &lt;='Additional Data'!$B$3, "Medium", "High"))</f>
        <v>Low</v>
      </c>
      <c r="C1974">
        <v>1</v>
      </c>
      <c r="D1974">
        <v>0</v>
      </c>
      <c r="E1974">
        <v>38</v>
      </c>
      <c r="F1974" t="str">
        <f t="shared" si="270"/>
        <v>Mid</v>
      </c>
      <c r="G1974">
        <v>239</v>
      </c>
      <c r="H1974">
        <v>3</v>
      </c>
      <c r="I1974">
        <v>141</v>
      </c>
      <c r="J1974">
        <v>0</v>
      </c>
      <c r="K1974">
        <v>7</v>
      </c>
      <c r="L1974">
        <v>23</v>
      </c>
      <c r="M1974">
        <f>INDEX('Additional Data'!$H$2:$M$2, MATCH(MAX(G1974:L1974), G1974:L1974,0))</f>
        <v>0</v>
      </c>
      <c r="N1974">
        <v>4</v>
      </c>
      <c r="O1974">
        <v>7</v>
      </c>
      <c r="P1974">
        <v>1</v>
      </c>
      <c r="Q1974">
        <v>6</v>
      </c>
      <c r="R1974">
        <v>8</v>
      </c>
      <c r="S1974">
        <v>1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3</v>
      </c>
      <c r="Z1974">
        <v>11</v>
      </c>
      <c r="AA1974">
        <v>0</v>
      </c>
      <c r="AB1974">
        <v>47</v>
      </c>
      <c r="AC1974" t="str" cm="1">
        <f t="array" ref="AC1974">_xlfn.IFS(AB1974 &lt; 30, "&lt; 30", AB1974 &lt; 40, "30-39", AB1974 &lt; 50, "40-49", AB1974 &gt;= 50, "50+")</f>
        <v>40-49</v>
      </c>
      <c r="AD1974">
        <v>2688</v>
      </c>
      <c r="AE1974">
        <v>0</v>
      </c>
      <c r="AF1974">
        <v>1</v>
      </c>
      <c r="AG1974">
        <v>0</v>
      </c>
      <c r="AH1974">
        <v>0</v>
      </c>
      <c r="AI1974">
        <v>0</v>
      </c>
      <c r="AJ1974" t="str" cm="1">
        <f t="array" ref="AJ197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7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74">
        <v>0</v>
      </c>
      <c r="AM1974">
        <v>0</v>
      </c>
      <c r="AN1974">
        <v>0</v>
      </c>
      <c r="AO1974">
        <v>0</v>
      </c>
      <c r="AP1974">
        <v>1</v>
      </c>
      <c r="AQ1974" t="str" cm="1">
        <f t="array" ref="AQ197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974" t="str" cm="1">
        <f t="array" ref="AR197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74">
        <v>390</v>
      </c>
      <c r="AT1974">
        <v>367</v>
      </c>
      <c r="AU1974">
        <v>1</v>
      </c>
      <c r="AV1974">
        <v>1</v>
      </c>
      <c r="AW1974" t="s">
        <v>46</v>
      </c>
      <c r="AX1974" t="s">
        <v>11</v>
      </c>
      <c r="AY1974" t="str">
        <f t="shared" si="271"/>
        <v>Web</v>
      </c>
      <c r="AZ1974">
        <v>14</v>
      </c>
      <c r="BA1974" t="s">
        <v>48</v>
      </c>
      <c r="BB1974">
        <f t="shared" si="272"/>
        <v>14</v>
      </c>
      <c r="BC1974">
        <f t="shared" si="273"/>
        <v>413</v>
      </c>
      <c r="BD1974">
        <f t="shared" si="274"/>
        <v>7</v>
      </c>
      <c r="BE1974">
        <f t="shared" si="275"/>
        <v>5</v>
      </c>
      <c r="BF1974">
        <f t="shared" si="276"/>
        <v>5</v>
      </c>
      <c r="BG1974">
        <f t="shared" si="277"/>
        <v>17</v>
      </c>
      <c r="BH1974">
        <f t="shared" si="278"/>
        <v>5</v>
      </c>
      <c r="BI1974" t="str">
        <f>VLOOKUP(BH1974,'Additional Data'!$E$1:$F$12,2,FALSE)</f>
        <v>Loyal Customer</v>
      </c>
      <c r="BJ1974" t="str">
        <f>IF(G1974 &lt;= 'Additional Data'!$Q$2, "Low", IF(G1974 &lt;= 'Additional Data'!$Q$3, "Medium", "High"))</f>
        <v>Medium</v>
      </c>
      <c r="BK1974" t="str">
        <f>IF(K1974 &lt;= 'Additional Data'!$V$2, "Low", IF(K1974 &lt;= 'Additional Data'!$V$3, "Medium", "High"))</f>
        <v>Medium</v>
      </c>
      <c r="BL1974" t="str">
        <f>IF(L1974 &lt;= 'Additional Data'!$AA$2, "Low", IF(L1974 &lt;= 'Additional Data'!$AA$3, "Medium", "High"))</f>
        <v>Medium</v>
      </c>
      <c r="BM1974">
        <v>1973</v>
      </c>
    </row>
    <row r="1975" spans="1:65" x14ac:dyDescent="0.25">
      <c r="A1975">
        <v>67506</v>
      </c>
      <c r="B1975" t="str">
        <f>IF(A1975 &lt;= 'Additional Data'!$B$2,"Low", IF(A1975 &lt;='Additional Data'!$B$3, "Medium", "High"))</f>
        <v>Medium</v>
      </c>
      <c r="C1975">
        <v>0</v>
      </c>
      <c r="D1975">
        <v>1</v>
      </c>
      <c r="E1975">
        <v>73</v>
      </c>
      <c r="F1975" t="str">
        <f t="shared" si="270"/>
        <v>Old</v>
      </c>
      <c r="G1975">
        <v>90</v>
      </c>
      <c r="H1975">
        <v>38</v>
      </c>
      <c r="I1975">
        <v>67</v>
      </c>
      <c r="J1975">
        <v>33</v>
      </c>
      <c r="K1975">
        <v>36</v>
      </c>
      <c r="L1975">
        <v>67</v>
      </c>
      <c r="M1975">
        <f>INDEX('Additional Data'!$H$2:$M$2, MATCH(MAX(G1975:L1975), G1975:L1975,0))</f>
        <v>0</v>
      </c>
      <c r="N1975">
        <v>1</v>
      </c>
      <c r="O1975">
        <v>4</v>
      </c>
      <c r="P1975">
        <v>1</v>
      </c>
      <c r="Q1975">
        <v>6</v>
      </c>
      <c r="R1975">
        <v>3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3</v>
      </c>
      <c r="Z1975">
        <v>11</v>
      </c>
      <c r="AA1975">
        <v>0</v>
      </c>
      <c r="AB1975">
        <v>40</v>
      </c>
      <c r="AC1975" t="str" cm="1">
        <f t="array" ref="AC1975">_xlfn.IFS(AB1975 &lt; 30, "&lt; 30", AB1975 &lt; 40, "30-39", AB1975 &lt; 50, "40-49", AB1975 &gt;= 50, "50+")</f>
        <v>40-49</v>
      </c>
      <c r="AD1975">
        <v>2337</v>
      </c>
      <c r="AE1975">
        <v>0</v>
      </c>
      <c r="AF1975">
        <v>0</v>
      </c>
      <c r="AG1975">
        <v>1</v>
      </c>
      <c r="AH1975">
        <v>0</v>
      </c>
      <c r="AI1975">
        <v>0</v>
      </c>
      <c r="AJ1975" t="str" cm="1">
        <f t="array" ref="AJ197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97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75">
        <v>1</v>
      </c>
      <c r="AM1975">
        <v>0</v>
      </c>
      <c r="AN1975">
        <v>0</v>
      </c>
      <c r="AO1975">
        <v>0</v>
      </c>
      <c r="AP1975">
        <v>0</v>
      </c>
      <c r="AQ1975" t="str" cm="1">
        <f t="array" ref="AQ197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975" t="str" cm="1">
        <f t="array" ref="AR197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975">
        <v>264</v>
      </c>
      <c r="AT1975">
        <v>197</v>
      </c>
      <c r="AU1975">
        <v>0</v>
      </c>
      <c r="AV1975">
        <v>1</v>
      </c>
      <c r="AW1975" t="s">
        <v>47</v>
      </c>
      <c r="AX1975" t="s">
        <v>13</v>
      </c>
      <c r="AY1975" t="str">
        <f t="shared" si="271"/>
        <v>Store</v>
      </c>
      <c r="AZ1975">
        <v>11</v>
      </c>
      <c r="BA1975" t="s">
        <v>44</v>
      </c>
      <c r="BB1975">
        <f t="shared" si="272"/>
        <v>11</v>
      </c>
      <c r="BC1975">
        <f t="shared" si="273"/>
        <v>331</v>
      </c>
      <c r="BD1975">
        <f t="shared" si="274"/>
        <v>3.0000000000000004</v>
      </c>
      <c r="BE1975">
        <f t="shared" si="275"/>
        <v>4</v>
      </c>
      <c r="BF1975">
        <f t="shared" si="276"/>
        <v>4</v>
      </c>
      <c r="BG1975">
        <f t="shared" si="277"/>
        <v>11</v>
      </c>
      <c r="BH1975">
        <f t="shared" si="278"/>
        <v>3</v>
      </c>
      <c r="BI1975" t="str">
        <f>VLOOKUP(BH1975,'Additional Data'!$E$1:$F$12,2,FALSE)</f>
        <v>At Risk</v>
      </c>
      <c r="BJ1975" t="str">
        <f>IF(G1975 &lt;= 'Additional Data'!$Q$2, "Low", IF(G1975 &lt;= 'Additional Data'!$Q$3, "Medium", "High"))</f>
        <v>Medium</v>
      </c>
      <c r="BK1975" t="str">
        <f>IF(K1975 &lt;= 'Additional Data'!$V$2, "Low", IF(K1975 &lt;= 'Additional Data'!$V$3, "Medium", "High"))</f>
        <v>High</v>
      </c>
      <c r="BL1975" t="str">
        <f>IF(L1975 &lt;= 'Additional Data'!$AA$2, "Low", IF(L1975 &lt;= 'Additional Data'!$AA$3, "Medium", "High"))</f>
        <v>High</v>
      </c>
      <c r="BM1975">
        <v>1974</v>
      </c>
    </row>
    <row r="1976" spans="1:65" x14ac:dyDescent="0.25">
      <c r="A1976">
        <v>24206</v>
      </c>
      <c r="B1976" t="str">
        <f>IF(A1976 &lt;= 'Additional Data'!$B$2,"Low", IF(A1976 &lt;='Additional Data'!$B$3, "Medium", "High"))</f>
        <v>Low</v>
      </c>
      <c r="C1976">
        <v>1</v>
      </c>
      <c r="D1976">
        <v>0</v>
      </c>
      <c r="E1976">
        <v>66</v>
      </c>
      <c r="F1976" t="str">
        <f t="shared" si="270"/>
        <v>Old</v>
      </c>
      <c r="G1976">
        <v>7</v>
      </c>
      <c r="H1976">
        <v>2</v>
      </c>
      <c r="I1976">
        <v>8</v>
      </c>
      <c r="J1976">
        <v>3</v>
      </c>
      <c r="K1976">
        <v>2</v>
      </c>
      <c r="L1976">
        <v>3</v>
      </c>
      <c r="M1976">
        <f>INDEX('Additional Data'!$H$2:$M$2, MATCH(MAX(G1976:L1976), G1976:L1976,0))</f>
        <v>0</v>
      </c>
      <c r="N1976">
        <v>1</v>
      </c>
      <c r="O1976">
        <v>1</v>
      </c>
      <c r="P1976">
        <v>0</v>
      </c>
      <c r="Q1976">
        <v>3</v>
      </c>
      <c r="R1976">
        <v>6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3</v>
      </c>
      <c r="Z1976">
        <v>11</v>
      </c>
      <c r="AA1976">
        <v>0</v>
      </c>
      <c r="AB1976">
        <v>50</v>
      </c>
      <c r="AC1976" t="str" cm="1">
        <f t="array" ref="AC1976">_xlfn.IFS(AB1976 &lt; 30, "&lt; 30", AB1976 &lt; 40, "30-39", AB1976 &lt; 50, "40-49", AB1976 &gt;= 50, "50+")</f>
        <v>50+</v>
      </c>
      <c r="AD1976">
        <v>2637</v>
      </c>
      <c r="AE1976">
        <v>0</v>
      </c>
      <c r="AF1976">
        <v>0</v>
      </c>
      <c r="AG1976">
        <v>1</v>
      </c>
      <c r="AH1976">
        <v>0</v>
      </c>
      <c r="AI1976">
        <v>0</v>
      </c>
      <c r="AJ1976" t="str" cm="1">
        <f t="array" ref="AJ197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97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76">
        <v>0</v>
      </c>
      <c r="AM1976">
        <v>0</v>
      </c>
      <c r="AN1976">
        <v>1</v>
      </c>
      <c r="AO1976">
        <v>0</v>
      </c>
      <c r="AP1976">
        <v>0</v>
      </c>
      <c r="AQ1976" t="str" cm="1">
        <f t="array" ref="AQ197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76" t="str" cm="1">
        <f t="array" ref="AR197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76">
        <v>22</v>
      </c>
      <c r="AT1976">
        <v>19</v>
      </c>
      <c r="AU1976">
        <v>0</v>
      </c>
      <c r="AV1976">
        <v>1</v>
      </c>
      <c r="AW1976" t="s">
        <v>45</v>
      </c>
      <c r="AX1976" t="s">
        <v>13</v>
      </c>
      <c r="AY1976" t="str">
        <f t="shared" si="271"/>
        <v>Store</v>
      </c>
      <c r="AZ1976">
        <v>4</v>
      </c>
      <c r="BA1976" t="s">
        <v>44</v>
      </c>
      <c r="BB1976">
        <f t="shared" si="272"/>
        <v>4</v>
      </c>
      <c r="BC1976">
        <f t="shared" si="273"/>
        <v>25</v>
      </c>
      <c r="BD1976">
        <f t="shared" si="274"/>
        <v>4</v>
      </c>
      <c r="BE1976">
        <f t="shared" si="275"/>
        <v>0</v>
      </c>
      <c r="BF1976">
        <f t="shared" si="276"/>
        <v>0</v>
      </c>
      <c r="BG1976">
        <f t="shared" si="277"/>
        <v>4</v>
      </c>
      <c r="BH1976">
        <f t="shared" si="278"/>
        <v>0</v>
      </c>
      <c r="BI1976" t="str">
        <f>VLOOKUP(BH1976,'Additional Data'!$E$1:$F$12,2,FALSE)</f>
        <v>Churned Customer</v>
      </c>
      <c r="BJ1976" t="str">
        <f>IF(G1976 &lt;= 'Additional Data'!$Q$2, "Low", IF(G1976 &lt;= 'Additional Data'!$Q$3, "Medium", "High"))</f>
        <v>Low</v>
      </c>
      <c r="BK1976" t="str">
        <f>IF(K1976 &lt;= 'Additional Data'!$V$2, "Low", IF(K1976 &lt;= 'Additional Data'!$V$3, "Medium", "High"))</f>
        <v>Medium</v>
      </c>
      <c r="BL1976" t="str">
        <f>IF(L1976 &lt;= 'Additional Data'!$AA$2, "Low", IF(L1976 &lt;= 'Additional Data'!$AA$3, "Medium", "High"))</f>
        <v>Low</v>
      </c>
      <c r="BM1976">
        <v>1975</v>
      </c>
    </row>
    <row r="1977" spans="1:65" x14ac:dyDescent="0.25">
      <c r="A1977">
        <v>28420</v>
      </c>
      <c r="B1977" t="str">
        <f>IF(A1977 &lt;= 'Additional Data'!$B$2,"Low", IF(A1977 &lt;='Additional Data'!$B$3, "Medium", "High"))</f>
        <v>Low</v>
      </c>
      <c r="C1977">
        <v>1</v>
      </c>
      <c r="D1977">
        <v>0</v>
      </c>
      <c r="E1977">
        <v>36</v>
      </c>
      <c r="F1977" t="str">
        <f t="shared" si="270"/>
        <v>Mid</v>
      </c>
      <c r="G1977">
        <v>4</v>
      </c>
      <c r="H1977">
        <v>2</v>
      </c>
      <c r="I1977">
        <v>5</v>
      </c>
      <c r="J1977">
        <v>2</v>
      </c>
      <c r="K1977">
        <v>0</v>
      </c>
      <c r="L1977">
        <v>0</v>
      </c>
      <c r="M1977">
        <f>INDEX('Additional Data'!$H$2:$M$2, MATCH(MAX(G1977:L1977), G1977:L1977,0))</f>
        <v>0</v>
      </c>
      <c r="N1977">
        <v>1</v>
      </c>
      <c r="O1977">
        <v>1</v>
      </c>
      <c r="P1977">
        <v>0</v>
      </c>
      <c r="Q1977">
        <v>2</v>
      </c>
      <c r="R1977">
        <v>6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3</v>
      </c>
      <c r="Z1977">
        <v>11</v>
      </c>
      <c r="AA1977">
        <v>0</v>
      </c>
      <c r="AB1977">
        <v>53</v>
      </c>
      <c r="AC1977" t="str" cm="1">
        <f t="array" ref="AC1977">_xlfn.IFS(AB1977 &lt; 30, "&lt; 30", AB1977 &lt; 40, "30-39", AB1977 &lt; 50, "40-49", AB1977 &gt;= 50, "50+")</f>
        <v>50+</v>
      </c>
      <c r="AD1977">
        <v>2346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 t="str" cm="1">
        <f t="array" ref="AJ197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97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77">
        <v>0</v>
      </c>
      <c r="AM1977">
        <v>0</v>
      </c>
      <c r="AN1977">
        <v>0</v>
      </c>
      <c r="AO1977">
        <v>0</v>
      </c>
      <c r="AP1977">
        <v>1</v>
      </c>
      <c r="AQ1977" t="str" cm="1">
        <f t="array" ref="AQ197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977" t="str" cm="1">
        <f t="array" ref="AR197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77">
        <v>13</v>
      </c>
      <c r="AT1977">
        <v>13</v>
      </c>
      <c r="AU1977">
        <v>0</v>
      </c>
      <c r="AV1977">
        <v>1</v>
      </c>
      <c r="AW1977" t="s">
        <v>45</v>
      </c>
      <c r="AX1977" t="s">
        <v>13</v>
      </c>
      <c r="AY1977" t="str">
        <f t="shared" si="271"/>
        <v>Store</v>
      </c>
      <c r="AZ1977">
        <v>3</v>
      </c>
      <c r="BA1977" t="s">
        <v>44</v>
      </c>
      <c r="BB1977">
        <f t="shared" si="272"/>
        <v>3</v>
      </c>
      <c r="BC1977">
        <f t="shared" si="273"/>
        <v>13</v>
      </c>
      <c r="BD1977">
        <f t="shared" si="274"/>
        <v>7</v>
      </c>
      <c r="BE1977">
        <f t="shared" si="275"/>
        <v>0</v>
      </c>
      <c r="BF1977">
        <f t="shared" si="276"/>
        <v>0</v>
      </c>
      <c r="BG1977">
        <f t="shared" si="277"/>
        <v>7</v>
      </c>
      <c r="BH1977">
        <f t="shared" si="278"/>
        <v>1</v>
      </c>
      <c r="BI1977" t="str">
        <f>VLOOKUP(BH1977,'Additional Data'!$E$1:$F$12,2,FALSE)</f>
        <v>Churned Customer</v>
      </c>
      <c r="BJ1977" t="str">
        <f>IF(G1977 &lt;= 'Additional Data'!$Q$2, "Low", IF(G1977 &lt;= 'Additional Data'!$Q$3, "Medium", "High"))</f>
        <v>Low</v>
      </c>
      <c r="BK1977" t="str">
        <f>IF(K1977 &lt;= 'Additional Data'!$V$2, "Low", IF(K1977 &lt;= 'Additional Data'!$V$3, "Medium", "High"))</f>
        <v>Low</v>
      </c>
      <c r="BL1977" t="str">
        <f>IF(L1977 &lt;= 'Additional Data'!$AA$2, "Low", IF(L1977 &lt;= 'Additional Data'!$AA$3, "Medium", "High"))</f>
        <v>Low</v>
      </c>
      <c r="BM1977">
        <v>1976</v>
      </c>
    </row>
    <row r="1978" spans="1:65" x14ac:dyDescent="0.25">
      <c r="A1978">
        <v>22979</v>
      </c>
      <c r="B1978" t="str">
        <f>IF(A1978 &lt;= 'Additional Data'!$B$2,"Low", IF(A1978 &lt;='Additional Data'!$B$3, "Medium", "High"))</f>
        <v>Low</v>
      </c>
      <c r="C1978">
        <v>1</v>
      </c>
      <c r="D1978">
        <v>0</v>
      </c>
      <c r="E1978">
        <v>29</v>
      </c>
      <c r="F1978" t="str">
        <f t="shared" si="270"/>
        <v>Recent</v>
      </c>
      <c r="G1978">
        <v>16</v>
      </c>
      <c r="H1978">
        <v>17</v>
      </c>
      <c r="I1978">
        <v>19</v>
      </c>
      <c r="J1978">
        <v>20</v>
      </c>
      <c r="K1978">
        <v>21</v>
      </c>
      <c r="L1978">
        <v>22</v>
      </c>
      <c r="M1978">
        <f>INDEX('Additional Data'!$H$2:$M$2, MATCH(MAX(G1978:L1978), G1978:L1978,0))</f>
        <v>0</v>
      </c>
      <c r="N1978">
        <v>3</v>
      </c>
      <c r="O1978">
        <v>3</v>
      </c>
      <c r="P1978">
        <v>2</v>
      </c>
      <c r="Q1978">
        <v>2</v>
      </c>
      <c r="R1978">
        <v>8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3</v>
      </c>
      <c r="Z1978">
        <v>11</v>
      </c>
      <c r="AA1978">
        <v>1</v>
      </c>
      <c r="AB1978">
        <v>50</v>
      </c>
      <c r="AC1978" t="str" cm="1">
        <f t="array" ref="AC1978">_xlfn.IFS(AB1978 &lt; 30, "&lt; 30", AB1978 &lt; 40, "30-39", AB1978 &lt; 50, "40-49", AB1978 &gt;= 50, "50+")</f>
        <v>50+</v>
      </c>
      <c r="AD1978">
        <v>2820</v>
      </c>
      <c r="AE1978">
        <v>0</v>
      </c>
      <c r="AF1978">
        <v>1</v>
      </c>
      <c r="AG1978">
        <v>0</v>
      </c>
      <c r="AH1978">
        <v>0</v>
      </c>
      <c r="AI1978">
        <v>0</v>
      </c>
      <c r="AJ1978" t="str" cm="1">
        <f t="array" ref="AJ197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7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78">
        <v>0</v>
      </c>
      <c r="AM1978">
        <v>0</v>
      </c>
      <c r="AN1978">
        <v>1</v>
      </c>
      <c r="AO1978">
        <v>0</v>
      </c>
      <c r="AP1978">
        <v>0</v>
      </c>
      <c r="AQ1978" t="str" cm="1">
        <f t="array" ref="AQ197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78" t="str" cm="1">
        <f t="array" ref="AR197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78">
        <v>93</v>
      </c>
      <c r="AT1978">
        <v>71</v>
      </c>
      <c r="AU1978">
        <v>0</v>
      </c>
      <c r="AV1978">
        <v>1</v>
      </c>
      <c r="AW1978" t="s">
        <v>47</v>
      </c>
      <c r="AX1978" t="s">
        <v>11</v>
      </c>
      <c r="AY1978" t="str">
        <f t="shared" si="271"/>
        <v>Web</v>
      </c>
      <c r="AZ1978">
        <v>7</v>
      </c>
      <c r="BA1978" t="s">
        <v>44</v>
      </c>
      <c r="BB1978">
        <f t="shared" si="272"/>
        <v>7</v>
      </c>
      <c r="BC1978">
        <f t="shared" si="273"/>
        <v>115</v>
      </c>
      <c r="BD1978">
        <f t="shared" si="274"/>
        <v>8</v>
      </c>
      <c r="BE1978">
        <f t="shared" si="275"/>
        <v>3</v>
      </c>
      <c r="BF1978">
        <f t="shared" si="276"/>
        <v>3</v>
      </c>
      <c r="BG1978">
        <f t="shared" si="277"/>
        <v>14</v>
      </c>
      <c r="BH1978">
        <f t="shared" si="278"/>
        <v>4</v>
      </c>
      <c r="BI1978" t="str">
        <f>VLOOKUP(BH1978,'Additional Data'!$E$1:$F$12,2,FALSE)</f>
        <v>At Risk</v>
      </c>
      <c r="BJ1978" t="str">
        <f>IF(G1978 &lt;= 'Additional Data'!$Q$2, "Low", IF(G1978 &lt;= 'Additional Data'!$Q$3, "Medium", "High"))</f>
        <v>Low</v>
      </c>
      <c r="BK1978" t="str">
        <f>IF(K1978 &lt;= 'Additional Data'!$V$2, "Low", IF(K1978 &lt;= 'Additional Data'!$V$3, "Medium", "High"))</f>
        <v>Medium</v>
      </c>
      <c r="BL1978" t="str">
        <f>IF(L1978 &lt;= 'Additional Data'!$AA$2, "Low", IF(L1978 &lt;= 'Additional Data'!$AA$3, "Medium", "High"))</f>
        <v>Medium</v>
      </c>
      <c r="BM1978">
        <v>1977</v>
      </c>
    </row>
    <row r="1979" spans="1:65" x14ac:dyDescent="0.25">
      <c r="A1979">
        <v>33279</v>
      </c>
      <c r="B1979" t="str">
        <f>IF(A1979 &lt;= 'Additional Data'!$B$2,"Low", IF(A1979 &lt;='Additional Data'!$B$3, "Medium", "High"))</f>
        <v>Low</v>
      </c>
      <c r="C1979">
        <v>0</v>
      </c>
      <c r="D1979">
        <v>0</v>
      </c>
      <c r="E1979">
        <v>29</v>
      </c>
      <c r="F1979" t="str">
        <f t="shared" si="270"/>
        <v>Recent</v>
      </c>
      <c r="G1979">
        <v>10</v>
      </c>
      <c r="H1979">
        <v>3</v>
      </c>
      <c r="I1979">
        <v>3</v>
      </c>
      <c r="J1979">
        <v>0</v>
      </c>
      <c r="K1979">
        <v>0</v>
      </c>
      <c r="L1979">
        <v>0</v>
      </c>
      <c r="M1979">
        <f>INDEX('Additional Data'!$H$2:$M$2, MATCH(MAX(G1979:L1979), G1979:L1979,0))</f>
        <v>0</v>
      </c>
      <c r="N1979">
        <v>1</v>
      </c>
      <c r="O1979">
        <v>0</v>
      </c>
      <c r="P1979">
        <v>0</v>
      </c>
      <c r="Q1979">
        <v>3</v>
      </c>
      <c r="R1979">
        <v>3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3</v>
      </c>
      <c r="Z1979">
        <v>11</v>
      </c>
      <c r="AA1979">
        <v>0</v>
      </c>
      <c r="AB1979">
        <v>54</v>
      </c>
      <c r="AC1979" t="str" cm="1">
        <f t="array" ref="AC1979">_xlfn.IFS(AB1979 &lt; 30, "&lt; 30", AB1979 &lt; 40, "30-39", AB1979 &lt; 50, "40-49", AB1979 &gt;= 50, "50+")</f>
        <v>50+</v>
      </c>
      <c r="AD1979">
        <v>2176</v>
      </c>
      <c r="AE1979">
        <v>0</v>
      </c>
      <c r="AF1979">
        <v>0</v>
      </c>
      <c r="AG1979">
        <v>1</v>
      </c>
      <c r="AH1979">
        <v>0</v>
      </c>
      <c r="AI1979">
        <v>0</v>
      </c>
      <c r="AJ1979" t="str" cm="1">
        <f t="array" ref="AJ197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97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79">
        <v>0</v>
      </c>
      <c r="AM1979">
        <v>0</v>
      </c>
      <c r="AN1979">
        <v>1</v>
      </c>
      <c r="AO1979">
        <v>0</v>
      </c>
      <c r="AP1979">
        <v>0</v>
      </c>
      <c r="AQ1979" t="str" cm="1">
        <f t="array" ref="AQ197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79" t="str" cm="1">
        <f t="array" ref="AR197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79">
        <v>16</v>
      </c>
      <c r="AT1979">
        <v>16</v>
      </c>
      <c r="AU1979">
        <v>0</v>
      </c>
      <c r="AV1979">
        <v>0</v>
      </c>
      <c r="AW1979" t="s">
        <v>45</v>
      </c>
      <c r="AX1979" t="s">
        <v>13</v>
      </c>
      <c r="AY1979" t="str">
        <f t="shared" si="271"/>
        <v>Store</v>
      </c>
      <c r="AZ1979">
        <v>3</v>
      </c>
      <c r="BA1979" t="s">
        <v>44</v>
      </c>
      <c r="BB1979">
        <f t="shared" si="272"/>
        <v>3</v>
      </c>
      <c r="BC1979">
        <f t="shared" si="273"/>
        <v>16</v>
      </c>
      <c r="BD1979">
        <f t="shared" si="274"/>
        <v>8</v>
      </c>
      <c r="BE1979">
        <f t="shared" si="275"/>
        <v>0</v>
      </c>
      <c r="BF1979">
        <f t="shared" si="276"/>
        <v>0</v>
      </c>
      <c r="BG1979">
        <f t="shared" si="277"/>
        <v>8</v>
      </c>
      <c r="BH1979">
        <f t="shared" si="278"/>
        <v>1</v>
      </c>
      <c r="BI1979" t="str">
        <f>VLOOKUP(BH1979,'Additional Data'!$E$1:$F$12,2,FALSE)</f>
        <v>Churned Customer</v>
      </c>
      <c r="BJ1979" t="str">
        <f>IF(G1979 &lt;= 'Additional Data'!$Q$2, "Low", IF(G1979 &lt;= 'Additional Data'!$Q$3, "Medium", "High"))</f>
        <v>Low</v>
      </c>
      <c r="BK1979" t="str">
        <f>IF(K1979 &lt;= 'Additional Data'!$V$2, "Low", IF(K1979 &lt;= 'Additional Data'!$V$3, "Medium", "High"))</f>
        <v>Low</v>
      </c>
      <c r="BL1979" t="str">
        <f>IF(L1979 &lt;= 'Additional Data'!$AA$2, "Low", IF(L1979 &lt;= 'Additional Data'!$AA$3, "Medium", "High"))</f>
        <v>Low</v>
      </c>
      <c r="BM1979">
        <v>1978</v>
      </c>
    </row>
    <row r="1980" spans="1:65" x14ac:dyDescent="0.25">
      <c r="A1980">
        <v>46423</v>
      </c>
      <c r="B1980" t="str">
        <f>IF(A1980 &lt;= 'Additional Data'!$B$2,"Low", IF(A1980 &lt;='Additional Data'!$B$3, "Medium", "High"))</f>
        <v>Medium</v>
      </c>
      <c r="C1980">
        <v>1</v>
      </c>
      <c r="D1980">
        <v>1</v>
      </c>
      <c r="E1980">
        <v>6</v>
      </c>
      <c r="F1980" t="str">
        <f t="shared" si="270"/>
        <v>Very Recent</v>
      </c>
      <c r="G1980">
        <v>68</v>
      </c>
      <c r="H1980">
        <v>0</v>
      </c>
      <c r="I1980">
        <v>16</v>
      </c>
      <c r="J1980">
        <v>0</v>
      </c>
      <c r="K1980">
        <v>0</v>
      </c>
      <c r="L1980">
        <v>8</v>
      </c>
      <c r="M1980">
        <f>INDEX('Additional Data'!$H$2:$M$2, MATCH(MAX(G1980:L1980), G1980:L1980,0))</f>
        <v>0</v>
      </c>
      <c r="N1980">
        <v>3</v>
      </c>
      <c r="O1980">
        <v>2</v>
      </c>
      <c r="P1980">
        <v>0</v>
      </c>
      <c r="Q1980">
        <v>4</v>
      </c>
      <c r="R1980">
        <v>7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3</v>
      </c>
      <c r="Z1980">
        <v>11</v>
      </c>
      <c r="AA1980">
        <v>0</v>
      </c>
      <c r="AB1980">
        <v>48</v>
      </c>
      <c r="AC1980" t="str" cm="1">
        <f t="array" ref="AC1980">_xlfn.IFS(AB1980 &lt; 30, "&lt; 30", AB1980 &lt; 40, "30-39", AB1980 &lt; 50, "40-49", AB1980 &gt;= 50, "50+")</f>
        <v>40-49</v>
      </c>
      <c r="AD1980">
        <v>2443</v>
      </c>
      <c r="AE1980">
        <v>0</v>
      </c>
      <c r="AF1980">
        <v>0</v>
      </c>
      <c r="AG1980">
        <v>1</v>
      </c>
      <c r="AH1980">
        <v>0</v>
      </c>
      <c r="AI1980">
        <v>0</v>
      </c>
      <c r="AJ1980" t="str" cm="1">
        <f t="array" ref="AJ198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98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80">
        <v>0</v>
      </c>
      <c r="AM1980">
        <v>0</v>
      </c>
      <c r="AN1980">
        <v>0</v>
      </c>
      <c r="AO1980">
        <v>1</v>
      </c>
      <c r="AP1980">
        <v>0</v>
      </c>
      <c r="AQ1980" t="str" cm="1">
        <f t="array" ref="AQ198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980" t="str" cm="1">
        <f t="array" ref="AR198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80">
        <v>84</v>
      </c>
      <c r="AT1980">
        <v>76</v>
      </c>
      <c r="AU1980">
        <v>0</v>
      </c>
      <c r="AV1980">
        <v>2</v>
      </c>
      <c r="AW1980" t="s">
        <v>47</v>
      </c>
      <c r="AX1980" t="s">
        <v>13</v>
      </c>
      <c r="AY1980" t="str">
        <f t="shared" si="271"/>
        <v>Store</v>
      </c>
      <c r="AZ1980">
        <v>6</v>
      </c>
      <c r="BA1980" t="s">
        <v>44</v>
      </c>
      <c r="BB1980">
        <f t="shared" si="272"/>
        <v>6</v>
      </c>
      <c r="BC1980">
        <f t="shared" si="273"/>
        <v>92</v>
      </c>
      <c r="BD1980">
        <f t="shared" si="274"/>
        <v>10</v>
      </c>
      <c r="BE1980">
        <f t="shared" si="275"/>
        <v>2</v>
      </c>
      <c r="BF1980">
        <f t="shared" si="276"/>
        <v>3</v>
      </c>
      <c r="BG1980">
        <f t="shared" si="277"/>
        <v>15</v>
      </c>
      <c r="BH1980">
        <f t="shared" si="278"/>
        <v>4</v>
      </c>
      <c r="BI1980" t="str">
        <f>VLOOKUP(BH1980,'Additional Data'!$E$1:$F$12,2,FALSE)</f>
        <v>At Risk</v>
      </c>
      <c r="BJ1980" t="str">
        <f>IF(G1980 &lt;= 'Additional Data'!$Q$2, "Low", IF(G1980 &lt;= 'Additional Data'!$Q$3, "Medium", "High"))</f>
        <v>Medium</v>
      </c>
      <c r="BK1980" t="str">
        <f>IF(K1980 &lt;= 'Additional Data'!$V$2, "Low", IF(K1980 &lt;= 'Additional Data'!$V$3, "Medium", "High"))</f>
        <v>Low</v>
      </c>
      <c r="BL1980" t="str">
        <f>IF(L1980 &lt;= 'Additional Data'!$AA$2, "Low", IF(L1980 &lt;= 'Additional Data'!$AA$3, "Medium", "High"))</f>
        <v>Low</v>
      </c>
      <c r="BM1980">
        <v>1979</v>
      </c>
    </row>
    <row r="1981" spans="1:65" x14ac:dyDescent="0.25">
      <c r="A1981">
        <v>30368</v>
      </c>
      <c r="B1981" t="str">
        <f>IF(A1981 &lt;= 'Additional Data'!$B$2,"Low", IF(A1981 &lt;='Additional Data'!$B$3, "Medium", "High"))</f>
        <v>Low</v>
      </c>
      <c r="C1981">
        <v>0</v>
      </c>
      <c r="D1981">
        <v>1</v>
      </c>
      <c r="E1981">
        <v>97</v>
      </c>
      <c r="F1981" t="str">
        <f t="shared" si="270"/>
        <v>Old</v>
      </c>
      <c r="G1981">
        <v>35</v>
      </c>
      <c r="H1981">
        <v>0</v>
      </c>
      <c r="I1981">
        <v>13</v>
      </c>
      <c r="J1981">
        <v>2</v>
      </c>
      <c r="K1981">
        <v>0</v>
      </c>
      <c r="L1981">
        <v>2</v>
      </c>
      <c r="M1981">
        <f>INDEX('Additional Data'!$H$2:$M$2, MATCH(MAX(G1981:L1981), G1981:L1981,0))</f>
        <v>0</v>
      </c>
      <c r="N1981">
        <v>2</v>
      </c>
      <c r="O1981">
        <v>2</v>
      </c>
      <c r="P1981">
        <v>0</v>
      </c>
      <c r="Q1981">
        <v>3</v>
      </c>
      <c r="R1981">
        <v>8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3</v>
      </c>
      <c r="Z1981">
        <v>11</v>
      </c>
      <c r="AA1981">
        <v>0</v>
      </c>
      <c r="AB1981">
        <v>43</v>
      </c>
      <c r="AC1981" t="str" cm="1">
        <f t="array" ref="AC1981">_xlfn.IFS(AB1981 &lt; 30, "&lt; 30", AB1981 &lt; 40, "30-39", AB1981 &lt; 50, "40-49", AB1981 &gt;= 50, "50+")</f>
        <v>40-49</v>
      </c>
      <c r="AD1981">
        <v>2393</v>
      </c>
      <c r="AE1981">
        <v>0</v>
      </c>
      <c r="AF1981">
        <v>1</v>
      </c>
      <c r="AG1981">
        <v>0</v>
      </c>
      <c r="AH1981">
        <v>0</v>
      </c>
      <c r="AI1981">
        <v>0</v>
      </c>
      <c r="AJ1981" t="str" cm="1">
        <f t="array" ref="AJ198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8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81">
        <v>0</v>
      </c>
      <c r="AM1981">
        <v>0</v>
      </c>
      <c r="AN1981">
        <v>1</v>
      </c>
      <c r="AO1981">
        <v>0</v>
      </c>
      <c r="AP1981">
        <v>0</v>
      </c>
      <c r="AQ1981" t="str" cm="1">
        <f t="array" ref="AQ198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81" t="str" cm="1">
        <f t="array" ref="AR198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81">
        <v>50</v>
      </c>
      <c r="AT1981">
        <v>48</v>
      </c>
      <c r="AU1981">
        <v>0</v>
      </c>
      <c r="AV1981">
        <v>1</v>
      </c>
      <c r="AW1981" t="s">
        <v>45</v>
      </c>
      <c r="AX1981" t="s">
        <v>13</v>
      </c>
      <c r="AY1981" t="str">
        <f t="shared" si="271"/>
        <v>Store</v>
      </c>
      <c r="AZ1981">
        <v>5</v>
      </c>
      <c r="BA1981" t="s">
        <v>44</v>
      </c>
      <c r="BB1981">
        <f t="shared" si="272"/>
        <v>5</v>
      </c>
      <c r="BC1981">
        <f t="shared" si="273"/>
        <v>52</v>
      </c>
      <c r="BD1981">
        <f t="shared" si="274"/>
        <v>0.99999999999999978</v>
      </c>
      <c r="BE1981">
        <f t="shared" si="275"/>
        <v>1</v>
      </c>
      <c r="BF1981">
        <f t="shared" si="276"/>
        <v>1</v>
      </c>
      <c r="BG1981">
        <f t="shared" si="277"/>
        <v>3</v>
      </c>
      <c r="BH1981">
        <f t="shared" si="278"/>
        <v>0</v>
      </c>
      <c r="BI1981" t="str">
        <f>VLOOKUP(BH1981,'Additional Data'!$E$1:$F$12,2,FALSE)</f>
        <v>Churned Customer</v>
      </c>
      <c r="BJ1981" t="str">
        <f>IF(G1981 &lt;= 'Additional Data'!$Q$2, "Low", IF(G1981 &lt;= 'Additional Data'!$Q$3, "Medium", "High"))</f>
        <v>Medium</v>
      </c>
      <c r="BK1981" t="str">
        <f>IF(K1981 &lt;= 'Additional Data'!$V$2, "Low", IF(K1981 &lt;= 'Additional Data'!$V$3, "Medium", "High"))</f>
        <v>Low</v>
      </c>
      <c r="BL1981" t="str">
        <f>IF(L1981 &lt;= 'Additional Data'!$AA$2, "Low", IF(L1981 &lt;= 'Additional Data'!$AA$3, "Medium", "High"))</f>
        <v>Low</v>
      </c>
      <c r="BM1981">
        <v>1980</v>
      </c>
    </row>
    <row r="1982" spans="1:65" x14ac:dyDescent="0.25">
      <c r="A1982">
        <v>63684</v>
      </c>
      <c r="B1982" t="str">
        <f>IF(A1982 &lt;= 'Additional Data'!$B$2,"Low", IF(A1982 &lt;='Additional Data'!$B$3, "Medium", "High"))</f>
        <v>Medium</v>
      </c>
      <c r="C1982">
        <v>0</v>
      </c>
      <c r="D1982">
        <v>1</v>
      </c>
      <c r="E1982">
        <v>61</v>
      </c>
      <c r="F1982" t="str">
        <f t="shared" si="270"/>
        <v>Old</v>
      </c>
      <c r="G1982">
        <v>575</v>
      </c>
      <c r="H1982">
        <v>80</v>
      </c>
      <c r="I1982">
        <v>428</v>
      </c>
      <c r="J1982">
        <v>208</v>
      </c>
      <c r="K1982">
        <v>93</v>
      </c>
      <c r="L1982">
        <v>80</v>
      </c>
      <c r="M1982">
        <f>INDEX('Additional Data'!$H$2:$M$2, MATCH(MAX(G1982:L1982), G1982:L1982,0))</f>
        <v>0</v>
      </c>
      <c r="N1982">
        <v>3</v>
      </c>
      <c r="O1982">
        <v>8</v>
      </c>
      <c r="P1982">
        <v>4</v>
      </c>
      <c r="Q1982">
        <v>8</v>
      </c>
      <c r="R1982">
        <v>5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3</v>
      </c>
      <c r="Z1982">
        <v>11</v>
      </c>
      <c r="AA1982">
        <v>0</v>
      </c>
      <c r="AB1982">
        <v>50</v>
      </c>
      <c r="AC1982" t="str" cm="1">
        <f t="array" ref="AC1982">_xlfn.IFS(AB1982 &lt; 30, "&lt; 30", AB1982 &lt; 40, "30-39", AB1982 &lt; 50, "40-49", AB1982 &gt;= 50, "50+")</f>
        <v>50+</v>
      </c>
      <c r="AD1982">
        <v>2739</v>
      </c>
      <c r="AE1982">
        <v>0</v>
      </c>
      <c r="AF1982">
        <v>1</v>
      </c>
      <c r="AG1982">
        <v>0</v>
      </c>
      <c r="AH1982">
        <v>0</v>
      </c>
      <c r="AI1982">
        <v>0</v>
      </c>
      <c r="AJ1982" t="str" cm="1">
        <f t="array" ref="AJ198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8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82">
        <v>0</v>
      </c>
      <c r="AM1982">
        <v>0</v>
      </c>
      <c r="AN1982">
        <v>1</v>
      </c>
      <c r="AO1982">
        <v>0</v>
      </c>
      <c r="AP1982">
        <v>0</v>
      </c>
      <c r="AQ1982" t="str" cm="1">
        <f t="array" ref="AQ198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82" t="str" cm="1">
        <f t="array" ref="AR198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82">
        <v>1384</v>
      </c>
      <c r="AT1982">
        <v>1304</v>
      </c>
      <c r="AU1982">
        <v>0</v>
      </c>
      <c r="AV1982">
        <v>1</v>
      </c>
      <c r="AW1982" t="s">
        <v>43</v>
      </c>
      <c r="AX1982" t="s">
        <v>11</v>
      </c>
      <c r="AY1982" t="str">
        <f t="shared" si="271"/>
        <v>Web</v>
      </c>
      <c r="AZ1982">
        <v>20</v>
      </c>
      <c r="BA1982" t="s">
        <v>44</v>
      </c>
      <c r="BB1982">
        <f t="shared" si="272"/>
        <v>20</v>
      </c>
      <c r="BC1982">
        <f t="shared" si="273"/>
        <v>1464</v>
      </c>
      <c r="BD1982">
        <f t="shared" si="274"/>
        <v>4</v>
      </c>
      <c r="BE1982">
        <f t="shared" si="275"/>
        <v>7</v>
      </c>
      <c r="BF1982">
        <f t="shared" si="276"/>
        <v>8</v>
      </c>
      <c r="BG1982">
        <f t="shared" si="277"/>
        <v>19</v>
      </c>
      <c r="BH1982">
        <f t="shared" si="278"/>
        <v>7</v>
      </c>
      <c r="BI1982" t="str">
        <f>VLOOKUP(BH1982,'Additional Data'!$E$1:$F$12,2,FALSE)</f>
        <v>Loyal Customer</v>
      </c>
      <c r="BJ1982" t="str">
        <f>IF(G1982 &lt;= 'Additional Data'!$Q$2, "Low", IF(G1982 &lt;= 'Additional Data'!$Q$3, "Medium", "High"))</f>
        <v>High</v>
      </c>
      <c r="BK1982" t="str">
        <f>IF(K1982 &lt;= 'Additional Data'!$V$2, "Low", IF(K1982 &lt;= 'Additional Data'!$V$3, "Medium", "High"))</f>
        <v>High</v>
      </c>
      <c r="BL1982" t="str">
        <f>IF(L1982 &lt;= 'Additional Data'!$AA$2, "Low", IF(L1982 &lt;= 'Additional Data'!$AA$3, "Medium", "High"))</f>
        <v>High</v>
      </c>
      <c r="BM1982">
        <v>1981</v>
      </c>
    </row>
    <row r="1983" spans="1:65" x14ac:dyDescent="0.25">
      <c r="A1983">
        <v>41638</v>
      </c>
      <c r="B1983" t="str">
        <f>IF(A1983 &lt;= 'Additional Data'!$B$2,"Low", IF(A1983 &lt;='Additional Data'!$B$3, "Medium", "High"))</f>
        <v>Medium</v>
      </c>
      <c r="C1983">
        <v>0</v>
      </c>
      <c r="D1983">
        <v>1</v>
      </c>
      <c r="E1983">
        <v>68</v>
      </c>
      <c r="F1983" t="str">
        <f t="shared" si="270"/>
        <v>Old</v>
      </c>
      <c r="G1983">
        <v>315</v>
      </c>
      <c r="H1983">
        <v>0</v>
      </c>
      <c r="I1983">
        <v>31</v>
      </c>
      <c r="J1983">
        <v>4</v>
      </c>
      <c r="K1983">
        <v>0</v>
      </c>
      <c r="L1983">
        <v>91</v>
      </c>
      <c r="M1983">
        <f>INDEX('Additional Data'!$H$2:$M$2, MATCH(MAX(G1983:L1983), G1983:L1983,0))</f>
        <v>0</v>
      </c>
      <c r="N1983">
        <v>4</v>
      </c>
      <c r="O1983">
        <v>5</v>
      </c>
      <c r="P1983">
        <v>5</v>
      </c>
      <c r="Q1983">
        <v>3</v>
      </c>
      <c r="R1983">
        <v>8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3</v>
      </c>
      <c r="Z1983">
        <v>11</v>
      </c>
      <c r="AA1983">
        <v>0</v>
      </c>
      <c r="AB1983">
        <v>56</v>
      </c>
      <c r="AC1983" t="str" cm="1">
        <f t="array" ref="AC1983">_xlfn.IFS(AB1983 &lt; 30, "&lt; 30", AB1983 &lt; 40, "30-39", AB1983 &lt; 50, "40-49", AB1983 &gt;= 50, "50+")</f>
        <v>50+</v>
      </c>
      <c r="AD1983">
        <v>2660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 t="str" cm="1">
        <f t="array" ref="AJ198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98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83">
        <v>0</v>
      </c>
      <c r="AM1983">
        <v>0</v>
      </c>
      <c r="AN1983">
        <v>1</v>
      </c>
      <c r="AO1983">
        <v>0</v>
      </c>
      <c r="AP1983">
        <v>0</v>
      </c>
      <c r="AQ1983" t="str" cm="1">
        <f t="array" ref="AQ198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83" t="str" cm="1">
        <f t="array" ref="AR198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83">
        <v>350</v>
      </c>
      <c r="AT1983">
        <v>259</v>
      </c>
      <c r="AU1983">
        <v>1</v>
      </c>
      <c r="AV1983">
        <v>1</v>
      </c>
      <c r="AW1983" t="s">
        <v>46</v>
      </c>
      <c r="AX1983" t="s">
        <v>11</v>
      </c>
      <c r="AY1983" t="str">
        <f t="shared" si="271"/>
        <v>Web</v>
      </c>
      <c r="AZ1983">
        <v>13</v>
      </c>
      <c r="BA1983" t="s">
        <v>48</v>
      </c>
      <c r="BB1983">
        <f t="shared" si="272"/>
        <v>13</v>
      </c>
      <c r="BC1983">
        <f t="shared" si="273"/>
        <v>441</v>
      </c>
      <c r="BD1983">
        <f t="shared" si="274"/>
        <v>4</v>
      </c>
      <c r="BE1983">
        <f t="shared" si="275"/>
        <v>5</v>
      </c>
      <c r="BF1983">
        <f t="shared" si="276"/>
        <v>5</v>
      </c>
      <c r="BG1983">
        <f t="shared" si="277"/>
        <v>14</v>
      </c>
      <c r="BH1983">
        <f t="shared" si="278"/>
        <v>4</v>
      </c>
      <c r="BI1983" t="str">
        <f>VLOOKUP(BH1983,'Additional Data'!$E$1:$F$12,2,FALSE)</f>
        <v>At Risk</v>
      </c>
      <c r="BJ1983" t="str">
        <f>IF(G1983 &lt;= 'Additional Data'!$Q$2, "Low", IF(G1983 &lt;= 'Additional Data'!$Q$3, "Medium", "High"))</f>
        <v>Medium</v>
      </c>
      <c r="BK1983" t="str">
        <f>IF(K1983 &lt;= 'Additional Data'!$V$2, "Low", IF(K1983 &lt;= 'Additional Data'!$V$3, "Medium", "High"))</f>
        <v>Low</v>
      </c>
      <c r="BL1983" t="str">
        <f>IF(L1983 &lt;= 'Additional Data'!$AA$2, "Low", IF(L1983 &lt;= 'Additional Data'!$AA$3, "Medium", "High"))</f>
        <v>High</v>
      </c>
      <c r="BM1983">
        <v>1982</v>
      </c>
    </row>
    <row r="1984" spans="1:65" x14ac:dyDescent="0.25">
      <c r="A1984">
        <v>68805</v>
      </c>
      <c r="B1984" t="str">
        <f>IF(A1984 &lt;= 'Additional Data'!$B$2,"Low", IF(A1984 &lt;='Additional Data'!$B$3, "Medium", "High"))</f>
        <v>High</v>
      </c>
      <c r="C1984">
        <v>0</v>
      </c>
      <c r="D1984">
        <v>1</v>
      </c>
      <c r="E1984">
        <v>73</v>
      </c>
      <c r="F1984" t="str">
        <f t="shared" si="270"/>
        <v>Old</v>
      </c>
      <c r="G1984">
        <v>182</v>
      </c>
      <c r="H1984">
        <v>2</v>
      </c>
      <c r="I1984">
        <v>49</v>
      </c>
      <c r="J1984">
        <v>17</v>
      </c>
      <c r="K1984">
        <v>13</v>
      </c>
      <c r="L1984">
        <v>20</v>
      </c>
      <c r="M1984">
        <f>INDEX('Additional Data'!$H$2:$M$2, MATCH(MAX(G1984:L1984), G1984:L1984,0))</f>
        <v>0</v>
      </c>
      <c r="N1984">
        <v>1</v>
      </c>
      <c r="O1984">
        <v>3</v>
      </c>
      <c r="P1984">
        <v>1</v>
      </c>
      <c r="Q1984">
        <v>7</v>
      </c>
      <c r="R1984">
        <v>2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3</v>
      </c>
      <c r="Z1984">
        <v>11</v>
      </c>
      <c r="AA1984">
        <v>0</v>
      </c>
      <c r="AB1984">
        <v>61</v>
      </c>
      <c r="AC1984" t="str" cm="1">
        <f t="array" ref="AC1984">_xlfn.IFS(AB1984 &lt; 30, "&lt; 30", AB1984 &lt; 40, "30-39", AB1984 &lt; 50, "40-49", AB1984 &gt;= 50, "50+")</f>
        <v>50+</v>
      </c>
      <c r="AD1984">
        <v>2444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 t="str" cm="1">
        <f t="array" ref="AJ198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98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84">
        <v>0</v>
      </c>
      <c r="AM1984">
        <v>0</v>
      </c>
      <c r="AN1984">
        <v>0</v>
      </c>
      <c r="AO1984">
        <v>0</v>
      </c>
      <c r="AP1984">
        <v>1</v>
      </c>
      <c r="AQ1984" t="str" cm="1">
        <f t="array" ref="AQ198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984" t="str" cm="1">
        <f t="array" ref="AR198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84">
        <v>263</v>
      </c>
      <c r="AT1984">
        <v>243</v>
      </c>
      <c r="AU1984">
        <v>0</v>
      </c>
      <c r="AV1984">
        <v>1</v>
      </c>
      <c r="AW1984" t="s">
        <v>47</v>
      </c>
      <c r="AX1984" t="s">
        <v>13</v>
      </c>
      <c r="AY1984" t="str">
        <f t="shared" si="271"/>
        <v>Store</v>
      </c>
      <c r="AZ1984">
        <v>11</v>
      </c>
      <c r="BA1984" t="s">
        <v>44</v>
      </c>
      <c r="BB1984">
        <f t="shared" si="272"/>
        <v>11</v>
      </c>
      <c r="BC1984">
        <f t="shared" si="273"/>
        <v>283</v>
      </c>
      <c r="BD1984">
        <f t="shared" si="274"/>
        <v>3.0000000000000004</v>
      </c>
      <c r="BE1984">
        <f t="shared" si="275"/>
        <v>4</v>
      </c>
      <c r="BF1984">
        <f t="shared" si="276"/>
        <v>4</v>
      </c>
      <c r="BG1984">
        <f t="shared" si="277"/>
        <v>11</v>
      </c>
      <c r="BH1984">
        <f t="shared" si="278"/>
        <v>3</v>
      </c>
      <c r="BI1984" t="str">
        <f>VLOOKUP(BH1984,'Additional Data'!$E$1:$F$12,2,FALSE)</f>
        <v>At Risk</v>
      </c>
      <c r="BJ1984" t="str">
        <f>IF(G1984 &lt;= 'Additional Data'!$Q$2, "Low", IF(G1984 &lt;= 'Additional Data'!$Q$3, "Medium", "High"))</f>
        <v>Medium</v>
      </c>
      <c r="BK1984" t="str">
        <f>IF(K1984 &lt;= 'Additional Data'!$V$2, "Low", IF(K1984 &lt;= 'Additional Data'!$V$3, "Medium", "High"))</f>
        <v>Medium</v>
      </c>
      <c r="BL1984" t="str">
        <f>IF(L1984 &lt;= 'Additional Data'!$AA$2, "Low", IF(L1984 &lt;= 'Additional Data'!$AA$3, "Medium", "High"))</f>
        <v>Medium</v>
      </c>
      <c r="BM1984">
        <v>1983</v>
      </c>
    </row>
    <row r="1985" spans="1:65" x14ac:dyDescent="0.25">
      <c r="A1985">
        <v>65814</v>
      </c>
      <c r="B1985" t="str">
        <f>IF(A1985 &lt;= 'Additional Data'!$B$2,"Low", IF(A1985 &lt;='Additional Data'!$B$3, "Medium", "High"))</f>
        <v>Medium</v>
      </c>
      <c r="C1985">
        <v>0</v>
      </c>
      <c r="D1985">
        <v>1</v>
      </c>
      <c r="E1985">
        <v>90</v>
      </c>
      <c r="F1985" t="str">
        <f t="shared" si="270"/>
        <v>Old</v>
      </c>
      <c r="G1985">
        <v>561</v>
      </c>
      <c r="H1985">
        <v>14</v>
      </c>
      <c r="I1985">
        <v>113</v>
      </c>
      <c r="J1985">
        <v>10</v>
      </c>
      <c r="K1985">
        <v>14</v>
      </c>
      <c r="L1985">
        <v>35</v>
      </c>
      <c r="M1985">
        <f>INDEX('Additional Data'!$H$2:$M$2, MATCH(MAX(G1985:L1985), G1985:L1985,0))</f>
        <v>0</v>
      </c>
      <c r="N1985">
        <v>3</v>
      </c>
      <c r="O1985">
        <v>8</v>
      </c>
      <c r="P1985">
        <v>2</v>
      </c>
      <c r="Q1985">
        <v>10</v>
      </c>
      <c r="R1985">
        <v>5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3</v>
      </c>
      <c r="Z1985">
        <v>11</v>
      </c>
      <c r="AA1985">
        <v>0</v>
      </c>
      <c r="AB1985">
        <v>54</v>
      </c>
      <c r="AC1985" t="str" cm="1">
        <f t="array" ref="AC1985">_xlfn.IFS(AB1985 &lt; 30, "&lt; 30", AB1985 &lt; 40, "30-39", AB1985 &lt; 50, "40-49", AB1985 &gt;= 50, "50+")</f>
        <v>50+</v>
      </c>
      <c r="AD1985">
        <v>2278</v>
      </c>
      <c r="AE1985">
        <v>0</v>
      </c>
      <c r="AF1985">
        <v>0</v>
      </c>
      <c r="AG1985">
        <v>0</v>
      </c>
      <c r="AH1985">
        <v>1</v>
      </c>
      <c r="AI1985">
        <v>0</v>
      </c>
      <c r="AJ1985" t="str" cm="1">
        <f t="array" ref="AJ198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98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85">
        <v>0</v>
      </c>
      <c r="AM1985">
        <v>0</v>
      </c>
      <c r="AN1985">
        <v>0</v>
      </c>
      <c r="AO1985">
        <v>0</v>
      </c>
      <c r="AP1985">
        <v>1</v>
      </c>
      <c r="AQ1985" t="str" cm="1">
        <f t="array" ref="AQ198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1985" t="str" cm="1">
        <f t="array" ref="AR198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85">
        <v>712</v>
      </c>
      <c r="AT1985">
        <v>677</v>
      </c>
      <c r="AU1985">
        <v>0</v>
      </c>
      <c r="AV1985">
        <v>1</v>
      </c>
      <c r="AW1985" t="s">
        <v>46</v>
      </c>
      <c r="AX1985" t="s">
        <v>13</v>
      </c>
      <c r="AY1985" t="str">
        <f t="shared" si="271"/>
        <v>Store</v>
      </c>
      <c r="AZ1985">
        <v>20</v>
      </c>
      <c r="BA1985" t="s">
        <v>44</v>
      </c>
      <c r="BB1985">
        <f t="shared" si="272"/>
        <v>20</v>
      </c>
      <c r="BC1985">
        <f t="shared" si="273"/>
        <v>747</v>
      </c>
      <c r="BD1985">
        <f t="shared" si="274"/>
        <v>0.99999999999999978</v>
      </c>
      <c r="BE1985">
        <f t="shared" si="275"/>
        <v>7</v>
      </c>
      <c r="BF1985">
        <f t="shared" si="276"/>
        <v>6</v>
      </c>
      <c r="BG1985">
        <f t="shared" si="277"/>
        <v>14</v>
      </c>
      <c r="BH1985">
        <f t="shared" si="278"/>
        <v>4</v>
      </c>
      <c r="BI1985" t="str">
        <f>VLOOKUP(BH1985,'Additional Data'!$E$1:$F$12,2,FALSE)</f>
        <v>At Risk</v>
      </c>
      <c r="BJ1985" t="str">
        <f>IF(G1985 &lt;= 'Additional Data'!$Q$2, "Low", IF(G1985 &lt;= 'Additional Data'!$Q$3, "Medium", "High"))</f>
        <v>High</v>
      </c>
      <c r="BK1985" t="str">
        <f>IF(K1985 &lt;= 'Additional Data'!$V$2, "Low", IF(K1985 &lt;= 'Additional Data'!$V$3, "Medium", "High"))</f>
        <v>Medium</v>
      </c>
      <c r="BL1985" t="str">
        <f>IF(L1985 &lt;= 'Additional Data'!$AA$2, "Low", IF(L1985 &lt;= 'Additional Data'!$AA$3, "Medium", "High"))</f>
        <v>Medium</v>
      </c>
      <c r="BM1985">
        <v>1984</v>
      </c>
    </row>
    <row r="1986" spans="1:65" x14ac:dyDescent="0.25">
      <c r="A1986">
        <v>71964</v>
      </c>
      <c r="B1986" t="str">
        <f>IF(A1986 &lt;= 'Additional Data'!$B$2,"Low", IF(A1986 &lt;='Additional Data'!$B$3, "Medium", "High"))</f>
        <v>High</v>
      </c>
      <c r="C1986">
        <v>0</v>
      </c>
      <c r="D1986">
        <v>0</v>
      </c>
      <c r="E1986">
        <v>81</v>
      </c>
      <c r="F1986" t="str">
        <f t="shared" ref="F1986:F2049" si="279">IF(E1986&lt;=7,"Very Recent",IF(E1986&lt;=30,"Recent",IF(E1986&lt;=60,"Mid","Old")))</f>
        <v>Old</v>
      </c>
      <c r="G1986">
        <v>587</v>
      </c>
      <c r="H1986">
        <v>51</v>
      </c>
      <c r="I1986">
        <v>932</v>
      </c>
      <c r="J1986">
        <v>180</v>
      </c>
      <c r="K1986">
        <v>34</v>
      </c>
      <c r="L1986">
        <v>86</v>
      </c>
      <c r="M1986">
        <f>INDEX('Additional Data'!$H$2:$M$2, MATCH(MAX(G1986:L1986), G1986:L1986,0))</f>
        <v>0</v>
      </c>
      <c r="N1986">
        <v>1</v>
      </c>
      <c r="O1986">
        <v>5</v>
      </c>
      <c r="P1986">
        <v>6</v>
      </c>
      <c r="Q1986">
        <v>5</v>
      </c>
      <c r="R1986">
        <v>3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3</v>
      </c>
      <c r="Z1986">
        <v>11</v>
      </c>
      <c r="AA1986">
        <v>0</v>
      </c>
      <c r="AB1986">
        <v>62</v>
      </c>
      <c r="AC1986" t="str" cm="1">
        <f t="array" ref="AC1986">_xlfn.IFS(AB1986 &lt; 30, "&lt; 30", AB1986 &lt; 40, "30-39", AB1986 &lt; 50, "40-49", AB1986 &gt;= 50, "50+")</f>
        <v>50+</v>
      </c>
      <c r="AD1986">
        <v>2564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 t="str" cm="1">
        <f t="array" ref="AJ198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98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86">
        <v>0</v>
      </c>
      <c r="AM1986">
        <v>0</v>
      </c>
      <c r="AN1986">
        <v>1</v>
      </c>
      <c r="AO1986">
        <v>0</v>
      </c>
      <c r="AP1986">
        <v>0</v>
      </c>
      <c r="AQ1986" t="str" cm="1">
        <f t="array" ref="AQ198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86" t="str" cm="1">
        <f t="array" ref="AR198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86">
        <v>1784</v>
      </c>
      <c r="AT1986">
        <v>1698</v>
      </c>
      <c r="AU1986">
        <v>0</v>
      </c>
      <c r="AV1986">
        <v>0</v>
      </c>
      <c r="AW1986" t="s">
        <v>43</v>
      </c>
      <c r="AX1986" t="s">
        <v>12</v>
      </c>
      <c r="AY1986" t="str">
        <f t="shared" ref="AY1986:AY2049" si="280">IF(AND(O1986 &gt;= P1986, O1986 &gt;= Q1986), "Web", IF(AND(P1986 &gt;= O1986, P1986 &gt;= Q1986), "Catalog", "Store"))</f>
        <v>Catalog</v>
      </c>
      <c r="AZ1986">
        <v>16</v>
      </c>
      <c r="BA1986" t="s">
        <v>44</v>
      </c>
      <c r="BB1986">
        <f t="shared" ref="BB1986:BB2049" si="281">SUM(O1986:Q1986)</f>
        <v>16</v>
      </c>
      <c r="BC1986">
        <f t="shared" ref="BC1986:BC2049" si="282">SUM(G1986:L1986)</f>
        <v>1870</v>
      </c>
      <c r="BD1986">
        <f t="shared" ref="BD1986:BD2049" si="283">(1-_xlfn.PERCENTRANK.INC($E:$E,E1986,1))*10</f>
        <v>1.9999999999999996</v>
      </c>
      <c r="BE1986">
        <f t="shared" ref="BE1986:BE2049" si="284">_xlfn.PERCENTRANK.INC($BB:$BB,BB1986,1)*10</f>
        <v>6</v>
      </c>
      <c r="BF1986">
        <f t="shared" ref="BF1986:BF2049" si="285">_xlfn.PERCENTRANK.INC($BC:$BC,BC1986,1)*10</f>
        <v>9</v>
      </c>
      <c r="BG1986">
        <f t="shared" ref="BG1986:BG2049" si="286">SUM(BD1986:BF1986)</f>
        <v>17</v>
      </c>
      <c r="BH1986">
        <f t="shared" ref="BH1986:BH2049" si="287">_xlfn.PERCENTRANK.INC($BG:$BG,BG1986,1)*10</f>
        <v>5</v>
      </c>
      <c r="BI1986" t="str">
        <f>VLOOKUP(BH1986,'Additional Data'!$E$1:$F$12,2,FALSE)</f>
        <v>Loyal Customer</v>
      </c>
      <c r="BJ1986" t="str">
        <f>IF(G1986 &lt;= 'Additional Data'!$Q$2, "Low", IF(G1986 &lt;= 'Additional Data'!$Q$3, "Medium", "High"))</f>
        <v>High</v>
      </c>
      <c r="BK1986" t="str">
        <f>IF(K1986 &lt;= 'Additional Data'!$V$2, "Low", IF(K1986 &lt;= 'Additional Data'!$V$3, "Medium", "High"))</f>
        <v>Medium</v>
      </c>
      <c r="BL1986" t="str">
        <f>IF(L1986 &lt;= 'Additional Data'!$AA$2, "Low", IF(L1986 &lt;= 'Additional Data'!$AA$3, "Medium", "High"))</f>
        <v>High</v>
      </c>
      <c r="BM1986">
        <v>1985</v>
      </c>
    </row>
    <row r="1987" spans="1:65" x14ac:dyDescent="0.25">
      <c r="A1987">
        <v>39146</v>
      </c>
      <c r="B1987" t="str">
        <f>IF(A1987 &lt;= 'Additional Data'!$B$2,"Low", IF(A1987 &lt;='Additional Data'!$B$3, "Medium", "High"))</f>
        <v>Medium</v>
      </c>
      <c r="C1987">
        <v>1</v>
      </c>
      <c r="D1987">
        <v>0</v>
      </c>
      <c r="E1987">
        <v>1</v>
      </c>
      <c r="F1987" t="str">
        <f t="shared" si="279"/>
        <v>Very Recent</v>
      </c>
      <c r="G1987">
        <v>94</v>
      </c>
      <c r="H1987">
        <v>1</v>
      </c>
      <c r="I1987">
        <v>33</v>
      </c>
      <c r="J1987">
        <v>13</v>
      </c>
      <c r="K1987">
        <v>12</v>
      </c>
      <c r="L1987">
        <v>12</v>
      </c>
      <c r="M1987">
        <f>INDEX('Additional Data'!$H$2:$M$2, MATCH(MAX(G1987:L1987), G1987:L1987,0))</f>
        <v>0</v>
      </c>
      <c r="N1987">
        <v>3</v>
      </c>
      <c r="O1987">
        <v>4</v>
      </c>
      <c r="P1987">
        <v>0</v>
      </c>
      <c r="Q1987">
        <v>4</v>
      </c>
      <c r="R1987">
        <v>8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3</v>
      </c>
      <c r="Z1987">
        <v>11</v>
      </c>
      <c r="AA1987">
        <v>0</v>
      </c>
      <c r="AB1987">
        <v>34</v>
      </c>
      <c r="AC1987" t="str" cm="1">
        <f t="array" ref="AC1987">_xlfn.IFS(AB1987 &lt; 30, "&lt; 30", AB1987 &lt; 40, "30-39", AB1987 &lt; 50, "40-49", AB1987 &gt;= 50, "50+")</f>
        <v>30-39</v>
      </c>
      <c r="AD1987">
        <v>2659</v>
      </c>
      <c r="AE1987">
        <v>0</v>
      </c>
      <c r="AF1987">
        <v>0</v>
      </c>
      <c r="AG1987">
        <v>1</v>
      </c>
      <c r="AH1987">
        <v>0</v>
      </c>
      <c r="AI1987">
        <v>0</v>
      </c>
      <c r="AJ1987" t="str" cm="1">
        <f t="array" ref="AJ198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98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87">
        <v>0</v>
      </c>
      <c r="AM1987">
        <v>0</v>
      </c>
      <c r="AN1987">
        <v>1</v>
      </c>
      <c r="AO1987">
        <v>0</v>
      </c>
      <c r="AP1987">
        <v>0</v>
      </c>
      <c r="AQ1987" t="str" cm="1">
        <f t="array" ref="AQ198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87" t="str" cm="1">
        <f t="array" ref="AR198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87">
        <v>153</v>
      </c>
      <c r="AT1987">
        <v>141</v>
      </c>
      <c r="AU1987">
        <v>0</v>
      </c>
      <c r="AV1987">
        <v>1</v>
      </c>
      <c r="AW1987" t="s">
        <v>47</v>
      </c>
      <c r="AX1987" t="s">
        <v>11</v>
      </c>
      <c r="AY1987" t="str">
        <f t="shared" si="280"/>
        <v>Web</v>
      </c>
      <c r="AZ1987">
        <v>8</v>
      </c>
      <c r="BA1987" t="s">
        <v>44</v>
      </c>
      <c r="BB1987">
        <f t="shared" si="281"/>
        <v>8</v>
      </c>
      <c r="BC1987">
        <f t="shared" si="282"/>
        <v>165</v>
      </c>
      <c r="BD1987">
        <f t="shared" si="283"/>
        <v>10</v>
      </c>
      <c r="BE1987">
        <f t="shared" si="284"/>
        <v>3</v>
      </c>
      <c r="BF1987">
        <f t="shared" si="285"/>
        <v>3</v>
      </c>
      <c r="BG1987">
        <f t="shared" si="286"/>
        <v>16</v>
      </c>
      <c r="BH1987">
        <f t="shared" si="287"/>
        <v>5</v>
      </c>
      <c r="BI1987" t="str">
        <f>VLOOKUP(BH1987,'Additional Data'!$E$1:$F$12,2,FALSE)</f>
        <v>Loyal Customer</v>
      </c>
      <c r="BJ1987" t="str">
        <f>IF(G1987 &lt;= 'Additional Data'!$Q$2, "Low", IF(G1987 &lt;= 'Additional Data'!$Q$3, "Medium", "High"))</f>
        <v>Medium</v>
      </c>
      <c r="BK1987" t="str">
        <f>IF(K1987 &lt;= 'Additional Data'!$V$2, "Low", IF(K1987 &lt;= 'Additional Data'!$V$3, "Medium", "High"))</f>
        <v>Medium</v>
      </c>
      <c r="BL1987" t="str">
        <f>IF(L1987 &lt;= 'Additional Data'!$AA$2, "Low", IF(L1987 &lt;= 'Additional Data'!$AA$3, "Medium", "High"))</f>
        <v>Medium</v>
      </c>
      <c r="BM1987">
        <v>1986</v>
      </c>
    </row>
    <row r="1988" spans="1:65" x14ac:dyDescent="0.25">
      <c r="A1988">
        <v>96876</v>
      </c>
      <c r="B1988" t="str">
        <f>IF(A1988 &lt;= 'Additional Data'!$B$2,"Low", IF(A1988 &lt;='Additional Data'!$B$3, "Medium", "High"))</f>
        <v>High</v>
      </c>
      <c r="C1988">
        <v>0</v>
      </c>
      <c r="D1988">
        <v>0</v>
      </c>
      <c r="E1988">
        <v>79</v>
      </c>
      <c r="F1988" t="str">
        <f t="shared" si="279"/>
        <v>Old</v>
      </c>
      <c r="G1988">
        <v>908</v>
      </c>
      <c r="H1988">
        <v>43</v>
      </c>
      <c r="I1988">
        <v>735</v>
      </c>
      <c r="J1988">
        <v>40</v>
      </c>
      <c r="K1988">
        <v>194</v>
      </c>
      <c r="L1988">
        <v>21</v>
      </c>
      <c r="M1988">
        <f>INDEX('Additional Data'!$H$2:$M$2, MATCH(MAX(G1988:L1988), G1988:L1988,0))</f>
        <v>0</v>
      </c>
      <c r="N1988">
        <v>1</v>
      </c>
      <c r="O1988">
        <v>7</v>
      </c>
      <c r="P1988">
        <v>7</v>
      </c>
      <c r="Q1988">
        <v>9</v>
      </c>
      <c r="R1988">
        <v>2</v>
      </c>
      <c r="S1988">
        <v>0</v>
      </c>
      <c r="T1988">
        <v>1</v>
      </c>
      <c r="U1988">
        <v>1</v>
      </c>
      <c r="V1988">
        <v>1</v>
      </c>
      <c r="W1988">
        <v>0</v>
      </c>
      <c r="X1988">
        <v>0</v>
      </c>
      <c r="Y1988">
        <v>3</v>
      </c>
      <c r="Z1988">
        <v>11</v>
      </c>
      <c r="AA1988">
        <v>1</v>
      </c>
      <c r="AB1988">
        <v>43</v>
      </c>
      <c r="AC1988" t="str" cm="1">
        <f t="array" ref="AC1988">_xlfn.IFS(AB1988 &lt; 30, "&lt; 30", AB1988 &lt; 40, "30-39", AB1988 &lt; 50, "40-49", AB1988 &gt;= 50, "50+")</f>
        <v>40-49</v>
      </c>
      <c r="AD1988">
        <v>2486</v>
      </c>
      <c r="AE1988">
        <v>0</v>
      </c>
      <c r="AF1988">
        <v>0</v>
      </c>
      <c r="AG1988">
        <v>0</v>
      </c>
      <c r="AH1988">
        <v>1</v>
      </c>
      <c r="AI1988">
        <v>0</v>
      </c>
      <c r="AJ1988" t="str" cm="1">
        <f t="array" ref="AJ198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98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88">
        <v>0</v>
      </c>
      <c r="AM1988">
        <v>0</v>
      </c>
      <c r="AN1988">
        <v>1</v>
      </c>
      <c r="AO1988">
        <v>0</v>
      </c>
      <c r="AP1988">
        <v>0</v>
      </c>
      <c r="AQ1988" t="str" cm="1">
        <f t="array" ref="AQ198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88" t="str" cm="1">
        <f t="array" ref="AR198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88">
        <v>1920</v>
      </c>
      <c r="AT1988">
        <v>1899</v>
      </c>
      <c r="AU1988">
        <v>3</v>
      </c>
      <c r="AV1988">
        <v>0</v>
      </c>
      <c r="AW1988" t="s">
        <v>43</v>
      </c>
      <c r="AX1988" t="s">
        <v>13</v>
      </c>
      <c r="AY1988" t="str">
        <f t="shared" si="280"/>
        <v>Store</v>
      </c>
      <c r="AZ1988">
        <v>23</v>
      </c>
      <c r="BA1988" t="s">
        <v>48</v>
      </c>
      <c r="BB1988">
        <f t="shared" si="281"/>
        <v>23</v>
      </c>
      <c r="BC1988">
        <f t="shared" si="282"/>
        <v>1941</v>
      </c>
      <c r="BD1988">
        <f t="shared" si="283"/>
        <v>3.0000000000000004</v>
      </c>
      <c r="BE1988">
        <f t="shared" si="284"/>
        <v>9</v>
      </c>
      <c r="BF1988">
        <f t="shared" si="285"/>
        <v>9</v>
      </c>
      <c r="BG1988">
        <f t="shared" si="286"/>
        <v>21</v>
      </c>
      <c r="BH1988">
        <f t="shared" si="287"/>
        <v>8</v>
      </c>
      <c r="BI1988" t="str">
        <f>VLOOKUP(BH1988,'Additional Data'!$E$1:$F$12,2,FALSE)</f>
        <v>Top Customer</v>
      </c>
      <c r="BJ1988" t="str">
        <f>IF(G1988 &lt;= 'Additional Data'!$Q$2, "Low", IF(G1988 &lt;= 'Additional Data'!$Q$3, "Medium", "High"))</f>
        <v>High</v>
      </c>
      <c r="BK1988" t="str">
        <f>IF(K1988 &lt;= 'Additional Data'!$V$2, "Low", IF(K1988 &lt;= 'Additional Data'!$V$3, "Medium", "High"))</f>
        <v>High</v>
      </c>
      <c r="BL1988" t="str">
        <f>IF(L1988 &lt;= 'Additional Data'!$AA$2, "Low", IF(L1988 &lt;= 'Additional Data'!$AA$3, "Medium", "High"))</f>
        <v>Medium</v>
      </c>
      <c r="BM1988">
        <v>1987</v>
      </c>
    </row>
    <row r="1989" spans="1:65" x14ac:dyDescent="0.25">
      <c r="A1989">
        <v>34445</v>
      </c>
      <c r="B1989" t="str">
        <f>IF(A1989 &lt;= 'Additional Data'!$B$2,"Low", IF(A1989 &lt;='Additional Data'!$B$3, "Medium", "High"))</f>
        <v>Low</v>
      </c>
      <c r="C1989">
        <v>0</v>
      </c>
      <c r="D1989">
        <v>0</v>
      </c>
      <c r="E1989">
        <v>92</v>
      </c>
      <c r="F1989" t="str">
        <f t="shared" si="279"/>
        <v>Old</v>
      </c>
      <c r="G1989">
        <v>228</v>
      </c>
      <c r="H1989">
        <v>122</v>
      </c>
      <c r="I1989">
        <v>122</v>
      </c>
      <c r="J1989">
        <v>208</v>
      </c>
      <c r="K1989">
        <v>129</v>
      </c>
      <c r="L1989">
        <v>30</v>
      </c>
      <c r="M1989">
        <f>INDEX('Additional Data'!$H$2:$M$2, MATCH(MAX(G1989:L1989), G1989:L1989,0))</f>
        <v>0</v>
      </c>
      <c r="N1989">
        <v>6</v>
      </c>
      <c r="O1989">
        <v>11</v>
      </c>
      <c r="P1989">
        <v>2</v>
      </c>
      <c r="Q1989">
        <v>8</v>
      </c>
      <c r="R1989">
        <v>9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3</v>
      </c>
      <c r="Z1989">
        <v>11</v>
      </c>
      <c r="AA1989">
        <v>0</v>
      </c>
      <c r="AB1989">
        <v>39</v>
      </c>
      <c r="AC1989" t="str" cm="1">
        <f t="array" ref="AC1989">_xlfn.IFS(AB1989 &lt; 30, "&lt; 30", AB1989 &lt; 40, "30-39", AB1989 &lt; 50, "40-49", AB1989 &gt;= 50, "50+")</f>
        <v>30-39</v>
      </c>
      <c r="AD1989">
        <v>2677</v>
      </c>
      <c r="AE1989">
        <v>0</v>
      </c>
      <c r="AF1989">
        <v>1</v>
      </c>
      <c r="AG1989">
        <v>0</v>
      </c>
      <c r="AH1989">
        <v>0</v>
      </c>
      <c r="AI1989">
        <v>0</v>
      </c>
      <c r="AJ1989" t="str" cm="1">
        <f t="array" ref="AJ198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8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89">
        <v>0</v>
      </c>
      <c r="AM1989">
        <v>1</v>
      </c>
      <c r="AN1989">
        <v>0</v>
      </c>
      <c r="AO1989">
        <v>0</v>
      </c>
      <c r="AP1989">
        <v>0</v>
      </c>
      <c r="AQ1989" t="str" cm="1">
        <f t="array" ref="AQ198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1989" t="str" cm="1">
        <f t="array" ref="AR198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989">
        <v>809</v>
      </c>
      <c r="AT1989">
        <v>779</v>
      </c>
      <c r="AU1989">
        <v>0</v>
      </c>
      <c r="AV1989">
        <v>0</v>
      </c>
      <c r="AW1989" t="s">
        <v>46</v>
      </c>
      <c r="AX1989" t="s">
        <v>11</v>
      </c>
      <c r="AY1989" t="str">
        <f t="shared" si="280"/>
        <v>Web</v>
      </c>
      <c r="AZ1989">
        <v>21</v>
      </c>
      <c r="BA1989" t="s">
        <v>44</v>
      </c>
      <c r="BB1989">
        <f t="shared" si="281"/>
        <v>21</v>
      </c>
      <c r="BC1989">
        <f t="shared" si="282"/>
        <v>839</v>
      </c>
      <c r="BD1989">
        <f t="shared" si="283"/>
        <v>0.99999999999999978</v>
      </c>
      <c r="BE1989">
        <f t="shared" si="284"/>
        <v>8</v>
      </c>
      <c r="BF1989">
        <f t="shared" si="285"/>
        <v>6</v>
      </c>
      <c r="BG1989">
        <f t="shared" si="286"/>
        <v>15</v>
      </c>
      <c r="BH1989">
        <f t="shared" si="287"/>
        <v>4</v>
      </c>
      <c r="BI1989" t="str">
        <f>VLOOKUP(BH1989,'Additional Data'!$E$1:$F$12,2,FALSE)</f>
        <v>At Risk</v>
      </c>
      <c r="BJ1989" t="str">
        <f>IF(G1989 &lt;= 'Additional Data'!$Q$2, "Low", IF(G1989 &lt;= 'Additional Data'!$Q$3, "Medium", "High"))</f>
        <v>Medium</v>
      </c>
      <c r="BK1989" t="str">
        <f>IF(K1989 &lt;= 'Additional Data'!$V$2, "Low", IF(K1989 &lt;= 'Additional Data'!$V$3, "Medium", "High"))</f>
        <v>High</v>
      </c>
      <c r="BL1989" t="str">
        <f>IF(L1989 &lt;= 'Additional Data'!$AA$2, "Low", IF(L1989 &lt;= 'Additional Data'!$AA$3, "Medium", "High"))</f>
        <v>Medium</v>
      </c>
      <c r="BM1989">
        <v>1988</v>
      </c>
    </row>
    <row r="1990" spans="1:65" x14ac:dyDescent="0.25">
      <c r="A1990">
        <v>68281</v>
      </c>
      <c r="B1990" t="str">
        <f>IF(A1990 &lt;= 'Additional Data'!$B$2,"Low", IF(A1990 &lt;='Additional Data'!$B$3, "Medium", "High"))</f>
        <v>Medium</v>
      </c>
      <c r="C1990">
        <v>0</v>
      </c>
      <c r="D1990">
        <v>0</v>
      </c>
      <c r="E1990">
        <v>31</v>
      </c>
      <c r="F1990" t="str">
        <f t="shared" si="279"/>
        <v>Mid</v>
      </c>
      <c r="G1990">
        <v>995</v>
      </c>
      <c r="H1990">
        <v>112</v>
      </c>
      <c r="I1990">
        <v>417</v>
      </c>
      <c r="J1990">
        <v>42</v>
      </c>
      <c r="K1990">
        <v>48</v>
      </c>
      <c r="L1990">
        <v>41</v>
      </c>
      <c r="M1990">
        <f>INDEX('Additional Data'!$H$2:$M$2, MATCH(MAX(G1990:L1990), G1990:L1990,0))</f>
        <v>0</v>
      </c>
      <c r="N1990">
        <v>1</v>
      </c>
      <c r="O1990">
        <v>2</v>
      </c>
      <c r="P1990">
        <v>9</v>
      </c>
      <c r="Q1990">
        <v>13</v>
      </c>
      <c r="R1990">
        <v>5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3</v>
      </c>
      <c r="Z1990">
        <v>11</v>
      </c>
      <c r="AA1990">
        <v>1</v>
      </c>
      <c r="AB1990">
        <v>62</v>
      </c>
      <c r="AC1990" t="str" cm="1">
        <f t="array" ref="AC1990">_xlfn.IFS(AB1990 &lt; 30, "&lt; 30", AB1990 &lt; 40, "30-39", AB1990 &lt; 50, "40-49", AB1990 &gt;= 50, "50+")</f>
        <v>50+</v>
      </c>
      <c r="AD1990">
        <v>2850</v>
      </c>
      <c r="AE1990">
        <v>0</v>
      </c>
      <c r="AF1990">
        <v>0</v>
      </c>
      <c r="AG1990">
        <v>1</v>
      </c>
      <c r="AH1990">
        <v>0</v>
      </c>
      <c r="AI1990">
        <v>0</v>
      </c>
      <c r="AJ1990" t="str" cm="1">
        <f t="array" ref="AJ199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199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90">
        <v>0</v>
      </c>
      <c r="AM1990">
        <v>0</v>
      </c>
      <c r="AN1990">
        <v>1</v>
      </c>
      <c r="AO1990">
        <v>0</v>
      </c>
      <c r="AP1990">
        <v>0</v>
      </c>
      <c r="AQ1990" t="str" cm="1">
        <f t="array" ref="AQ199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90" t="str" cm="1">
        <f t="array" ref="AR199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90">
        <v>1614</v>
      </c>
      <c r="AT1990">
        <v>1573</v>
      </c>
      <c r="AU1990">
        <v>0</v>
      </c>
      <c r="AV1990">
        <v>0</v>
      </c>
      <c r="AW1990" t="s">
        <v>43</v>
      </c>
      <c r="AX1990" t="s">
        <v>13</v>
      </c>
      <c r="AY1990" t="str">
        <f t="shared" si="280"/>
        <v>Store</v>
      </c>
      <c r="AZ1990">
        <v>24</v>
      </c>
      <c r="BA1990" t="s">
        <v>44</v>
      </c>
      <c r="BB1990">
        <f t="shared" si="281"/>
        <v>24</v>
      </c>
      <c r="BC1990">
        <f t="shared" si="282"/>
        <v>1655</v>
      </c>
      <c r="BD1990">
        <f t="shared" si="283"/>
        <v>7</v>
      </c>
      <c r="BE1990">
        <f t="shared" si="284"/>
        <v>9</v>
      </c>
      <c r="BF1990">
        <f t="shared" si="285"/>
        <v>9</v>
      </c>
      <c r="BG1990">
        <f t="shared" si="286"/>
        <v>25</v>
      </c>
      <c r="BH1990">
        <f t="shared" si="287"/>
        <v>9</v>
      </c>
      <c r="BI1990" t="str">
        <f>VLOOKUP(BH1990,'Additional Data'!$E$1:$F$12,2,FALSE)</f>
        <v>Top Customer</v>
      </c>
      <c r="BJ1990" t="str">
        <f>IF(G1990 &lt;= 'Additional Data'!$Q$2, "Low", IF(G1990 &lt;= 'Additional Data'!$Q$3, "Medium", "High"))</f>
        <v>High</v>
      </c>
      <c r="BK1990" t="str">
        <f>IF(K1990 &lt;= 'Additional Data'!$V$2, "Low", IF(K1990 &lt;= 'Additional Data'!$V$3, "Medium", "High"))</f>
        <v>High</v>
      </c>
      <c r="BL1990" t="str">
        <f>IF(L1990 &lt;= 'Additional Data'!$AA$2, "Low", IF(L1990 &lt;= 'Additional Data'!$AA$3, "Medium", "High"))</f>
        <v>Medium</v>
      </c>
      <c r="BM1990">
        <v>1989</v>
      </c>
    </row>
    <row r="1991" spans="1:65" x14ac:dyDescent="0.25">
      <c r="A1991">
        <v>37284</v>
      </c>
      <c r="B1991" t="str">
        <f>IF(A1991 &lt;= 'Additional Data'!$B$2,"Low", IF(A1991 &lt;='Additional Data'!$B$3, "Medium", "High"))</f>
        <v>Medium</v>
      </c>
      <c r="C1991">
        <v>1</v>
      </c>
      <c r="D1991">
        <v>1</v>
      </c>
      <c r="E1991">
        <v>46</v>
      </c>
      <c r="F1991" t="str">
        <f t="shared" si="279"/>
        <v>Mid</v>
      </c>
      <c r="G1991">
        <v>11</v>
      </c>
      <c r="H1991">
        <v>1</v>
      </c>
      <c r="I1991">
        <v>2</v>
      </c>
      <c r="J1991">
        <v>2</v>
      </c>
      <c r="K1991">
        <v>1</v>
      </c>
      <c r="L1991">
        <v>6</v>
      </c>
      <c r="M1991">
        <f>INDEX('Additional Data'!$H$2:$M$2, MATCH(MAX(G1991:L1991), G1991:L1991,0))</f>
        <v>0</v>
      </c>
      <c r="N1991">
        <v>1</v>
      </c>
      <c r="O1991">
        <v>0</v>
      </c>
      <c r="P1991">
        <v>0</v>
      </c>
      <c r="Q1991">
        <v>3</v>
      </c>
      <c r="R1991">
        <v>6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3</v>
      </c>
      <c r="Z1991">
        <v>11</v>
      </c>
      <c r="AA1991">
        <v>0</v>
      </c>
      <c r="AB1991">
        <v>45</v>
      </c>
      <c r="AC1991" t="str" cm="1">
        <f t="array" ref="AC1991">_xlfn.IFS(AB1991 &lt; 30, "&lt; 30", AB1991 &lt; 40, "30-39", AB1991 &lt; 50, "40-49", AB1991 &gt;= 50, "50+")</f>
        <v>40-49</v>
      </c>
      <c r="AD1991">
        <v>2616</v>
      </c>
      <c r="AE1991">
        <v>0</v>
      </c>
      <c r="AF1991">
        <v>1</v>
      </c>
      <c r="AG1991">
        <v>0</v>
      </c>
      <c r="AH1991">
        <v>0</v>
      </c>
      <c r="AI1991">
        <v>0</v>
      </c>
      <c r="AJ1991" t="str" cm="1">
        <f t="array" ref="AJ199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9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91">
        <v>1</v>
      </c>
      <c r="AM1991">
        <v>0</v>
      </c>
      <c r="AN1991">
        <v>0</v>
      </c>
      <c r="AO1991">
        <v>0</v>
      </c>
      <c r="AP1991">
        <v>0</v>
      </c>
      <c r="AQ1991" t="str" cm="1">
        <f t="array" ref="AQ199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1991" t="str" cm="1">
        <f t="array" ref="AR199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1991">
        <v>17</v>
      </c>
      <c r="AT1991">
        <v>11</v>
      </c>
      <c r="AU1991">
        <v>0</v>
      </c>
      <c r="AV1991">
        <v>2</v>
      </c>
      <c r="AW1991" t="s">
        <v>45</v>
      </c>
      <c r="AX1991" t="s">
        <v>13</v>
      </c>
      <c r="AY1991" t="str">
        <f t="shared" si="280"/>
        <v>Store</v>
      </c>
      <c r="AZ1991">
        <v>3</v>
      </c>
      <c r="BA1991" t="s">
        <v>44</v>
      </c>
      <c r="BB1991">
        <f t="shared" si="281"/>
        <v>3</v>
      </c>
      <c r="BC1991">
        <f t="shared" si="282"/>
        <v>23</v>
      </c>
      <c r="BD1991">
        <f t="shared" si="283"/>
        <v>6</v>
      </c>
      <c r="BE1991">
        <f t="shared" si="284"/>
        <v>0</v>
      </c>
      <c r="BF1991">
        <f t="shared" si="285"/>
        <v>0</v>
      </c>
      <c r="BG1991">
        <f t="shared" si="286"/>
        <v>6</v>
      </c>
      <c r="BH1991">
        <f t="shared" si="287"/>
        <v>0</v>
      </c>
      <c r="BI1991" t="str">
        <f>VLOOKUP(BH1991,'Additional Data'!$E$1:$F$12,2,FALSE)</f>
        <v>Churned Customer</v>
      </c>
      <c r="BJ1991" t="str">
        <f>IF(G1991 &lt;= 'Additional Data'!$Q$2, "Low", IF(G1991 &lt;= 'Additional Data'!$Q$3, "Medium", "High"))</f>
        <v>Low</v>
      </c>
      <c r="BK1991" t="str">
        <f>IF(K1991 &lt;= 'Additional Data'!$V$2, "Low", IF(K1991 &lt;= 'Additional Data'!$V$3, "Medium", "High"))</f>
        <v>Low</v>
      </c>
      <c r="BL1991" t="str">
        <f>IF(L1991 &lt;= 'Additional Data'!$AA$2, "Low", IF(L1991 &lt;= 'Additional Data'!$AA$3, "Medium", "High"))</f>
        <v>Low</v>
      </c>
      <c r="BM1991">
        <v>1990</v>
      </c>
    </row>
    <row r="1992" spans="1:65" x14ac:dyDescent="0.25">
      <c r="A1992">
        <v>36790</v>
      </c>
      <c r="B1992" t="str">
        <f>IF(A1992 &lt;= 'Additional Data'!$B$2,"Low", IF(A1992 &lt;='Additional Data'!$B$3, "Medium", "High"))</f>
        <v>Medium</v>
      </c>
      <c r="C1992">
        <v>0</v>
      </c>
      <c r="D1992">
        <v>0</v>
      </c>
      <c r="E1992">
        <v>14</v>
      </c>
      <c r="F1992" t="str">
        <f t="shared" si="279"/>
        <v>Recent</v>
      </c>
      <c r="G1992">
        <v>3</v>
      </c>
      <c r="H1992">
        <v>3</v>
      </c>
      <c r="I1992">
        <v>14</v>
      </c>
      <c r="J1992">
        <v>15</v>
      </c>
      <c r="K1992">
        <v>21</v>
      </c>
      <c r="L1992">
        <v>10</v>
      </c>
      <c r="M1992">
        <f>INDEX('Additional Data'!$H$2:$M$2, MATCH(MAX(G1992:L1992), G1992:L1992,0))</f>
        <v>0</v>
      </c>
      <c r="N1992">
        <v>1</v>
      </c>
      <c r="O1992">
        <v>2</v>
      </c>
      <c r="P1992">
        <v>1</v>
      </c>
      <c r="Q1992">
        <v>2</v>
      </c>
      <c r="R1992">
        <v>9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3</v>
      </c>
      <c r="Z1992">
        <v>11</v>
      </c>
      <c r="AA1992">
        <v>1</v>
      </c>
      <c r="AB1992">
        <v>37</v>
      </c>
      <c r="AC1992" t="str" cm="1">
        <f t="array" ref="AC1992">_xlfn.IFS(AB1992 &lt; 30, "&lt; 30", AB1992 &lt; 40, "30-39", AB1992 &lt; 50, "40-49", AB1992 &gt;= 50, "50+")</f>
        <v>30-39</v>
      </c>
      <c r="AD1992">
        <v>2644</v>
      </c>
      <c r="AE1992">
        <v>0</v>
      </c>
      <c r="AF1992">
        <v>1</v>
      </c>
      <c r="AG1992">
        <v>0</v>
      </c>
      <c r="AH1992">
        <v>0</v>
      </c>
      <c r="AI1992">
        <v>0</v>
      </c>
      <c r="AJ1992" t="str" cm="1">
        <f t="array" ref="AJ199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9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92">
        <v>0</v>
      </c>
      <c r="AM1992">
        <v>0</v>
      </c>
      <c r="AN1992">
        <v>1</v>
      </c>
      <c r="AO1992">
        <v>0</v>
      </c>
      <c r="AP1992">
        <v>0</v>
      </c>
      <c r="AQ1992" t="str" cm="1">
        <f t="array" ref="AQ199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92" t="str" cm="1">
        <f t="array" ref="AR199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92">
        <v>56</v>
      </c>
      <c r="AT1992">
        <v>46</v>
      </c>
      <c r="AU1992">
        <v>0</v>
      </c>
      <c r="AV1992">
        <v>0</v>
      </c>
      <c r="AW1992" t="s">
        <v>45</v>
      </c>
      <c r="AX1992" t="s">
        <v>11</v>
      </c>
      <c r="AY1992" t="str">
        <f t="shared" si="280"/>
        <v>Web</v>
      </c>
      <c r="AZ1992">
        <v>5</v>
      </c>
      <c r="BA1992" t="s">
        <v>44</v>
      </c>
      <c r="BB1992">
        <f t="shared" si="281"/>
        <v>5</v>
      </c>
      <c r="BC1992">
        <f t="shared" si="282"/>
        <v>66</v>
      </c>
      <c r="BD1992">
        <f t="shared" si="283"/>
        <v>9</v>
      </c>
      <c r="BE1992">
        <f t="shared" si="284"/>
        <v>1</v>
      </c>
      <c r="BF1992">
        <f t="shared" si="285"/>
        <v>2</v>
      </c>
      <c r="BG1992">
        <f t="shared" si="286"/>
        <v>12</v>
      </c>
      <c r="BH1992">
        <f t="shared" si="287"/>
        <v>3</v>
      </c>
      <c r="BI1992" t="str">
        <f>VLOOKUP(BH1992,'Additional Data'!$E$1:$F$12,2,FALSE)</f>
        <v>At Risk</v>
      </c>
      <c r="BJ1992" t="str">
        <f>IF(G1992 &lt;= 'Additional Data'!$Q$2, "Low", IF(G1992 &lt;= 'Additional Data'!$Q$3, "Medium", "High"))</f>
        <v>Low</v>
      </c>
      <c r="BK1992" t="str">
        <f>IF(K1992 &lt;= 'Additional Data'!$V$2, "Low", IF(K1992 &lt;= 'Additional Data'!$V$3, "Medium", "High"))</f>
        <v>Medium</v>
      </c>
      <c r="BL1992" t="str">
        <f>IF(L1992 &lt;= 'Additional Data'!$AA$2, "Low", IF(L1992 &lt;= 'Additional Data'!$AA$3, "Medium", "High"))</f>
        <v>Medium</v>
      </c>
      <c r="BM1992">
        <v>1991</v>
      </c>
    </row>
    <row r="1993" spans="1:65" x14ac:dyDescent="0.25">
      <c r="A1993">
        <v>27943</v>
      </c>
      <c r="B1993" t="str">
        <f>IF(A1993 &lt;= 'Additional Data'!$B$2,"Low", IF(A1993 &lt;='Additional Data'!$B$3, "Medium", "High"))</f>
        <v>Low</v>
      </c>
      <c r="C1993">
        <v>1</v>
      </c>
      <c r="D1993">
        <v>1</v>
      </c>
      <c r="E1993">
        <v>89</v>
      </c>
      <c r="F1993" t="str">
        <f t="shared" si="279"/>
        <v>Old</v>
      </c>
      <c r="G1993">
        <v>12</v>
      </c>
      <c r="H1993">
        <v>1</v>
      </c>
      <c r="I1993">
        <v>16</v>
      </c>
      <c r="J1993">
        <v>4</v>
      </c>
      <c r="K1993">
        <v>1</v>
      </c>
      <c r="L1993">
        <v>3</v>
      </c>
      <c r="M1993">
        <f>INDEX('Additional Data'!$H$2:$M$2, MATCH(MAX(G1993:L1993), G1993:L1993,0))</f>
        <v>0</v>
      </c>
      <c r="N1993">
        <v>3</v>
      </c>
      <c r="O1993">
        <v>2</v>
      </c>
      <c r="P1993">
        <v>0</v>
      </c>
      <c r="Q1993">
        <v>3</v>
      </c>
      <c r="R1993">
        <v>8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3</v>
      </c>
      <c r="Z1993">
        <v>11</v>
      </c>
      <c r="AA1993">
        <v>0</v>
      </c>
      <c r="AB1993">
        <v>53</v>
      </c>
      <c r="AC1993" t="str" cm="1">
        <f t="array" ref="AC1993">_xlfn.IFS(AB1993 &lt; 30, "&lt; 30", AB1993 &lt; 40, "30-39", AB1993 &lt; 50, "40-49", AB1993 &gt;= 50, "50+")</f>
        <v>50+</v>
      </c>
      <c r="AD1993">
        <v>2599</v>
      </c>
      <c r="AE1993">
        <v>0</v>
      </c>
      <c r="AF1993">
        <v>0</v>
      </c>
      <c r="AG1993">
        <v>0</v>
      </c>
      <c r="AH1993">
        <v>1</v>
      </c>
      <c r="AI1993">
        <v>0</v>
      </c>
      <c r="AJ1993" t="str" cm="1">
        <f t="array" ref="AJ199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99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93">
        <v>0</v>
      </c>
      <c r="AM1993">
        <v>0</v>
      </c>
      <c r="AN1993">
        <v>1</v>
      </c>
      <c r="AO1993">
        <v>0</v>
      </c>
      <c r="AP1993">
        <v>0</v>
      </c>
      <c r="AQ1993" t="str" cm="1">
        <f t="array" ref="AQ199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93" t="str" cm="1">
        <f t="array" ref="AR199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93">
        <v>34</v>
      </c>
      <c r="AT1993">
        <v>31</v>
      </c>
      <c r="AU1993">
        <v>0</v>
      </c>
      <c r="AV1993">
        <v>2</v>
      </c>
      <c r="AW1993" t="s">
        <v>45</v>
      </c>
      <c r="AX1993" t="s">
        <v>13</v>
      </c>
      <c r="AY1993" t="str">
        <f t="shared" si="280"/>
        <v>Store</v>
      </c>
      <c r="AZ1993">
        <v>5</v>
      </c>
      <c r="BA1993" t="s">
        <v>44</v>
      </c>
      <c r="BB1993">
        <f t="shared" si="281"/>
        <v>5</v>
      </c>
      <c r="BC1993">
        <f t="shared" si="282"/>
        <v>37</v>
      </c>
      <c r="BD1993">
        <f t="shared" si="283"/>
        <v>1.9999999999999996</v>
      </c>
      <c r="BE1993">
        <f t="shared" si="284"/>
        <v>1</v>
      </c>
      <c r="BF1993">
        <f t="shared" si="285"/>
        <v>1</v>
      </c>
      <c r="BG1993">
        <f t="shared" si="286"/>
        <v>3.9999999999999996</v>
      </c>
      <c r="BH1993">
        <f t="shared" si="287"/>
        <v>0</v>
      </c>
      <c r="BI1993" t="str">
        <f>VLOOKUP(BH1993,'Additional Data'!$E$1:$F$12,2,FALSE)</f>
        <v>Churned Customer</v>
      </c>
      <c r="BJ1993" t="str">
        <f>IF(G1993 &lt;= 'Additional Data'!$Q$2, "Low", IF(G1993 &lt;= 'Additional Data'!$Q$3, "Medium", "High"))</f>
        <v>Low</v>
      </c>
      <c r="BK1993" t="str">
        <f>IF(K1993 &lt;= 'Additional Data'!$V$2, "Low", IF(K1993 &lt;= 'Additional Data'!$V$3, "Medium", "High"))</f>
        <v>Low</v>
      </c>
      <c r="BL1993" t="str">
        <f>IF(L1993 &lt;= 'Additional Data'!$AA$2, "Low", IF(L1993 &lt;= 'Additional Data'!$AA$3, "Medium", "High"))</f>
        <v>Low</v>
      </c>
      <c r="BM1993">
        <v>1992</v>
      </c>
    </row>
    <row r="1994" spans="1:65" x14ac:dyDescent="0.25">
      <c r="A1994">
        <v>22263</v>
      </c>
      <c r="B1994" t="str">
        <f>IF(A1994 &lt;= 'Additional Data'!$B$2,"Low", IF(A1994 &lt;='Additional Data'!$B$3, "Medium", "High"))</f>
        <v>Low</v>
      </c>
      <c r="C1994">
        <v>1</v>
      </c>
      <c r="D1994">
        <v>1</v>
      </c>
      <c r="E1994">
        <v>31</v>
      </c>
      <c r="F1994" t="str">
        <f t="shared" si="279"/>
        <v>Mid</v>
      </c>
      <c r="G1994">
        <v>17</v>
      </c>
      <c r="H1994">
        <v>0</v>
      </c>
      <c r="I1994">
        <v>2</v>
      </c>
      <c r="J1994">
        <v>0</v>
      </c>
      <c r="K1994">
        <v>0</v>
      </c>
      <c r="L1994">
        <v>2</v>
      </c>
      <c r="M1994">
        <f>INDEX('Additional Data'!$H$2:$M$2, MATCH(MAX(G1994:L1994), G1994:L1994,0))</f>
        <v>0</v>
      </c>
      <c r="N1994">
        <v>2</v>
      </c>
      <c r="O1994">
        <v>1</v>
      </c>
      <c r="P1994">
        <v>0</v>
      </c>
      <c r="Q1994">
        <v>3</v>
      </c>
      <c r="R1994">
        <v>6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1</v>
      </c>
      <c r="Y1994">
        <v>3</v>
      </c>
      <c r="Z1994">
        <v>11</v>
      </c>
      <c r="AA1994">
        <v>0</v>
      </c>
      <c r="AB1994">
        <v>69</v>
      </c>
      <c r="AC1994" t="str" cm="1">
        <f t="array" ref="AC1994">_xlfn.IFS(AB1994 &lt; 30, "&lt; 30", AB1994 &lt; 40, "30-39", AB1994 &lt; 50, "40-49", AB1994 &gt;= 50, "50+")</f>
        <v>50+</v>
      </c>
      <c r="AD1994">
        <v>2250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 t="str" cm="1">
        <f t="array" ref="AJ199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199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1994">
        <v>0</v>
      </c>
      <c r="AM1994">
        <v>0</v>
      </c>
      <c r="AN1994">
        <v>1</v>
      </c>
      <c r="AO1994">
        <v>0</v>
      </c>
      <c r="AP1994">
        <v>0</v>
      </c>
      <c r="AQ1994" t="str" cm="1">
        <f t="array" ref="AQ199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94" t="str" cm="1">
        <f t="array" ref="AR199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94">
        <v>19</v>
      </c>
      <c r="AT1994">
        <v>17</v>
      </c>
      <c r="AU1994">
        <v>0</v>
      </c>
      <c r="AV1994">
        <v>2</v>
      </c>
      <c r="AW1994" t="s">
        <v>45</v>
      </c>
      <c r="AX1994" t="s">
        <v>13</v>
      </c>
      <c r="AY1994" t="str">
        <f t="shared" si="280"/>
        <v>Store</v>
      </c>
      <c r="AZ1994">
        <v>4</v>
      </c>
      <c r="BA1994" t="s">
        <v>44</v>
      </c>
      <c r="BB1994">
        <f t="shared" si="281"/>
        <v>4</v>
      </c>
      <c r="BC1994">
        <f t="shared" si="282"/>
        <v>21</v>
      </c>
      <c r="BD1994">
        <f t="shared" si="283"/>
        <v>7</v>
      </c>
      <c r="BE1994">
        <f t="shared" si="284"/>
        <v>0</v>
      </c>
      <c r="BF1994">
        <f t="shared" si="285"/>
        <v>0</v>
      </c>
      <c r="BG1994">
        <f t="shared" si="286"/>
        <v>7</v>
      </c>
      <c r="BH1994">
        <f t="shared" si="287"/>
        <v>1</v>
      </c>
      <c r="BI1994" t="str">
        <f>VLOOKUP(BH1994,'Additional Data'!$E$1:$F$12,2,FALSE)</f>
        <v>Churned Customer</v>
      </c>
      <c r="BJ1994" t="str">
        <f>IF(G1994 &lt;= 'Additional Data'!$Q$2, "Low", IF(G1994 &lt;= 'Additional Data'!$Q$3, "Medium", "High"))</f>
        <v>Low</v>
      </c>
      <c r="BK1994" t="str">
        <f>IF(K1994 &lt;= 'Additional Data'!$V$2, "Low", IF(K1994 &lt;= 'Additional Data'!$V$3, "Medium", "High"))</f>
        <v>Low</v>
      </c>
      <c r="BL1994" t="str">
        <f>IF(L1994 &lt;= 'Additional Data'!$AA$2, "Low", IF(L1994 &lt;= 'Additional Data'!$AA$3, "Medium", "High"))</f>
        <v>Low</v>
      </c>
      <c r="BM1994">
        <v>1993</v>
      </c>
    </row>
    <row r="1995" spans="1:65" x14ac:dyDescent="0.25">
      <c r="A1995">
        <v>30261</v>
      </c>
      <c r="B1995" t="str">
        <f>IF(A1995 &lt;= 'Additional Data'!$B$2,"Low", IF(A1995 &lt;='Additional Data'!$B$3, "Medium", "High"))</f>
        <v>Low</v>
      </c>
      <c r="C1995">
        <v>1</v>
      </c>
      <c r="D1995">
        <v>2</v>
      </c>
      <c r="E1995">
        <v>75</v>
      </c>
      <c r="F1995" t="str">
        <f t="shared" si="279"/>
        <v>Old</v>
      </c>
      <c r="G1995">
        <v>8</v>
      </c>
      <c r="H1995">
        <v>0</v>
      </c>
      <c r="I1995">
        <v>5</v>
      </c>
      <c r="J1995">
        <v>0</v>
      </c>
      <c r="K1995">
        <v>3</v>
      </c>
      <c r="L1995">
        <v>6</v>
      </c>
      <c r="M1995">
        <f>INDEX('Additional Data'!$H$2:$M$2, MATCH(MAX(G1995:L1995), G1995:L1995,0))</f>
        <v>0</v>
      </c>
      <c r="N1995">
        <v>1</v>
      </c>
      <c r="O1995">
        <v>0</v>
      </c>
      <c r="P1995">
        <v>0</v>
      </c>
      <c r="Q1995">
        <v>3</v>
      </c>
      <c r="R1995">
        <v>8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3</v>
      </c>
      <c r="Z1995">
        <v>11</v>
      </c>
      <c r="AA1995">
        <v>0</v>
      </c>
      <c r="AB1995">
        <v>48</v>
      </c>
      <c r="AC1995" t="str" cm="1">
        <f t="array" ref="AC1995">_xlfn.IFS(AB1995 &lt; 30, "&lt; 30", AB1995 &lt; 40, "30-39", AB1995 &lt; 50, "40-49", AB1995 &gt;= 50, "50+")</f>
        <v>40-49</v>
      </c>
      <c r="AD1995">
        <v>2801</v>
      </c>
      <c r="AE1995">
        <v>0</v>
      </c>
      <c r="AF1995">
        <v>0</v>
      </c>
      <c r="AG1995">
        <v>0</v>
      </c>
      <c r="AH1995">
        <v>1</v>
      </c>
      <c r="AI1995">
        <v>0</v>
      </c>
      <c r="AJ1995" t="str" cm="1">
        <f t="array" ref="AJ199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99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95">
        <v>0</v>
      </c>
      <c r="AM1995">
        <v>0</v>
      </c>
      <c r="AN1995">
        <v>1</v>
      </c>
      <c r="AO1995">
        <v>0</v>
      </c>
      <c r="AP1995">
        <v>0</v>
      </c>
      <c r="AQ1995" t="str" cm="1">
        <f t="array" ref="AQ199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95" t="str" cm="1">
        <f t="array" ref="AR199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95">
        <v>16</v>
      </c>
      <c r="AT1995">
        <v>10</v>
      </c>
      <c r="AU1995">
        <v>0</v>
      </c>
      <c r="AV1995">
        <v>3</v>
      </c>
      <c r="AW1995" t="s">
        <v>45</v>
      </c>
      <c r="AX1995" t="s">
        <v>13</v>
      </c>
      <c r="AY1995" t="str">
        <f t="shared" si="280"/>
        <v>Store</v>
      </c>
      <c r="AZ1995">
        <v>3</v>
      </c>
      <c r="BA1995" t="s">
        <v>44</v>
      </c>
      <c r="BB1995">
        <f t="shared" si="281"/>
        <v>3</v>
      </c>
      <c r="BC1995">
        <f t="shared" si="282"/>
        <v>22</v>
      </c>
      <c r="BD1995">
        <f t="shared" si="283"/>
        <v>3.0000000000000004</v>
      </c>
      <c r="BE1995">
        <f t="shared" si="284"/>
        <v>0</v>
      </c>
      <c r="BF1995">
        <f t="shared" si="285"/>
        <v>0</v>
      </c>
      <c r="BG1995">
        <f t="shared" si="286"/>
        <v>3.0000000000000004</v>
      </c>
      <c r="BH1995">
        <f t="shared" si="287"/>
        <v>0</v>
      </c>
      <c r="BI1995" t="str">
        <f>VLOOKUP(BH1995,'Additional Data'!$E$1:$F$12,2,FALSE)</f>
        <v>Churned Customer</v>
      </c>
      <c r="BJ1995" t="str">
        <f>IF(G1995 &lt;= 'Additional Data'!$Q$2, "Low", IF(G1995 &lt;= 'Additional Data'!$Q$3, "Medium", "High"))</f>
        <v>Low</v>
      </c>
      <c r="BK1995" t="str">
        <f>IF(K1995 &lt;= 'Additional Data'!$V$2, "Low", IF(K1995 &lt;= 'Additional Data'!$V$3, "Medium", "High"))</f>
        <v>Medium</v>
      </c>
      <c r="BL1995" t="str">
        <f>IF(L1995 &lt;= 'Additional Data'!$AA$2, "Low", IF(L1995 &lt;= 'Additional Data'!$AA$3, "Medium", "High"))</f>
        <v>Low</v>
      </c>
      <c r="BM1995">
        <v>1994</v>
      </c>
    </row>
    <row r="1996" spans="1:65" x14ac:dyDescent="0.25">
      <c r="A1996">
        <v>28587</v>
      </c>
      <c r="B1996" t="str">
        <f>IF(A1996 &lt;= 'Additional Data'!$B$2,"Low", IF(A1996 &lt;='Additional Data'!$B$3, "Medium", "High"))</f>
        <v>Low</v>
      </c>
      <c r="C1996">
        <v>1</v>
      </c>
      <c r="D1996">
        <v>0</v>
      </c>
      <c r="E1996">
        <v>42</v>
      </c>
      <c r="F1996" t="str">
        <f t="shared" si="279"/>
        <v>Mid</v>
      </c>
      <c r="G1996">
        <v>22</v>
      </c>
      <c r="H1996">
        <v>4</v>
      </c>
      <c r="I1996">
        <v>17</v>
      </c>
      <c r="J1996">
        <v>12</v>
      </c>
      <c r="K1996">
        <v>10</v>
      </c>
      <c r="L1996">
        <v>13</v>
      </c>
      <c r="M1996">
        <f>INDEX('Additional Data'!$H$2:$M$2, MATCH(MAX(G1996:L1996), G1996:L1996,0))</f>
        <v>0</v>
      </c>
      <c r="N1996">
        <v>3</v>
      </c>
      <c r="O1996">
        <v>2</v>
      </c>
      <c r="P1996">
        <v>0</v>
      </c>
      <c r="Q1996">
        <v>4</v>
      </c>
      <c r="R1996">
        <v>6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3</v>
      </c>
      <c r="Z1996">
        <v>11</v>
      </c>
      <c r="AA1996">
        <v>0</v>
      </c>
      <c r="AB1996">
        <v>42</v>
      </c>
      <c r="AC1996" t="str" cm="1">
        <f t="array" ref="AC1996">_xlfn.IFS(AB1996 &lt; 30, "&lt; 30", AB1996 &lt; 40, "30-39", AB1996 &lt; 50, "40-49", AB1996 &gt;= 50, "50+")</f>
        <v>40-49</v>
      </c>
      <c r="AD1996">
        <v>2296</v>
      </c>
      <c r="AE1996">
        <v>0</v>
      </c>
      <c r="AF1996">
        <v>0</v>
      </c>
      <c r="AG1996">
        <v>0</v>
      </c>
      <c r="AH1996">
        <v>1</v>
      </c>
      <c r="AI1996">
        <v>0</v>
      </c>
      <c r="AJ1996" t="str" cm="1">
        <f t="array" ref="AJ199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199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96">
        <v>0</v>
      </c>
      <c r="AM1996">
        <v>0</v>
      </c>
      <c r="AN1996">
        <v>1</v>
      </c>
      <c r="AO1996">
        <v>0</v>
      </c>
      <c r="AP1996">
        <v>0</v>
      </c>
      <c r="AQ1996" t="str" cm="1">
        <f t="array" ref="AQ199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96" t="str" cm="1">
        <f t="array" ref="AR199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96">
        <v>65</v>
      </c>
      <c r="AT1996">
        <v>52</v>
      </c>
      <c r="AU1996">
        <v>0</v>
      </c>
      <c r="AV1996">
        <v>1</v>
      </c>
      <c r="AW1996" t="s">
        <v>47</v>
      </c>
      <c r="AX1996" t="s">
        <v>13</v>
      </c>
      <c r="AY1996" t="str">
        <f t="shared" si="280"/>
        <v>Store</v>
      </c>
      <c r="AZ1996">
        <v>6</v>
      </c>
      <c r="BA1996" t="s">
        <v>44</v>
      </c>
      <c r="BB1996">
        <f t="shared" si="281"/>
        <v>6</v>
      </c>
      <c r="BC1996">
        <f t="shared" si="282"/>
        <v>78</v>
      </c>
      <c r="BD1996">
        <f t="shared" si="283"/>
        <v>6</v>
      </c>
      <c r="BE1996">
        <f t="shared" si="284"/>
        <v>2</v>
      </c>
      <c r="BF1996">
        <f t="shared" si="285"/>
        <v>2</v>
      </c>
      <c r="BG1996">
        <f t="shared" si="286"/>
        <v>10</v>
      </c>
      <c r="BH1996">
        <f t="shared" si="287"/>
        <v>2</v>
      </c>
      <c r="BI1996" t="str">
        <f>VLOOKUP(BH1996,'Additional Data'!$E$1:$F$12,2,FALSE)</f>
        <v>Churned Customer</v>
      </c>
      <c r="BJ1996" t="str">
        <f>IF(G1996 &lt;= 'Additional Data'!$Q$2, "Low", IF(G1996 &lt;= 'Additional Data'!$Q$3, "Medium", "High"))</f>
        <v>Low</v>
      </c>
      <c r="BK1996" t="str">
        <f>IF(K1996 &lt;= 'Additional Data'!$V$2, "Low", IF(K1996 &lt;= 'Additional Data'!$V$3, "Medium", "High"))</f>
        <v>Medium</v>
      </c>
      <c r="BL1996" t="str">
        <f>IF(L1996 &lt;= 'Additional Data'!$AA$2, "Low", IF(L1996 &lt;= 'Additional Data'!$AA$3, "Medium", "High"))</f>
        <v>Medium</v>
      </c>
      <c r="BM1996">
        <v>1995</v>
      </c>
    </row>
    <row r="1997" spans="1:65" x14ac:dyDescent="0.25">
      <c r="A1997">
        <v>43815</v>
      </c>
      <c r="B1997" t="str">
        <f>IF(A1997 &lt;= 'Additional Data'!$B$2,"Low", IF(A1997 &lt;='Additional Data'!$B$3, "Medium", "High"))</f>
        <v>Medium</v>
      </c>
      <c r="C1997">
        <v>1</v>
      </c>
      <c r="D1997">
        <v>0</v>
      </c>
      <c r="E1997">
        <v>53</v>
      </c>
      <c r="F1997" t="str">
        <f t="shared" si="279"/>
        <v>Mid</v>
      </c>
      <c r="G1997">
        <v>14</v>
      </c>
      <c r="H1997">
        <v>10</v>
      </c>
      <c r="I1997">
        <v>29</v>
      </c>
      <c r="J1997">
        <v>4</v>
      </c>
      <c r="K1997">
        <v>7</v>
      </c>
      <c r="L1997">
        <v>15</v>
      </c>
      <c r="M1997">
        <f>INDEX('Additional Data'!$H$2:$M$2, MATCH(MAX(G1997:L1997), G1997:L1997,0))</f>
        <v>0</v>
      </c>
      <c r="N1997">
        <v>1</v>
      </c>
      <c r="O1997">
        <v>2</v>
      </c>
      <c r="P1997">
        <v>0</v>
      </c>
      <c r="Q1997">
        <v>3</v>
      </c>
      <c r="R1997">
        <v>6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3</v>
      </c>
      <c r="Z1997">
        <v>11</v>
      </c>
      <c r="AA1997">
        <v>0</v>
      </c>
      <c r="AB1997">
        <v>38</v>
      </c>
      <c r="AC1997" t="str" cm="1">
        <f t="array" ref="AC1997">_xlfn.IFS(AB1997 &lt; 30, "&lt; 30", AB1997 &lt; 40, "30-39", AB1997 &lt; 50, "40-49", AB1997 &gt;= 50, "50+")</f>
        <v>30-39</v>
      </c>
      <c r="AD1997">
        <v>2609</v>
      </c>
      <c r="AE1997">
        <v>0</v>
      </c>
      <c r="AF1997">
        <v>1</v>
      </c>
      <c r="AG1997">
        <v>0</v>
      </c>
      <c r="AH1997">
        <v>0</v>
      </c>
      <c r="AI1997">
        <v>0</v>
      </c>
      <c r="AJ1997" t="str" cm="1">
        <f t="array" ref="AJ199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9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97">
        <v>0</v>
      </c>
      <c r="AM1997">
        <v>0</v>
      </c>
      <c r="AN1997">
        <v>0</v>
      </c>
      <c r="AO1997">
        <v>1</v>
      </c>
      <c r="AP1997">
        <v>0</v>
      </c>
      <c r="AQ1997" t="str" cm="1">
        <f t="array" ref="AQ199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997" t="str" cm="1">
        <f t="array" ref="AR199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97">
        <v>64</v>
      </c>
      <c r="AT1997">
        <v>49</v>
      </c>
      <c r="AU1997">
        <v>0</v>
      </c>
      <c r="AV1997">
        <v>1</v>
      </c>
      <c r="AW1997" t="s">
        <v>47</v>
      </c>
      <c r="AX1997" t="s">
        <v>13</v>
      </c>
      <c r="AY1997" t="str">
        <f t="shared" si="280"/>
        <v>Store</v>
      </c>
      <c r="AZ1997">
        <v>5</v>
      </c>
      <c r="BA1997" t="s">
        <v>44</v>
      </c>
      <c r="BB1997">
        <f t="shared" si="281"/>
        <v>5</v>
      </c>
      <c r="BC1997">
        <f t="shared" si="282"/>
        <v>79</v>
      </c>
      <c r="BD1997">
        <f t="shared" si="283"/>
        <v>5</v>
      </c>
      <c r="BE1997">
        <f t="shared" si="284"/>
        <v>1</v>
      </c>
      <c r="BF1997">
        <f t="shared" si="285"/>
        <v>2</v>
      </c>
      <c r="BG1997">
        <f t="shared" si="286"/>
        <v>8</v>
      </c>
      <c r="BH1997">
        <f t="shared" si="287"/>
        <v>1</v>
      </c>
      <c r="BI1997" t="str">
        <f>VLOOKUP(BH1997,'Additional Data'!$E$1:$F$12,2,FALSE)</f>
        <v>Churned Customer</v>
      </c>
      <c r="BJ1997" t="str">
        <f>IF(G1997 &lt;= 'Additional Data'!$Q$2, "Low", IF(G1997 &lt;= 'Additional Data'!$Q$3, "Medium", "High"))</f>
        <v>Low</v>
      </c>
      <c r="BK1997" t="str">
        <f>IF(K1997 &lt;= 'Additional Data'!$V$2, "Low", IF(K1997 &lt;= 'Additional Data'!$V$3, "Medium", "High"))</f>
        <v>Medium</v>
      </c>
      <c r="BL1997" t="str">
        <f>IF(L1997 &lt;= 'Additional Data'!$AA$2, "Low", IF(L1997 &lt;= 'Additional Data'!$AA$3, "Medium", "High"))</f>
        <v>Medium</v>
      </c>
      <c r="BM1997">
        <v>1996</v>
      </c>
    </row>
    <row r="1998" spans="1:65" x14ac:dyDescent="0.25">
      <c r="A1998">
        <v>48195</v>
      </c>
      <c r="B1998" t="str">
        <f>IF(A1998 &lt;= 'Additional Data'!$B$2,"Low", IF(A1998 &lt;='Additional Data'!$B$3, "Medium", "High"))</f>
        <v>Medium</v>
      </c>
      <c r="C1998">
        <v>1</v>
      </c>
      <c r="D1998">
        <v>1</v>
      </c>
      <c r="E1998">
        <v>53</v>
      </c>
      <c r="F1998" t="str">
        <f t="shared" si="279"/>
        <v>Mid</v>
      </c>
      <c r="G1998">
        <v>106</v>
      </c>
      <c r="H1998">
        <v>27</v>
      </c>
      <c r="I1998">
        <v>68</v>
      </c>
      <c r="J1998">
        <v>52</v>
      </c>
      <c r="K1998">
        <v>7</v>
      </c>
      <c r="L1998">
        <v>5</v>
      </c>
      <c r="M1998">
        <f>INDEX('Additional Data'!$H$2:$M$2, MATCH(MAX(G1998:L1998), G1998:L1998,0))</f>
        <v>0</v>
      </c>
      <c r="N1998">
        <v>6</v>
      </c>
      <c r="O1998">
        <v>4</v>
      </c>
      <c r="P1998">
        <v>2</v>
      </c>
      <c r="Q1998">
        <v>5</v>
      </c>
      <c r="R1998">
        <v>6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3</v>
      </c>
      <c r="Z1998">
        <v>11</v>
      </c>
      <c r="AA1998">
        <v>0</v>
      </c>
      <c r="AB1998">
        <v>64</v>
      </c>
      <c r="AC1998" t="str" cm="1">
        <f t="array" ref="AC1998">_xlfn.IFS(AB1998 &lt; 30, "&lt; 30", AB1998 &lt; 40, "30-39", AB1998 &lt; 50, "40-49", AB1998 &gt;= 50, "50+")</f>
        <v>50+</v>
      </c>
      <c r="AD1998">
        <v>2318</v>
      </c>
      <c r="AE1998">
        <v>0</v>
      </c>
      <c r="AF1998">
        <v>1</v>
      </c>
      <c r="AG1998">
        <v>0</v>
      </c>
      <c r="AH1998">
        <v>0</v>
      </c>
      <c r="AI1998">
        <v>0</v>
      </c>
      <c r="AJ1998" t="str" cm="1">
        <f t="array" ref="AJ199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9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98">
        <v>0</v>
      </c>
      <c r="AM1998">
        <v>0</v>
      </c>
      <c r="AN1998">
        <v>1</v>
      </c>
      <c r="AO1998">
        <v>0</v>
      </c>
      <c r="AP1998">
        <v>0</v>
      </c>
      <c r="AQ1998" t="str" cm="1">
        <f t="array" ref="AQ199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1998" t="str" cm="1">
        <f t="array" ref="AR199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1998">
        <v>260</v>
      </c>
      <c r="AT1998">
        <v>255</v>
      </c>
      <c r="AU1998">
        <v>0</v>
      </c>
      <c r="AV1998">
        <v>2</v>
      </c>
      <c r="AW1998" t="s">
        <v>47</v>
      </c>
      <c r="AX1998" t="s">
        <v>13</v>
      </c>
      <c r="AY1998" t="str">
        <f t="shared" si="280"/>
        <v>Store</v>
      </c>
      <c r="AZ1998">
        <v>11</v>
      </c>
      <c r="BA1998" t="s">
        <v>44</v>
      </c>
      <c r="BB1998">
        <f t="shared" si="281"/>
        <v>11</v>
      </c>
      <c r="BC1998">
        <f t="shared" si="282"/>
        <v>265</v>
      </c>
      <c r="BD1998">
        <f t="shared" si="283"/>
        <v>5</v>
      </c>
      <c r="BE1998">
        <f t="shared" si="284"/>
        <v>4</v>
      </c>
      <c r="BF1998">
        <f t="shared" si="285"/>
        <v>4</v>
      </c>
      <c r="BG1998">
        <f t="shared" si="286"/>
        <v>13</v>
      </c>
      <c r="BH1998">
        <f t="shared" si="287"/>
        <v>3</v>
      </c>
      <c r="BI1998" t="str">
        <f>VLOOKUP(BH1998,'Additional Data'!$E$1:$F$12,2,FALSE)</f>
        <v>At Risk</v>
      </c>
      <c r="BJ1998" t="str">
        <f>IF(G1998 &lt;= 'Additional Data'!$Q$2, "Low", IF(G1998 &lt;= 'Additional Data'!$Q$3, "Medium", "High"))</f>
        <v>Medium</v>
      </c>
      <c r="BK1998" t="str">
        <f>IF(K1998 &lt;= 'Additional Data'!$V$2, "Low", IF(K1998 &lt;= 'Additional Data'!$V$3, "Medium", "High"))</f>
        <v>Medium</v>
      </c>
      <c r="BL1998" t="str">
        <f>IF(L1998 &lt;= 'Additional Data'!$AA$2, "Low", IF(L1998 &lt;= 'Additional Data'!$AA$3, "Medium", "High"))</f>
        <v>Low</v>
      </c>
      <c r="BM1998">
        <v>1997</v>
      </c>
    </row>
    <row r="1999" spans="1:65" x14ac:dyDescent="0.25">
      <c r="A1999">
        <v>77027</v>
      </c>
      <c r="B1999" t="str">
        <f>IF(A1999 &lt;= 'Additional Data'!$B$2,"Low", IF(A1999 &lt;='Additional Data'!$B$3, "Medium", "High"))</f>
        <v>High</v>
      </c>
      <c r="C1999">
        <v>0</v>
      </c>
      <c r="D1999">
        <v>1</v>
      </c>
      <c r="E1999">
        <v>23</v>
      </c>
      <c r="F1999" t="str">
        <f t="shared" si="279"/>
        <v>Recent</v>
      </c>
      <c r="G1999">
        <v>820</v>
      </c>
      <c r="H1999">
        <v>57</v>
      </c>
      <c r="I1999">
        <v>242</v>
      </c>
      <c r="J1999">
        <v>45</v>
      </c>
      <c r="K1999">
        <v>0</v>
      </c>
      <c r="L1999">
        <v>11</v>
      </c>
      <c r="M1999">
        <f>INDEX('Additional Data'!$H$2:$M$2, MATCH(MAX(G1999:L1999), G1999:L1999,0))</f>
        <v>0</v>
      </c>
      <c r="N1999">
        <v>2</v>
      </c>
      <c r="O1999">
        <v>8</v>
      </c>
      <c r="P1999">
        <v>3</v>
      </c>
      <c r="Q1999">
        <v>6</v>
      </c>
      <c r="R1999">
        <v>4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3</v>
      </c>
      <c r="Z1999">
        <v>11</v>
      </c>
      <c r="AA1999">
        <v>0</v>
      </c>
      <c r="AB1999">
        <v>68</v>
      </c>
      <c r="AC1999" t="str" cm="1">
        <f t="array" ref="AC1999">_xlfn.IFS(AB1999 &lt; 30, "&lt; 30", AB1999 &lt; 40, "30-39", AB1999 &lt; 50, "40-49", AB1999 &gt;= 50, "50+")</f>
        <v>50+</v>
      </c>
      <c r="AD1999">
        <v>2303</v>
      </c>
      <c r="AE1999">
        <v>0</v>
      </c>
      <c r="AF1999">
        <v>1</v>
      </c>
      <c r="AG1999">
        <v>0</v>
      </c>
      <c r="AH1999">
        <v>0</v>
      </c>
      <c r="AI1999">
        <v>0</v>
      </c>
      <c r="AJ1999" t="str" cm="1">
        <f t="array" ref="AJ199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199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1999">
        <v>0</v>
      </c>
      <c r="AM1999">
        <v>0</v>
      </c>
      <c r="AN1999">
        <v>0</v>
      </c>
      <c r="AO1999">
        <v>1</v>
      </c>
      <c r="AP1999">
        <v>0</v>
      </c>
      <c r="AQ1999" t="str" cm="1">
        <f t="array" ref="AQ199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1999" t="str" cm="1">
        <f t="array" ref="AR199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1999">
        <v>1164</v>
      </c>
      <c r="AT1999">
        <v>1153</v>
      </c>
      <c r="AU1999">
        <v>0</v>
      </c>
      <c r="AV1999">
        <v>1</v>
      </c>
      <c r="AW1999" t="s">
        <v>43</v>
      </c>
      <c r="AX1999" t="s">
        <v>11</v>
      </c>
      <c r="AY1999" t="str">
        <f t="shared" si="280"/>
        <v>Web</v>
      </c>
      <c r="AZ1999">
        <v>17</v>
      </c>
      <c r="BA1999" t="s">
        <v>44</v>
      </c>
      <c r="BB1999">
        <f t="shared" si="281"/>
        <v>17</v>
      </c>
      <c r="BC1999">
        <f t="shared" si="282"/>
        <v>1175</v>
      </c>
      <c r="BD1999">
        <f t="shared" si="283"/>
        <v>8</v>
      </c>
      <c r="BE1999">
        <f t="shared" si="284"/>
        <v>6</v>
      </c>
      <c r="BF1999">
        <f t="shared" si="285"/>
        <v>8</v>
      </c>
      <c r="BG1999">
        <f t="shared" si="286"/>
        <v>22</v>
      </c>
      <c r="BH1999">
        <f t="shared" si="287"/>
        <v>8</v>
      </c>
      <c r="BI1999" t="str">
        <f>VLOOKUP(BH1999,'Additional Data'!$E$1:$F$12,2,FALSE)</f>
        <v>Top Customer</v>
      </c>
      <c r="BJ1999" t="str">
        <f>IF(G1999 &lt;= 'Additional Data'!$Q$2, "Low", IF(G1999 &lt;= 'Additional Data'!$Q$3, "Medium", "High"))</f>
        <v>High</v>
      </c>
      <c r="BK1999" t="str">
        <f>IF(K1999 &lt;= 'Additional Data'!$V$2, "Low", IF(K1999 &lt;= 'Additional Data'!$V$3, "Medium", "High"))</f>
        <v>Low</v>
      </c>
      <c r="BL1999" t="str">
        <f>IF(L1999 &lt;= 'Additional Data'!$AA$2, "Low", IF(L1999 &lt;= 'Additional Data'!$AA$3, "Medium", "High"))</f>
        <v>Medium</v>
      </c>
      <c r="BM1999">
        <v>1998</v>
      </c>
    </row>
    <row r="2000" spans="1:65" x14ac:dyDescent="0.25">
      <c r="A2000">
        <v>71322</v>
      </c>
      <c r="B2000" t="str">
        <f>IF(A2000 &lt;= 'Additional Data'!$B$2,"Low", IF(A2000 &lt;='Additional Data'!$B$3, "Medium", "High"))</f>
        <v>High</v>
      </c>
      <c r="C2000">
        <v>0</v>
      </c>
      <c r="D2000">
        <v>1</v>
      </c>
      <c r="E2000">
        <v>57</v>
      </c>
      <c r="F2000" t="str">
        <f t="shared" si="279"/>
        <v>Mid</v>
      </c>
      <c r="G2000">
        <v>753</v>
      </c>
      <c r="H2000">
        <v>43</v>
      </c>
      <c r="I2000">
        <v>226</v>
      </c>
      <c r="J2000">
        <v>69</v>
      </c>
      <c r="K2000">
        <v>10</v>
      </c>
      <c r="L2000">
        <v>204</v>
      </c>
      <c r="M2000">
        <f>INDEX('Additional Data'!$H$2:$M$2, MATCH(MAX(G2000:L2000), G2000:L2000,0))</f>
        <v>0</v>
      </c>
      <c r="N2000">
        <v>2</v>
      </c>
      <c r="O2000">
        <v>8</v>
      </c>
      <c r="P2000">
        <v>5</v>
      </c>
      <c r="Q2000">
        <v>13</v>
      </c>
      <c r="R2000">
        <v>4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3</v>
      </c>
      <c r="Z2000">
        <v>11</v>
      </c>
      <c r="AA2000">
        <v>0</v>
      </c>
      <c r="AB2000">
        <v>55</v>
      </c>
      <c r="AC2000" t="str" cm="1">
        <f t="array" ref="AC2000">_xlfn.IFS(AB2000 &lt; 30, "&lt; 30", AB2000 &lt; 40, "30-39", AB2000 &lt; 50, "40-49", AB2000 &gt;= 50, "50+")</f>
        <v>50+</v>
      </c>
      <c r="AD2000">
        <v>2657</v>
      </c>
      <c r="AE2000">
        <v>0</v>
      </c>
      <c r="AF2000">
        <v>1</v>
      </c>
      <c r="AG2000">
        <v>0</v>
      </c>
      <c r="AH2000">
        <v>0</v>
      </c>
      <c r="AI2000">
        <v>0</v>
      </c>
      <c r="AJ2000" t="str" cm="1">
        <f t="array" ref="AJ200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0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00">
        <v>0</v>
      </c>
      <c r="AM2000">
        <v>0</v>
      </c>
      <c r="AN2000">
        <v>0</v>
      </c>
      <c r="AO2000">
        <v>0</v>
      </c>
      <c r="AP2000">
        <v>1</v>
      </c>
      <c r="AQ2000" t="str" cm="1">
        <f t="array" ref="AQ200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000" t="str" cm="1">
        <f t="array" ref="AR200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00">
        <v>1101</v>
      </c>
      <c r="AT2000">
        <v>897</v>
      </c>
      <c r="AU2000">
        <v>0</v>
      </c>
      <c r="AV2000">
        <v>1</v>
      </c>
      <c r="AW2000" t="s">
        <v>43</v>
      </c>
      <c r="AX2000" t="s">
        <v>13</v>
      </c>
      <c r="AY2000" t="str">
        <f t="shared" si="280"/>
        <v>Store</v>
      </c>
      <c r="AZ2000">
        <v>26</v>
      </c>
      <c r="BA2000" t="s">
        <v>44</v>
      </c>
      <c r="BB2000">
        <f t="shared" si="281"/>
        <v>26</v>
      </c>
      <c r="BC2000">
        <f t="shared" si="282"/>
        <v>1305</v>
      </c>
      <c r="BD2000">
        <f t="shared" si="283"/>
        <v>5</v>
      </c>
      <c r="BE2000">
        <f t="shared" si="284"/>
        <v>9</v>
      </c>
      <c r="BF2000">
        <f t="shared" si="285"/>
        <v>8</v>
      </c>
      <c r="BG2000">
        <f t="shared" si="286"/>
        <v>22</v>
      </c>
      <c r="BH2000">
        <f t="shared" si="287"/>
        <v>8</v>
      </c>
      <c r="BI2000" t="str">
        <f>VLOOKUP(BH2000,'Additional Data'!$E$1:$F$12,2,FALSE)</f>
        <v>Top Customer</v>
      </c>
      <c r="BJ2000" t="str">
        <f>IF(G2000 &lt;= 'Additional Data'!$Q$2, "Low", IF(G2000 &lt;= 'Additional Data'!$Q$3, "Medium", "High"))</f>
        <v>High</v>
      </c>
      <c r="BK2000" t="str">
        <f>IF(K2000 &lt;= 'Additional Data'!$V$2, "Low", IF(K2000 &lt;= 'Additional Data'!$V$3, "Medium", "High"))</f>
        <v>Medium</v>
      </c>
      <c r="BL2000" t="str">
        <f>IF(L2000 &lt;= 'Additional Data'!$AA$2, "Low", IF(L2000 &lt;= 'Additional Data'!$AA$3, "Medium", "High"))</f>
        <v>High</v>
      </c>
      <c r="BM2000">
        <v>1999</v>
      </c>
    </row>
    <row r="2001" spans="1:65" x14ac:dyDescent="0.25">
      <c r="A2001">
        <v>32765</v>
      </c>
      <c r="B2001" t="str">
        <f>IF(A2001 &lt;= 'Additional Data'!$B$2,"Low", IF(A2001 &lt;='Additional Data'!$B$3, "Medium", "High"))</f>
        <v>Low</v>
      </c>
      <c r="C2001">
        <v>1</v>
      </c>
      <c r="D2001">
        <v>0</v>
      </c>
      <c r="E2001">
        <v>49</v>
      </c>
      <c r="F2001" t="str">
        <f t="shared" si="279"/>
        <v>Mid</v>
      </c>
      <c r="G2001">
        <v>13</v>
      </c>
      <c r="H2001">
        <v>3</v>
      </c>
      <c r="I2001">
        <v>17</v>
      </c>
      <c r="J2001">
        <v>7</v>
      </c>
      <c r="K2001">
        <v>3</v>
      </c>
      <c r="L2001">
        <v>3</v>
      </c>
      <c r="M2001">
        <f>INDEX('Additional Data'!$H$2:$M$2, MATCH(MAX(G2001:L2001), G2001:L2001,0))</f>
        <v>0</v>
      </c>
      <c r="N2001">
        <v>2</v>
      </c>
      <c r="O2001">
        <v>2</v>
      </c>
      <c r="P2001">
        <v>0</v>
      </c>
      <c r="Q2001">
        <v>4</v>
      </c>
      <c r="R2001">
        <v>5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3</v>
      </c>
      <c r="Z2001">
        <v>11</v>
      </c>
      <c r="AA2001">
        <v>0</v>
      </c>
      <c r="AB2001">
        <v>41</v>
      </c>
      <c r="AC2001" t="str" cm="1">
        <f t="array" ref="AC2001">_xlfn.IFS(AB2001 &lt; 30, "&lt; 30", AB2001 &lt; 40, "30-39", AB2001 &lt; 50, "40-49", AB2001 &gt;= 50, "50+")</f>
        <v>40-49</v>
      </c>
      <c r="AD2001">
        <v>2285</v>
      </c>
      <c r="AE2001">
        <v>0</v>
      </c>
      <c r="AF2001">
        <v>1</v>
      </c>
      <c r="AG2001">
        <v>0</v>
      </c>
      <c r="AH2001">
        <v>0</v>
      </c>
      <c r="AI2001">
        <v>0</v>
      </c>
      <c r="AJ2001" t="str" cm="1">
        <f t="array" ref="AJ200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0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01">
        <v>0</v>
      </c>
      <c r="AM2001">
        <v>0</v>
      </c>
      <c r="AN2001">
        <v>0</v>
      </c>
      <c r="AO2001">
        <v>1</v>
      </c>
      <c r="AP2001">
        <v>0</v>
      </c>
      <c r="AQ2001" t="str" cm="1">
        <f t="array" ref="AQ200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001" t="str" cm="1">
        <f t="array" ref="AR200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01">
        <v>43</v>
      </c>
      <c r="AT2001">
        <v>40</v>
      </c>
      <c r="AU2001">
        <v>0</v>
      </c>
      <c r="AV2001">
        <v>1</v>
      </c>
      <c r="AW2001" t="s">
        <v>45</v>
      </c>
      <c r="AX2001" t="s">
        <v>13</v>
      </c>
      <c r="AY2001" t="str">
        <f t="shared" si="280"/>
        <v>Store</v>
      </c>
      <c r="AZ2001">
        <v>6</v>
      </c>
      <c r="BA2001" t="s">
        <v>44</v>
      </c>
      <c r="BB2001">
        <f t="shared" si="281"/>
        <v>6</v>
      </c>
      <c r="BC2001">
        <f t="shared" si="282"/>
        <v>46</v>
      </c>
      <c r="BD2001">
        <f t="shared" si="283"/>
        <v>6</v>
      </c>
      <c r="BE2001">
        <f t="shared" si="284"/>
        <v>2</v>
      </c>
      <c r="BF2001">
        <f t="shared" si="285"/>
        <v>1</v>
      </c>
      <c r="BG2001">
        <f t="shared" si="286"/>
        <v>9</v>
      </c>
      <c r="BH2001">
        <f t="shared" si="287"/>
        <v>2</v>
      </c>
      <c r="BI2001" t="str">
        <f>VLOOKUP(BH2001,'Additional Data'!$E$1:$F$12,2,FALSE)</f>
        <v>Churned Customer</v>
      </c>
      <c r="BJ2001" t="str">
        <f>IF(G2001 &lt;= 'Additional Data'!$Q$2, "Low", IF(G2001 &lt;= 'Additional Data'!$Q$3, "Medium", "High"))</f>
        <v>Low</v>
      </c>
      <c r="BK2001" t="str">
        <f>IF(K2001 &lt;= 'Additional Data'!$V$2, "Low", IF(K2001 &lt;= 'Additional Data'!$V$3, "Medium", "High"))</f>
        <v>Medium</v>
      </c>
      <c r="BL2001" t="str">
        <f>IF(L2001 &lt;= 'Additional Data'!$AA$2, "Low", IF(L2001 &lt;= 'Additional Data'!$AA$3, "Medium", "High"))</f>
        <v>Low</v>
      </c>
      <c r="BM2001">
        <v>2000</v>
      </c>
    </row>
    <row r="2002" spans="1:65" x14ac:dyDescent="0.25">
      <c r="A2002">
        <v>29672</v>
      </c>
      <c r="B2002" t="str">
        <f>IF(A2002 &lt;= 'Additional Data'!$B$2,"Low", IF(A2002 &lt;='Additional Data'!$B$3, "Medium", "High"))</f>
        <v>Low</v>
      </c>
      <c r="C2002">
        <v>1</v>
      </c>
      <c r="D2002">
        <v>1</v>
      </c>
      <c r="E2002">
        <v>6</v>
      </c>
      <c r="F2002" t="str">
        <f t="shared" si="279"/>
        <v>Very Recent</v>
      </c>
      <c r="G2002">
        <v>9</v>
      </c>
      <c r="H2002">
        <v>1</v>
      </c>
      <c r="I2002">
        <v>3</v>
      </c>
      <c r="J2002">
        <v>0</v>
      </c>
      <c r="K2002">
        <v>4</v>
      </c>
      <c r="L2002">
        <v>8</v>
      </c>
      <c r="M2002">
        <f>INDEX('Additional Data'!$H$2:$M$2, MATCH(MAX(G2002:L2002), G2002:L2002,0))</f>
        <v>0</v>
      </c>
      <c r="N2002">
        <v>1</v>
      </c>
      <c r="O2002">
        <v>0</v>
      </c>
      <c r="P2002">
        <v>0</v>
      </c>
      <c r="Q2002">
        <v>3</v>
      </c>
      <c r="R2002">
        <v>6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3</v>
      </c>
      <c r="Z2002">
        <v>11</v>
      </c>
      <c r="AA2002">
        <v>0</v>
      </c>
      <c r="AB2002">
        <v>55</v>
      </c>
      <c r="AC2002" t="str" cm="1">
        <f t="array" ref="AC2002">_xlfn.IFS(AB2002 &lt; 30, "&lt; 30", AB2002 &lt; 40, "30-39", AB2002 &lt; 50, "40-49", AB2002 &gt;= 50, "50+")</f>
        <v>50+</v>
      </c>
      <c r="AD2002">
        <v>2633</v>
      </c>
      <c r="AE2002">
        <v>0</v>
      </c>
      <c r="AF2002">
        <v>0</v>
      </c>
      <c r="AG2002">
        <v>0</v>
      </c>
      <c r="AH2002">
        <v>1</v>
      </c>
      <c r="AI2002">
        <v>0</v>
      </c>
      <c r="AJ2002" t="str" cm="1">
        <f t="array" ref="AJ200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0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02">
        <v>0</v>
      </c>
      <c r="AM2002">
        <v>0</v>
      </c>
      <c r="AN2002">
        <v>1</v>
      </c>
      <c r="AO2002">
        <v>0</v>
      </c>
      <c r="AP2002">
        <v>0</v>
      </c>
      <c r="AQ2002" t="str" cm="1">
        <f t="array" ref="AQ200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02" t="str" cm="1">
        <f t="array" ref="AR200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02">
        <v>17</v>
      </c>
      <c r="AT2002">
        <v>9</v>
      </c>
      <c r="AU2002">
        <v>0</v>
      </c>
      <c r="AV2002">
        <v>2</v>
      </c>
      <c r="AW2002" t="s">
        <v>45</v>
      </c>
      <c r="AX2002" t="s">
        <v>13</v>
      </c>
      <c r="AY2002" t="str">
        <f t="shared" si="280"/>
        <v>Store</v>
      </c>
      <c r="AZ2002">
        <v>3</v>
      </c>
      <c r="BA2002" t="s">
        <v>44</v>
      </c>
      <c r="BB2002">
        <f t="shared" si="281"/>
        <v>3</v>
      </c>
      <c r="BC2002">
        <f t="shared" si="282"/>
        <v>25</v>
      </c>
      <c r="BD2002">
        <f t="shared" si="283"/>
        <v>10</v>
      </c>
      <c r="BE2002">
        <f t="shared" si="284"/>
        <v>0</v>
      </c>
      <c r="BF2002">
        <f t="shared" si="285"/>
        <v>0</v>
      </c>
      <c r="BG2002">
        <f t="shared" si="286"/>
        <v>10</v>
      </c>
      <c r="BH2002">
        <f t="shared" si="287"/>
        <v>2</v>
      </c>
      <c r="BI2002" t="str">
        <f>VLOOKUP(BH2002,'Additional Data'!$E$1:$F$12,2,FALSE)</f>
        <v>Churned Customer</v>
      </c>
      <c r="BJ2002" t="str">
        <f>IF(G2002 &lt;= 'Additional Data'!$Q$2, "Low", IF(G2002 &lt;= 'Additional Data'!$Q$3, "Medium", "High"))</f>
        <v>Low</v>
      </c>
      <c r="BK2002" t="str">
        <f>IF(K2002 &lt;= 'Additional Data'!$V$2, "Low", IF(K2002 &lt;= 'Additional Data'!$V$3, "Medium", "High"))</f>
        <v>Medium</v>
      </c>
      <c r="BL2002" t="str">
        <f>IF(L2002 &lt;= 'Additional Data'!$AA$2, "Low", IF(L2002 &lt;= 'Additional Data'!$AA$3, "Medium", "High"))</f>
        <v>Low</v>
      </c>
      <c r="BM2002">
        <v>2001</v>
      </c>
    </row>
    <row r="2003" spans="1:65" x14ac:dyDescent="0.25">
      <c r="A2003">
        <v>23272</v>
      </c>
      <c r="B2003" t="str">
        <f>IF(A2003 &lt;= 'Additional Data'!$B$2,"Low", IF(A2003 &lt;='Additional Data'!$B$3, "Medium", "High"))</f>
        <v>Low</v>
      </c>
      <c r="C2003">
        <v>0</v>
      </c>
      <c r="D2003">
        <v>0</v>
      </c>
      <c r="E2003">
        <v>29</v>
      </c>
      <c r="F2003" t="str">
        <f t="shared" si="279"/>
        <v>Recent</v>
      </c>
      <c r="G2003">
        <v>19</v>
      </c>
      <c r="H2003">
        <v>3</v>
      </c>
      <c r="I2003">
        <v>6</v>
      </c>
      <c r="J2003">
        <v>4</v>
      </c>
      <c r="K2003">
        <v>2</v>
      </c>
      <c r="L2003">
        <v>12</v>
      </c>
      <c r="M2003">
        <f>INDEX('Additional Data'!$H$2:$M$2, MATCH(MAX(G2003:L2003), G2003:L2003,0))</f>
        <v>0</v>
      </c>
      <c r="N2003">
        <v>1</v>
      </c>
      <c r="O2003">
        <v>1</v>
      </c>
      <c r="P2003">
        <v>0</v>
      </c>
      <c r="Q2003">
        <v>3</v>
      </c>
      <c r="R2003">
        <v>4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3</v>
      </c>
      <c r="Z2003">
        <v>11</v>
      </c>
      <c r="AA2003">
        <v>0</v>
      </c>
      <c r="AB2003">
        <v>67</v>
      </c>
      <c r="AC2003" t="str" cm="1">
        <f t="array" ref="AC2003">_xlfn.IFS(AB2003 &lt; 30, "&lt; 30", AB2003 &lt; 40, "30-39", AB2003 &lt; 50, "40-49", AB2003 &gt;= 50, "50+")</f>
        <v>50+</v>
      </c>
      <c r="AD2003">
        <v>2414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 t="str" cm="1">
        <f t="array" ref="AJ200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00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03">
        <v>0</v>
      </c>
      <c r="AM2003">
        <v>0</v>
      </c>
      <c r="AN2003">
        <v>1</v>
      </c>
      <c r="AO2003">
        <v>0</v>
      </c>
      <c r="AP2003">
        <v>0</v>
      </c>
      <c r="AQ2003" t="str" cm="1">
        <f t="array" ref="AQ200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03" t="str" cm="1">
        <f t="array" ref="AR200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03">
        <v>34</v>
      </c>
      <c r="AT2003">
        <v>22</v>
      </c>
      <c r="AU2003">
        <v>0</v>
      </c>
      <c r="AV2003">
        <v>0</v>
      </c>
      <c r="AW2003" t="s">
        <v>45</v>
      </c>
      <c r="AX2003" t="s">
        <v>13</v>
      </c>
      <c r="AY2003" t="str">
        <f t="shared" si="280"/>
        <v>Store</v>
      </c>
      <c r="AZ2003">
        <v>4</v>
      </c>
      <c r="BA2003" t="s">
        <v>44</v>
      </c>
      <c r="BB2003">
        <f t="shared" si="281"/>
        <v>4</v>
      </c>
      <c r="BC2003">
        <f t="shared" si="282"/>
        <v>46</v>
      </c>
      <c r="BD2003">
        <f t="shared" si="283"/>
        <v>8</v>
      </c>
      <c r="BE2003">
        <f t="shared" si="284"/>
        <v>0</v>
      </c>
      <c r="BF2003">
        <f t="shared" si="285"/>
        <v>1</v>
      </c>
      <c r="BG2003">
        <f t="shared" si="286"/>
        <v>9</v>
      </c>
      <c r="BH2003">
        <f t="shared" si="287"/>
        <v>2</v>
      </c>
      <c r="BI2003" t="str">
        <f>VLOOKUP(BH2003,'Additional Data'!$E$1:$F$12,2,FALSE)</f>
        <v>Churned Customer</v>
      </c>
      <c r="BJ2003" t="str">
        <f>IF(G2003 &lt;= 'Additional Data'!$Q$2, "Low", IF(G2003 &lt;= 'Additional Data'!$Q$3, "Medium", "High"))</f>
        <v>Low</v>
      </c>
      <c r="BK2003" t="str">
        <f>IF(K2003 &lt;= 'Additional Data'!$V$2, "Low", IF(K2003 &lt;= 'Additional Data'!$V$3, "Medium", "High"))</f>
        <v>Medium</v>
      </c>
      <c r="BL2003" t="str">
        <f>IF(L2003 &lt;= 'Additional Data'!$AA$2, "Low", IF(L2003 &lt;= 'Additional Data'!$AA$3, "Medium", "High"))</f>
        <v>Medium</v>
      </c>
      <c r="BM2003">
        <v>2002</v>
      </c>
    </row>
    <row r="2004" spans="1:65" x14ac:dyDescent="0.25">
      <c r="A2004">
        <v>49912</v>
      </c>
      <c r="B2004" t="str">
        <f>IF(A2004 &lt;= 'Additional Data'!$B$2,"Low", IF(A2004 &lt;='Additional Data'!$B$3, "Medium", "High"))</f>
        <v>Medium</v>
      </c>
      <c r="C2004">
        <v>0</v>
      </c>
      <c r="D2004">
        <v>1</v>
      </c>
      <c r="E2004">
        <v>5</v>
      </c>
      <c r="F2004" t="str">
        <f t="shared" si="279"/>
        <v>Very Recent</v>
      </c>
      <c r="G2004">
        <v>520</v>
      </c>
      <c r="H2004">
        <v>8</v>
      </c>
      <c r="I2004">
        <v>223</v>
      </c>
      <c r="J2004">
        <v>32</v>
      </c>
      <c r="K2004">
        <v>49</v>
      </c>
      <c r="L2004">
        <v>42</v>
      </c>
      <c r="M2004">
        <f>INDEX('Additional Data'!$H$2:$M$2, MATCH(MAX(G2004:L2004), G2004:L2004,0))</f>
        <v>0</v>
      </c>
      <c r="N2004">
        <v>4</v>
      </c>
      <c r="O2004">
        <v>10</v>
      </c>
      <c r="P2004">
        <v>5</v>
      </c>
      <c r="Q2004">
        <v>7</v>
      </c>
      <c r="R2004">
        <v>8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3</v>
      </c>
      <c r="Z2004">
        <v>11</v>
      </c>
      <c r="AA2004">
        <v>1</v>
      </c>
      <c r="AB2004">
        <v>71</v>
      </c>
      <c r="AC2004" t="str" cm="1">
        <f t="array" ref="AC2004">_xlfn.IFS(AB2004 &lt; 30, "&lt; 30", AB2004 &lt; 40, "30-39", AB2004 &lt; 50, "40-49", AB2004 &gt;= 50, "50+")</f>
        <v>50+</v>
      </c>
      <c r="AD2004">
        <v>2819</v>
      </c>
      <c r="AE2004">
        <v>0</v>
      </c>
      <c r="AF2004">
        <v>0</v>
      </c>
      <c r="AG2004">
        <v>0</v>
      </c>
      <c r="AH2004">
        <v>1</v>
      </c>
      <c r="AI2004">
        <v>0</v>
      </c>
      <c r="AJ2004" t="str" cm="1">
        <f t="array" ref="AJ200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0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04">
        <v>0</v>
      </c>
      <c r="AM2004">
        <v>0</v>
      </c>
      <c r="AN2004">
        <v>0</v>
      </c>
      <c r="AO2004">
        <v>1</v>
      </c>
      <c r="AP2004">
        <v>0</v>
      </c>
      <c r="AQ2004" t="str" cm="1">
        <f t="array" ref="AQ200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004" t="str" cm="1">
        <f t="array" ref="AR200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04">
        <v>832</v>
      </c>
      <c r="AT2004">
        <v>790</v>
      </c>
      <c r="AU2004">
        <v>1</v>
      </c>
      <c r="AV2004">
        <v>1</v>
      </c>
      <c r="AW2004" t="s">
        <v>46</v>
      </c>
      <c r="AX2004" t="s">
        <v>11</v>
      </c>
      <c r="AY2004" t="str">
        <f t="shared" si="280"/>
        <v>Web</v>
      </c>
      <c r="AZ2004">
        <v>22</v>
      </c>
      <c r="BA2004" t="s">
        <v>48</v>
      </c>
      <c r="BB2004">
        <f t="shared" si="281"/>
        <v>22</v>
      </c>
      <c r="BC2004">
        <f t="shared" si="282"/>
        <v>874</v>
      </c>
      <c r="BD2004">
        <f t="shared" si="283"/>
        <v>10</v>
      </c>
      <c r="BE2004">
        <f t="shared" si="284"/>
        <v>8</v>
      </c>
      <c r="BF2004">
        <f t="shared" si="285"/>
        <v>6</v>
      </c>
      <c r="BG2004">
        <f t="shared" si="286"/>
        <v>24</v>
      </c>
      <c r="BH2004">
        <f t="shared" si="287"/>
        <v>9</v>
      </c>
      <c r="BI2004" t="str">
        <f>VLOOKUP(BH2004,'Additional Data'!$E$1:$F$12,2,FALSE)</f>
        <v>Top Customer</v>
      </c>
      <c r="BJ2004" t="str">
        <f>IF(G2004 &lt;= 'Additional Data'!$Q$2, "Low", IF(G2004 &lt;= 'Additional Data'!$Q$3, "Medium", "High"))</f>
        <v>High</v>
      </c>
      <c r="BK2004" t="str">
        <f>IF(K2004 &lt;= 'Additional Data'!$V$2, "Low", IF(K2004 &lt;= 'Additional Data'!$V$3, "Medium", "High"))</f>
        <v>High</v>
      </c>
      <c r="BL2004" t="str">
        <f>IF(L2004 &lt;= 'Additional Data'!$AA$2, "Low", IF(L2004 &lt;= 'Additional Data'!$AA$3, "Medium", "High"))</f>
        <v>Medium</v>
      </c>
      <c r="BM2004">
        <v>2003</v>
      </c>
    </row>
    <row r="2005" spans="1:65" x14ac:dyDescent="0.25">
      <c r="A2005">
        <v>7500</v>
      </c>
      <c r="B2005" t="str">
        <f>IF(A2005 &lt;= 'Additional Data'!$B$2,"Low", IF(A2005 &lt;='Additional Data'!$B$3, "Medium", "High"))</f>
        <v>Low</v>
      </c>
      <c r="C2005">
        <v>1</v>
      </c>
      <c r="D2005">
        <v>0</v>
      </c>
      <c r="E2005">
        <v>98</v>
      </c>
      <c r="F2005" t="str">
        <f t="shared" si="279"/>
        <v>Old</v>
      </c>
      <c r="G2005">
        <v>5</v>
      </c>
      <c r="H2005">
        <v>17</v>
      </c>
      <c r="I2005">
        <v>17</v>
      </c>
      <c r="J2005">
        <v>13</v>
      </c>
      <c r="K2005">
        <v>14</v>
      </c>
      <c r="L2005">
        <v>34</v>
      </c>
      <c r="M2005">
        <f>INDEX('Additional Data'!$H$2:$M$2, MATCH(MAX(G2005:L2005), G2005:L2005,0))</f>
        <v>0</v>
      </c>
      <c r="N2005">
        <v>4</v>
      </c>
      <c r="O2005">
        <v>2</v>
      </c>
      <c r="P2005">
        <v>1</v>
      </c>
      <c r="Q2005">
        <v>3</v>
      </c>
      <c r="R2005">
        <v>9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3</v>
      </c>
      <c r="Z2005">
        <v>11</v>
      </c>
      <c r="AA2005">
        <v>0</v>
      </c>
      <c r="AB2005">
        <v>35</v>
      </c>
      <c r="AC2005" t="str" cm="1">
        <f t="array" ref="AC2005">_xlfn.IFS(AB2005 &lt; 30, "&lt; 30", AB2005 &lt; 40, "30-39", AB2005 &lt; 50, "40-49", AB2005 &gt;= 50, "50+")</f>
        <v>30-39</v>
      </c>
      <c r="AD2005">
        <v>2856</v>
      </c>
      <c r="AE2005">
        <v>0</v>
      </c>
      <c r="AF2005">
        <v>0</v>
      </c>
      <c r="AG2005">
        <v>0</v>
      </c>
      <c r="AH2005">
        <v>1</v>
      </c>
      <c r="AI2005">
        <v>0</v>
      </c>
      <c r="AJ2005" t="str" cm="1">
        <f t="array" ref="AJ200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0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05">
        <v>1</v>
      </c>
      <c r="AM2005">
        <v>0</v>
      </c>
      <c r="AN2005">
        <v>0</v>
      </c>
      <c r="AO2005">
        <v>0</v>
      </c>
      <c r="AP2005">
        <v>0</v>
      </c>
      <c r="AQ2005" t="str" cm="1">
        <f t="array" ref="AQ200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2005" t="str" cm="1">
        <f t="array" ref="AR200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005">
        <v>66</v>
      </c>
      <c r="AT2005">
        <v>32</v>
      </c>
      <c r="AU2005">
        <v>0</v>
      </c>
      <c r="AV2005">
        <v>1</v>
      </c>
      <c r="AW2005" t="s">
        <v>47</v>
      </c>
      <c r="AX2005" t="s">
        <v>13</v>
      </c>
      <c r="AY2005" t="str">
        <f t="shared" si="280"/>
        <v>Store</v>
      </c>
      <c r="AZ2005">
        <v>6</v>
      </c>
      <c r="BA2005" t="s">
        <v>44</v>
      </c>
      <c r="BB2005">
        <f t="shared" si="281"/>
        <v>6</v>
      </c>
      <c r="BC2005">
        <f t="shared" si="282"/>
        <v>100</v>
      </c>
      <c r="BD2005">
        <f t="shared" si="283"/>
        <v>0.99999999999999978</v>
      </c>
      <c r="BE2005">
        <f t="shared" si="284"/>
        <v>2</v>
      </c>
      <c r="BF2005">
        <f t="shared" si="285"/>
        <v>3</v>
      </c>
      <c r="BG2005">
        <f t="shared" si="286"/>
        <v>6</v>
      </c>
      <c r="BH2005">
        <f t="shared" si="287"/>
        <v>0</v>
      </c>
      <c r="BI2005" t="str">
        <f>VLOOKUP(BH2005,'Additional Data'!$E$1:$F$12,2,FALSE)</f>
        <v>Churned Customer</v>
      </c>
      <c r="BJ2005" t="str">
        <f>IF(G2005 &lt;= 'Additional Data'!$Q$2, "Low", IF(G2005 &lt;= 'Additional Data'!$Q$3, "Medium", "High"))</f>
        <v>Low</v>
      </c>
      <c r="BK2005" t="str">
        <f>IF(K2005 &lt;= 'Additional Data'!$V$2, "Low", IF(K2005 &lt;= 'Additional Data'!$V$3, "Medium", "High"))</f>
        <v>Medium</v>
      </c>
      <c r="BL2005" t="str">
        <f>IF(L2005 &lt;= 'Additional Data'!$AA$2, "Low", IF(L2005 &lt;= 'Additional Data'!$AA$3, "Medium", "High"))</f>
        <v>Medium</v>
      </c>
      <c r="BM2005">
        <v>2004</v>
      </c>
    </row>
    <row r="2006" spans="1:65" x14ac:dyDescent="0.25">
      <c r="A2006">
        <v>68117</v>
      </c>
      <c r="B2006" t="str">
        <f>IF(A2006 &lt;= 'Additional Data'!$B$2,"Low", IF(A2006 &lt;='Additional Data'!$B$3, "Medium", "High"))</f>
        <v>Medium</v>
      </c>
      <c r="C2006">
        <v>0</v>
      </c>
      <c r="D2006">
        <v>1</v>
      </c>
      <c r="E2006">
        <v>80</v>
      </c>
      <c r="F2006" t="str">
        <f t="shared" si="279"/>
        <v>Old</v>
      </c>
      <c r="G2006">
        <v>618</v>
      </c>
      <c r="H2006">
        <v>44</v>
      </c>
      <c r="I2006">
        <v>215</v>
      </c>
      <c r="J2006">
        <v>0</v>
      </c>
      <c r="K2006">
        <v>17</v>
      </c>
      <c r="L2006">
        <v>36</v>
      </c>
      <c r="M2006">
        <f>INDEX('Additional Data'!$H$2:$M$2, MATCH(MAX(G2006:L2006), G2006:L2006,0))</f>
        <v>0</v>
      </c>
      <c r="N2006">
        <v>2</v>
      </c>
      <c r="O2006">
        <v>11</v>
      </c>
      <c r="P2006">
        <v>8</v>
      </c>
      <c r="Q2006">
        <v>4</v>
      </c>
      <c r="R2006">
        <v>6</v>
      </c>
      <c r="S2006">
        <v>1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3</v>
      </c>
      <c r="Z2006">
        <v>11</v>
      </c>
      <c r="AA2006">
        <v>1</v>
      </c>
      <c r="AB2006">
        <v>73</v>
      </c>
      <c r="AC2006" t="str" cm="1">
        <f t="array" ref="AC2006">_xlfn.IFS(AB2006 &lt; 30, "&lt; 30", AB2006 &lt; 40, "30-39", AB2006 &lt; 50, "40-49", AB2006 &gt;= 50, "50+")</f>
        <v>50+</v>
      </c>
      <c r="AD2006">
        <v>2635</v>
      </c>
      <c r="AE2006">
        <v>0</v>
      </c>
      <c r="AF2006">
        <v>0</v>
      </c>
      <c r="AG2006">
        <v>0</v>
      </c>
      <c r="AH2006">
        <v>0</v>
      </c>
      <c r="AI2006">
        <v>1</v>
      </c>
      <c r="AJ2006" t="str" cm="1">
        <f t="array" ref="AJ200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200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06">
        <v>0</v>
      </c>
      <c r="AM2006">
        <v>0</v>
      </c>
      <c r="AN2006">
        <v>0</v>
      </c>
      <c r="AO2006">
        <v>0</v>
      </c>
      <c r="AP2006">
        <v>1</v>
      </c>
      <c r="AQ2006" t="str" cm="1">
        <f t="array" ref="AQ200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006" t="str" cm="1">
        <f t="array" ref="AR200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06">
        <v>894</v>
      </c>
      <c r="AT2006">
        <v>858</v>
      </c>
      <c r="AU2006">
        <v>1</v>
      </c>
      <c r="AV2006">
        <v>1</v>
      </c>
      <c r="AW2006" t="s">
        <v>46</v>
      </c>
      <c r="AX2006" t="s">
        <v>11</v>
      </c>
      <c r="AY2006" t="str">
        <f t="shared" si="280"/>
        <v>Web</v>
      </c>
      <c r="AZ2006">
        <v>23</v>
      </c>
      <c r="BA2006" t="s">
        <v>48</v>
      </c>
      <c r="BB2006">
        <f t="shared" si="281"/>
        <v>23</v>
      </c>
      <c r="BC2006">
        <f t="shared" si="282"/>
        <v>930</v>
      </c>
      <c r="BD2006">
        <f t="shared" si="283"/>
        <v>1.9999999999999996</v>
      </c>
      <c r="BE2006">
        <f t="shared" si="284"/>
        <v>9</v>
      </c>
      <c r="BF2006">
        <f t="shared" si="285"/>
        <v>7</v>
      </c>
      <c r="BG2006">
        <f t="shared" si="286"/>
        <v>18</v>
      </c>
      <c r="BH2006">
        <f t="shared" si="287"/>
        <v>6</v>
      </c>
      <c r="BI2006" t="str">
        <f>VLOOKUP(BH2006,'Additional Data'!$E$1:$F$12,2,FALSE)</f>
        <v>Loyal Customer</v>
      </c>
      <c r="BJ2006" t="str">
        <f>IF(G2006 &lt;= 'Additional Data'!$Q$2, "Low", IF(G2006 &lt;= 'Additional Data'!$Q$3, "Medium", "High"))</f>
        <v>High</v>
      </c>
      <c r="BK2006" t="str">
        <f>IF(K2006 &lt;= 'Additional Data'!$V$2, "Low", IF(K2006 &lt;= 'Additional Data'!$V$3, "Medium", "High"))</f>
        <v>Medium</v>
      </c>
      <c r="BL2006" t="str">
        <f>IF(L2006 &lt;= 'Additional Data'!$AA$2, "Low", IF(L2006 &lt;= 'Additional Data'!$AA$3, "Medium", "High"))</f>
        <v>Medium</v>
      </c>
      <c r="BM2006">
        <v>2005</v>
      </c>
    </row>
    <row r="2007" spans="1:65" x14ac:dyDescent="0.25">
      <c r="A2007">
        <v>67225</v>
      </c>
      <c r="B2007" t="str">
        <f>IF(A2007 &lt;= 'Additional Data'!$B$2,"Low", IF(A2007 &lt;='Additional Data'!$B$3, "Medium", "High"))</f>
        <v>Medium</v>
      </c>
      <c r="C2007">
        <v>0</v>
      </c>
      <c r="D2007">
        <v>1</v>
      </c>
      <c r="E2007">
        <v>4</v>
      </c>
      <c r="F2007" t="str">
        <f t="shared" si="279"/>
        <v>Very Recent</v>
      </c>
      <c r="G2007">
        <v>315</v>
      </c>
      <c r="H2007">
        <v>35</v>
      </c>
      <c r="I2007">
        <v>322</v>
      </c>
      <c r="J2007">
        <v>46</v>
      </c>
      <c r="K2007">
        <v>7</v>
      </c>
      <c r="L2007">
        <v>143</v>
      </c>
      <c r="M2007">
        <f>INDEX('Additional Data'!$H$2:$M$2, MATCH(MAX(G2007:L2007), G2007:L2007,0))</f>
        <v>0</v>
      </c>
      <c r="N2007">
        <v>3</v>
      </c>
      <c r="O2007">
        <v>7</v>
      </c>
      <c r="P2007">
        <v>2</v>
      </c>
      <c r="Q2007">
        <v>11</v>
      </c>
      <c r="R2007">
        <v>5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3</v>
      </c>
      <c r="Z2007">
        <v>11</v>
      </c>
      <c r="AA2007">
        <v>0</v>
      </c>
      <c r="AB2007">
        <v>65</v>
      </c>
      <c r="AC2007" t="str" cm="1">
        <f t="array" ref="AC2007">_xlfn.IFS(AB2007 &lt; 30, "&lt; 30", AB2007 &lt; 40, "30-39", AB2007 &lt; 50, "40-49", AB2007 &gt;= 50, "50+")</f>
        <v>50+</v>
      </c>
      <c r="AD2007">
        <v>2374</v>
      </c>
      <c r="AE2007">
        <v>0</v>
      </c>
      <c r="AF2007">
        <v>1</v>
      </c>
      <c r="AG2007">
        <v>0</v>
      </c>
      <c r="AH2007">
        <v>0</v>
      </c>
      <c r="AI2007">
        <v>0</v>
      </c>
      <c r="AJ2007" t="str" cm="1">
        <f t="array" ref="AJ200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0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07">
        <v>0</v>
      </c>
      <c r="AM2007">
        <v>0</v>
      </c>
      <c r="AN2007">
        <v>1</v>
      </c>
      <c r="AO2007">
        <v>0</v>
      </c>
      <c r="AP2007">
        <v>0</v>
      </c>
      <c r="AQ2007" t="str" cm="1">
        <f t="array" ref="AQ200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07" t="str" cm="1">
        <f t="array" ref="AR200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07">
        <v>725</v>
      </c>
      <c r="AT2007">
        <v>582</v>
      </c>
      <c r="AU2007">
        <v>0</v>
      </c>
      <c r="AV2007">
        <v>1</v>
      </c>
      <c r="AW2007" t="s">
        <v>46</v>
      </c>
      <c r="AX2007" t="s">
        <v>13</v>
      </c>
      <c r="AY2007" t="str">
        <f t="shared" si="280"/>
        <v>Store</v>
      </c>
      <c r="AZ2007">
        <v>20</v>
      </c>
      <c r="BA2007" t="s">
        <v>44</v>
      </c>
      <c r="BB2007">
        <f t="shared" si="281"/>
        <v>20</v>
      </c>
      <c r="BC2007">
        <f t="shared" si="282"/>
        <v>868</v>
      </c>
      <c r="BD2007">
        <f t="shared" si="283"/>
        <v>10</v>
      </c>
      <c r="BE2007">
        <f t="shared" si="284"/>
        <v>7</v>
      </c>
      <c r="BF2007">
        <f t="shared" si="285"/>
        <v>6</v>
      </c>
      <c r="BG2007">
        <f t="shared" si="286"/>
        <v>23</v>
      </c>
      <c r="BH2007">
        <f t="shared" si="287"/>
        <v>8</v>
      </c>
      <c r="BI2007" t="str">
        <f>VLOOKUP(BH2007,'Additional Data'!$E$1:$F$12,2,FALSE)</f>
        <v>Top Customer</v>
      </c>
      <c r="BJ2007" t="str">
        <f>IF(G2007 &lt;= 'Additional Data'!$Q$2, "Low", IF(G2007 &lt;= 'Additional Data'!$Q$3, "Medium", "High"))</f>
        <v>Medium</v>
      </c>
      <c r="BK2007" t="str">
        <f>IF(K2007 &lt;= 'Additional Data'!$V$2, "Low", IF(K2007 &lt;= 'Additional Data'!$V$3, "Medium", "High"))</f>
        <v>Medium</v>
      </c>
      <c r="BL2007" t="str">
        <f>IF(L2007 &lt;= 'Additional Data'!$AA$2, "Low", IF(L2007 &lt;= 'Additional Data'!$AA$3, "Medium", "High"))</f>
        <v>High</v>
      </c>
      <c r="BM2007">
        <v>2006</v>
      </c>
    </row>
    <row r="2008" spans="1:65" x14ac:dyDescent="0.25">
      <c r="A2008">
        <v>17649</v>
      </c>
      <c r="B2008" t="str">
        <f>IF(A2008 &lt;= 'Additional Data'!$B$2,"Low", IF(A2008 &lt;='Additional Data'!$B$3, "Medium", "High"))</f>
        <v>Low</v>
      </c>
      <c r="C2008">
        <v>1</v>
      </c>
      <c r="D2008">
        <v>0</v>
      </c>
      <c r="E2008">
        <v>70</v>
      </c>
      <c r="F2008" t="str">
        <f t="shared" si="279"/>
        <v>Old</v>
      </c>
      <c r="G2008">
        <v>15</v>
      </c>
      <c r="H2008">
        <v>1</v>
      </c>
      <c r="I2008">
        <v>23</v>
      </c>
      <c r="J2008">
        <v>0</v>
      </c>
      <c r="K2008">
        <v>5</v>
      </c>
      <c r="L2008">
        <v>1</v>
      </c>
      <c r="M2008">
        <f>INDEX('Additional Data'!$H$2:$M$2, MATCH(MAX(G2008:L2008), G2008:L2008,0))</f>
        <v>0</v>
      </c>
      <c r="N2008">
        <v>3</v>
      </c>
      <c r="O2008">
        <v>3</v>
      </c>
      <c r="P2008">
        <v>0</v>
      </c>
      <c r="Q2008">
        <v>3</v>
      </c>
      <c r="R2008">
        <v>8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3</v>
      </c>
      <c r="Z2008">
        <v>11</v>
      </c>
      <c r="AA2008">
        <v>0</v>
      </c>
      <c r="AB2008">
        <v>44</v>
      </c>
      <c r="AC2008" t="str" cm="1">
        <f t="array" ref="AC2008">_xlfn.IFS(AB2008 &lt; 30, "&lt; 30", AB2008 &lt; 40, "30-39", AB2008 &lt; 50, "40-49", AB2008 &gt;= 50, "50+")</f>
        <v>40-49</v>
      </c>
      <c r="AD2008">
        <v>2388</v>
      </c>
      <c r="AE2008">
        <v>0</v>
      </c>
      <c r="AF2008">
        <v>1</v>
      </c>
      <c r="AG2008">
        <v>0</v>
      </c>
      <c r="AH2008">
        <v>0</v>
      </c>
      <c r="AI2008">
        <v>0</v>
      </c>
      <c r="AJ2008" t="str" cm="1">
        <f t="array" ref="AJ200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0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08">
        <v>0</v>
      </c>
      <c r="AM2008">
        <v>0</v>
      </c>
      <c r="AN2008">
        <v>1</v>
      </c>
      <c r="AO2008">
        <v>0</v>
      </c>
      <c r="AP2008">
        <v>0</v>
      </c>
      <c r="AQ2008" t="str" cm="1">
        <f t="array" ref="AQ200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08" t="str" cm="1">
        <f t="array" ref="AR200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08">
        <v>44</v>
      </c>
      <c r="AT2008">
        <v>43</v>
      </c>
      <c r="AU2008">
        <v>0</v>
      </c>
      <c r="AV2008">
        <v>1</v>
      </c>
      <c r="AW2008" t="s">
        <v>45</v>
      </c>
      <c r="AX2008" t="s">
        <v>11</v>
      </c>
      <c r="AY2008" t="str">
        <f t="shared" si="280"/>
        <v>Web</v>
      </c>
      <c r="AZ2008">
        <v>6</v>
      </c>
      <c r="BA2008" t="s">
        <v>44</v>
      </c>
      <c r="BB2008">
        <f t="shared" si="281"/>
        <v>6</v>
      </c>
      <c r="BC2008">
        <f t="shared" si="282"/>
        <v>45</v>
      </c>
      <c r="BD2008">
        <f t="shared" si="283"/>
        <v>3.0000000000000004</v>
      </c>
      <c r="BE2008">
        <f t="shared" si="284"/>
        <v>2</v>
      </c>
      <c r="BF2008">
        <f t="shared" si="285"/>
        <v>1</v>
      </c>
      <c r="BG2008">
        <f t="shared" si="286"/>
        <v>6</v>
      </c>
      <c r="BH2008">
        <f t="shared" si="287"/>
        <v>0</v>
      </c>
      <c r="BI2008" t="str">
        <f>VLOOKUP(BH2008,'Additional Data'!$E$1:$F$12,2,FALSE)</f>
        <v>Churned Customer</v>
      </c>
      <c r="BJ2008" t="str">
        <f>IF(G2008 &lt;= 'Additional Data'!$Q$2, "Low", IF(G2008 &lt;= 'Additional Data'!$Q$3, "Medium", "High"))</f>
        <v>Low</v>
      </c>
      <c r="BK2008" t="str">
        <f>IF(K2008 &lt;= 'Additional Data'!$V$2, "Low", IF(K2008 &lt;= 'Additional Data'!$V$3, "Medium", "High"))</f>
        <v>Medium</v>
      </c>
      <c r="BL2008" t="str">
        <f>IF(L2008 &lt;= 'Additional Data'!$AA$2, "Low", IF(L2008 &lt;= 'Additional Data'!$AA$3, "Medium", "High"))</f>
        <v>Low</v>
      </c>
      <c r="BM2008">
        <v>2007</v>
      </c>
    </row>
    <row r="2009" spans="1:65" x14ac:dyDescent="0.25">
      <c r="A2009">
        <v>55914</v>
      </c>
      <c r="B2009" t="str">
        <f>IF(A2009 &lt;= 'Additional Data'!$B$2,"Low", IF(A2009 &lt;='Additional Data'!$B$3, "Medium", "High"))</f>
        <v>Medium</v>
      </c>
      <c r="C2009">
        <v>0</v>
      </c>
      <c r="D2009">
        <v>1</v>
      </c>
      <c r="E2009">
        <v>32</v>
      </c>
      <c r="F2009" t="str">
        <f t="shared" si="279"/>
        <v>Mid</v>
      </c>
      <c r="G2009">
        <v>384</v>
      </c>
      <c r="H2009">
        <v>60</v>
      </c>
      <c r="I2009">
        <v>364</v>
      </c>
      <c r="J2009">
        <v>119</v>
      </c>
      <c r="K2009">
        <v>101</v>
      </c>
      <c r="L2009">
        <v>232</v>
      </c>
      <c r="M2009">
        <f>INDEX('Additional Data'!$H$2:$M$2, MATCH(MAX(G2009:L2009), G2009:L2009,0))</f>
        <v>0</v>
      </c>
      <c r="N2009">
        <v>4</v>
      </c>
      <c r="O2009">
        <v>11</v>
      </c>
      <c r="P2009">
        <v>6</v>
      </c>
      <c r="Q2009">
        <v>8</v>
      </c>
      <c r="R2009">
        <v>7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3</v>
      </c>
      <c r="Z2009">
        <v>11</v>
      </c>
      <c r="AA2009">
        <v>0</v>
      </c>
      <c r="AB2009">
        <v>45</v>
      </c>
      <c r="AC2009" t="str" cm="1">
        <f t="array" ref="AC2009">_xlfn.IFS(AB2009 &lt; 30, "&lt; 30", AB2009 &lt; 40, "30-39", AB2009 &lt; 50, "40-49", AB2009 &gt;= 50, "50+")</f>
        <v>40-49</v>
      </c>
      <c r="AD2009">
        <v>2585</v>
      </c>
      <c r="AE2009">
        <v>0</v>
      </c>
      <c r="AF2009">
        <v>0</v>
      </c>
      <c r="AG2009">
        <v>0</v>
      </c>
      <c r="AH2009">
        <v>1</v>
      </c>
      <c r="AI2009">
        <v>0</v>
      </c>
      <c r="AJ2009" t="str" cm="1">
        <f t="array" ref="AJ200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0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09">
        <v>0</v>
      </c>
      <c r="AM2009">
        <v>0</v>
      </c>
      <c r="AN2009">
        <v>1</v>
      </c>
      <c r="AO2009">
        <v>0</v>
      </c>
      <c r="AP2009">
        <v>0</v>
      </c>
      <c r="AQ2009" t="str" cm="1">
        <f t="array" ref="AQ200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09" t="str" cm="1">
        <f t="array" ref="AR200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09">
        <v>1028</v>
      </c>
      <c r="AT2009">
        <v>796</v>
      </c>
      <c r="AU2009">
        <v>0</v>
      </c>
      <c r="AV2009">
        <v>1</v>
      </c>
      <c r="AW2009" t="s">
        <v>43</v>
      </c>
      <c r="AX2009" t="s">
        <v>11</v>
      </c>
      <c r="AY2009" t="str">
        <f t="shared" si="280"/>
        <v>Web</v>
      </c>
      <c r="AZ2009">
        <v>25</v>
      </c>
      <c r="BA2009" t="s">
        <v>44</v>
      </c>
      <c r="BB2009">
        <f t="shared" si="281"/>
        <v>25</v>
      </c>
      <c r="BC2009">
        <f t="shared" si="282"/>
        <v>1260</v>
      </c>
      <c r="BD2009">
        <f t="shared" si="283"/>
        <v>7</v>
      </c>
      <c r="BE2009">
        <f t="shared" si="284"/>
        <v>9</v>
      </c>
      <c r="BF2009">
        <f t="shared" si="285"/>
        <v>8</v>
      </c>
      <c r="BG2009">
        <f t="shared" si="286"/>
        <v>24</v>
      </c>
      <c r="BH2009">
        <f t="shared" si="287"/>
        <v>9</v>
      </c>
      <c r="BI2009" t="str">
        <f>VLOOKUP(BH2009,'Additional Data'!$E$1:$F$12,2,FALSE)</f>
        <v>Top Customer</v>
      </c>
      <c r="BJ2009" t="str">
        <f>IF(G2009 &lt;= 'Additional Data'!$Q$2, "Low", IF(G2009 &lt;= 'Additional Data'!$Q$3, "Medium", "High"))</f>
        <v>Medium</v>
      </c>
      <c r="BK2009" t="str">
        <f>IF(K2009 &lt;= 'Additional Data'!$V$2, "Low", IF(K2009 &lt;= 'Additional Data'!$V$3, "Medium", "High"))</f>
        <v>High</v>
      </c>
      <c r="BL2009" t="str">
        <f>IF(L2009 &lt;= 'Additional Data'!$AA$2, "Low", IF(L2009 &lt;= 'Additional Data'!$AA$3, "Medium", "High"))</f>
        <v>High</v>
      </c>
      <c r="BM2009">
        <v>2008</v>
      </c>
    </row>
    <row r="2010" spans="1:65" x14ac:dyDescent="0.25">
      <c r="A2010">
        <v>40059</v>
      </c>
      <c r="B2010" t="str">
        <f>IF(A2010 &lt;= 'Additional Data'!$B$2,"Low", IF(A2010 &lt;='Additional Data'!$B$3, "Medium", "High"))</f>
        <v>Medium</v>
      </c>
      <c r="C2010">
        <v>1</v>
      </c>
      <c r="D2010">
        <v>0</v>
      </c>
      <c r="E2010">
        <v>82</v>
      </c>
      <c r="F2010" t="str">
        <f t="shared" si="279"/>
        <v>Old</v>
      </c>
      <c r="G2010">
        <v>110</v>
      </c>
      <c r="H2010">
        <v>29</v>
      </c>
      <c r="I2010">
        <v>92</v>
      </c>
      <c r="J2010">
        <v>28</v>
      </c>
      <c r="K2010">
        <v>10</v>
      </c>
      <c r="L2010">
        <v>145</v>
      </c>
      <c r="M2010">
        <f>INDEX('Additional Data'!$H$2:$M$2, MATCH(MAX(G2010:L2010), G2010:L2010,0))</f>
        <v>0</v>
      </c>
      <c r="N2010">
        <v>1</v>
      </c>
      <c r="O2010">
        <v>6</v>
      </c>
      <c r="P2010">
        <v>2</v>
      </c>
      <c r="Q2010">
        <v>3</v>
      </c>
      <c r="R2010">
        <v>8</v>
      </c>
      <c r="S2010">
        <v>1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3</v>
      </c>
      <c r="Z2010">
        <v>11</v>
      </c>
      <c r="AA2010">
        <v>0</v>
      </c>
      <c r="AB2010">
        <v>36</v>
      </c>
      <c r="AC2010" t="str" cm="1">
        <f t="array" ref="AC2010">_xlfn.IFS(AB2010 &lt; 30, "&lt; 30", AB2010 &lt; 40, "30-39", AB2010 &lt; 50, "40-49", AB2010 &gt;= 50, "50+")</f>
        <v>30-39</v>
      </c>
      <c r="AD2010">
        <v>2433</v>
      </c>
      <c r="AE2010">
        <v>0</v>
      </c>
      <c r="AF2010">
        <v>1</v>
      </c>
      <c r="AG2010">
        <v>0</v>
      </c>
      <c r="AH2010">
        <v>0</v>
      </c>
      <c r="AI2010">
        <v>0</v>
      </c>
      <c r="AJ2010" t="str" cm="1">
        <f t="array" ref="AJ201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1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10">
        <v>0</v>
      </c>
      <c r="AM2010">
        <v>0</v>
      </c>
      <c r="AN2010">
        <v>1</v>
      </c>
      <c r="AO2010">
        <v>0</v>
      </c>
      <c r="AP2010">
        <v>0</v>
      </c>
      <c r="AQ2010" t="str" cm="1">
        <f t="array" ref="AQ201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10" t="str" cm="1">
        <f t="array" ref="AR201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10">
        <v>269</v>
      </c>
      <c r="AT2010">
        <v>124</v>
      </c>
      <c r="AU2010">
        <v>1</v>
      </c>
      <c r="AV2010">
        <v>1</v>
      </c>
      <c r="AW2010" t="s">
        <v>47</v>
      </c>
      <c r="AX2010" t="s">
        <v>11</v>
      </c>
      <c r="AY2010" t="str">
        <f t="shared" si="280"/>
        <v>Web</v>
      </c>
      <c r="AZ2010">
        <v>11</v>
      </c>
      <c r="BA2010" t="s">
        <v>48</v>
      </c>
      <c r="BB2010">
        <f t="shared" si="281"/>
        <v>11</v>
      </c>
      <c r="BC2010">
        <f t="shared" si="282"/>
        <v>414</v>
      </c>
      <c r="BD2010">
        <f t="shared" si="283"/>
        <v>1.9999999999999996</v>
      </c>
      <c r="BE2010">
        <f t="shared" si="284"/>
        <v>4</v>
      </c>
      <c r="BF2010">
        <f t="shared" si="285"/>
        <v>5</v>
      </c>
      <c r="BG2010">
        <f t="shared" si="286"/>
        <v>11</v>
      </c>
      <c r="BH2010">
        <f t="shared" si="287"/>
        <v>3</v>
      </c>
      <c r="BI2010" t="str">
        <f>VLOOKUP(BH2010,'Additional Data'!$E$1:$F$12,2,FALSE)</f>
        <v>At Risk</v>
      </c>
      <c r="BJ2010" t="str">
        <f>IF(G2010 &lt;= 'Additional Data'!$Q$2, "Low", IF(G2010 &lt;= 'Additional Data'!$Q$3, "Medium", "High"))</f>
        <v>Medium</v>
      </c>
      <c r="BK2010" t="str">
        <f>IF(K2010 &lt;= 'Additional Data'!$V$2, "Low", IF(K2010 &lt;= 'Additional Data'!$V$3, "Medium", "High"))</f>
        <v>Medium</v>
      </c>
      <c r="BL2010" t="str">
        <f>IF(L2010 &lt;= 'Additional Data'!$AA$2, "Low", IF(L2010 &lt;= 'Additional Data'!$AA$3, "Medium", "High"))</f>
        <v>High</v>
      </c>
      <c r="BM2010">
        <v>2009</v>
      </c>
    </row>
    <row r="2011" spans="1:65" x14ac:dyDescent="0.25">
      <c r="A2011">
        <v>60905</v>
      </c>
      <c r="B2011" t="str">
        <f>IF(A2011 &lt;= 'Additional Data'!$B$2,"Low", IF(A2011 &lt;='Additional Data'!$B$3, "Medium", "High"))</f>
        <v>Medium</v>
      </c>
      <c r="C2011">
        <v>0</v>
      </c>
      <c r="D2011">
        <v>1</v>
      </c>
      <c r="E2011">
        <v>27</v>
      </c>
      <c r="F2011" t="str">
        <f t="shared" si="279"/>
        <v>Recent</v>
      </c>
      <c r="G2011">
        <v>208</v>
      </c>
      <c r="H2011">
        <v>17</v>
      </c>
      <c r="I2011">
        <v>76</v>
      </c>
      <c r="J2011">
        <v>36</v>
      </c>
      <c r="K2011">
        <v>17</v>
      </c>
      <c r="L2011">
        <v>38</v>
      </c>
      <c r="M2011">
        <f>INDEX('Additional Data'!$H$2:$M$2, MATCH(MAX(G2011:L2011), G2011:L2011,0))</f>
        <v>0</v>
      </c>
      <c r="N2011">
        <v>2</v>
      </c>
      <c r="O2011">
        <v>3</v>
      </c>
      <c r="P2011">
        <v>3</v>
      </c>
      <c r="Q2011">
        <v>7</v>
      </c>
      <c r="R2011">
        <v>2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3</v>
      </c>
      <c r="Z2011">
        <v>11</v>
      </c>
      <c r="AA2011">
        <v>0</v>
      </c>
      <c r="AB2011">
        <v>70</v>
      </c>
      <c r="AC2011" t="str" cm="1">
        <f t="array" ref="AC2011">_xlfn.IFS(AB2011 &lt; 30, "&lt; 30", AB2011 &lt; 40, "30-39", AB2011 &lt; 50, "40-49", AB2011 &gt;= 50, "50+")</f>
        <v>50+</v>
      </c>
      <c r="AD2011">
        <v>2365</v>
      </c>
      <c r="AE2011">
        <v>0</v>
      </c>
      <c r="AF2011">
        <v>0</v>
      </c>
      <c r="AG2011">
        <v>0</v>
      </c>
      <c r="AH2011">
        <v>1</v>
      </c>
      <c r="AI2011">
        <v>0</v>
      </c>
      <c r="AJ2011" t="str" cm="1">
        <f t="array" ref="AJ201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1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11">
        <v>0</v>
      </c>
      <c r="AM2011">
        <v>0</v>
      </c>
      <c r="AN2011">
        <v>1</v>
      </c>
      <c r="AO2011">
        <v>0</v>
      </c>
      <c r="AP2011">
        <v>0</v>
      </c>
      <c r="AQ2011" t="str" cm="1">
        <f t="array" ref="AQ201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11" t="str" cm="1">
        <f t="array" ref="AR201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11">
        <v>354</v>
      </c>
      <c r="AT2011">
        <v>316</v>
      </c>
      <c r="AU2011">
        <v>0</v>
      </c>
      <c r="AV2011">
        <v>1</v>
      </c>
      <c r="AW2011" t="s">
        <v>46</v>
      </c>
      <c r="AX2011" t="s">
        <v>13</v>
      </c>
      <c r="AY2011" t="str">
        <f t="shared" si="280"/>
        <v>Store</v>
      </c>
      <c r="AZ2011">
        <v>13</v>
      </c>
      <c r="BA2011" t="s">
        <v>44</v>
      </c>
      <c r="BB2011">
        <f t="shared" si="281"/>
        <v>13</v>
      </c>
      <c r="BC2011">
        <f t="shared" si="282"/>
        <v>392</v>
      </c>
      <c r="BD2011">
        <f t="shared" si="283"/>
        <v>8</v>
      </c>
      <c r="BE2011">
        <f t="shared" si="284"/>
        <v>5</v>
      </c>
      <c r="BF2011">
        <f t="shared" si="285"/>
        <v>4</v>
      </c>
      <c r="BG2011">
        <f t="shared" si="286"/>
        <v>17</v>
      </c>
      <c r="BH2011">
        <f t="shared" si="287"/>
        <v>5</v>
      </c>
      <c r="BI2011" t="str">
        <f>VLOOKUP(BH2011,'Additional Data'!$E$1:$F$12,2,FALSE)</f>
        <v>Loyal Customer</v>
      </c>
      <c r="BJ2011" t="str">
        <f>IF(G2011 &lt;= 'Additional Data'!$Q$2, "Low", IF(G2011 &lt;= 'Additional Data'!$Q$3, "Medium", "High"))</f>
        <v>Medium</v>
      </c>
      <c r="BK2011" t="str">
        <f>IF(K2011 &lt;= 'Additional Data'!$V$2, "Low", IF(K2011 &lt;= 'Additional Data'!$V$3, "Medium", "High"))</f>
        <v>Medium</v>
      </c>
      <c r="BL2011" t="str">
        <f>IF(L2011 &lt;= 'Additional Data'!$AA$2, "Low", IF(L2011 &lt;= 'Additional Data'!$AA$3, "Medium", "High"))</f>
        <v>Medium</v>
      </c>
      <c r="BM2011">
        <v>2010</v>
      </c>
    </row>
    <row r="2012" spans="1:65" x14ac:dyDescent="0.25">
      <c r="A2012">
        <v>75330</v>
      </c>
      <c r="B2012" t="str">
        <f>IF(A2012 &lt;= 'Additional Data'!$B$2,"Low", IF(A2012 &lt;='Additional Data'!$B$3, "Medium", "High"))</f>
        <v>High</v>
      </c>
      <c r="C2012">
        <v>1</v>
      </c>
      <c r="D2012">
        <v>1</v>
      </c>
      <c r="E2012">
        <v>94</v>
      </c>
      <c r="F2012" t="str">
        <f t="shared" si="279"/>
        <v>Old</v>
      </c>
      <c r="G2012">
        <v>555</v>
      </c>
      <c r="H2012">
        <v>82</v>
      </c>
      <c r="I2012">
        <v>257</v>
      </c>
      <c r="J2012">
        <v>93</v>
      </c>
      <c r="K2012">
        <v>61</v>
      </c>
      <c r="L2012">
        <v>61</v>
      </c>
      <c r="M2012">
        <f>INDEX('Additional Data'!$H$2:$M$2, MATCH(MAX(G2012:L2012), G2012:L2012,0))</f>
        <v>0</v>
      </c>
      <c r="N2012">
        <v>4</v>
      </c>
      <c r="O2012">
        <v>10</v>
      </c>
      <c r="P2012">
        <v>3</v>
      </c>
      <c r="Q2012">
        <v>12</v>
      </c>
      <c r="R2012">
        <v>6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3</v>
      </c>
      <c r="Z2012">
        <v>11</v>
      </c>
      <c r="AA2012">
        <v>0</v>
      </c>
      <c r="AB2012">
        <v>43</v>
      </c>
      <c r="AC2012" t="str" cm="1">
        <f t="array" ref="AC2012">_xlfn.IFS(AB2012 &lt; 30, "&lt; 30", AB2012 &lt; 40, "30-39", AB2012 &lt; 50, "40-49", AB2012 &gt;= 50, "50+")</f>
        <v>40-49</v>
      </c>
      <c r="AD2012">
        <v>2792</v>
      </c>
      <c r="AE2012">
        <v>0</v>
      </c>
      <c r="AF2012">
        <v>1</v>
      </c>
      <c r="AG2012">
        <v>0</v>
      </c>
      <c r="AH2012">
        <v>0</v>
      </c>
      <c r="AI2012">
        <v>0</v>
      </c>
      <c r="AJ2012" t="str" cm="1">
        <f t="array" ref="AJ201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1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12">
        <v>0</v>
      </c>
      <c r="AM2012">
        <v>0</v>
      </c>
      <c r="AN2012">
        <v>1</v>
      </c>
      <c r="AO2012">
        <v>0</v>
      </c>
      <c r="AP2012">
        <v>0</v>
      </c>
      <c r="AQ2012" t="str" cm="1">
        <f t="array" ref="AQ201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12" t="str" cm="1">
        <f t="array" ref="AR201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12">
        <v>1048</v>
      </c>
      <c r="AT2012">
        <v>987</v>
      </c>
      <c r="AU2012">
        <v>0</v>
      </c>
      <c r="AV2012">
        <v>2</v>
      </c>
      <c r="AW2012" t="s">
        <v>43</v>
      </c>
      <c r="AX2012" t="s">
        <v>13</v>
      </c>
      <c r="AY2012" t="str">
        <f t="shared" si="280"/>
        <v>Store</v>
      </c>
      <c r="AZ2012">
        <v>25</v>
      </c>
      <c r="BA2012" t="s">
        <v>44</v>
      </c>
      <c r="BB2012">
        <f t="shared" si="281"/>
        <v>25</v>
      </c>
      <c r="BC2012">
        <f t="shared" si="282"/>
        <v>1109</v>
      </c>
      <c r="BD2012">
        <f t="shared" si="283"/>
        <v>0.99999999999999978</v>
      </c>
      <c r="BE2012">
        <f t="shared" si="284"/>
        <v>9</v>
      </c>
      <c r="BF2012">
        <f t="shared" si="285"/>
        <v>7</v>
      </c>
      <c r="BG2012">
        <f t="shared" si="286"/>
        <v>17</v>
      </c>
      <c r="BH2012">
        <f t="shared" si="287"/>
        <v>5</v>
      </c>
      <c r="BI2012" t="str">
        <f>VLOOKUP(BH2012,'Additional Data'!$E$1:$F$12,2,FALSE)</f>
        <v>Loyal Customer</v>
      </c>
      <c r="BJ2012" t="str">
        <f>IF(G2012 &lt;= 'Additional Data'!$Q$2, "Low", IF(G2012 &lt;= 'Additional Data'!$Q$3, "Medium", "High"))</f>
        <v>High</v>
      </c>
      <c r="BK2012" t="str">
        <f>IF(K2012 &lt;= 'Additional Data'!$V$2, "Low", IF(K2012 &lt;= 'Additional Data'!$V$3, "Medium", "High"))</f>
        <v>High</v>
      </c>
      <c r="BL2012" t="str">
        <f>IF(L2012 &lt;= 'Additional Data'!$AA$2, "Low", IF(L2012 &lt;= 'Additional Data'!$AA$3, "Medium", "High"))</f>
        <v>High</v>
      </c>
      <c r="BM2012">
        <v>2011</v>
      </c>
    </row>
    <row r="2013" spans="1:65" x14ac:dyDescent="0.25">
      <c r="A2013">
        <v>60689</v>
      </c>
      <c r="B2013" t="str">
        <f>IF(A2013 &lt;= 'Additional Data'!$B$2,"Low", IF(A2013 &lt;='Additional Data'!$B$3, "Medium", "High"))</f>
        <v>Medium</v>
      </c>
      <c r="C2013">
        <v>0</v>
      </c>
      <c r="D2013">
        <v>1</v>
      </c>
      <c r="E2013">
        <v>23</v>
      </c>
      <c r="F2013" t="str">
        <f t="shared" si="279"/>
        <v>Recent</v>
      </c>
      <c r="G2013">
        <v>240</v>
      </c>
      <c r="H2013">
        <v>90</v>
      </c>
      <c r="I2013">
        <v>216</v>
      </c>
      <c r="J2013">
        <v>63</v>
      </c>
      <c r="K2013">
        <v>6</v>
      </c>
      <c r="L2013">
        <v>24</v>
      </c>
      <c r="M2013">
        <f>INDEX('Additional Data'!$H$2:$M$2, MATCH(MAX(G2013:L2013), G2013:L2013,0))</f>
        <v>0</v>
      </c>
      <c r="N2013">
        <v>4</v>
      </c>
      <c r="O2013">
        <v>4</v>
      </c>
      <c r="P2013">
        <v>4</v>
      </c>
      <c r="Q2013">
        <v>10</v>
      </c>
      <c r="R2013">
        <v>3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3</v>
      </c>
      <c r="Z2013">
        <v>11</v>
      </c>
      <c r="AA2013">
        <v>0</v>
      </c>
      <c r="AB2013">
        <v>69</v>
      </c>
      <c r="AC2013" t="str" cm="1">
        <f t="array" ref="AC2013">_xlfn.IFS(AB2013 &lt; 30, "&lt; 30", AB2013 &lt; 40, "30-39", AB2013 &lt; 50, "40-49", AB2013 &gt;= 50, "50+")</f>
        <v>50+</v>
      </c>
      <c r="AD2013">
        <v>2552</v>
      </c>
      <c r="AE2013">
        <v>0</v>
      </c>
      <c r="AF2013">
        <v>0</v>
      </c>
      <c r="AG2013">
        <v>1</v>
      </c>
      <c r="AH2013">
        <v>0</v>
      </c>
      <c r="AI2013">
        <v>0</v>
      </c>
      <c r="AJ2013" t="str" cm="1">
        <f t="array" ref="AJ201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01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13">
        <v>0</v>
      </c>
      <c r="AM2013">
        <v>0</v>
      </c>
      <c r="AN2013">
        <v>1</v>
      </c>
      <c r="AO2013">
        <v>0</v>
      </c>
      <c r="AP2013">
        <v>0</v>
      </c>
      <c r="AQ2013" t="str" cm="1">
        <f t="array" ref="AQ201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13" t="str" cm="1">
        <f t="array" ref="AR201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13">
        <v>615</v>
      </c>
      <c r="AT2013">
        <v>591</v>
      </c>
      <c r="AU2013">
        <v>0</v>
      </c>
      <c r="AV2013">
        <v>1</v>
      </c>
      <c r="AW2013" t="s">
        <v>46</v>
      </c>
      <c r="AX2013" t="s">
        <v>13</v>
      </c>
      <c r="AY2013" t="str">
        <f t="shared" si="280"/>
        <v>Store</v>
      </c>
      <c r="AZ2013">
        <v>18</v>
      </c>
      <c r="BA2013" t="s">
        <v>44</v>
      </c>
      <c r="BB2013">
        <f t="shared" si="281"/>
        <v>18</v>
      </c>
      <c r="BC2013">
        <f t="shared" si="282"/>
        <v>639</v>
      </c>
      <c r="BD2013">
        <f t="shared" si="283"/>
        <v>8</v>
      </c>
      <c r="BE2013">
        <f t="shared" si="284"/>
        <v>7</v>
      </c>
      <c r="BF2013">
        <f t="shared" si="285"/>
        <v>6</v>
      </c>
      <c r="BG2013">
        <f t="shared" si="286"/>
        <v>21</v>
      </c>
      <c r="BH2013">
        <f t="shared" si="287"/>
        <v>8</v>
      </c>
      <c r="BI2013" t="str">
        <f>VLOOKUP(BH2013,'Additional Data'!$E$1:$F$12,2,FALSE)</f>
        <v>Top Customer</v>
      </c>
      <c r="BJ2013" t="str">
        <f>IF(G2013 &lt;= 'Additional Data'!$Q$2, "Low", IF(G2013 &lt;= 'Additional Data'!$Q$3, "Medium", "High"))</f>
        <v>Medium</v>
      </c>
      <c r="BK2013" t="str">
        <f>IF(K2013 &lt;= 'Additional Data'!$V$2, "Low", IF(K2013 &lt;= 'Additional Data'!$V$3, "Medium", "High"))</f>
        <v>Medium</v>
      </c>
      <c r="BL2013" t="str">
        <f>IF(L2013 &lt;= 'Additional Data'!$AA$2, "Low", IF(L2013 &lt;= 'Additional Data'!$AA$3, "Medium", "High"))</f>
        <v>Medium</v>
      </c>
      <c r="BM2013">
        <v>2012</v>
      </c>
    </row>
    <row r="2014" spans="1:65" x14ac:dyDescent="0.25">
      <c r="A2014">
        <v>38680</v>
      </c>
      <c r="B2014" t="str">
        <f>IF(A2014 &lt;= 'Additional Data'!$B$2,"Low", IF(A2014 &lt;='Additional Data'!$B$3, "Medium", "High"))</f>
        <v>Medium</v>
      </c>
      <c r="C2014">
        <v>1</v>
      </c>
      <c r="D2014">
        <v>0</v>
      </c>
      <c r="E2014">
        <v>97</v>
      </c>
      <c r="F2014" t="str">
        <f t="shared" si="279"/>
        <v>Old</v>
      </c>
      <c r="G2014">
        <v>11</v>
      </c>
      <c r="H2014">
        <v>0</v>
      </c>
      <c r="I2014">
        <v>36</v>
      </c>
      <c r="J2014">
        <v>15</v>
      </c>
      <c r="K2014">
        <v>5</v>
      </c>
      <c r="L2014">
        <v>12</v>
      </c>
      <c r="M2014">
        <f>INDEX('Additional Data'!$H$2:$M$2, MATCH(MAX(G2014:L2014), G2014:L2014,0))</f>
        <v>0</v>
      </c>
      <c r="N2014">
        <v>1</v>
      </c>
      <c r="O2014">
        <v>2</v>
      </c>
      <c r="P2014">
        <v>0</v>
      </c>
      <c r="Q2014">
        <v>3</v>
      </c>
      <c r="R2014">
        <v>7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3</v>
      </c>
      <c r="Z2014">
        <v>11</v>
      </c>
      <c r="AA2014">
        <v>0</v>
      </c>
      <c r="AB2014">
        <v>36</v>
      </c>
      <c r="AC2014" t="str" cm="1">
        <f t="array" ref="AC2014">_xlfn.IFS(AB2014 &lt; 30, "&lt; 30", AB2014 &lt; 40, "30-39", AB2014 &lt; 50, "40-49", AB2014 &gt;= 50, "50+")</f>
        <v>30-39</v>
      </c>
      <c r="AD2014">
        <v>2617</v>
      </c>
      <c r="AE2014">
        <v>0</v>
      </c>
      <c r="AF2014">
        <v>1</v>
      </c>
      <c r="AG2014">
        <v>0</v>
      </c>
      <c r="AH2014">
        <v>0</v>
      </c>
      <c r="AI2014">
        <v>0</v>
      </c>
      <c r="AJ2014" t="str" cm="1">
        <f t="array" ref="AJ201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1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14">
        <v>0</v>
      </c>
      <c r="AM2014">
        <v>0</v>
      </c>
      <c r="AN2014">
        <v>1</v>
      </c>
      <c r="AO2014">
        <v>0</v>
      </c>
      <c r="AP2014">
        <v>0</v>
      </c>
      <c r="AQ2014" t="str" cm="1">
        <f t="array" ref="AQ201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14" t="str" cm="1">
        <f t="array" ref="AR201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14">
        <v>67</v>
      </c>
      <c r="AT2014">
        <v>55</v>
      </c>
      <c r="AU2014">
        <v>0</v>
      </c>
      <c r="AV2014">
        <v>1</v>
      </c>
      <c r="AW2014" t="s">
        <v>47</v>
      </c>
      <c r="AX2014" t="s">
        <v>13</v>
      </c>
      <c r="AY2014" t="str">
        <f t="shared" si="280"/>
        <v>Store</v>
      </c>
      <c r="AZ2014">
        <v>5</v>
      </c>
      <c r="BA2014" t="s">
        <v>44</v>
      </c>
      <c r="BB2014">
        <f t="shared" si="281"/>
        <v>5</v>
      </c>
      <c r="BC2014">
        <f t="shared" si="282"/>
        <v>79</v>
      </c>
      <c r="BD2014">
        <f t="shared" si="283"/>
        <v>0.99999999999999978</v>
      </c>
      <c r="BE2014">
        <f t="shared" si="284"/>
        <v>1</v>
      </c>
      <c r="BF2014">
        <f t="shared" si="285"/>
        <v>2</v>
      </c>
      <c r="BG2014">
        <f t="shared" si="286"/>
        <v>4</v>
      </c>
      <c r="BH2014">
        <f t="shared" si="287"/>
        <v>0</v>
      </c>
      <c r="BI2014" t="str">
        <f>VLOOKUP(BH2014,'Additional Data'!$E$1:$F$12,2,FALSE)</f>
        <v>Churned Customer</v>
      </c>
      <c r="BJ2014" t="str">
        <f>IF(G2014 &lt;= 'Additional Data'!$Q$2, "Low", IF(G2014 &lt;= 'Additional Data'!$Q$3, "Medium", "High"))</f>
        <v>Low</v>
      </c>
      <c r="BK2014" t="str">
        <f>IF(K2014 &lt;= 'Additional Data'!$V$2, "Low", IF(K2014 &lt;= 'Additional Data'!$V$3, "Medium", "High"))</f>
        <v>Medium</v>
      </c>
      <c r="BL2014" t="str">
        <f>IF(L2014 &lt;= 'Additional Data'!$AA$2, "Low", IF(L2014 &lt;= 'Additional Data'!$AA$3, "Medium", "High"))</f>
        <v>Medium</v>
      </c>
      <c r="BM2014">
        <v>2013</v>
      </c>
    </row>
    <row r="2015" spans="1:65" x14ac:dyDescent="0.25">
      <c r="A2015">
        <v>61416</v>
      </c>
      <c r="B2015" t="str">
        <f>IF(A2015 &lt;= 'Additional Data'!$B$2,"Low", IF(A2015 &lt;='Additional Data'!$B$3, "Medium", "High"))</f>
        <v>Medium</v>
      </c>
      <c r="C2015">
        <v>0</v>
      </c>
      <c r="D2015">
        <v>0</v>
      </c>
      <c r="E2015">
        <v>25</v>
      </c>
      <c r="F2015" t="str">
        <f t="shared" si="279"/>
        <v>Recent</v>
      </c>
      <c r="G2015">
        <v>848</v>
      </c>
      <c r="H2015">
        <v>154</v>
      </c>
      <c r="I2015">
        <v>323</v>
      </c>
      <c r="J2015">
        <v>201</v>
      </c>
      <c r="K2015">
        <v>61</v>
      </c>
      <c r="L2015">
        <v>78</v>
      </c>
      <c r="M2015">
        <f>INDEX('Additional Data'!$H$2:$M$2, MATCH(MAX(G2015:L2015), G2015:L2015,0))</f>
        <v>0</v>
      </c>
      <c r="N2015">
        <v>1</v>
      </c>
      <c r="O2015">
        <v>10</v>
      </c>
      <c r="P2015">
        <v>3</v>
      </c>
      <c r="Q2015">
        <v>10</v>
      </c>
      <c r="R2015">
        <v>6</v>
      </c>
      <c r="S2015">
        <v>1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3</v>
      </c>
      <c r="Z2015">
        <v>11</v>
      </c>
      <c r="AA2015">
        <v>0</v>
      </c>
      <c r="AB2015">
        <v>38</v>
      </c>
      <c r="AC2015" t="str" cm="1">
        <f t="array" ref="AC2015">_xlfn.IFS(AB2015 &lt; 30, "&lt; 30", AB2015 &lt; 40, "30-39", AB2015 &lt; 50, "40-49", AB2015 &gt;= 50, "50+")</f>
        <v>30-39</v>
      </c>
      <c r="AD2015">
        <v>2665</v>
      </c>
      <c r="AE2015">
        <v>0</v>
      </c>
      <c r="AF2015">
        <v>0</v>
      </c>
      <c r="AG2015">
        <v>0</v>
      </c>
      <c r="AH2015">
        <v>1</v>
      </c>
      <c r="AI2015">
        <v>0</v>
      </c>
      <c r="AJ2015" t="str" cm="1">
        <f t="array" ref="AJ201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1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15">
        <v>0</v>
      </c>
      <c r="AM2015">
        <v>0</v>
      </c>
      <c r="AN2015">
        <v>1</v>
      </c>
      <c r="AO2015">
        <v>0</v>
      </c>
      <c r="AP2015">
        <v>0</v>
      </c>
      <c r="AQ2015" t="str" cm="1">
        <f t="array" ref="AQ201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15" t="str" cm="1">
        <f t="array" ref="AR201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15">
        <v>1587</v>
      </c>
      <c r="AT2015">
        <v>1509</v>
      </c>
      <c r="AU2015">
        <v>1</v>
      </c>
      <c r="AV2015">
        <v>0</v>
      </c>
      <c r="AW2015" t="s">
        <v>43</v>
      </c>
      <c r="AX2015" t="s">
        <v>11</v>
      </c>
      <c r="AY2015" t="str">
        <f t="shared" si="280"/>
        <v>Web</v>
      </c>
      <c r="AZ2015">
        <v>23</v>
      </c>
      <c r="BA2015" t="s">
        <v>48</v>
      </c>
      <c r="BB2015">
        <f t="shared" si="281"/>
        <v>23</v>
      </c>
      <c r="BC2015">
        <f t="shared" si="282"/>
        <v>1665</v>
      </c>
      <c r="BD2015">
        <f t="shared" si="283"/>
        <v>8</v>
      </c>
      <c r="BE2015">
        <f t="shared" si="284"/>
        <v>9</v>
      </c>
      <c r="BF2015">
        <f t="shared" si="285"/>
        <v>9</v>
      </c>
      <c r="BG2015">
        <f t="shared" si="286"/>
        <v>26</v>
      </c>
      <c r="BH2015">
        <f t="shared" si="287"/>
        <v>9</v>
      </c>
      <c r="BI2015" t="str">
        <f>VLOOKUP(BH2015,'Additional Data'!$E$1:$F$12,2,FALSE)</f>
        <v>Top Customer</v>
      </c>
      <c r="BJ2015" t="str">
        <f>IF(G2015 &lt;= 'Additional Data'!$Q$2, "Low", IF(G2015 &lt;= 'Additional Data'!$Q$3, "Medium", "High"))</f>
        <v>High</v>
      </c>
      <c r="BK2015" t="str">
        <f>IF(K2015 &lt;= 'Additional Data'!$V$2, "Low", IF(K2015 &lt;= 'Additional Data'!$V$3, "Medium", "High"))</f>
        <v>High</v>
      </c>
      <c r="BL2015" t="str">
        <f>IF(L2015 &lt;= 'Additional Data'!$AA$2, "Low", IF(L2015 &lt;= 'Additional Data'!$AA$3, "Medium", "High"))</f>
        <v>High</v>
      </c>
      <c r="BM2015">
        <v>2014</v>
      </c>
    </row>
    <row r="2016" spans="1:65" x14ac:dyDescent="0.25">
      <c r="A2016">
        <v>49767</v>
      </c>
      <c r="B2016" t="str">
        <f>IF(A2016 &lt;= 'Additional Data'!$B$2,"Low", IF(A2016 &lt;='Additional Data'!$B$3, "Medium", "High"))</f>
        <v>Medium</v>
      </c>
      <c r="C2016">
        <v>0</v>
      </c>
      <c r="D2016">
        <v>0</v>
      </c>
      <c r="E2016">
        <v>92</v>
      </c>
      <c r="F2016" t="str">
        <f t="shared" si="279"/>
        <v>Old</v>
      </c>
      <c r="G2016">
        <v>202</v>
      </c>
      <c r="H2016">
        <v>47</v>
      </c>
      <c r="I2016">
        <v>197</v>
      </c>
      <c r="J2016">
        <v>55</v>
      </c>
      <c r="K2016">
        <v>42</v>
      </c>
      <c r="L2016">
        <v>149</v>
      </c>
      <c r="M2016">
        <f>INDEX('Additional Data'!$H$2:$M$2, MATCH(MAX(G2016:L2016), G2016:L2016,0))</f>
        <v>0</v>
      </c>
      <c r="N2016">
        <v>1</v>
      </c>
      <c r="O2016">
        <v>5</v>
      </c>
      <c r="P2016">
        <v>4</v>
      </c>
      <c r="Q2016">
        <v>8</v>
      </c>
      <c r="R2016">
        <v>4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3</v>
      </c>
      <c r="Z2016">
        <v>11</v>
      </c>
      <c r="AA2016">
        <v>0</v>
      </c>
      <c r="AB2016">
        <v>29</v>
      </c>
      <c r="AC2016" t="str" cm="1">
        <f t="array" ref="AC2016">_xlfn.IFS(AB2016 &lt; 30, "&lt; 30", AB2016 &lt; 40, "30-39", AB2016 &lt; 50, "40-49", AB2016 &gt;= 50, "50+")</f>
        <v>&lt; 30</v>
      </c>
      <c r="AD2016">
        <v>2582</v>
      </c>
      <c r="AE2016">
        <v>0</v>
      </c>
      <c r="AF2016">
        <v>0</v>
      </c>
      <c r="AG2016">
        <v>1</v>
      </c>
      <c r="AH2016">
        <v>0</v>
      </c>
      <c r="AI2016">
        <v>0</v>
      </c>
      <c r="AJ2016" t="str" cm="1">
        <f t="array" ref="AJ201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01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16">
        <v>0</v>
      </c>
      <c r="AM2016">
        <v>0</v>
      </c>
      <c r="AN2016">
        <v>1</v>
      </c>
      <c r="AO2016">
        <v>0</v>
      </c>
      <c r="AP2016">
        <v>0</v>
      </c>
      <c r="AQ2016" t="str" cm="1">
        <f t="array" ref="AQ201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16" t="str" cm="1">
        <f t="array" ref="AR201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16">
        <v>543</v>
      </c>
      <c r="AT2016">
        <v>394</v>
      </c>
      <c r="AU2016">
        <v>0</v>
      </c>
      <c r="AV2016">
        <v>0</v>
      </c>
      <c r="AW2016" t="s">
        <v>46</v>
      </c>
      <c r="AX2016" t="s">
        <v>13</v>
      </c>
      <c r="AY2016" t="str">
        <f t="shared" si="280"/>
        <v>Store</v>
      </c>
      <c r="AZ2016">
        <v>17</v>
      </c>
      <c r="BA2016" t="s">
        <v>44</v>
      </c>
      <c r="BB2016">
        <f t="shared" si="281"/>
        <v>17</v>
      </c>
      <c r="BC2016">
        <f t="shared" si="282"/>
        <v>692</v>
      </c>
      <c r="BD2016">
        <f t="shared" si="283"/>
        <v>0.99999999999999978</v>
      </c>
      <c r="BE2016">
        <f t="shared" si="284"/>
        <v>6</v>
      </c>
      <c r="BF2016">
        <f t="shared" si="285"/>
        <v>6</v>
      </c>
      <c r="BG2016">
        <f t="shared" si="286"/>
        <v>13</v>
      </c>
      <c r="BH2016">
        <f t="shared" si="287"/>
        <v>3</v>
      </c>
      <c r="BI2016" t="str">
        <f>VLOOKUP(BH2016,'Additional Data'!$E$1:$F$12,2,FALSE)</f>
        <v>At Risk</v>
      </c>
      <c r="BJ2016" t="str">
        <f>IF(G2016 &lt;= 'Additional Data'!$Q$2, "Low", IF(G2016 &lt;= 'Additional Data'!$Q$3, "Medium", "High"))</f>
        <v>Medium</v>
      </c>
      <c r="BK2016" t="str">
        <f>IF(K2016 &lt;= 'Additional Data'!$V$2, "Low", IF(K2016 &lt;= 'Additional Data'!$V$3, "Medium", "High"))</f>
        <v>High</v>
      </c>
      <c r="BL2016" t="str">
        <f>IF(L2016 &lt;= 'Additional Data'!$AA$2, "Low", IF(L2016 &lt;= 'Additional Data'!$AA$3, "Medium", "High"))</f>
        <v>High</v>
      </c>
      <c r="BM2016">
        <v>2015</v>
      </c>
    </row>
    <row r="2017" spans="1:65" x14ac:dyDescent="0.25">
      <c r="A2017">
        <v>83273</v>
      </c>
      <c r="B2017" t="str">
        <f>IF(A2017 &lt;= 'Additional Data'!$B$2,"Low", IF(A2017 &lt;='Additional Data'!$B$3, "Medium", "High"))</f>
        <v>High</v>
      </c>
      <c r="C2017">
        <v>1</v>
      </c>
      <c r="D2017">
        <v>2</v>
      </c>
      <c r="E2017">
        <v>98</v>
      </c>
      <c r="F2017" t="str">
        <f t="shared" si="279"/>
        <v>Old</v>
      </c>
      <c r="G2017">
        <v>433</v>
      </c>
      <c r="H2017">
        <v>89</v>
      </c>
      <c r="I2017">
        <v>650</v>
      </c>
      <c r="J2017">
        <v>16</v>
      </c>
      <c r="K2017">
        <v>102</v>
      </c>
      <c r="L2017">
        <v>102</v>
      </c>
      <c r="M2017">
        <f>INDEX('Additional Data'!$H$2:$M$2, MATCH(MAX(G2017:L2017), G2017:L2017,0))</f>
        <v>0</v>
      </c>
      <c r="N2017">
        <v>10</v>
      </c>
      <c r="O2017">
        <v>4</v>
      </c>
      <c r="P2017">
        <v>6</v>
      </c>
      <c r="Q2017">
        <v>9</v>
      </c>
      <c r="R2017">
        <v>7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3</v>
      </c>
      <c r="Z2017">
        <v>11</v>
      </c>
      <c r="AA2017">
        <v>0</v>
      </c>
      <c r="AB2017">
        <v>50</v>
      </c>
      <c r="AC2017" t="str" cm="1">
        <f t="array" ref="AC2017">_xlfn.IFS(AB2017 &lt; 30, "&lt; 30", AB2017 &lt; 40, "30-39", AB2017 &lt; 50, "40-49", AB2017 &gt;= 50, "50+")</f>
        <v>50+</v>
      </c>
      <c r="AD2017">
        <v>2801</v>
      </c>
      <c r="AE2017">
        <v>0</v>
      </c>
      <c r="AF2017">
        <v>0</v>
      </c>
      <c r="AG2017">
        <v>1</v>
      </c>
      <c r="AH2017">
        <v>0</v>
      </c>
      <c r="AI2017">
        <v>0</v>
      </c>
      <c r="AJ2017" t="str" cm="1">
        <f t="array" ref="AJ201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01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17">
        <v>0</v>
      </c>
      <c r="AM2017">
        <v>0</v>
      </c>
      <c r="AN2017">
        <v>1</v>
      </c>
      <c r="AO2017">
        <v>0</v>
      </c>
      <c r="AP2017">
        <v>0</v>
      </c>
      <c r="AQ2017" t="str" cm="1">
        <f t="array" ref="AQ201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17" t="str" cm="1">
        <f t="array" ref="AR201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17">
        <v>1290</v>
      </c>
      <c r="AT2017">
        <v>1188</v>
      </c>
      <c r="AU2017">
        <v>0</v>
      </c>
      <c r="AV2017">
        <v>3</v>
      </c>
      <c r="AW2017" t="s">
        <v>43</v>
      </c>
      <c r="AX2017" t="s">
        <v>13</v>
      </c>
      <c r="AY2017" t="str">
        <f t="shared" si="280"/>
        <v>Store</v>
      </c>
      <c r="AZ2017">
        <v>19</v>
      </c>
      <c r="BA2017" t="s">
        <v>44</v>
      </c>
      <c r="BB2017">
        <f t="shared" si="281"/>
        <v>19</v>
      </c>
      <c r="BC2017">
        <f t="shared" si="282"/>
        <v>1392</v>
      </c>
      <c r="BD2017">
        <f t="shared" si="283"/>
        <v>0.99999999999999978</v>
      </c>
      <c r="BE2017">
        <f t="shared" si="284"/>
        <v>7</v>
      </c>
      <c r="BF2017">
        <f t="shared" si="285"/>
        <v>8</v>
      </c>
      <c r="BG2017">
        <f t="shared" si="286"/>
        <v>16</v>
      </c>
      <c r="BH2017">
        <f t="shared" si="287"/>
        <v>5</v>
      </c>
      <c r="BI2017" t="str">
        <f>VLOOKUP(BH2017,'Additional Data'!$E$1:$F$12,2,FALSE)</f>
        <v>Loyal Customer</v>
      </c>
      <c r="BJ2017" t="str">
        <f>IF(G2017 &lt;= 'Additional Data'!$Q$2, "Low", IF(G2017 &lt;= 'Additional Data'!$Q$3, "Medium", "High"))</f>
        <v>Medium</v>
      </c>
      <c r="BK2017" t="str">
        <f>IF(K2017 &lt;= 'Additional Data'!$V$2, "Low", IF(K2017 &lt;= 'Additional Data'!$V$3, "Medium", "High"))</f>
        <v>High</v>
      </c>
      <c r="BL2017" t="str">
        <f>IF(L2017 &lt;= 'Additional Data'!$AA$2, "Low", IF(L2017 &lt;= 'Additional Data'!$AA$3, "Medium", "High"))</f>
        <v>High</v>
      </c>
      <c r="BM2017">
        <v>2016</v>
      </c>
    </row>
    <row r="2018" spans="1:65" x14ac:dyDescent="0.25">
      <c r="A2018">
        <v>29009</v>
      </c>
      <c r="B2018" t="str">
        <f>IF(A2018 &lt;= 'Additional Data'!$B$2,"Low", IF(A2018 &lt;='Additional Data'!$B$3, "Medium", "High"))</f>
        <v>Low</v>
      </c>
      <c r="C2018">
        <v>1</v>
      </c>
      <c r="D2018">
        <v>0</v>
      </c>
      <c r="E2018">
        <v>19</v>
      </c>
      <c r="F2018" t="str">
        <f t="shared" si="279"/>
        <v>Recent</v>
      </c>
      <c r="G2018">
        <v>6</v>
      </c>
      <c r="H2018">
        <v>6</v>
      </c>
      <c r="I2018">
        <v>15</v>
      </c>
      <c r="J2018">
        <v>10</v>
      </c>
      <c r="K2018">
        <v>5</v>
      </c>
      <c r="L2018">
        <v>2</v>
      </c>
      <c r="M2018">
        <f>INDEX('Additional Data'!$H$2:$M$2, MATCH(MAX(G2018:L2018), G2018:L2018,0))</f>
        <v>0</v>
      </c>
      <c r="N2018">
        <v>2</v>
      </c>
      <c r="O2018">
        <v>2</v>
      </c>
      <c r="P2018">
        <v>0</v>
      </c>
      <c r="Q2018">
        <v>3</v>
      </c>
      <c r="R2018">
        <v>6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3</v>
      </c>
      <c r="Z2018">
        <v>11</v>
      </c>
      <c r="AA2018">
        <v>0</v>
      </c>
      <c r="AB2018">
        <v>39</v>
      </c>
      <c r="AC2018" t="str" cm="1">
        <f t="array" ref="AC2018">_xlfn.IFS(AB2018 &lt; 30, "&lt; 30", AB2018 &lt; 40, "30-39", AB2018 &lt; 50, "40-49", AB2018 &gt;= 50, "50+")</f>
        <v>30-39</v>
      </c>
      <c r="AD2018">
        <v>2371</v>
      </c>
      <c r="AE2018">
        <v>0</v>
      </c>
      <c r="AF2018">
        <v>1</v>
      </c>
      <c r="AG2018">
        <v>0</v>
      </c>
      <c r="AH2018">
        <v>0</v>
      </c>
      <c r="AI2018">
        <v>0</v>
      </c>
      <c r="AJ2018" t="str" cm="1">
        <f t="array" ref="AJ201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1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18">
        <v>0</v>
      </c>
      <c r="AM2018">
        <v>0</v>
      </c>
      <c r="AN2018">
        <v>1</v>
      </c>
      <c r="AO2018">
        <v>0</v>
      </c>
      <c r="AP2018">
        <v>0</v>
      </c>
      <c r="AQ2018" t="str" cm="1">
        <f t="array" ref="AQ201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18" t="str" cm="1">
        <f t="array" ref="AR201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18">
        <v>42</v>
      </c>
      <c r="AT2018">
        <v>40</v>
      </c>
      <c r="AU2018">
        <v>0</v>
      </c>
      <c r="AV2018">
        <v>1</v>
      </c>
      <c r="AW2018" t="s">
        <v>45</v>
      </c>
      <c r="AX2018" t="s">
        <v>13</v>
      </c>
      <c r="AY2018" t="str">
        <f t="shared" si="280"/>
        <v>Store</v>
      </c>
      <c r="AZ2018">
        <v>5</v>
      </c>
      <c r="BA2018" t="s">
        <v>44</v>
      </c>
      <c r="BB2018">
        <f t="shared" si="281"/>
        <v>5</v>
      </c>
      <c r="BC2018">
        <f t="shared" si="282"/>
        <v>44</v>
      </c>
      <c r="BD2018">
        <f t="shared" si="283"/>
        <v>9</v>
      </c>
      <c r="BE2018">
        <f t="shared" si="284"/>
        <v>1</v>
      </c>
      <c r="BF2018">
        <f t="shared" si="285"/>
        <v>1</v>
      </c>
      <c r="BG2018">
        <f t="shared" si="286"/>
        <v>11</v>
      </c>
      <c r="BH2018">
        <f t="shared" si="287"/>
        <v>3</v>
      </c>
      <c r="BI2018" t="str">
        <f>VLOOKUP(BH2018,'Additional Data'!$E$1:$F$12,2,FALSE)</f>
        <v>At Risk</v>
      </c>
      <c r="BJ2018" t="str">
        <f>IF(G2018 &lt;= 'Additional Data'!$Q$2, "Low", IF(G2018 &lt;= 'Additional Data'!$Q$3, "Medium", "High"))</f>
        <v>Low</v>
      </c>
      <c r="BK2018" t="str">
        <f>IF(K2018 &lt;= 'Additional Data'!$V$2, "Low", IF(K2018 &lt;= 'Additional Data'!$V$3, "Medium", "High"))</f>
        <v>Medium</v>
      </c>
      <c r="BL2018" t="str">
        <f>IF(L2018 &lt;= 'Additional Data'!$AA$2, "Low", IF(L2018 &lt;= 'Additional Data'!$AA$3, "Medium", "High"))</f>
        <v>Low</v>
      </c>
      <c r="BM2018">
        <v>2017</v>
      </c>
    </row>
    <row r="2019" spans="1:65" x14ac:dyDescent="0.25">
      <c r="A2019">
        <v>45057</v>
      </c>
      <c r="B2019" t="str">
        <f>IF(A2019 &lt;= 'Additional Data'!$B$2,"Low", IF(A2019 &lt;='Additional Data'!$B$3, "Medium", "High"))</f>
        <v>Medium</v>
      </c>
      <c r="C2019">
        <v>1</v>
      </c>
      <c r="D2019">
        <v>0</v>
      </c>
      <c r="E2019">
        <v>80</v>
      </c>
      <c r="F2019" t="str">
        <f t="shared" si="279"/>
        <v>Old</v>
      </c>
      <c r="G2019">
        <v>37</v>
      </c>
      <c r="H2019">
        <v>0</v>
      </c>
      <c r="I2019">
        <v>7</v>
      </c>
      <c r="J2019">
        <v>3</v>
      </c>
      <c r="K2019">
        <v>0</v>
      </c>
      <c r="L2019">
        <v>3</v>
      </c>
      <c r="M2019">
        <f>INDEX('Additional Data'!$H$2:$M$2, MATCH(MAX(G2019:L2019), G2019:L2019,0))</f>
        <v>0</v>
      </c>
      <c r="N2019">
        <v>1</v>
      </c>
      <c r="O2019">
        <v>2</v>
      </c>
      <c r="P2019">
        <v>0</v>
      </c>
      <c r="Q2019">
        <v>3</v>
      </c>
      <c r="R2019">
        <v>5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3</v>
      </c>
      <c r="Z2019">
        <v>11</v>
      </c>
      <c r="AA2019">
        <v>0</v>
      </c>
      <c r="AB2019">
        <v>41</v>
      </c>
      <c r="AC2019" t="str" cm="1">
        <f t="array" ref="AC2019">_xlfn.IFS(AB2019 &lt; 30, "&lt; 30", AB2019 &lt; 40, "30-39", AB2019 &lt; 50, "40-49", AB2019 &gt;= 50, "50+")</f>
        <v>40-49</v>
      </c>
      <c r="AD2019">
        <v>2369</v>
      </c>
      <c r="AE2019">
        <v>0</v>
      </c>
      <c r="AF2019">
        <v>1</v>
      </c>
      <c r="AG2019">
        <v>0</v>
      </c>
      <c r="AH2019">
        <v>0</v>
      </c>
      <c r="AI2019">
        <v>0</v>
      </c>
      <c r="AJ2019" t="str" cm="1">
        <f t="array" ref="AJ201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1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19">
        <v>0</v>
      </c>
      <c r="AM2019">
        <v>0</v>
      </c>
      <c r="AN2019">
        <v>0</v>
      </c>
      <c r="AO2019">
        <v>1</v>
      </c>
      <c r="AP2019">
        <v>0</v>
      </c>
      <c r="AQ2019" t="str" cm="1">
        <f t="array" ref="AQ201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019" t="str" cm="1">
        <f t="array" ref="AR201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19">
        <v>47</v>
      </c>
      <c r="AT2019">
        <v>44</v>
      </c>
      <c r="AU2019">
        <v>0</v>
      </c>
      <c r="AV2019">
        <v>1</v>
      </c>
      <c r="AW2019" t="s">
        <v>45</v>
      </c>
      <c r="AX2019" t="s">
        <v>13</v>
      </c>
      <c r="AY2019" t="str">
        <f t="shared" si="280"/>
        <v>Store</v>
      </c>
      <c r="AZ2019">
        <v>5</v>
      </c>
      <c r="BA2019" t="s">
        <v>44</v>
      </c>
      <c r="BB2019">
        <f t="shared" si="281"/>
        <v>5</v>
      </c>
      <c r="BC2019">
        <f t="shared" si="282"/>
        <v>50</v>
      </c>
      <c r="BD2019">
        <f t="shared" si="283"/>
        <v>1.9999999999999996</v>
      </c>
      <c r="BE2019">
        <f t="shared" si="284"/>
        <v>1</v>
      </c>
      <c r="BF2019">
        <f t="shared" si="285"/>
        <v>1</v>
      </c>
      <c r="BG2019">
        <f t="shared" si="286"/>
        <v>3.9999999999999996</v>
      </c>
      <c r="BH2019">
        <f t="shared" si="287"/>
        <v>0</v>
      </c>
      <c r="BI2019" t="str">
        <f>VLOOKUP(BH2019,'Additional Data'!$E$1:$F$12,2,FALSE)</f>
        <v>Churned Customer</v>
      </c>
      <c r="BJ2019" t="str">
        <f>IF(G2019 &lt;= 'Additional Data'!$Q$2, "Low", IF(G2019 &lt;= 'Additional Data'!$Q$3, "Medium", "High"))</f>
        <v>Medium</v>
      </c>
      <c r="BK2019" t="str">
        <f>IF(K2019 &lt;= 'Additional Data'!$V$2, "Low", IF(K2019 &lt;= 'Additional Data'!$V$3, "Medium", "High"))</f>
        <v>Low</v>
      </c>
      <c r="BL2019" t="str">
        <f>IF(L2019 &lt;= 'Additional Data'!$AA$2, "Low", IF(L2019 &lt;= 'Additional Data'!$AA$3, "Medium", "High"))</f>
        <v>Low</v>
      </c>
      <c r="BM2019">
        <v>2018</v>
      </c>
    </row>
    <row r="2020" spans="1:65" x14ac:dyDescent="0.25">
      <c r="A2020">
        <v>37150</v>
      </c>
      <c r="B2020" t="str">
        <f>IF(A2020 &lt;= 'Additional Data'!$B$2,"Low", IF(A2020 &lt;='Additional Data'!$B$3, "Medium", "High"))</f>
        <v>Medium</v>
      </c>
      <c r="C2020">
        <v>1</v>
      </c>
      <c r="D2020">
        <v>0</v>
      </c>
      <c r="E2020">
        <v>80</v>
      </c>
      <c r="F2020" t="str">
        <f t="shared" si="279"/>
        <v>Old</v>
      </c>
      <c r="G2020">
        <v>167</v>
      </c>
      <c r="H2020">
        <v>37</v>
      </c>
      <c r="I2020">
        <v>64</v>
      </c>
      <c r="J2020">
        <v>49</v>
      </c>
      <c r="K2020">
        <v>34</v>
      </c>
      <c r="L2020">
        <v>116</v>
      </c>
      <c r="M2020">
        <f>INDEX('Additional Data'!$H$2:$M$2, MATCH(MAX(G2020:L2020), G2020:L2020,0))</f>
        <v>0</v>
      </c>
      <c r="N2020">
        <v>8</v>
      </c>
      <c r="O2020">
        <v>4</v>
      </c>
      <c r="P2020">
        <v>3</v>
      </c>
      <c r="Q2020">
        <v>6</v>
      </c>
      <c r="R2020">
        <v>7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3</v>
      </c>
      <c r="Z2020">
        <v>11</v>
      </c>
      <c r="AA2020">
        <v>0</v>
      </c>
      <c r="AB2020">
        <v>49</v>
      </c>
      <c r="AC2020" t="str" cm="1">
        <f t="array" ref="AC2020">_xlfn.IFS(AB2020 &lt; 30, "&lt; 30", AB2020 &lt; 40, "30-39", AB2020 &lt; 50, "40-49", AB2020 &gt;= 50, "50+")</f>
        <v>40-49</v>
      </c>
      <c r="AD2020">
        <v>2815</v>
      </c>
      <c r="AE2020">
        <v>0</v>
      </c>
      <c r="AF2020">
        <v>1</v>
      </c>
      <c r="AG2020">
        <v>0</v>
      </c>
      <c r="AH2020">
        <v>0</v>
      </c>
      <c r="AI2020">
        <v>0</v>
      </c>
      <c r="AJ2020" t="str" cm="1">
        <f t="array" ref="AJ202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2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20">
        <v>0</v>
      </c>
      <c r="AM2020">
        <v>0</v>
      </c>
      <c r="AN2020">
        <v>1</v>
      </c>
      <c r="AO2020">
        <v>0</v>
      </c>
      <c r="AP2020">
        <v>0</v>
      </c>
      <c r="AQ2020" t="str" cm="1">
        <f t="array" ref="AQ202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20" t="str" cm="1">
        <f t="array" ref="AR202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20">
        <v>351</v>
      </c>
      <c r="AT2020">
        <v>235</v>
      </c>
      <c r="AU2020">
        <v>0</v>
      </c>
      <c r="AV2020">
        <v>1</v>
      </c>
      <c r="AW2020" t="s">
        <v>46</v>
      </c>
      <c r="AX2020" t="s">
        <v>13</v>
      </c>
      <c r="AY2020" t="str">
        <f t="shared" si="280"/>
        <v>Store</v>
      </c>
      <c r="AZ2020">
        <v>13</v>
      </c>
      <c r="BA2020" t="s">
        <v>44</v>
      </c>
      <c r="BB2020">
        <f t="shared" si="281"/>
        <v>13</v>
      </c>
      <c r="BC2020">
        <f t="shared" si="282"/>
        <v>467</v>
      </c>
      <c r="BD2020">
        <f t="shared" si="283"/>
        <v>1.9999999999999996</v>
      </c>
      <c r="BE2020">
        <f t="shared" si="284"/>
        <v>5</v>
      </c>
      <c r="BF2020">
        <f t="shared" si="285"/>
        <v>5</v>
      </c>
      <c r="BG2020">
        <f t="shared" si="286"/>
        <v>12</v>
      </c>
      <c r="BH2020">
        <f t="shared" si="287"/>
        <v>3</v>
      </c>
      <c r="BI2020" t="str">
        <f>VLOOKUP(BH2020,'Additional Data'!$E$1:$F$12,2,FALSE)</f>
        <v>At Risk</v>
      </c>
      <c r="BJ2020" t="str">
        <f>IF(G2020 &lt;= 'Additional Data'!$Q$2, "Low", IF(G2020 &lt;= 'Additional Data'!$Q$3, "Medium", "High"))</f>
        <v>Medium</v>
      </c>
      <c r="BK2020" t="str">
        <f>IF(K2020 &lt;= 'Additional Data'!$V$2, "Low", IF(K2020 &lt;= 'Additional Data'!$V$3, "Medium", "High"))</f>
        <v>Medium</v>
      </c>
      <c r="BL2020" t="str">
        <f>IF(L2020 &lt;= 'Additional Data'!$AA$2, "Low", IF(L2020 &lt;= 'Additional Data'!$AA$3, "Medium", "High"))</f>
        <v>High</v>
      </c>
      <c r="BM2020">
        <v>2019</v>
      </c>
    </row>
    <row r="2021" spans="1:65" x14ac:dyDescent="0.25">
      <c r="A2021">
        <v>43020</v>
      </c>
      <c r="B2021" t="str">
        <f>IF(A2021 &lt;= 'Additional Data'!$B$2,"Low", IF(A2021 &lt;='Additional Data'!$B$3, "Medium", "High"))</f>
        <v>Medium</v>
      </c>
      <c r="C2021">
        <v>1</v>
      </c>
      <c r="D2021">
        <v>0</v>
      </c>
      <c r="E2021">
        <v>79</v>
      </c>
      <c r="F2021" t="str">
        <f t="shared" si="279"/>
        <v>Old</v>
      </c>
      <c r="G2021">
        <v>45</v>
      </c>
      <c r="H2021">
        <v>7</v>
      </c>
      <c r="I2021">
        <v>99</v>
      </c>
      <c r="J2021">
        <v>4</v>
      </c>
      <c r="K2021">
        <v>25</v>
      </c>
      <c r="L2021">
        <v>43</v>
      </c>
      <c r="M2021">
        <f>INDEX('Additional Data'!$H$2:$M$2, MATCH(MAX(G2021:L2021), G2021:L2021,0))</f>
        <v>0</v>
      </c>
      <c r="N2021">
        <v>3</v>
      </c>
      <c r="O2021">
        <v>4</v>
      </c>
      <c r="P2021">
        <v>1</v>
      </c>
      <c r="Q2021">
        <v>4</v>
      </c>
      <c r="R2021">
        <v>6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3</v>
      </c>
      <c r="Z2021">
        <v>11</v>
      </c>
      <c r="AA2021">
        <v>0</v>
      </c>
      <c r="AB2021">
        <v>50</v>
      </c>
      <c r="AC2021" t="str" cm="1">
        <f t="array" ref="AC2021">_xlfn.IFS(AB2021 &lt; 30, "&lt; 30", AB2021 &lt; 40, "30-39", AB2021 &lt; 50, "40-49", AB2021 &gt;= 50, "50+")</f>
        <v>50+</v>
      </c>
      <c r="AD2021">
        <v>2370</v>
      </c>
      <c r="AE2021">
        <v>0</v>
      </c>
      <c r="AF2021">
        <v>0</v>
      </c>
      <c r="AG2021">
        <v>1</v>
      </c>
      <c r="AH2021">
        <v>0</v>
      </c>
      <c r="AI2021">
        <v>0</v>
      </c>
      <c r="AJ2021" t="str" cm="1">
        <f t="array" ref="AJ202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02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21">
        <v>0</v>
      </c>
      <c r="AM2021">
        <v>0</v>
      </c>
      <c r="AN2021">
        <v>1</v>
      </c>
      <c r="AO2021">
        <v>0</v>
      </c>
      <c r="AP2021">
        <v>0</v>
      </c>
      <c r="AQ2021" t="str" cm="1">
        <f t="array" ref="AQ202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21" t="str" cm="1">
        <f t="array" ref="AR202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21">
        <v>180</v>
      </c>
      <c r="AT2021">
        <v>137</v>
      </c>
      <c r="AU2021">
        <v>0</v>
      </c>
      <c r="AV2021">
        <v>1</v>
      </c>
      <c r="AW2021" t="s">
        <v>47</v>
      </c>
      <c r="AX2021" t="s">
        <v>11</v>
      </c>
      <c r="AY2021" t="str">
        <f t="shared" si="280"/>
        <v>Web</v>
      </c>
      <c r="AZ2021">
        <v>9</v>
      </c>
      <c r="BA2021" t="s">
        <v>44</v>
      </c>
      <c r="BB2021">
        <f t="shared" si="281"/>
        <v>9</v>
      </c>
      <c r="BC2021">
        <f t="shared" si="282"/>
        <v>223</v>
      </c>
      <c r="BD2021">
        <f t="shared" si="283"/>
        <v>3.0000000000000004</v>
      </c>
      <c r="BE2021">
        <f t="shared" si="284"/>
        <v>3</v>
      </c>
      <c r="BF2021">
        <f t="shared" si="285"/>
        <v>4</v>
      </c>
      <c r="BG2021">
        <f t="shared" si="286"/>
        <v>10</v>
      </c>
      <c r="BH2021">
        <f t="shared" si="287"/>
        <v>2</v>
      </c>
      <c r="BI2021" t="str">
        <f>VLOOKUP(BH2021,'Additional Data'!$E$1:$F$12,2,FALSE)</f>
        <v>Churned Customer</v>
      </c>
      <c r="BJ2021" t="str">
        <f>IF(G2021 &lt;= 'Additional Data'!$Q$2, "Low", IF(G2021 &lt;= 'Additional Data'!$Q$3, "Medium", "High"))</f>
        <v>Medium</v>
      </c>
      <c r="BK2021" t="str">
        <f>IF(K2021 &lt;= 'Additional Data'!$V$2, "Low", IF(K2021 &lt;= 'Additional Data'!$V$3, "Medium", "High"))</f>
        <v>Medium</v>
      </c>
      <c r="BL2021" t="str">
        <f>IF(L2021 &lt;= 'Additional Data'!$AA$2, "Low", IF(L2021 &lt;= 'Additional Data'!$AA$3, "Medium", "High"))</f>
        <v>Medium</v>
      </c>
      <c r="BM2021">
        <v>2020</v>
      </c>
    </row>
    <row r="2022" spans="1:65" x14ac:dyDescent="0.25">
      <c r="A2022">
        <v>53154</v>
      </c>
      <c r="B2022" t="str">
        <f>IF(A2022 &lt;= 'Additional Data'!$B$2,"Low", IF(A2022 &lt;='Additional Data'!$B$3, "Medium", "High"))</f>
        <v>Medium</v>
      </c>
      <c r="C2022">
        <v>0</v>
      </c>
      <c r="D2022">
        <v>1</v>
      </c>
      <c r="E2022">
        <v>50</v>
      </c>
      <c r="F2022" t="str">
        <f t="shared" si="279"/>
        <v>Mid</v>
      </c>
      <c r="G2022">
        <v>129</v>
      </c>
      <c r="H2022">
        <v>0</v>
      </c>
      <c r="I2022">
        <v>21</v>
      </c>
      <c r="J2022">
        <v>0</v>
      </c>
      <c r="K2022">
        <v>1</v>
      </c>
      <c r="L2022">
        <v>7</v>
      </c>
      <c r="M2022">
        <f>INDEX('Additional Data'!$H$2:$M$2, MATCH(MAX(G2022:L2022), G2022:L2022,0))</f>
        <v>0</v>
      </c>
      <c r="N2022">
        <v>1</v>
      </c>
      <c r="O2022">
        <v>3</v>
      </c>
      <c r="P2022">
        <v>1</v>
      </c>
      <c r="Q2022">
        <v>4</v>
      </c>
      <c r="R2022">
        <v>4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3</v>
      </c>
      <c r="Z2022">
        <v>11</v>
      </c>
      <c r="AA2022">
        <v>0</v>
      </c>
      <c r="AB2022">
        <v>61</v>
      </c>
      <c r="AC2022" t="str" cm="1">
        <f t="array" ref="AC2022">_xlfn.IFS(AB2022 &lt; 30, "&lt; 30", AB2022 &lt; 40, "30-39", AB2022 &lt; 50, "40-49", AB2022 &gt;= 50, "50+")</f>
        <v>50+</v>
      </c>
      <c r="AD2022">
        <v>2179</v>
      </c>
      <c r="AE2022">
        <v>0</v>
      </c>
      <c r="AF2022">
        <v>1</v>
      </c>
      <c r="AG2022">
        <v>0</v>
      </c>
      <c r="AH2022">
        <v>0</v>
      </c>
      <c r="AI2022">
        <v>0</v>
      </c>
      <c r="AJ2022" t="str" cm="1">
        <f t="array" ref="AJ202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2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22">
        <v>0</v>
      </c>
      <c r="AM2022">
        <v>0</v>
      </c>
      <c r="AN2022">
        <v>1</v>
      </c>
      <c r="AO2022">
        <v>0</v>
      </c>
      <c r="AP2022">
        <v>0</v>
      </c>
      <c r="AQ2022" t="str" cm="1">
        <f t="array" ref="AQ202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22" t="str" cm="1">
        <f t="array" ref="AR202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22">
        <v>151</v>
      </c>
      <c r="AT2022">
        <v>144</v>
      </c>
      <c r="AU2022">
        <v>0</v>
      </c>
      <c r="AV2022">
        <v>1</v>
      </c>
      <c r="AW2022" t="s">
        <v>47</v>
      </c>
      <c r="AX2022" t="s">
        <v>13</v>
      </c>
      <c r="AY2022" t="str">
        <f t="shared" si="280"/>
        <v>Store</v>
      </c>
      <c r="AZ2022">
        <v>8</v>
      </c>
      <c r="BA2022" t="s">
        <v>44</v>
      </c>
      <c r="BB2022">
        <f t="shared" si="281"/>
        <v>8</v>
      </c>
      <c r="BC2022">
        <f t="shared" si="282"/>
        <v>158</v>
      </c>
      <c r="BD2022">
        <f t="shared" si="283"/>
        <v>5</v>
      </c>
      <c r="BE2022">
        <f t="shared" si="284"/>
        <v>3</v>
      </c>
      <c r="BF2022">
        <f t="shared" si="285"/>
        <v>3</v>
      </c>
      <c r="BG2022">
        <f t="shared" si="286"/>
        <v>11</v>
      </c>
      <c r="BH2022">
        <f t="shared" si="287"/>
        <v>3</v>
      </c>
      <c r="BI2022" t="str">
        <f>VLOOKUP(BH2022,'Additional Data'!$E$1:$F$12,2,FALSE)</f>
        <v>At Risk</v>
      </c>
      <c r="BJ2022" t="str">
        <f>IF(G2022 &lt;= 'Additional Data'!$Q$2, "Low", IF(G2022 &lt;= 'Additional Data'!$Q$3, "Medium", "High"))</f>
        <v>Medium</v>
      </c>
      <c r="BK2022" t="str">
        <f>IF(K2022 &lt;= 'Additional Data'!$V$2, "Low", IF(K2022 &lt;= 'Additional Data'!$V$3, "Medium", "High"))</f>
        <v>Low</v>
      </c>
      <c r="BL2022" t="str">
        <f>IF(L2022 &lt;= 'Additional Data'!$AA$2, "Low", IF(L2022 &lt;= 'Additional Data'!$AA$3, "Medium", "High"))</f>
        <v>Low</v>
      </c>
      <c r="BM2022">
        <v>2021</v>
      </c>
    </row>
    <row r="2023" spans="1:65" x14ac:dyDescent="0.25">
      <c r="A2023">
        <v>65308</v>
      </c>
      <c r="B2023" t="str">
        <f>IF(A2023 &lt;= 'Additional Data'!$B$2,"Low", IF(A2023 &lt;='Additional Data'!$B$3, "Medium", "High"))</f>
        <v>Medium</v>
      </c>
      <c r="C2023">
        <v>0</v>
      </c>
      <c r="D2023">
        <v>0</v>
      </c>
      <c r="E2023">
        <v>60</v>
      </c>
      <c r="F2023" t="str">
        <f t="shared" si="279"/>
        <v>Mid</v>
      </c>
      <c r="G2023">
        <v>713</v>
      </c>
      <c r="H2023">
        <v>0</v>
      </c>
      <c r="I2023">
        <v>264</v>
      </c>
      <c r="J2023">
        <v>120</v>
      </c>
      <c r="K2023">
        <v>80</v>
      </c>
      <c r="L2023">
        <v>34</v>
      </c>
      <c r="M2023">
        <f>INDEX('Additional Data'!$H$2:$M$2, MATCH(MAX(G2023:L2023), G2023:L2023,0))</f>
        <v>0</v>
      </c>
      <c r="N2023">
        <v>1</v>
      </c>
      <c r="O2023">
        <v>7</v>
      </c>
      <c r="P2023">
        <v>8</v>
      </c>
      <c r="Q2023">
        <v>12</v>
      </c>
      <c r="R2023">
        <v>4</v>
      </c>
      <c r="S2023">
        <v>0</v>
      </c>
      <c r="T2023">
        <v>0</v>
      </c>
      <c r="U2023">
        <v>1</v>
      </c>
      <c r="V2023">
        <v>1</v>
      </c>
      <c r="W2023">
        <v>0</v>
      </c>
      <c r="X2023">
        <v>0</v>
      </c>
      <c r="Y2023">
        <v>3</v>
      </c>
      <c r="Z2023">
        <v>11</v>
      </c>
      <c r="AA2023">
        <v>0</v>
      </c>
      <c r="AB2023">
        <v>47</v>
      </c>
      <c r="AC2023" t="str" cm="1">
        <f t="array" ref="AC2023">_xlfn.IFS(AB2023 &lt; 30, "&lt; 30", AB2023 &lt; 40, "30-39", AB2023 &lt; 50, "40-49", AB2023 &gt;= 50, "50+")</f>
        <v>40-49</v>
      </c>
      <c r="AD2023">
        <v>2450</v>
      </c>
      <c r="AE2023">
        <v>0</v>
      </c>
      <c r="AF2023">
        <v>1</v>
      </c>
      <c r="AG2023">
        <v>0</v>
      </c>
      <c r="AH2023">
        <v>0</v>
      </c>
      <c r="AI2023">
        <v>0</v>
      </c>
      <c r="AJ2023" t="str" cm="1">
        <f t="array" ref="AJ202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2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23">
        <v>0</v>
      </c>
      <c r="AM2023">
        <v>0</v>
      </c>
      <c r="AN2023">
        <v>1</v>
      </c>
      <c r="AO2023">
        <v>0</v>
      </c>
      <c r="AP2023">
        <v>0</v>
      </c>
      <c r="AQ2023" t="str" cm="1">
        <f t="array" ref="AQ202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23" t="str" cm="1">
        <f t="array" ref="AR202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23">
        <v>1177</v>
      </c>
      <c r="AT2023">
        <v>1143</v>
      </c>
      <c r="AU2023">
        <v>2</v>
      </c>
      <c r="AV2023">
        <v>0</v>
      </c>
      <c r="AW2023" t="s">
        <v>43</v>
      </c>
      <c r="AX2023" t="s">
        <v>13</v>
      </c>
      <c r="AY2023" t="str">
        <f t="shared" si="280"/>
        <v>Store</v>
      </c>
      <c r="AZ2023">
        <v>27</v>
      </c>
      <c r="BA2023" t="s">
        <v>48</v>
      </c>
      <c r="BB2023">
        <f t="shared" si="281"/>
        <v>27</v>
      </c>
      <c r="BC2023">
        <f t="shared" si="282"/>
        <v>1211</v>
      </c>
      <c r="BD2023">
        <f t="shared" si="283"/>
        <v>4</v>
      </c>
      <c r="BE2023">
        <f t="shared" si="284"/>
        <v>9</v>
      </c>
      <c r="BF2023">
        <f t="shared" si="285"/>
        <v>8</v>
      </c>
      <c r="BG2023">
        <f t="shared" si="286"/>
        <v>21</v>
      </c>
      <c r="BH2023">
        <f t="shared" si="287"/>
        <v>8</v>
      </c>
      <c r="BI2023" t="str">
        <f>VLOOKUP(BH2023,'Additional Data'!$E$1:$F$12,2,FALSE)</f>
        <v>Top Customer</v>
      </c>
      <c r="BJ2023" t="str">
        <f>IF(G2023 &lt;= 'Additional Data'!$Q$2, "Low", IF(G2023 &lt;= 'Additional Data'!$Q$3, "Medium", "High"))</f>
        <v>High</v>
      </c>
      <c r="BK2023" t="str">
        <f>IF(K2023 &lt;= 'Additional Data'!$V$2, "Low", IF(K2023 &lt;= 'Additional Data'!$V$3, "Medium", "High"))</f>
        <v>High</v>
      </c>
      <c r="BL2023" t="str">
        <f>IF(L2023 &lt;= 'Additional Data'!$AA$2, "Low", IF(L2023 &lt;= 'Additional Data'!$AA$3, "Medium", "High"))</f>
        <v>Medium</v>
      </c>
      <c r="BM2023">
        <v>2022</v>
      </c>
    </row>
    <row r="2024" spans="1:65" x14ac:dyDescent="0.25">
      <c r="A2024">
        <v>76467</v>
      </c>
      <c r="B2024" t="str">
        <f>IF(A2024 &lt;= 'Additional Data'!$B$2,"Low", IF(A2024 &lt;='Additional Data'!$B$3, "Medium", "High"))</f>
        <v>High</v>
      </c>
      <c r="C2024">
        <v>1</v>
      </c>
      <c r="D2024">
        <v>0</v>
      </c>
      <c r="E2024">
        <v>44</v>
      </c>
      <c r="F2024" t="str">
        <f t="shared" si="279"/>
        <v>Mid</v>
      </c>
      <c r="G2024">
        <v>676</v>
      </c>
      <c r="H2024">
        <v>161</v>
      </c>
      <c r="I2024">
        <v>426</v>
      </c>
      <c r="J2024">
        <v>210</v>
      </c>
      <c r="K2024">
        <v>44</v>
      </c>
      <c r="L2024">
        <v>58</v>
      </c>
      <c r="M2024">
        <f>INDEX('Additional Data'!$H$2:$M$2, MATCH(MAX(G2024:L2024), G2024:L2024,0))</f>
        <v>0</v>
      </c>
      <c r="N2024">
        <v>2</v>
      </c>
      <c r="O2024">
        <v>2</v>
      </c>
      <c r="P2024">
        <v>5</v>
      </c>
      <c r="Q2024">
        <v>5</v>
      </c>
      <c r="R2024">
        <v>6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3</v>
      </c>
      <c r="Z2024">
        <v>11</v>
      </c>
      <c r="AA2024">
        <v>1</v>
      </c>
      <c r="AB2024">
        <v>50</v>
      </c>
      <c r="AC2024" t="str" cm="1">
        <f t="array" ref="AC2024">_xlfn.IFS(AB2024 &lt; 30, "&lt; 30", AB2024 &lt; 40, "30-39", AB2024 &lt; 50, "40-49", AB2024 &gt;= 50, "50+")</f>
        <v>50+</v>
      </c>
      <c r="AD2024">
        <v>2840</v>
      </c>
      <c r="AE2024">
        <v>0</v>
      </c>
      <c r="AF2024">
        <v>0</v>
      </c>
      <c r="AG2024">
        <v>1</v>
      </c>
      <c r="AH2024">
        <v>0</v>
      </c>
      <c r="AI2024">
        <v>0</v>
      </c>
      <c r="AJ2024" t="str" cm="1">
        <f t="array" ref="AJ202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02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24">
        <v>0</v>
      </c>
      <c r="AM2024">
        <v>0</v>
      </c>
      <c r="AN2024">
        <v>1</v>
      </c>
      <c r="AO2024">
        <v>0</v>
      </c>
      <c r="AP2024">
        <v>0</v>
      </c>
      <c r="AQ2024" t="str" cm="1">
        <f t="array" ref="AQ202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24" t="str" cm="1">
        <f t="array" ref="AR202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24">
        <v>1517</v>
      </c>
      <c r="AT2024">
        <v>1459</v>
      </c>
      <c r="AU2024">
        <v>0</v>
      </c>
      <c r="AV2024">
        <v>1</v>
      </c>
      <c r="AW2024" t="s">
        <v>43</v>
      </c>
      <c r="AX2024" t="s">
        <v>12</v>
      </c>
      <c r="AY2024" t="str">
        <f t="shared" si="280"/>
        <v>Catalog</v>
      </c>
      <c r="AZ2024">
        <v>12</v>
      </c>
      <c r="BA2024" t="s">
        <v>44</v>
      </c>
      <c r="BB2024">
        <f t="shared" si="281"/>
        <v>12</v>
      </c>
      <c r="BC2024">
        <f t="shared" si="282"/>
        <v>1575</v>
      </c>
      <c r="BD2024">
        <f t="shared" si="283"/>
        <v>6</v>
      </c>
      <c r="BE2024">
        <f t="shared" si="284"/>
        <v>4</v>
      </c>
      <c r="BF2024">
        <f t="shared" si="285"/>
        <v>9</v>
      </c>
      <c r="BG2024">
        <f t="shared" si="286"/>
        <v>19</v>
      </c>
      <c r="BH2024">
        <f t="shared" si="287"/>
        <v>7</v>
      </c>
      <c r="BI2024" t="str">
        <f>VLOOKUP(BH2024,'Additional Data'!$E$1:$F$12,2,FALSE)</f>
        <v>Loyal Customer</v>
      </c>
      <c r="BJ2024" t="str">
        <f>IF(G2024 &lt;= 'Additional Data'!$Q$2, "Low", IF(G2024 &lt;= 'Additional Data'!$Q$3, "Medium", "High"))</f>
        <v>High</v>
      </c>
      <c r="BK2024" t="str">
        <f>IF(K2024 &lt;= 'Additional Data'!$V$2, "Low", IF(K2024 &lt;= 'Additional Data'!$V$3, "Medium", "High"))</f>
        <v>High</v>
      </c>
      <c r="BL2024" t="str">
        <f>IF(L2024 &lt;= 'Additional Data'!$AA$2, "Low", IF(L2024 &lt;= 'Additional Data'!$AA$3, "Medium", "High"))</f>
        <v>High</v>
      </c>
      <c r="BM2024">
        <v>2023</v>
      </c>
    </row>
    <row r="2025" spans="1:65" x14ac:dyDescent="0.25">
      <c r="A2025">
        <v>81044</v>
      </c>
      <c r="B2025" t="str">
        <f>IF(A2025 &lt;= 'Additional Data'!$B$2,"Low", IF(A2025 &lt;='Additional Data'!$B$3, "Medium", "High"))</f>
        <v>High</v>
      </c>
      <c r="C2025">
        <v>0</v>
      </c>
      <c r="D2025">
        <v>0</v>
      </c>
      <c r="E2025">
        <v>0</v>
      </c>
      <c r="F2025" t="str">
        <f t="shared" si="279"/>
        <v>Very Recent</v>
      </c>
      <c r="G2025">
        <v>450</v>
      </c>
      <c r="H2025">
        <v>26</v>
      </c>
      <c r="I2025">
        <v>535</v>
      </c>
      <c r="J2025">
        <v>73</v>
      </c>
      <c r="K2025">
        <v>98</v>
      </c>
      <c r="L2025">
        <v>26</v>
      </c>
      <c r="M2025">
        <f>INDEX('Additional Data'!$H$2:$M$2, MATCH(MAX(G2025:L2025), G2025:L2025,0))</f>
        <v>0</v>
      </c>
      <c r="N2025">
        <v>1</v>
      </c>
      <c r="O2025">
        <v>5</v>
      </c>
      <c r="P2025">
        <v>6</v>
      </c>
      <c r="Q2025">
        <v>10</v>
      </c>
      <c r="R2025">
        <v>1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3</v>
      </c>
      <c r="Z2025">
        <v>11</v>
      </c>
      <c r="AA2025">
        <v>0</v>
      </c>
      <c r="AB2025">
        <v>73</v>
      </c>
      <c r="AC2025" t="str" cm="1">
        <f t="array" ref="AC2025">_xlfn.IFS(AB2025 &lt; 30, "&lt; 30", AB2025 &lt; 40, "30-39", AB2025 &lt; 50, "40-49", AB2025 &gt;= 50, "50+")</f>
        <v>50+</v>
      </c>
      <c r="AD2025">
        <v>2343</v>
      </c>
      <c r="AE2025">
        <v>0</v>
      </c>
      <c r="AF2025">
        <v>1</v>
      </c>
      <c r="AG2025">
        <v>0</v>
      </c>
      <c r="AH2025">
        <v>0</v>
      </c>
      <c r="AI2025">
        <v>0</v>
      </c>
      <c r="AJ2025" t="str" cm="1">
        <f t="array" ref="AJ202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2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25">
        <v>1</v>
      </c>
      <c r="AM2025">
        <v>0</v>
      </c>
      <c r="AN2025">
        <v>0</v>
      </c>
      <c r="AO2025">
        <v>0</v>
      </c>
      <c r="AP2025">
        <v>0</v>
      </c>
      <c r="AQ2025" t="str" cm="1">
        <f t="array" ref="AQ202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2025" t="str" cm="1">
        <f t="array" ref="AR202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025">
        <v>1182</v>
      </c>
      <c r="AT2025">
        <v>1156</v>
      </c>
      <c r="AU2025">
        <v>0</v>
      </c>
      <c r="AV2025">
        <v>0</v>
      </c>
      <c r="AW2025" t="s">
        <v>43</v>
      </c>
      <c r="AX2025" t="s">
        <v>13</v>
      </c>
      <c r="AY2025" t="str">
        <f t="shared" si="280"/>
        <v>Store</v>
      </c>
      <c r="AZ2025">
        <v>21</v>
      </c>
      <c r="BA2025" t="s">
        <v>44</v>
      </c>
      <c r="BB2025">
        <f t="shared" si="281"/>
        <v>21</v>
      </c>
      <c r="BC2025">
        <f t="shared" si="282"/>
        <v>1208</v>
      </c>
      <c r="BD2025">
        <f t="shared" si="283"/>
        <v>10</v>
      </c>
      <c r="BE2025">
        <f t="shared" si="284"/>
        <v>8</v>
      </c>
      <c r="BF2025">
        <f t="shared" si="285"/>
        <v>8</v>
      </c>
      <c r="BG2025">
        <f t="shared" si="286"/>
        <v>26</v>
      </c>
      <c r="BH2025">
        <f t="shared" si="287"/>
        <v>9</v>
      </c>
      <c r="BI2025" t="str">
        <f>VLOOKUP(BH2025,'Additional Data'!$E$1:$F$12,2,FALSE)</f>
        <v>Top Customer</v>
      </c>
      <c r="BJ2025" t="str">
        <f>IF(G2025 &lt;= 'Additional Data'!$Q$2, "Low", IF(G2025 &lt;= 'Additional Data'!$Q$3, "Medium", "High"))</f>
        <v>Medium</v>
      </c>
      <c r="BK2025" t="str">
        <f>IF(K2025 &lt;= 'Additional Data'!$V$2, "Low", IF(K2025 &lt;= 'Additional Data'!$V$3, "Medium", "High"))</f>
        <v>High</v>
      </c>
      <c r="BL2025" t="str">
        <f>IF(L2025 &lt;= 'Additional Data'!$AA$2, "Low", IF(L2025 &lt;= 'Additional Data'!$AA$3, "Medium", "High"))</f>
        <v>Medium</v>
      </c>
      <c r="BM2025">
        <v>2024</v>
      </c>
    </row>
    <row r="2026" spans="1:65" x14ac:dyDescent="0.25">
      <c r="A2026">
        <v>32871</v>
      </c>
      <c r="B2026" t="str">
        <f>IF(A2026 &lt;= 'Additional Data'!$B$2,"Low", IF(A2026 &lt;='Additional Data'!$B$3, "Medium", "High"))</f>
        <v>Low</v>
      </c>
      <c r="C2026">
        <v>1</v>
      </c>
      <c r="D2026">
        <v>1</v>
      </c>
      <c r="E2026">
        <v>28</v>
      </c>
      <c r="F2026" t="str">
        <f t="shared" si="279"/>
        <v>Recent</v>
      </c>
      <c r="G2026">
        <v>22</v>
      </c>
      <c r="H2026">
        <v>2</v>
      </c>
      <c r="I2026">
        <v>12</v>
      </c>
      <c r="J2026">
        <v>0</v>
      </c>
      <c r="K2026">
        <v>2</v>
      </c>
      <c r="L2026">
        <v>5</v>
      </c>
      <c r="M2026">
        <f>INDEX('Additional Data'!$H$2:$M$2, MATCH(MAX(G2026:L2026), G2026:L2026,0))</f>
        <v>0</v>
      </c>
      <c r="N2026">
        <v>1</v>
      </c>
      <c r="O2026">
        <v>1</v>
      </c>
      <c r="P2026">
        <v>0</v>
      </c>
      <c r="Q2026">
        <v>3</v>
      </c>
      <c r="R2026">
        <v>4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3</v>
      </c>
      <c r="Z2026">
        <v>11</v>
      </c>
      <c r="AA2026">
        <v>0</v>
      </c>
      <c r="AB2026">
        <v>69</v>
      </c>
      <c r="AC2026" t="str" cm="1">
        <f t="array" ref="AC2026">_xlfn.IFS(AB2026 &lt; 30, "&lt; 30", AB2026 &lt; 40, "30-39", AB2026 &lt; 50, "40-49", AB2026 &gt;= 50, "50+")</f>
        <v>50+</v>
      </c>
      <c r="AD2026">
        <v>2636</v>
      </c>
      <c r="AE2026">
        <v>0</v>
      </c>
      <c r="AF2026">
        <v>1</v>
      </c>
      <c r="AG2026">
        <v>0</v>
      </c>
      <c r="AH2026">
        <v>0</v>
      </c>
      <c r="AI2026">
        <v>0</v>
      </c>
      <c r="AJ2026" t="str" cm="1">
        <f t="array" ref="AJ202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2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26">
        <v>0</v>
      </c>
      <c r="AM2026">
        <v>0</v>
      </c>
      <c r="AN2026">
        <v>1</v>
      </c>
      <c r="AO2026">
        <v>0</v>
      </c>
      <c r="AP2026">
        <v>0</v>
      </c>
      <c r="AQ2026" t="str" cm="1">
        <f t="array" ref="AQ202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26" t="str" cm="1">
        <f t="array" ref="AR202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26">
        <v>38</v>
      </c>
      <c r="AT2026">
        <v>33</v>
      </c>
      <c r="AU2026">
        <v>0</v>
      </c>
      <c r="AV2026">
        <v>2</v>
      </c>
      <c r="AW2026" t="s">
        <v>45</v>
      </c>
      <c r="AX2026" t="s">
        <v>13</v>
      </c>
      <c r="AY2026" t="str">
        <f t="shared" si="280"/>
        <v>Store</v>
      </c>
      <c r="AZ2026">
        <v>4</v>
      </c>
      <c r="BA2026" t="s">
        <v>44</v>
      </c>
      <c r="BB2026">
        <f t="shared" si="281"/>
        <v>4</v>
      </c>
      <c r="BC2026">
        <f t="shared" si="282"/>
        <v>43</v>
      </c>
      <c r="BD2026">
        <f t="shared" si="283"/>
        <v>8</v>
      </c>
      <c r="BE2026">
        <f t="shared" si="284"/>
        <v>0</v>
      </c>
      <c r="BF2026">
        <f t="shared" si="285"/>
        <v>1</v>
      </c>
      <c r="BG2026">
        <f t="shared" si="286"/>
        <v>9</v>
      </c>
      <c r="BH2026">
        <f t="shared" si="287"/>
        <v>2</v>
      </c>
      <c r="BI2026" t="str">
        <f>VLOOKUP(BH2026,'Additional Data'!$E$1:$F$12,2,FALSE)</f>
        <v>Churned Customer</v>
      </c>
      <c r="BJ2026" t="str">
        <f>IF(G2026 &lt;= 'Additional Data'!$Q$2, "Low", IF(G2026 &lt;= 'Additional Data'!$Q$3, "Medium", "High"))</f>
        <v>Low</v>
      </c>
      <c r="BK2026" t="str">
        <f>IF(K2026 &lt;= 'Additional Data'!$V$2, "Low", IF(K2026 &lt;= 'Additional Data'!$V$3, "Medium", "High"))</f>
        <v>Medium</v>
      </c>
      <c r="BL2026" t="str">
        <f>IF(L2026 &lt;= 'Additional Data'!$AA$2, "Low", IF(L2026 &lt;= 'Additional Data'!$AA$3, "Medium", "High"))</f>
        <v>Low</v>
      </c>
      <c r="BM2026">
        <v>2025</v>
      </c>
    </row>
    <row r="2027" spans="1:65" x14ac:dyDescent="0.25">
      <c r="A2027">
        <v>55801</v>
      </c>
      <c r="B2027" t="str">
        <f>IF(A2027 &lt;= 'Additional Data'!$B$2,"Low", IF(A2027 &lt;='Additional Data'!$B$3, "Medium", "High"))</f>
        <v>Medium</v>
      </c>
      <c r="C2027">
        <v>1</v>
      </c>
      <c r="D2027">
        <v>1</v>
      </c>
      <c r="E2027">
        <v>35</v>
      </c>
      <c r="F2027" t="str">
        <f t="shared" si="279"/>
        <v>Mid</v>
      </c>
      <c r="G2027">
        <v>367</v>
      </c>
      <c r="H2027">
        <v>4</v>
      </c>
      <c r="I2027">
        <v>51</v>
      </c>
      <c r="J2027">
        <v>6</v>
      </c>
      <c r="K2027">
        <v>4</v>
      </c>
      <c r="L2027">
        <v>95</v>
      </c>
      <c r="M2027">
        <f>INDEX('Additional Data'!$H$2:$M$2, MATCH(MAX(G2027:L2027), G2027:L2027,0))</f>
        <v>0</v>
      </c>
      <c r="N2027">
        <v>6</v>
      </c>
      <c r="O2027">
        <v>7</v>
      </c>
      <c r="P2027">
        <v>2</v>
      </c>
      <c r="Q2027">
        <v>6</v>
      </c>
      <c r="R2027">
        <v>7</v>
      </c>
      <c r="S2027">
        <v>0</v>
      </c>
      <c r="T2027">
        <v>0</v>
      </c>
      <c r="U2027">
        <v>0</v>
      </c>
      <c r="V2027">
        <v>1</v>
      </c>
      <c r="W2027">
        <v>0</v>
      </c>
      <c r="X2027">
        <v>0</v>
      </c>
      <c r="Y2027">
        <v>3</v>
      </c>
      <c r="Z2027">
        <v>11</v>
      </c>
      <c r="AA2027">
        <v>0</v>
      </c>
      <c r="AB2027">
        <v>45</v>
      </c>
      <c r="AC2027" t="str" cm="1">
        <f t="array" ref="AC2027">_xlfn.IFS(AB2027 &lt; 30, "&lt; 30", AB2027 &lt; 40, "30-39", AB2027 &lt; 50, "40-49", AB2027 &gt;= 50, "50+")</f>
        <v>40-49</v>
      </c>
      <c r="AD2027">
        <v>2439</v>
      </c>
      <c r="AE2027">
        <v>0</v>
      </c>
      <c r="AF2027">
        <v>0</v>
      </c>
      <c r="AG2027">
        <v>1</v>
      </c>
      <c r="AH2027">
        <v>0</v>
      </c>
      <c r="AI2027">
        <v>0</v>
      </c>
      <c r="AJ2027" t="str" cm="1">
        <f t="array" ref="AJ202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02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27">
        <v>0</v>
      </c>
      <c r="AM2027">
        <v>0</v>
      </c>
      <c r="AN2027">
        <v>1</v>
      </c>
      <c r="AO2027">
        <v>0</v>
      </c>
      <c r="AP2027">
        <v>0</v>
      </c>
      <c r="AQ2027" t="str" cm="1">
        <f t="array" ref="AQ202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27" t="str" cm="1">
        <f t="array" ref="AR202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27">
        <v>432</v>
      </c>
      <c r="AT2027">
        <v>337</v>
      </c>
      <c r="AU2027">
        <v>1</v>
      </c>
      <c r="AV2027">
        <v>2</v>
      </c>
      <c r="AW2027" t="s">
        <v>46</v>
      </c>
      <c r="AX2027" t="s">
        <v>11</v>
      </c>
      <c r="AY2027" t="str">
        <f t="shared" si="280"/>
        <v>Web</v>
      </c>
      <c r="AZ2027">
        <v>15</v>
      </c>
      <c r="BA2027" t="s">
        <v>48</v>
      </c>
      <c r="BB2027">
        <f t="shared" si="281"/>
        <v>15</v>
      </c>
      <c r="BC2027">
        <f t="shared" si="282"/>
        <v>527</v>
      </c>
      <c r="BD2027">
        <f t="shared" si="283"/>
        <v>7</v>
      </c>
      <c r="BE2027">
        <f t="shared" si="284"/>
        <v>5</v>
      </c>
      <c r="BF2027">
        <f t="shared" si="285"/>
        <v>5</v>
      </c>
      <c r="BG2027">
        <f t="shared" si="286"/>
        <v>17</v>
      </c>
      <c r="BH2027">
        <f t="shared" si="287"/>
        <v>5</v>
      </c>
      <c r="BI2027" t="str">
        <f>VLOOKUP(BH2027,'Additional Data'!$E$1:$F$12,2,FALSE)</f>
        <v>Loyal Customer</v>
      </c>
      <c r="BJ2027" t="str">
        <f>IF(G2027 &lt;= 'Additional Data'!$Q$2, "Low", IF(G2027 &lt;= 'Additional Data'!$Q$3, "Medium", "High"))</f>
        <v>Medium</v>
      </c>
      <c r="BK2027" t="str">
        <f>IF(K2027 &lt;= 'Additional Data'!$V$2, "Low", IF(K2027 &lt;= 'Additional Data'!$V$3, "Medium", "High"))</f>
        <v>Medium</v>
      </c>
      <c r="BL2027" t="str">
        <f>IF(L2027 &lt;= 'Additional Data'!$AA$2, "Low", IF(L2027 &lt;= 'Additional Data'!$AA$3, "Medium", "High"))</f>
        <v>High</v>
      </c>
      <c r="BM2027">
        <v>2026</v>
      </c>
    </row>
    <row r="2028" spans="1:65" x14ac:dyDescent="0.25">
      <c r="A2028">
        <v>76320</v>
      </c>
      <c r="B2028" t="str">
        <f>IF(A2028 &lt;= 'Additional Data'!$B$2,"Low", IF(A2028 &lt;='Additional Data'!$B$3, "Medium", "High"))</f>
        <v>High</v>
      </c>
      <c r="C2028">
        <v>0</v>
      </c>
      <c r="D2028">
        <v>1</v>
      </c>
      <c r="E2028">
        <v>49</v>
      </c>
      <c r="F2028" t="str">
        <f t="shared" si="279"/>
        <v>Mid</v>
      </c>
      <c r="G2028">
        <v>526</v>
      </c>
      <c r="H2028">
        <v>35</v>
      </c>
      <c r="I2028">
        <v>214</v>
      </c>
      <c r="J2028">
        <v>69</v>
      </c>
      <c r="K2028">
        <v>53</v>
      </c>
      <c r="L2028">
        <v>35</v>
      </c>
      <c r="M2028">
        <f>INDEX('Additional Data'!$H$2:$M$2, MATCH(MAX(G2028:L2028), G2028:L2028,0))</f>
        <v>0</v>
      </c>
      <c r="N2028">
        <v>2</v>
      </c>
      <c r="O2028">
        <v>6</v>
      </c>
      <c r="P2028">
        <v>3</v>
      </c>
      <c r="Q2028">
        <v>4</v>
      </c>
      <c r="R2028">
        <v>2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3</v>
      </c>
      <c r="Z2028">
        <v>11</v>
      </c>
      <c r="AA2028">
        <v>0</v>
      </c>
      <c r="AB2028">
        <v>61</v>
      </c>
      <c r="AC2028" t="str" cm="1">
        <f t="array" ref="AC2028">_xlfn.IFS(AB2028 &lt; 30, "&lt; 30", AB2028 &lt; 40, "30-39", AB2028 &lt; 50, "40-49", AB2028 &gt;= 50, "50+")</f>
        <v>50+</v>
      </c>
      <c r="AD2028">
        <v>2166</v>
      </c>
      <c r="AE2028">
        <v>0</v>
      </c>
      <c r="AF2028">
        <v>0</v>
      </c>
      <c r="AG2028">
        <v>0</v>
      </c>
      <c r="AH2028">
        <v>0</v>
      </c>
      <c r="AI2028">
        <v>1</v>
      </c>
      <c r="AJ2028" t="str" cm="1">
        <f t="array" ref="AJ202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202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28">
        <v>0</v>
      </c>
      <c r="AM2028">
        <v>0</v>
      </c>
      <c r="AN2028">
        <v>1</v>
      </c>
      <c r="AO2028">
        <v>0</v>
      </c>
      <c r="AP2028">
        <v>0</v>
      </c>
      <c r="AQ2028" t="str" cm="1">
        <f t="array" ref="AQ202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28" t="str" cm="1">
        <f t="array" ref="AR202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28">
        <v>897</v>
      </c>
      <c r="AT2028">
        <v>862</v>
      </c>
      <c r="AU2028">
        <v>0</v>
      </c>
      <c r="AV2028">
        <v>1</v>
      </c>
      <c r="AW2028" t="s">
        <v>46</v>
      </c>
      <c r="AX2028" t="s">
        <v>11</v>
      </c>
      <c r="AY2028" t="str">
        <f t="shared" si="280"/>
        <v>Web</v>
      </c>
      <c r="AZ2028">
        <v>13</v>
      </c>
      <c r="BA2028" t="s">
        <v>44</v>
      </c>
      <c r="BB2028">
        <f t="shared" si="281"/>
        <v>13</v>
      </c>
      <c r="BC2028">
        <f t="shared" si="282"/>
        <v>932</v>
      </c>
      <c r="BD2028">
        <f t="shared" si="283"/>
        <v>6</v>
      </c>
      <c r="BE2028">
        <f t="shared" si="284"/>
        <v>5</v>
      </c>
      <c r="BF2028">
        <f t="shared" si="285"/>
        <v>7</v>
      </c>
      <c r="BG2028">
        <f t="shared" si="286"/>
        <v>18</v>
      </c>
      <c r="BH2028">
        <f t="shared" si="287"/>
        <v>6</v>
      </c>
      <c r="BI2028" t="str">
        <f>VLOOKUP(BH2028,'Additional Data'!$E$1:$F$12,2,FALSE)</f>
        <v>Loyal Customer</v>
      </c>
      <c r="BJ2028" t="str">
        <f>IF(G2028 &lt;= 'Additional Data'!$Q$2, "Low", IF(G2028 &lt;= 'Additional Data'!$Q$3, "Medium", "High"))</f>
        <v>High</v>
      </c>
      <c r="BK2028" t="str">
        <f>IF(K2028 &lt;= 'Additional Data'!$V$2, "Low", IF(K2028 &lt;= 'Additional Data'!$V$3, "Medium", "High"))</f>
        <v>High</v>
      </c>
      <c r="BL2028" t="str">
        <f>IF(L2028 &lt;= 'Additional Data'!$AA$2, "Low", IF(L2028 &lt;= 'Additional Data'!$AA$3, "Medium", "High"))</f>
        <v>Medium</v>
      </c>
      <c r="BM2028">
        <v>2027</v>
      </c>
    </row>
    <row r="2029" spans="1:65" x14ac:dyDescent="0.25">
      <c r="A2029">
        <v>36927</v>
      </c>
      <c r="B2029" t="str">
        <f>IF(A2029 &lt;= 'Additional Data'!$B$2,"Low", IF(A2029 &lt;='Additional Data'!$B$3, "Medium", "High"))</f>
        <v>Medium</v>
      </c>
      <c r="C2029">
        <v>1</v>
      </c>
      <c r="D2029">
        <v>1</v>
      </c>
      <c r="E2029">
        <v>46</v>
      </c>
      <c r="F2029" t="str">
        <f t="shared" si="279"/>
        <v>Mid</v>
      </c>
      <c r="G2029">
        <v>51</v>
      </c>
      <c r="H2029">
        <v>0</v>
      </c>
      <c r="I2029">
        <v>16</v>
      </c>
      <c r="J2029">
        <v>0</v>
      </c>
      <c r="K2029">
        <v>0</v>
      </c>
      <c r="L2029">
        <v>4</v>
      </c>
      <c r="M2029">
        <f>INDEX('Additional Data'!$H$2:$M$2, MATCH(MAX(G2029:L2029), G2029:L2029,0))</f>
        <v>0</v>
      </c>
      <c r="N2029">
        <v>2</v>
      </c>
      <c r="O2029">
        <v>3</v>
      </c>
      <c r="P2029">
        <v>0</v>
      </c>
      <c r="Q2029">
        <v>3</v>
      </c>
      <c r="R2029">
        <v>8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3</v>
      </c>
      <c r="Z2029">
        <v>11</v>
      </c>
      <c r="AA2029">
        <v>0</v>
      </c>
      <c r="AB2029">
        <v>65</v>
      </c>
      <c r="AC2029" t="str" cm="1">
        <f t="array" ref="AC2029">_xlfn.IFS(AB2029 &lt; 30, "&lt; 30", AB2029 &lt; 40, "30-39", AB2029 &lt; 50, "40-49", AB2029 &gt;= 50, "50+")</f>
        <v>50+</v>
      </c>
      <c r="AD2029">
        <v>2186</v>
      </c>
      <c r="AE2029">
        <v>0</v>
      </c>
      <c r="AF2029">
        <v>0</v>
      </c>
      <c r="AG2029">
        <v>1</v>
      </c>
      <c r="AH2029">
        <v>0</v>
      </c>
      <c r="AI2029">
        <v>0</v>
      </c>
      <c r="AJ2029" t="str" cm="1">
        <f t="array" ref="AJ202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02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29">
        <v>0</v>
      </c>
      <c r="AM2029">
        <v>0</v>
      </c>
      <c r="AN2029">
        <v>0</v>
      </c>
      <c r="AO2029">
        <v>1</v>
      </c>
      <c r="AP2029">
        <v>0</v>
      </c>
      <c r="AQ2029" t="str" cm="1">
        <f t="array" ref="AQ202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029" t="str" cm="1">
        <f t="array" ref="AR202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29">
        <v>67</v>
      </c>
      <c r="AT2029">
        <v>63</v>
      </c>
      <c r="AU2029">
        <v>0</v>
      </c>
      <c r="AV2029">
        <v>2</v>
      </c>
      <c r="AW2029" t="s">
        <v>47</v>
      </c>
      <c r="AX2029" t="s">
        <v>11</v>
      </c>
      <c r="AY2029" t="str">
        <f t="shared" si="280"/>
        <v>Web</v>
      </c>
      <c r="AZ2029">
        <v>6</v>
      </c>
      <c r="BA2029" t="s">
        <v>44</v>
      </c>
      <c r="BB2029">
        <f t="shared" si="281"/>
        <v>6</v>
      </c>
      <c r="BC2029">
        <f t="shared" si="282"/>
        <v>71</v>
      </c>
      <c r="BD2029">
        <f t="shared" si="283"/>
        <v>6</v>
      </c>
      <c r="BE2029">
        <f t="shared" si="284"/>
        <v>2</v>
      </c>
      <c r="BF2029">
        <f t="shared" si="285"/>
        <v>2</v>
      </c>
      <c r="BG2029">
        <f t="shared" si="286"/>
        <v>10</v>
      </c>
      <c r="BH2029">
        <f t="shared" si="287"/>
        <v>2</v>
      </c>
      <c r="BI2029" t="str">
        <f>VLOOKUP(BH2029,'Additional Data'!$E$1:$F$12,2,FALSE)</f>
        <v>Churned Customer</v>
      </c>
      <c r="BJ2029" t="str">
        <f>IF(G2029 &lt;= 'Additional Data'!$Q$2, "Low", IF(G2029 &lt;= 'Additional Data'!$Q$3, "Medium", "High"))</f>
        <v>Medium</v>
      </c>
      <c r="BK2029" t="str">
        <f>IF(K2029 &lt;= 'Additional Data'!$V$2, "Low", IF(K2029 &lt;= 'Additional Data'!$V$3, "Medium", "High"))</f>
        <v>Low</v>
      </c>
      <c r="BL2029" t="str">
        <f>IF(L2029 &lt;= 'Additional Data'!$AA$2, "Low", IF(L2029 &lt;= 'Additional Data'!$AA$3, "Medium", "High"))</f>
        <v>Low</v>
      </c>
      <c r="BM2029">
        <v>2028</v>
      </c>
    </row>
    <row r="2030" spans="1:65" x14ac:dyDescent="0.25">
      <c r="A2030">
        <v>48794</v>
      </c>
      <c r="B2030" t="str">
        <f>IF(A2030 &lt;= 'Additional Data'!$B$2,"Low", IF(A2030 &lt;='Additional Data'!$B$3, "Medium", "High"))</f>
        <v>Medium</v>
      </c>
      <c r="C2030">
        <v>1</v>
      </c>
      <c r="D2030">
        <v>1</v>
      </c>
      <c r="E2030">
        <v>97</v>
      </c>
      <c r="F2030" t="str">
        <f t="shared" si="279"/>
        <v>Old</v>
      </c>
      <c r="G2030">
        <v>25</v>
      </c>
      <c r="H2030">
        <v>0</v>
      </c>
      <c r="I2030">
        <v>11</v>
      </c>
      <c r="J2030">
        <v>3</v>
      </c>
      <c r="K2030">
        <v>0</v>
      </c>
      <c r="L2030">
        <v>15</v>
      </c>
      <c r="M2030">
        <f>INDEX('Additional Data'!$H$2:$M$2, MATCH(MAX(G2030:L2030), G2030:L2030,0))</f>
        <v>0</v>
      </c>
      <c r="N2030">
        <v>1</v>
      </c>
      <c r="O2030">
        <v>1</v>
      </c>
      <c r="P2030">
        <v>0</v>
      </c>
      <c r="Q2030">
        <v>3</v>
      </c>
      <c r="R2030">
        <v>4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3</v>
      </c>
      <c r="Z2030">
        <v>11</v>
      </c>
      <c r="AA2030">
        <v>0</v>
      </c>
      <c r="AB2030">
        <v>67</v>
      </c>
      <c r="AC2030" t="str" cm="1">
        <f t="array" ref="AC2030">_xlfn.IFS(AB2030 &lt; 30, "&lt; 30", AB2030 &lt; 40, "30-39", AB2030 &lt; 50, "40-49", AB2030 &gt;= 50, "50+")</f>
        <v>50+</v>
      </c>
      <c r="AD2030">
        <v>2162</v>
      </c>
      <c r="AE2030">
        <v>0</v>
      </c>
      <c r="AF2030">
        <v>0</v>
      </c>
      <c r="AG2030">
        <v>0</v>
      </c>
      <c r="AH2030">
        <v>1</v>
      </c>
      <c r="AI2030">
        <v>0</v>
      </c>
      <c r="AJ2030" t="str" cm="1">
        <f t="array" ref="AJ203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3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30">
        <v>0</v>
      </c>
      <c r="AM2030">
        <v>0</v>
      </c>
      <c r="AN2030">
        <v>1</v>
      </c>
      <c r="AO2030">
        <v>0</v>
      </c>
      <c r="AP2030">
        <v>0</v>
      </c>
      <c r="AQ2030" t="str" cm="1">
        <f t="array" ref="AQ203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30" t="str" cm="1">
        <f t="array" ref="AR203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30">
        <v>39</v>
      </c>
      <c r="AT2030">
        <v>24</v>
      </c>
      <c r="AU2030">
        <v>0</v>
      </c>
      <c r="AV2030">
        <v>2</v>
      </c>
      <c r="AW2030" t="s">
        <v>45</v>
      </c>
      <c r="AX2030" t="s">
        <v>13</v>
      </c>
      <c r="AY2030" t="str">
        <f t="shared" si="280"/>
        <v>Store</v>
      </c>
      <c r="AZ2030">
        <v>4</v>
      </c>
      <c r="BA2030" t="s">
        <v>44</v>
      </c>
      <c r="BB2030">
        <f t="shared" si="281"/>
        <v>4</v>
      </c>
      <c r="BC2030">
        <f t="shared" si="282"/>
        <v>54</v>
      </c>
      <c r="BD2030">
        <f t="shared" si="283"/>
        <v>0.99999999999999978</v>
      </c>
      <c r="BE2030">
        <f t="shared" si="284"/>
        <v>0</v>
      </c>
      <c r="BF2030">
        <f t="shared" si="285"/>
        <v>1</v>
      </c>
      <c r="BG2030">
        <f t="shared" si="286"/>
        <v>1.9999999999999998</v>
      </c>
      <c r="BH2030">
        <f t="shared" si="287"/>
        <v>0</v>
      </c>
      <c r="BI2030" t="str">
        <f>VLOOKUP(BH2030,'Additional Data'!$E$1:$F$12,2,FALSE)</f>
        <v>Churned Customer</v>
      </c>
      <c r="BJ2030" t="str">
        <f>IF(G2030 &lt;= 'Additional Data'!$Q$2, "Low", IF(G2030 &lt;= 'Additional Data'!$Q$3, "Medium", "High"))</f>
        <v>Medium</v>
      </c>
      <c r="BK2030" t="str">
        <f>IF(K2030 &lt;= 'Additional Data'!$V$2, "Low", IF(K2030 &lt;= 'Additional Data'!$V$3, "Medium", "High"))</f>
        <v>Low</v>
      </c>
      <c r="BL2030" t="str">
        <f>IF(L2030 &lt;= 'Additional Data'!$AA$2, "Low", IF(L2030 &lt;= 'Additional Data'!$AA$3, "Medium", "High"))</f>
        <v>Medium</v>
      </c>
      <c r="BM2030">
        <v>2029</v>
      </c>
    </row>
    <row r="2031" spans="1:65" x14ac:dyDescent="0.25">
      <c r="A2031">
        <v>23478</v>
      </c>
      <c r="B2031" t="str">
        <f>IF(A2031 &lt;= 'Additional Data'!$B$2,"Low", IF(A2031 &lt;='Additional Data'!$B$3, "Medium", "High"))</f>
        <v>Low</v>
      </c>
      <c r="C2031">
        <v>0</v>
      </c>
      <c r="D2031">
        <v>0</v>
      </c>
      <c r="E2031">
        <v>51</v>
      </c>
      <c r="F2031" t="str">
        <f t="shared" si="279"/>
        <v>Mid</v>
      </c>
      <c r="G2031">
        <v>28</v>
      </c>
      <c r="H2031">
        <v>6</v>
      </c>
      <c r="I2031">
        <v>27</v>
      </c>
      <c r="J2031">
        <v>12</v>
      </c>
      <c r="K2031">
        <v>17</v>
      </c>
      <c r="L2031">
        <v>39</v>
      </c>
      <c r="M2031">
        <f>INDEX('Additional Data'!$H$2:$M$2, MATCH(MAX(G2031:L2031), G2031:L2031,0))</f>
        <v>0</v>
      </c>
      <c r="N2031">
        <v>1</v>
      </c>
      <c r="O2031">
        <v>3</v>
      </c>
      <c r="P2031">
        <v>0</v>
      </c>
      <c r="Q2031">
        <v>3</v>
      </c>
      <c r="R2031">
        <v>8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3</v>
      </c>
      <c r="Z2031">
        <v>11</v>
      </c>
      <c r="AA2031">
        <v>0</v>
      </c>
      <c r="AB2031">
        <v>55</v>
      </c>
      <c r="AC2031" t="str" cm="1">
        <f t="array" ref="AC2031">_xlfn.IFS(AB2031 &lt; 30, "&lt; 30", AB2031 &lt; 40, "30-39", AB2031 &lt; 50, "40-49", AB2031 &gt;= 50, "50+")</f>
        <v>50+</v>
      </c>
      <c r="AD2031">
        <v>2626</v>
      </c>
      <c r="AE2031">
        <v>0</v>
      </c>
      <c r="AF2031">
        <v>0</v>
      </c>
      <c r="AG2031">
        <v>1</v>
      </c>
      <c r="AH2031">
        <v>0</v>
      </c>
      <c r="AI2031">
        <v>0</v>
      </c>
      <c r="AJ2031" t="str" cm="1">
        <f t="array" ref="AJ203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03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31">
        <v>0</v>
      </c>
      <c r="AM2031">
        <v>0</v>
      </c>
      <c r="AN2031">
        <v>1</v>
      </c>
      <c r="AO2031">
        <v>0</v>
      </c>
      <c r="AP2031">
        <v>0</v>
      </c>
      <c r="AQ2031" t="str" cm="1">
        <f t="array" ref="AQ203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31" t="str" cm="1">
        <f t="array" ref="AR203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31">
        <v>90</v>
      </c>
      <c r="AT2031">
        <v>51</v>
      </c>
      <c r="AU2031">
        <v>0</v>
      </c>
      <c r="AV2031">
        <v>0</v>
      </c>
      <c r="AW2031" t="s">
        <v>47</v>
      </c>
      <c r="AX2031" t="s">
        <v>11</v>
      </c>
      <c r="AY2031" t="str">
        <f t="shared" si="280"/>
        <v>Web</v>
      </c>
      <c r="AZ2031">
        <v>6</v>
      </c>
      <c r="BA2031" t="s">
        <v>44</v>
      </c>
      <c r="BB2031">
        <f t="shared" si="281"/>
        <v>6</v>
      </c>
      <c r="BC2031">
        <f t="shared" si="282"/>
        <v>129</v>
      </c>
      <c r="BD2031">
        <f t="shared" si="283"/>
        <v>5</v>
      </c>
      <c r="BE2031">
        <f t="shared" si="284"/>
        <v>2</v>
      </c>
      <c r="BF2031">
        <f t="shared" si="285"/>
        <v>3</v>
      </c>
      <c r="BG2031">
        <f t="shared" si="286"/>
        <v>10</v>
      </c>
      <c r="BH2031">
        <f t="shared" si="287"/>
        <v>2</v>
      </c>
      <c r="BI2031" t="str">
        <f>VLOOKUP(BH2031,'Additional Data'!$E$1:$F$12,2,FALSE)</f>
        <v>Churned Customer</v>
      </c>
      <c r="BJ2031" t="str">
        <f>IF(G2031 &lt;= 'Additional Data'!$Q$2, "Low", IF(G2031 &lt;= 'Additional Data'!$Q$3, "Medium", "High"))</f>
        <v>Medium</v>
      </c>
      <c r="BK2031" t="str">
        <f>IF(K2031 &lt;= 'Additional Data'!$V$2, "Low", IF(K2031 &lt;= 'Additional Data'!$V$3, "Medium", "High"))</f>
        <v>Medium</v>
      </c>
      <c r="BL2031" t="str">
        <f>IF(L2031 &lt;= 'Additional Data'!$AA$2, "Low", IF(L2031 &lt;= 'Additional Data'!$AA$3, "Medium", "High"))</f>
        <v>Medium</v>
      </c>
      <c r="BM2031">
        <v>2030</v>
      </c>
    </row>
    <row r="2032" spans="1:65" x14ac:dyDescent="0.25">
      <c r="A2032">
        <v>71128</v>
      </c>
      <c r="B2032" t="str">
        <f>IF(A2032 &lt;= 'Additional Data'!$B$2,"Low", IF(A2032 &lt;='Additional Data'!$B$3, "Medium", "High"))</f>
        <v>High</v>
      </c>
      <c r="C2032">
        <v>1</v>
      </c>
      <c r="D2032">
        <v>0</v>
      </c>
      <c r="E2032">
        <v>80</v>
      </c>
      <c r="F2032" t="str">
        <f t="shared" si="279"/>
        <v>Old</v>
      </c>
      <c r="G2032">
        <v>958</v>
      </c>
      <c r="H2032">
        <v>159</v>
      </c>
      <c r="I2032">
        <v>447</v>
      </c>
      <c r="J2032">
        <v>20</v>
      </c>
      <c r="K2032">
        <v>0</v>
      </c>
      <c r="L2032">
        <v>31</v>
      </c>
      <c r="M2032">
        <f>INDEX('Additional Data'!$H$2:$M$2, MATCH(MAX(G2032:L2032), G2032:L2032,0))</f>
        <v>0</v>
      </c>
      <c r="N2032">
        <v>3</v>
      </c>
      <c r="O2032">
        <v>2</v>
      </c>
      <c r="P2032">
        <v>10</v>
      </c>
      <c r="Q2032">
        <v>12</v>
      </c>
      <c r="R2032">
        <v>7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3</v>
      </c>
      <c r="Z2032">
        <v>11</v>
      </c>
      <c r="AA2032">
        <v>0</v>
      </c>
      <c r="AB2032">
        <v>47</v>
      </c>
      <c r="AC2032" t="str" cm="1">
        <f t="array" ref="AC2032">_xlfn.IFS(AB2032 &lt; 30, "&lt; 30", AB2032 &lt; 40, "30-39", AB2032 &lt; 50, "40-49", AB2032 &gt;= 50, "50+")</f>
        <v>40-49</v>
      </c>
      <c r="AD2032">
        <v>2790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 t="str" cm="1">
        <f t="array" ref="AJ203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03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32">
        <v>0</v>
      </c>
      <c r="AM2032">
        <v>0</v>
      </c>
      <c r="AN2032">
        <v>1</v>
      </c>
      <c r="AO2032">
        <v>0</v>
      </c>
      <c r="AP2032">
        <v>0</v>
      </c>
      <c r="AQ2032" t="str" cm="1">
        <f t="array" ref="AQ203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32" t="str" cm="1">
        <f t="array" ref="AR203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32">
        <v>1584</v>
      </c>
      <c r="AT2032">
        <v>1553</v>
      </c>
      <c r="AU2032">
        <v>0</v>
      </c>
      <c r="AV2032">
        <v>1</v>
      </c>
      <c r="AW2032" t="s">
        <v>43</v>
      </c>
      <c r="AX2032" t="s">
        <v>13</v>
      </c>
      <c r="AY2032" t="str">
        <f t="shared" si="280"/>
        <v>Store</v>
      </c>
      <c r="AZ2032">
        <v>24</v>
      </c>
      <c r="BA2032" t="s">
        <v>44</v>
      </c>
      <c r="BB2032">
        <f t="shared" si="281"/>
        <v>24</v>
      </c>
      <c r="BC2032">
        <f t="shared" si="282"/>
        <v>1615</v>
      </c>
      <c r="BD2032">
        <f t="shared" si="283"/>
        <v>1.9999999999999996</v>
      </c>
      <c r="BE2032">
        <f t="shared" si="284"/>
        <v>9</v>
      </c>
      <c r="BF2032">
        <f t="shared" si="285"/>
        <v>9</v>
      </c>
      <c r="BG2032">
        <f t="shared" si="286"/>
        <v>20</v>
      </c>
      <c r="BH2032">
        <f t="shared" si="287"/>
        <v>7</v>
      </c>
      <c r="BI2032" t="str">
        <f>VLOOKUP(BH2032,'Additional Data'!$E$1:$F$12,2,FALSE)</f>
        <v>Loyal Customer</v>
      </c>
      <c r="BJ2032" t="str">
        <f>IF(G2032 &lt;= 'Additional Data'!$Q$2, "Low", IF(G2032 &lt;= 'Additional Data'!$Q$3, "Medium", "High"))</f>
        <v>High</v>
      </c>
      <c r="BK2032" t="str">
        <f>IF(K2032 &lt;= 'Additional Data'!$V$2, "Low", IF(K2032 &lt;= 'Additional Data'!$V$3, "Medium", "High"))</f>
        <v>Low</v>
      </c>
      <c r="BL2032" t="str">
        <f>IF(L2032 &lt;= 'Additional Data'!$AA$2, "Low", IF(L2032 &lt;= 'Additional Data'!$AA$3, "Medium", "High"))</f>
        <v>Medium</v>
      </c>
      <c r="BM2032">
        <v>2031</v>
      </c>
    </row>
    <row r="2033" spans="1:65" x14ac:dyDescent="0.25">
      <c r="A2033">
        <v>70179</v>
      </c>
      <c r="B2033" t="str">
        <f>IF(A2033 &lt;= 'Additional Data'!$B$2,"Low", IF(A2033 &lt;='Additional Data'!$B$3, "Medium", "High"))</f>
        <v>High</v>
      </c>
      <c r="C2033">
        <v>0</v>
      </c>
      <c r="D2033">
        <v>1</v>
      </c>
      <c r="E2033">
        <v>10</v>
      </c>
      <c r="F2033" t="str">
        <f t="shared" si="279"/>
        <v>Recent</v>
      </c>
      <c r="G2033">
        <v>532</v>
      </c>
      <c r="H2033">
        <v>88</v>
      </c>
      <c r="I2033">
        <v>168</v>
      </c>
      <c r="J2033">
        <v>69</v>
      </c>
      <c r="K2033">
        <v>44</v>
      </c>
      <c r="L2033">
        <v>133</v>
      </c>
      <c r="M2033">
        <f>INDEX('Additional Data'!$H$2:$M$2, MATCH(MAX(G2033:L2033), G2033:L2033,0))</f>
        <v>0</v>
      </c>
      <c r="N2033">
        <v>3</v>
      </c>
      <c r="O2033">
        <v>7</v>
      </c>
      <c r="P2033">
        <v>3</v>
      </c>
      <c r="Q2033">
        <v>13</v>
      </c>
      <c r="R2033">
        <v>5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3</v>
      </c>
      <c r="Z2033">
        <v>11</v>
      </c>
      <c r="AA2033">
        <v>0</v>
      </c>
      <c r="AB2033">
        <v>44</v>
      </c>
      <c r="AC2033" t="str" cm="1">
        <f t="array" ref="AC2033">_xlfn.IFS(AB2033 &lt; 30, "&lt; 30", AB2033 &lt; 40, "30-39", AB2033 &lt; 50, "40-49", AB2033 &gt;= 50, "50+")</f>
        <v>40-49</v>
      </c>
      <c r="AD2033">
        <v>2502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 t="str" cm="1">
        <f t="array" ref="AJ203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03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33">
        <v>0</v>
      </c>
      <c r="AM2033">
        <v>0</v>
      </c>
      <c r="AN2033">
        <v>0</v>
      </c>
      <c r="AO2033">
        <v>0</v>
      </c>
      <c r="AP2033">
        <v>1</v>
      </c>
      <c r="AQ2033" t="str" cm="1">
        <f t="array" ref="AQ203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033" t="str" cm="1">
        <f t="array" ref="AR203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33">
        <v>901</v>
      </c>
      <c r="AT2033">
        <v>768</v>
      </c>
      <c r="AU2033">
        <v>0</v>
      </c>
      <c r="AV2033">
        <v>1</v>
      </c>
      <c r="AW2033" t="s">
        <v>46</v>
      </c>
      <c r="AX2033" t="s">
        <v>13</v>
      </c>
      <c r="AY2033" t="str">
        <f t="shared" si="280"/>
        <v>Store</v>
      </c>
      <c r="AZ2033">
        <v>23</v>
      </c>
      <c r="BA2033" t="s">
        <v>44</v>
      </c>
      <c r="BB2033">
        <f t="shared" si="281"/>
        <v>23</v>
      </c>
      <c r="BC2033">
        <f t="shared" si="282"/>
        <v>1034</v>
      </c>
      <c r="BD2033">
        <f t="shared" si="283"/>
        <v>9</v>
      </c>
      <c r="BE2033">
        <f t="shared" si="284"/>
        <v>9</v>
      </c>
      <c r="BF2033">
        <f t="shared" si="285"/>
        <v>7</v>
      </c>
      <c r="BG2033">
        <f t="shared" si="286"/>
        <v>25</v>
      </c>
      <c r="BH2033">
        <f t="shared" si="287"/>
        <v>9</v>
      </c>
      <c r="BI2033" t="str">
        <f>VLOOKUP(BH2033,'Additional Data'!$E$1:$F$12,2,FALSE)</f>
        <v>Top Customer</v>
      </c>
      <c r="BJ2033" t="str">
        <f>IF(G2033 &lt;= 'Additional Data'!$Q$2, "Low", IF(G2033 &lt;= 'Additional Data'!$Q$3, "Medium", "High"))</f>
        <v>High</v>
      </c>
      <c r="BK2033" t="str">
        <f>IF(K2033 &lt;= 'Additional Data'!$V$2, "Low", IF(K2033 &lt;= 'Additional Data'!$V$3, "Medium", "High"))</f>
        <v>High</v>
      </c>
      <c r="BL2033" t="str">
        <f>IF(L2033 &lt;= 'Additional Data'!$AA$2, "Low", IF(L2033 &lt;= 'Additional Data'!$AA$3, "Medium", "High"))</f>
        <v>High</v>
      </c>
      <c r="BM2033">
        <v>2032</v>
      </c>
    </row>
    <row r="2034" spans="1:65" x14ac:dyDescent="0.25">
      <c r="A2034">
        <v>59462</v>
      </c>
      <c r="B2034" t="str">
        <f>IF(A2034 &lt;= 'Additional Data'!$B$2,"Low", IF(A2034 &lt;='Additional Data'!$B$3, "Medium", "High"))</f>
        <v>Medium</v>
      </c>
      <c r="C2034">
        <v>0</v>
      </c>
      <c r="D2034">
        <v>1</v>
      </c>
      <c r="E2034">
        <v>29</v>
      </c>
      <c r="F2034" t="str">
        <f t="shared" si="279"/>
        <v>Recent</v>
      </c>
      <c r="G2034">
        <v>724</v>
      </c>
      <c r="H2034">
        <v>17</v>
      </c>
      <c r="I2034">
        <v>143</v>
      </c>
      <c r="J2034">
        <v>0</v>
      </c>
      <c r="K2034">
        <v>8</v>
      </c>
      <c r="L2034">
        <v>196</v>
      </c>
      <c r="M2034">
        <f>INDEX('Additional Data'!$H$2:$M$2, MATCH(MAX(G2034:L2034), G2034:L2034,0))</f>
        <v>0</v>
      </c>
      <c r="N2034">
        <v>2</v>
      </c>
      <c r="O2034">
        <v>9</v>
      </c>
      <c r="P2034">
        <v>2</v>
      </c>
      <c r="Q2034">
        <v>12</v>
      </c>
      <c r="R2034">
        <v>7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3</v>
      </c>
      <c r="Z2034">
        <v>11</v>
      </c>
      <c r="AA2034">
        <v>0</v>
      </c>
      <c r="AB2034">
        <v>70</v>
      </c>
      <c r="AC2034" t="str" cm="1">
        <f t="array" ref="AC2034">_xlfn.IFS(AB2034 &lt; 30, "&lt; 30", AB2034 &lt; 40, "30-39", AB2034 &lt; 50, "40-49", AB2034 &gt;= 50, "50+")</f>
        <v>50+</v>
      </c>
      <c r="AD2034">
        <v>2699</v>
      </c>
      <c r="AE2034">
        <v>0</v>
      </c>
      <c r="AF2034">
        <v>1</v>
      </c>
      <c r="AG2034">
        <v>0</v>
      </c>
      <c r="AH2034">
        <v>0</v>
      </c>
      <c r="AI2034">
        <v>0</v>
      </c>
      <c r="AJ2034" t="str" cm="1">
        <f t="array" ref="AJ203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3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34">
        <v>0</v>
      </c>
      <c r="AM2034">
        <v>0</v>
      </c>
      <c r="AN2034">
        <v>1</v>
      </c>
      <c r="AO2034">
        <v>0</v>
      </c>
      <c r="AP2034">
        <v>0</v>
      </c>
      <c r="AQ2034" t="str" cm="1">
        <f t="array" ref="AQ203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34" t="str" cm="1">
        <f t="array" ref="AR203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34">
        <v>892</v>
      </c>
      <c r="AT2034">
        <v>696</v>
      </c>
      <c r="AU2034">
        <v>0</v>
      </c>
      <c r="AV2034">
        <v>1</v>
      </c>
      <c r="AW2034" t="s">
        <v>46</v>
      </c>
      <c r="AX2034" t="s">
        <v>13</v>
      </c>
      <c r="AY2034" t="str">
        <f t="shared" si="280"/>
        <v>Store</v>
      </c>
      <c r="AZ2034">
        <v>23</v>
      </c>
      <c r="BA2034" t="s">
        <v>44</v>
      </c>
      <c r="BB2034">
        <f t="shared" si="281"/>
        <v>23</v>
      </c>
      <c r="BC2034">
        <f t="shared" si="282"/>
        <v>1088</v>
      </c>
      <c r="BD2034">
        <f t="shared" si="283"/>
        <v>8</v>
      </c>
      <c r="BE2034">
        <f t="shared" si="284"/>
        <v>9</v>
      </c>
      <c r="BF2034">
        <f t="shared" si="285"/>
        <v>7</v>
      </c>
      <c r="BG2034">
        <f t="shared" si="286"/>
        <v>24</v>
      </c>
      <c r="BH2034">
        <f t="shared" si="287"/>
        <v>9</v>
      </c>
      <c r="BI2034" t="str">
        <f>VLOOKUP(BH2034,'Additional Data'!$E$1:$F$12,2,FALSE)</f>
        <v>Top Customer</v>
      </c>
      <c r="BJ2034" t="str">
        <f>IF(G2034 &lt;= 'Additional Data'!$Q$2, "Low", IF(G2034 &lt;= 'Additional Data'!$Q$3, "Medium", "High"))</f>
        <v>High</v>
      </c>
      <c r="BK2034" t="str">
        <f>IF(K2034 &lt;= 'Additional Data'!$V$2, "Low", IF(K2034 &lt;= 'Additional Data'!$V$3, "Medium", "High"))</f>
        <v>Medium</v>
      </c>
      <c r="BL2034" t="str">
        <f>IF(L2034 &lt;= 'Additional Data'!$AA$2, "Low", IF(L2034 &lt;= 'Additional Data'!$AA$3, "Medium", "High"))</f>
        <v>High</v>
      </c>
      <c r="BM2034">
        <v>2033</v>
      </c>
    </row>
    <row r="2035" spans="1:65" x14ac:dyDescent="0.25">
      <c r="A2035">
        <v>38361</v>
      </c>
      <c r="B2035" t="str">
        <f>IF(A2035 &lt;= 'Additional Data'!$B$2,"Low", IF(A2035 &lt;='Additional Data'!$B$3, "Medium", "High"))</f>
        <v>Medium</v>
      </c>
      <c r="C2035">
        <v>1</v>
      </c>
      <c r="D2035">
        <v>0</v>
      </c>
      <c r="E2035">
        <v>74</v>
      </c>
      <c r="F2035" t="str">
        <f t="shared" si="279"/>
        <v>Old</v>
      </c>
      <c r="G2035">
        <v>39</v>
      </c>
      <c r="H2035">
        <v>0</v>
      </c>
      <c r="I2035">
        <v>56</v>
      </c>
      <c r="J2035">
        <v>20</v>
      </c>
      <c r="K2035">
        <v>8</v>
      </c>
      <c r="L2035">
        <v>14</v>
      </c>
      <c r="M2035">
        <f>INDEX('Additional Data'!$H$2:$M$2, MATCH(MAX(G2035:L2035), G2035:L2035,0))</f>
        <v>0</v>
      </c>
      <c r="N2035">
        <v>3</v>
      </c>
      <c r="O2035">
        <v>3</v>
      </c>
      <c r="P2035">
        <v>1</v>
      </c>
      <c r="Q2035">
        <v>3</v>
      </c>
      <c r="R2035">
        <v>7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3</v>
      </c>
      <c r="Z2035">
        <v>11</v>
      </c>
      <c r="AA2035">
        <v>0</v>
      </c>
      <c r="AB2035">
        <v>51</v>
      </c>
      <c r="AC2035" t="str" cm="1">
        <f t="array" ref="AC2035">_xlfn.IFS(AB2035 &lt; 30, "&lt; 30", AB2035 &lt; 40, "30-39", AB2035 &lt; 50, "40-49", AB2035 &gt;= 50, "50+")</f>
        <v>50+</v>
      </c>
      <c r="AD2035">
        <v>2343</v>
      </c>
      <c r="AE2035">
        <v>0</v>
      </c>
      <c r="AF2035">
        <v>0</v>
      </c>
      <c r="AG2035">
        <v>0</v>
      </c>
      <c r="AH2035">
        <v>1</v>
      </c>
      <c r="AI2035">
        <v>0</v>
      </c>
      <c r="AJ2035" t="str" cm="1">
        <f t="array" ref="AJ203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3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35">
        <v>0</v>
      </c>
      <c r="AM2035">
        <v>0</v>
      </c>
      <c r="AN2035">
        <v>1</v>
      </c>
      <c r="AO2035">
        <v>0</v>
      </c>
      <c r="AP2035">
        <v>0</v>
      </c>
      <c r="AQ2035" t="str" cm="1">
        <f t="array" ref="AQ203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35" t="str" cm="1">
        <f t="array" ref="AR203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35">
        <v>123</v>
      </c>
      <c r="AT2035">
        <v>109</v>
      </c>
      <c r="AU2035">
        <v>0</v>
      </c>
      <c r="AV2035">
        <v>1</v>
      </c>
      <c r="AW2035" t="s">
        <v>47</v>
      </c>
      <c r="AX2035" t="s">
        <v>11</v>
      </c>
      <c r="AY2035" t="str">
        <f t="shared" si="280"/>
        <v>Web</v>
      </c>
      <c r="AZ2035">
        <v>7</v>
      </c>
      <c r="BA2035" t="s">
        <v>44</v>
      </c>
      <c r="BB2035">
        <f t="shared" si="281"/>
        <v>7</v>
      </c>
      <c r="BC2035">
        <f t="shared" si="282"/>
        <v>137</v>
      </c>
      <c r="BD2035">
        <f t="shared" si="283"/>
        <v>3.0000000000000004</v>
      </c>
      <c r="BE2035">
        <f t="shared" si="284"/>
        <v>3</v>
      </c>
      <c r="BF2035">
        <f t="shared" si="285"/>
        <v>3</v>
      </c>
      <c r="BG2035">
        <f t="shared" si="286"/>
        <v>9</v>
      </c>
      <c r="BH2035">
        <f t="shared" si="287"/>
        <v>2</v>
      </c>
      <c r="BI2035" t="str">
        <f>VLOOKUP(BH2035,'Additional Data'!$E$1:$F$12,2,FALSE)</f>
        <v>Churned Customer</v>
      </c>
      <c r="BJ2035" t="str">
        <f>IF(G2035 &lt;= 'Additional Data'!$Q$2, "Low", IF(G2035 &lt;= 'Additional Data'!$Q$3, "Medium", "High"))</f>
        <v>Medium</v>
      </c>
      <c r="BK2035" t="str">
        <f>IF(K2035 &lt;= 'Additional Data'!$V$2, "Low", IF(K2035 &lt;= 'Additional Data'!$V$3, "Medium", "High"))</f>
        <v>Medium</v>
      </c>
      <c r="BL2035" t="str">
        <f>IF(L2035 &lt;= 'Additional Data'!$AA$2, "Low", IF(L2035 &lt;= 'Additional Data'!$AA$3, "Medium", "High"))</f>
        <v>Medium</v>
      </c>
      <c r="BM2035">
        <v>2034</v>
      </c>
    </row>
    <row r="2036" spans="1:65" x14ac:dyDescent="0.25">
      <c r="A2036">
        <v>70038</v>
      </c>
      <c r="B2036" t="str">
        <f>IF(A2036 &lt;= 'Additional Data'!$B$2,"Low", IF(A2036 &lt;='Additional Data'!$B$3, "Medium", "High"))</f>
        <v>High</v>
      </c>
      <c r="C2036">
        <v>0</v>
      </c>
      <c r="D2036">
        <v>0</v>
      </c>
      <c r="E2036">
        <v>54</v>
      </c>
      <c r="F2036" t="str">
        <f t="shared" si="279"/>
        <v>Mid</v>
      </c>
      <c r="G2036">
        <v>587</v>
      </c>
      <c r="H2036">
        <v>54</v>
      </c>
      <c r="I2036">
        <v>348</v>
      </c>
      <c r="J2036">
        <v>71</v>
      </c>
      <c r="K2036">
        <v>54</v>
      </c>
      <c r="L2036">
        <v>130</v>
      </c>
      <c r="M2036">
        <f>INDEX('Additional Data'!$H$2:$M$2, MATCH(MAX(G2036:L2036), G2036:L2036,0))</f>
        <v>0</v>
      </c>
      <c r="N2036">
        <v>1</v>
      </c>
      <c r="O2036">
        <v>4</v>
      </c>
      <c r="P2036">
        <v>4</v>
      </c>
      <c r="Q2036">
        <v>8</v>
      </c>
      <c r="R2036">
        <v>2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3</v>
      </c>
      <c r="Z2036">
        <v>11</v>
      </c>
      <c r="AA2036">
        <v>0</v>
      </c>
      <c r="AB2036">
        <v>38</v>
      </c>
      <c r="AC2036" t="str" cm="1">
        <f t="array" ref="AC2036">_xlfn.IFS(AB2036 &lt; 30, "&lt; 30", AB2036 &lt; 40, "30-39", AB2036 &lt; 50, "40-49", AB2036 &gt;= 50, "50+")</f>
        <v>30-39</v>
      </c>
      <c r="AD2036">
        <v>2406</v>
      </c>
      <c r="AE2036">
        <v>0</v>
      </c>
      <c r="AF2036">
        <v>0</v>
      </c>
      <c r="AG2036">
        <v>0</v>
      </c>
      <c r="AH2036">
        <v>1</v>
      </c>
      <c r="AI2036">
        <v>0</v>
      </c>
      <c r="AJ2036" t="str" cm="1">
        <f t="array" ref="AJ203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3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36">
        <v>0</v>
      </c>
      <c r="AM2036">
        <v>0</v>
      </c>
      <c r="AN2036">
        <v>0</v>
      </c>
      <c r="AO2036">
        <v>0</v>
      </c>
      <c r="AP2036">
        <v>1</v>
      </c>
      <c r="AQ2036" t="str" cm="1">
        <f t="array" ref="AQ203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036" t="str" cm="1">
        <f t="array" ref="AR203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36">
        <v>1114</v>
      </c>
      <c r="AT2036">
        <v>984</v>
      </c>
      <c r="AU2036">
        <v>0</v>
      </c>
      <c r="AV2036">
        <v>0</v>
      </c>
      <c r="AW2036" t="s">
        <v>43</v>
      </c>
      <c r="AX2036" t="s">
        <v>13</v>
      </c>
      <c r="AY2036" t="str">
        <f t="shared" si="280"/>
        <v>Store</v>
      </c>
      <c r="AZ2036">
        <v>16</v>
      </c>
      <c r="BA2036" t="s">
        <v>44</v>
      </c>
      <c r="BB2036">
        <f t="shared" si="281"/>
        <v>16</v>
      </c>
      <c r="BC2036">
        <f t="shared" si="282"/>
        <v>1244</v>
      </c>
      <c r="BD2036">
        <f t="shared" si="283"/>
        <v>5</v>
      </c>
      <c r="BE2036">
        <f t="shared" si="284"/>
        <v>6</v>
      </c>
      <c r="BF2036">
        <f t="shared" si="285"/>
        <v>8</v>
      </c>
      <c r="BG2036">
        <f t="shared" si="286"/>
        <v>19</v>
      </c>
      <c r="BH2036">
        <f t="shared" si="287"/>
        <v>7</v>
      </c>
      <c r="BI2036" t="str">
        <f>VLOOKUP(BH2036,'Additional Data'!$E$1:$F$12,2,FALSE)</f>
        <v>Loyal Customer</v>
      </c>
      <c r="BJ2036" t="str">
        <f>IF(G2036 &lt;= 'Additional Data'!$Q$2, "Low", IF(G2036 &lt;= 'Additional Data'!$Q$3, "Medium", "High"))</f>
        <v>High</v>
      </c>
      <c r="BK2036" t="str">
        <f>IF(K2036 &lt;= 'Additional Data'!$V$2, "Low", IF(K2036 &lt;= 'Additional Data'!$V$3, "Medium", "High"))</f>
        <v>High</v>
      </c>
      <c r="BL2036" t="str">
        <f>IF(L2036 &lt;= 'Additional Data'!$AA$2, "Low", IF(L2036 &lt;= 'Additional Data'!$AA$3, "Medium", "High"))</f>
        <v>High</v>
      </c>
      <c r="BM2036">
        <v>2035</v>
      </c>
    </row>
    <row r="2037" spans="1:65" x14ac:dyDescent="0.25">
      <c r="A2037">
        <v>42554</v>
      </c>
      <c r="B2037" t="str">
        <f>IF(A2037 &lt;= 'Additional Data'!$B$2,"Low", IF(A2037 &lt;='Additional Data'!$B$3, "Medium", "High"))</f>
        <v>Medium</v>
      </c>
      <c r="C2037">
        <v>1</v>
      </c>
      <c r="D2037">
        <v>1</v>
      </c>
      <c r="E2037">
        <v>93</v>
      </c>
      <c r="F2037" t="str">
        <f t="shared" si="279"/>
        <v>Old</v>
      </c>
      <c r="G2037">
        <v>29</v>
      </c>
      <c r="H2037">
        <v>1</v>
      </c>
      <c r="I2037">
        <v>11</v>
      </c>
      <c r="J2037">
        <v>0</v>
      </c>
      <c r="K2037">
        <v>0</v>
      </c>
      <c r="L2037">
        <v>0</v>
      </c>
      <c r="M2037">
        <f>INDEX('Additional Data'!$H$2:$M$2, MATCH(MAX(G2037:L2037), G2037:L2037,0))</f>
        <v>0</v>
      </c>
      <c r="N2037">
        <v>2</v>
      </c>
      <c r="O2037">
        <v>2</v>
      </c>
      <c r="P2037">
        <v>0</v>
      </c>
      <c r="Q2037">
        <v>3</v>
      </c>
      <c r="R2037">
        <v>4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3</v>
      </c>
      <c r="Z2037">
        <v>11</v>
      </c>
      <c r="AA2037">
        <v>0</v>
      </c>
      <c r="AB2037">
        <v>42</v>
      </c>
      <c r="AC2037" t="str" cm="1">
        <f t="array" ref="AC2037">_xlfn.IFS(AB2037 &lt; 30, "&lt; 30", AB2037 &lt; 40, "30-39", AB2037 &lt; 50, "40-49", AB2037 &gt;= 50, "50+")</f>
        <v>40-49</v>
      </c>
      <c r="AD2037">
        <v>2692</v>
      </c>
      <c r="AE2037">
        <v>0</v>
      </c>
      <c r="AF2037">
        <v>0</v>
      </c>
      <c r="AG2037">
        <v>0</v>
      </c>
      <c r="AH2037">
        <v>1</v>
      </c>
      <c r="AI2037">
        <v>0</v>
      </c>
      <c r="AJ2037" t="str" cm="1">
        <f t="array" ref="AJ203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3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37">
        <v>0</v>
      </c>
      <c r="AM2037">
        <v>0</v>
      </c>
      <c r="AN2037">
        <v>1</v>
      </c>
      <c r="AO2037">
        <v>0</v>
      </c>
      <c r="AP2037">
        <v>0</v>
      </c>
      <c r="AQ2037" t="str" cm="1">
        <f t="array" ref="AQ203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37" t="str" cm="1">
        <f t="array" ref="AR203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37">
        <v>41</v>
      </c>
      <c r="AT2037">
        <v>41</v>
      </c>
      <c r="AU2037">
        <v>0</v>
      </c>
      <c r="AV2037">
        <v>2</v>
      </c>
      <c r="AW2037" t="s">
        <v>45</v>
      </c>
      <c r="AX2037" t="s">
        <v>13</v>
      </c>
      <c r="AY2037" t="str">
        <f t="shared" si="280"/>
        <v>Store</v>
      </c>
      <c r="AZ2037">
        <v>5</v>
      </c>
      <c r="BA2037" t="s">
        <v>44</v>
      </c>
      <c r="BB2037">
        <f t="shared" si="281"/>
        <v>5</v>
      </c>
      <c r="BC2037">
        <f t="shared" si="282"/>
        <v>41</v>
      </c>
      <c r="BD2037">
        <f t="shared" si="283"/>
        <v>0.99999999999999978</v>
      </c>
      <c r="BE2037">
        <f t="shared" si="284"/>
        <v>1</v>
      </c>
      <c r="BF2037">
        <f t="shared" si="285"/>
        <v>1</v>
      </c>
      <c r="BG2037">
        <f t="shared" si="286"/>
        <v>3</v>
      </c>
      <c r="BH2037">
        <f t="shared" si="287"/>
        <v>0</v>
      </c>
      <c r="BI2037" t="str">
        <f>VLOOKUP(BH2037,'Additional Data'!$E$1:$F$12,2,FALSE)</f>
        <v>Churned Customer</v>
      </c>
      <c r="BJ2037" t="str">
        <f>IF(G2037 &lt;= 'Additional Data'!$Q$2, "Low", IF(G2037 &lt;= 'Additional Data'!$Q$3, "Medium", "High"))</f>
        <v>Medium</v>
      </c>
      <c r="BK2037" t="str">
        <f>IF(K2037 &lt;= 'Additional Data'!$V$2, "Low", IF(K2037 &lt;= 'Additional Data'!$V$3, "Medium", "High"))</f>
        <v>Low</v>
      </c>
      <c r="BL2037" t="str">
        <f>IF(L2037 &lt;= 'Additional Data'!$AA$2, "Low", IF(L2037 &lt;= 'Additional Data'!$AA$3, "Medium", "High"))</f>
        <v>Low</v>
      </c>
      <c r="BM2037">
        <v>2036</v>
      </c>
    </row>
    <row r="2038" spans="1:65" x14ac:dyDescent="0.25">
      <c r="A2038">
        <v>67445</v>
      </c>
      <c r="B2038" t="str">
        <f>IF(A2038 &lt;= 'Additional Data'!$B$2,"Low", IF(A2038 &lt;='Additional Data'!$B$3, "Medium", "High"))</f>
        <v>Medium</v>
      </c>
      <c r="C2038">
        <v>0</v>
      </c>
      <c r="D2038">
        <v>1</v>
      </c>
      <c r="E2038">
        <v>63</v>
      </c>
      <c r="F2038" t="str">
        <f t="shared" si="279"/>
        <v>Old</v>
      </c>
      <c r="G2038">
        <v>757</v>
      </c>
      <c r="H2038">
        <v>80</v>
      </c>
      <c r="I2038">
        <v>217</v>
      </c>
      <c r="J2038">
        <v>29</v>
      </c>
      <c r="K2038">
        <v>80</v>
      </c>
      <c r="L2038">
        <v>11</v>
      </c>
      <c r="M2038">
        <f>INDEX('Additional Data'!$H$2:$M$2, MATCH(MAX(G2038:L2038), G2038:L2038,0))</f>
        <v>0</v>
      </c>
      <c r="N2038">
        <v>5</v>
      </c>
      <c r="O2038">
        <v>9</v>
      </c>
      <c r="P2038">
        <v>6</v>
      </c>
      <c r="Q2038">
        <v>12</v>
      </c>
      <c r="R2038">
        <v>6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3</v>
      </c>
      <c r="Z2038">
        <v>11</v>
      </c>
      <c r="AA2038">
        <v>0</v>
      </c>
      <c r="AB2038">
        <v>46</v>
      </c>
      <c r="AC2038" t="str" cm="1">
        <f t="array" ref="AC2038">_xlfn.IFS(AB2038 &lt; 30, "&lt; 30", AB2038 &lt; 40, "30-39", AB2038 &lt; 50, "40-49", AB2038 &gt;= 50, "50+")</f>
        <v>40-49</v>
      </c>
      <c r="AD2038">
        <v>2845</v>
      </c>
      <c r="AE2038">
        <v>0</v>
      </c>
      <c r="AF2038">
        <v>1</v>
      </c>
      <c r="AG2038">
        <v>0</v>
      </c>
      <c r="AH2038">
        <v>0</v>
      </c>
      <c r="AI2038">
        <v>0</v>
      </c>
      <c r="AJ2038" t="str" cm="1">
        <f t="array" ref="AJ203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3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38">
        <v>0</v>
      </c>
      <c r="AM2038">
        <v>0</v>
      </c>
      <c r="AN2038">
        <v>1</v>
      </c>
      <c r="AO2038">
        <v>0</v>
      </c>
      <c r="AP2038">
        <v>0</v>
      </c>
      <c r="AQ2038" t="str" cm="1">
        <f t="array" ref="AQ203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38" t="str" cm="1">
        <f t="array" ref="AR203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38">
        <v>1163</v>
      </c>
      <c r="AT2038">
        <v>1152</v>
      </c>
      <c r="AU2038">
        <v>0</v>
      </c>
      <c r="AV2038">
        <v>1</v>
      </c>
      <c r="AW2038" t="s">
        <v>43</v>
      </c>
      <c r="AX2038" t="s">
        <v>13</v>
      </c>
      <c r="AY2038" t="str">
        <f t="shared" si="280"/>
        <v>Store</v>
      </c>
      <c r="AZ2038">
        <v>27</v>
      </c>
      <c r="BA2038" t="s">
        <v>44</v>
      </c>
      <c r="BB2038">
        <f t="shared" si="281"/>
        <v>27</v>
      </c>
      <c r="BC2038">
        <f t="shared" si="282"/>
        <v>1174</v>
      </c>
      <c r="BD2038">
        <f t="shared" si="283"/>
        <v>4</v>
      </c>
      <c r="BE2038">
        <f t="shared" si="284"/>
        <v>9</v>
      </c>
      <c r="BF2038">
        <f t="shared" si="285"/>
        <v>7</v>
      </c>
      <c r="BG2038">
        <f t="shared" si="286"/>
        <v>20</v>
      </c>
      <c r="BH2038">
        <f t="shared" si="287"/>
        <v>7</v>
      </c>
      <c r="BI2038" t="str">
        <f>VLOOKUP(BH2038,'Additional Data'!$E$1:$F$12,2,FALSE)</f>
        <v>Loyal Customer</v>
      </c>
      <c r="BJ2038" t="str">
        <f>IF(G2038 &lt;= 'Additional Data'!$Q$2, "Low", IF(G2038 &lt;= 'Additional Data'!$Q$3, "Medium", "High"))</f>
        <v>High</v>
      </c>
      <c r="BK2038" t="str">
        <f>IF(K2038 &lt;= 'Additional Data'!$V$2, "Low", IF(K2038 &lt;= 'Additional Data'!$V$3, "Medium", "High"))</f>
        <v>High</v>
      </c>
      <c r="BL2038" t="str">
        <f>IF(L2038 &lt;= 'Additional Data'!$AA$2, "Low", IF(L2038 &lt;= 'Additional Data'!$AA$3, "Medium", "High"))</f>
        <v>Medium</v>
      </c>
      <c r="BM2038">
        <v>2037</v>
      </c>
    </row>
    <row r="2039" spans="1:65" x14ac:dyDescent="0.25">
      <c r="A2039">
        <v>67046</v>
      </c>
      <c r="B2039" t="str">
        <f>IF(A2039 &lt;= 'Additional Data'!$B$2,"Low", IF(A2039 &lt;='Additional Data'!$B$3, "Medium", "High"))</f>
        <v>Medium</v>
      </c>
      <c r="C2039">
        <v>0</v>
      </c>
      <c r="D2039">
        <v>1</v>
      </c>
      <c r="E2039">
        <v>92</v>
      </c>
      <c r="F2039" t="str">
        <f t="shared" si="279"/>
        <v>Old</v>
      </c>
      <c r="G2039">
        <v>544</v>
      </c>
      <c r="H2039">
        <v>35</v>
      </c>
      <c r="I2039">
        <v>133</v>
      </c>
      <c r="J2039">
        <v>23</v>
      </c>
      <c r="K2039">
        <v>151</v>
      </c>
      <c r="L2039">
        <v>107</v>
      </c>
      <c r="M2039">
        <f>INDEX('Additional Data'!$H$2:$M$2, MATCH(MAX(G2039:L2039), G2039:L2039,0))</f>
        <v>0</v>
      </c>
      <c r="N2039">
        <v>2</v>
      </c>
      <c r="O2039">
        <v>4</v>
      </c>
      <c r="P2039">
        <v>5</v>
      </c>
      <c r="Q2039">
        <v>4</v>
      </c>
      <c r="R2039">
        <v>2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3</v>
      </c>
      <c r="Z2039">
        <v>11</v>
      </c>
      <c r="AA2039">
        <v>0</v>
      </c>
      <c r="AB2039">
        <v>69</v>
      </c>
      <c r="AC2039" t="str" cm="1">
        <f t="array" ref="AC2039">_xlfn.IFS(AB2039 &lt; 30, "&lt; 30", AB2039 &lt; 40, "30-39", AB2039 &lt; 50, "40-49", AB2039 &gt;= 50, "50+")</f>
        <v>50+</v>
      </c>
      <c r="AD2039">
        <v>2698</v>
      </c>
      <c r="AE2039">
        <v>0</v>
      </c>
      <c r="AF2039">
        <v>0</v>
      </c>
      <c r="AG2039">
        <v>0</v>
      </c>
      <c r="AH2039">
        <v>0</v>
      </c>
      <c r="AI2039">
        <v>1</v>
      </c>
      <c r="AJ2039" t="str" cm="1">
        <f t="array" ref="AJ203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203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39">
        <v>0</v>
      </c>
      <c r="AM2039">
        <v>0</v>
      </c>
      <c r="AN2039">
        <v>1</v>
      </c>
      <c r="AO2039">
        <v>0</v>
      </c>
      <c r="AP2039">
        <v>0</v>
      </c>
      <c r="AQ2039" t="str" cm="1">
        <f t="array" ref="AQ203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39" t="str" cm="1">
        <f t="array" ref="AR203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39">
        <v>886</v>
      </c>
      <c r="AT2039">
        <v>779</v>
      </c>
      <c r="AU2039">
        <v>0</v>
      </c>
      <c r="AV2039">
        <v>1</v>
      </c>
      <c r="AW2039" t="s">
        <v>46</v>
      </c>
      <c r="AX2039" t="s">
        <v>12</v>
      </c>
      <c r="AY2039" t="str">
        <f t="shared" si="280"/>
        <v>Catalog</v>
      </c>
      <c r="AZ2039">
        <v>13</v>
      </c>
      <c r="BA2039" t="s">
        <v>44</v>
      </c>
      <c r="BB2039">
        <f t="shared" si="281"/>
        <v>13</v>
      </c>
      <c r="BC2039">
        <f t="shared" si="282"/>
        <v>993</v>
      </c>
      <c r="BD2039">
        <f t="shared" si="283"/>
        <v>0.99999999999999978</v>
      </c>
      <c r="BE2039">
        <f t="shared" si="284"/>
        <v>5</v>
      </c>
      <c r="BF2039">
        <f t="shared" si="285"/>
        <v>7</v>
      </c>
      <c r="BG2039">
        <f t="shared" si="286"/>
        <v>13</v>
      </c>
      <c r="BH2039">
        <f t="shared" si="287"/>
        <v>3</v>
      </c>
      <c r="BI2039" t="str">
        <f>VLOOKUP(BH2039,'Additional Data'!$E$1:$F$12,2,FALSE)</f>
        <v>At Risk</v>
      </c>
      <c r="BJ2039" t="str">
        <f>IF(G2039 &lt;= 'Additional Data'!$Q$2, "Low", IF(G2039 &lt;= 'Additional Data'!$Q$3, "Medium", "High"))</f>
        <v>High</v>
      </c>
      <c r="BK2039" t="str">
        <f>IF(K2039 &lt;= 'Additional Data'!$V$2, "Low", IF(K2039 &lt;= 'Additional Data'!$V$3, "Medium", "High"))</f>
        <v>High</v>
      </c>
      <c r="BL2039" t="str">
        <f>IF(L2039 &lt;= 'Additional Data'!$AA$2, "Low", IF(L2039 &lt;= 'Additional Data'!$AA$3, "Medium", "High"))</f>
        <v>High</v>
      </c>
      <c r="BM2039">
        <v>2038</v>
      </c>
    </row>
    <row r="2040" spans="1:65" x14ac:dyDescent="0.25">
      <c r="A2040">
        <v>42192</v>
      </c>
      <c r="B2040" t="str">
        <f>IF(A2040 &lt;= 'Additional Data'!$B$2,"Low", IF(A2040 &lt;='Additional Data'!$B$3, "Medium", "High"))</f>
        <v>Medium</v>
      </c>
      <c r="C2040">
        <v>0</v>
      </c>
      <c r="D2040">
        <v>0</v>
      </c>
      <c r="E2040">
        <v>40</v>
      </c>
      <c r="F2040" t="str">
        <f t="shared" si="279"/>
        <v>Mid</v>
      </c>
      <c r="G2040">
        <v>40</v>
      </c>
      <c r="H2040">
        <v>15</v>
      </c>
      <c r="I2040">
        <v>15</v>
      </c>
      <c r="J2040">
        <v>17</v>
      </c>
      <c r="K2040">
        <v>6</v>
      </c>
      <c r="L2040">
        <v>7</v>
      </c>
      <c r="M2040">
        <f>INDEX('Additional Data'!$H$2:$M$2, MATCH(MAX(G2040:L2040), G2040:L2040,0))</f>
        <v>0</v>
      </c>
      <c r="N2040">
        <v>1</v>
      </c>
      <c r="O2040">
        <v>2</v>
      </c>
      <c r="P2040">
        <v>1</v>
      </c>
      <c r="Q2040">
        <v>3</v>
      </c>
      <c r="R2040">
        <v>4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3</v>
      </c>
      <c r="Z2040">
        <v>11</v>
      </c>
      <c r="AA2040">
        <v>0</v>
      </c>
      <c r="AB2040">
        <v>72</v>
      </c>
      <c r="AC2040" t="str" cm="1">
        <f t="array" ref="AC2040">_xlfn.IFS(AB2040 &lt; 30, "&lt; 30", AB2040 &lt; 40, "30-39", AB2040 &lt; 50, "40-49", AB2040 &gt;= 50, "50+")</f>
        <v>50+</v>
      </c>
      <c r="AD2040">
        <v>2455</v>
      </c>
      <c r="AE2040">
        <v>0</v>
      </c>
      <c r="AF2040">
        <v>1</v>
      </c>
      <c r="AG2040">
        <v>0</v>
      </c>
      <c r="AH2040">
        <v>0</v>
      </c>
      <c r="AI2040">
        <v>0</v>
      </c>
      <c r="AJ2040" t="str" cm="1">
        <f t="array" ref="AJ204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4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40">
        <v>0</v>
      </c>
      <c r="AM2040">
        <v>0</v>
      </c>
      <c r="AN2040">
        <v>1</v>
      </c>
      <c r="AO2040">
        <v>0</v>
      </c>
      <c r="AP2040">
        <v>0</v>
      </c>
      <c r="AQ2040" t="str" cm="1">
        <f t="array" ref="AQ204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40" t="str" cm="1">
        <f t="array" ref="AR204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40">
        <v>93</v>
      </c>
      <c r="AT2040">
        <v>86</v>
      </c>
      <c r="AU2040">
        <v>0</v>
      </c>
      <c r="AV2040">
        <v>0</v>
      </c>
      <c r="AW2040" t="s">
        <v>47</v>
      </c>
      <c r="AX2040" t="s">
        <v>13</v>
      </c>
      <c r="AY2040" t="str">
        <f t="shared" si="280"/>
        <v>Store</v>
      </c>
      <c r="AZ2040">
        <v>6</v>
      </c>
      <c r="BA2040" t="s">
        <v>44</v>
      </c>
      <c r="BB2040">
        <f t="shared" si="281"/>
        <v>6</v>
      </c>
      <c r="BC2040">
        <f t="shared" si="282"/>
        <v>100</v>
      </c>
      <c r="BD2040">
        <f t="shared" si="283"/>
        <v>6</v>
      </c>
      <c r="BE2040">
        <f t="shared" si="284"/>
        <v>2</v>
      </c>
      <c r="BF2040">
        <f t="shared" si="285"/>
        <v>3</v>
      </c>
      <c r="BG2040">
        <f t="shared" si="286"/>
        <v>11</v>
      </c>
      <c r="BH2040">
        <f t="shared" si="287"/>
        <v>3</v>
      </c>
      <c r="BI2040" t="str">
        <f>VLOOKUP(BH2040,'Additional Data'!$E$1:$F$12,2,FALSE)</f>
        <v>At Risk</v>
      </c>
      <c r="BJ2040" t="str">
        <f>IF(G2040 &lt;= 'Additional Data'!$Q$2, "Low", IF(G2040 &lt;= 'Additional Data'!$Q$3, "Medium", "High"))</f>
        <v>Medium</v>
      </c>
      <c r="BK2040" t="str">
        <f>IF(K2040 &lt;= 'Additional Data'!$V$2, "Low", IF(K2040 &lt;= 'Additional Data'!$V$3, "Medium", "High"))</f>
        <v>Medium</v>
      </c>
      <c r="BL2040" t="str">
        <f>IF(L2040 &lt;= 'Additional Data'!$AA$2, "Low", IF(L2040 &lt;= 'Additional Data'!$AA$3, "Medium", "High"))</f>
        <v>Low</v>
      </c>
      <c r="BM2040">
        <v>2039</v>
      </c>
    </row>
    <row r="2041" spans="1:65" x14ac:dyDescent="0.25">
      <c r="A2041">
        <v>77610</v>
      </c>
      <c r="B2041" t="str">
        <f>IF(A2041 &lt;= 'Additional Data'!$B$2,"Low", IF(A2041 &lt;='Additional Data'!$B$3, "Medium", "High"))</f>
        <v>High</v>
      </c>
      <c r="C2041">
        <v>0</v>
      </c>
      <c r="D2041">
        <v>1</v>
      </c>
      <c r="E2041">
        <v>70</v>
      </c>
      <c r="F2041" t="str">
        <f t="shared" si="279"/>
        <v>Old</v>
      </c>
      <c r="G2041">
        <v>1245</v>
      </c>
      <c r="H2041">
        <v>33</v>
      </c>
      <c r="I2041">
        <v>332</v>
      </c>
      <c r="J2041">
        <v>21</v>
      </c>
      <c r="K2041">
        <v>33</v>
      </c>
      <c r="L2041">
        <v>16</v>
      </c>
      <c r="M2041">
        <f>INDEX('Additional Data'!$H$2:$M$2, MATCH(MAX(G2041:L2041), G2041:L2041,0))</f>
        <v>0</v>
      </c>
      <c r="N2041">
        <v>2</v>
      </c>
      <c r="O2041">
        <v>4</v>
      </c>
      <c r="P2041">
        <v>7</v>
      </c>
      <c r="Q2041">
        <v>4</v>
      </c>
      <c r="R2041">
        <v>7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3</v>
      </c>
      <c r="Z2041">
        <v>11</v>
      </c>
      <c r="AA2041">
        <v>0</v>
      </c>
      <c r="AB2041">
        <v>68</v>
      </c>
      <c r="AC2041" t="str" cm="1">
        <f t="array" ref="AC2041">_xlfn.IFS(AB2041 &lt; 30, "&lt; 30", AB2041 &lt; 40, "30-39", AB2041 &lt; 50, "40-49", AB2041 &gt;= 50, "50+")</f>
        <v>50+</v>
      </c>
      <c r="AD2041">
        <v>2767</v>
      </c>
      <c r="AE2041">
        <v>0</v>
      </c>
      <c r="AF2041">
        <v>1</v>
      </c>
      <c r="AG2041">
        <v>0</v>
      </c>
      <c r="AH2041">
        <v>0</v>
      </c>
      <c r="AI2041">
        <v>0</v>
      </c>
      <c r="AJ2041" t="str" cm="1">
        <f t="array" ref="AJ204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4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41">
        <v>0</v>
      </c>
      <c r="AM2041">
        <v>0</v>
      </c>
      <c r="AN2041">
        <v>0</v>
      </c>
      <c r="AO2041">
        <v>0</v>
      </c>
      <c r="AP2041">
        <v>1</v>
      </c>
      <c r="AQ2041" t="str" cm="1">
        <f t="array" ref="AQ204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041" t="str" cm="1">
        <f t="array" ref="AR204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41">
        <v>1664</v>
      </c>
      <c r="AT2041">
        <v>1648</v>
      </c>
      <c r="AU2041">
        <v>0</v>
      </c>
      <c r="AV2041">
        <v>1</v>
      </c>
      <c r="AW2041" t="s">
        <v>43</v>
      </c>
      <c r="AX2041" t="s">
        <v>12</v>
      </c>
      <c r="AY2041" t="str">
        <f t="shared" si="280"/>
        <v>Catalog</v>
      </c>
      <c r="AZ2041">
        <v>15</v>
      </c>
      <c r="BA2041" t="s">
        <v>44</v>
      </c>
      <c r="BB2041">
        <f t="shared" si="281"/>
        <v>15</v>
      </c>
      <c r="BC2041">
        <f t="shared" si="282"/>
        <v>1680</v>
      </c>
      <c r="BD2041">
        <f t="shared" si="283"/>
        <v>3.0000000000000004</v>
      </c>
      <c r="BE2041">
        <f t="shared" si="284"/>
        <v>5</v>
      </c>
      <c r="BF2041">
        <f t="shared" si="285"/>
        <v>9</v>
      </c>
      <c r="BG2041">
        <f t="shared" si="286"/>
        <v>17</v>
      </c>
      <c r="BH2041">
        <f t="shared" si="287"/>
        <v>5</v>
      </c>
      <c r="BI2041" t="str">
        <f>VLOOKUP(BH2041,'Additional Data'!$E$1:$F$12,2,FALSE)</f>
        <v>Loyal Customer</v>
      </c>
      <c r="BJ2041" t="str">
        <f>IF(G2041 &lt;= 'Additional Data'!$Q$2, "Low", IF(G2041 &lt;= 'Additional Data'!$Q$3, "Medium", "High"))</f>
        <v>High</v>
      </c>
      <c r="BK2041" t="str">
        <f>IF(K2041 &lt;= 'Additional Data'!$V$2, "Low", IF(K2041 &lt;= 'Additional Data'!$V$3, "Medium", "High"))</f>
        <v>Medium</v>
      </c>
      <c r="BL2041" t="str">
        <f>IF(L2041 &lt;= 'Additional Data'!$AA$2, "Low", IF(L2041 &lt;= 'Additional Data'!$AA$3, "Medium", "High"))</f>
        <v>Medium</v>
      </c>
      <c r="BM2041">
        <v>2040</v>
      </c>
    </row>
    <row r="2042" spans="1:65" x14ac:dyDescent="0.25">
      <c r="A2042">
        <v>31761</v>
      </c>
      <c r="B2042" t="str">
        <f>IF(A2042 &lt;= 'Additional Data'!$B$2,"Low", IF(A2042 &lt;='Additional Data'!$B$3, "Medium", "High"))</f>
        <v>Low</v>
      </c>
      <c r="C2042">
        <v>1</v>
      </c>
      <c r="D2042">
        <v>0</v>
      </c>
      <c r="E2042">
        <v>96</v>
      </c>
      <c r="F2042" t="str">
        <f t="shared" si="279"/>
        <v>Old</v>
      </c>
      <c r="G2042">
        <v>19</v>
      </c>
      <c r="H2042">
        <v>1</v>
      </c>
      <c r="I2042">
        <v>20</v>
      </c>
      <c r="J2042">
        <v>16</v>
      </c>
      <c r="K2042">
        <v>14</v>
      </c>
      <c r="L2042">
        <v>28</v>
      </c>
      <c r="M2042">
        <f>INDEX('Additional Data'!$H$2:$M$2, MATCH(MAX(G2042:L2042), G2042:L2042,0))</f>
        <v>0</v>
      </c>
      <c r="N2042">
        <v>2</v>
      </c>
      <c r="O2042">
        <v>3</v>
      </c>
      <c r="P2042">
        <v>0</v>
      </c>
      <c r="Q2042">
        <v>4</v>
      </c>
      <c r="R2042">
        <v>5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3</v>
      </c>
      <c r="Z2042">
        <v>11</v>
      </c>
      <c r="AA2042">
        <v>0</v>
      </c>
      <c r="AB2042">
        <v>36</v>
      </c>
      <c r="AC2042" t="str" cm="1">
        <f t="array" ref="AC2042">_xlfn.IFS(AB2042 &lt; 30, "&lt; 30", AB2042 &lt; 40, "30-39", AB2042 &lt; 50, "40-49", AB2042 &gt;= 50, "50+")</f>
        <v>30-39</v>
      </c>
      <c r="AD2042">
        <v>2244</v>
      </c>
      <c r="AE2042">
        <v>0</v>
      </c>
      <c r="AF2042">
        <v>1</v>
      </c>
      <c r="AG2042">
        <v>0</v>
      </c>
      <c r="AH2042">
        <v>0</v>
      </c>
      <c r="AI2042">
        <v>0</v>
      </c>
      <c r="AJ2042" t="str" cm="1">
        <f t="array" ref="AJ204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4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42">
        <v>0</v>
      </c>
      <c r="AM2042">
        <v>0</v>
      </c>
      <c r="AN2042">
        <v>1</v>
      </c>
      <c r="AO2042">
        <v>0</v>
      </c>
      <c r="AP2042">
        <v>0</v>
      </c>
      <c r="AQ2042" t="str" cm="1">
        <f t="array" ref="AQ204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42" t="str" cm="1">
        <f t="array" ref="AR204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42">
        <v>70</v>
      </c>
      <c r="AT2042">
        <v>42</v>
      </c>
      <c r="AU2042">
        <v>0</v>
      </c>
      <c r="AV2042">
        <v>1</v>
      </c>
      <c r="AW2042" t="s">
        <v>47</v>
      </c>
      <c r="AX2042" t="s">
        <v>13</v>
      </c>
      <c r="AY2042" t="str">
        <f t="shared" si="280"/>
        <v>Store</v>
      </c>
      <c r="AZ2042">
        <v>7</v>
      </c>
      <c r="BA2042" t="s">
        <v>44</v>
      </c>
      <c r="BB2042">
        <f t="shared" si="281"/>
        <v>7</v>
      </c>
      <c r="BC2042">
        <f t="shared" si="282"/>
        <v>98</v>
      </c>
      <c r="BD2042">
        <f t="shared" si="283"/>
        <v>0.99999999999999978</v>
      </c>
      <c r="BE2042">
        <f t="shared" si="284"/>
        <v>3</v>
      </c>
      <c r="BF2042">
        <f t="shared" si="285"/>
        <v>3</v>
      </c>
      <c r="BG2042">
        <f t="shared" si="286"/>
        <v>7</v>
      </c>
      <c r="BH2042">
        <f t="shared" si="287"/>
        <v>1</v>
      </c>
      <c r="BI2042" t="str">
        <f>VLOOKUP(BH2042,'Additional Data'!$E$1:$F$12,2,FALSE)</f>
        <v>Churned Customer</v>
      </c>
      <c r="BJ2042" t="str">
        <f>IF(G2042 &lt;= 'Additional Data'!$Q$2, "Low", IF(G2042 &lt;= 'Additional Data'!$Q$3, "Medium", "High"))</f>
        <v>Low</v>
      </c>
      <c r="BK2042" t="str">
        <f>IF(K2042 &lt;= 'Additional Data'!$V$2, "Low", IF(K2042 &lt;= 'Additional Data'!$V$3, "Medium", "High"))</f>
        <v>Medium</v>
      </c>
      <c r="BL2042" t="str">
        <f>IF(L2042 &lt;= 'Additional Data'!$AA$2, "Low", IF(L2042 &lt;= 'Additional Data'!$AA$3, "Medium", "High"))</f>
        <v>Medium</v>
      </c>
      <c r="BM2042">
        <v>2041</v>
      </c>
    </row>
    <row r="2043" spans="1:65" x14ac:dyDescent="0.25">
      <c r="A2043">
        <v>34350</v>
      </c>
      <c r="B2043" t="str">
        <f>IF(A2043 &lt;= 'Additional Data'!$B$2,"Low", IF(A2043 &lt;='Additional Data'!$B$3, "Medium", "High"))</f>
        <v>Low</v>
      </c>
      <c r="C2043">
        <v>1</v>
      </c>
      <c r="D2043">
        <v>0</v>
      </c>
      <c r="E2043">
        <v>81</v>
      </c>
      <c r="F2043" t="str">
        <f t="shared" si="279"/>
        <v>Old</v>
      </c>
      <c r="G2043">
        <v>16</v>
      </c>
      <c r="H2043">
        <v>3</v>
      </c>
      <c r="I2043">
        <v>15</v>
      </c>
      <c r="J2043">
        <v>2</v>
      </c>
      <c r="K2043">
        <v>1</v>
      </c>
      <c r="L2043">
        <v>11</v>
      </c>
      <c r="M2043">
        <f>INDEX('Additional Data'!$H$2:$M$2, MATCH(MAX(G2043:L2043), G2043:L2043,0))</f>
        <v>0</v>
      </c>
      <c r="N2043">
        <v>1</v>
      </c>
      <c r="O2043">
        <v>1</v>
      </c>
      <c r="P2043">
        <v>0</v>
      </c>
      <c r="Q2043">
        <v>3</v>
      </c>
      <c r="R2043">
        <v>7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3</v>
      </c>
      <c r="Z2043">
        <v>11</v>
      </c>
      <c r="AA2043">
        <v>0</v>
      </c>
      <c r="AB2043">
        <v>41</v>
      </c>
      <c r="AC2043" t="str" cm="1">
        <f t="array" ref="AC2043">_xlfn.IFS(AB2043 &lt; 30, "&lt; 30", AB2043 &lt; 40, "30-39", AB2043 &lt; 50, "40-49", AB2043 &gt;= 50, "50+")</f>
        <v>40-49</v>
      </c>
      <c r="AD2043">
        <v>2412</v>
      </c>
      <c r="AE2043">
        <v>0</v>
      </c>
      <c r="AF2043">
        <v>0</v>
      </c>
      <c r="AG2043">
        <v>0</v>
      </c>
      <c r="AH2043">
        <v>1</v>
      </c>
      <c r="AI2043">
        <v>0</v>
      </c>
      <c r="AJ2043" t="str" cm="1">
        <f t="array" ref="AJ204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4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43">
        <v>0</v>
      </c>
      <c r="AM2043">
        <v>0</v>
      </c>
      <c r="AN2043">
        <v>1</v>
      </c>
      <c r="AO2043">
        <v>0</v>
      </c>
      <c r="AP2043">
        <v>0</v>
      </c>
      <c r="AQ2043" t="str" cm="1">
        <f t="array" ref="AQ204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43" t="str" cm="1">
        <f t="array" ref="AR204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43">
        <v>37</v>
      </c>
      <c r="AT2043">
        <v>26</v>
      </c>
      <c r="AU2043">
        <v>0</v>
      </c>
      <c r="AV2043">
        <v>1</v>
      </c>
      <c r="AW2043" t="s">
        <v>45</v>
      </c>
      <c r="AX2043" t="s">
        <v>13</v>
      </c>
      <c r="AY2043" t="str">
        <f t="shared" si="280"/>
        <v>Store</v>
      </c>
      <c r="AZ2043">
        <v>4</v>
      </c>
      <c r="BA2043" t="s">
        <v>44</v>
      </c>
      <c r="BB2043">
        <f t="shared" si="281"/>
        <v>4</v>
      </c>
      <c r="BC2043">
        <f t="shared" si="282"/>
        <v>48</v>
      </c>
      <c r="BD2043">
        <f t="shared" si="283"/>
        <v>1.9999999999999996</v>
      </c>
      <c r="BE2043">
        <f t="shared" si="284"/>
        <v>0</v>
      </c>
      <c r="BF2043">
        <f t="shared" si="285"/>
        <v>1</v>
      </c>
      <c r="BG2043">
        <f t="shared" si="286"/>
        <v>2.9999999999999996</v>
      </c>
      <c r="BH2043">
        <f t="shared" si="287"/>
        <v>0</v>
      </c>
      <c r="BI2043" t="str">
        <f>VLOOKUP(BH2043,'Additional Data'!$E$1:$F$12,2,FALSE)</f>
        <v>Churned Customer</v>
      </c>
      <c r="BJ2043" t="str">
        <f>IF(G2043 &lt;= 'Additional Data'!$Q$2, "Low", IF(G2043 &lt;= 'Additional Data'!$Q$3, "Medium", "High"))</f>
        <v>Low</v>
      </c>
      <c r="BK2043" t="str">
        <f>IF(K2043 &lt;= 'Additional Data'!$V$2, "Low", IF(K2043 &lt;= 'Additional Data'!$V$3, "Medium", "High"))</f>
        <v>Low</v>
      </c>
      <c r="BL2043" t="str">
        <f>IF(L2043 &lt;= 'Additional Data'!$AA$2, "Low", IF(L2043 &lt;= 'Additional Data'!$AA$3, "Medium", "High"))</f>
        <v>Medium</v>
      </c>
      <c r="BM2043">
        <v>2042</v>
      </c>
    </row>
    <row r="2044" spans="1:65" x14ac:dyDescent="0.25">
      <c r="A2044">
        <v>54591</v>
      </c>
      <c r="B2044" t="str">
        <f>IF(A2044 &lt;= 'Additional Data'!$B$2,"Low", IF(A2044 &lt;='Additional Data'!$B$3, "Medium", "High"))</f>
        <v>Medium</v>
      </c>
      <c r="C2044">
        <v>0</v>
      </c>
      <c r="D2044">
        <v>1</v>
      </c>
      <c r="E2044">
        <v>63</v>
      </c>
      <c r="F2044" t="str">
        <f t="shared" si="279"/>
        <v>Old</v>
      </c>
      <c r="G2044">
        <v>376</v>
      </c>
      <c r="H2044">
        <v>4</v>
      </c>
      <c r="I2044">
        <v>94</v>
      </c>
      <c r="J2044">
        <v>12</v>
      </c>
      <c r="K2044">
        <v>9</v>
      </c>
      <c r="L2044">
        <v>24</v>
      </c>
      <c r="M2044">
        <f>INDEX('Additional Data'!$H$2:$M$2, MATCH(MAX(G2044:L2044), G2044:L2044,0))</f>
        <v>0</v>
      </c>
      <c r="N2044">
        <v>3</v>
      </c>
      <c r="O2044">
        <v>6</v>
      </c>
      <c r="P2044">
        <v>2</v>
      </c>
      <c r="Q2044">
        <v>8</v>
      </c>
      <c r="R2044">
        <v>5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3</v>
      </c>
      <c r="Z2044">
        <v>11</v>
      </c>
      <c r="AA2044">
        <v>0</v>
      </c>
      <c r="AB2044">
        <v>71</v>
      </c>
      <c r="AC2044" t="str" cm="1">
        <f t="array" ref="AC2044">_xlfn.IFS(AB2044 &lt; 30, "&lt; 30", AB2044 &lt; 40, "30-39", AB2044 &lt; 50, "40-49", AB2044 &gt;= 50, "50+")</f>
        <v>50+</v>
      </c>
      <c r="AD2044">
        <v>2487</v>
      </c>
      <c r="AE2044">
        <v>0</v>
      </c>
      <c r="AF2044">
        <v>0</v>
      </c>
      <c r="AG2044">
        <v>0</v>
      </c>
      <c r="AH2044">
        <v>1</v>
      </c>
      <c r="AI2044">
        <v>0</v>
      </c>
      <c r="AJ2044" t="str" cm="1">
        <f t="array" ref="AJ204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4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44">
        <v>0</v>
      </c>
      <c r="AM2044">
        <v>0</v>
      </c>
      <c r="AN2044">
        <v>1</v>
      </c>
      <c r="AO2044">
        <v>0</v>
      </c>
      <c r="AP2044">
        <v>0</v>
      </c>
      <c r="AQ2044" t="str" cm="1">
        <f t="array" ref="AQ204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44" t="str" cm="1">
        <f t="array" ref="AR204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44">
        <v>495</v>
      </c>
      <c r="AT2044">
        <v>471</v>
      </c>
      <c r="AU2044">
        <v>0</v>
      </c>
      <c r="AV2044">
        <v>1</v>
      </c>
      <c r="AW2044" t="s">
        <v>46</v>
      </c>
      <c r="AX2044" t="s">
        <v>13</v>
      </c>
      <c r="AY2044" t="str">
        <f t="shared" si="280"/>
        <v>Store</v>
      </c>
      <c r="AZ2044">
        <v>16</v>
      </c>
      <c r="BA2044" t="s">
        <v>44</v>
      </c>
      <c r="BB2044">
        <f t="shared" si="281"/>
        <v>16</v>
      </c>
      <c r="BC2044">
        <f t="shared" si="282"/>
        <v>519</v>
      </c>
      <c r="BD2044">
        <f t="shared" si="283"/>
        <v>4</v>
      </c>
      <c r="BE2044">
        <f t="shared" si="284"/>
        <v>6</v>
      </c>
      <c r="BF2044">
        <f t="shared" si="285"/>
        <v>5</v>
      </c>
      <c r="BG2044">
        <f t="shared" si="286"/>
        <v>15</v>
      </c>
      <c r="BH2044">
        <f t="shared" si="287"/>
        <v>4</v>
      </c>
      <c r="BI2044" t="str">
        <f>VLOOKUP(BH2044,'Additional Data'!$E$1:$F$12,2,FALSE)</f>
        <v>At Risk</v>
      </c>
      <c r="BJ2044" t="str">
        <f>IF(G2044 &lt;= 'Additional Data'!$Q$2, "Low", IF(G2044 &lt;= 'Additional Data'!$Q$3, "Medium", "High"))</f>
        <v>Medium</v>
      </c>
      <c r="BK2044" t="str">
        <f>IF(K2044 &lt;= 'Additional Data'!$V$2, "Low", IF(K2044 &lt;= 'Additional Data'!$V$3, "Medium", "High"))</f>
        <v>Medium</v>
      </c>
      <c r="BL2044" t="str">
        <f>IF(L2044 &lt;= 'Additional Data'!$AA$2, "Low", IF(L2044 &lt;= 'Additional Data'!$AA$3, "Medium", "High"))</f>
        <v>Medium</v>
      </c>
      <c r="BM2044">
        <v>2043</v>
      </c>
    </row>
    <row r="2045" spans="1:65" x14ac:dyDescent="0.25">
      <c r="A2045">
        <v>71866</v>
      </c>
      <c r="B2045" t="str">
        <f>IF(A2045 &lt;= 'Additional Data'!$B$2,"Low", IF(A2045 &lt;='Additional Data'!$B$3, "Medium", "High"))</f>
        <v>High</v>
      </c>
      <c r="C2045">
        <v>0</v>
      </c>
      <c r="D2045">
        <v>1</v>
      </c>
      <c r="E2045">
        <v>85</v>
      </c>
      <c r="F2045" t="str">
        <f t="shared" si="279"/>
        <v>Old</v>
      </c>
      <c r="G2045">
        <v>184</v>
      </c>
      <c r="H2045">
        <v>178</v>
      </c>
      <c r="I2045">
        <v>178</v>
      </c>
      <c r="J2045">
        <v>103</v>
      </c>
      <c r="K2045">
        <v>39</v>
      </c>
      <c r="L2045">
        <v>33</v>
      </c>
      <c r="M2045">
        <f>INDEX('Additional Data'!$H$2:$M$2, MATCH(MAX(G2045:L2045), G2045:L2045,0))</f>
        <v>0</v>
      </c>
      <c r="N2045">
        <v>1</v>
      </c>
      <c r="O2045">
        <v>6</v>
      </c>
      <c r="P2045">
        <v>3</v>
      </c>
      <c r="Q2045">
        <v>10</v>
      </c>
      <c r="R2045">
        <v>3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3</v>
      </c>
      <c r="Z2045">
        <v>11</v>
      </c>
      <c r="AA2045">
        <v>0</v>
      </c>
      <c r="AB2045">
        <v>64</v>
      </c>
      <c r="AC2045" t="str" cm="1">
        <f t="array" ref="AC2045">_xlfn.IFS(AB2045 &lt; 30, "&lt; 30", AB2045 &lt; 40, "30-39", AB2045 &lt; 50, "40-49", AB2045 &gt;= 50, "50+")</f>
        <v>50+</v>
      </c>
      <c r="AD2045">
        <v>2345</v>
      </c>
      <c r="AE2045">
        <v>0</v>
      </c>
      <c r="AF2045">
        <v>1</v>
      </c>
      <c r="AG2045">
        <v>0</v>
      </c>
      <c r="AH2045">
        <v>0</v>
      </c>
      <c r="AI2045">
        <v>0</v>
      </c>
      <c r="AJ2045" t="str" cm="1">
        <f t="array" ref="AJ204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4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45">
        <v>0</v>
      </c>
      <c r="AM2045">
        <v>0</v>
      </c>
      <c r="AN2045">
        <v>1</v>
      </c>
      <c r="AO2045">
        <v>0</v>
      </c>
      <c r="AP2045">
        <v>0</v>
      </c>
      <c r="AQ2045" t="str" cm="1">
        <f t="array" ref="AQ204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45" t="str" cm="1">
        <f t="array" ref="AR204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45">
        <v>682</v>
      </c>
      <c r="AT2045">
        <v>649</v>
      </c>
      <c r="AU2045">
        <v>0</v>
      </c>
      <c r="AV2045">
        <v>1</v>
      </c>
      <c r="AW2045" t="s">
        <v>46</v>
      </c>
      <c r="AX2045" t="s">
        <v>13</v>
      </c>
      <c r="AY2045" t="str">
        <f t="shared" si="280"/>
        <v>Store</v>
      </c>
      <c r="AZ2045">
        <v>19</v>
      </c>
      <c r="BA2045" t="s">
        <v>44</v>
      </c>
      <c r="BB2045">
        <f t="shared" si="281"/>
        <v>19</v>
      </c>
      <c r="BC2045">
        <f t="shared" si="282"/>
        <v>715</v>
      </c>
      <c r="BD2045">
        <f t="shared" si="283"/>
        <v>1.9999999999999996</v>
      </c>
      <c r="BE2045">
        <f t="shared" si="284"/>
        <v>7</v>
      </c>
      <c r="BF2045">
        <f t="shared" si="285"/>
        <v>6</v>
      </c>
      <c r="BG2045">
        <f t="shared" si="286"/>
        <v>15</v>
      </c>
      <c r="BH2045">
        <f t="shared" si="287"/>
        <v>4</v>
      </c>
      <c r="BI2045" t="str">
        <f>VLOOKUP(BH2045,'Additional Data'!$E$1:$F$12,2,FALSE)</f>
        <v>At Risk</v>
      </c>
      <c r="BJ2045" t="str">
        <f>IF(G2045 &lt;= 'Additional Data'!$Q$2, "Low", IF(G2045 &lt;= 'Additional Data'!$Q$3, "Medium", "High"))</f>
        <v>Medium</v>
      </c>
      <c r="BK2045" t="str">
        <f>IF(K2045 &lt;= 'Additional Data'!$V$2, "Low", IF(K2045 &lt;= 'Additional Data'!$V$3, "Medium", "High"))</f>
        <v>High</v>
      </c>
      <c r="BL2045" t="str">
        <f>IF(L2045 &lt;= 'Additional Data'!$AA$2, "Low", IF(L2045 &lt;= 'Additional Data'!$AA$3, "Medium", "High"))</f>
        <v>Medium</v>
      </c>
      <c r="BM2045">
        <v>2044</v>
      </c>
    </row>
    <row r="2046" spans="1:65" x14ac:dyDescent="0.25">
      <c r="A2046">
        <v>25293</v>
      </c>
      <c r="B2046" t="str">
        <f>IF(A2046 &lt;= 'Additional Data'!$B$2,"Low", IF(A2046 &lt;='Additional Data'!$B$3, "Medium", "High"))</f>
        <v>Low</v>
      </c>
      <c r="C2046">
        <v>1</v>
      </c>
      <c r="D2046">
        <v>0</v>
      </c>
      <c r="E2046">
        <v>51</v>
      </c>
      <c r="F2046" t="str">
        <f t="shared" si="279"/>
        <v>Mid</v>
      </c>
      <c r="G2046">
        <v>15</v>
      </c>
      <c r="H2046">
        <v>0</v>
      </c>
      <c r="I2046">
        <v>11</v>
      </c>
      <c r="J2046">
        <v>0</v>
      </c>
      <c r="K2046">
        <v>2</v>
      </c>
      <c r="L2046">
        <v>9</v>
      </c>
      <c r="M2046">
        <f>INDEX('Additional Data'!$H$2:$M$2, MATCH(MAX(G2046:L2046), G2046:L2046,0))</f>
        <v>0</v>
      </c>
      <c r="N2046">
        <v>1</v>
      </c>
      <c r="O2046">
        <v>1</v>
      </c>
      <c r="P2046">
        <v>1</v>
      </c>
      <c r="Q2046">
        <v>2</v>
      </c>
      <c r="R2046">
        <v>8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3</v>
      </c>
      <c r="Z2046">
        <v>11</v>
      </c>
      <c r="AA2046">
        <v>0</v>
      </c>
      <c r="AB2046">
        <v>51</v>
      </c>
      <c r="AC2046" t="str" cm="1">
        <f t="array" ref="AC2046">_xlfn.IFS(AB2046 &lt; 30, "&lt; 30", AB2046 &lt; 40, "30-39", AB2046 &lt; 50, "40-49", AB2046 &gt;= 50, "50+")</f>
        <v>50+</v>
      </c>
      <c r="AD2046">
        <v>2446</v>
      </c>
      <c r="AE2046">
        <v>0</v>
      </c>
      <c r="AF2046">
        <v>1</v>
      </c>
      <c r="AG2046">
        <v>0</v>
      </c>
      <c r="AH2046">
        <v>0</v>
      </c>
      <c r="AI2046">
        <v>0</v>
      </c>
      <c r="AJ2046" t="str" cm="1">
        <f t="array" ref="AJ204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4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46">
        <v>0</v>
      </c>
      <c r="AM2046">
        <v>0</v>
      </c>
      <c r="AN2046">
        <v>1</v>
      </c>
      <c r="AO2046">
        <v>0</v>
      </c>
      <c r="AP2046">
        <v>0</v>
      </c>
      <c r="AQ2046" t="str" cm="1">
        <f t="array" ref="AQ204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46" t="str" cm="1">
        <f t="array" ref="AR204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46">
        <v>28</v>
      </c>
      <c r="AT2046">
        <v>19</v>
      </c>
      <c r="AU2046">
        <v>0</v>
      </c>
      <c r="AV2046">
        <v>1</v>
      </c>
      <c r="AW2046" t="s">
        <v>45</v>
      </c>
      <c r="AX2046" t="s">
        <v>13</v>
      </c>
      <c r="AY2046" t="str">
        <f t="shared" si="280"/>
        <v>Store</v>
      </c>
      <c r="AZ2046">
        <v>4</v>
      </c>
      <c r="BA2046" t="s">
        <v>44</v>
      </c>
      <c r="BB2046">
        <f t="shared" si="281"/>
        <v>4</v>
      </c>
      <c r="BC2046">
        <f t="shared" si="282"/>
        <v>37</v>
      </c>
      <c r="BD2046">
        <f t="shared" si="283"/>
        <v>5</v>
      </c>
      <c r="BE2046">
        <f t="shared" si="284"/>
        <v>0</v>
      </c>
      <c r="BF2046">
        <f t="shared" si="285"/>
        <v>1</v>
      </c>
      <c r="BG2046">
        <f t="shared" si="286"/>
        <v>6</v>
      </c>
      <c r="BH2046">
        <f t="shared" si="287"/>
        <v>0</v>
      </c>
      <c r="BI2046" t="str">
        <f>VLOOKUP(BH2046,'Additional Data'!$E$1:$F$12,2,FALSE)</f>
        <v>Churned Customer</v>
      </c>
      <c r="BJ2046" t="str">
        <f>IF(G2046 &lt;= 'Additional Data'!$Q$2, "Low", IF(G2046 &lt;= 'Additional Data'!$Q$3, "Medium", "High"))</f>
        <v>Low</v>
      </c>
      <c r="BK2046" t="str">
        <f>IF(K2046 &lt;= 'Additional Data'!$V$2, "Low", IF(K2046 &lt;= 'Additional Data'!$V$3, "Medium", "High"))</f>
        <v>Medium</v>
      </c>
      <c r="BL2046" t="str">
        <f>IF(L2046 &lt;= 'Additional Data'!$AA$2, "Low", IF(L2046 &lt;= 'Additional Data'!$AA$3, "Medium", "High"))</f>
        <v>Low</v>
      </c>
      <c r="BM2046">
        <v>2045</v>
      </c>
    </row>
    <row r="2047" spans="1:65" x14ac:dyDescent="0.25">
      <c r="A2047">
        <v>42000</v>
      </c>
      <c r="B2047" t="str">
        <f>IF(A2047 &lt;= 'Additional Data'!$B$2,"Low", IF(A2047 &lt;='Additional Data'!$B$3, "Medium", "High"))</f>
        <v>Medium</v>
      </c>
      <c r="C2047">
        <v>0</v>
      </c>
      <c r="D2047">
        <v>0</v>
      </c>
      <c r="E2047">
        <v>23</v>
      </c>
      <c r="F2047" t="str">
        <f t="shared" si="279"/>
        <v>Recent</v>
      </c>
      <c r="G2047">
        <v>124</v>
      </c>
      <c r="H2047">
        <v>83</v>
      </c>
      <c r="I2047">
        <v>267</v>
      </c>
      <c r="J2047">
        <v>85</v>
      </c>
      <c r="K2047">
        <v>59</v>
      </c>
      <c r="L2047">
        <v>35</v>
      </c>
      <c r="M2047">
        <f>INDEX('Additional Data'!$H$2:$M$2, MATCH(MAX(G2047:L2047), G2047:L2047,0))</f>
        <v>0</v>
      </c>
      <c r="N2047">
        <v>2</v>
      </c>
      <c r="O2047">
        <v>5</v>
      </c>
      <c r="P2047">
        <v>2</v>
      </c>
      <c r="Q2047">
        <v>11</v>
      </c>
      <c r="R2047">
        <v>5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3</v>
      </c>
      <c r="Z2047">
        <v>11</v>
      </c>
      <c r="AA2047">
        <v>1</v>
      </c>
      <c r="AB2047">
        <v>33</v>
      </c>
      <c r="AC2047" t="str" cm="1">
        <f t="array" ref="AC2047">_xlfn.IFS(AB2047 &lt; 30, "&lt; 30", AB2047 &lt; 40, "30-39", AB2047 &lt; 50, "40-49", AB2047 &gt;= 50, "50+")</f>
        <v>30-39</v>
      </c>
      <c r="AD2047">
        <v>2694</v>
      </c>
      <c r="AE2047">
        <v>0</v>
      </c>
      <c r="AF2047">
        <v>0</v>
      </c>
      <c r="AG2047">
        <v>1</v>
      </c>
      <c r="AH2047">
        <v>0</v>
      </c>
      <c r="AI2047">
        <v>0</v>
      </c>
      <c r="AJ2047" t="str" cm="1">
        <f t="array" ref="AJ204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04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47">
        <v>0</v>
      </c>
      <c r="AM2047">
        <v>0</v>
      </c>
      <c r="AN2047">
        <v>0</v>
      </c>
      <c r="AO2047">
        <v>0</v>
      </c>
      <c r="AP2047">
        <v>1</v>
      </c>
      <c r="AQ2047" t="str" cm="1">
        <f t="array" ref="AQ204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047" t="str" cm="1">
        <f t="array" ref="AR204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47">
        <v>618</v>
      </c>
      <c r="AT2047">
        <v>583</v>
      </c>
      <c r="AU2047">
        <v>0</v>
      </c>
      <c r="AV2047">
        <v>0</v>
      </c>
      <c r="AW2047" t="s">
        <v>46</v>
      </c>
      <c r="AX2047" t="s">
        <v>13</v>
      </c>
      <c r="AY2047" t="str">
        <f t="shared" si="280"/>
        <v>Store</v>
      </c>
      <c r="AZ2047">
        <v>18</v>
      </c>
      <c r="BA2047" t="s">
        <v>44</v>
      </c>
      <c r="BB2047">
        <f t="shared" si="281"/>
        <v>18</v>
      </c>
      <c r="BC2047">
        <f t="shared" si="282"/>
        <v>653</v>
      </c>
      <c r="BD2047">
        <f t="shared" si="283"/>
        <v>8</v>
      </c>
      <c r="BE2047">
        <f t="shared" si="284"/>
        <v>7</v>
      </c>
      <c r="BF2047">
        <f t="shared" si="285"/>
        <v>6</v>
      </c>
      <c r="BG2047">
        <f t="shared" si="286"/>
        <v>21</v>
      </c>
      <c r="BH2047">
        <f t="shared" si="287"/>
        <v>8</v>
      </c>
      <c r="BI2047" t="str">
        <f>VLOOKUP(BH2047,'Additional Data'!$E$1:$F$12,2,FALSE)</f>
        <v>Top Customer</v>
      </c>
      <c r="BJ2047" t="str">
        <f>IF(G2047 &lt;= 'Additional Data'!$Q$2, "Low", IF(G2047 &lt;= 'Additional Data'!$Q$3, "Medium", "High"))</f>
        <v>Medium</v>
      </c>
      <c r="BK2047" t="str">
        <f>IF(K2047 &lt;= 'Additional Data'!$V$2, "Low", IF(K2047 &lt;= 'Additional Data'!$V$3, "Medium", "High"))</f>
        <v>High</v>
      </c>
      <c r="BL2047" t="str">
        <f>IF(L2047 &lt;= 'Additional Data'!$AA$2, "Low", IF(L2047 &lt;= 'Additional Data'!$AA$3, "Medium", "High"))</f>
        <v>Medium</v>
      </c>
      <c r="BM2047">
        <v>2046</v>
      </c>
    </row>
    <row r="2048" spans="1:65" x14ac:dyDescent="0.25">
      <c r="A2048">
        <v>69520</v>
      </c>
      <c r="B2048" t="str">
        <f>IF(A2048 &lt;= 'Additional Data'!$B$2,"Low", IF(A2048 &lt;='Additional Data'!$B$3, "Medium", "High"))</f>
        <v>High</v>
      </c>
      <c r="C2048">
        <v>0</v>
      </c>
      <c r="D2048">
        <v>0</v>
      </c>
      <c r="E2048">
        <v>95</v>
      </c>
      <c r="F2048" t="str">
        <f t="shared" si="279"/>
        <v>Old</v>
      </c>
      <c r="G2048">
        <v>627</v>
      </c>
      <c r="H2048">
        <v>120</v>
      </c>
      <c r="I2048">
        <v>414</v>
      </c>
      <c r="J2048">
        <v>121</v>
      </c>
      <c r="K2048">
        <v>80</v>
      </c>
      <c r="L2048">
        <v>93</v>
      </c>
      <c r="M2048">
        <f>INDEX('Additional Data'!$H$2:$M$2, MATCH(MAX(G2048:L2048), G2048:L2048,0))</f>
        <v>0</v>
      </c>
      <c r="N2048">
        <v>1</v>
      </c>
      <c r="O2048">
        <v>9</v>
      </c>
      <c r="P2048">
        <v>6</v>
      </c>
      <c r="Q2048">
        <v>5</v>
      </c>
      <c r="R2048">
        <v>5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3</v>
      </c>
      <c r="Z2048">
        <v>11</v>
      </c>
      <c r="AA2048">
        <v>0</v>
      </c>
      <c r="AB2048">
        <v>37</v>
      </c>
      <c r="AC2048" t="str" cm="1">
        <f t="array" ref="AC2048">_xlfn.IFS(AB2048 &lt; 30, "&lt; 30", AB2048 &lt; 40, "30-39", AB2048 &lt; 50, "40-49", AB2048 &gt;= 50, "50+")</f>
        <v>30-39</v>
      </c>
      <c r="AD2048">
        <v>2516</v>
      </c>
      <c r="AE2048">
        <v>0</v>
      </c>
      <c r="AF2048">
        <v>1</v>
      </c>
      <c r="AG2048">
        <v>0</v>
      </c>
      <c r="AH2048">
        <v>0</v>
      </c>
      <c r="AI2048">
        <v>0</v>
      </c>
      <c r="AJ2048" t="str" cm="1">
        <f t="array" ref="AJ204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4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48">
        <v>0</v>
      </c>
      <c r="AM2048">
        <v>0</v>
      </c>
      <c r="AN2048">
        <v>1</v>
      </c>
      <c r="AO2048">
        <v>0</v>
      </c>
      <c r="AP2048">
        <v>0</v>
      </c>
      <c r="AQ2048" t="str" cm="1">
        <f t="array" ref="AQ204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48" t="str" cm="1">
        <f t="array" ref="AR204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48">
        <v>1362</v>
      </c>
      <c r="AT2048">
        <v>1269</v>
      </c>
      <c r="AU2048">
        <v>0</v>
      </c>
      <c r="AV2048">
        <v>0</v>
      </c>
      <c r="AW2048" t="s">
        <v>43</v>
      </c>
      <c r="AX2048" t="s">
        <v>11</v>
      </c>
      <c r="AY2048" t="str">
        <f t="shared" si="280"/>
        <v>Web</v>
      </c>
      <c r="AZ2048">
        <v>20</v>
      </c>
      <c r="BA2048" t="s">
        <v>44</v>
      </c>
      <c r="BB2048">
        <f t="shared" si="281"/>
        <v>20</v>
      </c>
      <c r="BC2048">
        <f t="shared" si="282"/>
        <v>1455</v>
      </c>
      <c r="BD2048">
        <f t="shared" si="283"/>
        <v>0.99999999999999978</v>
      </c>
      <c r="BE2048">
        <f t="shared" si="284"/>
        <v>7</v>
      </c>
      <c r="BF2048">
        <f t="shared" si="285"/>
        <v>8</v>
      </c>
      <c r="BG2048">
        <f t="shared" si="286"/>
        <v>16</v>
      </c>
      <c r="BH2048">
        <f t="shared" si="287"/>
        <v>5</v>
      </c>
      <c r="BI2048" t="str">
        <f>VLOOKUP(BH2048,'Additional Data'!$E$1:$F$12,2,FALSE)</f>
        <v>Loyal Customer</v>
      </c>
      <c r="BJ2048" t="str">
        <f>IF(G2048 &lt;= 'Additional Data'!$Q$2, "Low", IF(G2048 &lt;= 'Additional Data'!$Q$3, "Medium", "High"))</f>
        <v>High</v>
      </c>
      <c r="BK2048" t="str">
        <f>IF(K2048 &lt;= 'Additional Data'!$V$2, "Low", IF(K2048 &lt;= 'Additional Data'!$V$3, "Medium", "High"))</f>
        <v>High</v>
      </c>
      <c r="BL2048" t="str">
        <f>IF(L2048 &lt;= 'Additional Data'!$AA$2, "Low", IF(L2048 &lt;= 'Additional Data'!$AA$3, "Medium", "High"))</f>
        <v>High</v>
      </c>
      <c r="BM2048">
        <v>2047</v>
      </c>
    </row>
    <row r="2049" spans="1:65" x14ac:dyDescent="0.25">
      <c r="A2049">
        <v>64713</v>
      </c>
      <c r="B2049" t="str">
        <f>IF(A2049 &lt;= 'Additional Data'!$B$2,"Low", IF(A2049 &lt;='Additional Data'!$B$3, "Medium", "High"))</f>
        <v>Medium</v>
      </c>
      <c r="C2049">
        <v>1</v>
      </c>
      <c r="D2049">
        <v>0</v>
      </c>
      <c r="E2049">
        <v>11</v>
      </c>
      <c r="F2049" t="str">
        <f t="shared" si="279"/>
        <v>Recent</v>
      </c>
      <c r="G2049">
        <v>180</v>
      </c>
      <c r="H2049">
        <v>60</v>
      </c>
      <c r="I2049">
        <v>241</v>
      </c>
      <c r="J2049">
        <v>13</v>
      </c>
      <c r="K2049">
        <v>54</v>
      </c>
      <c r="L2049">
        <v>54</v>
      </c>
      <c r="M2049">
        <f>INDEX('Additional Data'!$H$2:$M$2, MATCH(MAX(G2049:L2049), G2049:L2049,0))</f>
        <v>0</v>
      </c>
      <c r="N2049">
        <v>2</v>
      </c>
      <c r="O2049">
        <v>5</v>
      </c>
      <c r="P2049">
        <v>5</v>
      </c>
      <c r="Q2049">
        <v>7</v>
      </c>
      <c r="R2049">
        <v>4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3</v>
      </c>
      <c r="Z2049">
        <v>11</v>
      </c>
      <c r="AA2049">
        <v>1</v>
      </c>
      <c r="AB2049">
        <v>50</v>
      </c>
      <c r="AC2049" t="str" cm="1">
        <f t="array" ref="AC2049">_xlfn.IFS(AB2049 &lt; 30, "&lt; 30", AB2049 &lt; 40, "30-39", AB2049 &lt; 50, "40-49", AB2049 &gt;= 50, "50+")</f>
        <v>50+</v>
      </c>
      <c r="AD2049">
        <v>2301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 t="str" cm="1">
        <f t="array" ref="AJ204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04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49">
        <v>0</v>
      </c>
      <c r="AM2049">
        <v>0</v>
      </c>
      <c r="AN2049">
        <v>1</v>
      </c>
      <c r="AO2049">
        <v>0</v>
      </c>
      <c r="AP2049">
        <v>0</v>
      </c>
      <c r="AQ2049" t="str" cm="1">
        <f t="array" ref="AQ204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49" t="str" cm="1">
        <f t="array" ref="AR204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49">
        <v>548</v>
      </c>
      <c r="AT2049">
        <v>494</v>
      </c>
      <c r="AU2049">
        <v>0</v>
      </c>
      <c r="AV2049">
        <v>1</v>
      </c>
      <c r="AW2049" t="s">
        <v>46</v>
      </c>
      <c r="AX2049" t="s">
        <v>13</v>
      </c>
      <c r="AY2049" t="str">
        <f t="shared" si="280"/>
        <v>Store</v>
      </c>
      <c r="AZ2049">
        <v>17</v>
      </c>
      <c r="BA2049" t="s">
        <v>44</v>
      </c>
      <c r="BB2049">
        <f t="shared" si="281"/>
        <v>17</v>
      </c>
      <c r="BC2049">
        <f t="shared" si="282"/>
        <v>602</v>
      </c>
      <c r="BD2049">
        <f t="shared" si="283"/>
        <v>9</v>
      </c>
      <c r="BE2049">
        <f t="shared" si="284"/>
        <v>6</v>
      </c>
      <c r="BF2049">
        <f t="shared" si="285"/>
        <v>5</v>
      </c>
      <c r="BG2049">
        <f t="shared" si="286"/>
        <v>20</v>
      </c>
      <c r="BH2049">
        <f t="shared" si="287"/>
        <v>7</v>
      </c>
      <c r="BI2049" t="str">
        <f>VLOOKUP(BH2049,'Additional Data'!$E$1:$F$12,2,FALSE)</f>
        <v>Loyal Customer</v>
      </c>
      <c r="BJ2049" t="str">
        <f>IF(G2049 &lt;= 'Additional Data'!$Q$2, "Low", IF(G2049 &lt;= 'Additional Data'!$Q$3, "Medium", "High"))</f>
        <v>Medium</v>
      </c>
      <c r="BK2049" t="str">
        <f>IF(K2049 &lt;= 'Additional Data'!$V$2, "Low", IF(K2049 &lt;= 'Additional Data'!$V$3, "Medium", "High"))</f>
        <v>High</v>
      </c>
      <c r="BL2049" t="str">
        <f>IF(L2049 &lt;= 'Additional Data'!$AA$2, "Low", IF(L2049 &lt;= 'Additional Data'!$AA$3, "Medium", "High"))</f>
        <v>Medium</v>
      </c>
      <c r="BM2049">
        <v>2048</v>
      </c>
    </row>
    <row r="2050" spans="1:65" x14ac:dyDescent="0.25">
      <c r="A2050">
        <v>27889</v>
      </c>
      <c r="B2050" t="str">
        <f>IF(A2050 &lt;= 'Additional Data'!$B$2,"Low", IF(A2050 &lt;='Additional Data'!$B$3, "Medium", "High"))</f>
        <v>Low</v>
      </c>
      <c r="C2050">
        <v>1</v>
      </c>
      <c r="D2050">
        <v>0</v>
      </c>
      <c r="E2050">
        <v>42</v>
      </c>
      <c r="F2050" t="str">
        <f t="shared" ref="F2050:F2113" si="288">IF(E2050&lt;=7,"Very Recent",IF(E2050&lt;=30,"Recent",IF(E2050&lt;=60,"Mid","Old")))</f>
        <v>Mid</v>
      </c>
      <c r="G2050">
        <v>14</v>
      </c>
      <c r="H2050">
        <v>0</v>
      </c>
      <c r="I2050">
        <v>4</v>
      </c>
      <c r="J2050">
        <v>0</v>
      </c>
      <c r="K2050">
        <v>0</v>
      </c>
      <c r="L2050">
        <v>8</v>
      </c>
      <c r="M2050">
        <f>INDEX('Additional Data'!$H$2:$M$2, MATCH(MAX(G2050:L2050), G2050:L2050,0))</f>
        <v>0</v>
      </c>
      <c r="N2050">
        <v>1</v>
      </c>
      <c r="O2050">
        <v>1</v>
      </c>
      <c r="P2050">
        <v>1</v>
      </c>
      <c r="Q2050">
        <v>2</v>
      </c>
      <c r="R2050">
        <v>6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3</v>
      </c>
      <c r="Z2050">
        <v>11</v>
      </c>
      <c r="AA2050">
        <v>0</v>
      </c>
      <c r="AB2050">
        <v>43</v>
      </c>
      <c r="AC2050" t="str" cm="1">
        <f t="array" ref="AC2050">_xlfn.IFS(AB2050 &lt; 30, "&lt; 30", AB2050 &lt; 40, "30-39", AB2050 &lt; 50, "40-49", AB2050 &gt;= 50, "50+")</f>
        <v>40-49</v>
      </c>
      <c r="AD2050">
        <v>2518</v>
      </c>
      <c r="AE2050">
        <v>0</v>
      </c>
      <c r="AF2050">
        <v>1</v>
      </c>
      <c r="AG2050">
        <v>0</v>
      </c>
      <c r="AH2050">
        <v>0</v>
      </c>
      <c r="AI2050">
        <v>0</v>
      </c>
      <c r="AJ2050" t="str" cm="1">
        <f t="array" ref="AJ205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5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50">
        <v>0</v>
      </c>
      <c r="AM2050">
        <v>0</v>
      </c>
      <c r="AN2050">
        <v>0</v>
      </c>
      <c r="AO2050">
        <v>1</v>
      </c>
      <c r="AP2050">
        <v>0</v>
      </c>
      <c r="AQ2050" t="str" cm="1">
        <f t="array" ref="AQ205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050" t="str" cm="1">
        <f t="array" ref="AR205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50">
        <v>18</v>
      </c>
      <c r="AT2050">
        <v>10</v>
      </c>
      <c r="AU2050">
        <v>0</v>
      </c>
      <c r="AV2050">
        <v>1</v>
      </c>
      <c r="AW2050" t="s">
        <v>45</v>
      </c>
      <c r="AX2050" t="s">
        <v>13</v>
      </c>
      <c r="AY2050" t="str">
        <f t="shared" ref="AY2050:AY2113" si="289">IF(AND(O2050 &gt;= P2050, O2050 &gt;= Q2050), "Web", IF(AND(P2050 &gt;= O2050, P2050 &gt;= Q2050), "Catalog", "Store"))</f>
        <v>Store</v>
      </c>
      <c r="AZ2050">
        <v>4</v>
      </c>
      <c r="BA2050" t="s">
        <v>44</v>
      </c>
      <c r="BB2050">
        <f t="shared" ref="BB2050:BB2113" si="290">SUM(O2050:Q2050)</f>
        <v>4</v>
      </c>
      <c r="BC2050">
        <f t="shared" ref="BC2050:BC2113" si="291">SUM(G2050:L2050)</f>
        <v>26</v>
      </c>
      <c r="BD2050">
        <f t="shared" ref="BD2050:BD2113" si="292">(1-_xlfn.PERCENTRANK.INC($E:$E,E2050,1))*10</f>
        <v>6</v>
      </c>
      <c r="BE2050">
        <f t="shared" ref="BE2050:BE2113" si="293">_xlfn.PERCENTRANK.INC($BB:$BB,BB2050,1)*10</f>
        <v>0</v>
      </c>
      <c r="BF2050">
        <f t="shared" ref="BF2050:BF2113" si="294">_xlfn.PERCENTRANK.INC($BC:$BC,BC2050,1)*10</f>
        <v>0</v>
      </c>
      <c r="BG2050">
        <f t="shared" ref="BG2050:BG2113" si="295">SUM(BD2050:BF2050)</f>
        <v>6</v>
      </c>
      <c r="BH2050">
        <f t="shared" ref="BH2050:BH2113" si="296">_xlfn.PERCENTRANK.INC($BG:$BG,BG2050,1)*10</f>
        <v>0</v>
      </c>
      <c r="BI2050" t="str">
        <f>VLOOKUP(BH2050,'Additional Data'!$E$1:$F$12,2,FALSE)</f>
        <v>Churned Customer</v>
      </c>
      <c r="BJ2050" t="str">
        <f>IF(G2050 &lt;= 'Additional Data'!$Q$2, "Low", IF(G2050 &lt;= 'Additional Data'!$Q$3, "Medium", "High"))</f>
        <v>Low</v>
      </c>
      <c r="BK2050" t="str">
        <f>IF(K2050 &lt;= 'Additional Data'!$V$2, "Low", IF(K2050 &lt;= 'Additional Data'!$V$3, "Medium", "High"))</f>
        <v>Low</v>
      </c>
      <c r="BL2050" t="str">
        <f>IF(L2050 &lt;= 'Additional Data'!$AA$2, "Low", IF(L2050 &lt;= 'Additional Data'!$AA$3, "Medium", "High"))</f>
        <v>Low</v>
      </c>
      <c r="BM2050">
        <v>2049</v>
      </c>
    </row>
    <row r="2051" spans="1:65" x14ac:dyDescent="0.25">
      <c r="A2051">
        <v>22123</v>
      </c>
      <c r="B2051" t="str">
        <f>IF(A2051 &lt;= 'Additional Data'!$B$2,"Low", IF(A2051 &lt;='Additional Data'!$B$3, "Medium", "High"))</f>
        <v>Low</v>
      </c>
      <c r="C2051">
        <v>0</v>
      </c>
      <c r="D2051">
        <v>0</v>
      </c>
      <c r="E2051">
        <v>77</v>
      </c>
      <c r="F2051" t="str">
        <f t="shared" si="288"/>
        <v>Old</v>
      </c>
      <c r="G2051">
        <v>3</v>
      </c>
      <c r="H2051">
        <v>3</v>
      </c>
      <c r="I2051">
        <v>24</v>
      </c>
      <c r="J2051">
        <v>34</v>
      </c>
      <c r="K2051">
        <v>7</v>
      </c>
      <c r="L2051">
        <v>31</v>
      </c>
      <c r="M2051">
        <f>INDEX('Additional Data'!$H$2:$M$2, MATCH(MAX(G2051:L2051), G2051:L2051,0))</f>
        <v>0</v>
      </c>
      <c r="N2051">
        <v>1</v>
      </c>
      <c r="O2051">
        <v>2</v>
      </c>
      <c r="P2051">
        <v>1</v>
      </c>
      <c r="Q2051">
        <v>3</v>
      </c>
      <c r="R2051">
        <v>5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3</v>
      </c>
      <c r="Z2051">
        <v>11</v>
      </c>
      <c r="AA2051">
        <v>0</v>
      </c>
      <c r="AB2051">
        <v>60</v>
      </c>
      <c r="AC2051" t="str" cm="1">
        <f t="array" ref="AC2051">_xlfn.IFS(AB2051 &lt; 30, "&lt; 30", AB2051 &lt; 40, "30-39", AB2051 &lt; 50, "40-49", AB2051 &gt;= 50, "50+")</f>
        <v>50+</v>
      </c>
      <c r="AD2051">
        <v>2253</v>
      </c>
      <c r="AE2051">
        <v>0</v>
      </c>
      <c r="AF2051">
        <v>0</v>
      </c>
      <c r="AG2051">
        <v>0</v>
      </c>
      <c r="AH2051">
        <v>0</v>
      </c>
      <c r="AI2051">
        <v>1</v>
      </c>
      <c r="AJ2051" t="str" cm="1">
        <f t="array" ref="AJ205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205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51">
        <v>0</v>
      </c>
      <c r="AM2051">
        <v>1</v>
      </c>
      <c r="AN2051">
        <v>0</v>
      </c>
      <c r="AO2051">
        <v>0</v>
      </c>
      <c r="AP2051">
        <v>0</v>
      </c>
      <c r="AQ2051" t="str" cm="1">
        <f t="array" ref="AQ205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2051" t="str" cm="1">
        <f t="array" ref="AR205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051">
        <v>71</v>
      </c>
      <c r="AT2051">
        <v>40</v>
      </c>
      <c r="AU2051">
        <v>0</v>
      </c>
      <c r="AV2051">
        <v>0</v>
      </c>
      <c r="AW2051" t="s">
        <v>47</v>
      </c>
      <c r="AX2051" t="s">
        <v>13</v>
      </c>
      <c r="AY2051" t="str">
        <f t="shared" si="289"/>
        <v>Store</v>
      </c>
      <c r="AZ2051">
        <v>6</v>
      </c>
      <c r="BA2051" t="s">
        <v>44</v>
      </c>
      <c r="BB2051">
        <f t="shared" si="290"/>
        <v>6</v>
      </c>
      <c r="BC2051">
        <f t="shared" si="291"/>
        <v>102</v>
      </c>
      <c r="BD2051">
        <f t="shared" si="292"/>
        <v>3.0000000000000004</v>
      </c>
      <c r="BE2051">
        <f t="shared" si="293"/>
        <v>2</v>
      </c>
      <c r="BF2051">
        <f t="shared" si="294"/>
        <v>3</v>
      </c>
      <c r="BG2051">
        <f t="shared" si="295"/>
        <v>8</v>
      </c>
      <c r="BH2051">
        <f t="shared" si="296"/>
        <v>1</v>
      </c>
      <c r="BI2051" t="str">
        <f>VLOOKUP(BH2051,'Additional Data'!$E$1:$F$12,2,FALSE)</f>
        <v>Churned Customer</v>
      </c>
      <c r="BJ2051" t="str">
        <f>IF(G2051 &lt;= 'Additional Data'!$Q$2, "Low", IF(G2051 &lt;= 'Additional Data'!$Q$3, "Medium", "High"))</f>
        <v>Low</v>
      </c>
      <c r="BK2051" t="str">
        <f>IF(K2051 &lt;= 'Additional Data'!$V$2, "Low", IF(K2051 &lt;= 'Additional Data'!$V$3, "Medium", "High"))</f>
        <v>Medium</v>
      </c>
      <c r="BL2051" t="str">
        <f>IF(L2051 &lt;= 'Additional Data'!$AA$2, "Low", IF(L2051 &lt;= 'Additional Data'!$AA$3, "Medium", "High"))</f>
        <v>Medium</v>
      </c>
      <c r="BM2051">
        <v>2050</v>
      </c>
    </row>
    <row r="2052" spans="1:65" x14ac:dyDescent="0.25">
      <c r="A2052">
        <v>27803</v>
      </c>
      <c r="B2052" t="str">
        <f>IF(A2052 &lt;= 'Additional Data'!$B$2,"Low", IF(A2052 &lt;='Additional Data'!$B$3, "Medium", "High"))</f>
        <v>Low</v>
      </c>
      <c r="C2052">
        <v>1</v>
      </c>
      <c r="D2052">
        <v>0</v>
      </c>
      <c r="E2052">
        <v>40</v>
      </c>
      <c r="F2052" t="str">
        <f t="shared" si="288"/>
        <v>Mid</v>
      </c>
      <c r="G2052">
        <v>8</v>
      </c>
      <c r="H2052">
        <v>26</v>
      </c>
      <c r="I2052">
        <v>46</v>
      </c>
      <c r="J2052">
        <v>38</v>
      </c>
      <c r="K2052">
        <v>9</v>
      </c>
      <c r="L2052">
        <v>49</v>
      </c>
      <c r="M2052">
        <f>INDEX('Additional Data'!$H$2:$M$2, MATCH(MAX(G2052:L2052), G2052:L2052,0))</f>
        <v>0</v>
      </c>
      <c r="N2052">
        <v>2</v>
      </c>
      <c r="O2052">
        <v>3</v>
      </c>
      <c r="P2052">
        <v>0</v>
      </c>
      <c r="Q2052">
        <v>4</v>
      </c>
      <c r="R2052">
        <v>8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3</v>
      </c>
      <c r="Z2052">
        <v>11</v>
      </c>
      <c r="AA2052">
        <v>0</v>
      </c>
      <c r="AB2052">
        <v>47</v>
      </c>
      <c r="AC2052" t="str" cm="1">
        <f t="array" ref="AC2052">_xlfn.IFS(AB2052 &lt; 30, "&lt; 30", AB2052 &lt; 40, "30-39", AB2052 &lt; 50, "40-49", AB2052 &gt;= 50, "50+")</f>
        <v>40-49</v>
      </c>
      <c r="AD2052">
        <v>2831</v>
      </c>
      <c r="AE2052">
        <v>0</v>
      </c>
      <c r="AF2052">
        <v>1</v>
      </c>
      <c r="AG2052">
        <v>0</v>
      </c>
      <c r="AH2052">
        <v>0</v>
      </c>
      <c r="AI2052">
        <v>0</v>
      </c>
      <c r="AJ2052" t="str" cm="1">
        <f t="array" ref="AJ205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5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52">
        <v>0</v>
      </c>
      <c r="AM2052">
        <v>0</v>
      </c>
      <c r="AN2052">
        <v>1</v>
      </c>
      <c r="AO2052">
        <v>0</v>
      </c>
      <c r="AP2052">
        <v>0</v>
      </c>
      <c r="AQ2052" t="str" cm="1">
        <f t="array" ref="AQ205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52" t="str" cm="1">
        <f t="array" ref="AR205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52">
        <v>127</v>
      </c>
      <c r="AT2052">
        <v>78</v>
      </c>
      <c r="AU2052">
        <v>0</v>
      </c>
      <c r="AV2052">
        <v>1</v>
      </c>
      <c r="AW2052" t="s">
        <v>47</v>
      </c>
      <c r="AX2052" t="s">
        <v>13</v>
      </c>
      <c r="AY2052" t="str">
        <f t="shared" si="289"/>
        <v>Store</v>
      </c>
      <c r="AZ2052">
        <v>7</v>
      </c>
      <c r="BA2052" t="s">
        <v>44</v>
      </c>
      <c r="BB2052">
        <f t="shared" si="290"/>
        <v>7</v>
      </c>
      <c r="BC2052">
        <f t="shared" si="291"/>
        <v>176</v>
      </c>
      <c r="BD2052">
        <f t="shared" si="292"/>
        <v>6</v>
      </c>
      <c r="BE2052">
        <f t="shared" si="293"/>
        <v>3</v>
      </c>
      <c r="BF2052">
        <f t="shared" si="294"/>
        <v>3</v>
      </c>
      <c r="BG2052">
        <f t="shared" si="295"/>
        <v>12</v>
      </c>
      <c r="BH2052">
        <f t="shared" si="296"/>
        <v>3</v>
      </c>
      <c r="BI2052" t="str">
        <f>VLOOKUP(BH2052,'Additional Data'!$E$1:$F$12,2,FALSE)</f>
        <v>At Risk</v>
      </c>
      <c r="BJ2052" t="str">
        <f>IF(G2052 &lt;= 'Additional Data'!$Q$2, "Low", IF(G2052 &lt;= 'Additional Data'!$Q$3, "Medium", "High"))</f>
        <v>Low</v>
      </c>
      <c r="BK2052" t="str">
        <f>IF(K2052 &lt;= 'Additional Data'!$V$2, "Low", IF(K2052 &lt;= 'Additional Data'!$V$3, "Medium", "High"))</f>
        <v>Medium</v>
      </c>
      <c r="BL2052" t="str">
        <f>IF(L2052 &lt;= 'Additional Data'!$AA$2, "Low", IF(L2052 &lt;= 'Additional Data'!$AA$3, "Medium", "High"))</f>
        <v>Medium</v>
      </c>
      <c r="BM2052">
        <v>2051</v>
      </c>
    </row>
    <row r="2053" spans="1:65" x14ac:dyDescent="0.25">
      <c r="A2053">
        <v>51651</v>
      </c>
      <c r="B2053" t="str">
        <f>IF(A2053 &lt;= 'Additional Data'!$B$2,"Low", IF(A2053 &lt;='Additional Data'!$B$3, "Medium", "High"))</f>
        <v>Medium</v>
      </c>
      <c r="C2053">
        <v>0</v>
      </c>
      <c r="D2053">
        <v>1</v>
      </c>
      <c r="E2053">
        <v>32</v>
      </c>
      <c r="F2053" t="str">
        <f t="shared" si="288"/>
        <v>Mid</v>
      </c>
      <c r="G2053">
        <v>293</v>
      </c>
      <c r="H2053">
        <v>6</v>
      </c>
      <c r="I2053">
        <v>23</v>
      </c>
      <c r="J2053">
        <v>13</v>
      </c>
      <c r="K2053">
        <v>6</v>
      </c>
      <c r="L2053">
        <v>92</v>
      </c>
      <c r="M2053">
        <f>INDEX('Additional Data'!$H$2:$M$2, MATCH(MAX(G2053:L2053), G2053:L2053,0))</f>
        <v>0</v>
      </c>
      <c r="N2053">
        <v>4</v>
      </c>
      <c r="O2053">
        <v>6</v>
      </c>
      <c r="P2053">
        <v>2</v>
      </c>
      <c r="Q2053">
        <v>5</v>
      </c>
      <c r="R2053">
        <v>8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3</v>
      </c>
      <c r="Z2053">
        <v>11</v>
      </c>
      <c r="AA2053">
        <v>0</v>
      </c>
      <c r="AB2053">
        <v>60</v>
      </c>
      <c r="AC2053" t="str" cm="1">
        <f t="array" ref="AC2053">_xlfn.IFS(AB2053 &lt; 30, "&lt; 30", AB2053 &lt; 40, "30-39", AB2053 &lt; 50, "40-49", AB2053 &gt;= 50, "50+")</f>
        <v>50+</v>
      </c>
      <c r="AD2053">
        <v>2758</v>
      </c>
      <c r="AE2053">
        <v>0</v>
      </c>
      <c r="AF2053">
        <v>1</v>
      </c>
      <c r="AG2053">
        <v>0</v>
      </c>
      <c r="AH2053">
        <v>0</v>
      </c>
      <c r="AI2053">
        <v>0</v>
      </c>
      <c r="AJ2053" t="str" cm="1">
        <f t="array" ref="AJ205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5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53">
        <v>0</v>
      </c>
      <c r="AM2053">
        <v>0</v>
      </c>
      <c r="AN2053">
        <v>1</v>
      </c>
      <c r="AO2053">
        <v>0</v>
      </c>
      <c r="AP2053">
        <v>0</v>
      </c>
      <c r="AQ2053" t="str" cm="1">
        <f t="array" ref="AQ205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53" t="str" cm="1">
        <f t="array" ref="AR205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53">
        <v>341</v>
      </c>
      <c r="AT2053">
        <v>249</v>
      </c>
      <c r="AU2053">
        <v>0</v>
      </c>
      <c r="AV2053">
        <v>1</v>
      </c>
      <c r="AW2053" t="s">
        <v>47</v>
      </c>
      <c r="AX2053" t="s">
        <v>11</v>
      </c>
      <c r="AY2053" t="str">
        <f t="shared" si="289"/>
        <v>Web</v>
      </c>
      <c r="AZ2053">
        <v>13</v>
      </c>
      <c r="BA2053" t="s">
        <v>44</v>
      </c>
      <c r="BB2053">
        <f t="shared" si="290"/>
        <v>13</v>
      </c>
      <c r="BC2053">
        <f t="shared" si="291"/>
        <v>433</v>
      </c>
      <c r="BD2053">
        <f t="shared" si="292"/>
        <v>7</v>
      </c>
      <c r="BE2053">
        <f t="shared" si="293"/>
        <v>5</v>
      </c>
      <c r="BF2053">
        <f t="shared" si="294"/>
        <v>5</v>
      </c>
      <c r="BG2053">
        <f t="shared" si="295"/>
        <v>17</v>
      </c>
      <c r="BH2053">
        <f t="shared" si="296"/>
        <v>5</v>
      </c>
      <c r="BI2053" t="str">
        <f>VLOOKUP(BH2053,'Additional Data'!$E$1:$F$12,2,FALSE)</f>
        <v>Loyal Customer</v>
      </c>
      <c r="BJ2053" t="str">
        <f>IF(G2053 &lt;= 'Additional Data'!$Q$2, "Low", IF(G2053 &lt;= 'Additional Data'!$Q$3, "Medium", "High"))</f>
        <v>Medium</v>
      </c>
      <c r="BK2053" t="str">
        <f>IF(K2053 &lt;= 'Additional Data'!$V$2, "Low", IF(K2053 &lt;= 'Additional Data'!$V$3, "Medium", "High"))</f>
        <v>Medium</v>
      </c>
      <c r="BL2053" t="str">
        <f>IF(L2053 &lt;= 'Additional Data'!$AA$2, "Low", IF(L2053 &lt;= 'Additional Data'!$AA$3, "Medium", "High"))</f>
        <v>High</v>
      </c>
      <c r="BM2053">
        <v>2052</v>
      </c>
    </row>
    <row r="2054" spans="1:65" x14ac:dyDescent="0.25">
      <c r="A2054">
        <v>68487</v>
      </c>
      <c r="B2054" t="str">
        <f>IF(A2054 &lt;= 'Additional Data'!$B$2,"Low", IF(A2054 &lt;='Additional Data'!$B$3, "Medium", "High"))</f>
        <v>High</v>
      </c>
      <c r="C2054">
        <v>0</v>
      </c>
      <c r="D2054">
        <v>0</v>
      </c>
      <c r="E2054">
        <v>48</v>
      </c>
      <c r="F2054" t="str">
        <f t="shared" si="288"/>
        <v>Mid</v>
      </c>
      <c r="G2054">
        <v>758</v>
      </c>
      <c r="H2054">
        <v>12</v>
      </c>
      <c r="I2054">
        <v>385</v>
      </c>
      <c r="J2054">
        <v>33</v>
      </c>
      <c r="K2054">
        <v>89</v>
      </c>
      <c r="L2054">
        <v>89</v>
      </c>
      <c r="M2054">
        <f>INDEX('Additional Data'!$H$2:$M$2, MATCH(MAX(G2054:L2054), G2054:L2054,0))</f>
        <v>0</v>
      </c>
      <c r="N2054">
        <v>1</v>
      </c>
      <c r="O2054">
        <v>9</v>
      </c>
      <c r="P2054">
        <v>7</v>
      </c>
      <c r="Q2054">
        <v>13</v>
      </c>
      <c r="R2054">
        <v>4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3</v>
      </c>
      <c r="Z2054">
        <v>11</v>
      </c>
      <c r="AA2054">
        <v>0</v>
      </c>
      <c r="AB2054">
        <v>32</v>
      </c>
      <c r="AC2054" t="str" cm="1">
        <f t="array" ref="AC2054">_xlfn.IFS(AB2054 &lt; 30, "&lt; 30", AB2054 &lt; 40, "30-39", AB2054 &lt; 50, "40-49", AB2054 &gt;= 50, "50+")</f>
        <v>30-39</v>
      </c>
      <c r="AD2054">
        <v>2691</v>
      </c>
      <c r="AE2054">
        <v>0</v>
      </c>
      <c r="AF2054">
        <v>1</v>
      </c>
      <c r="AG2054">
        <v>0</v>
      </c>
      <c r="AH2054">
        <v>0</v>
      </c>
      <c r="AI2054">
        <v>0</v>
      </c>
      <c r="AJ2054" t="str" cm="1">
        <f t="array" ref="AJ205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5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54">
        <v>0</v>
      </c>
      <c r="AM2054">
        <v>0</v>
      </c>
      <c r="AN2054">
        <v>1</v>
      </c>
      <c r="AO2054">
        <v>0</v>
      </c>
      <c r="AP2054">
        <v>0</v>
      </c>
      <c r="AQ2054" t="str" cm="1">
        <f t="array" ref="AQ205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54" t="str" cm="1">
        <f t="array" ref="AR205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54">
        <v>1277</v>
      </c>
      <c r="AT2054">
        <v>1188</v>
      </c>
      <c r="AU2054">
        <v>0</v>
      </c>
      <c r="AV2054">
        <v>0</v>
      </c>
      <c r="AW2054" t="s">
        <v>43</v>
      </c>
      <c r="AX2054" t="s">
        <v>13</v>
      </c>
      <c r="AY2054" t="str">
        <f t="shared" si="289"/>
        <v>Store</v>
      </c>
      <c r="AZ2054">
        <v>29</v>
      </c>
      <c r="BA2054" t="s">
        <v>44</v>
      </c>
      <c r="BB2054">
        <f t="shared" si="290"/>
        <v>29</v>
      </c>
      <c r="BC2054">
        <f t="shared" si="291"/>
        <v>1366</v>
      </c>
      <c r="BD2054">
        <f t="shared" si="292"/>
        <v>6</v>
      </c>
      <c r="BE2054">
        <f t="shared" si="293"/>
        <v>9</v>
      </c>
      <c r="BF2054">
        <f t="shared" si="294"/>
        <v>8</v>
      </c>
      <c r="BG2054">
        <f t="shared" si="295"/>
        <v>23</v>
      </c>
      <c r="BH2054">
        <f t="shared" si="296"/>
        <v>8</v>
      </c>
      <c r="BI2054" t="str">
        <f>VLOOKUP(BH2054,'Additional Data'!$E$1:$F$12,2,FALSE)</f>
        <v>Top Customer</v>
      </c>
      <c r="BJ2054" t="str">
        <f>IF(G2054 &lt;= 'Additional Data'!$Q$2, "Low", IF(G2054 &lt;= 'Additional Data'!$Q$3, "Medium", "High"))</f>
        <v>High</v>
      </c>
      <c r="BK2054" t="str">
        <f>IF(K2054 &lt;= 'Additional Data'!$V$2, "Low", IF(K2054 &lt;= 'Additional Data'!$V$3, "Medium", "High"))</f>
        <v>High</v>
      </c>
      <c r="BL2054" t="str">
        <f>IF(L2054 &lt;= 'Additional Data'!$AA$2, "Low", IF(L2054 &lt;= 'Additional Data'!$AA$3, "Medium", "High"))</f>
        <v>High</v>
      </c>
      <c r="BM2054">
        <v>2053</v>
      </c>
    </row>
    <row r="2055" spans="1:65" x14ac:dyDescent="0.25">
      <c r="A2055">
        <v>56796</v>
      </c>
      <c r="B2055" t="str">
        <f>IF(A2055 &lt;= 'Additional Data'!$B$2,"Low", IF(A2055 &lt;='Additional Data'!$B$3, "Medium", "High"))</f>
        <v>Medium</v>
      </c>
      <c r="C2055">
        <v>0</v>
      </c>
      <c r="D2055">
        <v>1</v>
      </c>
      <c r="E2055">
        <v>24</v>
      </c>
      <c r="F2055" t="str">
        <f t="shared" si="288"/>
        <v>Recent</v>
      </c>
      <c r="G2055">
        <v>656</v>
      </c>
      <c r="H2055">
        <v>38</v>
      </c>
      <c r="I2055">
        <v>161</v>
      </c>
      <c r="J2055">
        <v>62</v>
      </c>
      <c r="K2055">
        <v>47</v>
      </c>
      <c r="L2055">
        <v>37</v>
      </c>
      <c r="M2055">
        <f>INDEX('Additional Data'!$H$2:$M$2, MATCH(MAX(G2055:L2055), G2055:L2055,0))</f>
        <v>0</v>
      </c>
      <c r="N2055">
        <v>3</v>
      </c>
      <c r="O2055">
        <v>8</v>
      </c>
      <c r="P2055">
        <v>9</v>
      </c>
      <c r="Q2055">
        <v>7</v>
      </c>
      <c r="R2055">
        <v>7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3</v>
      </c>
      <c r="Z2055">
        <v>11</v>
      </c>
      <c r="AA2055">
        <v>0</v>
      </c>
      <c r="AB2055">
        <v>51</v>
      </c>
      <c r="AC2055" t="str" cm="1">
        <f t="array" ref="AC2055">_xlfn.IFS(AB2055 &lt; 30, "&lt; 30", AB2055 &lt; 40, "30-39", AB2055 &lt; 50, "40-49", AB2055 &gt;= 50, "50+")</f>
        <v>50+</v>
      </c>
      <c r="AD2055">
        <v>2657</v>
      </c>
      <c r="AE2055">
        <v>0</v>
      </c>
      <c r="AF2055">
        <v>1</v>
      </c>
      <c r="AG2055">
        <v>0</v>
      </c>
      <c r="AH2055">
        <v>0</v>
      </c>
      <c r="AI2055">
        <v>0</v>
      </c>
      <c r="AJ2055" t="str" cm="1">
        <f t="array" ref="AJ205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5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55">
        <v>0</v>
      </c>
      <c r="AM2055">
        <v>0</v>
      </c>
      <c r="AN2055">
        <v>1</v>
      </c>
      <c r="AO2055">
        <v>0</v>
      </c>
      <c r="AP2055">
        <v>0</v>
      </c>
      <c r="AQ2055" t="str" cm="1">
        <f t="array" ref="AQ205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55" t="str" cm="1">
        <f t="array" ref="AR205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55">
        <v>964</v>
      </c>
      <c r="AT2055">
        <v>927</v>
      </c>
      <c r="AU2055">
        <v>0</v>
      </c>
      <c r="AV2055">
        <v>1</v>
      </c>
      <c r="AW2055" t="s">
        <v>46</v>
      </c>
      <c r="AX2055" t="s">
        <v>12</v>
      </c>
      <c r="AY2055" t="str">
        <f t="shared" si="289"/>
        <v>Catalog</v>
      </c>
      <c r="AZ2055">
        <v>24</v>
      </c>
      <c r="BA2055" t="s">
        <v>44</v>
      </c>
      <c r="BB2055">
        <f t="shared" si="290"/>
        <v>24</v>
      </c>
      <c r="BC2055">
        <f t="shared" si="291"/>
        <v>1001</v>
      </c>
      <c r="BD2055">
        <f t="shared" si="292"/>
        <v>8</v>
      </c>
      <c r="BE2055">
        <f t="shared" si="293"/>
        <v>9</v>
      </c>
      <c r="BF2055">
        <f t="shared" si="294"/>
        <v>7</v>
      </c>
      <c r="BG2055">
        <f t="shared" si="295"/>
        <v>24</v>
      </c>
      <c r="BH2055">
        <f t="shared" si="296"/>
        <v>9</v>
      </c>
      <c r="BI2055" t="str">
        <f>VLOOKUP(BH2055,'Additional Data'!$E$1:$F$12,2,FALSE)</f>
        <v>Top Customer</v>
      </c>
      <c r="BJ2055" t="str">
        <f>IF(G2055 &lt;= 'Additional Data'!$Q$2, "Low", IF(G2055 &lt;= 'Additional Data'!$Q$3, "Medium", "High"))</f>
        <v>High</v>
      </c>
      <c r="BK2055" t="str">
        <f>IF(K2055 &lt;= 'Additional Data'!$V$2, "Low", IF(K2055 &lt;= 'Additional Data'!$V$3, "Medium", "High"))</f>
        <v>High</v>
      </c>
      <c r="BL2055" t="str">
        <f>IF(L2055 &lt;= 'Additional Data'!$AA$2, "Low", IF(L2055 &lt;= 'Additional Data'!$AA$3, "Medium", "High"))</f>
        <v>Medium</v>
      </c>
      <c r="BM2055">
        <v>2054</v>
      </c>
    </row>
    <row r="2056" spans="1:65" x14ac:dyDescent="0.25">
      <c r="A2056">
        <v>87000</v>
      </c>
      <c r="B2056" t="str">
        <f>IF(A2056 &lt;= 'Additional Data'!$B$2,"Low", IF(A2056 &lt;='Additional Data'!$B$3, "Medium", "High"))</f>
        <v>High</v>
      </c>
      <c r="C2056">
        <v>0</v>
      </c>
      <c r="D2056">
        <v>0</v>
      </c>
      <c r="E2056">
        <v>61</v>
      </c>
      <c r="F2056" t="str">
        <f t="shared" si="288"/>
        <v>Old</v>
      </c>
      <c r="G2056">
        <v>196</v>
      </c>
      <c r="H2056">
        <v>25</v>
      </c>
      <c r="I2056">
        <v>607</v>
      </c>
      <c r="J2056">
        <v>67</v>
      </c>
      <c r="K2056">
        <v>17</v>
      </c>
      <c r="L2056">
        <v>49</v>
      </c>
      <c r="M2056">
        <f>INDEX('Additional Data'!$H$2:$M$2, MATCH(MAX(G2056:L2056), G2056:L2056,0))</f>
        <v>0</v>
      </c>
      <c r="N2056">
        <v>1</v>
      </c>
      <c r="O2056">
        <v>4</v>
      </c>
      <c r="P2056">
        <v>6</v>
      </c>
      <c r="Q2056">
        <v>7</v>
      </c>
      <c r="R2056">
        <v>2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3</v>
      </c>
      <c r="Z2056">
        <v>11</v>
      </c>
      <c r="AA2056">
        <v>0</v>
      </c>
      <c r="AB2056">
        <v>28</v>
      </c>
      <c r="AC2056" t="str" cm="1">
        <f t="array" ref="AC2056">_xlfn.IFS(AB2056 &lt; 30, "&lt; 30", AB2056 &lt; 40, "30-39", AB2056 &lt; 50, "40-49", AB2056 &gt;= 50, "50+")</f>
        <v>&lt; 30</v>
      </c>
      <c r="AD2056">
        <v>2720</v>
      </c>
      <c r="AE2056">
        <v>0</v>
      </c>
      <c r="AF2056">
        <v>1</v>
      </c>
      <c r="AG2056">
        <v>0</v>
      </c>
      <c r="AH2056">
        <v>0</v>
      </c>
      <c r="AI2056">
        <v>0</v>
      </c>
      <c r="AJ2056" t="str" cm="1">
        <f t="array" ref="AJ205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5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56">
        <v>1</v>
      </c>
      <c r="AM2056">
        <v>0</v>
      </c>
      <c r="AN2056">
        <v>0</v>
      </c>
      <c r="AO2056">
        <v>0</v>
      </c>
      <c r="AP2056">
        <v>0</v>
      </c>
      <c r="AQ2056" t="str" cm="1">
        <f t="array" ref="AQ205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2056" t="str" cm="1">
        <f t="array" ref="AR205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056">
        <v>912</v>
      </c>
      <c r="AT2056">
        <v>863</v>
      </c>
      <c r="AU2056">
        <v>0</v>
      </c>
      <c r="AV2056">
        <v>0</v>
      </c>
      <c r="AW2056" t="s">
        <v>46</v>
      </c>
      <c r="AX2056" t="s">
        <v>13</v>
      </c>
      <c r="AY2056" t="str">
        <f t="shared" si="289"/>
        <v>Store</v>
      </c>
      <c r="AZ2056">
        <v>17</v>
      </c>
      <c r="BA2056" t="s">
        <v>44</v>
      </c>
      <c r="BB2056">
        <f t="shared" si="290"/>
        <v>17</v>
      </c>
      <c r="BC2056">
        <f t="shared" si="291"/>
        <v>961</v>
      </c>
      <c r="BD2056">
        <f t="shared" si="292"/>
        <v>4</v>
      </c>
      <c r="BE2056">
        <f t="shared" si="293"/>
        <v>6</v>
      </c>
      <c r="BF2056">
        <f t="shared" si="294"/>
        <v>7</v>
      </c>
      <c r="BG2056">
        <f t="shared" si="295"/>
        <v>17</v>
      </c>
      <c r="BH2056">
        <f t="shared" si="296"/>
        <v>5</v>
      </c>
      <c r="BI2056" t="str">
        <f>VLOOKUP(BH2056,'Additional Data'!$E$1:$F$12,2,FALSE)</f>
        <v>Loyal Customer</v>
      </c>
      <c r="BJ2056" t="str">
        <f>IF(G2056 &lt;= 'Additional Data'!$Q$2, "Low", IF(G2056 &lt;= 'Additional Data'!$Q$3, "Medium", "High"))</f>
        <v>Medium</v>
      </c>
      <c r="BK2056" t="str">
        <f>IF(K2056 &lt;= 'Additional Data'!$V$2, "Low", IF(K2056 &lt;= 'Additional Data'!$V$3, "Medium", "High"))</f>
        <v>Medium</v>
      </c>
      <c r="BL2056" t="str">
        <f>IF(L2056 &lt;= 'Additional Data'!$AA$2, "Low", IF(L2056 &lt;= 'Additional Data'!$AA$3, "Medium", "High"))</f>
        <v>Medium</v>
      </c>
      <c r="BM2056">
        <v>2055</v>
      </c>
    </row>
    <row r="2057" spans="1:65" x14ac:dyDescent="0.25">
      <c r="A2057">
        <v>79823</v>
      </c>
      <c r="B2057" t="str">
        <f>IF(A2057 &lt;= 'Additional Data'!$B$2,"Low", IF(A2057 &lt;='Additional Data'!$B$3, "Medium", "High"))</f>
        <v>High</v>
      </c>
      <c r="C2057">
        <v>0</v>
      </c>
      <c r="D2057">
        <v>1</v>
      </c>
      <c r="E2057">
        <v>6</v>
      </c>
      <c r="F2057" t="str">
        <f t="shared" si="288"/>
        <v>Very Recent</v>
      </c>
      <c r="G2057">
        <v>835</v>
      </c>
      <c r="H2057">
        <v>73</v>
      </c>
      <c r="I2057">
        <v>380</v>
      </c>
      <c r="J2057">
        <v>114</v>
      </c>
      <c r="K2057">
        <v>73</v>
      </c>
      <c r="L2057">
        <v>43</v>
      </c>
      <c r="M2057">
        <f>INDEX('Additional Data'!$H$2:$M$2, MATCH(MAX(G2057:L2057), G2057:L2057,0))</f>
        <v>0</v>
      </c>
      <c r="N2057">
        <v>1</v>
      </c>
      <c r="O2057">
        <v>6</v>
      </c>
      <c r="P2057">
        <v>9</v>
      </c>
      <c r="Q2057">
        <v>7</v>
      </c>
      <c r="R2057">
        <v>2</v>
      </c>
      <c r="S2057">
        <v>0</v>
      </c>
      <c r="T2057">
        <v>1</v>
      </c>
      <c r="U2057">
        <v>0</v>
      </c>
      <c r="V2057">
        <v>0</v>
      </c>
      <c r="W2057">
        <v>0</v>
      </c>
      <c r="X2057">
        <v>0</v>
      </c>
      <c r="Y2057">
        <v>3</v>
      </c>
      <c r="Z2057">
        <v>11</v>
      </c>
      <c r="AA2057">
        <v>0</v>
      </c>
      <c r="AB2057">
        <v>61</v>
      </c>
      <c r="AC2057" t="str" cm="1">
        <f t="array" ref="AC2057">_xlfn.IFS(AB2057 &lt; 30, "&lt; 30", AB2057 &lt; 40, "30-39", AB2057 &lt; 50, "40-49", AB2057 &gt;= 50, "50+")</f>
        <v>50+</v>
      </c>
      <c r="AD2057">
        <v>2249</v>
      </c>
      <c r="AE2057">
        <v>0</v>
      </c>
      <c r="AF2057">
        <v>1</v>
      </c>
      <c r="AG2057">
        <v>0</v>
      </c>
      <c r="AH2057">
        <v>0</v>
      </c>
      <c r="AI2057">
        <v>0</v>
      </c>
      <c r="AJ2057" t="str" cm="1">
        <f t="array" ref="AJ205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5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57">
        <v>0</v>
      </c>
      <c r="AM2057">
        <v>0</v>
      </c>
      <c r="AN2057">
        <v>1</v>
      </c>
      <c r="AO2057">
        <v>0</v>
      </c>
      <c r="AP2057">
        <v>0</v>
      </c>
      <c r="AQ2057" t="str" cm="1">
        <f t="array" ref="AQ205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57" t="str" cm="1">
        <f t="array" ref="AR205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57">
        <v>1475</v>
      </c>
      <c r="AT2057">
        <v>1432</v>
      </c>
      <c r="AU2057">
        <v>1</v>
      </c>
      <c r="AV2057">
        <v>1</v>
      </c>
      <c r="AW2057" t="s">
        <v>43</v>
      </c>
      <c r="AX2057" t="s">
        <v>12</v>
      </c>
      <c r="AY2057" t="str">
        <f t="shared" si="289"/>
        <v>Catalog</v>
      </c>
      <c r="AZ2057">
        <v>22</v>
      </c>
      <c r="BA2057" t="s">
        <v>48</v>
      </c>
      <c r="BB2057">
        <f t="shared" si="290"/>
        <v>22</v>
      </c>
      <c r="BC2057">
        <f t="shared" si="291"/>
        <v>1518</v>
      </c>
      <c r="BD2057">
        <f t="shared" si="292"/>
        <v>10</v>
      </c>
      <c r="BE2057">
        <f t="shared" si="293"/>
        <v>8</v>
      </c>
      <c r="BF2057">
        <f t="shared" si="294"/>
        <v>8</v>
      </c>
      <c r="BG2057">
        <f t="shared" si="295"/>
        <v>26</v>
      </c>
      <c r="BH2057">
        <f t="shared" si="296"/>
        <v>9</v>
      </c>
      <c r="BI2057" t="str">
        <f>VLOOKUP(BH2057,'Additional Data'!$E$1:$F$12,2,FALSE)</f>
        <v>Top Customer</v>
      </c>
      <c r="BJ2057" t="str">
        <f>IF(G2057 &lt;= 'Additional Data'!$Q$2, "Low", IF(G2057 &lt;= 'Additional Data'!$Q$3, "Medium", "High"))</f>
        <v>High</v>
      </c>
      <c r="BK2057" t="str">
        <f>IF(K2057 &lt;= 'Additional Data'!$V$2, "Low", IF(K2057 &lt;= 'Additional Data'!$V$3, "Medium", "High"))</f>
        <v>High</v>
      </c>
      <c r="BL2057" t="str">
        <f>IF(L2057 &lt;= 'Additional Data'!$AA$2, "Low", IF(L2057 &lt;= 'Additional Data'!$AA$3, "Medium", "High"))</f>
        <v>Medium</v>
      </c>
      <c r="BM2057">
        <v>2056</v>
      </c>
    </row>
    <row r="2058" spans="1:65" x14ac:dyDescent="0.25">
      <c r="A2058">
        <v>30828</v>
      </c>
      <c r="B2058" t="str">
        <f>IF(A2058 &lt;= 'Additional Data'!$B$2,"Low", IF(A2058 &lt;='Additional Data'!$B$3, "Medium", "High"))</f>
        <v>Low</v>
      </c>
      <c r="C2058">
        <v>1</v>
      </c>
      <c r="D2058">
        <v>0</v>
      </c>
      <c r="E2058">
        <v>16</v>
      </c>
      <c r="F2058" t="str">
        <f t="shared" si="288"/>
        <v>Recent</v>
      </c>
      <c r="G2058">
        <v>16</v>
      </c>
      <c r="H2058">
        <v>11</v>
      </c>
      <c r="I2058">
        <v>15</v>
      </c>
      <c r="J2058">
        <v>2</v>
      </c>
      <c r="K2058">
        <v>0</v>
      </c>
      <c r="L2058">
        <v>12</v>
      </c>
      <c r="M2058">
        <f>INDEX('Additional Data'!$H$2:$M$2, MATCH(MAX(G2058:L2058), G2058:L2058,0))</f>
        <v>0</v>
      </c>
      <c r="N2058">
        <v>2</v>
      </c>
      <c r="O2058">
        <v>1</v>
      </c>
      <c r="P2058">
        <v>1</v>
      </c>
      <c r="Q2058">
        <v>4</v>
      </c>
      <c r="R2058">
        <v>3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3</v>
      </c>
      <c r="Z2058">
        <v>11</v>
      </c>
      <c r="AA2058">
        <v>0</v>
      </c>
      <c r="AB2058">
        <v>40</v>
      </c>
      <c r="AC2058" t="str" cm="1">
        <f t="array" ref="AC2058">_xlfn.IFS(AB2058 &lt; 30, "&lt; 30", AB2058 &lt; 40, "30-39", AB2058 &lt; 50, "40-49", AB2058 &gt;= 50, "50+")</f>
        <v>40-49</v>
      </c>
      <c r="AD2058">
        <v>2427</v>
      </c>
      <c r="AE2058">
        <v>0</v>
      </c>
      <c r="AF2058">
        <v>0</v>
      </c>
      <c r="AG2058">
        <v>1</v>
      </c>
      <c r="AH2058">
        <v>0</v>
      </c>
      <c r="AI2058">
        <v>0</v>
      </c>
      <c r="AJ2058" t="str" cm="1">
        <f t="array" ref="AJ205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05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58">
        <v>0</v>
      </c>
      <c r="AM2058">
        <v>0</v>
      </c>
      <c r="AN2058">
        <v>1</v>
      </c>
      <c r="AO2058">
        <v>0</v>
      </c>
      <c r="AP2058">
        <v>0</v>
      </c>
      <c r="AQ2058" t="str" cm="1">
        <f t="array" ref="AQ205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58" t="str" cm="1">
        <f t="array" ref="AR205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58">
        <v>44</v>
      </c>
      <c r="AT2058">
        <v>32</v>
      </c>
      <c r="AU2058">
        <v>0</v>
      </c>
      <c r="AV2058">
        <v>1</v>
      </c>
      <c r="AW2058" t="s">
        <v>45</v>
      </c>
      <c r="AX2058" t="s">
        <v>13</v>
      </c>
      <c r="AY2058" t="str">
        <f t="shared" si="289"/>
        <v>Store</v>
      </c>
      <c r="AZ2058">
        <v>6</v>
      </c>
      <c r="BA2058" t="s">
        <v>44</v>
      </c>
      <c r="BB2058">
        <f t="shared" si="290"/>
        <v>6</v>
      </c>
      <c r="BC2058">
        <f t="shared" si="291"/>
        <v>56</v>
      </c>
      <c r="BD2058">
        <f t="shared" si="292"/>
        <v>9</v>
      </c>
      <c r="BE2058">
        <f t="shared" si="293"/>
        <v>2</v>
      </c>
      <c r="BF2058">
        <f t="shared" si="294"/>
        <v>2</v>
      </c>
      <c r="BG2058">
        <f t="shared" si="295"/>
        <v>13</v>
      </c>
      <c r="BH2058">
        <f t="shared" si="296"/>
        <v>3</v>
      </c>
      <c r="BI2058" t="str">
        <f>VLOOKUP(BH2058,'Additional Data'!$E$1:$F$12,2,FALSE)</f>
        <v>At Risk</v>
      </c>
      <c r="BJ2058" t="str">
        <f>IF(G2058 &lt;= 'Additional Data'!$Q$2, "Low", IF(G2058 &lt;= 'Additional Data'!$Q$3, "Medium", "High"))</f>
        <v>Low</v>
      </c>
      <c r="BK2058" t="str">
        <f>IF(K2058 &lt;= 'Additional Data'!$V$2, "Low", IF(K2058 &lt;= 'Additional Data'!$V$3, "Medium", "High"))</f>
        <v>Low</v>
      </c>
      <c r="BL2058" t="str">
        <f>IF(L2058 &lt;= 'Additional Data'!$AA$2, "Low", IF(L2058 &lt;= 'Additional Data'!$AA$3, "Medium", "High"))</f>
        <v>Medium</v>
      </c>
      <c r="BM2058">
        <v>2057</v>
      </c>
    </row>
    <row r="2059" spans="1:65" x14ac:dyDescent="0.25">
      <c r="A2059">
        <v>34109</v>
      </c>
      <c r="B2059" t="str">
        <f>IF(A2059 &lt;= 'Additional Data'!$B$2,"Low", IF(A2059 &lt;='Additional Data'!$B$3, "Medium", "High"))</f>
        <v>Low</v>
      </c>
      <c r="C2059">
        <v>0</v>
      </c>
      <c r="D2059">
        <v>1</v>
      </c>
      <c r="E2059">
        <v>39</v>
      </c>
      <c r="F2059" t="str">
        <f t="shared" si="288"/>
        <v>Mid</v>
      </c>
      <c r="G2059">
        <v>9</v>
      </c>
      <c r="H2059">
        <v>1</v>
      </c>
      <c r="I2059">
        <v>5</v>
      </c>
      <c r="J2059">
        <v>2</v>
      </c>
      <c r="K2059">
        <v>1</v>
      </c>
      <c r="L2059">
        <v>4</v>
      </c>
      <c r="M2059">
        <f>INDEX('Additional Data'!$H$2:$M$2, MATCH(MAX(G2059:L2059), G2059:L2059,0))</f>
        <v>0</v>
      </c>
      <c r="N2059">
        <v>1</v>
      </c>
      <c r="O2059">
        <v>0</v>
      </c>
      <c r="P2059">
        <v>0</v>
      </c>
      <c r="Q2059">
        <v>3</v>
      </c>
      <c r="R2059">
        <v>4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3</v>
      </c>
      <c r="Z2059">
        <v>11</v>
      </c>
      <c r="AA2059">
        <v>0</v>
      </c>
      <c r="AB2059">
        <v>49</v>
      </c>
      <c r="AC2059" t="str" cm="1">
        <f t="array" ref="AC2059">_xlfn.IFS(AB2059 &lt; 30, "&lt; 30", AB2059 &lt; 40, "30-39", AB2059 &lt; 50, "40-49", AB2059 &gt;= 50, "50+")</f>
        <v>40-49</v>
      </c>
      <c r="AD2059">
        <v>2394</v>
      </c>
      <c r="AE2059">
        <v>0</v>
      </c>
      <c r="AF2059">
        <v>1</v>
      </c>
      <c r="AG2059">
        <v>0</v>
      </c>
      <c r="AH2059">
        <v>0</v>
      </c>
      <c r="AI2059">
        <v>0</v>
      </c>
      <c r="AJ2059" t="str" cm="1">
        <f t="array" ref="AJ205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5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59">
        <v>0</v>
      </c>
      <c r="AM2059">
        <v>0</v>
      </c>
      <c r="AN2059">
        <v>0</v>
      </c>
      <c r="AO2059">
        <v>1</v>
      </c>
      <c r="AP2059">
        <v>0</v>
      </c>
      <c r="AQ2059" t="str" cm="1">
        <f t="array" ref="AQ205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059" t="str" cm="1">
        <f t="array" ref="AR205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59">
        <v>18</v>
      </c>
      <c r="AT2059">
        <v>14</v>
      </c>
      <c r="AU2059">
        <v>0</v>
      </c>
      <c r="AV2059">
        <v>1</v>
      </c>
      <c r="AW2059" t="s">
        <v>45</v>
      </c>
      <c r="AX2059" t="s">
        <v>13</v>
      </c>
      <c r="AY2059" t="str">
        <f t="shared" si="289"/>
        <v>Store</v>
      </c>
      <c r="AZ2059">
        <v>3</v>
      </c>
      <c r="BA2059" t="s">
        <v>44</v>
      </c>
      <c r="BB2059">
        <f t="shared" si="290"/>
        <v>3</v>
      </c>
      <c r="BC2059">
        <f t="shared" si="291"/>
        <v>22</v>
      </c>
      <c r="BD2059">
        <f t="shared" si="292"/>
        <v>7</v>
      </c>
      <c r="BE2059">
        <f t="shared" si="293"/>
        <v>0</v>
      </c>
      <c r="BF2059">
        <f t="shared" si="294"/>
        <v>0</v>
      </c>
      <c r="BG2059">
        <f t="shared" si="295"/>
        <v>7</v>
      </c>
      <c r="BH2059">
        <f t="shared" si="296"/>
        <v>1</v>
      </c>
      <c r="BI2059" t="str">
        <f>VLOOKUP(BH2059,'Additional Data'!$E$1:$F$12,2,FALSE)</f>
        <v>Churned Customer</v>
      </c>
      <c r="BJ2059" t="str">
        <f>IF(G2059 &lt;= 'Additional Data'!$Q$2, "Low", IF(G2059 &lt;= 'Additional Data'!$Q$3, "Medium", "High"))</f>
        <v>Low</v>
      </c>
      <c r="BK2059" t="str">
        <f>IF(K2059 &lt;= 'Additional Data'!$V$2, "Low", IF(K2059 &lt;= 'Additional Data'!$V$3, "Medium", "High"))</f>
        <v>Low</v>
      </c>
      <c r="BL2059" t="str">
        <f>IF(L2059 &lt;= 'Additional Data'!$AA$2, "Low", IF(L2059 &lt;= 'Additional Data'!$AA$3, "Medium", "High"))</f>
        <v>Low</v>
      </c>
      <c r="BM2059">
        <v>2058</v>
      </c>
    </row>
    <row r="2060" spans="1:65" x14ac:dyDescent="0.25">
      <c r="A2060">
        <v>53367</v>
      </c>
      <c r="B2060" t="str">
        <f>IF(A2060 &lt;= 'Additional Data'!$B$2,"Low", IF(A2060 &lt;='Additional Data'!$B$3, "Medium", "High"))</f>
        <v>Medium</v>
      </c>
      <c r="C2060">
        <v>1</v>
      </c>
      <c r="D2060">
        <v>1</v>
      </c>
      <c r="E2060">
        <v>2</v>
      </c>
      <c r="F2060" t="str">
        <f t="shared" si="288"/>
        <v>Very Recent</v>
      </c>
      <c r="G2060">
        <v>229</v>
      </c>
      <c r="H2060">
        <v>7</v>
      </c>
      <c r="I2060">
        <v>140</v>
      </c>
      <c r="J2060">
        <v>10</v>
      </c>
      <c r="K2060">
        <v>3</v>
      </c>
      <c r="L2060">
        <v>11</v>
      </c>
      <c r="M2060">
        <f>INDEX('Additional Data'!$H$2:$M$2, MATCH(MAX(G2060:L2060), G2060:L2060,0))</f>
        <v>0</v>
      </c>
      <c r="N2060">
        <v>7</v>
      </c>
      <c r="O2060">
        <v>5</v>
      </c>
      <c r="P2060">
        <v>1</v>
      </c>
      <c r="Q2060">
        <v>8</v>
      </c>
      <c r="R2060">
        <v>7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3</v>
      </c>
      <c r="Z2060">
        <v>11</v>
      </c>
      <c r="AA2060">
        <v>1</v>
      </c>
      <c r="AB2060">
        <v>46</v>
      </c>
      <c r="AC2060" t="str" cm="1">
        <f t="array" ref="AC2060">_xlfn.IFS(AB2060 &lt; 30, "&lt; 30", AB2060 &lt; 40, "30-39", AB2060 &lt; 50, "40-49", AB2060 &gt;= 50, "50+")</f>
        <v>40-49</v>
      </c>
      <c r="AD2060">
        <v>2461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 t="str" cm="1">
        <f t="array" ref="AJ206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06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60">
        <v>0</v>
      </c>
      <c r="AM2060">
        <v>0</v>
      </c>
      <c r="AN2060">
        <v>0</v>
      </c>
      <c r="AO2060">
        <v>1</v>
      </c>
      <c r="AP2060">
        <v>0</v>
      </c>
      <c r="AQ2060" t="str" cm="1">
        <f t="array" ref="AQ206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060" t="str" cm="1">
        <f t="array" ref="AR206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60">
        <v>389</v>
      </c>
      <c r="AT2060">
        <v>378</v>
      </c>
      <c r="AU2060">
        <v>0</v>
      </c>
      <c r="AV2060">
        <v>2</v>
      </c>
      <c r="AW2060" t="s">
        <v>46</v>
      </c>
      <c r="AX2060" t="s">
        <v>13</v>
      </c>
      <c r="AY2060" t="str">
        <f t="shared" si="289"/>
        <v>Store</v>
      </c>
      <c r="AZ2060">
        <v>14</v>
      </c>
      <c r="BA2060" t="s">
        <v>44</v>
      </c>
      <c r="BB2060">
        <f t="shared" si="290"/>
        <v>14</v>
      </c>
      <c r="BC2060">
        <f t="shared" si="291"/>
        <v>400</v>
      </c>
      <c r="BD2060">
        <f t="shared" si="292"/>
        <v>10</v>
      </c>
      <c r="BE2060">
        <f t="shared" si="293"/>
        <v>5</v>
      </c>
      <c r="BF2060">
        <f t="shared" si="294"/>
        <v>5</v>
      </c>
      <c r="BG2060">
        <f t="shared" si="295"/>
        <v>20</v>
      </c>
      <c r="BH2060">
        <f t="shared" si="296"/>
        <v>7</v>
      </c>
      <c r="BI2060" t="str">
        <f>VLOOKUP(BH2060,'Additional Data'!$E$1:$F$12,2,FALSE)</f>
        <v>Loyal Customer</v>
      </c>
      <c r="BJ2060" t="str">
        <f>IF(G2060 &lt;= 'Additional Data'!$Q$2, "Low", IF(G2060 &lt;= 'Additional Data'!$Q$3, "Medium", "High"))</f>
        <v>Medium</v>
      </c>
      <c r="BK2060" t="str">
        <f>IF(K2060 &lt;= 'Additional Data'!$V$2, "Low", IF(K2060 &lt;= 'Additional Data'!$V$3, "Medium", "High"))</f>
        <v>Medium</v>
      </c>
      <c r="BL2060" t="str">
        <f>IF(L2060 &lt;= 'Additional Data'!$AA$2, "Low", IF(L2060 &lt;= 'Additional Data'!$AA$3, "Medium", "High"))</f>
        <v>Medium</v>
      </c>
      <c r="BM2060">
        <v>2059</v>
      </c>
    </row>
    <row r="2061" spans="1:65" x14ac:dyDescent="0.25">
      <c r="A2061">
        <v>22390</v>
      </c>
      <c r="B2061" t="str">
        <f>IF(A2061 &lt;= 'Additional Data'!$B$2,"Low", IF(A2061 &lt;='Additional Data'!$B$3, "Medium", "High"))</f>
        <v>Low</v>
      </c>
      <c r="C2061">
        <v>0</v>
      </c>
      <c r="D2061">
        <v>0</v>
      </c>
      <c r="E2061">
        <v>49</v>
      </c>
      <c r="F2061" t="str">
        <f t="shared" si="288"/>
        <v>Mid</v>
      </c>
      <c r="G2061">
        <v>0</v>
      </c>
      <c r="H2061">
        <v>1</v>
      </c>
      <c r="I2061">
        <v>4</v>
      </c>
      <c r="J2061">
        <v>15</v>
      </c>
      <c r="K2061">
        <v>1</v>
      </c>
      <c r="L2061">
        <v>5</v>
      </c>
      <c r="M2061">
        <f>INDEX('Additional Data'!$H$2:$M$2, MATCH(MAX(G2061:L2061), G2061:L2061,0))</f>
        <v>0</v>
      </c>
      <c r="N2061">
        <v>1</v>
      </c>
      <c r="O2061">
        <v>1</v>
      </c>
      <c r="P2061">
        <v>0</v>
      </c>
      <c r="Q2061">
        <v>2</v>
      </c>
      <c r="R2061">
        <v>7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3</v>
      </c>
      <c r="Z2061">
        <v>11</v>
      </c>
      <c r="AA2061">
        <v>0</v>
      </c>
      <c r="AB2061">
        <v>51</v>
      </c>
      <c r="AC2061" t="str" cm="1">
        <f t="array" ref="AC2061">_xlfn.IFS(AB2061 &lt; 30, "&lt; 30", AB2061 &lt; 40, "30-39", AB2061 &lt; 50, "40-49", AB2061 &gt;= 50, "50+")</f>
        <v>50+</v>
      </c>
      <c r="AD2061">
        <v>2410</v>
      </c>
      <c r="AE2061">
        <v>0</v>
      </c>
      <c r="AF2061">
        <v>0</v>
      </c>
      <c r="AG2061">
        <v>0</v>
      </c>
      <c r="AH2061">
        <v>1</v>
      </c>
      <c r="AI2061">
        <v>0</v>
      </c>
      <c r="AJ2061" t="str" cm="1">
        <f t="array" ref="AJ206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6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61">
        <v>0</v>
      </c>
      <c r="AM2061">
        <v>1</v>
      </c>
      <c r="AN2061">
        <v>0</v>
      </c>
      <c r="AO2061">
        <v>0</v>
      </c>
      <c r="AP2061">
        <v>0</v>
      </c>
      <c r="AQ2061" t="str" cm="1">
        <f t="array" ref="AQ206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2061" t="str" cm="1">
        <f t="array" ref="AR206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061">
        <v>21</v>
      </c>
      <c r="AT2061">
        <v>16</v>
      </c>
      <c r="AU2061">
        <v>0</v>
      </c>
      <c r="AV2061">
        <v>0</v>
      </c>
      <c r="AW2061" t="s">
        <v>45</v>
      </c>
      <c r="AX2061" t="s">
        <v>13</v>
      </c>
      <c r="AY2061" t="str">
        <f t="shared" si="289"/>
        <v>Store</v>
      </c>
      <c r="AZ2061">
        <v>3</v>
      </c>
      <c r="BA2061" t="s">
        <v>44</v>
      </c>
      <c r="BB2061">
        <f t="shared" si="290"/>
        <v>3</v>
      </c>
      <c r="BC2061">
        <f t="shared" si="291"/>
        <v>26</v>
      </c>
      <c r="BD2061">
        <f t="shared" si="292"/>
        <v>6</v>
      </c>
      <c r="BE2061">
        <f t="shared" si="293"/>
        <v>0</v>
      </c>
      <c r="BF2061">
        <f t="shared" si="294"/>
        <v>0</v>
      </c>
      <c r="BG2061">
        <f t="shared" si="295"/>
        <v>6</v>
      </c>
      <c r="BH2061">
        <f t="shared" si="296"/>
        <v>0</v>
      </c>
      <c r="BI2061" t="str">
        <f>VLOOKUP(BH2061,'Additional Data'!$E$1:$F$12,2,FALSE)</f>
        <v>Churned Customer</v>
      </c>
      <c r="BJ2061" t="str">
        <f>IF(G2061 &lt;= 'Additional Data'!$Q$2, "Low", IF(G2061 &lt;= 'Additional Data'!$Q$3, "Medium", "High"))</f>
        <v>Low</v>
      </c>
      <c r="BK2061" t="str">
        <f>IF(K2061 &lt;= 'Additional Data'!$V$2, "Low", IF(K2061 &lt;= 'Additional Data'!$V$3, "Medium", "High"))</f>
        <v>Low</v>
      </c>
      <c r="BL2061" t="str">
        <f>IF(L2061 &lt;= 'Additional Data'!$AA$2, "Low", IF(L2061 &lt;= 'Additional Data'!$AA$3, "Medium", "High"))</f>
        <v>Low</v>
      </c>
      <c r="BM2061">
        <v>2060</v>
      </c>
    </row>
    <row r="2062" spans="1:65" x14ac:dyDescent="0.25">
      <c r="A2062">
        <v>71322</v>
      </c>
      <c r="B2062" t="str">
        <f>IF(A2062 &lt;= 'Additional Data'!$B$2,"Low", IF(A2062 &lt;='Additional Data'!$B$3, "Medium", "High"))</f>
        <v>High</v>
      </c>
      <c r="C2062">
        <v>0</v>
      </c>
      <c r="D2062">
        <v>1</v>
      </c>
      <c r="E2062">
        <v>31</v>
      </c>
      <c r="F2062" t="str">
        <f t="shared" si="288"/>
        <v>Mid</v>
      </c>
      <c r="G2062">
        <v>121</v>
      </c>
      <c r="H2062">
        <v>24</v>
      </c>
      <c r="I2062">
        <v>124</v>
      </c>
      <c r="J2062">
        <v>24</v>
      </c>
      <c r="K2062">
        <v>15</v>
      </c>
      <c r="L2062">
        <v>42</v>
      </c>
      <c r="M2062">
        <f>INDEX('Additional Data'!$H$2:$M$2, MATCH(MAX(G2062:L2062), G2062:L2062,0))</f>
        <v>0</v>
      </c>
      <c r="N2062">
        <v>1</v>
      </c>
      <c r="O2062">
        <v>4</v>
      </c>
      <c r="P2062">
        <v>1</v>
      </c>
      <c r="Q2062">
        <v>7</v>
      </c>
      <c r="R2062">
        <v>2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3</v>
      </c>
      <c r="Z2062">
        <v>11</v>
      </c>
      <c r="AA2062">
        <v>0</v>
      </c>
      <c r="AB2062">
        <v>44</v>
      </c>
      <c r="AC2062" t="str" cm="1">
        <f t="array" ref="AC2062">_xlfn.IFS(AB2062 &lt; 30, "&lt; 30", AB2062 &lt; 40, "30-39", AB2062 &lt; 50, "40-49", AB2062 &gt;= 50, "50+")</f>
        <v>40-49</v>
      </c>
      <c r="AD2062">
        <v>2217</v>
      </c>
      <c r="AE2062">
        <v>0</v>
      </c>
      <c r="AF2062">
        <v>0</v>
      </c>
      <c r="AG2062">
        <v>0</v>
      </c>
      <c r="AH2062">
        <v>1</v>
      </c>
      <c r="AI2062">
        <v>0</v>
      </c>
      <c r="AJ2062" t="str" cm="1">
        <f t="array" ref="AJ206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6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62">
        <v>0</v>
      </c>
      <c r="AM2062">
        <v>0</v>
      </c>
      <c r="AN2062">
        <v>1</v>
      </c>
      <c r="AO2062">
        <v>0</v>
      </c>
      <c r="AP2062">
        <v>0</v>
      </c>
      <c r="AQ2062" t="str" cm="1">
        <f t="array" ref="AQ206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62" t="str" cm="1">
        <f t="array" ref="AR206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62">
        <v>308</v>
      </c>
      <c r="AT2062">
        <v>266</v>
      </c>
      <c r="AU2062">
        <v>0</v>
      </c>
      <c r="AV2062">
        <v>1</v>
      </c>
      <c r="AW2062" t="s">
        <v>47</v>
      </c>
      <c r="AX2062" t="s">
        <v>13</v>
      </c>
      <c r="AY2062" t="str">
        <f t="shared" si="289"/>
        <v>Store</v>
      </c>
      <c r="AZ2062">
        <v>12</v>
      </c>
      <c r="BA2062" t="s">
        <v>44</v>
      </c>
      <c r="BB2062">
        <f t="shared" si="290"/>
        <v>12</v>
      </c>
      <c r="BC2062">
        <f t="shared" si="291"/>
        <v>350</v>
      </c>
      <c r="BD2062">
        <f t="shared" si="292"/>
        <v>7</v>
      </c>
      <c r="BE2062">
        <f t="shared" si="293"/>
        <v>4</v>
      </c>
      <c r="BF2062">
        <f t="shared" si="294"/>
        <v>4</v>
      </c>
      <c r="BG2062">
        <f t="shared" si="295"/>
        <v>15</v>
      </c>
      <c r="BH2062">
        <f t="shared" si="296"/>
        <v>4</v>
      </c>
      <c r="BI2062" t="str">
        <f>VLOOKUP(BH2062,'Additional Data'!$E$1:$F$12,2,FALSE)</f>
        <v>At Risk</v>
      </c>
      <c r="BJ2062" t="str">
        <f>IF(G2062 &lt;= 'Additional Data'!$Q$2, "Low", IF(G2062 &lt;= 'Additional Data'!$Q$3, "Medium", "High"))</f>
        <v>Medium</v>
      </c>
      <c r="BK2062" t="str">
        <f>IF(K2062 &lt;= 'Additional Data'!$V$2, "Low", IF(K2062 &lt;= 'Additional Data'!$V$3, "Medium", "High"))</f>
        <v>Medium</v>
      </c>
      <c r="BL2062" t="str">
        <f>IF(L2062 &lt;= 'Additional Data'!$AA$2, "Low", IF(L2062 &lt;= 'Additional Data'!$AA$3, "Medium", "High"))</f>
        <v>Medium</v>
      </c>
      <c r="BM2062">
        <v>2061</v>
      </c>
    </row>
    <row r="2063" spans="1:65" x14ac:dyDescent="0.25">
      <c r="A2063">
        <v>79244</v>
      </c>
      <c r="B2063" t="str">
        <f>IF(A2063 &lt;= 'Additional Data'!$B$2,"Low", IF(A2063 &lt;='Additional Data'!$B$3, "Medium", "High"))</f>
        <v>High</v>
      </c>
      <c r="C2063">
        <v>0</v>
      </c>
      <c r="D2063">
        <v>0</v>
      </c>
      <c r="E2063">
        <v>58</v>
      </c>
      <c r="F2063" t="str">
        <f t="shared" si="288"/>
        <v>Mid</v>
      </c>
      <c r="G2063">
        <v>471</v>
      </c>
      <c r="H2063">
        <v>102</v>
      </c>
      <c r="I2063">
        <v>125</v>
      </c>
      <c r="J2063">
        <v>212</v>
      </c>
      <c r="K2063">
        <v>61</v>
      </c>
      <c r="L2063">
        <v>245</v>
      </c>
      <c r="M2063">
        <f>INDEX('Additional Data'!$H$2:$M$2, MATCH(MAX(G2063:L2063), G2063:L2063,0))</f>
        <v>0</v>
      </c>
      <c r="N2063">
        <v>1</v>
      </c>
      <c r="O2063">
        <v>4</v>
      </c>
      <c r="P2063">
        <v>10</v>
      </c>
      <c r="Q2063">
        <v>7</v>
      </c>
      <c r="R2063">
        <v>1</v>
      </c>
      <c r="S2063">
        <v>0</v>
      </c>
      <c r="T2063">
        <v>0</v>
      </c>
      <c r="U2063">
        <v>1</v>
      </c>
      <c r="V2063">
        <v>1</v>
      </c>
      <c r="W2063">
        <v>0</v>
      </c>
      <c r="X2063">
        <v>0</v>
      </c>
      <c r="Y2063">
        <v>3</v>
      </c>
      <c r="Z2063">
        <v>11</v>
      </c>
      <c r="AA2063">
        <v>1</v>
      </c>
      <c r="AB2063">
        <v>27</v>
      </c>
      <c r="AC2063" t="str" cm="1">
        <f t="array" ref="AC2063">_xlfn.IFS(AB2063 &lt; 30, "&lt; 30", AB2063 &lt; 40, "30-39", AB2063 &lt; 50, "40-49", AB2063 &gt;= 50, "50+")</f>
        <v>&lt; 30</v>
      </c>
      <c r="AD2063">
        <v>2716</v>
      </c>
      <c r="AE2063">
        <v>0</v>
      </c>
      <c r="AF2063">
        <v>0</v>
      </c>
      <c r="AG2063">
        <v>1</v>
      </c>
      <c r="AH2063">
        <v>0</v>
      </c>
      <c r="AI2063">
        <v>0</v>
      </c>
      <c r="AJ2063" t="str" cm="1">
        <f t="array" ref="AJ206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06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63">
        <v>0</v>
      </c>
      <c r="AM2063">
        <v>0</v>
      </c>
      <c r="AN2063">
        <v>1</v>
      </c>
      <c r="AO2063">
        <v>0</v>
      </c>
      <c r="AP2063">
        <v>0</v>
      </c>
      <c r="AQ2063" t="str" cm="1">
        <f t="array" ref="AQ206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63" t="str" cm="1">
        <f t="array" ref="AR206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63">
        <v>971</v>
      </c>
      <c r="AT2063">
        <v>726</v>
      </c>
      <c r="AU2063">
        <v>2</v>
      </c>
      <c r="AV2063">
        <v>0</v>
      </c>
      <c r="AW2063" t="s">
        <v>43</v>
      </c>
      <c r="AX2063" t="s">
        <v>12</v>
      </c>
      <c r="AY2063" t="str">
        <f t="shared" si="289"/>
        <v>Catalog</v>
      </c>
      <c r="AZ2063">
        <v>21</v>
      </c>
      <c r="BA2063" t="s">
        <v>48</v>
      </c>
      <c r="BB2063">
        <f t="shared" si="290"/>
        <v>21</v>
      </c>
      <c r="BC2063">
        <f t="shared" si="291"/>
        <v>1216</v>
      </c>
      <c r="BD2063">
        <f t="shared" si="292"/>
        <v>5</v>
      </c>
      <c r="BE2063">
        <f t="shared" si="293"/>
        <v>8</v>
      </c>
      <c r="BF2063">
        <f t="shared" si="294"/>
        <v>8</v>
      </c>
      <c r="BG2063">
        <f t="shared" si="295"/>
        <v>21</v>
      </c>
      <c r="BH2063">
        <f t="shared" si="296"/>
        <v>8</v>
      </c>
      <c r="BI2063" t="str">
        <f>VLOOKUP(BH2063,'Additional Data'!$E$1:$F$12,2,FALSE)</f>
        <v>Top Customer</v>
      </c>
      <c r="BJ2063" t="str">
        <f>IF(G2063 &lt;= 'Additional Data'!$Q$2, "Low", IF(G2063 &lt;= 'Additional Data'!$Q$3, "Medium", "High"))</f>
        <v>Medium</v>
      </c>
      <c r="BK2063" t="str">
        <f>IF(K2063 &lt;= 'Additional Data'!$V$2, "Low", IF(K2063 &lt;= 'Additional Data'!$V$3, "Medium", "High"))</f>
        <v>High</v>
      </c>
      <c r="BL2063" t="str">
        <f>IF(L2063 &lt;= 'Additional Data'!$AA$2, "Low", IF(L2063 &lt;= 'Additional Data'!$AA$3, "Medium", "High"))</f>
        <v>High</v>
      </c>
      <c r="BM2063">
        <v>2062</v>
      </c>
    </row>
    <row r="2064" spans="1:65" x14ac:dyDescent="0.25">
      <c r="A2064">
        <v>49912</v>
      </c>
      <c r="B2064" t="str">
        <f>IF(A2064 &lt;= 'Additional Data'!$B$2,"Low", IF(A2064 &lt;='Additional Data'!$B$3, "Medium", "High"))</f>
        <v>Medium</v>
      </c>
      <c r="C2064">
        <v>0</v>
      </c>
      <c r="D2064">
        <v>1</v>
      </c>
      <c r="E2064">
        <v>5</v>
      </c>
      <c r="F2064" t="str">
        <f t="shared" si="288"/>
        <v>Very Recent</v>
      </c>
      <c r="G2064">
        <v>520</v>
      </c>
      <c r="H2064">
        <v>8</v>
      </c>
      <c r="I2064">
        <v>223</v>
      </c>
      <c r="J2064">
        <v>32</v>
      </c>
      <c r="K2064">
        <v>49</v>
      </c>
      <c r="L2064">
        <v>42</v>
      </c>
      <c r="M2064">
        <f>INDEX('Additional Data'!$H$2:$M$2, MATCH(MAX(G2064:L2064), G2064:L2064,0))</f>
        <v>0</v>
      </c>
      <c r="N2064">
        <v>4</v>
      </c>
      <c r="O2064">
        <v>10</v>
      </c>
      <c r="P2064">
        <v>5</v>
      </c>
      <c r="Q2064">
        <v>7</v>
      </c>
      <c r="R2064">
        <v>8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3</v>
      </c>
      <c r="Z2064">
        <v>11</v>
      </c>
      <c r="AA2064">
        <v>1</v>
      </c>
      <c r="AB2064">
        <v>71</v>
      </c>
      <c r="AC2064" t="str" cm="1">
        <f t="array" ref="AC2064">_xlfn.IFS(AB2064 &lt; 30, "&lt; 30", AB2064 &lt; 40, "30-39", AB2064 &lt; 50, "40-49", AB2064 &gt;= 50, "50+")</f>
        <v>50+</v>
      </c>
      <c r="AD2064">
        <v>2819</v>
      </c>
      <c r="AE2064">
        <v>0</v>
      </c>
      <c r="AF2064">
        <v>0</v>
      </c>
      <c r="AG2064">
        <v>0</v>
      </c>
      <c r="AH2064">
        <v>1</v>
      </c>
      <c r="AI2064">
        <v>0</v>
      </c>
      <c r="AJ2064" t="str" cm="1">
        <f t="array" ref="AJ206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6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64">
        <v>0</v>
      </c>
      <c r="AM2064">
        <v>0</v>
      </c>
      <c r="AN2064">
        <v>0</v>
      </c>
      <c r="AO2064">
        <v>1</v>
      </c>
      <c r="AP2064">
        <v>0</v>
      </c>
      <c r="AQ2064" t="str" cm="1">
        <f t="array" ref="AQ206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064" t="str" cm="1">
        <f t="array" ref="AR206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64">
        <v>832</v>
      </c>
      <c r="AT2064">
        <v>790</v>
      </c>
      <c r="AU2064">
        <v>1</v>
      </c>
      <c r="AV2064">
        <v>1</v>
      </c>
      <c r="AW2064" t="s">
        <v>46</v>
      </c>
      <c r="AX2064" t="s">
        <v>11</v>
      </c>
      <c r="AY2064" t="str">
        <f t="shared" si="289"/>
        <v>Web</v>
      </c>
      <c r="AZ2064">
        <v>22</v>
      </c>
      <c r="BA2064" t="s">
        <v>48</v>
      </c>
      <c r="BB2064">
        <f t="shared" si="290"/>
        <v>22</v>
      </c>
      <c r="BC2064">
        <f t="shared" si="291"/>
        <v>874</v>
      </c>
      <c r="BD2064">
        <f t="shared" si="292"/>
        <v>10</v>
      </c>
      <c r="BE2064">
        <f t="shared" si="293"/>
        <v>8</v>
      </c>
      <c r="BF2064">
        <f t="shared" si="294"/>
        <v>6</v>
      </c>
      <c r="BG2064">
        <f t="shared" si="295"/>
        <v>24</v>
      </c>
      <c r="BH2064">
        <f t="shared" si="296"/>
        <v>9</v>
      </c>
      <c r="BI2064" t="str">
        <f>VLOOKUP(BH2064,'Additional Data'!$E$1:$F$12,2,FALSE)</f>
        <v>Top Customer</v>
      </c>
      <c r="BJ2064" t="str">
        <f>IF(G2064 &lt;= 'Additional Data'!$Q$2, "Low", IF(G2064 &lt;= 'Additional Data'!$Q$3, "Medium", "High"))</f>
        <v>High</v>
      </c>
      <c r="BK2064" t="str">
        <f>IF(K2064 &lt;= 'Additional Data'!$V$2, "Low", IF(K2064 &lt;= 'Additional Data'!$V$3, "Medium", "High"))</f>
        <v>High</v>
      </c>
      <c r="BL2064" t="str">
        <f>IF(L2064 &lt;= 'Additional Data'!$AA$2, "Low", IF(L2064 &lt;= 'Additional Data'!$AA$3, "Medium", "High"))</f>
        <v>Medium</v>
      </c>
      <c r="BM2064">
        <v>2063</v>
      </c>
    </row>
    <row r="2065" spans="1:65" x14ac:dyDescent="0.25">
      <c r="A2065">
        <v>48699</v>
      </c>
      <c r="B2065" t="str">
        <f>IF(A2065 &lt;= 'Additional Data'!$B$2,"Low", IF(A2065 &lt;='Additional Data'!$B$3, "Medium", "High"))</f>
        <v>Medium</v>
      </c>
      <c r="C2065">
        <v>1</v>
      </c>
      <c r="D2065">
        <v>1</v>
      </c>
      <c r="E2065">
        <v>90</v>
      </c>
      <c r="F2065" t="str">
        <f t="shared" si="288"/>
        <v>Old</v>
      </c>
      <c r="G2065">
        <v>26</v>
      </c>
      <c r="H2065">
        <v>1</v>
      </c>
      <c r="I2065">
        <v>10</v>
      </c>
      <c r="J2065">
        <v>2</v>
      </c>
      <c r="K2065">
        <v>0</v>
      </c>
      <c r="L2065">
        <v>1</v>
      </c>
      <c r="M2065">
        <f>INDEX('Additional Data'!$H$2:$M$2, MATCH(MAX(G2065:L2065), G2065:L2065,0))</f>
        <v>0</v>
      </c>
      <c r="N2065">
        <v>1</v>
      </c>
      <c r="O2065">
        <v>1</v>
      </c>
      <c r="P2065">
        <v>0</v>
      </c>
      <c r="Q2065">
        <v>3</v>
      </c>
      <c r="R2065">
        <v>5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3</v>
      </c>
      <c r="Z2065">
        <v>11</v>
      </c>
      <c r="AA2065">
        <v>0</v>
      </c>
      <c r="AB2065">
        <v>70</v>
      </c>
      <c r="AC2065" t="str" cm="1">
        <f t="array" ref="AC2065">_xlfn.IFS(AB2065 &lt; 30, "&lt; 30", AB2065 &lt; 40, "30-39", AB2065 &lt; 50, "40-49", AB2065 &gt;= 50, "50+")</f>
        <v>50+</v>
      </c>
      <c r="AD2065">
        <v>2563</v>
      </c>
      <c r="AE2065">
        <v>0</v>
      </c>
      <c r="AF2065">
        <v>1</v>
      </c>
      <c r="AG2065">
        <v>0</v>
      </c>
      <c r="AH2065">
        <v>0</v>
      </c>
      <c r="AI2065">
        <v>0</v>
      </c>
      <c r="AJ2065" t="str" cm="1">
        <f t="array" ref="AJ206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6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65">
        <v>0</v>
      </c>
      <c r="AM2065">
        <v>0</v>
      </c>
      <c r="AN2065">
        <v>0</v>
      </c>
      <c r="AO2065">
        <v>0</v>
      </c>
      <c r="AP2065">
        <v>1</v>
      </c>
      <c r="AQ2065" t="str" cm="1">
        <f t="array" ref="AQ206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065" t="str" cm="1">
        <f t="array" ref="AR206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65">
        <v>39</v>
      </c>
      <c r="AT2065">
        <v>38</v>
      </c>
      <c r="AU2065">
        <v>0</v>
      </c>
      <c r="AV2065">
        <v>2</v>
      </c>
      <c r="AW2065" t="s">
        <v>45</v>
      </c>
      <c r="AX2065" t="s">
        <v>13</v>
      </c>
      <c r="AY2065" t="str">
        <f t="shared" si="289"/>
        <v>Store</v>
      </c>
      <c r="AZ2065">
        <v>4</v>
      </c>
      <c r="BA2065" t="s">
        <v>44</v>
      </c>
      <c r="BB2065">
        <f t="shared" si="290"/>
        <v>4</v>
      </c>
      <c r="BC2065">
        <f t="shared" si="291"/>
        <v>40</v>
      </c>
      <c r="BD2065">
        <f t="shared" si="292"/>
        <v>0.99999999999999978</v>
      </c>
      <c r="BE2065">
        <f t="shared" si="293"/>
        <v>0</v>
      </c>
      <c r="BF2065">
        <f t="shared" si="294"/>
        <v>1</v>
      </c>
      <c r="BG2065">
        <f t="shared" si="295"/>
        <v>1.9999999999999998</v>
      </c>
      <c r="BH2065">
        <f t="shared" si="296"/>
        <v>0</v>
      </c>
      <c r="BI2065" t="str">
        <f>VLOOKUP(BH2065,'Additional Data'!$E$1:$F$12,2,FALSE)</f>
        <v>Churned Customer</v>
      </c>
      <c r="BJ2065" t="str">
        <f>IF(G2065 &lt;= 'Additional Data'!$Q$2, "Low", IF(G2065 &lt;= 'Additional Data'!$Q$3, "Medium", "High"))</f>
        <v>Medium</v>
      </c>
      <c r="BK2065" t="str">
        <f>IF(K2065 &lt;= 'Additional Data'!$V$2, "Low", IF(K2065 &lt;= 'Additional Data'!$V$3, "Medium", "High"))</f>
        <v>Low</v>
      </c>
      <c r="BL2065" t="str">
        <f>IF(L2065 &lt;= 'Additional Data'!$AA$2, "Low", IF(L2065 &lt;= 'Additional Data'!$AA$3, "Medium", "High"))</f>
        <v>Low</v>
      </c>
      <c r="BM2065">
        <v>2064</v>
      </c>
    </row>
    <row r="2066" spans="1:65" x14ac:dyDescent="0.25">
      <c r="A2066">
        <v>80144</v>
      </c>
      <c r="B2066" t="str">
        <f>IF(A2066 &lt;= 'Additional Data'!$B$2,"Low", IF(A2066 &lt;='Additional Data'!$B$3, "Medium", "High"))</f>
        <v>High</v>
      </c>
      <c r="C2066">
        <v>0</v>
      </c>
      <c r="D2066">
        <v>0</v>
      </c>
      <c r="E2066">
        <v>47</v>
      </c>
      <c r="F2066" t="str">
        <f t="shared" si="288"/>
        <v>Mid</v>
      </c>
      <c r="G2066">
        <v>240</v>
      </c>
      <c r="H2066">
        <v>132</v>
      </c>
      <c r="I2066">
        <v>445</v>
      </c>
      <c r="J2066">
        <v>250</v>
      </c>
      <c r="K2066">
        <v>192</v>
      </c>
      <c r="L2066">
        <v>108</v>
      </c>
      <c r="M2066">
        <f>INDEX('Additional Data'!$H$2:$M$2, MATCH(MAX(G2066:L2066), G2066:L2066,0))</f>
        <v>0</v>
      </c>
      <c r="N2066">
        <v>1</v>
      </c>
      <c r="O2066">
        <v>3</v>
      </c>
      <c r="P2066">
        <v>7</v>
      </c>
      <c r="Q2066">
        <v>8</v>
      </c>
      <c r="R2066">
        <v>1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3</v>
      </c>
      <c r="Z2066">
        <v>11</v>
      </c>
      <c r="AA2066">
        <v>0</v>
      </c>
      <c r="AB2066">
        <v>45</v>
      </c>
      <c r="AC2066" t="str" cm="1">
        <f t="array" ref="AC2066">_xlfn.IFS(AB2066 &lt; 30, "&lt; 30", AB2066 &lt; 40, "30-39", AB2066 &lt; 50, "40-49", AB2066 &gt;= 50, "50+")</f>
        <v>40-49</v>
      </c>
      <c r="AD2066">
        <v>2431</v>
      </c>
      <c r="AE2066">
        <v>0</v>
      </c>
      <c r="AF2066">
        <v>0</v>
      </c>
      <c r="AG2066">
        <v>0</v>
      </c>
      <c r="AH2066">
        <v>1</v>
      </c>
      <c r="AI2066">
        <v>0</v>
      </c>
      <c r="AJ2066" t="str" cm="1">
        <f t="array" ref="AJ206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6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66">
        <v>0</v>
      </c>
      <c r="AM2066">
        <v>0</v>
      </c>
      <c r="AN2066">
        <v>1</v>
      </c>
      <c r="AO2066">
        <v>0</v>
      </c>
      <c r="AP2066">
        <v>0</v>
      </c>
      <c r="AQ2066" t="str" cm="1">
        <f t="array" ref="AQ206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66" t="str" cm="1">
        <f t="array" ref="AR206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66">
        <v>1259</v>
      </c>
      <c r="AT2066">
        <v>1151</v>
      </c>
      <c r="AU2066">
        <v>0</v>
      </c>
      <c r="AV2066">
        <v>0</v>
      </c>
      <c r="AW2066" t="s">
        <v>43</v>
      </c>
      <c r="AX2066" t="s">
        <v>13</v>
      </c>
      <c r="AY2066" t="str">
        <f t="shared" si="289"/>
        <v>Store</v>
      </c>
      <c r="AZ2066">
        <v>18</v>
      </c>
      <c r="BA2066" t="s">
        <v>44</v>
      </c>
      <c r="BB2066">
        <f t="shared" si="290"/>
        <v>18</v>
      </c>
      <c r="BC2066">
        <f t="shared" si="291"/>
        <v>1367</v>
      </c>
      <c r="BD2066">
        <f t="shared" si="292"/>
        <v>6</v>
      </c>
      <c r="BE2066">
        <f t="shared" si="293"/>
        <v>7</v>
      </c>
      <c r="BF2066">
        <f t="shared" si="294"/>
        <v>8</v>
      </c>
      <c r="BG2066">
        <f t="shared" si="295"/>
        <v>21</v>
      </c>
      <c r="BH2066">
        <f t="shared" si="296"/>
        <v>8</v>
      </c>
      <c r="BI2066" t="str">
        <f>VLOOKUP(BH2066,'Additional Data'!$E$1:$F$12,2,FALSE)</f>
        <v>Top Customer</v>
      </c>
      <c r="BJ2066" t="str">
        <f>IF(G2066 &lt;= 'Additional Data'!$Q$2, "Low", IF(G2066 &lt;= 'Additional Data'!$Q$3, "Medium", "High"))</f>
        <v>Medium</v>
      </c>
      <c r="BK2066" t="str">
        <f>IF(K2066 &lt;= 'Additional Data'!$V$2, "Low", IF(K2066 &lt;= 'Additional Data'!$V$3, "Medium", "High"))</f>
        <v>High</v>
      </c>
      <c r="BL2066" t="str">
        <f>IF(L2066 &lt;= 'Additional Data'!$AA$2, "Low", IF(L2066 &lt;= 'Additional Data'!$AA$3, "Medium", "High"))</f>
        <v>High</v>
      </c>
      <c r="BM2066">
        <v>2065</v>
      </c>
    </row>
    <row r="2067" spans="1:65" x14ac:dyDescent="0.25">
      <c r="A2067">
        <v>54252</v>
      </c>
      <c r="B2067" t="str">
        <f>IF(A2067 &lt;= 'Additional Data'!$B$2,"Low", IF(A2067 &lt;='Additional Data'!$B$3, "Medium", "High"))</f>
        <v>Medium</v>
      </c>
      <c r="C2067">
        <v>1</v>
      </c>
      <c r="D2067">
        <v>1</v>
      </c>
      <c r="E2067">
        <v>25</v>
      </c>
      <c r="F2067" t="str">
        <f t="shared" si="288"/>
        <v>Recent</v>
      </c>
      <c r="G2067">
        <v>178</v>
      </c>
      <c r="H2067">
        <v>4</v>
      </c>
      <c r="I2067">
        <v>26</v>
      </c>
      <c r="J2067">
        <v>8</v>
      </c>
      <c r="K2067">
        <v>4</v>
      </c>
      <c r="L2067">
        <v>44</v>
      </c>
      <c r="M2067">
        <f>INDEX('Additional Data'!$H$2:$M$2, MATCH(MAX(G2067:L2067), G2067:L2067,0))</f>
        <v>0</v>
      </c>
      <c r="N2067">
        <v>5</v>
      </c>
      <c r="O2067">
        <v>4</v>
      </c>
      <c r="P2067">
        <v>1</v>
      </c>
      <c r="Q2067">
        <v>5</v>
      </c>
      <c r="R2067">
        <v>6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3</v>
      </c>
      <c r="Z2067">
        <v>11</v>
      </c>
      <c r="AA2067">
        <v>0</v>
      </c>
      <c r="AB2067">
        <v>64</v>
      </c>
      <c r="AC2067" t="str" cm="1">
        <f t="array" ref="AC2067">_xlfn.IFS(AB2067 &lt; 30, "&lt; 30", AB2067 &lt; 40, "30-39", AB2067 &lt; 50, "40-49", AB2067 &gt;= 50, "50+")</f>
        <v>50+</v>
      </c>
      <c r="AD2067">
        <v>2556</v>
      </c>
      <c r="AE2067">
        <v>0</v>
      </c>
      <c r="AF2067">
        <v>0</v>
      </c>
      <c r="AG2067">
        <v>1</v>
      </c>
      <c r="AH2067">
        <v>0</v>
      </c>
      <c r="AI2067">
        <v>0</v>
      </c>
      <c r="AJ2067" t="str" cm="1">
        <f t="array" ref="AJ206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06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67">
        <v>0</v>
      </c>
      <c r="AM2067">
        <v>0</v>
      </c>
      <c r="AN2067">
        <v>1</v>
      </c>
      <c r="AO2067">
        <v>0</v>
      </c>
      <c r="AP2067">
        <v>0</v>
      </c>
      <c r="AQ2067" t="str" cm="1">
        <f t="array" ref="AQ206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67" t="str" cm="1">
        <f t="array" ref="AR206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67">
        <v>220</v>
      </c>
      <c r="AT2067">
        <v>176</v>
      </c>
      <c r="AU2067">
        <v>0</v>
      </c>
      <c r="AV2067">
        <v>2</v>
      </c>
      <c r="AW2067" t="s">
        <v>47</v>
      </c>
      <c r="AX2067" t="s">
        <v>13</v>
      </c>
      <c r="AY2067" t="str">
        <f t="shared" si="289"/>
        <v>Store</v>
      </c>
      <c r="AZ2067">
        <v>10</v>
      </c>
      <c r="BA2067" t="s">
        <v>44</v>
      </c>
      <c r="BB2067">
        <f t="shared" si="290"/>
        <v>10</v>
      </c>
      <c r="BC2067">
        <f t="shared" si="291"/>
        <v>264</v>
      </c>
      <c r="BD2067">
        <f t="shared" si="292"/>
        <v>8</v>
      </c>
      <c r="BE2067">
        <f t="shared" si="293"/>
        <v>4</v>
      </c>
      <c r="BF2067">
        <f t="shared" si="294"/>
        <v>4</v>
      </c>
      <c r="BG2067">
        <f t="shared" si="295"/>
        <v>16</v>
      </c>
      <c r="BH2067">
        <f t="shared" si="296"/>
        <v>5</v>
      </c>
      <c r="BI2067" t="str">
        <f>VLOOKUP(BH2067,'Additional Data'!$E$1:$F$12,2,FALSE)</f>
        <v>Loyal Customer</v>
      </c>
      <c r="BJ2067" t="str">
        <f>IF(G2067 &lt;= 'Additional Data'!$Q$2, "Low", IF(G2067 &lt;= 'Additional Data'!$Q$3, "Medium", "High"))</f>
        <v>Medium</v>
      </c>
      <c r="BK2067" t="str">
        <f>IF(K2067 &lt;= 'Additional Data'!$V$2, "Low", IF(K2067 &lt;= 'Additional Data'!$V$3, "Medium", "High"))</f>
        <v>Medium</v>
      </c>
      <c r="BL2067" t="str">
        <f>IF(L2067 &lt;= 'Additional Data'!$AA$2, "Low", IF(L2067 &lt;= 'Additional Data'!$AA$3, "Medium", "High"))</f>
        <v>Medium</v>
      </c>
      <c r="BM2067">
        <v>2066</v>
      </c>
    </row>
    <row r="2068" spans="1:65" x14ac:dyDescent="0.25">
      <c r="A2068">
        <v>81929</v>
      </c>
      <c r="B2068" t="str">
        <f>IF(A2068 &lt;= 'Additional Data'!$B$2,"Low", IF(A2068 &lt;='Additional Data'!$B$3, "Medium", "High"))</f>
        <v>High</v>
      </c>
      <c r="C2068">
        <v>1</v>
      </c>
      <c r="D2068">
        <v>0</v>
      </c>
      <c r="E2068">
        <v>60</v>
      </c>
      <c r="F2068" t="str">
        <f t="shared" si="288"/>
        <v>Mid</v>
      </c>
      <c r="G2068">
        <v>1486</v>
      </c>
      <c r="H2068">
        <v>55</v>
      </c>
      <c r="I2068">
        <v>278</v>
      </c>
      <c r="J2068">
        <v>49</v>
      </c>
      <c r="K2068">
        <v>0</v>
      </c>
      <c r="L2068">
        <v>185</v>
      </c>
      <c r="M2068">
        <f>INDEX('Additional Data'!$H$2:$M$2, MATCH(MAX(G2068:L2068), G2068:L2068,0))</f>
        <v>0</v>
      </c>
      <c r="N2068">
        <v>2</v>
      </c>
      <c r="O2068">
        <v>4</v>
      </c>
      <c r="P2068">
        <v>4</v>
      </c>
      <c r="Q2068">
        <v>10</v>
      </c>
      <c r="R2068">
        <v>6</v>
      </c>
      <c r="S2068">
        <v>1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3</v>
      </c>
      <c r="Z2068">
        <v>11</v>
      </c>
      <c r="AA2068">
        <v>1</v>
      </c>
      <c r="AB2068">
        <v>44</v>
      </c>
      <c r="AC2068" t="str" cm="1">
        <f t="array" ref="AC2068">_xlfn.IFS(AB2068 &lt; 30, "&lt; 30", AB2068 &lt; 40, "30-39", AB2068 &lt; 50, "40-49", AB2068 &gt;= 50, "50+")</f>
        <v>40-49</v>
      </c>
      <c r="AD2068">
        <v>2797</v>
      </c>
      <c r="AE2068">
        <v>0</v>
      </c>
      <c r="AF2068">
        <v>1</v>
      </c>
      <c r="AG2068">
        <v>0</v>
      </c>
      <c r="AH2068">
        <v>0</v>
      </c>
      <c r="AI2068">
        <v>0</v>
      </c>
      <c r="AJ2068" t="str" cm="1">
        <f t="array" ref="AJ206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6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68">
        <v>0</v>
      </c>
      <c r="AM2068">
        <v>0</v>
      </c>
      <c r="AN2068">
        <v>0</v>
      </c>
      <c r="AO2068">
        <v>1</v>
      </c>
      <c r="AP2068">
        <v>0</v>
      </c>
      <c r="AQ2068" t="str" cm="1">
        <f t="array" ref="AQ206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068" t="str" cm="1">
        <f t="array" ref="AR206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68">
        <v>1868</v>
      </c>
      <c r="AT2068">
        <v>1683</v>
      </c>
      <c r="AU2068">
        <v>2</v>
      </c>
      <c r="AV2068">
        <v>1</v>
      </c>
      <c r="AW2068" t="s">
        <v>43</v>
      </c>
      <c r="AX2068" t="s">
        <v>13</v>
      </c>
      <c r="AY2068" t="str">
        <f t="shared" si="289"/>
        <v>Store</v>
      </c>
      <c r="AZ2068">
        <v>18</v>
      </c>
      <c r="BA2068" t="s">
        <v>48</v>
      </c>
      <c r="BB2068">
        <f t="shared" si="290"/>
        <v>18</v>
      </c>
      <c r="BC2068">
        <f t="shared" si="291"/>
        <v>2053</v>
      </c>
      <c r="BD2068">
        <f t="shared" si="292"/>
        <v>4</v>
      </c>
      <c r="BE2068">
        <f t="shared" si="293"/>
        <v>7</v>
      </c>
      <c r="BF2068">
        <f t="shared" si="294"/>
        <v>9</v>
      </c>
      <c r="BG2068">
        <f t="shared" si="295"/>
        <v>20</v>
      </c>
      <c r="BH2068">
        <f t="shared" si="296"/>
        <v>7</v>
      </c>
      <c r="BI2068" t="str">
        <f>VLOOKUP(BH2068,'Additional Data'!$E$1:$F$12,2,FALSE)</f>
        <v>Loyal Customer</v>
      </c>
      <c r="BJ2068" t="str">
        <f>IF(G2068 &lt;= 'Additional Data'!$Q$2, "Low", IF(G2068 &lt;= 'Additional Data'!$Q$3, "Medium", "High"))</f>
        <v>High</v>
      </c>
      <c r="BK2068" t="str">
        <f>IF(K2068 &lt;= 'Additional Data'!$V$2, "Low", IF(K2068 &lt;= 'Additional Data'!$V$3, "Medium", "High"))</f>
        <v>Low</v>
      </c>
      <c r="BL2068" t="str">
        <f>IF(L2068 &lt;= 'Additional Data'!$AA$2, "Low", IF(L2068 &lt;= 'Additional Data'!$AA$3, "Medium", "High"))</f>
        <v>High</v>
      </c>
      <c r="BM2068">
        <v>2067</v>
      </c>
    </row>
    <row r="2069" spans="1:65" x14ac:dyDescent="0.25">
      <c r="A2069">
        <v>76068</v>
      </c>
      <c r="B2069" t="str">
        <f>IF(A2069 &lt;= 'Additional Data'!$B$2,"Low", IF(A2069 &lt;='Additional Data'!$B$3, "Medium", "High"))</f>
        <v>High</v>
      </c>
      <c r="C2069">
        <v>0</v>
      </c>
      <c r="D2069">
        <v>1</v>
      </c>
      <c r="E2069">
        <v>67</v>
      </c>
      <c r="F2069" t="str">
        <f t="shared" si="288"/>
        <v>Old</v>
      </c>
      <c r="G2069">
        <v>1115</v>
      </c>
      <c r="H2069">
        <v>12</v>
      </c>
      <c r="I2069">
        <v>128</v>
      </c>
      <c r="J2069">
        <v>33</v>
      </c>
      <c r="K2069">
        <v>12</v>
      </c>
      <c r="L2069">
        <v>76</v>
      </c>
      <c r="M2069">
        <f>INDEX('Additional Data'!$H$2:$M$2, MATCH(MAX(G2069:L2069), G2069:L2069,0))</f>
        <v>0</v>
      </c>
      <c r="N2069">
        <v>1</v>
      </c>
      <c r="O2069">
        <v>2</v>
      </c>
      <c r="P2069">
        <v>3</v>
      </c>
      <c r="Q2069">
        <v>4</v>
      </c>
      <c r="R2069">
        <v>6</v>
      </c>
      <c r="S2069">
        <v>0</v>
      </c>
      <c r="T2069">
        <v>1</v>
      </c>
      <c r="U2069">
        <v>0</v>
      </c>
      <c r="V2069">
        <v>0</v>
      </c>
      <c r="W2069">
        <v>1</v>
      </c>
      <c r="X2069">
        <v>0</v>
      </c>
      <c r="Y2069">
        <v>3</v>
      </c>
      <c r="Z2069">
        <v>11</v>
      </c>
      <c r="AA2069">
        <v>0</v>
      </c>
      <c r="AB2069">
        <v>45</v>
      </c>
      <c r="AC2069" t="str" cm="1">
        <f t="array" ref="AC2069">_xlfn.IFS(AB2069 &lt; 30, "&lt; 30", AB2069 &lt; 40, "30-39", AB2069 &lt; 50, "40-49", AB2069 &gt;= 50, "50+")</f>
        <v>40-49</v>
      </c>
      <c r="AD2069">
        <v>2736</v>
      </c>
      <c r="AE2069">
        <v>0</v>
      </c>
      <c r="AF2069">
        <v>1</v>
      </c>
      <c r="AG2069">
        <v>0</v>
      </c>
      <c r="AH2069">
        <v>0</v>
      </c>
      <c r="AI2069">
        <v>0</v>
      </c>
      <c r="AJ2069" t="str" cm="1">
        <f t="array" ref="AJ206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6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69">
        <v>0</v>
      </c>
      <c r="AM2069">
        <v>0</v>
      </c>
      <c r="AN2069">
        <v>1</v>
      </c>
      <c r="AO2069">
        <v>0</v>
      </c>
      <c r="AP2069">
        <v>0</v>
      </c>
      <c r="AQ2069" t="str" cm="1">
        <f t="array" ref="AQ206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69" t="str" cm="1">
        <f t="array" ref="AR206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69">
        <v>1300</v>
      </c>
      <c r="AT2069">
        <v>1224</v>
      </c>
      <c r="AU2069">
        <v>2</v>
      </c>
      <c r="AV2069">
        <v>1</v>
      </c>
      <c r="AW2069" t="s">
        <v>43</v>
      </c>
      <c r="AX2069" t="s">
        <v>13</v>
      </c>
      <c r="AY2069" t="str">
        <f t="shared" si="289"/>
        <v>Store</v>
      </c>
      <c r="AZ2069">
        <v>9</v>
      </c>
      <c r="BA2069" t="s">
        <v>48</v>
      </c>
      <c r="BB2069">
        <f t="shared" si="290"/>
        <v>9</v>
      </c>
      <c r="BC2069">
        <f t="shared" si="291"/>
        <v>1376</v>
      </c>
      <c r="BD2069">
        <f t="shared" si="292"/>
        <v>4</v>
      </c>
      <c r="BE2069">
        <f t="shared" si="293"/>
        <v>3</v>
      </c>
      <c r="BF2069">
        <f t="shared" si="294"/>
        <v>8</v>
      </c>
      <c r="BG2069">
        <f t="shared" si="295"/>
        <v>15</v>
      </c>
      <c r="BH2069">
        <f t="shared" si="296"/>
        <v>4</v>
      </c>
      <c r="BI2069" t="str">
        <f>VLOOKUP(BH2069,'Additional Data'!$E$1:$F$12,2,FALSE)</f>
        <v>At Risk</v>
      </c>
      <c r="BJ2069" t="str">
        <f>IF(G2069 &lt;= 'Additional Data'!$Q$2, "Low", IF(G2069 &lt;= 'Additional Data'!$Q$3, "Medium", "High"))</f>
        <v>High</v>
      </c>
      <c r="BK2069" t="str">
        <f>IF(K2069 &lt;= 'Additional Data'!$V$2, "Low", IF(K2069 &lt;= 'Additional Data'!$V$3, "Medium", "High"))</f>
        <v>Medium</v>
      </c>
      <c r="BL2069" t="str">
        <f>IF(L2069 &lt;= 'Additional Data'!$AA$2, "Low", IF(L2069 &lt;= 'Additional Data'!$AA$3, "Medium", "High"))</f>
        <v>High</v>
      </c>
      <c r="BM2069">
        <v>2068</v>
      </c>
    </row>
    <row r="2070" spans="1:65" x14ac:dyDescent="0.25">
      <c r="A2070">
        <v>53204</v>
      </c>
      <c r="B2070" t="str">
        <f>IF(A2070 &lt;= 'Additional Data'!$B$2,"Low", IF(A2070 &lt;='Additional Data'!$B$3, "Medium", "High"))</f>
        <v>Medium</v>
      </c>
      <c r="C2070">
        <v>1</v>
      </c>
      <c r="D2070">
        <v>1</v>
      </c>
      <c r="E2070">
        <v>40</v>
      </c>
      <c r="F2070" t="str">
        <f t="shared" si="288"/>
        <v>Mid</v>
      </c>
      <c r="G2070">
        <v>29</v>
      </c>
      <c r="H2070">
        <v>0</v>
      </c>
      <c r="I2070">
        <v>8</v>
      </c>
      <c r="J2070">
        <v>2</v>
      </c>
      <c r="K2070">
        <v>0</v>
      </c>
      <c r="L2070">
        <v>6</v>
      </c>
      <c r="M2070">
        <f>INDEX('Additional Data'!$H$2:$M$2, MATCH(MAX(G2070:L2070), G2070:L2070,0))</f>
        <v>0</v>
      </c>
      <c r="N2070">
        <v>1</v>
      </c>
      <c r="O2070">
        <v>1</v>
      </c>
      <c r="P2070">
        <v>0</v>
      </c>
      <c r="Q2070">
        <v>3</v>
      </c>
      <c r="R2070">
        <v>4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3</v>
      </c>
      <c r="Z2070">
        <v>11</v>
      </c>
      <c r="AA2070">
        <v>0</v>
      </c>
      <c r="AB2070">
        <v>44</v>
      </c>
      <c r="AC2070" t="str" cm="1">
        <f t="array" ref="AC2070">_xlfn.IFS(AB2070 &lt; 30, "&lt; 30", AB2070 &lt; 40, "30-39", AB2070 &lt; 50, "40-49", AB2070 &gt;= 50, "50+")</f>
        <v>40-49</v>
      </c>
      <c r="AD2070">
        <v>2260</v>
      </c>
      <c r="AE2070">
        <v>0</v>
      </c>
      <c r="AF2070">
        <v>1</v>
      </c>
      <c r="AG2070">
        <v>0</v>
      </c>
      <c r="AH2070">
        <v>0</v>
      </c>
      <c r="AI2070">
        <v>0</v>
      </c>
      <c r="AJ2070" t="str" cm="1">
        <f t="array" ref="AJ207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7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70">
        <v>0</v>
      </c>
      <c r="AM2070">
        <v>0</v>
      </c>
      <c r="AN2070">
        <v>0</v>
      </c>
      <c r="AO2070">
        <v>1</v>
      </c>
      <c r="AP2070">
        <v>0</v>
      </c>
      <c r="AQ2070" t="str" cm="1">
        <f t="array" ref="AQ207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070" t="str" cm="1">
        <f t="array" ref="AR207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70">
        <v>39</v>
      </c>
      <c r="AT2070">
        <v>33</v>
      </c>
      <c r="AU2070">
        <v>0</v>
      </c>
      <c r="AV2070">
        <v>2</v>
      </c>
      <c r="AW2070" t="s">
        <v>45</v>
      </c>
      <c r="AX2070" t="s">
        <v>13</v>
      </c>
      <c r="AY2070" t="str">
        <f t="shared" si="289"/>
        <v>Store</v>
      </c>
      <c r="AZ2070">
        <v>4</v>
      </c>
      <c r="BA2070" t="s">
        <v>44</v>
      </c>
      <c r="BB2070">
        <f t="shared" si="290"/>
        <v>4</v>
      </c>
      <c r="BC2070">
        <f t="shared" si="291"/>
        <v>45</v>
      </c>
      <c r="BD2070">
        <f t="shared" si="292"/>
        <v>6</v>
      </c>
      <c r="BE2070">
        <f t="shared" si="293"/>
        <v>0</v>
      </c>
      <c r="BF2070">
        <f t="shared" si="294"/>
        <v>1</v>
      </c>
      <c r="BG2070">
        <f t="shared" si="295"/>
        <v>7</v>
      </c>
      <c r="BH2070">
        <f t="shared" si="296"/>
        <v>1</v>
      </c>
      <c r="BI2070" t="str">
        <f>VLOOKUP(BH2070,'Additional Data'!$E$1:$F$12,2,FALSE)</f>
        <v>Churned Customer</v>
      </c>
      <c r="BJ2070" t="str">
        <f>IF(G2070 &lt;= 'Additional Data'!$Q$2, "Low", IF(G2070 &lt;= 'Additional Data'!$Q$3, "Medium", "High"))</f>
        <v>Medium</v>
      </c>
      <c r="BK2070" t="str">
        <f>IF(K2070 &lt;= 'Additional Data'!$V$2, "Low", IF(K2070 &lt;= 'Additional Data'!$V$3, "Medium", "High"))</f>
        <v>Low</v>
      </c>
      <c r="BL2070" t="str">
        <f>IF(L2070 &lt;= 'Additional Data'!$AA$2, "Low", IF(L2070 &lt;= 'Additional Data'!$AA$3, "Medium", "High"))</f>
        <v>Low</v>
      </c>
      <c r="BM2070">
        <v>2069</v>
      </c>
    </row>
    <row r="2071" spans="1:65" x14ac:dyDescent="0.25">
      <c r="A2071">
        <v>67911</v>
      </c>
      <c r="B2071" t="str">
        <f>IF(A2071 &lt;= 'Additional Data'!$B$2,"Low", IF(A2071 &lt;='Additional Data'!$B$3, "Medium", "High"))</f>
        <v>Medium</v>
      </c>
      <c r="C2071">
        <v>0</v>
      </c>
      <c r="D2071">
        <v>1</v>
      </c>
      <c r="E2071">
        <v>63</v>
      </c>
      <c r="F2071" t="str">
        <f t="shared" si="288"/>
        <v>Old</v>
      </c>
      <c r="G2071">
        <v>529</v>
      </c>
      <c r="H2071">
        <v>0</v>
      </c>
      <c r="I2071">
        <v>356</v>
      </c>
      <c r="J2071">
        <v>63</v>
      </c>
      <c r="K2071">
        <v>28</v>
      </c>
      <c r="L2071">
        <v>0</v>
      </c>
      <c r="M2071">
        <f>INDEX('Additional Data'!$H$2:$M$2, MATCH(MAX(G2071:L2071), G2071:L2071,0))</f>
        <v>0</v>
      </c>
      <c r="N2071">
        <v>3</v>
      </c>
      <c r="O2071">
        <v>6</v>
      </c>
      <c r="P2071">
        <v>7</v>
      </c>
      <c r="Q2071">
        <v>11</v>
      </c>
      <c r="R2071">
        <v>3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3</v>
      </c>
      <c r="Z2071">
        <v>11</v>
      </c>
      <c r="AA2071">
        <v>0</v>
      </c>
      <c r="AB2071">
        <v>71</v>
      </c>
      <c r="AC2071" t="str" cm="1">
        <f t="array" ref="AC2071">_xlfn.IFS(AB2071 &lt; 30, "&lt; 30", AB2071 &lt; 40, "30-39", AB2071 &lt; 50, "40-49", AB2071 &gt;= 50, "50+")</f>
        <v>50+</v>
      </c>
      <c r="AD2071">
        <v>2197</v>
      </c>
      <c r="AE2071">
        <v>0</v>
      </c>
      <c r="AF2071">
        <v>0</v>
      </c>
      <c r="AG2071">
        <v>0</v>
      </c>
      <c r="AH2071">
        <v>1</v>
      </c>
      <c r="AI2071">
        <v>0</v>
      </c>
      <c r="AJ2071" t="str" cm="1">
        <f t="array" ref="AJ207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7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71">
        <v>0</v>
      </c>
      <c r="AM2071">
        <v>0</v>
      </c>
      <c r="AN2071">
        <v>0</v>
      </c>
      <c r="AO2071">
        <v>0</v>
      </c>
      <c r="AP2071">
        <v>1</v>
      </c>
      <c r="AQ2071" t="str" cm="1">
        <f t="array" ref="AQ207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071" t="str" cm="1">
        <f t="array" ref="AR207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71">
        <v>976</v>
      </c>
      <c r="AT2071">
        <v>976</v>
      </c>
      <c r="AU2071">
        <v>0</v>
      </c>
      <c r="AV2071">
        <v>1</v>
      </c>
      <c r="AW2071" t="s">
        <v>43</v>
      </c>
      <c r="AX2071" t="s">
        <v>13</v>
      </c>
      <c r="AY2071" t="str">
        <f t="shared" si="289"/>
        <v>Store</v>
      </c>
      <c r="AZ2071">
        <v>24</v>
      </c>
      <c r="BA2071" t="s">
        <v>44</v>
      </c>
      <c r="BB2071">
        <f t="shared" si="290"/>
        <v>24</v>
      </c>
      <c r="BC2071">
        <f t="shared" si="291"/>
        <v>976</v>
      </c>
      <c r="BD2071">
        <f t="shared" si="292"/>
        <v>4</v>
      </c>
      <c r="BE2071">
        <f t="shared" si="293"/>
        <v>9</v>
      </c>
      <c r="BF2071">
        <f t="shared" si="294"/>
        <v>7</v>
      </c>
      <c r="BG2071">
        <f t="shared" si="295"/>
        <v>20</v>
      </c>
      <c r="BH2071">
        <f t="shared" si="296"/>
        <v>7</v>
      </c>
      <c r="BI2071" t="str">
        <f>VLOOKUP(BH2071,'Additional Data'!$E$1:$F$12,2,FALSE)</f>
        <v>Loyal Customer</v>
      </c>
      <c r="BJ2071" t="str">
        <f>IF(G2071 &lt;= 'Additional Data'!$Q$2, "Low", IF(G2071 &lt;= 'Additional Data'!$Q$3, "Medium", "High"))</f>
        <v>High</v>
      </c>
      <c r="BK2071" t="str">
        <f>IF(K2071 &lt;= 'Additional Data'!$V$2, "Low", IF(K2071 &lt;= 'Additional Data'!$V$3, "Medium", "High"))</f>
        <v>Medium</v>
      </c>
      <c r="BL2071" t="str">
        <f>IF(L2071 &lt;= 'Additional Data'!$AA$2, "Low", IF(L2071 &lt;= 'Additional Data'!$AA$3, "Medium", "High"))</f>
        <v>Low</v>
      </c>
      <c r="BM2071">
        <v>2070</v>
      </c>
    </row>
    <row r="2072" spans="1:65" x14ac:dyDescent="0.25">
      <c r="A2072">
        <v>14796</v>
      </c>
      <c r="B2072" t="str">
        <f>IF(A2072 &lt;= 'Additional Data'!$B$2,"Low", IF(A2072 &lt;='Additional Data'!$B$3, "Medium", "High"))</f>
        <v>Low</v>
      </c>
      <c r="C2072">
        <v>1</v>
      </c>
      <c r="D2072">
        <v>0</v>
      </c>
      <c r="E2072">
        <v>1</v>
      </c>
      <c r="F2072" t="str">
        <f t="shared" si="288"/>
        <v>Very Recent</v>
      </c>
      <c r="G2072">
        <v>13</v>
      </c>
      <c r="H2072">
        <v>3</v>
      </c>
      <c r="I2072">
        <v>8</v>
      </c>
      <c r="J2072">
        <v>7</v>
      </c>
      <c r="K2072">
        <v>4</v>
      </c>
      <c r="L2072">
        <v>16</v>
      </c>
      <c r="M2072">
        <f>INDEX('Additional Data'!$H$2:$M$2, MATCH(MAX(G2072:L2072), G2072:L2072,0))</f>
        <v>0</v>
      </c>
      <c r="N2072">
        <v>2</v>
      </c>
      <c r="O2072">
        <v>1</v>
      </c>
      <c r="P2072">
        <v>0</v>
      </c>
      <c r="Q2072">
        <v>3</v>
      </c>
      <c r="R2072">
        <v>9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3</v>
      </c>
      <c r="Z2072">
        <v>11</v>
      </c>
      <c r="AA2072">
        <v>1</v>
      </c>
      <c r="AB2072">
        <v>36</v>
      </c>
      <c r="AC2072" t="str" cm="1">
        <f t="array" ref="AC2072">_xlfn.IFS(AB2072 &lt; 30, "&lt; 30", AB2072 &lt; 40, "30-39", AB2072 &lt; 50, "40-49", AB2072 &gt;= 50, "50+")</f>
        <v>30-39</v>
      </c>
      <c r="AD2072">
        <v>2809</v>
      </c>
      <c r="AE2072">
        <v>0</v>
      </c>
      <c r="AF2072">
        <v>1</v>
      </c>
      <c r="AG2072">
        <v>0</v>
      </c>
      <c r="AH2072">
        <v>0</v>
      </c>
      <c r="AI2072">
        <v>0</v>
      </c>
      <c r="AJ2072" t="str" cm="1">
        <f t="array" ref="AJ207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7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72">
        <v>1</v>
      </c>
      <c r="AM2072">
        <v>0</v>
      </c>
      <c r="AN2072">
        <v>0</v>
      </c>
      <c r="AO2072">
        <v>0</v>
      </c>
      <c r="AP2072">
        <v>0</v>
      </c>
      <c r="AQ2072" t="str" cm="1">
        <f t="array" ref="AQ207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2072" t="str" cm="1">
        <f t="array" ref="AR207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072">
        <v>35</v>
      </c>
      <c r="AT2072">
        <v>19</v>
      </c>
      <c r="AU2072">
        <v>0</v>
      </c>
      <c r="AV2072">
        <v>1</v>
      </c>
      <c r="AW2072" t="s">
        <v>45</v>
      </c>
      <c r="AX2072" t="s">
        <v>13</v>
      </c>
      <c r="AY2072" t="str">
        <f t="shared" si="289"/>
        <v>Store</v>
      </c>
      <c r="AZ2072">
        <v>4</v>
      </c>
      <c r="BA2072" t="s">
        <v>44</v>
      </c>
      <c r="BB2072">
        <f t="shared" si="290"/>
        <v>4</v>
      </c>
      <c r="BC2072">
        <f t="shared" si="291"/>
        <v>51</v>
      </c>
      <c r="BD2072">
        <f t="shared" si="292"/>
        <v>10</v>
      </c>
      <c r="BE2072">
        <f t="shared" si="293"/>
        <v>0</v>
      </c>
      <c r="BF2072">
        <f t="shared" si="294"/>
        <v>1</v>
      </c>
      <c r="BG2072">
        <f t="shared" si="295"/>
        <v>11</v>
      </c>
      <c r="BH2072">
        <f t="shared" si="296"/>
        <v>3</v>
      </c>
      <c r="BI2072" t="str">
        <f>VLOOKUP(BH2072,'Additional Data'!$E$1:$F$12,2,FALSE)</f>
        <v>At Risk</v>
      </c>
      <c r="BJ2072" t="str">
        <f>IF(G2072 &lt;= 'Additional Data'!$Q$2, "Low", IF(G2072 &lt;= 'Additional Data'!$Q$3, "Medium", "High"))</f>
        <v>Low</v>
      </c>
      <c r="BK2072" t="str">
        <f>IF(K2072 &lt;= 'Additional Data'!$V$2, "Low", IF(K2072 &lt;= 'Additional Data'!$V$3, "Medium", "High"))</f>
        <v>Medium</v>
      </c>
      <c r="BL2072" t="str">
        <f>IF(L2072 &lt;= 'Additional Data'!$AA$2, "Low", IF(L2072 &lt;= 'Additional Data'!$AA$3, "Medium", "High"))</f>
        <v>Medium</v>
      </c>
      <c r="BM2072">
        <v>2071</v>
      </c>
    </row>
    <row r="2073" spans="1:65" x14ac:dyDescent="0.25">
      <c r="A2073">
        <v>78128</v>
      </c>
      <c r="B2073" t="str">
        <f>IF(A2073 &lt;= 'Additional Data'!$B$2,"Low", IF(A2073 &lt;='Additional Data'!$B$3, "Medium", "High"))</f>
        <v>High</v>
      </c>
      <c r="C2073">
        <v>0</v>
      </c>
      <c r="D2073">
        <v>1</v>
      </c>
      <c r="E2073">
        <v>89</v>
      </c>
      <c r="F2073" t="str">
        <f t="shared" si="288"/>
        <v>Old</v>
      </c>
      <c r="G2073">
        <v>934</v>
      </c>
      <c r="H2073">
        <v>24</v>
      </c>
      <c r="I2073">
        <v>230</v>
      </c>
      <c r="J2073">
        <v>16</v>
      </c>
      <c r="K2073">
        <v>24</v>
      </c>
      <c r="L2073">
        <v>36</v>
      </c>
      <c r="M2073">
        <f>INDEX('Additional Data'!$H$2:$M$2, MATCH(MAX(G2073:L2073), G2073:L2073,0))</f>
        <v>0</v>
      </c>
      <c r="N2073">
        <v>2</v>
      </c>
      <c r="O2073">
        <v>8</v>
      </c>
      <c r="P2073">
        <v>4</v>
      </c>
      <c r="Q2073">
        <v>6</v>
      </c>
      <c r="R2073">
        <v>3</v>
      </c>
      <c r="S2073">
        <v>0</v>
      </c>
      <c r="T2073">
        <v>1</v>
      </c>
      <c r="U2073">
        <v>1</v>
      </c>
      <c r="V2073">
        <v>0</v>
      </c>
      <c r="W2073">
        <v>0</v>
      </c>
      <c r="X2073">
        <v>0</v>
      </c>
      <c r="Y2073">
        <v>3</v>
      </c>
      <c r="Z2073">
        <v>11</v>
      </c>
      <c r="AA2073">
        <v>0</v>
      </c>
      <c r="AB2073">
        <v>46</v>
      </c>
      <c r="AC2073" t="str" cm="1">
        <f t="array" ref="AC2073">_xlfn.IFS(AB2073 &lt; 30, "&lt; 30", AB2073 &lt; 40, "30-39", AB2073 &lt; 50, "40-49", AB2073 &gt;= 50, "50+")</f>
        <v>40-49</v>
      </c>
      <c r="AD2073">
        <v>2289</v>
      </c>
      <c r="AE2073">
        <v>0</v>
      </c>
      <c r="AF2073">
        <v>1</v>
      </c>
      <c r="AG2073">
        <v>0</v>
      </c>
      <c r="AH2073">
        <v>0</v>
      </c>
      <c r="AI2073">
        <v>0</v>
      </c>
      <c r="AJ2073" t="str" cm="1">
        <f t="array" ref="AJ207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7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73">
        <v>0</v>
      </c>
      <c r="AM2073">
        <v>0</v>
      </c>
      <c r="AN2073">
        <v>0</v>
      </c>
      <c r="AO2073">
        <v>0</v>
      </c>
      <c r="AP2073">
        <v>1</v>
      </c>
      <c r="AQ2073" t="str" cm="1">
        <f t="array" ref="AQ207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073" t="str" cm="1">
        <f t="array" ref="AR207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73">
        <v>1228</v>
      </c>
      <c r="AT2073">
        <v>1192</v>
      </c>
      <c r="AU2073">
        <v>2</v>
      </c>
      <c r="AV2073">
        <v>1</v>
      </c>
      <c r="AW2073" t="s">
        <v>43</v>
      </c>
      <c r="AX2073" t="s">
        <v>11</v>
      </c>
      <c r="AY2073" t="str">
        <f t="shared" si="289"/>
        <v>Web</v>
      </c>
      <c r="AZ2073">
        <v>18</v>
      </c>
      <c r="BA2073" t="s">
        <v>48</v>
      </c>
      <c r="BB2073">
        <f t="shared" si="290"/>
        <v>18</v>
      </c>
      <c r="BC2073">
        <f t="shared" si="291"/>
        <v>1264</v>
      </c>
      <c r="BD2073">
        <f t="shared" si="292"/>
        <v>1.9999999999999996</v>
      </c>
      <c r="BE2073">
        <f t="shared" si="293"/>
        <v>7</v>
      </c>
      <c r="BF2073">
        <f t="shared" si="294"/>
        <v>8</v>
      </c>
      <c r="BG2073">
        <f t="shared" si="295"/>
        <v>17</v>
      </c>
      <c r="BH2073">
        <f t="shared" si="296"/>
        <v>5</v>
      </c>
      <c r="BI2073" t="str">
        <f>VLOOKUP(BH2073,'Additional Data'!$E$1:$F$12,2,FALSE)</f>
        <v>Loyal Customer</v>
      </c>
      <c r="BJ2073" t="str">
        <f>IF(G2073 &lt;= 'Additional Data'!$Q$2, "Low", IF(G2073 &lt;= 'Additional Data'!$Q$3, "Medium", "High"))</f>
        <v>High</v>
      </c>
      <c r="BK2073" t="str">
        <f>IF(K2073 &lt;= 'Additional Data'!$V$2, "Low", IF(K2073 &lt;= 'Additional Data'!$V$3, "Medium", "High"))</f>
        <v>Medium</v>
      </c>
      <c r="BL2073" t="str">
        <f>IF(L2073 &lt;= 'Additional Data'!$AA$2, "Low", IF(L2073 &lt;= 'Additional Data'!$AA$3, "Medium", "High"))</f>
        <v>Medium</v>
      </c>
      <c r="BM2073">
        <v>2072</v>
      </c>
    </row>
    <row r="2074" spans="1:65" x14ac:dyDescent="0.25">
      <c r="A2074">
        <v>14188</v>
      </c>
      <c r="B2074" t="str">
        <f>IF(A2074 &lt;= 'Additional Data'!$B$2,"Low", IF(A2074 &lt;='Additional Data'!$B$3, "Medium", "High"))</f>
        <v>Low</v>
      </c>
      <c r="C2074">
        <v>0</v>
      </c>
      <c r="D2074">
        <v>0</v>
      </c>
      <c r="E2074">
        <v>40</v>
      </c>
      <c r="F2074" t="str">
        <f t="shared" si="288"/>
        <v>Mid</v>
      </c>
      <c r="G2074">
        <v>2</v>
      </c>
      <c r="H2074">
        <v>7</v>
      </c>
      <c r="I2074">
        <v>11</v>
      </c>
      <c r="J2074">
        <v>16</v>
      </c>
      <c r="K2074">
        <v>12</v>
      </c>
      <c r="L2074">
        <v>27</v>
      </c>
      <c r="M2074">
        <f>INDEX('Additional Data'!$H$2:$M$2, MATCH(MAX(G2074:L2074), G2074:L2074,0))</f>
        <v>0</v>
      </c>
      <c r="N2074">
        <v>1</v>
      </c>
      <c r="O2074">
        <v>2</v>
      </c>
      <c r="P2074">
        <v>0</v>
      </c>
      <c r="Q2074">
        <v>4</v>
      </c>
      <c r="R2074">
        <v>6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3</v>
      </c>
      <c r="Z2074">
        <v>11</v>
      </c>
      <c r="AA2074">
        <v>0</v>
      </c>
      <c r="AB2074">
        <v>48</v>
      </c>
      <c r="AC2074" t="str" cm="1">
        <f t="array" ref="AC2074">_xlfn.IFS(AB2074 &lt; 30, "&lt; 30", AB2074 &lt; 40, "30-39", AB2074 &lt; 50, "40-49", AB2074 &gt;= 50, "50+")</f>
        <v>40-49</v>
      </c>
      <c r="AD2074">
        <v>2645</v>
      </c>
      <c r="AE2074">
        <v>0</v>
      </c>
      <c r="AF2074">
        <v>1</v>
      </c>
      <c r="AG2074">
        <v>0</v>
      </c>
      <c r="AH2074">
        <v>0</v>
      </c>
      <c r="AI2074">
        <v>0</v>
      </c>
      <c r="AJ2074" t="str" cm="1">
        <f t="array" ref="AJ207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7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74">
        <v>0</v>
      </c>
      <c r="AM2074">
        <v>1</v>
      </c>
      <c r="AN2074">
        <v>0</v>
      </c>
      <c r="AO2074">
        <v>0</v>
      </c>
      <c r="AP2074">
        <v>0</v>
      </c>
      <c r="AQ2074" t="str" cm="1">
        <f t="array" ref="AQ207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2074" t="str" cm="1">
        <f t="array" ref="AR207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074">
        <v>48</v>
      </c>
      <c r="AT2074">
        <v>21</v>
      </c>
      <c r="AU2074">
        <v>0</v>
      </c>
      <c r="AV2074">
        <v>0</v>
      </c>
      <c r="AW2074" t="s">
        <v>45</v>
      </c>
      <c r="AX2074" t="s">
        <v>13</v>
      </c>
      <c r="AY2074" t="str">
        <f t="shared" si="289"/>
        <v>Store</v>
      </c>
      <c r="AZ2074">
        <v>6</v>
      </c>
      <c r="BA2074" t="s">
        <v>44</v>
      </c>
      <c r="BB2074">
        <f t="shared" si="290"/>
        <v>6</v>
      </c>
      <c r="BC2074">
        <f t="shared" si="291"/>
        <v>75</v>
      </c>
      <c r="BD2074">
        <f t="shared" si="292"/>
        <v>6</v>
      </c>
      <c r="BE2074">
        <f t="shared" si="293"/>
        <v>2</v>
      </c>
      <c r="BF2074">
        <f t="shared" si="294"/>
        <v>2</v>
      </c>
      <c r="BG2074">
        <f t="shared" si="295"/>
        <v>10</v>
      </c>
      <c r="BH2074">
        <f t="shared" si="296"/>
        <v>2</v>
      </c>
      <c r="BI2074" t="str">
        <f>VLOOKUP(BH2074,'Additional Data'!$E$1:$F$12,2,FALSE)</f>
        <v>Churned Customer</v>
      </c>
      <c r="BJ2074" t="str">
        <f>IF(G2074 &lt;= 'Additional Data'!$Q$2, "Low", IF(G2074 &lt;= 'Additional Data'!$Q$3, "Medium", "High"))</f>
        <v>Low</v>
      </c>
      <c r="BK2074" t="str">
        <f>IF(K2074 &lt;= 'Additional Data'!$V$2, "Low", IF(K2074 &lt;= 'Additional Data'!$V$3, "Medium", "High"))</f>
        <v>Medium</v>
      </c>
      <c r="BL2074" t="str">
        <f>IF(L2074 &lt;= 'Additional Data'!$AA$2, "Low", IF(L2074 &lt;= 'Additional Data'!$AA$3, "Medium", "High"))</f>
        <v>Medium</v>
      </c>
      <c r="BM2074">
        <v>2073</v>
      </c>
    </row>
    <row r="2075" spans="1:65" x14ac:dyDescent="0.25">
      <c r="A2075">
        <v>20425</v>
      </c>
      <c r="B2075" t="str">
        <f>IF(A2075 &lt;= 'Additional Data'!$B$2,"Low", IF(A2075 &lt;='Additional Data'!$B$3, "Medium", "High"))</f>
        <v>Low</v>
      </c>
      <c r="C2075">
        <v>1</v>
      </c>
      <c r="D2075">
        <v>0</v>
      </c>
      <c r="E2075">
        <v>5</v>
      </c>
      <c r="F2075" t="str">
        <f t="shared" si="288"/>
        <v>Very Recent</v>
      </c>
      <c r="G2075">
        <v>4</v>
      </c>
      <c r="H2075">
        <v>12</v>
      </c>
      <c r="I2075">
        <v>5</v>
      </c>
      <c r="J2075">
        <v>3</v>
      </c>
      <c r="K2075">
        <v>16</v>
      </c>
      <c r="L2075">
        <v>17</v>
      </c>
      <c r="M2075">
        <f>INDEX('Additional Data'!$H$2:$M$2, MATCH(MAX(G2075:L2075), G2075:L2075,0))</f>
        <v>0</v>
      </c>
      <c r="N2075">
        <v>2</v>
      </c>
      <c r="O2075">
        <v>2</v>
      </c>
      <c r="P2075">
        <v>0</v>
      </c>
      <c r="Q2075">
        <v>3</v>
      </c>
      <c r="R2075">
        <v>7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3</v>
      </c>
      <c r="Z2075">
        <v>11</v>
      </c>
      <c r="AA2075">
        <v>0</v>
      </c>
      <c r="AB2075">
        <v>34</v>
      </c>
      <c r="AC2075" t="str" cm="1">
        <f t="array" ref="AC2075">_xlfn.IFS(AB2075 &lt; 30, "&lt; 30", AB2075 &lt; 40, "30-39", AB2075 &lt; 50, "40-49", AB2075 &gt;= 50, "50+")</f>
        <v>30-39</v>
      </c>
      <c r="AD2075">
        <v>2767</v>
      </c>
      <c r="AE2075">
        <v>0</v>
      </c>
      <c r="AF2075">
        <v>1</v>
      </c>
      <c r="AG2075">
        <v>0</v>
      </c>
      <c r="AH2075">
        <v>0</v>
      </c>
      <c r="AI2075">
        <v>0</v>
      </c>
      <c r="AJ2075" t="str" cm="1">
        <f t="array" ref="AJ207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7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75">
        <v>0</v>
      </c>
      <c r="AM2075">
        <v>1</v>
      </c>
      <c r="AN2075">
        <v>0</v>
      </c>
      <c r="AO2075">
        <v>0</v>
      </c>
      <c r="AP2075">
        <v>0</v>
      </c>
      <c r="AQ2075" t="str" cm="1">
        <f t="array" ref="AQ207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2075" t="str" cm="1">
        <f t="array" ref="AR207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075">
        <v>40</v>
      </c>
      <c r="AT2075">
        <v>23</v>
      </c>
      <c r="AU2075">
        <v>0</v>
      </c>
      <c r="AV2075">
        <v>1</v>
      </c>
      <c r="AW2075" t="s">
        <v>45</v>
      </c>
      <c r="AX2075" t="s">
        <v>13</v>
      </c>
      <c r="AY2075" t="str">
        <f t="shared" si="289"/>
        <v>Store</v>
      </c>
      <c r="AZ2075">
        <v>5</v>
      </c>
      <c r="BA2075" t="s">
        <v>44</v>
      </c>
      <c r="BB2075">
        <f t="shared" si="290"/>
        <v>5</v>
      </c>
      <c r="BC2075">
        <f t="shared" si="291"/>
        <v>57</v>
      </c>
      <c r="BD2075">
        <f t="shared" si="292"/>
        <v>10</v>
      </c>
      <c r="BE2075">
        <f t="shared" si="293"/>
        <v>1</v>
      </c>
      <c r="BF2075">
        <f t="shared" si="294"/>
        <v>2</v>
      </c>
      <c r="BG2075">
        <f t="shared" si="295"/>
        <v>13</v>
      </c>
      <c r="BH2075">
        <f t="shared" si="296"/>
        <v>3</v>
      </c>
      <c r="BI2075" t="str">
        <f>VLOOKUP(BH2075,'Additional Data'!$E$1:$F$12,2,FALSE)</f>
        <v>At Risk</v>
      </c>
      <c r="BJ2075" t="str">
        <f>IF(G2075 &lt;= 'Additional Data'!$Q$2, "Low", IF(G2075 &lt;= 'Additional Data'!$Q$3, "Medium", "High"))</f>
        <v>Low</v>
      </c>
      <c r="BK2075" t="str">
        <f>IF(K2075 &lt;= 'Additional Data'!$V$2, "Low", IF(K2075 &lt;= 'Additional Data'!$V$3, "Medium", "High"))</f>
        <v>Medium</v>
      </c>
      <c r="BL2075" t="str">
        <f>IF(L2075 &lt;= 'Additional Data'!$AA$2, "Low", IF(L2075 &lt;= 'Additional Data'!$AA$3, "Medium", "High"))</f>
        <v>Medium</v>
      </c>
      <c r="BM2075">
        <v>2074</v>
      </c>
    </row>
    <row r="2076" spans="1:65" x14ac:dyDescent="0.25">
      <c r="A2076">
        <v>58646</v>
      </c>
      <c r="B2076" t="str">
        <f>IF(A2076 &lt;= 'Additional Data'!$B$2,"Low", IF(A2076 &lt;='Additional Data'!$B$3, "Medium", "High"))</f>
        <v>Medium</v>
      </c>
      <c r="C2076">
        <v>0</v>
      </c>
      <c r="D2076">
        <v>1</v>
      </c>
      <c r="E2076">
        <v>3</v>
      </c>
      <c r="F2076" t="str">
        <f t="shared" si="288"/>
        <v>Very Recent</v>
      </c>
      <c r="G2076">
        <v>62</v>
      </c>
      <c r="H2076">
        <v>1</v>
      </c>
      <c r="I2076">
        <v>44</v>
      </c>
      <c r="J2076">
        <v>6</v>
      </c>
      <c r="K2076">
        <v>5</v>
      </c>
      <c r="L2076">
        <v>22</v>
      </c>
      <c r="M2076">
        <f>INDEX('Additional Data'!$H$2:$M$2, MATCH(MAX(G2076:L2076), G2076:L2076,0))</f>
        <v>0</v>
      </c>
      <c r="N2076">
        <v>1</v>
      </c>
      <c r="O2076">
        <v>2</v>
      </c>
      <c r="P2076">
        <v>1</v>
      </c>
      <c r="Q2076">
        <v>4</v>
      </c>
      <c r="R2076">
        <v>4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3</v>
      </c>
      <c r="Z2076">
        <v>11</v>
      </c>
      <c r="AA2076">
        <v>0</v>
      </c>
      <c r="AB2076">
        <v>58</v>
      </c>
      <c r="AC2076" t="str" cm="1">
        <f t="array" ref="AC2076">_xlfn.IFS(AB2076 &lt; 30, "&lt; 30", AB2076 &lt; 40, "30-39", AB2076 &lt; 50, "40-49", AB2076 &gt;= 50, "50+")</f>
        <v>50+</v>
      </c>
      <c r="AD2076">
        <v>2543</v>
      </c>
      <c r="AE2076">
        <v>0</v>
      </c>
      <c r="AF2076">
        <v>1</v>
      </c>
      <c r="AG2076">
        <v>0</v>
      </c>
      <c r="AH2076">
        <v>0</v>
      </c>
      <c r="AI2076">
        <v>0</v>
      </c>
      <c r="AJ2076" t="str" cm="1">
        <f t="array" ref="AJ207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7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76">
        <v>0</v>
      </c>
      <c r="AM2076">
        <v>0</v>
      </c>
      <c r="AN2076">
        <v>0</v>
      </c>
      <c r="AO2076">
        <v>1</v>
      </c>
      <c r="AP2076">
        <v>0</v>
      </c>
      <c r="AQ2076" t="str" cm="1">
        <f t="array" ref="AQ207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076" t="str" cm="1">
        <f t="array" ref="AR207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76">
        <v>118</v>
      </c>
      <c r="AT2076">
        <v>96</v>
      </c>
      <c r="AU2076">
        <v>0</v>
      </c>
      <c r="AV2076">
        <v>1</v>
      </c>
      <c r="AW2076" t="s">
        <v>47</v>
      </c>
      <c r="AX2076" t="s">
        <v>13</v>
      </c>
      <c r="AY2076" t="str">
        <f t="shared" si="289"/>
        <v>Store</v>
      </c>
      <c r="AZ2076">
        <v>7</v>
      </c>
      <c r="BA2076" t="s">
        <v>44</v>
      </c>
      <c r="BB2076">
        <f t="shared" si="290"/>
        <v>7</v>
      </c>
      <c r="BC2076">
        <f t="shared" si="291"/>
        <v>140</v>
      </c>
      <c r="BD2076">
        <f t="shared" si="292"/>
        <v>10</v>
      </c>
      <c r="BE2076">
        <f t="shared" si="293"/>
        <v>3</v>
      </c>
      <c r="BF2076">
        <f t="shared" si="294"/>
        <v>3</v>
      </c>
      <c r="BG2076">
        <f t="shared" si="295"/>
        <v>16</v>
      </c>
      <c r="BH2076">
        <f t="shared" si="296"/>
        <v>5</v>
      </c>
      <c r="BI2076" t="str">
        <f>VLOOKUP(BH2076,'Additional Data'!$E$1:$F$12,2,FALSE)</f>
        <v>Loyal Customer</v>
      </c>
      <c r="BJ2076" t="str">
        <f>IF(G2076 &lt;= 'Additional Data'!$Q$2, "Low", IF(G2076 &lt;= 'Additional Data'!$Q$3, "Medium", "High"))</f>
        <v>Medium</v>
      </c>
      <c r="BK2076" t="str">
        <f>IF(K2076 &lt;= 'Additional Data'!$V$2, "Low", IF(K2076 &lt;= 'Additional Data'!$V$3, "Medium", "High"))</f>
        <v>Medium</v>
      </c>
      <c r="BL2076" t="str">
        <f>IF(L2076 &lt;= 'Additional Data'!$AA$2, "Low", IF(L2076 &lt;= 'Additional Data'!$AA$3, "Medium", "High"))</f>
        <v>Medium</v>
      </c>
      <c r="BM2076">
        <v>2075</v>
      </c>
    </row>
    <row r="2077" spans="1:65" x14ac:dyDescent="0.25">
      <c r="A2077">
        <v>72967</v>
      </c>
      <c r="B2077" t="str">
        <f>IF(A2077 &lt;= 'Additional Data'!$B$2,"Low", IF(A2077 &lt;='Additional Data'!$B$3, "Medium", "High"))</f>
        <v>High</v>
      </c>
      <c r="C2077">
        <v>0</v>
      </c>
      <c r="D2077">
        <v>1</v>
      </c>
      <c r="E2077">
        <v>1</v>
      </c>
      <c r="F2077" t="str">
        <f t="shared" si="288"/>
        <v>Very Recent</v>
      </c>
      <c r="G2077">
        <v>158</v>
      </c>
      <c r="H2077">
        <v>35</v>
      </c>
      <c r="I2077">
        <v>179</v>
      </c>
      <c r="J2077">
        <v>0</v>
      </c>
      <c r="K2077">
        <v>0</v>
      </c>
      <c r="L2077">
        <v>125</v>
      </c>
      <c r="M2077">
        <f>INDEX('Additional Data'!$H$2:$M$2, MATCH(MAX(G2077:L2077), G2077:L2077,0))</f>
        <v>0</v>
      </c>
      <c r="N2077">
        <v>2</v>
      </c>
      <c r="O2077">
        <v>7</v>
      </c>
      <c r="P2077">
        <v>2</v>
      </c>
      <c r="Q2077">
        <v>8</v>
      </c>
      <c r="R2077">
        <v>5</v>
      </c>
      <c r="S2077">
        <v>1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3</v>
      </c>
      <c r="Z2077">
        <v>11</v>
      </c>
      <c r="AA2077">
        <v>1</v>
      </c>
      <c r="AB2077">
        <v>50</v>
      </c>
      <c r="AC2077" t="str" cm="1">
        <f t="array" ref="AC2077">_xlfn.IFS(AB2077 &lt; 30, "&lt; 30", AB2077 &lt; 40, "30-39", AB2077 &lt; 50, "40-49", AB2077 &gt;= 50, "50+")</f>
        <v>50+</v>
      </c>
      <c r="AD2077">
        <v>2720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 t="str" cm="1">
        <f t="array" ref="AJ207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07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77">
        <v>0</v>
      </c>
      <c r="AM2077">
        <v>0</v>
      </c>
      <c r="AN2077">
        <v>1</v>
      </c>
      <c r="AO2077">
        <v>0</v>
      </c>
      <c r="AP2077">
        <v>0</v>
      </c>
      <c r="AQ2077" t="str" cm="1">
        <f t="array" ref="AQ207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77" t="str" cm="1">
        <f t="array" ref="AR207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77">
        <v>372</v>
      </c>
      <c r="AT2077">
        <v>247</v>
      </c>
      <c r="AU2077">
        <v>1</v>
      </c>
      <c r="AV2077">
        <v>1</v>
      </c>
      <c r="AW2077" t="s">
        <v>46</v>
      </c>
      <c r="AX2077" t="s">
        <v>13</v>
      </c>
      <c r="AY2077" t="str">
        <f t="shared" si="289"/>
        <v>Store</v>
      </c>
      <c r="AZ2077">
        <v>17</v>
      </c>
      <c r="BA2077" t="s">
        <v>48</v>
      </c>
      <c r="BB2077">
        <f t="shared" si="290"/>
        <v>17</v>
      </c>
      <c r="BC2077">
        <f t="shared" si="291"/>
        <v>497</v>
      </c>
      <c r="BD2077">
        <f t="shared" si="292"/>
        <v>10</v>
      </c>
      <c r="BE2077">
        <f t="shared" si="293"/>
        <v>6</v>
      </c>
      <c r="BF2077">
        <f t="shared" si="294"/>
        <v>5</v>
      </c>
      <c r="BG2077">
        <f t="shared" si="295"/>
        <v>21</v>
      </c>
      <c r="BH2077">
        <f t="shared" si="296"/>
        <v>8</v>
      </c>
      <c r="BI2077" t="str">
        <f>VLOOKUP(BH2077,'Additional Data'!$E$1:$F$12,2,FALSE)</f>
        <v>Top Customer</v>
      </c>
      <c r="BJ2077" t="str">
        <f>IF(G2077 &lt;= 'Additional Data'!$Q$2, "Low", IF(G2077 &lt;= 'Additional Data'!$Q$3, "Medium", "High"))</f>
        <v>Medium</v>
      </c>
      <c r="BK2077" t="str">
        <f>IF(K2077 &lt;= 'Additional Data'!$V$2, "Low", IF(K2077 &lt;= 'Additional Data'!$V$3, "Medium", "High"))</f>
        <v>Low</v>
      </c>
      <c r="BL2077" t="str">
        <f>IF(L2077 &lt;= 'Additional Data'!$AA$2, "Low", IF(L2077 &lt;= 'Additional Data'!$AA$3, "Medium", "High"))</f>
        <v>High</v>
      </c>
      <c r="BM2077">
        <v>2076</v>
      </c>
    </row>
    <row r="2078" spans="1:65" x14ac:dyDescent="0.25">
      <c r="A2078">
        <v>48150</v>
      </c>
      <c r="B2078" t="str">
        <f>IF(A2078 &lt;= 'Additional Data'!$B$2,"Low", IF(A2078 &lt;='Additional Data'!$B$3, "Medium", "High"))</f>
        <v>Medium</v>
      </c>
      <c r="C2078">
        <v>0</v>
      </c>
      <c r="D2078">
        <v>1</v>
      </c>
      <c r="E2078">
        <v>24</v>
      </c>
      <c r="F2078" t="str">
        <f t="shared" si="288"/>
        <v>Recent</v>
      </c>
      <c r="G2078">
        <v>173</v>
      </c>
      <c r="H2078">
        <v>2</v>
      </c>
      <c r="I2078">
        <v>39</v>
      </c>
      <c r="J2078">
        <v>3</v>
      </c>
      <c r="K2078">
        <v>2</v>
      </c>
      <c r="L2078">
        <v>47</v>
      </c>
      <c r="M2078">
        <f>INDEX('Additional Data'!$H$2:$M$2, MATCH(MAX(G2078:L2078), G2078:L2078,0))</f>
        <v>0</v>
      </c>
      <c r="N2078">
        <v>3</v>
      </c>
      <c r="O2078">
        <v>5</v>
      </c>
      <c r="P2078">
        <v>1</v>
      </c>
      <c r="Q2078">
        <v>4</v>
      </c>
      <c r="R2078">
        <v>7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3</v>
      </c>
      <c r="Z2078">
        <v>11</v>
      </c>
      <c r="AA2078">
        <v>0</v>
      </c>
      <c r="AB2078">
        <v>71</v>
      </c>
      <c r="AC2078" t="str" cm="1">
        <f t="array" ref="AC2078">_xlfn.IFS(AB2078 &lt; 30, "&lt; 30", AB2078 &lt; 40, "30-39", AB2078 &lt; 50, "40-49", AB2078 &gt;= 50, "50+")</f>
        <v>50+</v>
      </c>
      <c r="AD2078">
        <v>2545</v>
      </c>
      <c r="AE2078">
        <v>0</v>
      </c>
      <c r="AF2078">
        <v>1</v>
      </c>
      <c r="AG2078">
        <v>0</v>
      </c>
      <c r="AH2078">
        <v>0</v>
      </c>
      <c r="AI2078">
        <v>0</v>
      </c>
      <c r="AJ2078" t="str" cm="1">
        <f t="array" ref="AJ207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7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78">
        <v>0</v>
      </c>
      <c r="AM2078">
        <v>0</v>
      </c>
      <c r="AN2078">
        <v>0</v>
      </c>
      <c r="AO2078">
        <v>1</v>
      </c>
      <c r="AP2078">
        <v>0</v>
      </c>
      <c r="AQ2078" t="str" cm="1">
        <f t="array" ref="AQ207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078" t="str" cm="1">
        <f t="array" ref="AR207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78">
        <v>219</v>
      </c>
      <c r="AT2078">
        <v>172</v>
      </c>
      <c r="AU2078">
        <v>0</v>
      </c>
      <c r="AV2078">
        <v>1</v>
      </c>
      <c r="AW2078" t="s">
        <v>47</v>
      </c>
      <c r="AX2078" t="s">
        <v>11</v>
      </c>
      <c r="AY2078" t="str">
        <f t="shared" si="289"/>
        <v>Web</v>
      </c>
      <c r="AZ2078">
        <v>10</v>
      </c>
      <c r="BA2078" t="s">
        <v>44</v>
      </c>
      <c r="BB2078">
        <f t="shared" si="290"/>
        <v>10</v>
      </c>
      <c r="BC2078">
        <f t="shared" si="291"/>
        <v>266</v>
      </c>
      <c r="BD2078">
        <f t="shared" si="292"/>
        <v>8</v>
      </c>
      <c r="BE2078">
        <f t="shared" si="293"/>
        <v>4</v>
      </c>
      <c r="BF2078">
        <f t="shared" si="294"/>
        <v>4</v>
      </c>
      <c r="BG2078">
        <f t="shared" si="295"/>
        <v>16</v>
      </c>
      <c r="BH2078">
        <f t="shared" si="296"/>
        <v>5</v>
      </c>
      <c r="BI2078" t="str">
        <f>VLOOKUP(BH2078,'Additional Data'!$E$1:$F$12,2,FALSE)</f>
        <v>Loyal Customer</v>
      </c>
      <c r="BJ2078" t="str">
        <f>IF(G2078 &lt;= 'Additional Data'!$Q$2, "Low", IF(G2078 &lt;= 'Additional Data'!$Q$3, "Medium", "High"))</f>
        <v>Medium</v>
      </c>
      <c r="BK2078" t="str">
        <f>IF(K2078 &lt;= 'Additional Data'!$V$2, "Low", IF(K2078 &lt;= 'Additional Data'!$V$3, "Medium", "High"))</f>
        <v>Medium</v>
      </c>
      <c r="BL2078" t="str">
        <f>IF(L2078 &lt;= 'Additional Data'!$AA$2, "Low", IF(L2078 &lt;= 'Additional Data'!$AA$3, "Medium", "High"))</f>
        <v>Medium</v>
      </c>
      <c r="BM2078">
        <v>2077</v>
      </c>
    </row>
    <row r="2079" spans="1:65" x14ac:dyDescent="0.25">
      <c r="A2079">
        <v>82332</v>
      </c>
      <c r="B2079" t="str">
        <f>IF(A2079 &lt;= 'Additional Data'!$B$2,"Low", IF(A2079 &lt;='Additional Data'!$B$3, "Medium", "High"))</f>
        <v>High</v>
      </c>
      <c r="C2079">
        <v>0</v>
      </c>
      <c r="D2079">
        <v>0</v>
      </c>
      <c r="E2079">
        <v>89</v>
      </c>
      <c r="F2079" t="str">
        <f t="shared" si="288"/>
        <v>Old</v>
      </c>
      <c r="G2079">
        <v>830</v>
      </c>
      <c r="H2079">
        <v>59</v>
      </c>
      <c r="I2079">
        <v>968</v>
      </c>
      <c r="J2079">
        <v>51</v>
      </c>
      <c r="K2079">
        <v>79</v>
      </c>
      <c r="L2079">
        <v>19</v>
      </c>
      <c r="M2079">
        <f>INDEX('Additional Data'!$H$2:$M$2, MATCH(MAX(G2079:L2079), G2079:L2079,0))</f>
        <v>0</v>
      </c>
      <c r="N2079">
        <v>1</v>
      </c>
      <c r="O2079">
        <v>5</v>
      </c>
      <c r="P2079">
        <v>3</v>
      </c>
      <c r="Q2079">
        <v>12</v>
      </c>
      <c r="R2079">
        <v>2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3</v>
      </c>
      <c r="Z2079">
        <v>11</v>
      </c>
      <c r="AA2079">
        <v>1</v>
      </c>
      <c r="AB2079">
        <v>59</v>
      </c>
      <c r="AC2079" t="str" cm="1">
        <f t="array" ref="AC2079">_xlfn.IFS(AB2079 &lt; 30, "&lt; 30", AB2079 &lt; 40, "30-39", AB2079 &lt; 50, "40-49", AB2079 &gt;= 50, "50+")</f>
        <v>50+</v>
      </c>
      <c r="AD2079">
        <v>2809</v>
      </c>
      <c r="AE2079">
        <v>0</v>
      </c>
      <c r="AF2079">
        <v>0</v>
      </c>
      <c r="AG2079">
        <v>1</v>
      </c>
      <c r="AH2079">
        <v>0</v>
      </c>
      <c r="AI2079">
        <v>0</v>
      </c>
      <c r="AJ2079" t="str" cm="1">
        <f t="array" ref="AJ207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07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79">
        <v>0</v>
      </c>
      <c r="AM2079">
        <v>0</v>
      </c>
      <c r="AN2079">
        <v>1</v>
      </c>
      <c r="AO2079">
        <v>0</v>
      </c>
      <c r="AP2079">
        <v>0</v>
      </c>
      <c r="AQ2079" t="str" cm="1">
        <f t="array" ref="AQ207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79" t="str" cm="1">
        <f t="array" ref="AR207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79">
        <v>1987</v>
      </c>
      <c r="AT2079">
        <v>1968</v>
      </c>
      <c r="AU2079">
        <v>1</v>
      </c>
      <c r="AV2079">
        <v>0</v>
      </c>
      <c r="AW2079" t="s">
        <v>43</v>
      </c>
      <c r="AX2079" t="s">
        <v>13</v>
      </c>
      <c r="AY2079" t="str">
        <f t="shared" si="289"/>
        <v>Store</v>
      </c>
      <c r="AZ2079">
        <v>20</v>
      </c>
      <c r="BA2079" t="s">
        <v>48</v>
      </c>
      <c r="BB2079">
        <f t="shared" si="290"/>
        <v>20</v>
      </c>
      <c r="BC2079">
        <f t="shared" si="291"/>
        <v>2006</v>
      </c>
      <c r="BD2079">
        <f t="shared" si="292"/>
        <v>1.9999999999999996</v>
      </c>
      <c r="BE2079">
        <f t="shared" si="293"/>
        <v>7</v>
      </c>
      <c r="BF2079">
        <f t="shared" si="294"/>
        <v>9</v>
      </c>
      <c r="BG2079">
        <f t="shared" si="295"/>
        <v>18</v>
      </c>
      <c r="BH2079">
        <f t="shared" si="296"/>
        <v>6</v>
      </c>
      <c r="BI2079" t="str">
        <f>VLOOKUP(BH2079,'Additional Data'!$E$1:$F$12,2,FALSE)</f>
        <v>Loyal Customer</v>
      </c>
      <c r="BJ2079" t="str">
        <f>IF(G2079 &lt;= 'Additional Data'!$Q$2, "Low", IF(G2079 &lt;= 'Additional Data'!$Q$3, "Medium", "High"))</f>
        <v>High</v>
      </c>
      <c r="BK2079" t="str">
        <f>IF(K2079 &lt;= 'Additional Data'!$V$2, "Low", IF(K2079 &lt;= 'Additional Data'!$V$3, "Medium", "High"))</f>
        <v>High</v>
      </c>
      <c r="BL2079" t="str">
        <f>IF(L2079 &lt;= 'Additional Data'!$AA$2, "Low", IF(L2079 &lt;= 'Additional Data'!$AA$3, "Medium", "High"))</f>
        <v>Medium</v>
      </c>
      <c r="BM2079">
        <v>2078</v>
      </c>
    </row>
    <row r="2080" spans="1:65" x14ac:dyDescent="0.25">
      <c r="A2080">
        <v>58275</v>
      </c>
      <c r="B2080" t="str">
        <f>IF(A2080 &lt;= 'Additional Data'!$B$2,"Low", IF(A2080 &lt;='Additional Data'!$B$3, "Medium", "High"))</f>
        <v>Medium</v>
      </c>
      <c r="C2080">
        <v>1</v>
      </c>
      <c r="D2080">
        <v>1</v>
      </c>
      <c r="E2080">
        <v>48</v>
      </c>
      <c r="F2080" t="str">
        <f t="shared" si="288"/>
        <v>Mid</v>
      </c>
      <c r="G2080">
        <v>189</v>
      </c>
      <c r="H2080">
        <v>10</v>
      </c>
      <c r="I2080">
        <v>253</v>
      </c>
      <c r="J2080">
        <v>56</v>
      </c>
      <c r="K2080">
        <v>43</v>
      </c>
      <c r="L2080">
        <v>64</v>
      </c>
      <c r="M2080">
        <f>INDEX('Additional Data'!$H$2:$M$2, MATCH(MAX(G2080:L2080), G2080:L2080,0))</f>
        <v>0</v>
      </c>
      <c r="N2080">
        <v>6</v>
      </c>
      <c r="O2080">
        <v>8</v>
      </c>
      <c r="P2080">
        <v>2</v>
      </c>
      <c r="Q2080">
        <v>7</v>
      </c>
      <c r="R2080">
        <v>7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3</v>
      </c>
      <c r="Z2080">
        <v>11</v>
      </c>
      <c r="AA2080">
        <v>0</v>
      </c>
      <c r="AB2080">
        <v>65</v>
      </c>
      <c r="AC2080" t="str" cm="1">
        <f t="array" ref="AC2080">_xlfn.IFS(AB2080 &lt; 30, "&lt; 30", AB2080 &lt; 40, "30-39", AB2080 &lt; 50, "40-49", AB2080 &gt;= 50, "50+")</f>
        <v>50+</v>
      </c>
      <c r="AD2080">
        <v>2551</v>
      </c>
      <c r="AE2080">
        <v>0</v>
      </c>
      <c r="AF2080">
        <v>0</v>
      </c>
      <c r="AG2080">
        <v>0</v>
      </c>
      <c r="AH2080">
        <v>0</v>
      </c>
      <c r="AI2080">
        <v>1</v>
      </c>
      <c r="AJ2080" t="str" cm="1">
        <f t="array" ref="AJ208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208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80">
        <v>0</v>
      </c>
      <c r="AM2080">
        <v>0</v>
      </c>
      <c r="AN2080">
        <v>1</v>
      </c>
      <c r="AO2080">
        <v>0</v>
      </c>
      <c r="AP2080">
        <v>0</v>
      </c>
      <c r="AQ2080" t="str" cm="1">
        <f t="array" ref="AQ208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80" t="str" cm="1">
        <f t="array" ref="AR208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80">
        <v>551</v>
      </c>
      <c r="AT2080">
        <v>487</v>
      </c>
      <c r="AU2080">
        <v>0</v>
      </c>
      <c r="AV2080">
        <v>2</v>
      </c>
      <c r="AW2080" t="s">
        <v>46</v>
      </c>
      <c r="AX2080" t="s">
        <v>11</v>
      </c>
      <c r="AY2080" t="str">
        <f t="shared" si="289"/>
        <v>Web</v>
      </c>
      <c r="AZ2080">
        <v>17</v>
      </c>
      <c r="BA2080" t="s">
        <v>44</v>
      </c>
      <c r="BB2080">
        <f t="shared" si="290"/>
        <v>17</v>
      </c>
      <c r="BC2080">
        <f t="shared" si="291"/>
        <v>615</v>
      </c>
      <c r="BD2080">
        <f t="shared" si="292"/>
        <v>6</v>
      </c>
      <c r="BE2080">
        <f t="shared" si="293"/>
        <v>6</v>
      </c>
      <c r="BF2080">
        <f t="shared" si="294"/>
        <v>5</v>
      </c>
      <c r="BG2080">
        <f t="shared" si="295"/>
        <v>17</v>
      </c>
      <c r="BH2080">
        <f t="shared" si="296"/>
        <v>5</v>
      </c>
      <c r="BI2080" t="str">
        <f>VLOOKUP(BH2080,'Additional Data'!$E$1:$F$12,2,FALSE)</f>
        <v>Loyal Customer</v>
      </c>
      <c r="BJ2080" t="str">
        <f>IF(G2080 &lt;= 'Additional Data'!$Q$2, "Low", IF(G2080 &lt;= 'Additional Data'!$Q$3, "Medium", "High"))</f>
        <v>Medium</v>
      </c>
      <c r="BK2080" t="str">
        <f>IF(K2080 &lt;= 'Additional Data'!$V$2, "Low", IF(K2080 &lt;= 'Additional Data'!$V$3, "Medium", "High"))</f>
        <v>High</v>
      </c>
      <c r="BL2080" t="str">
        <f>IF(L2080 &lt;= 'Additional Data'!$AA$2, "Low", IF(L2080 &lt;= 'Additional Data'!$AA$3, "Medium", "High"))</f>
        <v>High</v>
      </c>
      <c r="BM2080">
        <v>2079</v>
      </c>
    </row>
    <row r="2081" spans="1:65" x14ac:dyDescent="0.25">
      <c r="A2081">
        <v>44953</v>
      </c>
      <c r="B2081" t="str">
        <f>IF(A2081 &lt;= 'Additional Data'!$B$2,"Low", IF(A2081 &lt;='Additional Data'!$B$3, "Medium", "High"))</f>
        <v>Medium</v>
      </c>
      <c r="C2081">
        <v>0</v>
      </c>
      <c r="D2081">
        <v>0</v>
      </c>
      <c r="E2081">
        <v>31</v>
      </c>
      <c r="F2081" t="str">
        <f t="shared" si="288"/>
        <v>Mid</v>
      </c>
      <c r="G2081">
        <v>728</v>
      </c>
      <c r="H2081">
        <v>17</v>
      </c>
      <c r="I2081">
        <v>133</v>
      </c>
      <c r="J2081">
        <v>11</v>
      </c>
      <c r="K2081">
        <v>8</v>
      </c>
      <c r="L2081">
        <v>124</v>
      </c>
      <c r="M2081">
        <f>INDEX('Additional Data'!$H$2:$M$2, MATCH(MAX(G2081:L2081), G2081:L2081,0))</f>
        <v>0</v>
      </c>
      <c r="N2081">
        <v>1</v>
      </c>
      <c r="O2081">
        <v>7</v>
      </c>
      <c r="P2081">
        <v>3</v>
      </c>
      <c r="Q2081">
        <v>13</v>
      </c>
      <c r="R2081">
        <v>6</v>
      </c>
      <c r="S2081">
        <v>1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3</v>
      </c>
      <c r="Z2081">
        <v>11</v>
      </c>
      <c r="AA2081">
        <v>0</v>
      </c>
      <c r="AB2081">
        <v>39</v>
      </c>
      <c r="AC2081" t="str" cm="1">
        <f t="array" ref="AC2081">_xlfn.IFS(AB2081 &lt; 30, "&lt; 30", AB2081 &lt; 40, "30-39", AB2081 &lt; 50, "40-49", AB2081 &gt;= 50, "50+")</f>
        <v>30-39</v>
      </c>
      <c r="AD2081">
        <v>2714</v>
      </c>
      <c r="AE2081">
        <v>0</v>
      </c>
      <c r="AF2081">
        <v>0</v>
      </c>
      <c r="AG2081">
        <v>0</v>
      </c>
      <c r="AH2081">
        <v>1</v>
      </c>
      <c r="AI2081">
        <v>0</v>
      </c>
      <c r="AJ2081" t="str" cm="1">
        <f t="array" ref="AJ208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8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81">
        <v>0</v>
      </c>
      <c r="AM2081">
        <v>0</v>
      </c>
      <c r="AN2081">
        <v>0</v>
      </c>
      <c r="AO2081">
        <v>0</v>
      </c>
      <c r="AP2081">
        <v>1</v>
      </c>
      <c r="AQ2081" t="str" cm="1">
        <f t="array" ref="AQ208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081" t="str" cm="1">
        <f t="array" ref="AR208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81">
        <v>897</v>
      </c>
      <c r="AT2081">
        <v>773</v>
      </c>
      <c r="AU2081">
        <v>1</v>
      </c>
      <c r="AV2081">
        <v>0</v>
      </c>
      <c r="AW2081" t="s">
        <v>46</v>
      </c>
      <c r="AX2081" t="s">
        <v>13</v>
      </c>
      <c r="AY2081" t="str">
        <f t="shared" si="289"/>
        <v>Store</v>
      </c>
      <c r="AZ2081">
        <v>23</v>
      </c>
      <c r="BA2081" t="s">
        <v>48</v>
      </c>
      <c r="BB2081">
        <f t="shared" si="290"/>
        <v>23</v>
      </c>
      <c r="BC2081">
        <f t="shared" si="291"/>
        <v>1021</v>
      </c>
      <c r="BD2081">
        <f t="shared" si="292"/>
        <v>7</v>
      </c>
      <c r="BE2081">
        <f t="shared" si="293"/>
        <v>9</v>
      </c>
      <c r="BF2081">
        <f t="shared" si="294"/>
        <v>7</v>
      </c>
      <c r="BG2081">
        <f t="shared" si="295"/>
        <v>23</v>
      </c>
      <c r="BH2081">
        <f t="shared" si="296"/>
        <v>8</v>
      </c>
      <c r="BI2081" t="str">
        <f>VLOOKUP(BH2081,'Additional Data'!$E$1:$F$12,2,FALSE)</f>
        <v>Top Customer</v>
      </c>
      <c r="BJ2081" t="str">
        <f>IF(G2081 &lt;= 'Additional Data'!$Q$2, "Low", IF(G2081 &lt;= 'Additional Data'!$Q$3, "Medium", "High"))</f>
        <v>High</v>
      </c>
      <c r="BK2081" t="str">
        <f>IF(K2081 &lt;= 'Additional Data'!$V$2, "Low", IF(K2081 &lt;= 'Additional Data'!$V$3, "Medium", "High"))</f>
        <v>Medium</v>
      </c>
      <c r="BL2081" t="str">
        <f>IF(L2081 &lt;= 'Additional Data'!$AA$2, "Low", IF(L2081 &lt;= 'Additional Data'!$AA$3, "Medium", "High"))</f>
        <v>High</v>
      </c>
      <c r="BM2081">
        <v>2080</v>
      </c>
    </row>
    <row r="2082" spans="1:65" x14ac:dyDescent="0.25">
      <c r="A2082">
        <v>34587</v>
      </c>
      <c r="B2082" t="str">
        <f>IF(A2082 &lt;= 'Additional Data'!$B$2,"Low", IF(A2082 &lt;='Additional Data'!$B$3, "Medium", "High"))</f>
        <v>Low</v>
      </c>
      <c r="C2082">
        <v>1</v>
      </c>
      <c r="D2082">
        <v>1</v>
      </c>
      <c r="E2082">
        <v>68</v>
      </c>
      <c r="F2082" t="str">
        <f t="shared" si="288"/>
        <v>Old</v>
      </c>
      <c r="G2082">
        <v>7</v>
      </c>
      <c r="H2082">
        <v>2</v>
      </c>
      <c r="I2082">
        <v>9</v>
      </c>
      <c r="J2082">
        <v>2</v>
      </c>
      <c r="K2082">
        <v>0</v>
      </c>
      <c r="L2082">
        <v>2</v>
      </c>
      <c r="M2082">
        <f>INDEX('Additional Data'!$H$2:$M$2, MATCH(MAX(G2082:L2082), G2082:L2082,0))</f>
        <v>0</v>
      </c>
      <c r="N2082">
        <v>2</v>
      </c>
      <c r="O2082">
        <v>1</v>
      </c>
      <c r="P2082">
        <v>0</v>
      </c>
      <c r="Q2082">
        <v>3</v>
      </c>
      <c r="R2082">
        <v>4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3</v>
      </c>
      <c r="Z2082">
        <v>11</v>
      </c>
      <c r="AA2082">
        <v>0</v>
      </c>
      <c r="AB2082">
        <v>67</v>
      </c>
      <c r="AC2082" t="str" cm="1">
        <f t="array" ref="AC2082">_xlfn.IFS(AB2082 &lt; 30, "&lt; 30", AB2082 &lt; 40, "30-39", AB2082 &lt; 50, "40-49", AB2082 &gt;= 50, "50+")</f>
        <v>50+</v>
      </c>
      <c r="AD2082">
        <v>2203</v>
      </c>
      <c r="AE2082">
        <v>0</v>
      </c>
      <c r="AF2082">
        <v>0</v>
      </c>
      <c r="AG2082">
        <v>0</v>
      </c>
      <c r="AH2082">
        <v>1</v>
      </c>
      <c r="AI2082">
        <v>0</v>
      </c>
      <c r="AJ2082" t="str" cm="1">
        <f t="array" ref="AJ208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8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82">
        <v>0</v>
      </c>
      <c r="AM2082">
        <v>0</v>
      </c>
      <c r="AN2082">
        <v>1</v>
      </c>
      <c r="AO2082">
        <v>0</v>
      </c>
      <c r="AP2082">
        <v>0</v>
      </c>
      <c r="AQ2082" t="str" cm="1">
        <f t="array" ref="AQ208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82" t="str" cm="1">
        <f t="array" ref="AR208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82">
        <v>20</v>
      </c>
      <c r="AT2082">
        <v>18</v>
      </c>
      <c r="AU2082">
        <v>0</v>
      </c>
      <c r="AV2082">
        <v>2</v>
      </c>
      <c r="AW2082" t="s">
        <v>45</v>
      </c>
      <c r="AX2082" t="s">
        <v>13</v>
      </c>
      <c r="AY2082" t="str">
        <f t="shared" si="289"/>
        <v>Store</v>
      </c>
      <c r="AZ2082">
        <v>4</v>
      </c>
      <c r="BA2082" t="s">
        <v>44</v>
      </c>
      <c r="BB2082">
        <f t="shared" si="290"/>
        <v>4</v>
      </c>
      <c r="BC2082">
        <f t="shared" si="291"/>
        <v>22</v>
      </c>
      <c r="BD2082">
        <f t="shared" si="292"/>
        <v>4</v>
      </c>
      <c r="BE2082">
        <f t="shared" si="293"/>
        <v>0</v>
      </c>
      <c r="BF2082">
        <f t="shared" si="294"/>
        <v>0</v>
      </c>
      <c r="BG2082">
        <f t="shared" si="295"/>
        <v>4</v>
      </c>
      <c r="BH2082">
        <f t="shared" si="296"/>
        <v>0</v>
      </c>
      <c r="BI2082" t="str">
        <f>VLOOKUP(BH2082,'Additional Data'!$E$1:$F$12,2,FALSE)</f>
        <v>Churned Customer</v>
      </c>
      <c r="BJ2082" t="str">
        <f>IF(G2082 &lt;= 'Additional Data'!$Q$2, "Low", IF(G2082 &lt;= 'Additional Data'!$Q$3, "Medium", "High"))</f>
        <v>Low</v>
      </c>
      <c r="BK2082" t="str">
        <f>IF(K2082 &lt;= 'Additional Data'!$V$2, "Low", IF(K2082 &lt;= 'Additional Data'!$V$3, "Medium", "High"))</f>
        <v>Low</v>
      </c>
      <c r="BL2082" t="str">
        <f>IF(L2082 &lt;= 'Additional Data'!$AA$2, "Low", IF(L2082 &lt;= 'Additional Data'!$AA$3, "Medium", "High"))</f>
        <v>Low</v>
      </c>
      <c r="BM2082">
        <v>2081</v>
      </c>
    </row>
    <row r="2083" spans="1:65" x14ac:dyDescent="0.25">
      <c r="A2083">
        <v>43018</v>
      </c>
      <c r="B2083" t="str">
        <f>IF(A2083 &lt;= 'Additional Data'!$B$2,"Low", IF(A2083 &lt;='Additional Data'!$B$3, "Medium", "High"))</f>
        <v>Medium</v>
      </c>
      <c r="C2083">
        <v>0</v>
      </c>
      <c r="D2083">
        <v>1</v>
      </c>
      <c r="E2083">
        <v>46</v>
      </c>
      <c r="F2083" t="str">
        <f t="shared" si="288"/>
        <v>Mid</v>
      </c>
      <c r="G2083">
        <v>35</v>
      </c>
      <c r="H2083">
        <v>4</v>
      </c>
      <c r="I2083">
        <v>17</v>
      </c>
      <c r="J2083">
        <v>7</v>
      </c>
      <c r="K2083">
        <v>6</v>
      </c>
      <c r="L2083">
        <v>64</v>
      </c>
      <c r="M2083">
        <f>INDEX('Additional Data'!$H$2:$M$2, MATCH(MAX(G2083:L2083), G2083:L2083,0))</f>
        <v>0</v>
      </c>
      <c r="N2083">
        <v>1</v>
      </c>
      <c r="O2083">
        <v>2</v>
      </c>
      <c r="P2083">
        <v>2</v>
      </c>
      <c r="Q2083">
        <v>2</v>
      </c>
      <c r="R2083">
        <v>5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3</v>
      </c>
      <c r="Z2083">
        <v>11</v>
      </c>
      <c r="AA2083">
        <v>0</v>
      </c>
      <c r="AB2083">
        <v>46</v>
      </c>
      <c r="AC2083" t="str" cm="1">
        <f t="array" ref="AC2083">_xlfn.IFS(AB2083 &lt; 30, "&lt; 30", AB2083 &lt; 40, "30-39", AB2083 &lt; 50, "40-49", AB2083 &gt;= 50, "50+")</f>
        <v>40-49</v>
      </c>
      <c r="AD2083">
        <v>2399</v>
      </c>
      <c r="AE2083">
        <v>0</v>
      </c>
      <c r="AF2083">
        <v>0</v>
      </c>
      <c r="AG2083">
        <v>0</v>
      </c>
      <c r="AH2083">
        <v>1</v>
      </c>
      <c r="AI2083">
        <v>0</v>
      </c>
      <c r="AJ2083" t="str" cm="1">
        <f t="array" ref="AJ208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8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83">
        <v>0</v>
      </c>
      <c r="AM2083">
        <v>0</v>
      </c>
      <c r="AN2083">
        <v>0</v>
      </c>
      <c r="AO2083">
        <v>1</v>
      </c>
      <c r="AP2083">
        <v>0</v>
      </c>
      <c r="AQ2083" t="str" cm="1">
        <f t="array" ref="AQ208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083" t="str" cm="1">
        <f t="array" ref="AR208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83">
        <v>69</v>
      </c>
      <c r="AT2083">
        <v>5</v>
      </c>
      <c r="AU2083">
        <v>0</v>
      </c>
      <c r="AV2083">
        <v>1</v>
      </c>
      <c r="AW2083" t="s">
        <v>47</v>
      </c>
      <c r="AX2083" t="s">
        <v>11</v>
      </c>
      <c r="AY2083" t="str">
        <f t="shared" si="289"/>
        <v>Web</v>
      </c>
      <c r="AZ2083">
        <v>6</v>
      </c>
      <c r="BA2083" t="s">
        <v>44</v>
      </c>
      <c r="BB2083">
        <f t="shared" si="290"/>
        <v>6</v>
      </c>
      <c r="BC2083">
        <f t="shared" si="291"/>
        <v>133</v>
      </c>
      <c r="BD2083">
        <f t="shared" si="292"/>
        <v>6</v>
      </c>
      <c r="BE2083">
        <f t="shared" si="293"/>
        <v>2</v>
      </c>
      <c r="BF2083">
        <f t="shared" si="294"/>
        <v>3</v>
      </c>
      <c r="BG2083">
        <f t="shared" si="295"/>
        <v>11</v>
      </c>
      <c r="BH2083">
        <f t="shared" si="296"/>
        <v>3</v>
      </c>
      <c r="BI2083" t="str">
        <f>VLOOKUP(BH2083,'Additional Data'!$E$1:$F$12,2,FALSE)</f>
        <v>At Risk</v>
      </c>
      <c r="BJ2083" t="str">
        <f>IF(G2083 &lt;= 'Additional Data'!$Q$2, "Low", IF(G2083 &lt;= 'Additional Data'!$Q$3, "Medium", "High"))</f>
        <v>Medium</v>
      </c>
      <c r="BK2083" t="str">
        <f>IF(K2083 &lt;= 'Additional Data'!$V$2, "Low", IF(K2083 &lt;= 'Additional Data'!$V$3, "Medium", "High"))</f>
        <v>Medium</v>
      </c>
      <c r="BL2083" t="str">
        <f>IF(L2083 &lt;= 'Additional Data'!$AA$2, "Low", IF(L2083 &lt;= 'Additional Data'!$AA$3, "Medium", "High"))</f>
        <v>High</v>
      </c>
      <c r="BM2083">
        <v>2082</v>
      </c>
    </row>
    <row r="2084" spans="1:65" x14ac:dyDescent="0.25">
      <c r="A2084">
        <v>45736</v>
      </c>
      <c r="B2084" t="str">
        <f>IF(A2084 &lt;= 'Additional Data'!$B$2,"Low", IF(A2084 &lt;='Additional Data'!$B$3, "Medium", "High"))</f>
        <v>Medium</v>
      </c>
      <c r="C2084">
        <v>0</v>
      </c>
      <c r="D2084">
        <v>1</v>
      </c>
      <c r="E2084">
        <v>92</v>
      </c>
      <c r="F2084" t="str">
        <f t="shared" si="288"/>
        <v>Old</v>
      </c>
      <c r="G2084">
        <v>188</v>
      </c>
      <c r="H2084">
        <v>3</v>
      </c>
      <c r="I2084">
        <v>180</v>
      </c>
      <c r="J2084">
        <v>20</v>
      </c>
      <c r="K2084">
        <v>3</v>
      </c>
      <c r="L2084">
        <v>43</v>
      </c>
      <c r="M2084">
        <f>INDEX('Additional Data'!$H$2:$M$2, MATCH(MAX(G2084:L2084), G2084:L2084,0))</f>
        <v>0</v>
      </c>
      <c r="N2084">
        <v>5</v>
      </c>
      <c r="O2084">
        <v>7</v>
      </c>
      <c r="P2084">
        <v>1</v>
      </c>
      <c r="Q2084">
        <v>6</v>
      </c>
      <c r="R2084">
        <v>7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3</v>
      </c>
      <c r="Z2084">
        <v>11</v>
      </c>
      <c r="AA2084">
        <v>0</v>
      </c>
      <c r="AB2084">
        <v>66</v>
      </c>
      <c r="AC2084" t="str" cm="1">
        <f t="array" ref="AC2084">_xlfn.IFS(AB2084 &lt; 30, "&lt; 30", AB2084 &lt; 40, "30-39", AB2084 &lt; 50, "40-49", AB2084 &gt;= 50, "50+")</f>
        <v>50+</v>
      </c>
      <c r="AD2084">
        <v>2499</v>
      </c>
      <c r="AE2084">
        <v>0</v>
      </c>
      <c r="AF2084">
        <v>1</v>
      </c>
      <c r="AG2084">
        <v>0</v>
      </c>
      <c r="AH2084">
        <v>0</v>
      </c>
      <c r="AI2084">
        <v>0</v>
      </c>
      <c r="AJ2084" t="str" cm="1">
        <f t="array" ref="AJ208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8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84">
        <v>0</v>
      </c>
      <c r="AM2084">
        <v>0</v>
      </c>
      <c r="AN2084">
        <v>0</v>
      </c>
      <c r="AO2084">
        <v>1</v>
      </c>
      <c r="AP2084">
        <v>0</v>
      </c>
      <c r="AQ2084" t="str" cm="1">
        <f t="array" ref="AQ208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084" t="str" cm="1">
        <f t="array" ref="AR208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84">
        <v>394</v>
      </c>
      <c r="AT2084">
        <v>351</v>
      </c>
      <c r="AU2084">
        <v>0</v>
      </c>
      <c r="AV2084">
        <v>1</v>
      </c>
      <c r="AW2084" t="s">
        <v>46</v>
      </c>
      <c r="AX2084" t="s">
        <v>11</v>
      </c>
      <c r="AY2084" t="str">
        <f t="shared" si="289"/>
        <v>Web</v>
      </c>
      <c r="AZ2084">
        <v>14</v>
      </c>
      <c r="BA2084" t="s">
        <v>44</v>
      </c>
      <c r="BB2084">
        <f t="shared" si="290"/>
        <v>14</v>
      </c>
      <c r="BC2084">
        <f t="shared" si="291"/>
        <v>437</v>
      </c>
      <c r="BD2084">
        <f t="shared" si="292"/>
        <v>0.99999999999999978</v>
      </c>
      <c r="BE2084">
        <f t="shared" si="293"/>
        <v>5</v>
      </c>
      <c r="BF2084">
        <f t="shared" si="294"/>
        <v>5</v>
      </c>
      <c r="BG2084">
        <f t="shared" si="295"/>
        <v>11</v>
      </c>
      <c r="BH2084">
        <f t="shared" si="296"/>
        <v>3</v>
      </c>
      <c r="BI2084" t="str">
        <f>VLOOKUP(BH2084,'Additional Data'!$E$1:$F$12,2,FALSE)</f>
        <v>At Risk</v>
      </c>
      <c r="BJ2084" t="str">
        <f>IF(G2084 &lt;= 'Additional Data'!$Q$2, "Low", IF(G2084 &lt;= 'Additional Data'!$Q$3, "Medium", "High"))</f>
        <v>Medium</v>
      </c>
      <c r="BK2084" t="str">
        <f>IF(K2084 &lt;= 'Additional Data'!$V$2, "Low", IF(K2084 &lt;= 'Additional Data'!$V$3, "Medium", "High"))</f>
        <v>Medium</v>
      </c>
      <c r="BL2084" t="str">
        <f>IF(L2084 &lt;= 'Additional Data'!$AA$2, "Low", IF(L2084 &lt;= 'Additional Data'!$AA$3, "Medium", "High"))</f>
        <v>Medium</v>
      </c>
      <c r="BM2084">
        <v>2083</v>
      </c>
    </row>
    <row r="2085" spans="1:65" x14ac:dyDescent="0.25">
      <c r="A2085">
        <v>66476</v>
      </c>
      <c r="B2085" t="str">
        <f>IF(A2085 &lt;= 'Additional Data'!$B$2,"Low", IF(A2085 &lt;='Additional Data'!$B$3, "Medium", "High"))</f>
        <v>Medium</v>
      </c>
      <c r="C2085">
        <v>0</v>
      </c>
      <c r="D2085">
        <v>1</v>
      </c>
      <c r="E2085">
        <v>80</v>
      </c>
      <c r="F2085" t="str">
        <f t="shared" si="288"/>
        <v>Old</v>
      </c>
      <c r="G2085">
        <v>742</v>
      </c>
      <c r="H2085">
        <v>28</v>
      </c>
      <c r="I2085">
        <v>152</v>
      </c>
      <c r="J2085">
        <v>25</v>
      </c>
      <c r="K2085">
        <v>9</v>
      </c>
      <c r="L2085">
        <v>57</v>
      </c>
      <c r="M2085">
        <f>INDEX('Additional Data'!$H$2:$M$2, MATCH(MAX(G2085:L2085), G2085:L2085,0))</f>
        <v>0</v>
      </c>
      <c r="N2085">
        <v>2</v>
      </c>
      <c r="O2085">
        <v>6</v>
      </c>
      <c r="P2085">
        <v>8</v>
      </c>
      <c r="Q2085">
        <v>10</v>
      </c>
      <c r="R2085">
        <v>4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3</v>
      </c>
      <c r="Z2085">
        <v>11</v>
      </c>
      <c r="AA2085">
        <v>0</v>
      </c>
      <c r="AB2085">
        <v>51</v>
      </c>
      <c r="AC2085" t="str" cm="1">
        <f t="array" ref="AC2085">_xlfn.IFS(AB2085 &lt; 30, "&lt; 30", AB2085 &lt; 40, "30-39", AB2085 &lt; 50, "40-49", AB2085 &gt;= 50, "50+")</f>
        <v>50+</v>
      </c>
      <c r="AD2085">
        <v>2366</v>
      </c>
      <c r="AE2085">
        <v>0</v>
      </c>
      <c r="AF2085">
        <v>0</v>
      </c>
      <c r="AG2085">
        <v>0</v>
      </c>
      <c r="AH2085">
        <v>1</v>
      </c>
      <c r="AI2085">
        <v>0</v>
      </c>
      <c r="AJ2085" t="str" cm="1">
        <f t="array" ref="AJ208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8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85">
        <v>0</v>
      </c>
      <c r="AM2085">
        <v>0</v>
      </c>
      <c r="AN2085">
        <v>0</v>
      </c>
      <c r="AO2085">
        <v>1</v>
      </c>
      <c r="AP2085">
        <v>0</v>
      </c>
      <c r="AQ2085" t="str" cm="1">
        <f t="array" ref="AQ208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085" t="str" cm="1">
        <f t="array" ref="AR208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85">
        <v>956</v>
      </c>
      <c r="AT2085">
        <v>899</v>
      </c>
      <c r="AU2085">
        <v>0</v>
      </c>
      <c r="AV2085">
        <v>1</v>
      </c>
      <c r="AW2085" t="s">
        <v>46</v>
      </c>
      <c r="AX2085" t="s">
        <v>13</v>
      </c>
      <c r="AY2085" t="str">
        <f t="shared" si="289"/>
        <v>Store</v>
      </c>
      <c r="AZ2085">
        <v>24</v>
      </c>
      <c r="BA2085" t="s">
        <v>44</v>
      </c>
      <c r="BB2085">
        <f t="shared" si="290"/>
        <v>24</v>
      </c>
      <c r="BC2085">
        <f t="shared" si="291"/>
        <v>1013</v>
      </c>
      <c r="BD2085">
        <f t="shared" si="292"/>
        <v>1.9999999999999996</v>
      </c>
      <c r="BE2085">
        <f t="shared" si="293"/>
        <v>9</v>
      </c>
      <c r="BF2085">
        <f t="shared" si="294"/>
        <v>7</v>
      </c>
      <c r="BG2085">
        <f t="shared" si="295"/>
        <v>18</v>
      </c>
      <c r="BH2085">
        <f t="shared" si="296"/>
        <v>6</v>
      </c>
      <c r="BI2085" t="str">
        <f>VLOOKUP(BH2085,'Additional Data'!$E$1:$F$12,2,FALSE)</f>
        <v>Loyal Customer</v>
      </c>
      <c r="BJ2085" t="str">
        <f>IF(G2085 &lt;= 'Additional Data'!$Q$2, "Low", IF(G2085 &lt;= 'Additional Data'!$Q$3, "Medium", "High"))</f>
        <v>High</v>
      </c>
      <c r="BK2085" t="str">
        <f>IF(K2085 &lt;= 'Additional Data'!$V$2, "Low", IF(K2085 &lt;= 'Additional Data'!$V$3, "Medium", "High"))</f>
        <v>Medium</v>
      </c>
      <c r="BL2085" t="str">
        <f>IF(L2085 &lt;= 'Additional Data'!$AA$2, "Low", IF(L2085 &lt;= 'Additional Data'!$AA$3, "Medium", "High"))</f>
        <v>High</v>
      </c>
      <c r="BM2085">
        <v>2084</v>
      </c>
    </row>
    <row r="2086" spans="1:65" x14ac:dyDescent="0.25">
      <c r="A2086">
        <v>27733</v>
      </c>
      <c r="B2086" t="str">
        <f>IF(A2086 &lt;= 'Additional Data'!$B$2,"Low", IF(A2086 &lt;='Additional Data'!$B$3, "Medium", "High"))</f>
        <v>Low</v>
      </c>
      <c r="C2086">
        <v>1</v>
      </c>
      <c r="D2086">
        <v>0</v>
      </c>
      <c r="E2086">
        <v>16</v>
      </c>
      <c r="F2086" t="str">
        <f t="shared" si="288"/>
        <v>Recent</v>
      </c>
      <c r="G2086">
        <v>0</v>
      </c>
      <c r="H2086">
        <v>7</v>
      </c>
      <c r="I2086">
        <v>5</v>
      </c>
      <c r="J2086">
        <v>26</v>
      </c>
      <c r="K2086">
        <v>2</v>
      </c>
      <c r="L2086">
        <v>17</v>
      </c>
      <c r="M2086">
        <f>INDEX('Additional Data'!$H$2:$M$2, MATCH(MAX(G2086:L2086), G2086:L2086,0))</f>
        <v>0</v>
      </c>
      <c r="N2086">
        <v>2</v>
      </c>
      <c r="O2086">
        <v>2</v>
      </c>
      <c r="P2086">
        <v>0</v>
      </c>
      <c r="Q2086">
        <v>3</v>
      </c>
      <c r="R2086">
        <v>7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3</v>
      </c>
      <c r="Z2086">
        <v>11</v>
      </c>
      <c r="AA2086">
        <v>0</v>
      </c>
      <c r="AB2086">
        <v>39</v>
      </c>
      <c r="AC2086" t="str" cm="1">
        <f t="array" ref="AC2086">_xlfn.IFS(AB2086 &lt; 30, "&lt; 30", AB2086 &lt; 40, "30-39", AB2086 &lt; 50, "40-49", AB2086 &gt;= 50, "50+")</f>
        <v>30-39</v>
      </c>
      <c r="AD2086">
        <v>2466</v>
      </c>
      <c r="AE2086">
        <v>0</v>
      </c>
      <c r="AF2086">
        <v>1</v>
      </c>
      <c r="AG2086">
        <v>0</v>
      </c>
      <c r="AH2086">
        <v>0</v>
      </c>
      <c r="AI2086">
        <v>0</v>
      </c>
      <c r="AJ2086" t="str" cm="1">
        <f t="array" ref="AJ208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8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86">
        <v>1</v>
      </c>
      <c r="AM2086">
        <v>0</v>
      </c>
      <c r="AN2086">
        <v>0</v>
      </c>
      <c r="AO2086">
        <v>0</v>
      </c>
      <c r="AP2086">
        <v>0</v>
      </c>
      <c r="AQ2086" t="str" cm="1">
        <f t="array" ref="AQ208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2086" t="str" cm="1">
        <f t="array" ref="AR208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086">
        <v>40</v>
      </c>
      <c r="AT2086">
        <v>23</v>
      </c>
      <c r="AU2086">
        <v>0</v>
      </c>
      <c r="AV2086">
        <v>1</v>
      </c>
      <c r="AW2086" t="s">
        <v>45</v>
      </c>
      <c r="AX2086" t="s">
        <v>13</v>
      </c>
      <c r="AY2086" t="str">
        <f t="shared" si="289"/>
        <v>Store</v>
      </c>
      <c r="AZ2086">
        <v>5</v>
      </c>
      <c r="BA2086" t="s">
        <v>44</v>
      </c>
      <c r="BB2086">
        <f t="shared" si="290"/>
        <v>5</v>
      </c>
      <c r="BC2086">
        <f t="shared" si="291"/>
        <v>57</v>
      </c>
      <c r="BD2086">
        <f t="shared" si="292"/>
        <v>9</v>
      </c>
      <c r="BE2086">
        <f t="shared" si="293"/>
        <v>1</v>
      </c>
      <c r="BF2086">
        <f t="shared" si="294"/>
        <v>2</v>
      </c>
      <c r="BG2086">
        <f t="shared" si="295"/>
        <v>12</v>
      </c>
      <c r="BH2086">
        <f t="shared" si="296"/>
        <v>3</v>
      </c>
      <c r="BI2086" t="str">
        <f>VLOOKUP(BH2086,'Additional Data'!$E$1:$F$12,2,FALSE)</f>
        <v>At Risk</v>
      </c>
      <c r="BJ2086" t="str">
        <f>IF(G2086 &lt;= 'Additional Data'!$Q$2, "Low", IF(G2086 &lt;= 'Additional Data'!$Q$3, "Medium", "High"))</f>
        <v>Low</v>
      </c>
      <c r="BK2086" t="str">
        <f>IF(K2086 &lt;= 'Additional Data'!$V$2, "Low", IF(K2086 &lt;= 'Additional Data'!$V$3, "Medium", "High"))</f>
        <v>Medium</v>
      </c>
      <c r="BL2086" t="str">
        <f>IF(L2086 &lt;= 'Additional Data'!$AA$2, "Low", IF(L2086 &lt;= 'Additional Data'!$AA$3, "Medium", "High"))</f>
        <v>Medium</v>
      </c>
      <c r="BM2086">
        <v>2085</v>
      </c>
    </row>
    <row r="2087" spans="1:65" x14ac:dyDescent="0.25">
      <c r="A2087">
        <v>69805</v>
      </c>
      <c r="B2087" t="str">
        <f>IF(A2087 &lt;= 'Additional Data'!$B$2,"Low", IF(A2087 &lt;='Additional Data'!$B$3, "Medium", "High"))</f>
        <v>High</v>
      </c>
      <c r="C2087">
        <v>0</v>
      </c>
      <c r="D2087">
        <v>1</v>
      </c>
      <c r="E2087">
        <v>50</v>
      </c>
      <c r="F2087" t="str">
        <f t="shared" si="288"/>
        <v>Mid</v>
      </c>
      <c r="G2087">
        <v>750</v>
      </c>
      <c r="H2087">
        <v>71</v>
      </c>
      <c r="I2087">
        <v>174</v>
      </c>
      <c r="J2087">
        <v>13</v>
      </c>
      <c r="K2087">
        <v>10</v>
      </c>
      <c r="L2087">
        <v>20</v>
      </c>
      <c r="M2087">
        <f>INDEX('Additional Data'!$H$2:$M$2, MATCH(MAX(G2087:L2087), G2087:L2087,0))</f>
        <v>0</v>
      </c>
      <c r="N2087">
        <v>2</v>
      </c>
      <c r="O2087">
        <v>6</v>
      </c>
      <c r="P2087">
        <v>8</v>
      </c>
      <c r="Q2087">
        <v>11</v>
      </c>
      <c r="R2087">
        <v>2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3</v>
      </c>
      <c r="Z2087">
        <v>11</v>
      </c>
      <c r="AA2087">
        <v>0</v>
      </c>
      <c r="AB2087">
        <v>68</v>
      </c>
      <c r="AC2087" t="str" cm="1">
        <f t="array" ref="AC2087">_xlfn.IFS(AB2087 &lt; 30, "&lt; 30", AB2087 &lt; 40, "30-39", AB2087 &lt; 50, "40-49", AB2087 &gt;= 50, "50+")</f>
        <v>50+</v>
      </c>
      <c r="AD2087">
        <v>2318</v>
      </c>
      <c r="AE2087">
        <v>0</v>
      </c>
      <c r="AF2087">
        <v>0</v>
      </c>
      <c r="AG2087">
        <v>0</v>
      </c>
      <c r="AH2087">
        <v>1</v>
      </c>
      <c r="AI2087">
        <v>0</v>
      </c>
      <c r="AJ2087" t="str" cm="1">
        <f t="array" ref="AJ208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8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87">
        <v>0</v>
      </c>
      <c r="AM2087">
        <v>0</v>
      </c>
      <c r="AN2087">
        <v>0</v>
      </c>
      <c r="AO2087">
        <v>0</v>
      </c>
      <c r="AP2087">
        <v>1</v>
      </c>
      <c r="AQ2087" t="str" cm="1">
        <f t="array" ref="AQ208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087" t="str" cm="1">
        <f t="array" ref="AR208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87">
        <v>1018</v>
      </c>
      <c r="AT2087">
        <v>998</v>
      </c>
      <c r="AU2087">
        <v>0</v>
      </c>
      <c r="AV2087">
        <v>1</v>
      </c>
      <c r="AW2087" t="s">
        <v>43</v>
      </c>
      <c r="AX2087" t="s">
        <v>13</v>
      </c>
      <c r="AY2087" t="str">
        <f t="shared" si="289"/>
        <v>Store</v>
      </c>
      <c r="AZ2087">
        <v>25</v>
      </c>
      <c r="BA2087" t="s">
        <v>44</v>
      </c>
      <c r="BB2087">
        <f t="shared" si="290"/>
        <v>25</v>
      </c>
      <c r="BC2087">
        <f t="shared" si="291"/>
        <v>1038</v>
      </c>
      <c r="BD2087">
        <f t="shared" si="292"/>
        <v>5</v>
      </c>
      <c r="BE2087">
        <f t="shared" si="293"/>
        <v>9</v>
      </c>
      <c r="BF2087">
        <f t="shared" si="294"/>
        <v>7</v>
      </c>
      <c r="BG2087">
        <f t="shared" si="295"/>
        <v>21</v>
      </c>
      <c r="BH2087">
        <f t="shared" si="296"/>
        <v>8</v>
      </c>
      <c r="BI2087" t="str">
        <f>VLOOKUP(BH2087,'Additional Data'!$E$1:$F$12,2,FALSE)</f>
        <v>Top Customer</v>
      </c>
      <c r="BJ2087" t="str">
        <f>IF(G2087 &lt;= 'Additional Data'!$Q$2, "Low", IF(G2087 &lt;= 'Additional Data'!$Q$3, "Medium", "High"))</f>
        <v>High</v>
      </c>
      <c r="BK2087" t="str">
        <f>IF(K2087 &lt;= 'Additional Data'!$V$2, "Low", IF(K2087 &lt;= 'Additional Data'!$V$3, "Medium", "High"))</f>
        <v>Medium</v>
      </c>
      <c r="BL2087" t="str">
        <f>IF(L2087 &lt;= 'Additional Data'!$AA$2, "Low", IF(L2087 &lt;= 'Additional Data'!$AA$3, "Medium", "High"))</f>
        <v>Medium</v>
      </c>
      <c r="BM2087">
        <v>2086</v>
      </c>
    </row>
    <row r="2088" spans="1:65" x14ac:dyDescent="0.25">
      <c r="A2088">
        <v>72217</v>
      </c>
      <c r="B2088" t="str">
        <f>IF(A2088 &lt;= 'Additional Data'!$B$2,"Low", IF(A2088 &lt;='Additional Data'!$B$3, "Medium", "High"))</f>
        <v>High</v>
      </c>
      <c r="C2088">
        <v>0</v>
      </c>
      <c r="D2088">
        <v>0</v>
      </c>
      <c r="E2088">
        <v>93</v>
      </c>
      <c r="F2088" t="str">
        <f t="shared" si="288"/>
        <v>Old</v>
      </c>
      <c r="G2088">
        <v>816</v>
      </c>
      <c r="H2088">
        <v>42</v>
      </c>
      <c r="I2088">
        <v>450</v>
      </c>
      <c r="J2088">
        <v>55</v>
      </c>
      <c r="K2088">
        <v>56</v>
      </c>
      <c r="L2088">
        <v>154</v>
      </c>
      <c r="M2088">
        <f>INDEX('Additional Data'!$H$2:$M$2, MATCH(MAX(G2088:L2088), G2088:L2088,0))</f>
        <v>0</v>
      </c>
      <c r="N2088">
        <v>1</v>
      </c>
      <c r="O2088">
        <v>3</v>
      </c>
      <c r="P2088">
        <v>10</v>
      </c>
      <c r="Q2088">
        <v>8</v>
      </c>
      <c r="R2088">
        <v>2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3</v>
      </c>
      <c r="Z2088">
        <v>11</v>
      </c>
      <c r="AA2088">
        <v>0</v>
      </c>
      <c r="AB2088">
        <v>58</v>
      </c>
      <c r="AC2088" t="str" cm="1">
        <f t="array" ref="AC2088">_xlfn.IFS(AB2088 &lt; 30, "&lt; 30", AB2088 &lt; 40, "30-39", AB2088 &lt; 50, "40-49", AB2088 &gt;= 50, "50+")</f>
        <v>50+</v>
      </c>
      <c r="AD2088">
        <v>2604</v>
      </c>
      <c r="AE2088">
        <v>0</v>
      </c>
      <c r="AF2088">
        <v>0</v>
      </c>
      <c r="AG2088">
        <v>1</v>
      </c>
      <c r="AH2088">
        <v>0</v>
      </c>
      <c r="AI2088">
        <v>0</v>
      </c>
      <c r="AJ2088" t="str" cm="1">
        <f t="array" ref="AJ208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08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88">
        <v>0</v>
      </c>
      <c r="AM2088">
        <v>0</v>
      </c>
      <c r="AN2088">
        <v>0</v>
      </c>
      <c r="AO2088">
        <v>1</v>
      </c>
      <c r="AP2088">
        <v>0</v>
      </c>
      <c r="AQ2088" t="str" cm="1">
        <f t="array" ref="AQ208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088" t="str" cm="1">
        <f t="array" ref="AR208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88">
        <v>1419</v>
      </c>
      <c r="AT2088">
        <v>1265</v>
      </c>
      <c r="AU2088">
        <v>0</v>
      </c>
      <c r="AV2088">
        <v>0</v>
      </c>
      <c r="AW2088" t="s">
        <v>43</v>
      </c>
      <c r="AX2088" t="s">
        <v>12</v>
      </c>
      <c r="AY2088" t="str">
        <f t="shared" si="289"/>
        <v>Catalog</v>
      </c>
      <c r="AZ2088">
        <v>21</v>
      </c>
      <c r="BA2088" t="s">
        <v>44</v>
      </c>
      <c r="BB2088">
        <f t="shared" si="290"/>
        <v>21</v>
      </c>
      <c r="BC2088">
        <f t="shared" si="291"/>
        <v>1573</v>
      </c>
      <c r="BD2088">
        <f t="shared" si="292"/>
        <v>0.99999999999999978</v>
      </c>
      <c r="BE2088">
        <f t="shared" si="293"/>
        <v>8</v>
      </c>
      <c r="BF2088">
        <f t="shared" si="294"/>
        <v>9</v>
      </c>
      <c r="BG2088">
        <f t="shared" si="295"/>
        <v>18</v>
      </c>
      <c r="BH2088">
        <f t="shared" si="296"/>
        <v>6</v>
      </c>
      <c r="BI2088" t="str">
        <f>VLOOKUP(BH2088,'Additional Data'!$E$1:$F$12,2,FALSE)</f>
        <v>Loyal Customer</v>
      </c>
      <c r="BJ2088" t="str">
        <f>IF(G2088 &lt;= 'Additional Data'!$Q$2, "Low", IF(G2088 &lt;= 'Additional Data'!$Q$3, "Medium", "High"))</f>
        <v>High</v>
      </c>
      <c r="BK2088" t="str">
        <f>IF(K2088 &lt;= 'Additional Data'!$V$2, "Low", IF(K2088 &lt;= 'Additional Data'!$V$3, "Medium", "High"))</f>
        <v>High</v>
      </c>
      <c r="BL2088" t="str">
        <f>IF(L2088 &lt;= 'Additional Data'!$AA$2, "Low", IF(L2088 &lt;= 'Additional Data'!$AA$3, "Medium", "High"))</f>
        <v>High</v>
      </c>
      <c r="BM2088">
        <v>2087</v>
      </c>
    </row>
    <row r="2089" spans="1:65" x14ac:dyDescent="0.25">
      <c r="A2089">
        <v>25818</v>
      </c>
      <c r="B2089" t="str">
        <f>IF(A2089 &lt;= 'Additional Data'!$B$2,"Low", IF(A2089 &lt;='Additional Data'!$B$3, "Medium", "High"))</f>
        <v>Low</v>
      </c>
      <c r="C2089">
        <v>1</v>
      </c>
      <c r="D2089">
        <v>0</v>
      </c>
      <c r="E2089">
        <v>51</v>
      </c>
      <c r="F2089" t="str">
        <f t="shared" si="288"/>
        <v>Mid</v>
      </c>
      <c r="G2089">
        <v>5</v>
      </c>
      <c r="H2089">
        <v>2</v>
      </c>
      <c r="I2089">
        <v>8</v>
      </c>
      <c r="J2089">
        <v>2</v>
      </c>
      <c r="K2089">
        <v>2</v>
      </c>
      <c r="L2089">
        <v>9</v>
      </c>
      <c r="M2089">
        <f>INDEX('Additional Data'!$H$2:$M$2, MATCH(MAX(G2089:L2089), G2089:L2089,0))</f>
        <v>0</v>
      </c>
      <c r="N2089">
        <v>1</v>
      </c>
      <c r="O2089">
        <v>0</v>
      </c>
      <c r="P2089">
        <v>1</v>
      </c>
      <c r="Q2089">
        <v>2</v>
      </c>
      <c r="R2089">
        <v>7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3</v>
      </c>
      <c r="Z2089">
        <v>11</v>
      </c>
      <c r="AA2089">
        <v>0</v>
      </c>
      <c r="AB2089">
        <v>49</v>
      </c>
      <c r="AC2089" t="str" cm="1">
        <f t="array" ref="AC2089">_xlfn.IFS(AB2089 &lt; 30, "&lt; 30", AB2089 &lt; 40, "30-39", AB2089 &lt; 50, "40-49", AB2089 &gt;= 50, "50+")</f>
        <v>40-49</v>
      </c>
      <c r="AD2089">
        <v>2778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 t="str" cm="1">
        <f t="array" ref="AJ208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08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089">
        <v>0</v>
      </c>
      <c r="AM2089">
        <v>0</v>
      </c>
      <c r="AN2089">
        <v>1</v>
      </c>
      <c r="AO2089">
        <v>0</v>
      </c>
      <c r="AP2089">
        <v>0</v>
      </c>
      <c r="AQ2089" t="str" cm="1">
        <f t="array" ref="AQ208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89" t="str" cm="1">
        <f t="array" ref="AR208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89">
        <v>19</v>
      </c>
      <c r="AT2089">
        <v>10</v>
      </c>
      <c r="AU2089">
        <v>0</v>
      </c>
      <c r="AV2089">
        <v>1</v>
      </c>
      <c r="AW2089" t="s">
        <v>45</v>
      </c>
      <c r="AX2089" t="s">
        <v>13</v>
      </c>
      <c r="AY2089" t="str">
        <f t="shared" si="289"/>
        <v>Store</v>
      </c>
      <c r="AZ2089">
        <v>3</v>
      </c>
      <c r="BA2089" t="s">
        <v>44</v>
      </c>
      <c r="BB2089">
        <f t="shared" si="290"/>
        <v>3</v>
      </c>
      <c r="BC2089">
        <f t="shared" si="291"/>
        <v>28</v>
      </c>
      <c r="BD2089">
        <f t="shared" si="292"/>
        <v>5</v>
      </c>
      <c r="BE2089">
        <f t="shared" si="293"/>
        <v>0</v>
      </c>
      <c r="BF2089">
        <f t="shared" si="294"/>
        <v>0</v>
      </c>
      <c r="BG2089">
        <f t="shared" si="295"/>
        <v>5</v>
      </c>
      <c r="BH2089">
        <f t="shared" si="296"/>
        <v>0</v>
      </c>
      <c r="BI2089" t="str">
        <f>VLOOKUP(BH2089,'Additional Data'!$E$1:$F$12,2,FALSE)</f>
        <v>Churned Customer</v>
      </c>
      <c r="BJ2089" t="str">
        <f>IF(G2089 &lt;= 'Additional Data'!$Q$2, "Low", IF(G2089 &lt;= 'Additional Data'!$Q$3, "Medium", "High"))</f>
        <v>Low</v>
      </c>
      <c r="BK2089" t="str">
        <f>IF(K2089 &lt;= 'Additional Data'!$V$2, "Low", IF(K2089 &lt;= 'Additional Data'!$V$3, "Medium", "High"))</f>
        <v>Medium</v>
      </c>
      <c r="BL2089" t="str">
        <f>IF(L2089 &lt;= 'Additional Data'!$AA$2, "Low", IF(L2089 &lt;= 'Additional Data'!$AA$3, "Medium", "High"))</f>
        <v>Low</v>
      </c>
      <c r="BM2089">
        <v>2088</v>
      </c>
    </row>
    <row r="2090" spans="1:65" x14ac:dyDescent="0.25">
      <c r="A2090">
        <v>37509</v>
      </c>
      <c r="B2090" t="str">
        <f>IF(A2090 &lt;= 'Additional Data'!$B$2,"Low", IF(A2090 &lt;='Additional Data'!$B$3, "Medium", "High"))</f>
        <v>Medium</v>
      </c>
      <c r="C2090">
        <v>1</v>
      </c>
      <c r="D2090">
        <v>0</v>
      </c>
      <c r="E2090">
        <v>24</v>
      </c>
      <c r="F2090" t="str">
        <f t="shared" si="288"/>
        <v>Recent</v>
      </c>
      <c r="G2090">
        <v>37</v>
      </c>
      <c r="H2090">
        <v>5</v>
      </c>
      <c r="I2090">
        <v>56</v>
      </c>
      <c r="J2090">
        <v>12</v>
      </c>
      <c r="K2090">
        <v>8</v>
      </c>
      <c r="L2090">
        <v>5</v>
      </c>
      <c r="M2090">
        <f>INDEX('Additional Data'!$H$2:$M$2, MATCH(MAX(G2090:L2090), G2090:L2090,0))</f>
        <v>0</v>
      </c>
      <c r="N2090">
        <v>2</v>
      </c>
      <c r="O2090">
        <v>3</v>
      </c>
      <c r="P2090">
        <v>0</v>
      </c>
      <c r="Q2090">
        <v>4</v>
      </c>
      <c r="R2090">
        <v>7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3</v>
      </c>
      <c r="Z2090">
        <v>11</v>
      </c>
      <c r="AA2090">
        <v>0</v>
      </c>
      <c r="AB2090">
        <v>44</v>
      </c>
      <c r="AC2090" t="str" cm="1">
        <f t="array" ref="AC2090">_xlfn.IFS(AB2090 &lt; 30, "&lt; 30", AB2090 &lt; 40, "30-39", AB2090 &lt; 50, "40-49", AB2090 &gt;= 50, "50+")</f>
        <v>40-49</v>
      </c>
      <c r="AD2090">
        <v>2814</v>
      </c>
      <c r="AE2090">
        <v>0</v>
      </c>
      <c r="AF2090">
        <v>0</v>
      </c>
      <c r="AG2090">
        <v>0</v>
      </c>
      <c r="AH2090">
        <v>1</v>
      </c>
      <c r="AI2090">
        <v>0</v>
      </c>
      <c r="AJ2090" t="str" cm="1">
        <f t="array" ref="AJ209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9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90">
        <v>0</v>
      </c>
      <c r="AM2090">
        <v>0</v>
      </c>
      <c r="AN2090">
        <v>0</v>
      </c>
      <c r="AO2090">
        <v>1</v>
      </c>
      <c r="AP2090">
        <v>0</v>
      </c>
      <c r="AQ2090" t="str" cm="1">
        <f t="array" ref="AQ209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090" t="str" cm="1">
        <f t="array" ref="AR209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90">
        <v>118</v>
      </c>
      <c r="AT2090">
        <v>113</v>
      </c>
      <c r="AU2090">
        <v>0</v>
      </c>
      <c r="AV2090">
        <v>1</v>
      </c>
      <c r="AW2090" t="s">
        <v>47</v>
      </c>
      <c r="AX2090" t="s">
        <v>13</v>
      </c>
      <c r="AY2090" t="str">
        <f t="shared" si="289"/>
        <v>Store</v>
      </c>
      <c r="AZ2090">
        <v>7</v>
      </c>
      <c r="BA2090" t="s">
        <v>44</v>
      </c>
      <c r="BB2090">
        <f t="shared" si="290"/>
        <v>7</v>
      </c>
      <c r="BC2090">
        <f t="shared" si="291"/>
        <v>123</v>
      </c>
      <c r="BD2090">
        <f t="shared" si="292"/>
        <v>8</v>
      </c>
      <c r="BE2090">
        <f t="shared" si="293"/>
        <v>3</v>
      </c>
      <c r="BF2090">
        <f t="shared" si="294"/>
        <v>3</v>
      </c>
      <c r="BG2090">
        <f t="shared" si="295"/>
        <v>14</v>
      </c>
      <c r="BH2090">
        <f t="shared" si="296"/>
        <v>4</v>
      </c>
      <c r="BI2090" t="str">
        <f>VLOOKUP(BH2090,'Additional Data'!$E$1:$F$12,2,FALSE)</f>
        <v>At Risk</v>
      </c>
      <c r="BJ2090" t="str">
        <f>IF(G2090 &lt;= 'Additional Data'!$Q$2, "Low", IF(G2090 &lt;= 'Additional Data'!$Q$3, "Medium", "High"))</f>
        <v>Medium</v>
      </c>
      <c r="BK2090" t="str">
        <f>IF(K2090 &lt;= 'Additional Data'!$V$2, "Low", IF(K2090 &lt;= 'Additional Data'!$V$3, "Medium", "High"))</f>
        <v>Medium</v>
      </c>
      <c r="BL2090" t="str">
        <f>IF(L2090 &lt;= 'Additional Data'!$AA$2, "Low", IF(L2090 &lt;= 'Additional Data'!$AA$3, "Medium", "High"))</f>
        <v>Low</v>
      </c>
      <c r="BM2090">
        <v>2089</v>
      </c>
    </row>
    <row r="2091" spans="1:65" x14ac:dyDescent="0.25">
      <c r="A2091">
        <v>25176</v>
      </c>
      <c r="B2091" t="str">
        <f>IF(A2091 &lt;= 'Additional Data'!$B$2,"Low", IF(A2091 &lt;='Additional Data'!$B$3, "Medium", "High"))</f>
        <v>Low</v>
      </c>
      <c r="C2091">
        <v>1</v>
      </c>
      <c r="D2091">
        <v>1</v>
      </c>
      <c r="E2091">
        <v>79</v>
      </c>
      <c r="F2091" t="str">
        <f t="shared" si="288"/>
        <v>Old</v>
      </c>
      <c r="G2091">
        <v>4</v>
      </c>
      <c r="H2091">
        <v>0</v>
      </c>
      <c r="I2091">
        <v>4</v>
      </c>
      <c r="J2091">
        <v>0</v>
      </c>
      <c r="K2091">
        <v>0</v>
      </c>
      <c r="L2091">
        <v>5</v>
      </c>
      <c r="M2091">
        <f>INDEX('Additional Data'!$H$2:$M$2, MATCH(MAX(G2091:L2091), G2091:L2091,0))</f>
        <v>0</v>
      </c>
      <c r="N2091">
        <v>1</v>
      </c>
      <c r="O2091">
        <v>1</v>
      </c>
      <c r="P2091">
        <v>0</v>
      </c>
      <c r="Q2091">
        <v>2</v>
      </c>
      <c r="R2091">
        <v>7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3</v>
      </c>
      <c r="Z2091">
        <v>11</v>
      </c>
      <c r="AA2091">
        <v>0</v>
      </c>
      <c r="AB2091">
        <v>44</v>
      </c>
      <c r="AC2091" t="str" cm="1">
        <f t="array" ref="AC2091">_xlfn.IFS(AB2091 &lt; 30, "&lt; 30", AB2091 &lt; 40, "30-39", AB2091 &lt; 50, "40-49", AB2091 &gt;= 50, "50+")</f>
        <v>40-49</v>
      </c>
      <c r="AD2091">
        <v>2482</v>
      </c>
      <c r="AE2091">
        <v>0</v>
      </c>
      <c r="AF2091">
        <v>0</v>
      </c>
      <c r="AG2091">
        <v>0</v>
      </c>
      <c r="AH2091">
        <v>1</v>
      </c>
      <c r="AI2091">
        <v>0</v>
      </c>
      <c r="AJ2091" t="str" cm="1">
        <f t="array" ref="AJ209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9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91">
        <v>1</v>
      </c>
      <c r="AM2091">
        <v>0</v>
      </c>
      <c r="AN2091">
        <v>0</v>
      </c>
      <c r="AO2091">
        <v>0</v>
      </c>
      <c r="AP2091">
        <v>0</v>
      </c>
      <c r="AQ2091" t="str" cm="1">
        <f t="array" ref="AQ209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2091" t="str" cm="1">
        <f t="array" ref="AR209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091">
        <v>8</v>
      </c>
      <c r="AT2091">
        <v>3</v>
      </c>
      <c r="AU2091">
        <v>0</v>
      </c>
      <c r="AV2091">
        <v>2</v>
      </c>
      <c r="AW2091" t="s">
        <v>45</v>
      </c>
      <c r="AX2091" t="s">
        <v>13</v>
      </c>
      <c r="AY2091" t="str">
        <f t="shared" si="289"/>
        <v>Store</v>
      </c>
      <c r="AZ2091">
        <v>3</v>
      </c>
      <c r="BA2091" t="s">
        <v>44</v>
      </c>
      <c r="BB2091">
        <f t="shared" si="290"/>
        <v>3</v>
      </c>
      <c r="BC2091">
        <f t="shared" si="291"/>
        <v>13</v>
      </c>
      <c r="BD2091">
        <f t="shared" si="292"/>
        <v>3.0000000000000004</v>
      </c>
      <c r="BE2091">
        <f t="shared" si="293"/>
        <v>0</v>
      </c>
      <c r="BF2091">
        <f t="shared" si="294"/>
        <v>0</v>
      </c>
      <c r="BG2091">
        <f t="shared" si="295"/>
        <v>3.0000000000000004</v>
      </c>
      <c r="BH2091">
        <f t="shared" si="296"/>
        <v>0</v>
      </c>
      <c r="BI2091" t="str">
        <f>VLOOKUP(BH2091,'Additional Data'!$E$1:$F$12,2,FALSE)</f>
        <v>Churned Customer</v>
      </c>
      <c r="BJ2091" t="str">
        <f>IF(G2091 &lt;= 'Additional Data'!$Q$2, "Low", IF(G2091 &lt;= 'Additional Data'!$Q$3, "Medium", "High"))</f>
        <v>Low</v>
      </c>
      <c r="BK2091" t="str">
        <f>IF(K2091 &lt;= 'Additional Data'!$V$2, "Low", IF(K2091 &lt;= 'Additional Data'!$V$3, "Medium", "High"))</f>
        <v>Low</v>
      </c>
      <c r="BL2091" t="str">
        <f>IF(L2091 &lt;= 'Additional Data'!$AA$2, "Low", IF(L2091 &lt;= 'Additional Data'!$AA$3, "Medium", "High"))</f>
        <v>Low</v>
      </c>
      <c r="BM2091">
        <v>2090</v>
      </c>
    </row>
    <row r="2092" spans="1:65" x14ac:dyDescent="0.25">
      <c r="A2092">
        <v>43586</v>
      </c>
      <c r="B2092" t="str">
        <f>IF(A2092 &lt;= 'Additional Data'!$B$2,"Low", IF(A2092 &lt;='Additional Data'!$B$3, "Medium", "High"))</f>
        <v>Medium</v>
      </c>
      <c r="C2092">
        <v>0</v>
      </c>
      <c r="D2092">
        <v>1</v>
      </c>
      <c r="E2092">
        <v>26</v>
      </c>
      <c r="F2092" t="str">
        <f t="shared" si="288"/>
        <v>Recent</v>
      </c>
      <c r="G2092">
        <v>99</v>
      </c>
      <c r="H2092">
        <v>2</v>
      </c>
      <c r="I2092">
        <v>11</v>
      </c>
      <c r="J2092">
        <v>4</v>
      </c>
      <c r="K2092">
        <v>0</v>
      </c>
      <c r="L2092">
        <v>16</v>
      </c>
      <c r="M2092">
        <f>INDEX('Additional Data'!$H$2:$M$2, MATCH(MAX(G2092:L2092), G2092:L2092,0))</f>
        <v>0</v>
      </c>
      <c r="N2092">
        <v>3</v>
      </c>
      <c r="O2092">
        <v>3</v>
      </c>
      <c r="P2092">
        <v>0</v>
      </c>
      <c r="Q2092">
        <v>4</v>
      </c>
      <c r="R2092">
        <v>8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3</v>
      </c>
      <c r="Z2092">
        <v>11</v>
      </c>
      <c r="AA2092">
        <v>0</v>
      </c>
      <c r="AB2092">
        <v>40</v>
      </c>
      <c r="AC2092" t="str" cm="1">
        <f t="array" ref="AC2092">_xlfn.IFS(AB2092 &lt; 30, "&lt; 30", AB2092 &lt; 40, "30-39", AB2092 &lt; 50, "40-49", AB2092 &gt;= 50, "50+")</f>
        <v>40-49</v>
      </c>
      <c r="AD2092">
        <v>2827</v>
      </c>
      <c r="AE2092">
        <v>0</v>
      </c>
      <c r="AF2092">
        <v>1</v>
      </c>
      <c r="AG2092">
        <v>0</v>
      </c>
      <c r="AH2092">
        <v>0</v>
      </c>
      <c r="AI2092">
        <v>0</v>
      </c>
      <c r="AJ2092" t="str" cm="1">
        <f t="array" ref="AJ209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9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92">
        <v>0</v>
      </c>
      <c r="AM2092">
        <v>0</v>
      </c>
      <c r="AN2092">
        <v>1</v>
      </c>
      <c r="AO2092">
        <v>0</v>
      </c>
      <c r="AP2092">
        <v>0</v>
      </c>
      <c r="AQ2092" t="str" cm="1">
        <f t="array" ref="AQ209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92" t="str" cm="1">
        <f t="array" ref="AR209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92">
        <v>116</v>
      </c>
      <c r="AT2092">
        <v>100</v>
      </c>
      <c r="AU2092">
        <v>0</v>
      </c>
      <c r="AV2092">
        <v>1</v>
      </c>
      <c r="AW2092" t="s">
        <v>47</v>
      </c>
      <c r="AX2092" t="s">
        <v>13</v>
      </c>
      <c r="AY2092" t="str">
        <f t="shared" si="289"/>
        <v>Store</v>
      </c>
      <c r="AZ2092">
        <v>7</v>
      </c>
      <c r="BA2092" t="s">
        <v>44</v>
      </c>
      <c r="BB2092">
        <f t="shared" si="290"/>
        <v>7</v>
      </c>
      <c r="BC2092">
        <f t="shared" si="291"/>
        <v>132</v>
      </c>
      <c r="BD2092">
        <f t="shared" si="292"/>
        <v>8</v>
      </c>
      <c r="BE2092">
        <f t="shared" si="293"/>
        <v>3</v>
      </c>
      <c r="BF2092">
        <f t="shared" si="294"/>
        <v>3</v>
      </c>
      <c r="BG2092">
        <f t="shared" si="295"/>
        <v>14</v>
      </c>
      <c r="BH2092">
        <f t="shared" si="296"/>
        <v>4</v>
      </c>
      <c r="BI2092" t="str">
        <f>VLOOKUP(BH2092,'Additional Data'!$E$1:$F$12,2,FALSE)</f>
        <v>At Risk</v>
      </c>
      <c r="BJ2092" t="str">
        <f>IF(G2092 &lt;= 'Additional Data'!$Q$2, "Low", IF(G2092 &lt;= 'Additional Data'!$Q$3, "Medium", "High"))</f>
        <v>Medium</v>
      </c>
      <c r="BK2092" t="str">
        <f>IF(K2092 &lt;= 'Additional Data'!$V$2, "Low", IF(K2092 &lt;= 'Additional Data'!$V$3, "Medium", "High"))</f>
        <v>Low</v>
      </c>
      <c r="BL2092" t="str">
        <f>IF(L2092 &lt;= 'Additional Data'!$AA$2, "Low", IF(L2092 &lt;= 'Additional Data'!$AA$3, "Medium", "High"))</f>
        <v>Medium</v>
      </c>
      <c r="BM2092">
        <v>2091</v>
      </c>
    </row>
    <row r="2093" spans="1:65" x14ac:dyDescent="0.25">
      <c r="A2093">
        <v>53230</v>
      </c>
      <c r="B2093" t="str">
        <f>IF(A2093 &lt;= 'Additional Data'!$B$2,"Low", IF(A2093 &lt;='Additional Data'!$B$3, "Medium", "High"))</f>
        <v>Medium</v>
      </c>
      <c r="C2093">
        <v>0</v>
      </c>
      <c r="D2093">
        <v>1</v>
      </c>
      <c r="E2093">
        <v>86</v>
      </c>
      <c r="F2093" t="str">
        <f t="shared" si="288"/>
        <v>Old</v>
      </c>
      <c r="G2093">
        <v>176</v>
      </c>
      <c r="H2093">
        <v>72</v>
      </c>
      <c r="I2093">
        <v>98</v>
      </c>
      <c r="J2093">
        <v>136</v>
      </c>
      <c r="K2093">
        <v>21</v>
      </c>
      <c r="L2093">
        <v>229</v>
      </c>
      <c r="M2093">
        <f>INDEX('Additional Data'!$H$2:$M$2, MATCH(MAX(G2093:L2093), G2093:L2093,0))</f>
        <v>0</v>
      </c>
      <c r="N2093">
        <v>4</v>
      </c>
      <c r="O2093">
        <v>5</v>
      </c>
      <c r="P2093">
        <v>2</v>
      </c>
      <c r="Q2093">
        <v>12</v>
      </c>
      <c r="R2093">
        <v>5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3</v>
      </c>
      <c r="Z2093">
        <v>11</v>
      </c>
      <c r="AA2093">
        <v>0</v>
      </c>
      <c r="AB2093">
        <v>64</v>
      </c>
      <c r="AC2093" t="str" cm="1">
        <f t="array" ref="AC2093">_xlfn.IFS(AB2093 &lt; 30, "&lt; 30", AB2093 &lt; 40, "30-39", AB2093 &lt; 50, "40-49", AB2093 &gt;= 50, "50+")</f>
        <v>50+</v>
      </c>
      <c r="AD2093">
        <v>2854</v>
      </c>
      <c r="AE2093">
        <v>0</v>
      </c>
      <c r="AF2093">
        <v>1</v>
      </c>
      <c r="AG2093">
        <v>0</v>
      </c>
      <c r="AH2093">
        <v>0</v>
      </c>
      <c r="AI2093">
        <v>0</v>
      </c>
      <c r="AJ2093" t="str" cm="1">
        <f t="array" ref="AJ209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9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93">
        <v>1</v>
      </c>
      <c r="AM2093">
        <v>0</v>
      </c>
      <c r="AN2093">
        <v>0</v>
      </c>
      <c r="AO2093">
        <v>0</v>
      </c>
      <c r="AP2093">
        <v>0</v>
      </c>
      <c r="AQ2093" t="str" cm="1">
        <f t="array" ref="AQ209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2093" t="str" cm="1">
        <f t="array" ref="AR209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093">
        <v>503</v>
      </c>
      <c r="AT2093">
        <v>274</v>
      </c>
      <c r="AU2093">
        <v>0</v>
      </c>
      <c r="AV2093">
        <v>1</v>
      </c>
      <c r="AW2093" t="s">
        <v>46</v>
      </c>
      <c r="AX2093" t="s">
        <v>13</v>
      </c>
      <c r="AY2093" t="str">
        <f t="shared" si="289"/>
        <v>Store</v>
      </c>
      <c r="AZ2093">
        <v>19</v>
      </c>
      <c r="BA2093" t="s">
        <v>44</v>
      </c>
      <c r="BB2093">
        <f t="shared" si="290"/>
        <v>19</v>
      </c>
      <c r="BC2093">
        <f t="shared" si="291"/>
        <v>732</v>
      </c>
      <c r="BD2093">
        <f t="shared" si="292"/>
        <v>1.9999999999999996</v>
      </c>
      <c r="BE2093">
        <f t="shared" si="293"/>
        <v>7</v>
      </c>
      <c r="BF2093">
        <f t="shared" si="294"/>
        <v>6</v>
      </c>
      <c r="BG2093">
        <f t="shared" si="295"/>
        <v>15</v>
      </c>
      <c r="BH2093">
        <f t="shared" si="296"/>
        <v>4</v>
      </c>
      <c r="BI2093" t="str">
        <f>VLOOKUP(BH2093,'Additional Data'!$E$1:$F$12,2,FALSE)</f>
        <v>At Risk</v>
      </c>
      <c r="BJ2093" t="str">
        <f>IF(G2093 &lt;= 'Additional Data'!$Q$2, "Low", IF(G2093 &lt;= 'Additional Data'!$Q$3, "Medium", "High"))</f>
        <v>Medium</v>
      </c>
      <c r="BK2093" t="str">
        <f>IF(K2093 &lt;= 'Additional Data'!$V$2, "Low", IF(K2093 &lt;= 'Additional Data'!$V$3, "Medium", "High"))</f>
        <v>Medium</v>
      </c>
      <c r="BL2093" t="str">
        <f>IF(L2093 &lt;= 'Additional Data'!$AA$2, "Low", IF(L2093 &lt;= 'Additional Data'!$AA$3, "Medium", "High"))</f>
        <v>High</v>
      </c>
      <c r="BM2093">
        <v>2092</v>
      </c>
    </row>
    <row r="2094" spans="1:65" x14ac:dyDescent="0.25">
      <c r="A2094">
        <v>50116</v>
      </c>
      <c r="B2094" t="str">
        <f>IF(A2094 &lt;= 'Additional Data'!$B$2,"Low", IF(A2094 &lt;='Additional Data'!$B$3, "Medium", "High"))</f>
        <v>Medium</v>
      </c>
      <c r="C2094">
        <v>1</v>
      </c>
      <c r="D2094">
        <v>1</v>
      </c>
      <c r="E2094">
        <v>68</v>
      </c>
      <c r="F2094" t="str">
        <f t="shared" si="288"/>
        <v>Old</v>
      </c>
      <c r="G2094">
        <v>54</v>
      </c>
      <c r="H2094">
        <v>0</v>
      </c>
      <c r="I2094">
        <v>10</v>
      </c>
      <c r="J2094">
        <v>0</v>
      </c>
      <c r="K2094">
        <v>0</v>
      </c>
      <c r="L2094">
        <v>2</v>
      </c>
      <c r="M2094">
        <f>INDEX('Additional Data'!$H$2:$M$2, MATCH(MAX(G2094:L2094), G2094:L2094,0))</f>
        <v>0</v>
      </c>
      <c r="N2094">
        <v>2</v>
      </c>
      <c r="O2094">
        <v>1</v>
      </c>
      <c r="P2094">
        <v>0</v>
      </c>
      <c r="Q2094">
        <v>4</v>
      </c>
      <c r="R2094">
        <v>5</v>
      </c>
      <c r="S2094">
        <v>0</v>
      </c>
      <c r="T2094">
        <v>1</v>
      </c>
      <c r="U2094">
        <v>0</v>
      </c>
      <c r="V2094">
        <v>0</v>
      </c>
      <c r="W2094">
        <v>0</v>
      </c>
      <c r="X2094">
        <v>0</v>
      </c>
      <c r="Y2094">
        <v>3</v>
      </c>
      <c r="Z2094">
        <v>11</v>
      </c>
      <c r="AA2094">
        <v>0</v>
      </c>
      <c r="AB2094">
        <v>63</v>
      </c>
      <c r="AC2094" t="str" cm="1">
        <f t="array" ref="AC2094">_xlfn.IFS(AB2094 &lt; 30, "&lt; 30", AB2094 &lt; 40, "30-39", AB2094 &lt; 50, "40-49", AB2094 &gt;= 50, "50+")</f>
        <v>50+</v>
      </c>
      <c r="AD2094">
        <v>2168</v>
      </c>
      <c r="AE2094">
        <v>0</v>
      </c>
      <c r="AF2094">
        <v>0</v>
      </c>
      <c r="AG2094">
        <v>0</v>
      </c>
      <c r="AH2094">
        <v>1</v>
      </c>
      <c r="AI2094">
        <v>0</v>
      </c>
      <c r="AJ2094" t="str" cm="1">
        <f t="array" ref="AJ209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9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94">
        <v>0</v>
      </c>
      <c r="AM2094">
        <v>0</v>
      </c>
      <c r="AN2094">
        <v>1</v>
      </c>
      <c r="AO2094">
        <v>0</v>
      </c>
      <c r="AP2094">
        <v>0</v>
      </c>
      <c r="AQ2094" t="str" cm="1">
        <f t="array" ref="AQ209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94" t="str" cm="1">
        <f t="array" ref="AR209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94">
        <v>64</v>
      </c>
      <c r="AT2094">
        <v>62</v>
      </c>
      <c r="AU2094">
        <v>1</v>
      </c>
      <c r="AV2094">
        <v>2</v>
      </c>
      <c r="AW2094" t="s">
        <v>47</v>
      </c>
      <c r="AX2094" t="s">
        <v>13</v>
      </c>
      <c r="AY2094" t="str">
        <f t="shared" si="289"/>
        <v>Store</v>
      </c>
      <c r="AZ2094">
        <v>5</v>
      </c>
      <c r="BA2094" t="s">
        <v>48</v>
      </c>
      <c r="BB2094">
        <f t="shared" si="290"/>
        <v>5</v>
      </c>
      <c r="BC2094">
        <f t="shared" si="291"/>
        <v>66</v>
      </c>
      <c r="BD2094">
        <f t="shared" si="292"/>
        <v>4</v>
      </c>
      <c r="BE2094">
        <f t="shared" si="293"/>
        <v>1</v>
      </c>
      <c r="BF2094">
        <f t="shared" si="294"/>
        <v>2</v>
      </c>
      <c r="BG2094">
        <f t="shared" si="295"/>
        <v>7</v>
      </c>
      <c r="BH2094">
        <f t="shared" si="296"/>
        <v>1</v>
      </c>
      <c r="BI2094" t="str">
        <f>VLOOKUP(BH2094,'Additional Data'!$E$1:$F$12,2,FALSE)</f>
        <v>Churned Customer</v>
      </c>
      <c r="BJ2094" t="str">
        <f>IF(G2094 &lt;= 'Additional Data'!$Q$2, "Low", IF(G2094 &lt;= 'Additional Data'!$Q$3, "Medium", "High"))</f>
        <v>Medium</v>
      </c>
      <c r="BK2094" t="str">
        <f>IF(K2094 &lt;= 'Additional Data'!$V$2, "Low", IF(K2094 &lt;= 'Additional Data'!$V$3, "Medium", "High"))</f>
        <v>Low</v>
      </c>
      <c r="BL2094" t="str">
        <f>IF(L2094 &lt;= 'Additional Data'!$AA$2, "Low", IF(L2094 &lt;= 'Additional Data'!$AA$3, "Medium", "High"))</f>
        <v>Low</v>
      </c>
      <c r="BM2094">
        <v>2093</v>
      </c>
    </row>
    <row r="2095" spans="1:65" x14ac:dyDescent="0.25">
      <c r="A2095">
        <v>84906</v>
      </c>
      <c r="B2095" t="str">
        <f>IF(A2095 &lt;= 'Additional Data'!$B$2,"Low", IF(A2095 &lt;='Additional Data'!$B$3, "Medium", "High"))</f>
        <v>High</v>
      </c>
      <c r="C2095">
        <v>0</v>
      </c>
      <c r="D2095">
        <v>0</v>
      </c>
      <c r="E2095">
        <v>98</v>
      </c>
      <c r="F2095" t="str">
        <f t="shared" si="288"/>
        <v>Old</v>
      </c>
      <c r="G2095">
        <v>997</v>
      </c>
      <c r="H2095">
        <v>15</v>
      </c>
      <c r="I2095">
        <v>414</v>
      </c>
      <c r="J2095">
        <v>99</v>
      </c>
      <c r="K2095">
        <v>30</v>
      </c>
      <c r="L2095">
        <v>76</v>
      </c>
      <c r="M2095">
        <f>INDEX('Additional Data'!$H$2:$M$2, MATCH(MAX(G2095:L2095), G2095:L2095,0))</f>
        <v>0</v>
      </c>
      <c r="N2095">
        <v>1</v>
      </c>
      <c r="O2095">
        <v>5</v>
      </c>
      <c r="P2095">
        <v>6</v>
      </c>
      <c r="Q2095">
        <v>12</v>
      </c>
      <c r="R2095">
        <v>2</v>
      </c>
      <c r="S2095">
        <v>0</v>
      </c>
      <c r="T2095">
        <v>1</v>
      </c>
      <c r="U2095">
        <v>1</v>
      </c>
      <c r="V2095">
        <v>0</v>
      </c>
      <c r="W2095">
        <v>1</v>
      </c>
      <c r="X2095">
        <v>0</v>
      </c>
      <c r="Y2095">
        <v>3</v>
      </c>
      <c r="Z2095">
        <v>11</v>
      </c>
      <c r="AA2095">
        <v>0</v>
      </c>
      <c r="AB2095">
        <v>48</v>
      </c>
      <c r="AC2095" t="str" cm="1">
        <f t="array" ref="AC2095">_xlfn.IFS(AB2095 &lt; 30, "&lt; 30", AB2095 &lt; 40, "30-39", AB2095 &lt; 50, "40-49", AB2095 &gt;= 50, "50+")</f>
        <v>40-49</v>
      </c>
      <c r="AD2095">
        <v>2427</v>
      </c>
      <c r="AE2095">
        <v>0</v>
      </c>
      <c r="AF2095">
        <v>0</v>
      </c>
      <c r="AG2095">
        <v>0</v>
      </c>
      <c r="AH2095">
        <v>1</v>
      </c>
      <c r="AI2095">
        <v>0</v>
      </c>
      <c r="AJ2095" t="str" cm="1">
        <f t="array" ref="AJ209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9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95">
        <v>0</v>
      </c>
      <c r="AM2095">
        <v>0</v>
      </c>
      <c r="AN2095">
        <v>1</v>
      </c>
      <c r="AO2095">
        <v>0</v>
      </c>
      <c r="AP2095">
        <v>0</v>
      </c>
      <c r="AQ2095" t="str" cm="1">
        <f t="array" ref="AQ209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95" t="str" cm="1">
        <f t="array" ref="AR209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95">
        <v>1555</v>
      </c>
      <c r="AT2095">
        <v>1479</v>
      </c>
      <c r="AU2095">
        <v>3</v>
      </c>
      <c r="AV2095">
        <v>0</v>
      </c>
      <c r="AW2095" t="s">
        <v>43</v>
      </c>
      <c r="AX2095" t="s">
        <v>13</v>
      </c>
      <c r="AY2095" t="str">
        <f t="shared" si="289"/>
        <v>Store</v>
      </c>
      <c r="AZ2095">
        <v>23</v>
      </c>
      <c r="BA2095" t="s">
        <v>48</v>
      </c>
      <c r="BB2095">
        <f t="shared" si="290"/>
        <v>23</v>
      </c>
      <c r="BC2095">
        <f t="shared" si="291"/>
        <v>1631</v>
      </c>
      <c r="BD2095">
        <f t="shared" si="292"/>
        <v>0.99999999999999978</v>
      </c>
      <c r="BE2095">
        <f t="shared" si="293"/>
        <v>9</v>
      </c>
      <c r="BF2095">
        <f t="shared" si="294"/>
        <v>9</v>
      </c>
      <c r="BG2095">
        <f t="shared" si="295"/>
        <v>19</v>
      </c>
      <c r="BH2095">
        <f t="shared" si="296"/>
        <v>7</v>
      </c>
      <c r="BI2095" t="str">
        <f>VLOOKUP(BH2095,'Additional Data'!$E$1:$F$12,2,FALSE)</f>
        <v>Loyal Customer</v>
      </c>
      <c r="BJ2095" t="str">
        <f>IF(G2095 &lt;= 'Additional Data'!$Q$2, "Low", IF(G2095 &lt;= 'Additional Data'!$Q$3, "Medium", "High"))</f>
        <v>High</v>
      </c>
      <c r="BK2095" t="str">
        <f>IF(K2095 &lt;= 'Additional Data'!$V$2, "Low", IF(K2095 &lt;= 'Additional Data'!$V$3, "Medium", "High"))</f>
        <v>Medium</v>
      </c>
      <c r="BL2095" t="str">
        <f>IF(L2095 &lt;= 'Additional Data'!$AA$2, "Low", IF(L2095 &lt;= 'Additional Data'!$AA$3, "Medium", "High"))</f>
        <v>High</v>
      </c>
      <c r="BM2095">
        <v>2094</v>
      </c>
    </row>
    <row r="2096" spans="1:65" x14ac:dyDescent="0.25">
      <c r="A2096">
        <v>61286</v>
      </c>
      <c r="B2096" t="str">
        <f>IF(A2096 &lt;= 'Additional Data'!$B$2,"Low", IF(A2096 &lt;='Additional Data'!$B$3, "Medium", "High"))</f>
        <v>Medium</v>
      </c>
      <c r="C2096">
        <v>0</v>
      </c>
      <c r="D2096">
        <v>1</v>
      </c>
      <c r="E2096">
        <v>34</v>
      </c>
      <c r="F2096" t="str">
        <f t="shared" si="288"/>
        <v>Mid</v>
      </c>
      <c r="G2096">
        <v>356</v>
      </c>
      <c r="H2096">
        <v>0</v>
      </c>
      <c r="I2096">
        <v>107</v>
      </c>
      <c r="J2096">
        <v>19</v>
      </c>
      <c r="K2096">
        <v>9</v>
      </c>
      <c r="L2096">
        <v>117</v>
      </c>
      <c r="M2096">
        <f>INDEX('Additional Data'!$H$2:$M$2, MATCH(MAX(G2096:L2096), G2096:L2096,0))</f>
        <v>0</v>
      </c>
      <c r="N2096">
        <v>2</v>
      </c>
      <c r="O2096">
        <v>7</v>
      </c>
      <c r="P2096">
        <v>1</v>
      </c>
      <c r="Q2096">
        <v>8</v>
      </c>
      <c r="R2096">
        <v>5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3</v>
      </c>
      <c r="Z2096">
        <v>11</v>
      </c>
      <c r="AA2096">
        <v>0</v>
      </c>
      <c r="AB2096">
        <v>54</v>
      </c>
      <c r="AC2096" t="str" cm="1">
        <f t="array" ref="AC2096">_xlfn.IFS(AB2096 &lt; 30, "&lt; 30", AB2096 &lt; 40, "30-39", AB2096 &lt; 50, "40-49", AB2096 &gt;= 50, "50+")</f>
        <v>50+</v>
      </c>
      <c r="AD2096">
        <v>2490</v>
      </c>
      <c r="AE2096">
        <v>0</v>
      </c>
      <c r="AF2096">
        <v>1</v>
      </c>
      <c r="AG2096">
        <v>0</v>
      </c>
      <c r="AH2096">
        <v>0</v>
      </c>
      <c r="AI2096">
        <v>0</v>
      </c>
      <c r="AJ2096" t="str" cm="1">
        <f t="array" ref="AJ209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9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96">
        <v>0</v>
      </c>
      <c r="AM2096">
        <v>0</v>
      </c>
      <c r="AN2096">
        <v>1</v>
      </c>
      <c r="AO2096">
        <v>0</v>
      </c>
      <c r="AP2096">
        <v>0</v>
      </c>
      <c r="AQ2096" t="str" cm="1">
        <f t="array" ref="AQ209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96" t="str" cm="1">
        <f t="array" ref="AR209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96">
        <v>491</v>
      </c>
      <c r="AT2096">
        <v>374</v>
      </c>
      <c r="AU2096">
        <v>0</v>
      </c>
      <c r="AV2096">
        <v>1</v>
      </c>
      <c r="AW2096" t="s">
        <v>46</v>
      </c>
      <c r="AX2096" t="s">
        <v>13</v>
      </c>
      <c r="AY2096" t="str">
        <f t="shared" si="289"/>
        <v>Store</v>
      </c>
      <c r="AZ2096">
        <v>16</v>
      </c>
      <c r="BA2096" t="s">
        <v>44</v>
      </c>
      <c r="BB2096">
        <f t="shared" si="290"/>
        <v>16</v>
      </c>
      <c r="BC2096">
        <f t="shared" si="291"/>
        <v>608</v>
      </c>
      <c r="BD2096">
        <f t="shared" si="292"/>
        <v>7</v>
      </c>
      <c r="BE2096">
        <f t="shared" si="293"/>
        <v>6</v>
      </c>
      <c r="BF2096">
        <f t="shared" si="294"/>
        <v>5</v>
      </c>
      <c r="BG2096">
        <f t="shared" si="295"/>
        <v>18</v>
      </c>
      <c r="BH2096">
        <f t="shared" si="296"/>
        <v>6</v>
      </c>
      <c r="BI2096" t="str">
        <f>VLOOKUP(BH2096,'Additional Data'!$E$1:$F$12,2,FALSE)</f>
        <v>Loyal Customer</v>
      </c>
      <c r="BJ2096" t="str">
        <f>IF(G2096 &lt;= 'Additional Data'!$Q$2, "Low", IF(G2096 &lt;= 'Additional Data'!$Q$3, "Medium", "High"))</f>
        <v>Medium</v>
      </c>
      <c r="BK2096" t="str">
        <f>IF(K2096 &lt;= 'Additional Data'!$V$2, "Low", IF(K2096 &lt;= 'Additional Data'!$V$3, "Medium", "High"))</f>
        <v>Medium</v>
      </c>
      <c r="BL2096" t="str">
        <f>IF(L2096 &lt;= 'Additional Data'!$AA$2, "Low", IF(L2096 &lt;= 'Additional Data'!$AA$3, "Medium", "High"))</f>
        <v>High</v>
      </c>
      <c r="BM2096">
        <v>2095</v>
      </c>
    </row>
    <row r="2097" spans="1:65" x14ac:dyDescent="0.25">
      <c r="A2097">
        <v>82333</v>
      </c>
      <c r="B2097" t="str">
        <f>IF(A2097 &lt;= 'Additional Data'!$B$2,"Low", IF(A2097 &lt;='Additional Data'!$B$3, "Medium", "High"))</f>
        <v>High</v>
      </c>
      <c r="C2097">
        <v>0</v>
      </c>
      <c r="D2097">
        <v>0</v>
      </c>
      <c r="E2097">
        <v>60</v>
      </c>
      <c r="F2097" t="str">
        <f t="shared" si="288"/>
        <v>Mid</v>
      </c>
      <c r="G2097">
        <v>1311</v>
      </c>
      <c r="H2097">
        <v>0</v>
      </c>
      <c r="I2097">
        <v>359</v>
      </c>
      <c r="J2097">
        <v>46</v>
      </c>
      <c r="K2097">
        <v>89</v>
      </c>
      <c r="L2097">
        <v>17</v>
      </c>
      <c r="M2097">
        <f>INDEX('Additional Data'!$H$2:$M$2, MATCH(MAX(G2097:L2097), G2097:L2097,0))</f>
        <v>0</v>
      </c>
      <c r="N2097">
        <v>1</v>
      </c>
      <c r="O2097">
        <v>4</v>
      </c>
      <c r="P2097">
        <v>3</v>
      </c>
      <c r="Q2097">
        <v>10</v>
      </c>
      <c r="R2097">
        <v>2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3</v>
      </c>
      <c r="Z2097">
        <v>11</v>
      </c>
      <c r="AA2097">
        <v>1</v>
      </c>
      <c r="AB2097">
        <v>34</v>
      </c>
      <c r="AC2097" t="str" cm="1">
        <f t="array" ref="AC2097">_xlfn.IFS(AB2097 &lt; 30, "&lt; 30", AB2097 &lt; 40, "30-39", AB2097 &lt; 50, "40-49", AB2097 &gt;= 50, "50+")</f>
        <v>30-39</v>
      </c>
      <c r="AD2097">
        <v>2615</v>
      </c>
      <c r="AE2097">
        <v>0</v>
      </c>
      <c r="AF2097">
        <v>1</v>
      </c>
      <c r="AG2097">
        <v>0</v>
      </c>
      <c r="AH2097">
        <v>0</v>
      </c>
      <c r="AI2097">
        <v>0</v>
      </c>
      <c r="AJ2097" t="str" cm="1">
        <f t="array" ref="AJ209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09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97">
        <v>0</v>
      </c>
      <c r="AM2097">
        <v>0</v>
      </c>
      <c r="AN2097">
        <v>0</v>
      </c>
      <c r="AO2097">
        <v>0</v>
      </c>
      <c r="AP2097">
        <v>1</v>
      </c>
      <c r="AQ2097" t="str" cm="1">
        <f t="array" ref="AQ209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097" t="str" cm="1">
        <f t="array" ref="AR209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97">
        <v>1805</v>
      </c>
      <c r="AT2097">
        <v>1788</v>
      </c>
      <c r="AU2097">
        <v>1</v>
      </c>
      <c r="AV2097">
        <v>0</v>
      </c>
      <c r="AW2097" t="s">
        <v>43</v>
      </c>
      <c r="AX2097" t="s">
        <v>13</v>
      </c>
      <c r="AY2097" t="str">
        <f t="shared" si="289"/>
        <v>Store</v>
      </c>
      <c r="AZ2097">
        <v>17</v>
      </c>
      <c r="BA2097" t="s">
        <v>48</v>
      </c>
      <c r="BB2097">
        <f t="shared" si="290"/>
        <v>17</v>
      </c>
      <c r="BC2097">
        <f t="shared" si="291"/>
        <v>1822</v>
      </c>
      <c r="BD2097">
        <f t="shared" si="292"/>
        <v>4</v>
      </c>
      <c r="BE2097">
        <f t="shared" si="293"/>
        <v>6</v>
      </c>
      <c r="BF2097">
        <f t="shared" si="294"/>
        <v>9</v>
      </c>
      <c r="BG2097">
        <f t="shared" si="295"/>
        <v>19</v>
      </c>
      <c r="BH2097">
        <f t="shared" si="296"/>
        <v>7</v>
      </c>
      <c r="BI2097" t="str">
        <f>VLOOKUP(BH2097,'Additional Data'!$E$1:$F$12,2,FALSE)</f>
        <v>Loyal Customer</v>
      </c>
      <c r="BJ2097" t="str">
        <f>IF(G2097 &lt;= 'Additional Data'!$Q$2, "Low", IF(G2097 &lt;= 'Additional Data'!$Q$3, "Medium", "High"))</f>
        <v>High</v>
      </c>
      <c r="BK2097" t="str">
        <f>IF(K2097 &lt;= 'Additional Data'!$V$2, "Low", IF(K2097 &lt;= 'Additional Data'!$V$3, "Medium", "High"))</f>
        <v>High</v>
      </c>
      <c r="BL2097" t="str">
        <f>IF(L2097 &lt;= 'Additional Data'!$AA$2, "Low", IF(L2097 &lt;= 'Additional Data'!$AA$3, "Medium", "High"))</f>
        <v>Medium</v>
      </c>
      <c r="BM2097">
        <v>2096</v>
      </c>
    </row>
    <row r="2098" spans="1:65" x14ac:dyDescent="0.25">
      <c r="A2098">
        <v>65220</v>
      </c>
      <c r="B2098" t="str">
        <f>IF(A2098 &lt;= 'Additional Data'!$B$2,"Low", IF(A2098 &lt;='Additional Data'!$B$3, "Medium", "High"))</f>
        <v>Medium</v>
      </c>
      <c r="C2098">
        <v>0</v>
      </c>
      <c r="D2098">
        <v>0</v>
      </c>
      <c r="E2098">
        <v>3</v>
      </c>
      <c r="F2098" t="str">
        <f t="shared" si="288"/>
        <v>Very Recent</v>
      </c>
      <c r="G2098">
        <v>890</v>
      </c>
      <c r="H2098">
        <v>63</v>
      </c>
      <c r="I2098">
        <v>292</v>
      </c>
      <c r="J2098">
        <v>0</v>
      </c>
      <c r="K2098">
        <v>25</v>
      </c>
      <c r="L2098">
        <v>12</v>
      </c>
      <c r="M2098">
        <f>INDEX('Additional Data'!$H$2:$M$2, MATCH(MAX(G2098:L2098), G2098:L2098,0))</f>
        <v>0</v>
      </c>
      <c r="N2098">
        <v>4</v>
      </c>
      <c r="O2098">
        <v>8</v>
      </c>
      <c r="P2098">
        <v>4</v>
      </c>
      <c r="Q2098">
        <v>7</v>
      </c>
      <c r="R2098">
        <v>6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3</v>
      </c>
      <c r="Z2098">
        <v>11</v>
      </c>
      <c r="AA2098">
        <v>1</v>
      </c>
      <c r="AB2098">
        <v>55</v>
      </c>
      <c r="AC2098" t="str" cm="1">
        <f t="array" ref="AC2098">_xlfn.IFS(AB2098 &lt; 30, "&lt; 30", AB2098 &lt; 40, "30-39", AB2098 &lt; 50, "40-49", AB2098 &gt;= 50, "50+")</f>
        <v>50+</v>
      </c>
      <c r="AD2098">
        <v>2823</v>
      </c>
      <c r="AE2098">
        <v>0</v>
      </c>
      <c r="AF2098">
        <v>0</v>
      </c>
      <c r="AG2098">
        <v>0</v>
      </c>
      <c r="AH2098">
        <v>1</v>
      </c>
      <c r="AI2098">
        <v>0</v>
      </c>
      <c r="AJ2098" t="str" cm="1">
        <f t="array" ref="AJ209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9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98">
        <v>0</v>
      </c>
      <c r="AM2098">
        <v>0</v>
      </c>
      <c r="AN2098">
        <v>0</v>
      </c>
      <c r="AO2098">
        <v>0</v>
      </c>
      <c r="AP2098">
        <v>1</v>
      </c>
      <c r="AQ2098" t="str" cm="1">
        <f t="array" ref="AQ209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098" t="str" cm="1">
        <f t="array" ref="AR209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098">
        <v>1270</v>
      </c>
      <c r="AT2098">
        <v>1258</v>
      </c>
      <c r="AU2098">
        <v>0</v>
      </c>
      <c r="AV2098">
        <v>0</v>
      </c>
      <c r="AW2098" t="s">
        <v>43</v>
      </c>
      <c r="AX2098" t="s">
        <v>11</v>
      </c>
      <c r="AY2098" t="str">
        <f t="shared" si="289"/>
        <v>Web</v>
      </c>
      <c r="AZ2098">
        <v>19</v>
      </c>
      <c r="BA2098" t="s">
        <v>44</v>
      </c>
      <c r="BB2098">
        <f t="shared" si="290"/>
        <v>19</v>
      </c>
      <c r="BC2098">
        <f t="shared" si="291"/>
        <v>1282</v>
      </c>
      <c r="BD2098">
        <f t="shared" si="292"/>
        <v>10</v>
      </c>
      <c r="BE2098">
        <f t="shared" si="293"/>
        <v>7</v>
      </c>
      <c r="BF2098">
        <f t="shared" si="294"/>
        <v>8</v>
      </c>
      <c r="BG2098">
        <f t="shared" si="295"/>
        <v>25</v>
      </c>
      <c r="BH2098">
        <f t="shared" si="296"/>
        <v>9</v>
      </c>
      <c r="BI2098" t="str">
        <f>VLOOKUP(BH2098,'Additional Data'!$E$1:$F$12,2,FALSE)</f>
        <v>Top Customer</v>
      </c>
      <c r="BJ2098" t="str">
        <f>IF(G2098 &lt;= 'Additional Data'!$Q$2, "Low", IF(G2098 &lt;= 'Additional Data'!$Q$3, "Medium", "High"))</f>
        <v>High</v>
      </c>
      <c r="BK2098" t="str">
        <f>IF(K2098 &lt;= 'Additional Data'!$V$2, "Low", IF(K2098 &lt;= 'Additional Data'!$V$3, "Medium", "High"))</f>
        <v>Medium</v>
      </c>
      <c r="BL2098" t="str">
        <f>IF(L2098 &lt;= 'Additional Data'!$AA$2, "Low", IF(L2098 &lt;= 'Additional Data'!$AA$3, "Medium", "High"))</f>
        <v>Medium</v>
      </c>
      <c r="BM2098">
        <v>2097</v>
      </c>
    </row>
    <row r="2099" spans="1:65" x14ac:dyDescent="0.25">
      <c r="A2099">
        <v>33590</v>
      </c>
      <c r="B2099" t="str">
        <f>IF(A2099 &lt;= 'Additional Data'!$B$2,"Low", IF(A2099 &lt;='Additional Data'!$B$3, "Medium", "High"))</f>
        <v>Low</v>
      </c>
      <c r="C2099">
        <v>2</v>
      </c>
      <c r="D2099">
        <v>1</v>
      </c>
      <c r="E2099">
        <v>65</v>
      </c>
      <c r="F2099" t="str">
        <f t="shared" si="288"/>
        <v>Old</v>
      </c>
      <c r="G2099">
        <v>4</v>
      </c>
      <c r="H2099">
        <v>0</v>
      </c>
      <c r="I2099">
        <v>2</v>
      </c>
      <c r="J2099">
        <v>0</v>
      </c>
      <c r="K2099">
        <v>0</v>
      </c>
      <c r="L2099">
        <v>2</v>
      </c>
      <c r="M2099">
        <f>INDEX('Additional Data'!$H$2:$M$2, MATCH(MAX(G2099:L2099), G2099:L2099,0))</f>
        <v>0</v>
      </c>
      <c r="N2099">
        <v>1</v>
      </c>
      <c r="O2099">
        <v>1</v>
      </c>
      <c r="P2099">
        <v>0</v>
      </c>
      <c r="Q2099">
        <v>2</v>
      </c>
      <c r="R2099">
        <v>7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3</v>
      </c>
      <c r="Z2099">
        <v>11</v>
      </c>
      <c r="AA2099">
        <v>0</v>
      </c>
      <c r="AB2099">
        <v>46</v>
      </c>
      <c r="AC2099" t="str" cm="1">
        <f t="array" ref="AC2099">_xlfn.IFS(AB2099 &lt; 30, "&lt; 30", AB2099 &lt; 40, "30-39", AB2099 &lt; 50, "40-49", AB2099 &gt;= 50, "50+")</f>
        <v>40-49</v>
      </c>
      <c r="AD2099">
        <v>2397</v>
      </c>
      <c r="AE2099">
        <v>0</v>
      </c>
      <c r="AF2099">
        <v>0</v>
      </c>
      <c r="AG2099">
        <v>0</v>
      </c>
      <c r="AH2099">
        <v>1</v>
      </c>
      <c r="AI2099">
        <v>0</v>
      </c>
      <c r="AJ2099" t="str" cm="1">
        <f t="array" ref="AJ209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09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099">
        <v>0</v>
      </c>
      <c r="AM2099">
        <v>0</v>
      </c>
      <c r="AN2099">
        <v>1</v>
      </c>
      <c r="AO2099">
        <v>0</v>
      </c>
      <c r="AP2099">
        <v>0</v>
      </c>
      <c r="AQ2099" t="str" cm="1">
        <f t="array" ref="AQ209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099" t="str" cm="1">
        <f t="array" ref="AR209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099">
        <v>6</v>
      </c>
      <c r="AT2099">
        <v>4</v>
      </c>
      <c r="AU2099">
        <v>0</v>
      </c>
      <c r="AV2099">
        <v>3</v>
      </c>
      <c r="AW2099" t="s">
        <v>45</v>
      </c>
      <c r="AX2099" t="s">
        <v>13</v>
      </c>
      <c r="AY2099" t="str">
        <f t="shared" si="289"/>
        <v>Store</v>
      </c>
      <c r="AZ2099">
        <v>3</v>
      </c>
      <c r="BA2099" t="s">
        <v>44</v>
      </c>
      <c r="BB2099">
        <f t="shared" si="290"/>
        <v>3</v>
      </c>
      <c r="BC2099">
        <f t="shared" si="291"/>
        <v>8</v>
      </c>
      <c r="BD2099">
        <f t="shared" si="292"/>
        <v>4</v>
      </c>
      <c r="BE2099">
        <f t="shared" si="293"/>
        <v>0</v>
      </c>
      <c r="BF2099">
        <f t="shared" si="294"/>
        <v>0</v>
      </c>
      <c r="BG2099">
        <f t="shared" si="295"/>
        <v>4</v>
      </c>
      <c r="BH2099">
        <f t="shared" si="296"/>
        <v>0</v>
      </c>
      <c r="BI2099" t="str">
        <f>VLOOKUP(BH2099,'Additional Data'!$E$1:$F$12,2,FALSE)</f>
        <v>Churned Customer</v>
      </c>
      <c r="BJ2099" t="str">
        <f>IF(G2099 &lt;= 'Additional Data'!$Q$2, "Low", IF(G2099 &lt;= 'Additional Data'!$Q$3, "Medium", "High"))</f>
        <v>Low</v>
      </c>
      <c r="BK2099" t="str">
        <f>IF(K2099 &lt;= 'Additional Data'!$V$2, "Low", IF(K2099 &lt;= 'Additional Data'!$V$3, "Medium", "High"))</f>
        <v>Low</v>
      </c>
      <c r="BL2099" t="str">
        <f>IF(L2099 &lt;= 'Additional Data'!$AA$2, "Low", IF(L2099 &lt;= 'Additional Data'!$AA$3, "Medium", "High"))</f>
        <v>Low</v>
      </c>
      <c r="BM2099">
        <v>2098</v>
      </c>
    </row>
    <row r="2100" spans="1:65" x14ac:dyDescent="0.25">
      <c r="A2100">
        <v>30992</v>
      </c>
      <c r="B2100" t="str">
        <f>IF(A2100 &lt;= 'Additional Data'!$B$2,"Low", IF(A2100 &lt;='Additional Data'!$B$3, "Medium", "High"))</f>
        <v>Low</v>
      </c>
      <c r="C2100">
        <v>1</v>
      </c>
      <c r="D2100">
        <v>0</v>
      </c>
      <c r="E2100">
        <v>83</v>
      </c>
      <c r="F2100" t="str">
        <f t="shared" si="288"/>
        <v>Old</v>
      </c>
      <c r="G2100">
        <v>17</v>
      </c>
      <c r="H2100">
        <v>0</v>
      </c>
      <c r="I2100">
        <v>14</v>
      </c>
      <c r="J2100">
        <v>7</v>
      </c>
      <c r="K2100">
        <v>3</v>
      </c>
      <c r="L2100">
        <v>2</v>
      </c>
      <c r="M2100">
        <f>INDEX('Additional Data'!$H$2:$M$2, MATCH(MAX(G2100:L2100), G2100:L2100,0))</f>
        <v>0</v>
      </c>
      <c r="N2100">
        <v>1</v>
      </c>
      <c r="O2100">
        <v>1</v>
      </c>
      <c r="P2100">
        <v>0</v>
      </c>
      <c r="Q2100">
        <v>3</v>
      </c>
      <c r="R2100">
        <v>7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3</v>
      </c>
      <c r="Z2100">
        <v>11</v>
      </c>
      <c r="AA2100">
        <v>0</v>
      </c>
      <c r="AB2100">
        <v>44</v>
      </c>
      <c r="AC2100" t="str" cm="1">
        <f t="array" ref="AC2100">_xlfn.IFS(AB2100 &lt; 30, "&lt; 30", AB2100 &lt; 40, "30-39", AB2100 &lt; 50, "40-49", AB2100 &gt;= 50, "50+")</f>
        <v>40-49</v>
      </c>
      <c r="AD2100">
        <v>2592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 t="str" cm="1">
        <f t="array" ref="AJ210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10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00">
        <v>0</v>
      </c>
      <c r="AM2100">
        <v>0</v>
      </c>
      <c r="AN2100">
        <v>1</v>
      </c>
      <c r="AO2100">
        <v>0</v>
      </c>
      <c r="AP2100">
        <v>0</v>
      </c>
      <c r="AQ2100" t="str" cm="1">
        <f t="array" ref="AQ210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00" t="str" cm="1">
        <f t="array" ref="AR210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00">
        <v>41</v>
      </c>
      <c r="AT2100">
        <v>39</v>
      </c>
      <c r="AU2100">
        <v>0</v>
      </c>
      <c r="AV2100">
        <v>1</v>
      </c>
      <c r="AW2100" t="s">
        <v>45</v>
      </c>
      <c r="AX2100" t="s">
        <v>13</v>
      </c>
      <c r="AY2100" t="str">
        <f t="shared" si="289"/>
        <v>Store</v>
      </c>
      <c r="AZ2100">
        <v>4</v>
      </c>
      <c r="BA2100" t="s">
        <v>44</v>
      </c>
      <c r="BB2100">
        <f t="shared" si="290"/>
        <v>4</v>
      </c>
      <c r="BC2100">
        <f t="shared" si="291"/>
        <v>43</v>
      </c>
      <c r="BD2100">
        <f t="shared" si="292"/>
        <v>1.9999999999999996</v>
      </c>
      <c r="BE2100">
        <f t="shared" si="293"/>
        <v>0</v>
      </c>
      <c r="BF2100">
        <f t="shared" si="294"/>
        <v>1</v>
      </c>
      <c r="BG2100">
        <f t="shared" si="295"/>
        <v>2.9999999999999996</v>
      </c>
      <c r="BH2100">
        <f t="shared" si="296"/>
        <v>0</v>
      </c>
      <c r="BI2100" t="str">
        <f>VLOOKUP(BH2100,'Additional Data'!$E$1:$F$12,2,FALSE)</f>
        <v>Churned Customer</v>
      </c>
      <c r="BJ2100" t="str">
        <f>IF(G2100 &lt;= 'Additional Data'!$Q$2, "Low", IF(G2100 &lt;= 'Additional Data'!$Q$3, "Medium", "High"))</f>
        <v>Low</v>
      </c>
      <c r="BK2100" t="str">
        <f>IF(K2100 &lt;= 'Additional Data'!$V$2, "Low", IF(K2100 &lt;= 'Additional Data'!$V$3, "Medium", "High"))</f>
        <v>Medium</v>
      </c>
      <c r="BL2100" t="str">
        <f>IF(L2100 &lt;= 'Additional Data'!$AA$2, "Low", IF(L2100 &lt;= 'Additional Data'!$AA$3, "Medium", "High"))</f>
        <v>Low</v>
      </c>
      <c r="BM2100">
        <v>2099</v>
      </c>
    </row>
    <row r="2101" spans="1:65" x14ac:dyDescent="0.25">
      <c r="A2101">
        <v>72309</v>
      </c>
      <c r="B2101" t="str">
        <f>IF(A2101 &lt;= 'Additional Data'!$B$2,"Low", IF(A2101 &lt;='Additional Data'!$B$3, "Medium", "High"))</f>
        <v>High</v>
      </c>
      <c r="C2101">
        <v>0</v>
      </c>
      <c r="D2101">
        <v>0</v>
      </c>
      <c r="E2101">
        <v>64</v>
      </c>
      <c r="F2101" t="str">
        <f t="shared" si="288"/>
        <v>Old</v>
      </c>
      <c r="G2101">
        <v>960</v>
      </c>
      <c r="H2101">
        <v>0</v>
      </c>
      <c r="I2101">
        <v>883</v>
      </c>
      <c r="J2101">
        <v>50</v>
      </c>
      <c r="K2101">
        <v>38</v>
      </c>
      <c r="L2101">
        <v>0</v>
      </c>
      <c r="M2101">
        <f>INDEX('Additional Data'!$H$2:$M$2, MATCH(MAX(G2101:L2101), G2101:L2101,0))</f>
        <v>0</v>
      </c>
      <c r="N2101">
        <v>1</v>
      </c>
      <c r="O2101">
        <v>5</v>
      </c>
      <c r="P2101">
        <v>6</v>
      </c>
      <c r="Q2101">
        <v>8</v>
      </c>
      <c r="R2101">
        <v>3</v>
      </c>
      <c r="S2101">
        <v>0</v>
      </c>
      <c r="T2101">
        <v>0</v>
      </c>
      <c r="U2101">
        <v>0</v>
      </c>
      <c r="V2101">
        <v>1</v>
      </c>
      <c r="W2101">
        <v>0</v>
      </c>
      <c r="X2101">
        <v>0</v>
      </c>
      <c r="Y2101">
        <v>3</v>
      </c>
      <c r="Z2101">
        <v>11</v>
      </c>
      <c r="AA2101">
        <v>1</v>
      </c>
      <c r="AB2101">
        <v>44</v>
      </c>
      <c r="AC2101" t="str" cm="1">
        <f t="array" ref="AC2101">_xlfn.IFS(AB2101 &lt; 30, "&lt; 30", AB2101 &lt; 40, "30-39", AB2101 &lt; 50, "40-49", AB2101 &gt;= 50, "50+")</f>
        <v>40-49</v>
      </c>
      <c r="AD2101">
        <v>2634</v>
      </c>
      <c r="AE2101">
        <v>0</v>
      </c>
      <c r="AF2101">
        <v>0</v>
      </c>
      <c r="AG2101">
        <v>1</v>
      </c>
      <c r="AH2101">
        <v>0</v>
      </c>
      <c r="AI2101">
        <v>0</v>
      </c>
      <c r="AJ2101" t="str" cm="1">
        <f t="array" ref="AJ210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10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01">
        <v>0</v>
      </c>
      <c r="AM2101">
        <v>0</v>
      </c>
      <c r="AN2101">
        <v>0</v>
      </c>
      <c r="AO2101">
        <v>1</v>
      </c>
      <c r="AP2101">
        <v>0</v>
      </c>
      <c r="AQ2101" t="str" cm="1">
        <f t="array" ref="AQ210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101" t="str" cm="1">
        <f t="array" ref="AR210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01">
        <v>1931</v>
      </c>
      <c r="AT2101">
        <v>1931</v>
      </c>
      <c r="AU2101">
        <v>1</v>
      </c>
      <c r="AV2101">
        <v>0</v>
      </c>
      <c r="AW2101" t="s">
        <v>43</v>
      </c>
      <c r="AX2101" t="s">
        <v>13</v>
      </c>
      <c r="AY2101" t="str">
        <f t="shared" si="289"/>
        <v>Store</v>
      </c>
      <c r="AZ2101">
        <v>19</v>
      </c>
      <c r="BA2101" t="s">
        <v>48</v>
      </c>
      <c r="BB2101">
        <f t="shared" si="290"/>
        <v>19</v>
      </c>
      <c r="BC2101">
        <f t="shared" si="291"/>
        <v>1931</v>
      </c>
      <c r="BD2101">
        <f t="shared" si="292"/>
        <v>4</v>
      </c>
      <c r="BE2101">
        <f t="shared" si="293"/>
        <v>7</v>
      </c>
      <c r="BF2101">
        <f t="shared" si="294"/>
        <v>9</v>
      </c>
      <c r="BG2101">
        <f t="shared" si="295"/>
        <v>20</v>
      </c>
      <c r="BH2101">
        <f t="shared" si="296"/>
        <v>7</v>
      </c>
      <c r="BI2101" t="str">
        <f>VLOOKUP(BH2101,'Additional Data'!$E$1:$F$12,2,FALSE)</f>
        <v>Loyal Customer</v>
      </c>
      <c r="BJ2101" t="str">
        <f>IF(G2101 &lt;= 'Additional Data'!$Q$2, "Low", IF(G2101 &lt;= 'Additional Data'!$Q$3, "Medium", "High"))</f>
        <v>High</v>
      </c>
      <c r="BK2101" t="str">
        <f>IF(K2101 &lt;= 'Additional Data'!$V$2, "Low", IF(K2101 &lt;= 'Additional Data'!$V$3, "Medium", "High"))</f>
        <v>High</v>
      </c>
      <c r="BL2101" t="str">
        <f>IF(L2101 &lt;= 'Additional Data'!$AA$2, "Low", IF(L2101 &lt;= 'Additional Data'!$AA$3, "Medium", "High"))</f>
        <v>Low</v>
      </c>
      <c r="BM2101">
        <v>2100</v>
      </c>
    </row>
    <row r="2102" spans="1:65" x14ac:dyDescent="0.25">
      <c r="A2102">
        <v>16005</v>
      </c>
      <c r="B2102" t="str">
        <f>IF(A2102 &lt;= 'Additional Data'!$B$2,"Low", IF(A2102 &lt;='Additional Data'!$B$3, "Medium", "High"))</f>
        <v>Low</v>
      </c>
      <c r="C2102">
        <v>1</v>
      </c>
      <c r="D2102">
        <v>0</v>
      </c>
      <c r="E2102">
        <v>69</v>
      </c>
      <c r="F2102" t="str">
        <f t="shared" si="288"/>
        <v>Old</v>
      </c>
      <c r="G2102">
        <v>1</v>
      </c>
      <c r="H2102">
        <v>3</v>
      </c>
      <c r="I2102">
        <v>2</v>
      </c>
      <c r="J2102">
        <v>20</v>
      </c>
      <c r="K2102">
        <v>30</v>
      </c>
      <c r="L2102">
        <v>47</v>
      </c>
      <c r="M2102">
        <f>INDEX('Additional Data'!$H$2:$M$2, MATCH(MAX(G2102:L2102), G2102:L2102,0))</f>
        <v>0</v>
      </c>
      <c r="N2102">
        <v>3</v>
      </c>
      <c r="O2102">
        <v>2</v>
      </c>
      <c r="P2102">
        <v>1</v>
      </c>
      <c r="Q2102">
        <v>2</v>
      </c>
      <c r="R2102">
        <v>8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3</v>
      </c>
      <c r="Z2102">
        <v>11</v>
      </c>
      <c r="AA2102">
        <v>0</v>
      </c>
      <c r="AB2102">
        <v>40</v>
      </c>
      <c r="AC2102" t="str" cm="1">
        <f t="array" ref="AC2102">_xlfn.IFS(AB2102 &lt; 30, "&lt; 30", AB2102 &lt; 40, "30-39", AB2102 &lt; 50, "40-49", AB2102 &gt;= 50, "50+")</f>
        <v>40-49</v>
      </c>
      <c r="AD2102">
        <v>2843</v>
      </c>
      <c r="AE2102">
        <v>0</v>
      </c>
      <c r="AF2102">
        <v>1</v>
      </c>
      <c r="AG2102">
        <v>0</v>
      </c>
      <c r="AH2102">
        <v>0</v>
      </c>
      <c r="AI2102">
        <v>0</v>
      </c>
      <c r="AJ2102" t="str" cm="1">
        <f t="array" ref="AJ210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0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02">
        <v>0</v>
      </c>
      <c r="AM2102">
        <v>1</v>
      </c>
      <c r="AN2102">
        <v>0</v>
      </c>
      <c r="AO2102">
        <v>0</v>
      </c>
      <c r="AP2102">
        <v>0</v>
      </c>
      <c r="AQ2102" t="str" cm="1">
        <f t="array" ref="AQ210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2102" t="str" cm="1">
        <f t="array" ref="AR210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102">
        <v>56</v>
      </c>
      <c r="AT2102">
        <v>9</v>
      </c>
      <c r="AU2102">
        <v>0</v>
      </c>
      <c r="AV2102">
        <v>1</v>
      </c>
      <c r="AW2102" t="s">
        <v>45</v>
      </c>
      <c r="AX2102" t="s">
        <v>11</v>
      </c>
      <c r="AY2102" t="str">
        <f t="shared" si="289"/>
        <v>Web</v>
      </c>
      <c r="AZ2102">
        <v>5</v>
      </c>
      <c r="BA2102" t="s">
        <v>44</v>
      </c>
      <c r="BB2102">
        <f t="shared" si="290"/>
        <v>5</v>
      </c>
      <c r="BC2102">
        <f t="shared" si="291"/>
        <v>103</v>
      </c>
      <c r="BD2102">
        <f t="shared" si="292"/>
        <v>4</v>
      </c>
      <c r="BE2102">
        <f t="shared" si="293"/>
        <v>1</v>
      </c>
      <c r="BF2102">
        <f t="shared" si="294"/>
        <v>3</v>
      </c>
      <c r="BG2102">
        <f t="shared" si="295"/>
        <v>8</v>
      </c>
      <c r="BH2102">
        <f t="shared" si="296"/>
        <v>1</v>
      </c>
      <c r="BI2102" t="str">
        <f>VLOOKUP(BH2102,'Additional Data'!$E$1:$F$12,2,FALSE)</f>
        <v>Churned Customer</v>
      </c>
      <c r="BJ2102" t="str">
        <f>IF(G2102 &lt;= 'Additional Data'!$Q$2, "Low", IF(G2102 &lt;= 'Additional Data'!$Q$3, "Medium", "High"))</f>
        <v>Low</v>
      </c>
      <c r="BK2102" t="str">
        <f>IF(K2102 &lt;= 'Additional Data'!$V$2, "Low", IF(K2102 &lt;= 'Additional Data'!$V$3, "Medium", "High"))</f>
        <v>Medium</v>
      </c>
      <c r="BL2102" t="str">
        <f>IF(L2102 &lt;= 'Additional Data'!$AA$2, "Low", IF(L2102 &lt;= 'Additional Data'!$AA$3, "Medium", "High"))</f>
        <v>Medium</v>
      </c>
      <c r="BM2102">
        <v>2101</v>
      </c>
    </row>
    <row r="2103" spans="1:65" x14ac:dyDescent="0.25">
      <c r="A2103">
        <v>65487</v>
      </c>
      <c r="B2103" t="str">
        <f>IF(A2103 &lt;= 'Additional Data'!$B$2,"Low", IF(A2103 &lt;='Additional Data'!$B$3, "Medium", "High"))</f>
        <v>Medium</v>
      </c>
      <c r="C2103">
        <v>0</v>
      </c>
      <c r="D2103">
        <v>0</v>
      </c>
      <c r="E2103">
        <v>48</v>
      </c>
      <c r="F2103" t="str">
        <f t="shared" si="288"/>
        <v>Mid</v>
      </c>
      <c r="G2103">
        <v>240</v>
      </c>
      <c r="H2103">
        <v>67</v>
      </c>
      <c r="I2103">
        <v>500</v>
      </c>
      <c r="J2103">
        <v>199</v>
      </c>
      <c r="K2103">
        <v>0</v>
      </c>
      <c r="L2103">
        <v>163</v>
      </c>
      <c r="M2103">
        <f>INDEX('Additional Data'!$H$2:$M$2, MATCH(MAX(G2103:L2103), G2103:L2103,0))</f>
        <v>0</v>
      </c>
      <c r="N2103">
        <v>3</v>
      </c>
      <c r="O2103">
        <v>3</v>
      </c>
      <c r="P2103">
        <v>5</v>
      </c>
      <c r="Q2103">
        <v>6</v>
      </c>
      <c r="R2103">
        <v>2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3</v>
      </c>
      <c r="Z2103">
        <v>11</v>
      </c>
      <c r="AA2103">
        <v>0</v>
      </c>
      <c r="AB2103">
        <v>63</v>
      </c>
      <c r="AC2103" t="str" cm="1">
        <f t="array" ref="AC2103">_xlfn.IFS(AB2103 &lt; 30, "&lt; 30", AB2103 &lt; 40, "30-39", AB2103 &lt; 50, "40-49", AB2103 &gt;= 50, "50+")</f>
        <v>50+</v>
      </c>
      <c r="AD2103">
        <v>2329</v>
      </c>
      <c r="AE2103">
        <v>0</v>
      </c>
      <c r="AF2103">
        <v>0</v>
      </c>
      <c r="AG2103">
        <v>1</v>
      </c>
      <c r="AH2103">
        <v>0</v>
      </c>
      <c r="AI2103">
        <v>0</v>
      </c>
      <c r="AJ2103" t="str" cm="1">
        <f t="array" ref="AJ210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10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03">
        <v>0</v>
      </c>
      <c r="AM2103">
        <v>0</v>
      </c>
      <c r="AN2103">
        <v>0</v>
      </c>
      <c r="AO2103">
        <v>1</v>
      </c>
      <c r="AP2103">
        <v>0</v>
      </c>
      <c r="AQ2103" t="str" cm="1">
        <f t="array" ref="AQ210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103" t="str" cm="1">
        <f t="array" ref="AR210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03">
        <v>1006</v>
      </c>
      <c r="AT2103">
        <v>843</v>
      </c>
      <c r="AU2103">
        <v>0</v>
      </c>
      <c r="AV2103">
        <v>0</v>
      </c>
      <c r="AW2103" t="s">
        <v>43</v>
      </c>
      <c r="AX2103" t="s">
        <v>13</v>
      </c>
      <c r="AY2103" t="str">
        <f t="shared" si="289"/>
        <v>Store</v>
      </c>
      <c r="AZ2103">
        <v>14</v>
      </c>
      <c r="BA2103" t="s">
        <v>44</v>
      </c>
      <c r="BB2103">
        <f t="shared" si="290"/>
        <v>14</v>
      </c>
      <c r="BC2103">
        <f t="shared" si="291"/>
        <v>1169</v>
      </c>
      <c r="BD2103">
        <f t="shared" si="292"/>
        <v>6</v>
      </c>
      <c r="BE2103">
        <f t="shared" si="293"/>
        <v>5</v>
      </c>
      <c r="BF2103">
        <f t="shared" si="294"/>
        <v>7</v>
      </c>
      <c r="BG2103">
        <f t="shared" si="295"/>
        <v>18</v>
      </c>
      <c r="BH2103">
        <f t="shared" si="296"/>
        <v>6</v>
      </c>
      <c r="BI2103" t="str">
        <f>VLOOKUP(BH2103,'Additional Data'!$E$1:$F$12,2,FALSE)</f>
        <v>Loyal Customer</v>
      </c>
      <c r="BJ2103" t="str">
        <f>IF(G2103 &lt;= 'Additional Data'!$Q$2, "Low", IF(G2103 &lt;= 'Additional Data'!$Q$3, "Medium", "High"))</f>
        <v>Medium</v>
      </c>
      <c r="BK2103" t="str">
        <f>IF(K2103 &lt;= 'Additional Data'!$V$2, "Low", IF(K2103 &lt;= 'Additional Data'!$V$3, "Medium", "High"))</f>
        <v>Low</v>
      </c>
      <c r="BL2103" t="str">
        <f>IF(L2103 &lt;= 'Additional Data'!$AA$2, "Low", IF(L2103 &lt;= 'Additional Data'!$AA$3, "Medium", "High"))</f>
        <v>High</v>
      </c>
      <c r="BM2103">
        <v>2102</v>
      </c>
    </row>
    <row r="2104" spans="1:65" x14ac:dyDescent="0.25">
      <c r="A2104">
        <v>58692</v>
      </c>
      <c r="B2104" t="str">
        <f>IF(A2104 &lt;= 'Additional Data'!$B$2,"Low", IF(A2104 &lt;='Additional Data'!$B$3, "Medium", "High"))</f>
        <v>Medium</v>
      </c>
      <c r="C2104">
        <v>0</v>
      </c>
      <c r="D2104">
        <v>1</v>
      </c>
      <c r="E2104">
        <v>21</v>
      </c>
      <c r="F2104" t="str">
        <f t="shared" si="288"/>
        <v>Recent</v>
      </c>
      <c r="G2104">
        <v>301</v>
      </c>
      <c r="H2104">
        <v>11</v>
      </c>
      <c r="I2104">
        <v>61</v>
      </c>
      <c r="J2104">
        <v>4</v>
      </c>
      <c r="K2104">
        <v>7</v>
      </c>
      <c r="L2104">
        <v>11</v>
      </c>
      <c r="M2104">
        <f>INDEX('Additional Data'!$H$2:$M$2, MATCH(MAX(G2104:L2104), G2104:L2104,0))</f>
        <v>0</v>
      </c>
      <c r="N2104">
        <v>1</v>
      </c>
      <c r="O2104">
        <v>8</v>
      </c>
      <c r="P2104">
        <v>2</v>
      </c>
      <c r="Q2104">
        <v>4</v>
      </c>
      <c r="R2104">
        <v>7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3</v>
      </c>
      <c r="Z2104">
        <v>11</v>
      </c>
      <c r="AA2104">
        <v>0</v>
      </c>
      <c r="AB2104">
        <v>55</v>
      </c>
      <c r="AC2104" t="str" cm="1">
        <f t="array" ref="AC2104">_xlfn.IFS(AB2104 &lt; 30, "&lt; 30", AB2104 &lt; 40, "30-39", AB2104 &lt; 50, "40-49", AB2104 &gt;= 50, "50+")</f>
        <v>50+</v>
      </c>
      <c r="AD2104">
        <v>2243</v>
      </c>
      <c r="AE2104">
        <v>0</v>
      </c>
      <c r="AF2104">
        <v>1</v>
      </c>
      <c r="AG2104">
        <v>0</v>
      </c>
      <c r="AH2104">
        <v>0</v>
      </c>
      <c r="AI2104">
        <v>0</v>
      </c>
      <c r="AJ2104" t="str" cm="1">
        <f t="array" ref="AJ210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0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04">
        <v>0</v>
      </c>
      <c r="AM2104">
        <v>0</v>
      </c>
      <c r="AN2104">
        <v>1</v>
      </c>
      <c r="AO2104">
        <v>0</v>
      </c>
      <c r="AP2104">
        <v>0</v>
      </c>
      <c r="AQ2104" t="str" cm="1">
        <f t="array" ref="AQ210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04" t="str" cm="1">
        <f t="array" ref="AR210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04">
        <v>384</v>
      </c>
      <c r="AT2104">
        <v>373</v>
      </c>
      <c r="AU2104">
        <v>0</v>
      </c>
      <c r="AV2104">
        <v>1</v>
      </c>
      <c r="AW2104" t="s">
        <v>46</v>
      </c>
      <c r="AX2104" t="s">
        <v>11</v>
      </c>
      <c r="AY2104" t="str">
        <f t="shared" si="289"/>
        <v>Web</v>
      </c>
      <c r="AZ2104">
        <v>14</v>
      </c>
      <c r="BA2104" t="s">
        <v>44</v>
      </c>
      <c r="BB2104">
        <f t="shared" si="290"/>
        <v>14</v>
      </c>
      <c r="BC2104">
        <f t="shared" si="291"/>
        <v>395</v>
      </c>
      <c r="BD2104">
        <f t="shared" si="292"/>
        <v>8</v>
      </c>
      <c r="BE2104">
        <f t="shared" si="293"/>
        <v>5</v>
      </c>
      <c r="BF2104">
        <f t="shared" si="294"/>
        <v>4</v>
      </c>
      <c r="BG2104">
        <f t="shared" si="295"/>
        <v>17</v>
      </c>
      <c r="BH2104">
        <f t="shared" si="296"/>
        <v>5</v>
      </c>
      <c r="BI2104" t="str">
        <f>VLOOKUP(BH2104,'Additional Data'!$E$1:$F$12,2,FALSE)</f>
        <v>Loyal Customer</v>
      </c>
      <c r="BJ2104" t="str">
        <f>IF(G2104 &lt;= 'Additional Data'!$Q$2, "Low", IF(G2104 &lt;= 'Additional Data'!$Q$3, "Medium", "High"))</f>
        <v>Medium</v>
      </c>
      <c r="BK2104" t="str">
        <f>IF(K2104 &lt;= 'Additional Data'!$V$2, "Low", IF(K2104 &lt;= 'Additional Data'!$V$3, "Medium", "High"))</f>
        <v>Medium</v>
      </c>
      <c r="BL2104" t="str">
        <f>IF(L2104 &lt;= 'Additional Data'!$AA$2, "Low", IF(L2104 &lt;= 'Additional Data'!$AA$3, "Medium", "High"))</f>
        <v>Medium</v>
      </c>
      <c r="BM2104">
        <v>2103</v>
      </c>
    </row>
    <row r="2105" spans="1:65" x14ac:dyDescent="0.25">
      <c r="A2105">
        <v>40590</v>
      </c>
      <c r="B2105" t="str">
        <f>IF(A2105 &lt;= 'Additional Data'!$B$2,"Low", IF(A2105 &lt;='Additional Data'!$B$3, "Medium", "High"))</f>
        <v>Medium</v>
      </c>
      <c r="C2105">
        <v>1</v>
      </c>
      <c r="D2105">
        <v>1</v>
      </c>
      <c r="E2105">
        <v>30</v>
      </c>
      <c r="F2105" t="str">
        <f t="shared" si="288"/>
        <v>Recent</v>
      </c>
      <c r="G2105">
        <v>154</v>
      </c>
      <c r="H2105">
        <v>0</v>
      </c>
      <c r="I2105">
        <v>50</v>
      </c>
      <c r="J2105">
        <v>6</v>
      </c>
      <c r="K2105">
        <v>11</v>
      </c>
      <c r="L2105">
        <v>37</v>
      </c>
      <c r="M2105">
        <f>INDEX('Additional Data'!$H$2:$M$2, MATCH(MAX(G2105:L2105), G2105:L2105,0))</f>
        <v>0</v>
      </c>
      <c r="N2105">
        <v>5</v>
      </c>
      <c r="O2105">
        <v>3</v>
      </c>
      <c r="P2105">
        <v>4</v>
      </c>
      <c r="Q2105">
        <v>3</v>
      </c>
      <c r="R2105">
        <v>6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3</v>
      </c>
      <c r="Z2105">
        <v>11</v>
      </c>
      <c r="AA2105">
        <v>0</v>
      </c>
      <c r="AB2105">
        <v>51</v>
      </c>
      <c r="AC2105" t="str" cm="1">
        <f t="array" ref="AC2105">_xlfn.IFS(AB2105 &lt; 30, "&lt; 30", AB2105 &lt; 40, "30-39", AB2105 &lt; 50, "40-49", AB2105 &gt;= 50, "50+")</f>
        <v>50+</v>
      </c>
      <c r="AD2105">
        <v>2429</v>
      </c>
      <c r="AE2105">
        <v>0</v>
      </c>
      <c r="AF2105">
        <v>0</v>
      </c>
      <c r="AG2105">
        <v>0</v>
      </c>
      <c r="AH2105">
        <v>0</v>
      </c>
      <c r="AI2105">
        <v>1</v>
      </c>
      <c r="AJ2105" t="str" cm="1">
        <f t="array" ref="AJ210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210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05">
        <v>0</v>
      </c>
      <c r="AM2105">
        <v>0</v>
      </c>
      <c r="AN2105">
        <v>1</v>
      </c>
      <c r="AO2105">
        <v>0</v>
      </c>
      <c r="AP2105">
        <v>0</v>
      </c>
      <c r="AQ2105" t="str" cm="1">
        <f t="array" ref="AQ210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05" t="str" cm="1">
        <f t="array" ref="AR210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05">
        <v>221</v>
      </c>
      <c r="AT2105">
        <v>184</v>
      </c>
      <c r="AU2105">
        <v>1</v>
      </c>
      <c r="AV2105">
        <v>2</v>
      </c>
      <c r="AW2105" t="s">
        <v>47</v>
      </c>
      <c r="AX2105" t="s">
        <v>12</v>
      </c>
      <c r="AY2105" t="str">
        <f t="shared" si="289"/>
        <v>Catalog</v>
      </c>
      <c r="AZ2105">
        <v>10</v>
      </c>
      <c r="BA2105" t="s">
        <v>48</v>
      </c>
      <c r="BB2105">
        <f t="shared" si="290"/>
        <v>10</v>
      </c>
      <c r="BC2105">
        <f t="shared" si="291"/>
        <v>258</v>
      </c>
      <c r="BD2105">
        <f t="shared" si="292"/>
        <v>7</v>
      </c>
      <c r="BE2105">
        <f t="shared" si="293"/>
        <v>4</v>
      </c>
      <c r="BF2105">
        <f t="shared" si="294"/>
        <v>4</v>
      </c>
      <c r="BG2105">
        <f t="shared" si="295"/>
        <v>15</v>
      </c>
      <c r="BH2105">
        <f t="shared" si="296"/>
        <v>4</v>
      </c>
      <c r="BI2105" t="str">
        <f>VLOOKUP(BH2105,'Additional Data'!$E$1:$F$12,2,FALSE)</f>
        <v>At Risk</v>
      </c>
      <c r="BJ2105" t="str">
        <f>IF(G2105 &lt;= 'Additional Data'!$Q$2, "Low", IF(G2105 &lt;= 'Additional Data'!$Q$3, "Medium", "High"))</f>
        <v>Medium</v>
      </c>
      <c r="BK2105" t="str">
        <f>IF(K2105 &lt;= 'Additional Data'!$V$2, "Low", IF(K2105 &lt;= 'Additional Data'!$V$3, "Medium", "High"))</f>
        <v>Medium</v>
      </c>
      <c r="BL2105" t="str">
        <f>IF(L2105 &lt;= 'Additional Data'!$AA$2, "Low", IF(L2105 &lt;= 'Additional Data'!$AA$3, "Medium", "High"))</f>
        <v>Medium</v>
      </c>
      <c r="BM2105">
        <v>2104</v>
      </c>
    </row>
    <row r="2106" spans="1:65" x14ac:dyDescent="0.25">
      <c r="A2106">
        <v>20587</v>
      </c>
      <c r="B2106" t="str">
        <f>IF(A2106 &lt;= 'Additional Data'!$B$2,"Low", IF(A2106 &lt;='Additional Data'!$B$3, "Medium", "High"))</f>
        <v>Low</v>
      </c>
      <c r="C2106">
        <v>1</v>
      </c>
      <c r="D2106">
        <v>0</v>
      </c>
      <c r="E2106">
        <v>39</v>
      </c>
      <c r="F2106" t="str">
        <f t="shared" si="288"/>
        <v>Mid</v>
      </c>
      <c r="G2106">
        <v>2</v>
      </c>
      <c r="H2106">
        <v>3</v>
      </c>
      <c r="I2106">
        <v>6</v>
      </c>
      <c r="J2106">
        <v>4</v>
      </c>
      <c r="K2106">
        <v>1</v>
      </c>
      <c r="L2106">
        <v>9</v>
      </c>
      <c r="M2106">
        <f>INDEX('Additional Data'!$H$2:$M$2, MATCH(MAX(G2106:L2106), G2106:L2106,0))</f>
        <v>0</v>
      </c>
      <c r="N2106">
        <v>1</v>
      </c>
      <c r="O2106">
        <v>1</v>
      </c>
      <c r="P2106">
        <v>1</v>
      </c>
      <c r="Q2106">
        <v>2</v>
      </c>
      <c r="R2106">
        <v>7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3</v>
      </c>
      <c r="Z2106">
        <v>11</v>
      </c>
      <c r="AA2106">
        <v>0</v>
      </c>
      <c r="AB2106">
        <v>50</v>
      </c>
      <c r="AC2106" t="str" cm="1">
        <f t="array" ref="AC2106">_xlfn.IFS(AB2106 &lt; 30, "&lt; 30", AB2106 &lt; 40, "30-39", AB2106 &lt; 50, "40-49", AB2106 &gt;= 50, "50+")</f>
        <v>50+</v>
      </c>
      <c r="AD2106">
        <v>2208</v>
      </c>
      <c r="AE2106">
        <v>0</v>
      </c>
      <c r="AF2106">
        <v>0</v>
      </c>
      <c r="AG2106">
        <v>1</v>
      </c>
      <c r="AH2106">
        <v>0</v>
      </c>
      <c r="AI2106">
        <v>0</v>
      </c>
      <c r="AJ2106" t="str" cm="1">
        <f t="array" ref="AJ210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10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06">
        <v>0</v>
      </c>
      <c r="AM2106">
        <v>0</v>
      </c>
      <c r="AN2106">
        <v>1</v>
      </c>
      <c r="AO2106">
        <v>0</v>
      </c>
      <c r="AP2106">
        <v>0</v>
      </c>
      <c r="AQ2106" t="str" cm="1">
        <f t="array" ref="AQ210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06" t="str" cm="1">
        <f t="array" ref="AR210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06">
        <v>16</v>
      </c>
      <c r="AT2106">
        <v>7</v>
      </c>
      <c r="AU2106">
        <v>0</v>
      </c>
      <c r="AV2106">
        <v>1</v>
      </c>
      <c r="AW2106" t="s">
        <v>45</v>
      </c>
      <c r="AX2106" t="s">
        <v>13</v>
      </c>
      <c r="AY2106" t="str">
        <f t="shared" si="289"/>
        <v>Store</v>
      </c>
      <c r="AZ2106">
        <v>4</v>
      </c>
      <c r="BA2106" t="s">
        <v>44</v>
      </c>
      <c r="BB2106">
        <f t="shared" si="290"/>
        <v>4</v>
      </c>
      <c r="BC2106">
        <f t="shared" si="291"/>
        <v>25</v>
      </c>
      <c r="BD2106">
        <f t="shared" si="292"/>
        <v>7</v>
      </c>
      <c r="BE2106">
        <f t="shared" si="293"/>
        <v>0</v>
      </c>
      <c r="BF2106">
        <f t="shared" si="294"/>
        <v>0</v>
      </c>
      <c r="BG2106">
        <f t="shared" si="295"/>
        <v>7</v>
      </c>
      <c r="BH2106">
        <f t="shared" si="296"/>
        <v>1</v>
      </c>
      <c r="BI2106" t="str">
        <f>VLOOKUP(BH2106,'Additional Data'!$E$1:$F$12,2,FALSE)</f>
        <v>Churned Customer</v>
      </c>
      <c r="BJ2106" t="str">
        <f>IF(G2106 &lt;= 'Additional Data'!$Q$2, "Low", IF(G2106 &lt;= 'Additional Data'!$Q$3, "Medium", "High"))</f>
        <v>Low</v>
      </c>
      <c r="BK2106" t="str">
        <f>IF(K2106 &lt;= 'Additional Data'!$V$2, "Low", IF(K2106 &lt;= 'Additional Data'!$V$3, "Medium", "High"))</f>
        <v>Low</v>
      </c>
      <c r="BL2106" t="str">
        <f>IF(L2106 &lt;= 'Additional Data'!$AA$2, "Low", IF(L2106 &lt;= 'Additional Data'!$AA$3, "Medium", "High"))</f>
        <v>Low</v>
      </c>
      <c r="BM2106">
        <v>2105</v>
      </c>
    </row>
    <row r="2107" spans="1:65" x14ac:dyDescent="0.25">
      <c r="A2107">
        <v>62637</v>
      </c>
      <c r="B2107" t="str">
        <f>IF(A2107 &lt;= 'Additional Data'!$B$2,"Low", IF(A2107 &lt;='Additional Data'!$B$3, "Medium", "High"))</f>
        <v>Medium</v>
      </c>
      <c r="C2107">
        <v>0</v>
      </c>
      <c r="D2107">
        <v>1</v>
      </c>
      <c r="E2107">
        <v>76</v>
      </c>
      <c r="F2107" t="str">
        <f t="shared" si="288"/>
        <v>Old</v>
      </c>
      <c r="G2107">
        <v>104</v>
      </c>
      <c r="H2107">
        <v>12</v>
      </c>
      <c r="I2107">
        <v>48</v>
      </c>
      <c r="J2107">
        <v>4</v>
      </c>
      <c r="K2107">
        <v>12</v>
      </c>
      <c r="L2107">
        <v>5</v>
      </c>
      <c r="M2107">
        <f>INDEX('Additional Data'!$H$2:$M$2, MATCH(MAX(G2107:L2107), G2107:L2107,0))</f>
        <v>0</v>
      </c>
      <c r="N2107">
        <v>1</v>
      </c>
      <c r="O2107">
        <v>2</v>
      </c>
      <c r="P2107">
        <v>2</v>
      </c>
      <c r="Q2107">
        <v>5</v>
      </c>
      <c r="R2107">
        <v>2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3</v>
      </c>
      <c r="Z2107">
        <v>11</v>
      </c>
      <c r="AA2107">
        <v>0</v>
      </c>
      <c r="AB2107">
        <v>66</v>
      </c>
      <c r="AC2107" t="str" cm="1">
        <f t="array" ref="AC2107">_xlfn.IFS(AB2107 &lt; 30, "&lt; 30", AB2107 &lt; 40, "30-39", AB2107 &lt; 50, "40-49", AB2107 &gt;= 50, "50+")</f>
        <v>50+</v>
      </c>
      <c r="AD2107">
        <v>2279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 t="str" cm="1">
        <f t="array" ref="AJ210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10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07">
        <v>0</v>
      </c>
      <c r="AM2107">
        <v>0</v>
      </c>
      <c r="AN2107">
        <v>0</v>
      </c>
      <c r="AO2107">
        <v>1</v>
      </c>
      <c r="AP2107">
        <v>0</v>
      </c>
      <c r="AQ2107" t="str" cm="1">
        <f t="array" ref="AQ210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107" t="str" cm="1">
        <f t="array" ref="AR210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07">
        <v>180</v>
      </c>
      <c r="AT2107">
        <v>175</v>
      </c>
      <c r="AU2107">
        <v>0</v>
      </c>
      <c r="AV2107">
        <v>1</v>
      </c>
      <c r="AW2107" t="s">
        <v>47</v>
      </c>
      <c r="AX2107" t="s">
        <v>13</v>
      </c>
      <c r="AY2107" t="str">
        <f t="shared" si="289"/>
        <v>Store</v>
      </c>
      <c r="AZ2107">
        <v>9</v>
      </c>
      <c r="BA2107" t="s">
        <v>44</v>
      </c>
      <c r="BB2107">
        <f t="shared" si="290"/>
        <v>9</v>
      </c>
      <c r="BC2107">
        <f t="shared" si="291"/>
        <v>185</v>
      </c>
      <c r="BD2107">
        <f t="shared" si="292"/>
        <v>3.0000000000000004</v>
      </c>
      <c r="BE2107">
        <f t="shared" si="293"/>
        <v>3</v>
      </c>
      <c r="BF2107">
        <f t="shared" si="294"/>
        <v>3</v>
      </c>
      <c r="BG2107">
        <f t="shared" si="295"/>
        <v>9</v>
      </c>
      <c r="BH2107">
        <f t="shared" si="296"/>
        <v>2</v>
      </c>
      <c r="BI2107" t="str">
        <f>VLOOKUP(BH2107,'Additional Data'!$E$1:$F$12,2,FALSE)</f>
        <v>Churned Customer</v>
      </c>
      <c r="BJ2107" t="str">
        <f>IF(G2107 &lt;= 'Additional Data'!$Q$2, "Low", IF(G2107 &lt;= 'Additional Data'!$Q$3, "Medium", "High"))</f>
        <v>Medium</v>
      </c>
      <c r="BK2107" t="str">
        <f>IF(K2107 &lt;= 'Additional Data'!$V$2, "Low", IF(K2107 &lt;= 'Additional Data'!$V$3, "Medium", "High"))</f>
        <v>Medium</v>
      </c>
      <c r="BL2107" t="str">
        <f>IF(L2107 &lt;= 'Additional Data'!$AA$2, "Low", IF(L2107 &lt;= 'Additional Data'!$AA$3, "Medium", "High"))</f>
        <v>Low</v>
      </c>
      <c r="BM2107">
        <v>2106</v>
      </c>
    </row>
    <row r="2108" spans="1:65" x14ac:dyDescent="0.25">
      <c r="A2108">
        <v>29435</v>
      </c>
      <c r="B2108" t="str">
        <f>IF(A2108 &lt;= 'Additional Data'!$B$2,"Low", IF(A2108 &lt;='Additional Data'!$B$3, "Medium", "High"))</f>
        <v>Low</v>
      </c>
      <c r="C2108">
        <v>1</v>
      </c>
      <c r="D2108">
        <v>1</v>
      </c>
      <c r="E2108">
        <v>11</v>
      </c>
      <c r="F2108" t="str">
        <f t="shared" si="288"/>
        <v>Recent</v>
      </c>
      <c r="G2108">
        <v>70</v>
      </c>
      <c r="H2108">
        <v>3</v>
      </c>
      <c r="I2108">
        <v>37</v>
      </c>
      <c r="J2108">
        <v>4</v>
      </c>
      <c r="K2108">
        <v>2</v>
      </c>
      <c r="L2108">
        <v>64</v>
      </c>
      <c r="M2108">
        <f>INDEX('Additional Data'!$H$2:$M$2, MATCH(MAX(G2108:L2108), G2108:L2108,0))</f>
        <v>0</v>
      </c>
      <c r="N2108">
        <v>4</v>
      </c>
      <c r="O2108">
        <v>3</v>
      </c>
      <c r="P2108">
        <v>2</v>
      </c>
      <c r="Q2108">
        <v>2</v>
      </c>
      <c r="R2108">
        <v>9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3</v>
      </c>
      <c r="Z2108">
        <v>11</v>
      </c>
      <c r="AA2108">
        <v>1</v>
      </c>
      <c r="AB2108">
        <v>54</v>
      </c>
      <c r="AC2108" t="str" cm="1">
        <f t="array" ref="AC2108">_xlfn.IFS(AB2108 &lt; 30, "&lt; 30", AB2108 &lt; 40, "30-39", AB2108 &lt; 50, "40-49", AB2108 &gt;= 50, "50+")</f>
        <v>50+</v>
      </c>
      <c r="AD2108">
        <v>2851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 t="str" cm="1">
        <f t="array" ref="AJ210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10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08">
        <v>0</v>
      </c>
      <c r="AM2108">
        <v>0</v>
      </c>
      <c r="AN2108">
        <v>0</v>
      </c>
      <c r="AO2108">
        <v>1</v>
      </c>
      <c r="AP2108">
        <v>0</v>
      </c>
      <c r="AQ2108" t="str" cm="1">
        <f t="array" ref="AQ210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108" t="str" cm="1">
        <f t="array" ref="AR210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08">
        <v>116</v>
      </c>
      <c r="AT2108">
        <v>52</v>
      </c>
      <c r="AU2108">
        <v>0</v>
      </c>
      <c r="AV2108">
        <v>2</v>
      </c>
      <c r="AW2108" t="s">
        <v>47</v>
      </c>
      <c r="AX2108" t="s">
        <v>11</v>
      </c>
      <c r="AY2108" t="str">
        <f t="shared" si="289"/>
        <v>Web</v>
      </c>
      <c r="AZ2108">
        <v>7</v>
      </c>
      <c r="BA2108" t="s">
        <v>44</v>
      </c>
      <c r="BB2108">
        <f t="shared" si="290"/>
        <v>7</v>
      </c>
      <c r="BC2108">
        <f t="shared" si="291"/>
        <v>180</v>
      </c>
      <c r="BD2108">
        <f t="shared" si="292"/>
        <v>9</v>
      </c>
      <c r="BE2108">
        <f t="shared" si="293"/>
        <v>3</v>
      </c>
      <c r="BF2108">
        <f t="shared" si="294"/>
        <v>3</v>
      </c>
      <c r="BG2108">
        <f t="shared" si="295"/>
        <v>15</v>
      </c>
      <c r="BH2108">
        <f t="shared" si="296"/>
        <v>4</v>
      </c>
      <c r="BI2108" t="str">
        <f>VLOOKUP(BH2108,'Additional Data'!$E$1:$F$12,2,FALSE)</f>
        <v>At Risk</v>
      </c>
      <c r="BJ2108" t="str">
        <f>IF(G2108 &lt;= 'Additional Data'!$Q$2, "Low", IF(G2108 &lt;= 'Additional Data'!$Q$3, "Medium", "High"))</f>
        <v>Medium</v>
      </c>
      <c r="BK2108" t="str">
        <f>IF(K2108 &lt;= 'Additional Data'!$V$2, "Low", IF(K2108 &lt;= 'Additional Data'!$V$3, "Medium", "High"))</f>
        <v>Medium</v>
      </c>
      <c r="BL2108" t="str">
        <f>IF(L2108 &lt;= 'Additional Data'!$AA$2, "Low", IF(L2108 &lt;= 'Additional Data'!$AA$3, "Medium", "High"))</f>
        <v>High</v>
      </c>
      <c r="BM2108">
        <v>2107</v>
      </c>
    </row>
    <row r="2109" spans="1:65" x14ac:dyDescent="0.25">
      <c r="A2109">
        <v>19346</v>
      </c>
      <c r="B2109" t="str">
        <f>IF(A2109 &lt;= 'Additional Data'!$B$2,"Low", IF(A2109 &lt;='Additional Data'!$B$3, "Medium", "High"))</f>
        <v>Low</v>
      </c>
      <c r="C2109">
        <v>1</v>
      </c>
      <c r="D2109">
        <v>0</v>
      </c>
      <c r="E2109">
        <v>26</v>
      </c>
      <c r="F2109" t="str">
        <f t="shared" si="288"/>
        <v>Recent</v>
      </c>
      <c r="G2109">
        <v>2</v>
      </c>
      <c r="H2109">
        <v>0</v>
      </c>
      <c r="I2109">
        <v>9</v>
      </c>
      <c r="J2109">
        <v>3</v>
      </c>
      <c r="K2109">
        <v>6</v>
      </c>
      <c r="L2109">
        <v>2</v>
      </c>
      <c r="M2109">
        <f>INDEX('Additional Data'!$H$2:$M$2, MATCH(MAX(G2109:L2109), G2109:L2109,0))</f>
        <v>0</v>
      </c>
      <c r="N2109">
        <v>1</v>
      </c>
      <c r="O2109">
        <v>1</v>
      </c>
      <c r="P2109">
        <v>0</v>
      </c>
      <c r="Q2109">
        <v>3</v>
      </c>
      <c r="R2109">
        <v>8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3</v>
      </c>
      <c r="Z2109">
        <v>11</v>
      </c>
      <c r="AA2109">
        <v>0</v>
      </c>
      <c r="AB2109">
        <v>46</v>
      </c>
      <c r="AC2109" t="str" cm="1">
        <f t="array" ref="AC2109">_xlfn.IFS(AB2109 &lt; 30, "&lt; 30", AB2109 &lt; 40, "30-39", AB2109 &lt; 50, "40-49", AB2109 &gt;= 50, "50+")</f>
        <v>40-49</v>
      </c>
      <c r="AD2109">
        <v>2309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 t="str" cm="1">
        <f t="array" ref="AJ210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10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09">
        <v>0</v>
      </c>
      <c r="AM2109">
        <v>0</v>
      </c>
      <c r="AN2109">
        <v>1</v>
      </c>
      <c r="AO2109">
        <v>0</v>
      </c>
      <c r="AP2109">
        <v>0</v>
      </c>
      <c r="AQ2109" t="str" cm="1">
        <f t="array" ref="AQ210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09" t="str" cm="1">
        <f t="array" ref="AR210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09">
        <v>20</v>
      </c>
      <c r="AT2109">
        <v>18</v>
      </c>
      <c r="AU2109">
        <v>0</v>
      </c>
      <c r="AV2109">
        <v>1</v>
      </c>
      <c r="AW2109" t="s">
        <v>45</v>
      </c>
      <c r="AX2109" t="s">
        <v>13</v>
      </c>
      <c r="AY2109" t="str">
        <f t="shared" si="289"/>
        <v>Store</v>
      </c>
      <c r="AZ2109">
        <v>4</v>
      </c>
      <c r="BA2109" t="s">
        <v>44</v>
      </c>
      <c r="BB2109">
        <f t="shared" si="290"/>
        <v>4</v>
      </c>
      <c r="BC2109">
        <f t="shared" si="291"/>
        <v>22</v>
      </c>
      <c r="BD2109">
        <f t="shared" si="292"/>
        <v>8</v>
      </c>
      <c r="BE2109">
        <f t="shared" si="293"/>
        <v>0</v>
      </c>
      <c r="BF2109">
        <f t="shared" si="294"/>
        <v>0</v>
      </c>
      <c r="BG2109">
        <f t="shared" si="295"/>
        <v>8</v>
      </c>
      <c r="BH2109">
        <f t="shared" si="296"/>
        <v>1</v>
      </c>
      <c r="BI2109" t="str">
        <f>VLOOKUP(BH2109,'Additional Data'!$E$1:$F$12,2,FALSE)</f>
        <v>Churned Customer</v>
      </c>
      <c r="BJ2109" t="str">
        <f>IF(G2109 &lt;= 'Additional Data'!$Q$2, "Low", IF(G2109 &lt;= 'Additional Data'!$Q$3, "Medium", "High"))</f>
        <v>Low</v>
      </c>
      <c r="BK2109" t="str">
        <f>IF(K2109 &lt;= 'Additional Data'!$V$2, "Low", IF(K2109 &lt;= 'Additional Data'!$V$3, "Medium", "High"))</f>
        <v>Medium</v>
      </c>
      <c r="BL2109" t="str">
        <f>IF(L2109 &lt;= 'Additional Data'!$AA$2, "Low", IF(L2109 &lt;= 'Additional Data'!$AA$3, "Medium", "High"))</f>
        <v>Low</v>
      </c>
      <c r="BM2109">
        <v>2108</v>
      </c>
    </row>
    <row r="2110" spans="1:65" x14ac:dyDescent="0.25">
      <c r="A2110">
        <v>35788</v>
      </c>
      <c r="B2110" t="str">
        <f>IF(A2110 &lt;= 'Additional Data'!$B$2,"Low", IF(A2110 &lt;='Additional Data'!$B$3, "Medium", "High"))</f>
        <v>Medium</v>
      </c>
      <c r="C2110">
        <v>1</v>
      </c>
      <c r="D2110">
        <v>1</v>
      </c>
      <c r="E2110">
        <v>34</v>
      </c>
      <c r="F2110" t="str">
        <f t="shared" si="288"/>
        <v>Mid</v>
      </c>
      <c r="G2110">
        <v>23</v>
      </c>
      <c r="H2110">
        <v>2</v>
      </c>
      <c r="I2110">
        <v>11</v>
      </c>
      <c r="J2110">
        <v>3</v>
      </c>
      <c r="K2110">
        <v>1</v>
      </c>
      <c r="L2110">
        <v>4</v>
      </c>
      <c r="M2110">
        <f>INDEX('Additional Data'!$H$2:$M$2, MATCH(MAX(G2110:L2110), G2110:L2110,0))</f>
        <v>0</v>
      </c>
      <c r="N2110">
        <v>2</v>
      </c>
      <c r="O2110">
        <v>2</v>
      </c>
      <c r="P2110">
        <v>0</v>
      </c>
      <c r="Q2110">
        <v>3</v>
      </c>
      <c r="R2110">
        <v>6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3</v>
      </c>
      <c r="Z2110">
        <v>11</v>
      </c>
      <c r="AA2110">
        <v>0</v>
      </c>
      <c r="AB2110">
        <v>49</v>
      </c>
      <c r="AC2110" t="str" cm="1">
        <f t="array" ref="AC2110">_xlfn.IFS(AB2110 &lt; 30, "&lt; 30", AB2110 &lt; 40, "30-39", AB2110 &lt; 50, "40-49", AB2110 &gt;= 50, "50+")</f>
        <v>40-49</v>
      </c>
      <c r="AD2110">
        <v>2316</v>
      </c>
      <c r="AE2110">
        <v>0</v>
      </c>
      <c r="AF2110">
        <v>1</v>
      </c>
      <c r="AG2110">
        <v>0</v>
      </c>
      <c r="AH2110">
        <v>0</v>
      </c>
      <c r="AI2110">
        <v>0</v>
      </c>
      <c r="AJ2110" t="str" cm="1">
        <f t="array" ref="AJ211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1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10">
        <v>0</v>
      </c>
      <c r="AM2110">
        <v>0</v>
      </c>
      <c r="AN2110">
        <v>1</v>
      </c>
      <c r="AO2110">
        <v>0</v>
      </c>
      <c r="AP2110">
        <v>0</v>
      </c>
      <c r="AQ2110" t="str" cm="1">
        <f t="array" ref="AQ211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10" t="str" cm="1">
        <f t="array" ref="AR211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10">
        <v>40</v>
      </c>
      <c r="AT2110">
        <v>36</v>
      </c>
      <c r="AU2110">
        <v>0</v>
      </c>
      <c r="AV2110">
        <v>2</v>
      </c>
      <c r="AW2110" t="s">
        <v>45</v>
      </c>
      <c r="AX2110" t="s">
        <v>13</v>
      </c>
      <c r="AY2110" t="str">
        <f t="shared" si="289"/>
        <v>Store</v>
      </c>
      <c r="AZ2110">
        <v>5</v>
      </c>
      <c r="BA2110" t="s">
        <v>44</v>
      </c>
      <c r="BB2110">
        <f t="shared" si="290"/>
        <v>5</v>
      </c>
      <c r="BC2110">
        <f t="shared" si="291"/>
        <v>44</v>
      </c>
      <c r="BD2110">
        <f t="shared" si="292"/>
        <v>7</v>
      </c>
      <c r="BE2110">
        <f t="shared" si="293"/>
        <v>1</v>
      </c>
      <c r="BF2110">
        <f t="shared" si="294"/>
        <v>1</v>
      </c>
      <c r="BG2110">
        <f t="shared" si="295"/>
        <v>9</v>
      </c>
      <c r="BH2110">
        <f t="shared" si="296"/>
        <v>2</v>
      </c>
      <c r="BI2110" t="str">
        <f>VLOOKUP(BH2110,'Additional Data'!$E$1:$F$12,2,FALSE)</f>
        <v>Churned Customer</v>
      </c>
      <c r="BJ2110" t="str">
        <f>IF(G2110 &lt;= 'Additional Data'!$Q$2, "Low", IF(G2110 &lt;= 'Additional Data'!$Q$3, "Medium", "High"))</f>
        <v>Low</v>
      </c>
      <c r="BK2110" t="str">
        <f>IF(K2110 &lt;= 'Additional Data'!$V$2, "Low", IF(K2110 &lt;= 'Additional Data'!$V$3, "Medium", "High"))</f>
        <v>Low</v>
      </c>
      <c r="BL2110" t="str">
        <f>IF(L2110 &lt;= 'Additional Data'!$AA$2, "Low", IF(L2110 &lt;= 'Additional Data'!$AA$3, "Medium", "High"))</f>
        <v>Low</v>
      </c>
      <c r="BM2110">
        <v>2109</v>
      </c>
    </row>
    <row r="2111" spans="1:65" x14ac:dyDescent="0.25">
      <c r="A2111">
        <v>36997</v>
      </c>
      <c r="B2111" t="str">
        <f>IF(A2111 &lt;= 'Additional Data'!$B$2,"Low", IF(A2111 &lt;='Additional Data'!$B$3, "Medium", "High"))</f>
        <v>Medium</v>
      </c>
      <c r="C2111">
        <v>1</v>
      </c>
      <c r="D2111">
        <v>1</v>
      </c>
      <c r="E2111">
        <v>72</v>
      </c>
      <c r="F2111" t="str">
        <f t="shared" si="288"/>
        <v>Old</v>
      </c>
      <c r="G2111">
        <v>43</v>
      </c>
      <c r="H2111">
        <v>4</v>
      </c>
      <c r="I2111">
        <v>12</v>
      </c>
      <c r="J2111">
        <v>8</v>
      </c>
      <c r="K2111">
        <v>0</v>
      </c>
      <c r="L2111">
        <v>27</v>
      </c>
      <c r="M2111">
        <f>INDEX('Additional Data'!$H$2:$M$2, MATCH(MAX(G2111:L2111), G2111:L2111,0))</f>
        <v>0</v>
      </c>
      <c r="N2111">
        <v>5</v>
      </c>
      <c r="O2111">
        <v>2</v>
      </c>
      <c r="P2111">
        <v>1</v>
      </c>
      <c r="Q2111">
        <v>4</v>
      </c>
      <c r="R2111">
        <v>5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3</v>
      </c>
      <c r="Z2111">
        <v>11</v>
      </c>
      <c r="AA2111">
        <v>0</v>
      </c>
      <c r="AB2111">
        <v>52</v>
      </c>
      <c r="AC2111" t="str" cm="1">
        <f t="array" ref="AC2111">_xlfn.IFS(AB2111 &lt; 30, "&lt; 30", AB2111 &lt; 40, "30-39", AB2111 &lt; 50, "40-49", AB2111 &gt;= 50, "50+")</f>
        <v>50+</v>
      </c>
      <c r="AD2111">
        <v>2672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 t="str" cm="1">
        <f t="array" ref="AJ211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11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11">
        <v>0</v>
      </c>
      <c r="AM2111">
        <v>0</v>
      </c>
      <c r="AN2111">
        <v>1</v>
      </c>
      <c r="AO2111">
        <v>0</v>
      </c>
      <c r="AP2111">
        <v>0</v>
      </c>
      <c r="AQ2111" t="str" cm="1">
        <f t="array" ref="AQ211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11" t="str" cm="1">
        <f t="array" ref="AR211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11">
        <v>67</v>
      </c>
      <c r="AT2111">
        <v>40</v>
      </c>
      <c r="AU2111">
        <v>0</v>
      </c>
      <c r="AV2111">
        <v>2</v>
      </c>
      <c r="AW2111" t="s">
        <v>47</v>
      </c>
      <c r="AX2111" t="s">
        <v>13</v>
      </c>
      <c r="AY2111" t="str">
        <f t="shared" si="289"/>
        <v>Store</v>
      </c>
      <c r="AZ2111">
        <v>7</v>
      </c>
      <c r="BA2111" t="s">
        <v>44</v>
      </c>
      <c r="BB2111">
        <f t="shared" si="290"/>
        <v>7</v>
      </c>
      <c r="BC2111">
        <f t="shared" si="291"/>
        <v>94</v>
      </c>
      <c r="BD2111">
        <f t="shared" si="292"/>
        <v>3.0000000000000004</v>
      </c>
      <c r="BE2111">
        <f t="shared" si="293"/>
        <v>3</v>
      </c>
      <c r="BF2111">
        <f t="shared" si="294"/>
        <v>3</v>
      </c>
      <c r="BG2111">
        <f t="shared" si="295"/>
        <v>9</v>
      </c>
      <c r="BH2111">
        <f t="shared" si="296"/>
        <v>2</v>
      </c>
      <c r="BI2111" t="str">
        <f>VLOOKUP(BH2111,'Additional Data'!$E$1:$F$12,2,FALSE)</f>
        <v>Churned Customer</v>
      </c>
      <c r="BJ2111" t="str">
        <f>IF(G2111 &lt;= 'Additional Data'!$Q$2, "Low", IF(G2111 &lt;= 'Additional Data'!$Q$3, "Medium", "High"))</f>
        <v>Medium</v>
      </c>
      <c r="BK2111" t="str">
        <f>IF(K2111 &lt;= 'Additional Data'!$V$2, "Low", IF(K2111 &lt;= 'Additional Data'!$V$3, "Medium", "High"))</f>
        <v>Low</v>
      </c>
      <c r="BL2111" t="str">
        <f>IF(L2111 &lt;= 'Additional Data'!$AA$2, "Low", IF(L2111 &lt;= 'Additional Data'!$AA$3, "Medium", "High"))</f>
        <v>Medium</v>
      </c>
      <c r="BM2111">
        <v>2110</v>
      </c>
    </row>
    <row r="2112" spans="1:65" x14ac:dyDescent="0.25">
      <c r="A2112">
        <v>23539</v>
      </c>
      <c r="B2112" t="str">
        <f>IF(A2112 &lt;= 'Additional Data'!$B$2,"Low", IF(A2112 &lt;='Additional Data'!$B$3, "Medium", "High"))</f>
        <v>Low</v>
      </c>
      <c r="C2112">
        <v>0</v>
      </c>
      <c r="D2112">
        <v>0</v>
      </c>
      <c r="E2112">
        <v>13</v>
      </c>
      <c r="F2112" t="str">
        <f t="shared" si="288"/>
        <v>Recent</v>
      </c>
      <c r="G2112">
        <v>4</v>
      </c>
      <c r="H2112">
        <v>24</v>
      </c>
      <c r="I2112">
        <v>11</v>
      </c>
      <c r="J2112">
        <v>16</v>
      </c>
      <c r="K2112">
        <v>1</v>
      </c>
      <c r="L2112">
        <v>25</v>
      </c>
      <c r="M2112">
        <f>INDEX('Additional Data'!$H$2:$M$2, MATCH(MAX(G2112:L2112), G2112:L2112,0))</f>
        <v>0</v>
      </c>
      <c r="N2112">
        <v>1</v>
      </c>
      <c r="O2112">
        <v>2</v>
      </c>
      <c r="P2112">
        <v>0</v>
      </c>
      <c r="Q2112">
        <v>4</v>
      </c>
      <c r="R2112">
        <v>6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3</v>
      </c>
      <c r="Z2112">
        <v>11</v>
      </c>
      <c r="AA2112">
        <v>0</v>
      </c>
      <c r="AB2112">
        <v>63</v>
      </c>
      <c r="AC2112" t="str" cm="1">
        <f t="array" ref="AC2112">_xlfn.IFS(AB2112 &lt; 30, "&lt; 30", AB2112 &lt; 40, "30-39", AB2112 &lt; 50, "40-49", AB2112 &gt;= 50, "50+")</f>
        <v>50+</v>
      </c>
      <c r="AD2112">
        <v>2280</v>
      </c>
      <c r="AE2112">
        <v>0</v>
      </c>
      <c r="AF2112">
        <v>1</v>
      </c>
      <c r="AG2112">
        <v>0</v>
      </c>
      <c r="AH2112">
        <v>0</v>
      </c>
      <c r="AI2112">
        <v>0</v>
      </c>
      <c r="AJ2112" t="str" cm="1">
        <f t="array" ref="AJ211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1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12">
        <v>0</v>
      </c>
      <c r="AM2112">
        <v>0</v>
      </c>
      <c r="AN2112">
        <v>1</v>
      </c>
      <c r="AO2112">
        <v>0</v>
      </c>
      <c r="AP2112">
        <v>0</v>
      </c>
      <c r="AQ2112" t="str" cm="1">
        <f t="array" ref="AQ211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12" t="str" cm="1">
        <f t="array" ref="AR211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12">
        <v>56</v>
      </c>
      <c r="AT2112">
        <v>31</v>
      </c>
      <c r="AU2112">
        <v>0</v>
      </c>
      <c r="AV2112">
        <v>0</v>
      </c>
      <c r="AW2112" t="s">
        <v>45</v>
      </c>
      <c r="AX2112" t="s">
        <v>13</v>
      </c>
      <c r="AY2112" t="str">
        <f t="shared" si="289"/>
        <v>Store</v>
      </c>
      <c r="AZ2112">
        <v>6</v>
      </c>
      <c r="BA2112" t="s">
        <v>44</v>
      </c>
      <c r="BB2112">
        <f t="shared" si="290"/>
        <v>6</v>
      </c>
      <c r="BC2112">
        <f t="shared" si="291"/>
        <v>81</v>
      </c>
      <c r="BD2112">
        <f t="shared" si="292"/>
        <v>9</v>
      </c>
      <c r="BE2112">
        <f t="shared" si="293"/>
        <v>2</v>
      </c>
      <c r="BF2112">
        <f t="shared" si="294"/>
        <v>2</v>
      </c>
      <c r="BG2112">
        <f t="shared" si="295"/>
        <v>13</v>
      </c>
      <c r="BH2112">
        <f t="shared" si="296"/>
        <v>3</v>
      </c>
      <c r="BI2112" t="str">
        <f>VLOOKUP(BH2112,'Additional Data'!$E$1:$F$12,2,FALSE)</f>
        <v>At Risk</v>
      </c>
      <c r="BJ2112" t="str">
        <f>IF(G2112 &lt;= 'Additional Data'!$Q$2, "Low", IF(G2112 &lt;= 'Additional Data'!$Q$3, "Medium", "High"))</f>
        <v>Low</v>
      </c>
      <c r="BK2112" t="str">
        <f>IF(K2112 &lt;= 'Additional Data'!$V$2, "Low", IF(K2112 &lt;= 'Additional Data'!$V$3, "Medium", "High"))</f>
        <v>Low</v>
      </c>
      <c r="BL2112" t="str">
        <f>IF(L2112 &lt;= 'Additional Data'!$AA$2, "Low", IF(L2112 &lt;= 'Additional Data'!$AA$3, "Medium", "High"))</f>
        <v>Medium</v>
      </c>
      <c r="BM2112">
        <v>2111</v>
      </c>
    </row>
    <row r="2113" spans="1:65" x14ac:dyDescent="0.25">
      <c r="A2113">
        <v>65333</v>
      </c>
      <c r="B2113" t="str">
        <f>IF(A2113 &lt;= 'Additional Data'!$B$2,"Low", IF(A2113 &lt;='Additional Data'!$B$3, "Medium", "High"))</f>
        <v>Medium</v>
      </c>
      <c r="C2113">
        <v>0</v>
      </c>
      <c r="D2113">
        <v>1</v>
      </c>
      <c r="E2113">
        <v>58</v>
      </c>
      <c r="F2113" t="str">
        <f t="shared" si="288"/>
        <v>Mid</v>
      </c>
      <c r="G2113">
        <v>654</v>
      </c>
      <c r="H2113">
        <v>7</v>
      </c>
      <c r="I2113">
        <v>92</v>
      </c>
      <c r="J2113">
        <v>0</v>
      </c>
      <c r="K2113">
        <v>15</v>
      </c>
      <c r="L2113">
        <v>30</v>
      </c>
      <c r="M2113">
        <f>INDEX('Additional Data'!$H$2:$M$2, MATCH(MAX(G2113:L2113), G2113:L2113,0))</f>
        <v>0</v>
      </c>
      <c r="N2113">
        <v>7</v>
      </c>
      <c r="O2113">
        <v>9</v>
      </c>
      <c r="P2113">
        <v>4</v>
      </c>
      <c r="Q2113">
        <v>8</v>
      </c>
      <c r="R2113">
        <v>6</v>
      </c>
      <c r="S2113">
        <v>0</v>
      </c>
      <c r="T2113">
        <v>1</v>
      </c>
      <c r="U2113">
        <v>1</v>
      </c>
      <c r="V2113">
        <v>0</v>
      </c>
      <c r="W2113">
        <v>0</v>
      </c>
      <c r="X2113">
        <v>0</v>
      </c>
      <c r="Y2113">
        <v>3</v>
      </c>
      <c r="Z2113">
        <v>11</v>
      </c>
      <c r="AA2113">
        <v>0</v>
      </c>
      <c r="AB2113">
        <v>47</v>
      </c>
      <c r="AC2113" t="str" cm="1">
        <f t="array" ref="AC2113">_xlfn.IFS(AB2113 &lt; 30, "&lt; 30", AB2113 &lt; 40, "30-39", AB2113 &lt; 50, "40-49", AB2113 &gt;= 50, "50+")</f>
        <v>40-49</v>
      </c>
      <c r="AD2113">
        <v>2322</v>
      </c>
      <c r="AE2113">
        <v>0</v>
      </c>
      <c r="AF2113">
        <v>0</v>
      </c>
      <c r="AG2113">
        <v>1</v>
      </c>
      <c r="AH2113">
        <v>0</v>
      </c>
      <c r="AI2113">
        <v>0</v>
      </c>
      <c r="AJ2113" t="str" cm="1">
        <f t="array" ref="AJ211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11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13">
        <v>0</v>
      </c>
      <c r="AM2113">
        <v>0</v>
      </c>
      <c r="AN2113">
        <v>1</v>
      </c>
      <c r="AO2113">
        <v>0</v>
      </c>
      <c r="AP2113">
        <v>0</v>
      </c>
      <c r="AQ2113" t="str" cm="1">
        <f t="array" ref="AQ211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13" t="str" cm="1">
        <f t="array" ref="AR211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13">
        <v>768</v>
      </c>
      <c r="AT2113">
        <v>738</v>
      </c>
      <c r="AU2113">
        <v>2</v>
      </c>
      <c r="AV2113">
        <v>1</v>
      </c>
      <c r="AW2113" t="s">
        <v>46</v>
      </c>
      <c r="AX2113" t="s">
        <v>11</v>
      </c>
      <c r="AY2113" t="str">
        <f t="shared" si="289"/>
        <v>Web</v>
      </c>
      <c r="AZ2113">
        <v>21</v>
      </c>
      <c r="BA2113" t="s">
        <v>48</v>
      </c>
      <c r="BB2113">
        <f t="shared" si="290"/>
        <v>21</v>
      </c>
      <c r="BC2113">
        <f t="shared" si="291"/>
        <v>798</v>
      </c>
      <c r="BD2113">
        <f t="shared" si="292"/>
        <v>5</v>
      </c>
      <c r="BE2113">
        <f t="shared" si="293"/>
        <v>8</v>
      </c>
      <c r="BF2113">
        <f t="shared" si="294"/>
        <v>6</v>
      </c>
      <c r="BG2113">
        <f t="shared" si="295"/>
        <v>19</v>
      </c>
      <c r="BH2113">
        <f t="shared" si="296"/>
        <v>7</v>
      </c>
      <c r="BI2113" t="str">
        <f>VLOOKUP(BH2113,'Additional Data'!$E$1:$F$12,2,FALSE)</f>
        <v>Loyal Customer</v>
      </c>
      <c r="BJ2113" t="str">
        <f>IF(G2113 &lt;= 'Additional Data'!$Q$2, "Low", IF(G2113 &lt;= 'Additional Data'!$Q$3, "Medium", "High"))</f>
        <v>High</v>
      </c>
      <c r="BK2113" t="str">
        <f>IF(K2113 &lt;= 'Additional Data'!$V$2, "Low", IF(K2113 &lt;= 'Additional Data'!$V$3, "Medium", "High"))</f>
        <v>Medium</v>
      </c>
      <c r="BL2113" t="str">
        <f>IF(L2113 &lt;= 'Additional Data'!$AA$2, "Low", IF(L2113 &lt;= 'Additional Data'!$AA$3, "Medium", "High"))</f>
        <v>Medium</v>
      </c>
      <c r="BM2113">
        <v>2112</v>
      </c>
    </row>
    <row r="2114" spans="1:65" x14ac:dyDescent="0.25">
      <c r="A2114">
        <v>78499</v>
      </c>
      <c r="B2114" t="str">
        <f>IF(A2114 &lt;= 'Additional Data'!$B$2,"Low", IF(A2114 &lt;='Additional Data'!$B$3, "Medium", "High"))</f>
        <v>High</v>
      </c>
      <c r="C2114">
        <v>0</v>
      </c>
      <c r="D2114">
        <v>0</v>
      </c>
      <c r="E2114">
        <v>12</v>
      </c>
      <c r="F2114" t="str">
        <f t="shared" ref="F2114:F2177" si="297">IF(E2114&lt;=7,"Very Recent",IF(E2114&lt;=30,"Recent",IF(E2114&lt;=60,"Mid","Old")))</f>
        <v>Recent</v>
      </c>
      <c r="G2114">
        <v>912</v>
      </c>
      <c r="H2114">
        <v>72</v>
      </c>
      <c r="I2114">
        <v>170</v>
      </c>
      <c r="J2114">
        <v>47</v>
      </c>
      <c r="K2114">
        <v>36</v>
      </c>
      <c r="L2114">
        <v>97</v>
      </c>
      <c r="M2114">
        <f>INDEX('Additional Data'!$H$2:$M$2, MATCH(MAX(G2114:L2114), G2114:L2114,0))</f>
        <v>0</v>
      </c>
      <c r="N2114">
        <v>1</v>
      </c>
      <c r="O2114">
        <v>11</v>
      </c>
      <c r="P2114">
        <v>3</v>
      </c>
      <c r="Q2114">
        <v>4</v>
      </c>
      <c r="R2114">
        <v>4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3</v>
      </c>
      <c r="Z2114">
        <v>11</v>
      </c>
      <c r="AA2114">
        <v>1</v>
      </c>
      <c r="AB2114">
        <v>63</v>
      </c>
      <c r="AC2114" t="str" cm="1">
        <f t="array" ref="AC2114">_xlfn.IFS(AB2114 &lt; 30, "&lt; 30", AB2114 &lt; 40, "30-39", AB2114 &lt; 50, "40-49", AB2114 &gt;= 50, "50+")</f>
        <v>50+</v>
      </c>
      <c r="AD2114">
        <v>2377</v>
      </c>
      <c r="AE2114">
        <v>0</v>
      </c>
      <c r="AF2114">
        <v>0</v>
      </c>
      <c r="AG2114">
        <v>1</v>
      </c>
      <c r="AH2114">
        <v>0</v>
      </c>
      <c r="AI2114">
        <v>0</v>
      </c>
      <c r="AJ2114" t="str" cm="1">
        <f t="array" ref="AJ211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11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14">
        <v>0</v>
      </c>
      <c r="AM2114">
        <v>0</v>
      </c>
      <c r="AN2114">
        <v>1</v>
      </c>
      <c r="AO2114">
        <v>0</v>
      </c>
      <c r="AP2114">
        <v>0</v>
      </c>
      <c r="AQ2114" t="str" cm="1">
        <f t="array" ref="AQ211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14" t="str" cm="1">
        <f t="array" ref="AR211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14">
        <v>1237</v>
      </c>
      <c r="AT2114">
        <v>1140</v>
      </c>
      <c r="AU2114">
        <v>1</v>
      </c>
      <c r="AV2114">
        <v>0</v>
      </c>
      <c r="AW2114" t="s">
        <v>43</v>
      </c>
      <c r="AX2114" t="s">
        <v>11</v>
      </c>
      <c r="AY2114" t="str">
        <f t="shared" ref="AY2114:AY2177" si="298">IF(AND(O2114 &gt;= P2114, O2114 &gt;= Q2114), "Web", IF(AND(P2114 &gt;= O2114, P2114 &gt;= Q2114), "Catalog", "Store"))</f>
        <v>Web</v>
      </c>
      <c r="AZ2114">
        <v>18</v>
      </c>
      <c r="BA2114" t="s">
        <v>48</v>
      </c>
      <c r="BB2114">
        <f t="shared" ref="BB2114:BB2177" si="299">SUM(O2114:Q2114)</f>
        <v>18</v>
      </c>
      <c r="BC2114">
        <f t="shared" ref="BC2114:BC2177" si="300">SUM(G2114:L2114)</f>
        <v>1334</v>
      </c>
      <c r="BD2114">
        <f t="shared" ref="BD2114:BD2177" si="301">(1-_xlfn.PERCENTRANK.INC($E:$E,E2114,1))*10</f>
        <v>9</v>
      </c>
      <c r="BE2114">
        <f t="shared" ref="BE2114:BE2177" si="302">_xlfn.PERCENTRANK.INC($BB:$BB,BB2114,1)*10</f>
        <v>7</v>
      </c>
      <c r="BF2114">
        <f t="shared" ref="BF2114:BF2177" si="303">_xlfn.PERCENTRANK.INC($BC:$BC,BC2114,1)*10</f>
        <v>8</v>
      </c>
      <c r="BG2114">
        <f t="shared" ref="BG2114:BG2177" si="304">SUM(BD2114:BF2114)</f>
        <v>24</v>
      </c>
      <c r="BH2114">
        <f t="shared" ref="BH2114:BH2177" si="305">_xlfn.PERCENTRANK.INC($BG:$BG,BG2114,1)*10</f>
        <v>9</v>
      </c>
      <c r="BI2114" t="str">
        <f>VLOOKUP(BH2114,'Additional Data'!$E$1:$F$12,2,FALSE)</f>
        <v>Top Customer</v>
      </c>
      <c r="BJ2114" t="str">
        <f>IF(G2114 &lt;= 'Additional Data'!$Q$2, "Low", IF(G2114 &lt;= 'Additional Data'!$Q$3, "Medium", "High"))</f>
        <v>High</v>
      </c>
      <c r="BK2114" t="str">
        <f>IF(K2114 &lt;= 'Additional Data'!$V$2, "Low", IF(K2114 &lt;= 'Additional Data'!$V$3, "Medium", "High"))</f>
        <v>High</v>
      </c>
      <c r="BL2114" t="str">
        <f>IF(L2114 &lt;= 'Additional Data'!$AA$2, "Low", IF(L2114 &lt;= 'Additional Data'!$AA$3, "Medium", "High"))</f>
        <v>High</v>
      </c>
      <c r="BM2114">
        <v>2113</v>
      </c>
    </row>
    <row r="2115" spans="1:65" x14ac:dyDescent="0.25">
      <c r="A2115">
        <v>29732</v>
      </c>
      <c r="B2115" t="str">
        <f>IF(A2115 &lt;= 'Additional Data'!$B$2,"Low", IF(A2115 &lt;='Additional Data'!$B$3, "Medium", "High"))</f>
        <v>Low</v>
      </c>
      <c r="C2115">
        <v>1</v>
      </c>
      <c r="D2115">
        <v>0</v>
      </c>
      <c r="E2115">
        <v>23</v>
      </c>
      <c r="F2115" t="str">
        <f t="shared" si="297"/>
        <v>Recent</v>
      </c>
      <c r="G2115">
        <v>25</v>
      </c>
      <c r="H2115">
        <v>0</v>
      </c>
      <c r="I2115">
        <v>8</v>
      </c>
      <c r="J2115">
        <v>0</v>
      </c>
      <c r="K2115">
        <v>1</v>
      </c>
      <c r="L2115">
        <v>4</v>
      </c>
      <c r="M2115">
        <f>INDEX('Additional Data'!$H$2:$M$2, MATCH(MAX(G2115:L2115), G2115:L2115,0))</f>
        <v>0</v>
      </c>
      <c r="N2115">
        <v>1</v>
      </c>
      <c r="O2115">
        <v>2</v>
      </c>
      <c r="P2115">
        <v>0</v>
      </c>
      <c r="Q2115">
        <v>2</v>
      </c>
      <c r="R2115">
        <v>9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3</v>
      </c>
      <c r="Z2115">
        <v>11</v>
      </c>
      <c r="AA2115">
        <v>0</v>
      </c>
      <c r="AB2115">
        <v>49</v>
      </c>
      <c r="AC2115" t="str" cm="1">
        <f t="array" ref="AC2115">_xlfn.IFS(AB2115 &lt; 30, "&lt; 30", AB2115 &lt; 40, "30-39", AB2115 &lt; 50, "40-49", AB2115 &gt;= 50, "50+")</f>
        <v>40-49</v>
      </c>
      <c r="AD2115">
        <v>2255</v>
      </c>
      <c r="AE2115">
        <v>0</v>
      </c>
      <c r="AF2115">
        <v>0</v>
      </c>
      <c r="AG2115">
        <v>0</v>
      </c>
      <c r="AH2115">
        <v>1</v>
      </c>
      <c r="AI2115">
        <v>0</v>
      </c>
      <c r="AJ2115" t="str" cm="1">
        <f t="array" ref="AJ211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11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15">
        <v>0</v>
      </c>
      <c r="AM2115">
        <v>0</v>
      </c>
      <c r="AN2115">
        <v>0</v>
      </c>
      <c r="AO2115">
        <v>0</v>
      </c>
      <c r="AP2115">
        <v>1</v>
      </c>
      <c r="AQ2115" t="str" cm="1">
        <f t="array" ref="AQ211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115" t="str" cm="1">
        <f t="array" ref="AR211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15">
        <v>34</v>
      </c>
      <c r="AT2115">
        <v>30</v>
      </c>
      <c r="AU2115">
        <v>0</v>
      </c>
      <c r="AV2115">
        <v>1</v>
      </c>
      <c r="AW2115" t="s">
        <v>45</v>
      </c>
      <c r="AX2115" t="s">
        <v>11</v>
      </c>
      <c r="AY2115" t="str">
        <f t="shared" si="298"/>
        <v>Web</v>
      </c>
      <c r="AZ2115">
        <v>4</v>
      </c>
      <c r="BA2115" t="s">
        <v>44</v>
      </c>
      <c r="BB2115">
        <f t="shared" si="299"/>
        <v>4</v>
      </c>
      <c r="BC2115">
        <f t="shared" si="300"/>
        <v>38</v>
      </c>
      <c r="BD2115">
        <f t="shared" si="301"/>
        <v>8</v>
      </c>
      <c r="BE2115">
        <f t="shared" si="302"/>
        <v>0</v>
      </c>
      <c r="BF2115">
        <f t="shared" si="303"/>
        <v>1</v>
      </c>
      <c r="BG2115">
        <f t="shared" si="304"/>
        <v>9</v>
      </c>
      <c r="BH2115">
        <f t="shared" si="305"/>
        <v>2</v>
      </c>
      <c r="BI2115" t="str">
        <f>VLOOKUP(BH2115,'Additional Data'!$E$1:$F$12,2,FALSE)</f>
        <v>Churned Customer</v>
      </c>
      <c r="BJ2115" t="str">
        <f>IF(G2115 &lt;= 'Additional Data'!$Q$2, "Low", IF(G2115 &lt;= 'Additional Data'!$Q$3, "Medium", "High"))</f>
        <v>Medium</v>
      </c>
      <c r="BK2115" t="str">
        <f>IF(K2115 &lt;= 'Additional Data'!$V$2, "Low", IF(K2115 &lt;= 'Additional Data'!$V$3, "Medium", "High"))</f>
        <v>Low</v>
      </c>
      <c r="BL2115" t="str">
        <f>IF(L2115 &lt;= 'Additional Data'!$AA$2, "Low", IF(L2115 &lt;= 'Additional Data'!$AA$3, "Medium", "High"))</f>
        <v>Low</v>
      </c>
      <c r="BM2115">
        <v>2114</v>
      </c>
    </row>
    <row r="2116" spans="1:65" x14ac:dyDescent="0.25">
      <c r="A2116">
        <v>41275</v>
      </c>
      <c r="B2116" t="str">
        <f>IF(A2116 &lt;= 'Additional Data'!$B$2,"Low", IF(A2116 &lt;='Additional Data'!$B$3, "Medium", "High"))</f>
        <v>Medium</v>
      </c>
      <c r="C2116">
        <v>1</v>
      </c>
      <c r="D2116">
        <v>2</v>
      </c>
      <c r="E2116">
        <v>33</v>
      </c>
      <c r="F2116" t="str">
        <f t="shared" si="297"/>
        <v>Mid</v>
      </c>
      <c r="G2116">
        <v>24</v>
      </c>
      <c r="H2116">
        <v>4</v>
      </c>
      <c r="I2116">
        <v>22</v>
      </c>
      <c r="J2116">
        <v>0</v>
      </c>
      <c r="K2116">
        <v>2</v>
      </c>
      <c r="L2116">
        <v>9</v>
      </c>
      <c r="M2116">
        <f>INDEX('Additional Data'!$H$2:$M$2, MATCH(MAX(G2116:L2116), G2116:L2116,0))</f>
        <v>0</v>
      </c>
      <c r="N2116">
        <v>4</v>
      </c>
      <c r="O2116">
        <v>3</v>
      </c>
      <c r="P2116">
        <v>1</v>
      </c>
      <c r="Q2116">
        <v>3</v>
      </c>
      <c r="R2116">
        <v>5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3</v>
      </c>
      <c r="Z2116">
        <v>11</v>
      </c>
      <c r="AA2116">
        <v>0</v>
      </c>
      <c r="AB2116">
        <v>60</v>
      </c>
      <c r="AC2116" t="str" cm="1">
        <f t="array" ref="AC2116">_xlfn.IFS(AB2116 &lt; 30, "&lt; 30", AB2116 &lt; 40, "30-39", AB2116 &lt; 50, "40-49", AB2116 &gt;= 50, "50+")</f>
        <v>50+</v>
      </c>
      <c r="AD2116">
        <v>2256</v>
      </c>
      <c r="AE2116">
        <v>0</v>
      </c>
      <c r="AF2116">
        <v>0</v>
      </c>
      <c r="AG2116">
        <v>0</v>
      </c>
      <c r="AH2116">
        <v>1</v>
      </c>
      <c r="AI2116">
        <v>0</v>
      </c>
      <c r="AJ2116" t="str" cm="1">
        <f t="array" ref="AJ211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11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16">
        <v>0</v>
      </c>
      <c r="AM2116">
        <v>0</v>
      </c>
      <c r="AN2116">
        <v>0</v>
      </c>
      <c r="AO2116">
        <v>1</v>
      </c>
      <c r="AP2116">
        <v>0</v>
      </c>
      <c r="AQ2116" t="str" cm="1">
        <f t="array" ref="AQ211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116" t="str" cm="1">
        <f t="array" ref="AR211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16">
        <v>52</v>
      </c>
      <c r="AT2116">
        <v>43</v>
      </c>
      <c r="AU2116">
        <v>0</v>
      </c>
      <c r="AV2116">
        <v>3</v>
      </c>
      <c r="AW2116" t="s">
        <v>45</v>
      </c>
      <c r="AX2116" t="s">
        <v>11</v>
      </c>
      <c r="AY2116" t="str">
        <f t="shared" si="298"/>
        <v>Web</v>
      </c>
      <c r="AZ2116">
        <v>7</v>
      </c>
      <c r="BA2116" t="s">
        <v>44</v>
      </c>
      <c r="BB2116">
        <f t="shared" si="299"/>
        <v>7</v>
      </c>
      <c r="BC2116">
        <f t="shared" si="300"/>
        <v>61</v>
      </c>
      <c r="BD2116">
        <f t="shared" si="301"/>
        <v>7</v>
      </c>
      <c r="BE2116">
        <f t="shared" si="302"/>
        <v>3</v>
      </c>
      <c r="BF2116">
        <f t="shared" si="303"/>
        <v>2</v>
      </c>
      <c r="BG2116">
        <f t="shared" si="304"/>
        <v>12</v>
      </c>
      <c r="BH2116">
        <f t="shared" si="305"/>
        <v>3</v>
      </c>
      <c r="BI2116" t="str">
        <f>VLOOKUP(BH2116,'Additional Data'!$E$1:$F$12,2,FALSE)</f>
        <v>At Risk</v>
      </c>
      <c r="BJ2116" t="str">
        <f>IF(G2116 &lt;= 'Additional Data'!$Q$2, "Low", IF(G2116 &lt;= 'Additional Data'!$Q$3, "Medium", "High"))</f>
        <v>Low</v>
      </c>
      <c r="BK2116" t="str">
        <f>IF(K2116 &lt;= 'Additional Data'!$V$2, "Low", IF(K2116 &lt;= 'Additional Data'!$V$3, "Medium", "High"))</f>
        <v>Medium</v>
      </c>
      <c r="BL2116" t="str">
        <f>IF(L2116 &lt;= 'Additional Data'!$AA$2, "Low", IF(L2116 &lt;= 'Additional Data'!$AA$3, "Medium", "High"))</f>
        <v>Low</v>
      </c>
      <c r="BM2116">
        <v>2115</v>
      </c>
    </row>
    <row r="2117" spans="1:65" x14ac:dyDescent="0.25">
      <c r="A2117">
        <v>63516</v>
      </c>
      <c r="B2117" t="str">
        <f>IF(A2117 &lt;= 'Additional Data'!$B$2,"Low", IF(A2117 &lt;='Additional Data'!$B$3, "Medium", "High"))</f>
        <v>Medium</v>
      </c>
      <c r="C2117">
        <v>1</v>
      </c>
      <c r="D2117">
        <v>1</v>
      </c>
      <c r="E2117">
        <v>30</v>
      </c>
      <c r="F2117" t="str">
        <f t="shared" si="297"/>
        <v>Recent</v>
      </c>
      <c r="G2117">
        <v>141</v>
      </c>
      <c r="H2117">
        <v>11</v>
      </c>
      <c r="I2117">
        <v>114</v>
      </c>
      <c r="J2117">
        <v>15</v>
      </c>
      <c r="K2117">
        <v>14</v>
      </c>
      <c r="L2117">
        <v>5</v>
      </c>
      <c r="M2117">
        <f>INDEX('Additional Data'!$H$2:$M$2, MATCH(MAX(G2117:L2117), G2117:L2117,0))</f>
        <v>0</v>
      </c>
      <c r="N2117">
        <v>4</v>
      </c>
      <c r="O2117">
        <v>4</v>
      </c>
      <c r="P2117">
        <v>1</v>
      </c>
      <c r="Q2117">
        <v>7</v>
      </c>
      <c r="R2117">
        <v>5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3</v>
      </c>
      <c r="Z2117">
        <v>11</v>
      </c>
      <c r="AA2117">
        <v>0</v>
      </c>
      <c r="AB2117">
        <v>47</v>
      </c>
      <c r="AC2117" t="str" cm="1">
        <f t="array" ref="AC2117">_xlfn.IFS(AB2117 &lt; 30, "&lt; 30", AB2117 &lt; 40, "30-39", AB2117 &lt; 50, "40-49", AB2117 &gt;= 50, "50+")</f>
        <v>40-49</v>
      </c>
      <c r="AD2117">
        <v>2517</v>
      </c>
      <c r="AE2117">
        <v>0</v>
      </c>
      <c r="AF2117">
        <v>0</v>
      </c>
      <c r="AG2117">
        <v>0</v>
      </c>
      <c r="AH2117">
        <v>1</v>
      </c>
      <c r="AI2117">
        <v>0</v>
      </c>
      <c r="AJ2117" t="str" cm="1">
        <f t="array" ref="AJ211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11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17">
        <v>0</v>
      </c>
      <c r="AM2117">
        <v>0</v>
      </c>
      <c r="AN2117">
        <v>0</v>
      </c>
      <c r="AO2117">
        <v>0</v>
      </c>
      <c r="AP2117">
        <v>1</v>
      </c>
      <c r="AQ2117" t="str" cm="1">
        <f t="array" ref="AQ211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117" t="str" cm="1">
        <f t="array" ref="AR211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17">
        <v>295</v>
      </c>
      <c r="AT2117">
        <v>290</v>
      </c>
      <c r="AU2117">
        <v>0</v>
      </c>
      <c r="AV2117">
        <v>2</v>
      </c>
      <c r="AW2117" t="s">
        <v>47</v>
      </c>
      <c r="AX2117" t="s">
        <v>13</v>
      </c>
      <c r="AY2117" t="str">
        <f t="shared" si="298"/>
        <v>Store</v>
      </c>
      <c r="AZ2117">
        <v>12</v>
      </c>
      <c r="BA2117" t="s">
        <v>44</v>
      </c>
      <c r="BB2117">
        <f t="shared" si="299"/>
        <v>12</v>
      </c>
      <c r="BC2117">
        <f t="shared" si="300"/>
        <v>300</v>
      </c>
      <c r="BD2117">
        <f t="shared" si="301"/>
        <v>7</v>
      </c>
      <c r="BE2117">
        <f t="shared" si="302"/>
        <v>4</v>
      </c>
      <c r="BF2117">
        <f t="shared" si="303"/>
        <v>4</v>
      </c>
      <c r="BG2117">
        <f t="shared" si="304"/>
        <v>15</v>
      </c>
      <c r="BH2117">
        <f t="shared" si="305"/>
        <v>4</v>
      </c>
      <c r="BI2117" t="str">
        <f>VLOOKUP(BH2117,'Additional Data'!$E$1:$F$12,2,FALSE)</f>
        <v>At Risk</v>
      </c>
      <c r="BJ2117" t="str">
        <f>IF(G2117 &lt;= 'Additional Data'!$Q$2, "Low", IF(G2117 &lt;= 'Additional Data'!$Q$3, "Medium", "High"))</f>
        <v>Medium</v>
      </c>
      <c r="BK2117" t="str">
        <f>IF(K2117 &lt;= 'Additional Data'!$V$2, "Low", IF(K2117 &lt;= 'Additional Data'!$V$3, "Medium", "High"))</f>
        <v>Medium</v>
      </c>
      <c r="BL2117" t="str">
        <f>IF(L2117 &lt;= 'Additional Data'!$AA$2, "Low", IF(L2117 &lt;= 'Additional Data'!$AA$3, "Medium", "High"))</f>
        <v>Low</v>
      </c>
      <c r="BM2117">
        <v>2116</v>
      </c>
    </row>
    <row r="2118" spans="1:65" x14ac:dyDescent="0.25">
      <c r="A2118">
        <v>42769</v>
      </c>
      <c r="B2118" t="str">
        <f>IF(A2118 &lt;= 'Additional Data'!$B$2,"Low", IF(A2118 &lt;='Additional Data'!$B$3, "Medium", "High"))</f>
        <v>Medium</v>
      </c>
      <c r="C2118">
        <v>0</v>
      </c>
      <c r="D2118">
        <v>1</v>
      </c>
      <c r="E2118">
        <v>15</v>
      </c>
      <c r="F2118" t="str">
        <f t="shared" si="297"/>
        <v>Recent</v>
      </c>
      <c r="G2118">
        <v>71</v>
      </c>
      <c r="H2118">
        <v>0</v>
      </c>
      <c r="I2118">
        <v>13</v>
      </c>
      <c r="J2118">
        <v>3</v>
      </c>
      <c r="K2118">
        <v>1</v>
      </c>
      <c r="L2118">
        <v>0</v>
      </c>
      <c r="M2118">
        <f>INDEX('Additional Data'!$H$2:$M$2, MATCH(MAX(G2118:L2118), G2118:L2118,0))</f>
        <v>0</v>
      </c>
      <c r="N2118">
        <v>2</v>
      </c>
      <c r="O2118">
        <v>1</v>
      </c>
      <c r="P2118">
        <v>1</v>
      </c>
      <c r="Q2118">
        <v>4</v>
      </c>
      <c r="R2118">
        <v>4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3</v>
      </c>
      <c r="Z2118">
        <v>11</v>
      </c>
      <c r="AA2118">
        <v>0</v>
      </c>
      <c r="AB2118">
        <v>58</v>
      </c>
      <c r="AC2118" t="str" cm="1">
        <f t="array" ref="AC2118">_xlfn.IFS(AB2118 &lt; 30, "&lt; 30", AB2118 &lt; 40, "30-39", AB2118 &lt; 50, "40-49", AB2118 &gt;= 50, "50+")</f>
        <v>50+</v>
      </c>
      <c r="AD2118">
        <v>2419</v>
      </c>
      <c r="AE2118">
        <v>0</v>
      </c>
      <c r="AF2118">
        <v>1</v>
      </c>
      <c r="AG2118">
        <v>0</v>
      </c>
      <c r="AH2118">
        <v>0</v>
      </c>
      <c r="AI2118">
        <v>0</v>
      </c>
      <c r="AJ2118" t="str" cm="1">
        <f t="array" ref="AJ211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1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18">
        <v>0</v>
      </c>
      <c r="AM2118">
        <v>0</v>
      </c>
      <c r="AN2118">
        <v>0</v>
      </c>
      <c r="AO2118">
        <v>0</v>
      </c>
      <c r="AP2118">
        <v>1</v>
      </c>
      <c r="AQ2118" t="str" cm="1">
        <f t="array" ref="AQ211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118" t="str" cm="1">
        <f t="array" ref="AR211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18">
        <v>88</v>
      </c>
      <c r="AT2118">
        <v>88</v>
      </c>
      <c r="AU2118">
        <v>0</v>
      </c>
      <c r="AV2118">
        <v>1</v>
      </c>
      <c r="AW2118" t="s">
        <v>47</v>
      </c>
      <c r="AX2118" t="s">
        <v>13</v>
      </c>
      <c r="AY2118" t="str">
        <f t="shared" si="298"/>
        <v>Store</v>
      </c>
      <c r="AZ2118">
        <v>6</v>
      </c>
      <c r="BA2118" t="s">
        <v>44</v>
      </c>
      <c r="BB2118">
        <f t="shared" si="299"/>
        <v>6</v>
      </c>
      <c r="BC2118">
        <f t="shared" si="300"/>
        <v>88</v>
      </c>
      <c r="BD2118">
        <f t="shared" si="301"/>
        <v>9</v>
      </c>
      <c r="BE2118">
        <f t="shared" si="302"/>
        <v>2</v>
      </c>
      <c r="BF2118">
        <f t="shared" si="303"/>
        <v>2</v>
      </c>
      <c r="BG2118">
        <f t="shared" si="304"/>
        <v>13</v>
      </c>
      <c r="BH2118">
        <f t="shared" si="305"/>
        <v>3</v>
      </c>
      <c r="BI2118" t="str">
        <f>VLOOKUP(BH2118,'Additional Data'!$E$1:$F$12,2,FALSE)</f>
        <v>At Risk</v>
      </c>
      <c r="BJ2118" t="str">
        <f>IF(G2118 &lt;= 'Additional Data'!$Q$2, "Low", IF(G2118 &lt;= 'Additional Data'!$Q$3, "Medium", "High"))</f>
        <v>Medium</v>
      </c>
      <c r="BK2118" t="str">
        <f>IF(K2118 &lt;= 'Additional Data'!$V$2, "Low", IF(K2118 &lt;= 'Additional Data'!$V$3, "Medium", "High"))</f>
        <v>Low</v>
      </c>
      <c r="BL2118" t="str">
        <f>IF(L2118 &lt;= 'Additional Data'!$AA$2, "Low", IF(L2118 &lt;= 'Additional Data'!$AA$3, "Medium", "High"))</f>
        <v>Low</v>
      </c>
      <c r="BM2118">
        <v>2117</v>
      </c>
    </row>
    <row r="2119" spans="1:65" x14ac:dyDescent="0.25">
      <c r="A2119">
        <v>49572</v>
      </c>
      <c r="B2119" t="str">
        <f>IF(A2119 &lt;= 'Additional Data'!$B$2,"Low", IF(A2119 &lt;='Additional Data'!$B$3, "Medium", "High"))</f>
        <v>Medium</v>
      </c>
      <c r="C2119">
        <v>1</v>
      </c>
      <c r="D2119">
        <v>1</v>
      </c>
      <c r="E2119">
        <v>25</v>
      </c>
      <c r="F2119" t="str">
        <f t="shared" si="297"/>
        <v>Recent</v>
      </c>
      <c r="G2119">
        <v>35</v>
      </c>
      <c r="H2119">
        <v>1</v>
      </c>
      <c r="I2119">
        <v>16</v>
      </c>
      <c r="J2119">
        <v>0</v>
      </c>
      <c r="K2119">
        <v>1</v>
      </c>
      <c r="L2119">
        <v>1</v>
      </c>
      <c r="M2119">
        <f>INDEX('Additional Data'!$H$2:$M$2, MATCH(MAX(G2119:L2119), G2119:L2119,0))</f>
        <v>0</v>
      </c>
      <c r="N2119">
        <v>2</v>
      </c>
      <c r="O2119">
        <v>2</v>
      </c>
      <c r="P2119">
        <v>0</v>
      </c>
      <c r="Q2119">
        <v>3</v>
      </c>
      <c r="R2119">
        <v>7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3</v>
      </c>
      <c r="Z2119">
        <v>11</v>
      </c>
      <c r="AA2119">
        <v>0</v>
      </c>
      <c r="AB2119">
        <v>62</v>
      </c>
      <c r="AC2119" t="str" cm="1">
        <f t="array" ref="AC2119">_xlfn.IFS(AB2119 &lt; 30, "&lt; 30", AB2119 &lt; 40, "30-39", AB2119 &lt; 50, "40-49", AB2119 &gt;= 50, "50+")</f>
        <v>50+</v>
      </c>
      <c r="AD2119">
        <v>2355</v>
      </c>
      <c r="AE2119">
        <v>0</v>
      </c>
      <c r="AF2119">
        <v>1</v>
      </c>
      <c r="AG2119">
        <v>0</v>
      </c>
      <c r="AH2119">
        <v>0</v>
      </c>
      <c r="AI2119">
        <v>0</v>
      </c>
      <c r="AJ2119" t="str" cm="1">
        <f t="array" ref="AJ211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1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19">
        <v>0</v>
      </c>
      <c r="AM2119">
        <v>0</v>
      </c>
      <c r="AN2119">
        <v>0</v>
      </c>
      <c r="AO2119">
        <v>1</v>
      </c>
      <c r="AP2119">
        <v>0</v>
      </c>
      <c r="AQ2119" t="str" cm="1">
        <f t="array" ref="AQ211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119" t="str" cm="1">
        <f t="array" ref="AR211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19">
        <v>53</v>
      </c>
      <c r="AT2119">
        <v>52</v>
      </c>
      <c r="AU2119">
        <v>0</v>
      </c>
      <c r="AV2119">
        <v>2</v>
      </c>
      <c r="AW2119" t="s">
        <v>45</v>
      </c>
      <c r="AX2119" t="s">
        <v>13</v>
      </c>
      <c r="AY2119" t="str">
        <f t="shared" si="298"/>
        <v>Store</v>
      </c>
      <c r="AZ2119">
        <v>5</v>
      </c>
      <c r="BA2119" t="s">
        <v>44</v>
      </c>
      <c r="BB2119">
        <f t="shared" si="299"/>
        <v>5</v>
      </c>
      <c r="BC2119">
        <f t="shared" si="300"/>
        <v>54</v>
      </c>
      <c r="BD2119">
        <f t="shared" si="301"/>
        <v>8</v>
      </c>
      <c r="BE2119">
        <f t="shared" si="302"/>
        <v>1</v>
      </c>
      <c r="BF2119">
        <f t="shared" si="303"/>
        <v>1</v>
      </c>
      <c r="BG2119">
        <f t="shared" si="304"/>
        <v>10</v>
      </c>
      <c r="BH2119">
        <f t="shared" si="305"/>
        <v>2</v>
      </c>
      <c r="BI2119" t="str">
        <f>VLOOKUP(BH2119,'Additional Data'!$E$1:$F$12,2,FALSE)</f>
        <v>Churned Customer</v>
      </c>
      <c r="BJ2119" t="str">
        <f>IF(G2119 &lt;= 'Additional Data'!$Q$2, "Low", IF(G2119 &lt;= 'Additional Data'!$Q$3, "Medium", "High"))</f>
        <v>Medium</v>
      </c>
      <c r="BK2119" t="str">
        <f>IF(K2119 &lt;= 'Additional Data'!$V$2, "Low", IF(K2119 &lt;= 'Additional Data'!$V$3, "Medium", "High"))</f>
        <v>Low</v>
      </c>
      <c r="BL2119" t="str">
        <f>IF(L2119 &lt;= 'Additional Data'!$AA$2, "Low", IF(L2119 &lt;= 'Additional Data'!$AA$3, "Medium", "High"))</f>
        <v>Low</v>
      </c>
      <c r="BM2119">
        <v>2118</v>
      </c>
    </row>
    <row r="2120" spans="1:65" x14ac:dyDescent="0.25">
      <c r="A2120">
        <v>69209</v>
      </c>
      <c r="B2120" t="str">
        <f>IF(A2120 &lt;= 'Additional Data'!$B$2,"Low", IF(A2120 &lt;='Additional Data'!$B$3, "Medium", "High"))</f>
        <v>High</v>
      </c>
      <c r="C2120">
        <v>0</v>
      </c>
      <c r="D2120">
        <v>0</v>
      </c>
      <c r="E2120">
        <v>4</v>
      </c>
      <c r="F2120" t="str">
        <f t="shared" si="297"/>
        <v>Very Recent</v>
      </c>
      <c r="G2120">
        <v>496</v>
      </c>
      <c r="H2120">
        <v>32</v>
      </c>
      <c r="I2120">
        <v>849</v>
      </c>
      <c r="J2120">
        <v>229</v>
      </c>
      <c r="K2120">
        <v>48</v>
      </c>
      <c r="L2120">
        <v>128</v>
      </c>
      <c r="M2120">
        <f>INDEX('Additional Data'!$H$2:$M$2, MATCH(MAX(G2120:L2120), G2120:L2120,0))</f>
        <v>0</v>
      </c>
      <c r="N2120">
        <v>2</v>
      </c>
      <c r="O2120">
        <v>5</v>
      </c>
      <c r="P2120">
        <v>3</v>
      </c>
      <c r="Q2120">
        <v>6</v>
      </c>
      <c r="R2120">
        <v>4</v>
      </c>
      <c r="S2120">
        <v>0</v>
      </c>
      <c r="T2120">
        <v>0</v>
      </c>
      <c r="U2120">
        <v>0</v>
      </c>
      <c r="V2120">
        <v>1</v>
      </c>
      <c r="W2120">
        <v>0</v>
      </c>
      <c r="X2120">
        <v>0</v>
      </c>
      <c r="Y2120">
        <v>3</v>
      </c>
      <c r="Z2120">
        <v>11</v>
      </c>
      <c r="AA2120">
        <v>0</v>
      </c>
      <c r="AB2120">
        <v>48</v>
      </c>
      <c r="AC2120" t="str" cm="1">
        <f t="array" ref="AC2120">_xlfn.IFS(AB2120 &lt; 30, "&lt; 30", AB2120 &lt; 40, "30-39", AB2120 &lt; 50, "40-49", AB2120 &gt;= 50, "50+")</f>
        <v>40-49</v>
      </c>
      <c r="AD2120">
        <v>2809</v>
      </c>
      <c r="AE2120">
        <v>0</v>
      </c>
      <c r="AF2120">
        <v>1</v>
      </c>
      <c r="AG2120">
        <v>0</v>
      </c>
      <c r="AH2120">
        <v>0</v>
      </c>
      <c r="AI2120">
        <v>0</v>
      </c>
      <c r="AJ2120" t="str" cm="1">
        <f t="array" ref="AJ212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2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20">
        <v>0</v>
      </c>
      <c r="AM2120">
        <v>0</v>
      </c>
      <c r="AN2120">
        <v>1</v>
      </c>
      <c r="AO2120">
        <v>0</v>
      </c>
      <c r="AP2120">
        <v>0</v>
      </c>
      <c r="AQ2120" t="str" cm="1">
        <f t="array" ref="AQ212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20" t="str" cm="1">
        <f t="array" ref="AR212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20">
        <v>1654</v>
      </c>
      <c r="AT2120">
        <v>1526</v>
      </c>
      <c r="AU2120">
        <v>1</v>
      </c>
      <c r="AV2120">
        <v>0</v>
      </c>
      <c r="AW2120" t="s">
        <v>43</v>
      </c>
      <c r="AX2120" t="s">
        <v>13</v>
      </c>
      <c r="AY2120" t="str">
        <f t="shared" si="298"/>
        <v>Store</v>
      </c>
      <c r="AZ2120">
        <v>14</v>
      </c>
      <c r="BA2120" t="s">
        <v>48</v>
      </c>
      <c r="BB2120">
        <f t="shared" si="299"/>
        <v>14</v>
      </c>
      <c r="BC2120">
        <f t="shared" si="300"/>
        <v>1782</v>
      </c>
      <c r="BD2120">
        <f t="shared" si="301"/>
        <v>10</v>
      </c>
      <c r="BE2120">
        <f t="shared" si="302"/>
        <v>5</v>
      </c>
      <c r="BF2120">
        <f t="shared" si="303"/>
        <v>9</v>
      </c>
      <c r="BG2120">
        <f t="shared" si="304"/>
        <v>24</v>
      </c>
      <c r="BH2120">
        <f t="shared" si="305"/>
        <v>9</v>
      </c>
      <c r="BI2120" t="str">
        <f>VLOOKUP(BH2120,'Additional Data'!$E$1:$F$12,2,FALSE)</f>
        <v>Top Customer</v>
      </c>
      <c r="BJ2120" t="str">
        <f>IF(G2120 &lt;= 'Additional Data'!$Q$2, "Low", IF(G2120 &lt;= 'Additional Data'!$Q$3, "Medium", "High"))</f>
        <v>Medium</v>
      </c>
      <c r="BK2120" t="str">
        <f>IF(K2120 &lt;= 'Additional Data'!$V$2, "Low", IF(K2120 &lt;= 'Additional Data'!$V$3, "Medium", "High"))</f>
        <v>High</v>
      </c>
      <c r="BL2120" t="str">
        <f>IF(L2120 &lt;= 'Additional Data'!$AA$2, "Low", IF(L2120 &lt;= 'Additional Data'!$AA$3, "Medium", "High"))</f>
        <v>High</v>
      </c>
      <c r="BM2120">
        <v>2119</v>
      </c>
    </row>
    <row r="2121" spans="1:65" x14ac:dyDescent="0.25">
      <c r="A2121">
        <v>17148</v>
      </c>
      <c r="B2121" t="str">
        <f>IF(A2121 &lt;= 'Additional Data'!$B$2,"Low", IF(A2121 &lt;='Additional Data'!$B$3, "Medium", "High"))</f>
        <v>Low</v>
      </c>
      <c r="C2121">
        <v>1</v>
      </c>
      <c r="D2121">
        <v>0</v>
      </c>
      <c r="E2121">
        <v>80</v>
      </c>
      <c r="F2121" t="str">
        <f t="shared" si="297"/>
        <v>Old</v>
      </c>
      <c r="G2121">
        <v>9</v>
      </c>
      <c r="H2121">
        <v>9</v>
      </c>
      <c r="I2121">
        <v>11</v>
      </c>
      <c r="J2121">
        <v>13</v>
      </c>
      <c r="K2121">
        <v>10</v>
      </c>
      <c r="L2121">
        <v>16</v>
      </c>
      <c r="M2121">
        <f>INDEX('Additional Data'!$H$2:$M$2, MATCH(MAX(G2121:L2121), G2121:L2121,0))</f>
        <v>0</v>
      </c>
      <c r="N2121">
        <v>4</v>
      </c>
      <c r="O2121">
        <v>3</v>
      </c>
      <c r="P2121">
        <v>1</v>
      </c>
      <c r="Q2121">
        <v>3</v>
      </c>
      <c r="R2121">
        <v>8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3</v>
      </c>
      <c r="Z2121">
        <v>11</v>
      </c>
      <c r="AA2121">
        <v>0</v>
      </c>
      <c r="AB2121">
        <v>44</v>
      </c>
      <c r="AC2121" t="str" cm="1">
        <f t="array" ref="AC2121">_xlfn.IFS(AB2121 &lt; 30, "&lt; 30", AB2121 &lt; 40, "30-39", AB2121 &lt; 50, "40-49", AB2121 &gt;= 50, "50+")</f>
        <v>40-49</v>
      </c>
      <c r="AD2121">
        <v>2311</v>
      </c>
      <c r="AE2121">
        <v>0</v>
      </c>
      <c r="AF2121">
        <v>1</v>
      </c>
      <c r="AG2121">
        <v>0</v>
      </c>
      <c r="AH2121">
        <v>0</v>
      </c>
      <c r="AI2121">
        <v>0</v>
      </c>
      <c r="AJ2121" t="str" cm="1">
        <f t="array" ref="AJ212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2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21">
        <v>0</v>
      </c>
      <c r="AM2121">
        <v>0</v>
      </c>
      <c r="AN2121">
        <v>1</v>
      </c>
      <c r="AO2121">
        <v>0</v>
      </c>
      <c r="AP2121">
        <v>0</v>
      </c>
      <c r="AQ2121" t="str" cm="1">
        <f t="array" ref="AQ212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21" t="str" cm="1">
        <f t="array" ref="AR212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21">
        <v>52</v>
      </c>
      <c r="AT2121">
        <v>36</v>
      </c>
      <c r="AU2121">
        <v>0</v>
      </c>
      <c r="AV2121">
        <v>1</v>
      </c>
      <c r="AW2121" t="s">
        <v>45</v>
      </c>
      <c r="AX2121" t="s">
        <v>11</v>
      </c>
      <c r="AY2121" t="str">
        <f t="shared" si="298"/>
        <v>Web</v>
      </c>
      <c r="AZ2121">
        <v>7</v>
      </c>
      <c r="BA2121" t="s">
        <v>44</v>
      </c>
      <c r="BB2121">
        <f t="shared" si="299"/>
        <v>7</v>
      </c>
      <c r="BC2121">
        <f t="shared" si="300"/>
        <v>68</v>
      </c>
      <c r="BD2121">
        <f t="shared" si="301"/>
        <v>1.9999999999999996</v>
      </c>
      <c r="BE2121">
        <f t="shared" si="302"/>
        <v>3</v>
      </c>
      <c r="BF2121">
        <f t="shared" si="303"/>
        <v>2</v>
      </c>
      <c r="BG2121">
        <f t="shared" si="304"/>
        <v>7</v>
      </c>
      <c r="BH2121">
        <f t="shared" si="305"/>
        <v>1</v>
      </c>
      <c r="BI2121" t="str">
        <f>VLOOKUP(BH2121,'Additional Data'!$E$1:$F$12,2,FALSE)</f>
        <v>Churned Customer</v>
      </c>
      <c r="BJ2121" t="str">
        <f>IF(G2121 &lt;= 'Additional Data'!$Q$2, "Low", IF(G2121 &lt;= 'Additional Data'!$Q$3, "Medium", "High"))</f>
        <v>Low</v>
      </c>
      <c r="BK2121" t="str">
        <f>IF(K2121 &lt;= 'Additional Data'!$V$2, "Low", IF(K2121 &lt;= 'Additional Data'!$V$3, "Medium", "High"))</f>
        <v>Medium</v>
      </c>
      <c r="BL2121" t="str">
        <f>IF(L2121 &lt;= 'Additional Data'!$AA$2, "Low", IF(L2121 &lt;= 'Additional Data'!$AA$3, "Medium", "High"))</f>
        <v>Medium</v>
      </c>
      <c r="BM2121">
        <v>2120</v>
      </c>
    </row>
    <row r="2122" spans="1:65" x14ac:dyDescent="0.25">
      <c r="A2122">
        <v>40590</v>
      </c>
      <c r="B2122" t="str">
        <f>IF(A2122 &lt;= 'Additional Data'!$B$2,"Low", IF(A2122 &lt;='Additional Data'!$B$3, "Medium", "High"))</f>
        <v>Medium</v>
      </c>
      <c r="C2122">
        <v>1</v>
      </c>
      <c r="D2122">
        <v>1</v>
      </c>
      <c r="E2122">
        <v>30</v>
      </c>
      <c r="F2122" t="str">
        <f t="shared" si="297"/>
        <v>Recent</v>
      </c>
      <c r="G2122">
        <v>154</v>
      </c>
      <c r="H2122">
        <v>0</v>
      </c>
      <c r="I2122">
        <v>50</v>
      </c>
      <c r="J2122">
        <v>6</v>
      </c>
      <c r="K2122">
        <v>11</v>
      </c>
      <c r="L2122">
        <v>37</v>
      </c>
      <c r="M2122">
        <f>INDEX('Additional Data'!$H$2:$M$2, MATCH(MAX(G2122:L2122), G2122:L2122,0))</f>
        <v>0</v>
      </c>
      <c r="N2122">
        <v>5</v>
      </c>
      <c r="O2122">
        <v>3</v>
      </c>
      <c r="P2122">
        <v>4</v>
      </c>
      <c r="Q2122">
        <v>3</v>
      </c>
      <c r="R2122">
        <v>6</v>
      </c>
      <c r="S2122">
        <v>1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3</v>
      </c>
      <c r="Z2122">
        <v>11</v>
      </c>
      <c r="AA2122">
        <v>0</v>
      </c>
      <c r="AB2122">
        <v>51</v>
      </c>
      <c r="AC2122" t="str" cm="1">
        <f t="array" ref="AC2122">_xlfn.IFS(AB2122 &lt; 30, "&lt; 30", AB2122 &lt; 40, "30-39", AB2122 &lt; 50, "40-49", AB2122 &gt;= 50, "50+")</f>
        <v>50+</v>
      </c>
      <c r="AD2122">
        <v>2429</v>
      </c>
      <c r="AE2122">
        <v>0</v>
      </c>
      <c r="AF2122">
        <v>0</v>
      </c>
      <c r="AG2122">
        <v>0</v>
      </c>
      <c r="AH2122">
        <v>0</v>
      </c>
      <c r="AI2122">
        <v>1</v>
      </c>
      <c r="AJ2122" t="str" cm="1">
        <f t="array" ref="AJ212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212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22">
        <v>0</v>
      </c>
      <c r="AM2122">
        <v>0</v>
      </c>
      <c r="AN2122">
        <v>1</v>
      </c>
      <c r="AO2122">
        <v>0</v>
      </c>
      <c r="AP2122">
        <v>0</v>
      </c>
      <c r="AQ2122" t="str" cm="1">
        <f t="array" ref="AQ212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22" t="str" cm="1">
        <f t="array" ref="AR212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22">
        <v>221</v>
      </c>
      <c r="AT2122">
        <v>184</v>
      </c>
      <c r="AU2122">
        <v>1</v>
      </c>
      <c r="AV2122">
        <v>2</v>
      </c>
      <c r="AW2122" t="s">
        <v>47</v>
      </c>
      <c r="AX2122" t="s">
        <v>12</v>
      </c>
      <c r="AY2122" t="str">
        <f t="shared" si="298"/>
        <v>Catalog</v>
      </c>
      <c r="AZ2122">
        <v>10</v>
      </c>
      <c r="BA2122" t="s">
        <v>48</v>
      </c>
      <c r="BB2122">
        <f t="shared" si="299"/>
        <v>10</v>
      </c>
      <c r="BC2122">
        <f t="shared" si="300"/>
        <v>258</v>
      </c>
      <c r="BD2122">
        <f t="shared" si="301"/>
        <v>7</v>
      </c>
      <c r="BE2122">
        <f t="shared" si="302"/>
        <v>4</v>
      </c>
      <c r="BF2122">
        <f t="shared" si="303"/>
        <v>4</v>
      </c>
      <c r="BG2122">
        <f t="shared" si="304"/>
        <v>15</v>
      </c>
      <c r="BH2122">
        <f t="shared" si="305"/>
        <v>4</v>
      </c>
      <c r="BI2122" t="str">
        <f>VLOOKUP(BH2122,'Additional Data'!$E$1:$F$12,2,FALSE)</f>
        <v>At Risk</v>
      </c>
      <c r="BJ2122" t="str">
        <f>IF(G2122 &lt;= 'Additional Data'!$Q$2, "Low", IF(G2122 &lt;= 'Additional Data'!$Q$3, "Medium", "High"))</f>
        <v>Medium</v>
      </c>
      <c r="BK2122" t="str">
        <f>IF(K2122 &lt;= 'Additional Data'!$V$2, "Low", IF(K2122 &lt;= 'Additional Data'!$V$3, "Medium", "High"))</f>
        <v>Medium</v>
      </c>
      <c r="BL2122" t="str">
        <f>IF(L2122 &lt;= 'Additional Data'!$AA$2, "Low", IF(L2122 &lt;= 'Additional Data'!$AA$3, "Medium", "High"))</f>
        <v>Medium</v>
      </c>
      <c r="BM2122">
        <v>2121</v>
      </c>
    </row>
    <row r="2123" spans="1:65" x14ac:dyDescent="0.25">
      <c r="A2123">
        <v>30560</v>
      </c>
      <c r="B2123" t="str">
        <f>IF(A2123 &lt;= 'Additional Data'!$B$2,"Low", IF(A2123 &lt;='Additional Data'!$B$3, "Medium", "High"))</f>
        <v>Low</v>
      </c>
      <c r="C2123">
        <v>1</v>
      </c>
      <c r="D2123">
        <v>0</v>
      </c>
      <c r="E2123">
        <v>6</v>
      </c>
      <c r="F2123" t="str">
        <f t="shared" si="297"/>
        <v>Very Recent</v>
      </c>
      <c r="G2123">
        <v>9</v>
      </c>
      <c r="H2123">
        <v>1</v>
      </c>
      <c r="I2123">
        <v>5</v>
      </c>
      <c r="J2123">
        <v>4</v>
      </c>
      <c r="K2123">
        <v>5</v>
      </c>
      <c r="L2123">
        <v>7</v>
      </c>
      <c r="M2123">
        <f>INDEX('Additional Data'!$H$2:$M$2, MATCH(MAX(G2123:L2123), G2123:L2123,0))</f>
        <v>0</v>
      </c>
      <c r="N2123">
        <v>1</v>
      </c>
      <c r="O2123">
        <v>1</v>
      </c>
      <c r="P2123">
        <v>0</v>
      </c>
      <c r="Q2123">
        <v>3</v>
      </c>
      <c r="R2123">
        <v>7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3</v>
      </c>
      <c r="Z2123">
        <v>11</v>
      </c>
      <c r="AA2123">
        <v>0</v>
      </c>
      <c r="AB2123">
        <v>44</v>
      </c>
      <c r="AC2123" t="str" cm="1">
        <f t="array" ref="AC2123">_xlfn.IFS(AB2123 &lt; 30, "&lt; 30", AB2123 &lt; 40, "30-39", AB2123 &lt; 50, "40-49", AB2123 &gt;= 50, "50+")</f>
        <v>40-49</v>
      </c>
      <c r="AD2123">
        <v>2526</v>
      </c>
      <c r="AE2123">
        <v>0</v>
      </c>
      <c r="AF2123">
        <v>0</v>
      </c>
      <c r="AG2123">
        <v>0</v>
      </c>
      <c r="AH2123">
        <v>1</v>
      </c>
      <c r="AI2123">
        <v>0</v>
      </c>
      <c r="AJ2123" t="str" cm="1">
        <f t="array" ref="AJ212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12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23">
        <v>0</v>
      </c>
      <c r="AM2123">
        <v>0</v>
      </c>
      <c r="AN2123">
        <v>0</v>
      </c>
      <c r="AO2123">
        <v>1</v>
      </c>
      <c r="AP2123">
        <v>0</v>
      </c>
      <c r="AQ2123" t="str" cm="1">
        <f t="array" ref="AQ212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123" t="str" cm="1">
        <f t="array" ref="AR212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23">
        <v>24</v>
      </c>
      <c r="AT2123">
        <v>17</v>
      </c>
      <c r="AU2123">
        <v>0</v>
      </c>
      <c r="AV2123">
        <v>1</v>
      </c>
      <c r="AW2123" t="s">
        <v>45</v>
      </c>
      <c r="AX2123" t="s">
        <v>13</v>
      </c>
      <c r="AY2123" t="str">
        <f t="shared" si="298"/>
        <v>Store</v>
      </c>
      <c r="AZ2123">
        <v>4</v>
      </c>
      <c r="BA2123" t="s">
        <v>44</v>
      </c>
      <c r="BB2123">
        <f t="shared" si="299"/>
        <v>4</v>
      </c>
      <c r="BC2123">
        <f t="shared" si="300"/>
        <v>31</v>
      </c>
      <c r="BD2123">
        <f t="shared" si="301"/>
        <v>10</v>
      </c>
      <c r="BE2123">
        <f t="shared" si="302"/>
        <v>0</v>
      </c>
      <c r="BF2123">
        <f t="shared" si="303"/>
        <v>0</v>
      </c>
      <c r="BG2123">
        <f t="shared" si="304"/>
        <v>10</v>
      </c>
      <c r="BH2123">
        <f t="shared" si="305"/>
        <v>2</v>
      </c>
      <c r="BI2123" t="str">
        <f>VLOOKUP(BH2123,'Additional Data'!$E$1:$F$12,2,FALSE)</f>
        <v>Churned Customer</v>
      </c>
      <c r="BJ2123" t="str">
        <f>IF(G2123 &lt;= 'Additional Data'!$Q$2, "Low", IF(G2123 &lt;= 'Additional Data'!$Q$3, "Medium", "High"))</f>
        <v>Low</v>
      </c>
      <c r="BK2123" t="str">
        <f>IF(K2123 &lt;= 'Additional Data'!$V$2, "Low", IF(K2123 &lt;= 'Additional Data'!$V$3, "Medium", "High"))</f>
        <v>Medium</v>
      </c>
      <c r="BL2123" t="str">
        <f>IF(L2123 &lt;= 'Additional Data'!$AA$2, "Low", IF(L2123 &lt;= 'Additional Data'!$AA$3, "Medium", "High"))</f>
        <v>Low</v>
      </c>
      <c r="BM2123">
        <v>2122</v>
      </c>
    </row>
    <row r="2124" spans="1:65" x14ac:dyDescent="0.25">
      <c r="A2124">
        <v>32146</v>
      </c>
      <c r="B2124" t="str">
        <f>IF(A2124 &lt;= 'Additional Data'!$B$2,"Low", IF(A2124 &lt;='Additional Data'!$B$3, "Medium", "High"))</f>
        <v>Low</v>
      </c>
      <c r="C2124">
        <v>1</v>
      </c>
      <c r="D2124">
        <v>0</v>
      </c>
      <c r="E2124">
        <v>16</v>
      </c>
      <c r="F2124" t="str">
        <f t="shared" si="297"/>
        <v>Recent</v>
      </c>
      <c r="G2124">
        <v>26</v>
      </c>
      <c r="H2124">
        <v>3</v>
      </c>
      <c r="I2124">
        <v>23</v>
      </c>
      <c r="J2124">
        <v>4</v>
      </c>
      <c r="K2124">
        <v>7</v>
      </c>
      <c r="L2124">
        <v>3</v>
      </c>
      <c r="M2124">
        <f>INDEX('Additional Data'!$H$2:$M$2, MATCH(MAX(G2124:L2124), G2124:L2124,0))</f>
        <v>0</v>
      </c>
      <c r="N2124">
        <v>2</v>
      </c>
      <c r="O2124">
        <v>2</v>
      </c>
      <c r="P2124">
        <v>0</v>
      </c>
      <c r="Q2124">
        <v>4</v>
      </c>
      <c r="R2124">
        <v>6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3</v>
      </c>
      <c r="Z2124">
        <v>11</v>
      </c>
      <c r="AA2124">
        <v>0</v>
      </c>
      <c r="AB2124">
        <v>37</v>
      </c>
      <c r="AC2124" t="str" cm="1">
        <f t="array" ref="AC2124">_xlfn.IFS(AB2124 &lt; 30, "&lt; 30", AB2124 &lt; 40, "30-39", AB2124 &lt; 50, "40-49", AB2124 &gt;= 50, "50+")</f>
        <v>30-39</v>
      </c>
      <c r="AD2124">
        <v>2207</v>
      </c>
      <c r="AE2124">
        <v>0</v>
      </c>
      <c r="AF2124">
        <v>1</v>
      </c>
      <c r="AG2124">
        <v>0</v>
      </c>
      <c r="AH2124">
        <v>0</v>
      </c>
      <c r="AI2124">
        <v>0</v>
      </c>
      <c r="AJ2124" t="str" cm="1">
        <f t="array" ref="AJ212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2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24">
        <v>1</v>
      </c>
      <c r="AM2124">
        <v>0</v>
      </c>
      <c r="AN2124">
        <v>0</v>
      </c>
      <c r="AO2124">
        <v>0</v>
      </c>
      <c r="AP2124">
        <v>0</v>
      </c>
      <c r="AQ2124" t="str" cm="1">
        <f t="array" ref="AQ212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2124" t="str" cm="1">
        <f t="array" ref="AR212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124">
        <v>63</v>
      </c>
      <c r="AT2124">
        <v>60</v>
      </c>
      <c r="AU2124">
        <v>0</v>
      </c>
      <c r="AV2124">
        <v>1</v>
      </c>
      <c r="AW2124" t="s">
        <v>47</v>
      </c>
      <c r="AX2124" t="s">
        <v>13</v>
      </c>
      <c r="AY2124" t="str">
        <f t="shared" si="298"/>
        <v>Store</v>
      </c>
      <c r="AZ2124">
        <v>6</v>
      </c>
      <c r="BA2124" t="s">
        <v>44</v>
      </c>
      <c r="BB2124">
        <f t="shared" si="299"/>
        <v>6</v>
      </c>
      <c r="BC2124">
        <f t="shared" si="300"/>
        <v>66</v>
      </c>
      <c r="BD2124">
        <f t="shared" si="301"/>
        <v>9</v>
      </c>
      <c r="BE2124">
        <f t="shared" si="302"/>
        <v>2</v>
      </c>
      <c r="BF2124">
        <f t="shared" si="303"/>
        <v>2</v>
      </c>
      <c r="BG2124">
        <f t="shared" si="304"/>
        <v>13</v>
      </c>
      <c r="BH2124">
        <f t="shared" si="305"/>
        <v>3</v>
      </c>
      <c r="BI2124" t="str">
        <f>VLOOKUP(BH2124,'Additional Data'!$E$1:$F$12,2,FALSE)</f>
        <v>At Risk</v>
      </c>
      <c r="BJ2124" t="str">
        <f>IF(G2124 &lt;= 'Additional Data'!$Q$2, "Low", IF(G2124 &lt;= 'Additional Data'!$Q$3, "Medium", "High"))</f>
        <v>Medium</v>
      </c>
      <c r="BK2124" t="str">
        <f>IF(K2124 &lt;= 'Additional Data'!$V$2, "Low", IF(K2124 &lt;= 'Additional Data'!$V$3, "Medium", "High"))</f>
        <v>Medium</v>
      </c>
      <c r="BL2124" t="str">
        <f>IF(L2124 &lt;= 'Additional Data'!$AA$2, "Low", IF(L2124 &lt;= 'Additional Data'!$AA$3, "Medium", "High"))</f>
        <v>Low</v>
      </c>
      <c r="BM2124">
        <v>2123</v>
      </c>
    </row>
    <row r="2125" spans="1:65" x14ac:dyDescent="0.25">
      <c r="A2125">
        <v>41713</v>
      </c>
      <c r="B2125" t="str">
        <f>IF(A2125 &lt;= 'Additional Data'!$B$2,"Low", IF(A2125 &lt;='Additional Data'!$B$3, "Medium", "High"))</f>
        <v>Medium</v>
      </c>
      <c r="C2125">
        <v>1</v>
      </c>
      <c r="D2125">
        <v>1</v>
      </c>
      <c r="E2125">
        <v>57</v>
      </c>
      <c r="F2125" t="str">
        <f t="shared" si="297"/>
        <v>Mid</v>
      </c>
      <c r="G2125">
        <v>77</v>
      </c>
      <c r="H2125">
        <v>8</v>
      </c>
      <c r="I2125">
        <v>44</v>
      </c>
      <c r="J2125">
        <v>10</v>
      </c>
      <c r="K2125">
        <v>10</v>
      </c>
      <c r="L2125">
        <v>25</v>
      </c>
      <c r="M2125">
        <f>INDEX('Additional Data'!$H$2:$M$2, MATCH(MAX(G2125:L2125), G2125:L2125,0))</f>
        <v>0</v>
      </c>
      <c r="N2125">
        <v>5</v>
      </c>
      <c r="O2125">
        <v>3</v>
      </c>
      <c r="P2125">
        <v>1</v>
      </c>
      <c r="Q2125">
        <v>4</v>
      </c>
      <c r="R2125">
        <v>6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3</v>
      </c>
      <c r="Z2125">
        <v>11</v>
      </c>
      <c r="AA2125">
        <v>0</v>
      </c>
      <c r="AB2125">
        <v>56</v>
      </c>
      <c r="AC2125" t="str" cm="1">
        <f t="array" ref="AC2125">_xlfn.IFS(AB2125 &lt; 30, "&lt; 30", AB2125 &lt; 40, "30-39", AB2125 &lt; 50, "40-49", AB2125 &gt;= 50, "50+")</f>
        <v>50+</v>
      </c>
      <c r="AD2125">
        <v>2220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 t="str" cm="1">
        <f t="array" ref="AJ212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12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25">
        <v>1</v>
      </c>
      <c r="AM2125">
        <v>0</v>
      </c>
      <c r="AN2125">
        <v>0</v>
      </c>
      <c r="AO2125">
        <v>0</v>
      </c>
      <c r="AP2125">
        <v>0</v>
      </c>
      <c r="AQ2125" t="str" cm="1">
        <f t="array" ref="AQ212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2125" t="str" cm="1">
        <f t="array" ref="AR212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125">
        <v>149</v>
      </c>
      <c r="AT2125">
        <v>124</v>
      </c>
      <c r="AU2125">
        <v>0</v>
      </c>
      <c r="AV2125">
        <v>2</v>
      </c>
      <c r="AW2125" t="s">
        <v>47</v>
      </c>
      <c r="AX2125" t="s">
        <v>13</v>
      </c>
      <c r="AY2125" t="str">
        <f t="shared" si="298"/>
        <v>Store</v>
      </c>
      <c r="AZ2125">
        <v>8</v>
      </c>
      <c r="BA2125" t="s">
        <v>44</v>
      </c>
      <c r="BB2125">
        <f t="shared" si="299"/>
        <v>8</v>
      </c>
      <c r="BC2125">
        <f t="shared" si="300"/>
        <v>174</v>
      </c>
      <c r="BD2125">
        <f t="shared" si="301"/>
        <v>5</v>
      </c>
      <c r="BE2125">
        <f t="shared" si="302"/>
        <v>3</v>
      </c>
      <c r="BF2125">
        <f t="shared" si="303"/>
        <v>3</v>
      </c>
      <c r="BG2125">
        <f t="shared" si="304"/>
        <v>11</v>
      </c>
      <c r="BH2125">
        <f t="shared" si="305"/>
        <v>3</v>
      </c>
      <c r="BI2125" t="str">
        <f>VLOOKUP(BH2125,'Additional Data'!$E$1:$F$12,2,FALSE)</f>
        <v>At Risk</v>
      </c>
      <c r="BJ2125" t="str">
        <f>IF(G2125 &lt;= 'Additional Data'!$Q$2, "Low", IF(G2125 &lt;= 'Additional Data'!$Q$3, "Medium", "High"))</f>
        <v>Medium</v>
      </c>
      <c r="BK2125" t="str">
        <f>IF(K2125 &lt;= 'Additional Data'!$V$2, "Low", IF(K2125 &lt;= 'Additional Data'!$V$3, "Medium", "High"))</f>
        <v>Medium</v>
      </c>
      <c r="BL2125" t="str">
        <f>IF(L2125 &lt;= 'Additional Data'!$AA$2, "Low", IF(L2125 &lt;= 'Additional Data'!$AA$3, "Medium", "High"))</f>
        <v>Medium</v>
      </c>
      <c r="BM2125">
        <v>2124</v>
      </c>
    </row>
    <row r="2126" spans="1:65" x14ac:dyDescent="0.25">
      <c r="A2126">
        <v>34176</v>
      </c>
      <c r="B2126" t="str">
        <f>IF(A2126 &lt;= 'Additional Data'!$B$2,"Low", IF(A2126 &lt;='Additional Data'!$B$3, "Medium", "High"))</f>
        <v>Low</v>
      </c>
      <c r="C2126">
        <v>0</v>
      </c>
      <c r="D2126">
        <v>1</v>
      </c>
      <c r="E2126">
        <v>9</v>
      </c>
      <c r="F2126" t="str">
        <f t="shared" si="297"/>
        <v>Recent</v>
      </c>
      <c r="G2126">
        <v>11</v>
      </c>
      <c r="H2126">
        <v>2</v>
      </c>
      <c r="I2126">
        <v>7</v>
      </c>
      <c r="J2126">
        <v>4</v>
      </c>
      <c r="K2126">
        <v>2</v>
      </c>
      <c r="L2126">
        <v>2</v>
      </c>
      <c r="M2126">
        <f>INDEX('Additional Data'!$H$2:$M$2, MATCH(MAX(G2126:L2126), G2126:L2126,0))</f>
        <v>0</v>
      </c>
      <c r="N2126">
        <v>1</v>
      </c>
      <c r="O2126">
        <v>1</v>
      </c>
      <c r="P2126">
        <v>0</v>
      </c>
      <c r="Q2126">
        <v>3</v>
      </c>
      <c r="R2126">
        <v>3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3</v>
      </c>
      <c r="Z2126">
        <v>11</v>
      </c>
      <c r="AA2126">
        <v>0</v>
      </c>
      <c r="AB2126">
        <v>45</v>
      </c>
      <c r="AC2126" t="str" cm="1">
        <f t="array" ref="AC2126">_xlfn.IFS(AB2126 &lt; 30, "&lt; 30", AB2126 &lt; 40, "30-39", AB2126 &lt; 50, "40-49", AB2126 &gt;= 50, "50+")</f>
        <v>40-49</v>
      </c>
      <c r="AD2126">
        <v>2317</v>
      </c>
      <c r="AE2126">
        <v>0</v>
      </c>
      <c r="AF2126">
        <v>0</v>
      </c>
      <c r="AG2126">
        <v>0</v>
      </c>
      <c r="AH2126">
        <v>1</v>
      </c>
      <c r="AI2126">
        <v>0</v>
      </c>
      <c r="AJ2126" t="str" cm="1">
        <f t="array" ref="AJ212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12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26">
        <v>0</v>
      </c>
      <c r="AM2126">
        <v>0</v>
      </c>
      <c r="AN2126">
        <v>0</v>
      </c>
      <c r="AO2126">
        <v>1</v>
      </c>
      <c r="AP2126">
        <v>0</v>
      </c>
      <c r="AQ2126" t="str" cm="1">
        <f t="array" ref="AQ212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126" t="str" cm="1">
        <f t="array" ref="AR212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26">
        <v>26</v>
      </c>
      <c r="AT2126">
        <v>24</v>
      </c>
      <c r="AU2126">
        <v>0</v>
      </c>
      <c r="AV2126">
        <v>1</v>
      </c>
      <c r="AW2126" t="s">
        <v>45</v>
      </c>
      <c r="AX2126" t="s">
        <v>13</v>
      </c>
      <c r="AY2126" t="str">
        <f t="shared" si="298"/>
        <v>Store</v>
      </c>
      <c r="AZ2126">
        <v>4</v>
      </c>
      <c r="BA2126" t="s">
        <v>44</v>
      </c>
      <c r="BB2126">
        <f t="shared" si="299"/>
        <v>4</v>
      </c>
      <c r="BC2126">
        <f t="shared" si="300"/>
        <v>28</v>
      </c>
      <c r="BD2126">
        <f t="shared" si="301"/>
        <v>10</v>
      </c>
      <c r="BE2126">
        <f t="shared" si="302"/>
        <v>0</v>
      </c>
      <c r="BF2126">
        <f t="shared" si="303"/>
        <v>0</v>
      </c>
      <c r="BG2126">
        <f t="shared" si="304"/>
        <v>10</v>
      </c>
      <c r="BH2126">
        <f t="shared" si="305"/>
        <v>2</v>
      </c>
      <c r="BI2126" t="str">
        <f>VLOOKUP(BH2126,'Additional Data'!$E$1:$F$12,2,FALSE)</f>
        <v>Churned Customer</v>
      </c>
      <c r="BJ2126" t="str">
        <f>IF(G2126 &lt;= 'Additional Data'!$Q$2, "Low", IF(G2126 &lt;= 'Additional Data'!$Q$3, "Medium", "High"))</f>
        <v>Low</v>
      </c>
      <c r="BK2126" t="str">
        <f>IF(K2126 &lt;= 'Additional Data'!$V$2, "Low", IF(K2126 &lt;= 'Additional Data'!$V$3, "Medium", "High"))</f>
        <v>Medium</v>
      </c>
      <c r="BL2126" t="str">
        <f>IF(L2126 &lt;= 'Additional Data'!$AA$2, "Low", IF(L2126 &lt;= 'Additional Data'!$AA$3, "Medium", "High"))</f>
        <v>Low</v>
      </c>
      <c r="BM2126">
        <v>2125</v>
      </c>
    </row>
    <row r="2127" spans="1:65" x14ac:dyDescent="0.25">
      <c r="A2127">
        <v>58482</v>
      </c>
      <c r="B2127" t="str">
        <f>IF(A2127 &lt;= 'Additional Data'!$B$2,"Low", IF(A2127 &lt;='Additional Data'!$B$3, "Medium", "High"))</f>
        <v>Medium</v>
      </c>
      <c r="C2127">
        <v>0</v>
      </c>
      <c r="D2127">
        <v>1</v>
      </c>
      <c r="E2127">
        <v>59</v>
      </c>
      <c r="F2127" t="str">
        <f t="shared" si="297"/>
        <v>Mid</v>
      </c>
      <c r="G2127">
        <v>576</v>
      </c>
      <c r="H2127">
        <v>7</v>
      </c>
      <c r="I2127">
        <v>115</v>
      </c>
      <c r="J2127">
        <v>19</v>
      </c>
      <c r="K2127">
        <v>7</v>
      </c>
      <c r="L2127">
        <v>7</v>
      </c>
      <c r="M2127">
        <f>INDEX('Additional Data'!$H$2:$M$2, MATCH(MAX(G2127:L2127), G2127:L2127,0))</f>
        <v>0</v>
      </c>
      <c r="N2127">
        <v>2</v>
      </c>
      <c r="O2127">
        <v>7</v>
      </c>
      <c r="P2127">
        <v>4</v>
      </c>
      <c r="Q2127">
        <v>9</v>
      </c>
      <c r="R2127">
        <v>6</v>
      </c>
      <c r="S2127">
        <v>0</v>
      </c>
      <c r="T2127">
        <v>1</v>
      </c>
      <c r="U2127">
        <v>0</v>
      </c>
      <c r="V2127">
        <v>0</v>
      </c>
      <c r="W2127">
        <v>0</v>
      </c>
      <c r="X2127">
        <v>0</v>
      </c>
      <c r="Y2127">
        <v>3</v>
      </c>
      <c r="Z2127">
        <v>11</v>
      </c>
      <c r="AA2127">
        <v>0</v>
      </c>
      <c r="AB2127">
        <v>65</v>
      </c>
      <c r="AC2127" t="str" cm="1">
        <f t="array" ref="AC2127">_xlfn.IFS(AB2127 &lt; 30, "&lt; 30", AB2127 &lt; 40, "30-39", AB2127 &lt; 50, "40-49", AB2127 &gt;= 50, "50+")</f>
        <v>50+</v>
      </c>
      <c r="AD2127">
        <v>2268</v>
      </c>
      <c r="AE2127">
        <v>0</v>
      </c>
      <c r="AF2127">
        <v>1</v>
      </c>
      <c r="AG2127">
        <v>0</v>
      </c>
      <c r="AH2127">
        <v>0</v>
      </c>
      <c r="AI2127">
        <v>0</v>
      </c>
      <c r="AJ2127" t="str" cm="1">
        <f t="array" ref="AJ212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2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27">
        <v>0</v>
      </c>
      <c r="AM2127">
        <v>0</v>
      </c>
      <c r="AN2127">
        <v>0</v>
      </c>
      <c r="AO2127">
        <v>0</v>
      </c>
      <c r="AP2127">
        <v>1</v>
      </c>
      <c r="AQ2127" t="str" cm="1">
        <f t="array" ref="AQ212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127" t="str" cm="1">
        <f t="array" ref="AR212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27">
        <v>724</v>
      </c>
      <c r="AT2127">
        <v>717</v>
      </c>
      <c r="AU2127">
        <v>1</v>
      </c>
      <c r="AV2127">
        <v>1</v>
      </c>
      <c r="AW2127" t="s">
        <v>46</v>
      </c>
      <c r="AX2127" t="s">
        <v>13</v>
      </c>
      <c r="AY2127" t="str">
        <f t="shared" si="298"/>
        <v>Store</v>
      </c>
      <c r="AZ2127">
        <v>20</v>
      </c>
      <c r="BA2127" t="s">
        <v>48</v>
      </c>
      <c r="BB2127">
        <f t="shared" si="299"/>
        <v>20</v>
      </c>
      <c r="BC2127">
        <f t="shared" si="300"/>
        <v>731</v>
      </c>
      <c r="BD2127">
        <f t="shared" si="301"/>
        <v>4</v>
      </c>
      <c r="BE2127">
        <f t="shared" si="302"/>
        <v>7</v>
      </c>
      <c r="BF2127">
        <f t="shared" si="303"/>
        <v>6</v>
      </c>
      <c r="BG2127">
        <f t="shared" si="304"/>
        <v>17</v>
      </c>
      <c r="BH2127">
        <f t="shared" si="305"/>
        <v>5</v>
      </c>
      <c r="BI2127" t="str">
        <f>VLOOKUP(BH2127,'Additional Data'!$E$1:$F$12,2,FALSE)</f>
        <v>Loyal Customer</v>
      </c>
      <c r="BJ2127" t="str">
        <f>IF(G2127 &lt;= 'Additional Data'!$Q$2, "Low", IF(G2127 &lt;= 'Additional Data'!$Q$3, "Medium", "High"))</f>
        <v>High</v>
      </c>
      <c r="BK2127" t="str">
        <f>IF(K2127 &lt;= 'Additional Data'!$V$2, "Low", IF(K2127 &lt;= 'Additional Data'!$V$3, "Medium", "High"))</f>
        <v>Medium</v>
      </c>
      <c r="BL2127" t="str">
        <f>IF(L2127 &lt;= 'Additional Data'!$AA$2, "Low", IF(L2127 &lt;= 'Additional Data'!$AA$3, "Medium", "High"))</f>
        <v>Low</v>
      </c>
      <c r="BM2127">
        <v>2126</v>
      </c>
    </row>
    <row r="2128" spans="1:65" x14ac:dyDescent="0.25">
      <c r="A2128">
        <v>59686</v>
      </c>
      <c r="B2128" t="str">
        <f>IF(A2128 &lt;= 'Additional Data'!$B$2,"Low", IF(A2128 &lt;='Additional Data'!$B$3, "Medium", "High"))</f>
        <v>Medium</v>
      </c>
      <c r="C2128">
        <v>0</v>
      </c>
      <c r="D2128">
        <v>1</v>
      </c>
      <c r="E2128">
        <v>78</v>
      </c>
      <c r="F2128" t="str">
        <f t="shared" si="297"/>
        <v>Old</v>
      </c>
      <c r="G2128">
        <v>89</v>
      </c>
      <c r="H2128">
        <v>15</v>
      </c>
      <c r="I2128">
        <v>89</v>
      </c>
      <c r="J2128">
        <v>34</v>
      </c>
      <c r="K2128">
        <v>42</v>
      </c>
      <c r="L2128">
        <v>5</v>
      </c>
      <c r="M2128">
        <f>INDEX('Additional Data'!$H$2:$M$2, MATCH(MAX(G2128:L2128), G2128:L2128,0))</f>
        <v>0</v>
      </c>
      <c r="N2128">
        <v>1</v>
      </c>
      <c r="O2128">
        <v>4</v>
      </c>
      <c r="P2128">
        <v>1</v>
      </c>
      <c r="Q2128">
        <v>6</v>
      </c>
      <c r="R2128">
        <v>4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3</v>
      </c>
      <c r="Z2128">
        <v>11</v>
      </c>
      <c r="AA2128">
        <v>0</v>
      </c>
      <c r="AB2128">
        <v>55</v>
      </c>
      <c r="AC2128" t="str" cm="1">
        <f t="array" ref="AC2128">_xlfn.IFS(AB2128 &lt; 30, "&lt; 30", AB2128 &lt; 40, "30-39", AB2128 &lt; 50, "40-49", AB2128 &gt;= 50, "50+")</f>
        <v>50+</v>
      </c>
      <c r="AD2128">
        <v>2314</v>
      </c>
      <c r="AE2128">
        <v>0</v>
      </c>
      <c r="AF2128">
        <v>0</v>
      </c>
      <c r="AG2128">
        <v>1</v>
      </c>
      <c r="AH2128">
        <v>0</v>
      </c>
      <c r="AI2128">
        <v>0</v>
      </c>
      <c r="AJ2128" t="str" cm="1">
        <f t="array" ref="AJ212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12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28">
        <v>0</v>
      </c>
      <c r="AM2128">
        <v>0</v>
      </c>
      <c r="AN2128">
        <v>1</v>
      </c>
      <c r="AO2128">
        <v>0</v>
      </c>
      <c r="AP2128">
        <v>0</v>
      </c>
      <c r="AQ2128" t="str" cm="1">
        <f t="array" ref="AQ212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28" t="str" cm="1">
        <f t="array" ref="AR212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28">
        <v>269</v>
      </c>
      <c r="AT2128">
        <v>264</v>
      </c>
      <c r="AU2128">
        <v>0</v>
      </c>
      <c r="AV2128">
        <v>1</v>
      </c>
      <c r="AW2128" t="s">
        <v>47</v>
      </c>
      <c r="AX2128" t="s">
        <v>13</v>
      </c>
      <c r="AY2128" t="str">
        <f t="shared" si="298"/>
        <v>Store</v>
      </c>
      <c r="AZ2128">
        <v>11</v>
      </c>
      <c r="BA2128" t="s">
        <v>44</v>
      </c>
      <c r="BB2128">
        <f t="shared" si="299"/>
        <v>11</v>
      </c>
      <c r="BC2128">
        <f t="shared" si="300"/>
        <v>274</v>
      </c>
      <c r="BD2128">
        <f t="shared" si="301"/>
        <v>3.0000000000000004</v>
      </c>
      <c r="BE2128">
        <f t="shared" si="302"/>
        <v>4</v>
      </c>
      <c r="BF2128">
        <f t="shared" si="303"/>
        <v>4</v>
      </c>
      <c r="BG2128">
        <f t="shared" si="304"/>
        <v>11</v>
      </c>
      <c r="BH2128">
        <f t="shared" si="305"/>
        <v>3</v>
      </c>
      <c r="BI2128" t="str">
        <f>VLOOKUP(BH2128,'Additional Data'!$E$1:$F$12,2,FALSE)</f>
        <v>At Risk</v>
      </c>
      <c r="BJ2128" t="str">
        <f>IF(G2128 &lt;= 'Additional Data'!$Q$2, "Low", IF(G2128 &lt;= 'Additional Data'!$Q$3, "Medium", "High"))</f>
        <v>Medium</v>
      </c>
      <c r="BK2128" t="str">
        <f>IF(K2128 &lt;= 'Additional Data'!$V$2, "Low", IF(K2128 &lt;= 'Additional Data'!$V$3, "Medium", "High"))</f>
        <v>High</v>
      </c>
      <c r="BL2128" t="str">
        <f>IF(L2128 &lt;= 'Additional Data'!$AA$2, "Low", IF(L2128 &lt;= 'Additional Data'!$AA$3, "Medium", "High"))</f>
        <v>Low</v>
      </c>
      <c r="BM2128">
        <v>2127</v>
      </c>
    </row>
    <row r="2129" spans="1:65" x14ac:dyDescent="0.25">
      <c r="A2129">
        <v>60896</v>
      </c>
      <c r="B2129" t="str">
        <f>IF(A2129 &lt;= 'Additional Data'!$B$2,"Low", IF(A2129 &lt;='Additional Data'!$B$3, "Medium", "High"))</f>
        <v>Medium</v>
      </c>
      <c r="C2129">
        <v>0</v>
      </c>
      <c r="D2129">
        <v>1</v>
      </c>
      <c r="E2129">
        <v>90</v>
      </c>
      <c r="F2129" t="str">
        <f t="shared" si="297"/>
        <v>Old</v>
      </c>
      <c r="G2129">
        <v>1013</v>
      </c>
      <c r="H2129">
        <v>30</v>
      </c>
      <c r="I2129">
        <v>399</v>
      </c>
      <c r="J2129">
        <v>60</v>
      </c>
      <c r="K2129">
        <v>46</v>
      </c>
      <c r="L2129">
        <v>153</v>
      </c>
      <c r="M2129">
        <f>INDEX('Additional Data'!$H$2:$M$2, MATCH(MAX(G2129:L2129), G2129:L2129,0))</f>
        <v>0</v>
      </c>
      <c r="N2129">
        <v>3</v>
      </c>
      <c r="O2129">
        <v>9</v>
      </c>
      <c r="P2129">
        <v>10</v>
      </c>
      <c r="Q2129">
        <v>4</v>
      </c>
      <c r="R2129">
        <v>6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3</v>
      </c>
      <c r="Z2129">
        <v>11</v>
      </c>
      <c r="AA2129">
        <v>1</v>
      </c>
      <c r="AB2129">
        <v>56</v>
      </c>
      <c r="AC2129" t="str" cm="1">
        <f t="array" ref="AC2129">_xlfn.IFS(AB2129 &lt; 30, "&lt; 30", AB2129 &lt; 40, "30-39", AB2129 &lt; 50, "40-49", AB2129 &gt;= 50, "50+")</f>
        <v>50+</v>
      </c>
      <c r="AD2129">
        <v>2785</v>
      </c>
      <c r="AE2129">
        <v>0</v>
      </c>
      <c r="AF2129">
        <v>1</v>
      </c>
      <c r="AG2129">
        <v>0</v>
      </c>
      <c r="AH2129">
        <v>0</v>
      </c>
      <c r="AI2129">
        <v>0</v>
      </c>
      <c r="AJ2129" t="str" cm="1">
        <f t="array" ref="AJ212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2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29">
        <v>0</v>
      </c>
      <c r="AM2129">
        <v>0</v>
      </c>
      <c r="AN2129">
        <v>0</v>
      </c>
      <c r="AO2129">
        <v>0</v>
      </c>
      <c r="AP2129">
        <v>1</v>
      </c>
      <c r="AQ2129" t="str" cm="1">
        <f t="array" ref="AQ212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129" t="str" cm="1">
        <f t="array" ref="AR212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29">
        <v>1548</v>
      </c>
      <c r="AT2129">
        <v>1395</v>
      </c>
      <c r="AU2129">
        <v>0</v>
      </c>
      <c r="AV2129">
        <v>1</v>
      </c>
      <c r="AW2129" t="s">
        <v>43</v>
      </c>
      <c r="AX2129" t="s">
        <v>12</v>
      </c>
      <c r="AY2129" t="str">
        <f t="shared" si="298"/>
        <v>Catalog</v>
      </c>
      <c r="AZ2129">
        <v>23</v>
      </c>
      <c r="BA2129" t="s">
        <v>44</v>
      </c>
      <c r="BB2129">
        <f t="shared" si="299"/>
        <v>23</v>
      </c>
      <c r="BC2129">
        <f t="shared" si="300"/>
        <v>1701</v>
      </c>
      <c r="BD2129">
        <f t="shared" si="301"/>
        <v>0.99999999999999978</v>
      </c>
      <c r="BE2129">
        <f t="shared" si="302"/>
        <v>9</v>
      </c>
      <c r="BF2129">
        <f t="shared" si="303"/>
        <v>9</v>
      </c>
      <c r="BG2129">
        <f t="shared" si="304"/>
        <v>19</v>
      </c>
      <c r="BH2129">
        <f t="shared" si="305"/>
        <v>7</v>
      </c>
      <c r="BI2129" t="str">
        <f>VLOOKUP(BH2129,'Additional Data'!$E$1:$F$12,2,FALSE)</f>
        <v>Loyal Customer</v>
      </c>
      <c r="BJ2129" t="str">
        <f>IF(G2129 &lt;= 'Additional Data'!$Q$2, "Low", IF(G2129 &lt;= 'Additional Data'!$Q$3, "Medium", "High"))</f>
        <v>High</v>
      </c>
      <c r="BK2129" t="str">
        <f>IF(K2129 &lt;= 'Additional Data'!$V$2, "Low", IF(K2129 &lt;= 'Additional Data'!$V$3, "Medium", "High"))</f>
        <v>High</v>
      </c>
      <c r="BL2129" t="str">
        <f>IF(L2129 &lt;= 'Additional Data'!$AA$2, "Low", IF(L2129 &lt;= 'Additional Data'!$AA$3, "Medium", "High"))</f>
        <v>High</v>
      </c>
      <c r="BM2129">
        <v>2128</v>
      </c>
    </row>
    <row r="2130" spans="1:65" x14ac:dyDescent="0.25">
      <c r="A2130">
        <v>62994</v>
      </c>
      <c r="B2130" t="str">
        <f>IF(A2130 &lt;= 'Additional Data'!$B$2,"Low", IF(A2130 &lt;='Additional Data'!$B$3, "Medium", "High"))</f>
        <v>Medium</v>
      </c>
      <c r="C2130">
        <v>1</v>
      </c>
      <c r="D2130">
        <v>0</v>
      </c>
      <c r="E2130">
        <v>74</v>
      </c>
      <c r="F2130" t="str">
        <f t="shared" si="297"/>
        <v>Old</v>
      </c>
      <c r="G2130">
        <v>224</v>
      </c>
      <c r="H2130">
        <v>12</v>
      </c>
      <c r="I2130">
        <v>48</v>
      </c>
      <c r="J2130">
        <v>4</v>
      </c>
      <c r="K2130">
        <v>12</v>
      </c>
      <c r="L2130">
        <v>12</v>
      </c>
      <c r="M2130">
        <f>INDEX('Additional Data'!$H$2:$M$2, MATCH(MAX(G2130:L2130), G2130:L2130,0))</f>
        <v>0</v>
      </c>
      <c r="N2130">
        <v>1</v>
      </c>
      <c r="O2130">
        <v>6</v>
      </c>
      <c r="P2130">
        <v>2</v>
      </c>
      <c r="Q2130">
        <v>4</v>
      </c>
      <c r="R2130">
        <v>6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3</v>
      </c>
      <c r="Z2130">
        <v>11</v>
      </c>
      <c r="AA2130">
        <v>0</v>
      </c>
      <c r="AB2130">
        <v>40</v>
      </c>
      <c r="AC2130" t="str" cm="1">
        <f t="array" ref="AC2130">_xlfn.IFS(AB2130 &lt; 30, "&lt; 30", AB2130 &lt; 40, "30-39", AB2130 &lt; 50, "40-49", AB2130 &gt;= 50, "50+")</f>
        <v>40-49</v>
      </c>
      <c r="AD2130">
        <v>2276</v>
      </c>
      <c r="AE2130">
        <v>0</v>
      </c>
      <c r="AF2130">
        <v>0</v>
      </c>
      <c r="AG2130">
        <v>0</v>
      </c>
      <c r="AH2130">
        <v>1</v>
      </c>
      <c r="AI2130">
        <v>0</v>
      </c>
      <c r="AJ2130" t="str" cm="1">
        <f t="array" ref="AJ213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13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30">
        <v>0</v>
      </c>
      <c r="AM2130">
        <v>0</v>
      </c>
      <c r="AN2130">
        <v>1</v>
      </c>
      <c r="AO2130">
        <v>0</v>
      </c>
      <c r="AP2130">
        <v>0</v>
      </c>
      <c r="AQ2130" t="str" cm="1">
        <f t="array" ref="AQ213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30" t="str" cm="1">
        <f t="array" ref="AR213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30">
        <v>300</v>
      </c>
      <c r="AT2130">
        <v>288</v>
      </c>
      <c r="AU2130">
        <v>0</v>
      </c>
      <c r="AV2130">
        <v>1</v>
      </c>
      <c r="AW2130" t="s">
        <v>47</v>
      </c>
      <c r="AX2130" t="s">
        <v>11</v>
      </c>
      <c r="AY2130" t="str">
        <f t="shared" si="298"/>
        <v>Web</v>
      </c>
      <c r="AZ2130">
        <v>12</v>
      </c>
      <c r="BA2130" t="s">
        <v>44</v>
      </c>
      <c r="BB2130">
        <f t="shared" si="299"/>
        <v>12</v>
      </c>
      <c r="BC2130">
        <f t="shared" si="300"/>
        <v>312</v>
      </c>
      <c r="BD2130">
        <f t="shared" si="301"/>
        <v>3.0000000000000004</v>
      </c>
      <c r="BE2130">
        <f t="shared" si="302"/>
        <v>4</v>
      </c>
      <c r="BF2130">
        <f t="shared" si="303"/>
        <v>4</v>
      </c>
      <c r="BG2130">
        <f t="shared" si="304"/>
        <v>11</v>
      </c>
      <c r="BH2130">
        <f t="shared" si="305"/>
        <v>3</v>
      </c>
      <c r="BI2130" t="str">
        <f>VLOOKUP(BH2130,'Additional Data'!$E$1:$F$12,2,FALSE)</f>
        <v>At Risk</v>
      </c>
      <c r="BJ2130" t="str">
        <f>IF(G2130 &lt;= 'Additional Data'!$Q$2, "Low", IF(G2130 &lt;= 'Additional Data'!$Q$3, "Medium", "High"))</f>
        <v>Medium</v>
      </c>
      <c r="BK2130" t="str">
        <f>IF(K2130 &lt;= 'Additional Data'!$V$2, "Low", IF(K2130 &lt;= 'Additional Data'!$V$3, "Medium", "High"))</f>
        <v>Medium</v>
      </c>
      <c r="BL2130" t="str">
        <f>IF(L2130 &lt;= 'Additional Data'!$AA$2, "Low", IF(L2130 &lt;= 'Additional Data'!$AA$3, "Medium", "High"))</f>
        <v>Medium</v>
      </c>
      <c r="BM2130">
        <v>2129</v>
      </c>
    </row>
    <row r="2131" spans="1:65" x14ac:dyDescent="0.25">
      <c r="A2131">
        <v>47320</v>
      </c>
      <c r="B2131" t="str">
        <f>IF(A2131 &lt;= 'Additional Data'!$B$2,"Low", IF(A2131 &lt;='Additional Data'!$B$3, "Medium", "High"))</f>
        <v>Medium</v>
      </c>
      <c r="C2131">
        <v>0</v>
      </c>
      <c r="D2131">
        <v>1</v>
      </c>
      <c r="E2131">
        <v>10</v>
      </c>
      <c r="F2131" t="str">
        <f t="shared" si="297"/>
        <v>Recent</v>
      </c>
      <c r="G2131">
        <v>200</v>
      </c>
      <c r="H2131">
        <v>19</v>
      </c>
      <c r="I2131">
        <v>111</v>
      </c>
      <c r="J2131">
        <v>50</v>
      </c>
      <c r="K2131">
        <v>15</v>
      </c>
      <c r="L2131">
        <v>19</v>
      </c>
      <c r="M2131">
        <f>INDEX('Additional Data'!$H$2:$M$2, MATCH(MAX(G2131:L2131), G2131:L2131,0))</f>
        <v>0</v>
      </c>
      <c r="N2131">
        <v>6</v>
      </c>
      <c r="O2131">
        <v>5</v>
      </c>
      <c r="P2131">
        <v>1</v>
      </c>
      <c r="Q2131">
        <v>8</v>
      </c>
      <c r="R2131">
        <v>6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3</v>
      </c>
      <c r="Z2131">
        <v>11</v>
      </c>
      <c r="AA2131">
        <v>0</v>
      </c>
      <c r="AB2131">
        <v>63</v>
      </c>
      <c r="AC2131" t="str" cm="1">
        <f t="array" ref="AC2131">_xlfn.IFS(AB2131 &lt; 30, "&lt; 30", AB2131 &lt; 40, "30-39", AB2131 &lt; 50, "40-49", AB2131 &gt;= 50, "50+")</f>
        <v>50+</v>
      </c>
      <c r="AD2131">
        <v>2491</v>
      </c>
      <c r="AE2131">
        <v>0</v>
      </c>
      <c r="AF2131">
        <v>0</v>
      </c>
      <c r="AG2131">
        <v>0</v>
      </c>
      <c r="AH2131">
        <v>1</v>
      </c>
      <c r="AI2131">
        <v>0</v>
      </c>
      <c r="AJ2131" t="str" cm="1">
        <f t="array" ref="AJ213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13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31">
        <v>0</v>
      </c>
      <c r="AM2131">
        <v>0</v>
      </c>
      <c r="AN2131">
        <v>1</v>
      </c>
      <c r="AO2131">
        <v>0</v>
      </c>
      <c r="AP2131">
        <v>0</v>
      </c>
      <c r="AQ2131" t="str" cm="1">
        <f t="array" ref="AQ213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31" t="str" cm="1">
        <f t="array" ref="AR213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31">
        <v>395</v>
      </c>
      <c r="AT2131">
        <v>376</v>
      </c>
      <c r="AU2131">
        <v>0</v>
      </c>
      <c r="AV2131">
        <v>1</v>
      </c>
      <c r="AW2131" t="s">
        <v>46</v>
      </c>
      <c r="AX2131" t="s">
        <v>13</v>
      </c>
      <c r="AY2131" t="str">
        <f t="shared" si="298"/>
        <v>Store</v>
      </c>
      <c r="AZ2131">
        <v>14</v>
      </c>
      <c r="BA2131" t="s">
        <v>44</v>
      </c>
      <c r="BB2131">
        <f t="shared" si="299"/>
        <v>14</v>
      </c>
      <c r="BC2131">
        <f t="shared" si="300"/>
        <v>414</v>
      </c>
      <c r="BD2131">
        <f t="shared" si="301"/>
        <v>9</v>
      </c>
      <c r="BE2131">
        <f t="shared" si="302"/>
        <v>5</v>
      </c>
      <c r="BF2131">
        <f t="shared" si="303"/>
        <v>5</v>
      </c>
      <c r="BG2131">
        <f t="shared" si="304"/>
        <v>19</v>
      </c>
      <c r="BH2131">
        <f t="shared" si="305"/>
        <v>7</v>
      </c>
      <c r="BI2131" t="str">
        <f>VLOOKUP(BH2131,'Additional Data'!$E$1:$F$12,2,FALSE)</f>
        <v>Loyal Customer</v>
      </c>
      <c r="BJ2131" t="str">
        <f>IF(G2131 &lt;= 'Additional Data'!$Q$2, "Low", IF(G2131 &lt;= 'Additional Data'!$Q$3, "Medium", "High"))</f>
        <v>Medium</v>
      </c>
      <c r="BK2131" t="str">
        <f>IF(K2131 &lt;= 'Additional Data'!$V$2, "Low", IF(K2131 &lt;= 'Additional Data'!$V$3, "Medium", "High"))</f>
        <v>Medium</v>
      </c>
      <c r="BL2131" t="str">
        <f>IF(L2131 &lt;= 'Additional Data'!$AA$2, "Low", IF(L2131 &lt;= 'Additional Data'!$AA$3, "Medium", "High"))</f>
        <v>Medium</v>
      </c>
      <c r="BM2131">
        <v>2130</v>
      </c>
    </row>
    <row r="2132" spans="1:65" x14ac:dyDescent="0.25">
      <c r="A2132">
        <v>74859</v>
      </c>
      <c r="B2132" t="str">
        <f>IF(A2132 &lt;= 'Additional Data'!$B$2,"Low", IF(A2132 &lt;='Additional Data'!$B$3, "Medium", "High"))</f>
        <v>High</v>
      </c>
      <c r="C2132">
        <v>0</v>
      </c>
      <c r="D2132">
        <v>0</v>
      </c>
      <c r="E2132">
        <v>63</v>
      </c>
      <c r="F2132" t="str">
        <f t="shared" si="297"/>
        <v>Old</v>
      </c>
      <c r="G2132">
        <v>570</v>
      </c>
      <c r="H2132">
        <v>73</v>
      </c>
      <c r="I2132">
        <v>614</v>
      </c>
      <c r="J2132">
        <v>133</v>
      </c>
      <c r="K2132">
        <v>102</v>
      </c>
      <c r="L2132">
        <v>73</v>
      </c>
      <c r="M2132">
        <f>INDEX('Additional Data'!$H$2:$M$2, MATCH(MAX(G2132:L2132), G2132:L2132,0))</f>
        <v>0</v>
      </c>
      <c r="N2132">
        <v>1</v>
      </c>
      <c r="O2132">
        <v>6</v>
      </c>
      <c r="P2132">
        <v>5</v>
      </c>
      <c r="Q2132">
        <v>11</v>
      </c>
      <c r="R2132">
        <v>3</v>
      </c>
      <c r="S2132">
        <v>0</v>
      </c>
      <c r="T2132">
        <v>0</v>
      </c>
      <c r="U2132">
        <v>0</v>
      </c>
      <c r="V2132">
        <v>1</v>
      </c>
      <c r="W2132">
        <v>0</v>
      </c>
      <c r="X2132">
        <v>0</v>
      </c>
      <c r="Y2132">
        <v>3</v>
      </c>
      <c r="Z2132">
        <v>11</v>
      </c>
      <c r="AA2132">
        <v>0</v>
      </c>
      <c r="AB2132">
        <v>71</v>
      </c>
      <c r="AC2132" t="str" cm="1">
        <f t="array" ref="AC2132">_xlfn.IFS(AB2132 &lt; 30, "&lt; 30", AB2132 &lt; 40, "30-39", AB2132 &lt; 50, "40-49", AB2132 &gt;= 50, "50+")</f>
        <v>50+</v>
      </c>
      <c r="AD2132">
        <v>2550</v>
      </c>
      <c r="AE2132">
        <v>0</v>
      </c>
      <c r="AF2132">
        <v>0</v>
      </c>
      <c r="AG2132">
        <v>0</v>
      </c>
      <c r="AH2132">
        <v>0</v>
      </c>
      <c r="AI2132">
        <v>1</v>
      </c>
      <c r="AJ2132" t="str" cm="1">
        <f t="array" ref="AJ213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213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32">
        <v>1</v>
      </c>
      <c r="AM2132">
        <v>0</v>
      </c>
      <c r="AN2132">
        <v>0</v>
      </c>
      <c r="AO2132">
        <v>0</v>
      </c>
      <c r="AP2132">
        <v>0</v>
      </c>
      <c r="AQ2132" t="str" cm="1">
        <f t="array" ref="AQ213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2132" t="str" cm="1">
        <f t="array" ref="AR213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132">
        <v>1492</v>
      </c>
      <c r="AT2132">
        <v>1419</v>
      </c>
      <c r="AU2132">
        <v>1</v>
      </c>
      <c r="AV2132">
        <v>0</v>
      </c>
      <c r="AW2132" t="s">
        <v>43</v>
      </c>
      <c r="AX2132" t="s">
        <v>13</v>
      </c>
      <c r="AY2132" t="str">
        <f t="shared" si="298"/>
        <v>Store</v>
      </c>
      <c r="AZ2132">
        <v>22</v>
      </c>
      <c r="BA2132" t="s">
        <v>48</v>
      </c>
      <c r="BB2132">
        <f t="shared" si="299"/>
        <v>22</v>
      </c>
      <c r="BC2132">
        <f t="shared" si="300"/>
        <v>1565</v>
      </c>
      <c r="BD2132">
        <f t="shared" si="301"/>
        <v>4</v>
      </c>
      <c r="BE2132">
        <f t="shared" si="302"/>
        <v>8</v>
      </c>
      <c r="BF2132">
        <f t="shared" si="303"/>
        <v>9</v>
      </c>
      <c r="BG2132">
        <f t="shared" si="304"/>
        <v>21</v>
      </c>
      <c r="BH2132">
        <f t="shared" si="305"/>
        <v>8</v>
      </c>
      <c r="BI2132" t="str">
        <f>VLOOKUP(BH2132,'Additional Data'!$E$1:$F$12,2,FALSE)</f>
        <v>Top Customer</v>
      </c>
      <c r="BJ2132" t="str">
        <f>IF(G2132 &lt;= 'Additional Data'!$Q$2, "Low", IF(G2132 &lt;= 'Additional Data'!$Q$3, "Medium", "High"))</f>
        <v>High</v>
      </c>
      <c r="BK2132" t="str">
        <f>IF(K2132 &lt;= 'Additional Data'!$V$2, "Low", IF(K2132 &lt;= 'Additional Data'!$V$3, "Medium", "High"))</f>
        <v>High</v>
      </c>
      <c r="BL2132" t="str">
        <f>IF(L2132 &lt;= 'Additional Data'!$AA$2, "Low", IF(L2132 &lt;= 'Additional Data'!$AA$3, "Medium", "High"))</f>
        <v>High</v>
      </c>
      <c r="BM2132">
        <v>2131</v>
      </c>
    </row>
    <row r="2133" spans="1:65" x14ac:dyDescent="0.25">
      <c r="A2133">
        <v>15253</v>
      </c>
      <c r="B2133" t="str">
        <f>IF(A2133 &lt;= 'Additional Data'!$B$2,"Low", IF(A2133 &lt;='Additional Data'!$B$3, "Medium", "High"))</f>
        <v>Low</v>
      </c>
      <c r="C2133">
        <v>1</v>
      </c>
      <c r="D2133">
        <v>0</v>
      </c>
      <c r="E2133">
        <v>13</v>
      </c>
      <c r="F2133" t="str">
        <f t="shared" si="297"/>
        <v>Recent</v>
      </c>
      <c r="G2133">
        <v>1</v>
      </c>
      <c r="H2133">
        <v>3</v>
      </c>
      <c r="I2133">
        <v>3</v>
      </c>
      <c r="J2133">
        <v>8</v>
      </c>
      <c r="K2133">
        <v>1</v>
      </c>
      <c r="L2133">
        <v>13</v>
      </c>
      <c r="M2133">
        <f>INDEX('Additional Data'!$H$2:$M$2, MATCH(MAX(G2133:L2133), G2133:L2133,0))</f>
        <v>0</v>
      </c>
      <c r="N2133">
        <v>2</v>
      </c>
      <c r="O2133">
        <v>1</v>
      </c>
      <c r="P2133">
        <v>0</v>
      </c>
      <c r="Q2133">
        <v>3</v>
      </c>
      <c r="R2133">
        <v>7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3</v>
      </c>
      <c r="Z2133">
        <v>11</v>
      </c>
      <c r="AA2133">
        <v>0</v>
      </c>
      <c r="AB2133">
        <v>28</v>
      </c>
      <c r="AC2133" t="str" cm="1">
        <f t="array" ref="AC2133">_xlfn.IFS(AB2133 &lt; 30, "&lt; 30", AB2133 &lt; 40, "30-39", AB2133 &lt; 50, "40-49", AB2133 &gt;= 50, "50+")</f>
        <v>&lt; 30</v>
      </c>
      <c r="AD2133">
        <v>2403</v>
      </c>
      <c r="AE2133">
        <v>0</v>
      </c>
      <c r="AF2133">
        <v>0</v>
      </c>
      <c r="AG2133">
        <v>1</v>
      </c>
      <c r="AH2133">
        <v>0</v>
      </c>
      <c r="AI2133">
        <v>0</v>
      </c>
      <c r="AJ2133" t="str" cm="1">
        <f t="array" ref="AJ213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13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33">
        <v>0</v>
      </c>
      <c r="AM2133">
        <v>1</v>
      </c>
      <c r="AN2133">
        <v>0</v>
      </c>
      <c r="AO2133">
        <v>0</v>
      </c>
      <c r="AP2133">
        <v>0</v>
      </c>
      <c r="AQ2133" t="str" cm="1">
        <f t="array" ref="AQ213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2133" t="str" cm="1">
        <f t="array" ref="AR213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133">
        <v>16</v>
      </c>
      <c r="AT2133">
        <v>3</v>
      </c>
      <c r="AU2133">
        <v>0</v>
      </c>
      <c r="AV2133">
        <v>1</v>
      </c>
      <c r="AW2133" t="s">
        <v>45</v>
      </c>
      <c r="AX2133" t="s">
        <v>13</v>
      </c>
      <c r="AY2133" t="str">
        <f t="shared" si="298"/>
        <v>Store</v>
      </c>
      <c r="AZ2133">
        <v>4</v>
      </c>
      <c r="BA2133" t="s">
        <v>44</v>
      </c>
      <c r="BB2133">
        <f t="shared" si="299"/>
        <v>4</v>
      </c>
      <c r="BC2133">
        <f t="shared" si="300"/>
        <v>29</v>
      </c>
      <c r="BD2133">
        <f t="shared" si="301"/>
        <v>9</v>
      </c>
      <c r="BE2133">
        <f t="shared" si="302"/>
        <v>0</v>
      </c>
      <c r="BF2133">
        <f t="shared" si="303"/>
        <v>0</v>
      </c>
      <c r="BG2133">
        <f t="shared" si="304"/>
        <v>9</v>
      </c>
      <c r="BH2133">
        <f t="shared" si="305"/>
        <v>2</v>
      </c>
      <c r="BI2133" t="str">
        <f>VLOOKUP(BH2133,'Additional Data'!$E$1:$F$12,2,FALSE)</f>
        <v>Churned Customer</v>
      </c>
      <c r="BJ2133" t="str">
        <f>IF(G2133 &lt;= 'Additional Data'!$Q$2, "Low", IF(G2133 &lt;= 'Additional Data'!$Q$3, "Medium", "High"))</f>
        <v>Low</v>
      </c>
      <c r="BK2133" t="str">
        <f>IF(K2133 &lt;= 'Additional Data'!$V$2, "Low", IF(K2133 &lt;= 'Additional Data'!$V$3, "Medium", "High"))</f>
        <v>Low</v>
      </c>
      <c r="BL2133" t="str">
        <f>IF(L2133 &lt;= 'Additional Data'!$AA$2, "Low", IF(L2133 &lt;= 'Additional Data'!$AA$3, "Medium", "High"))</f>
        <v>Medium</v>
      </c>
      <c r="BM2133">
        <v>2132</v>
      </c>
    </row>
    <row r="2134" spans="1:65" x14ac:dyDescent="0.25">
      <c r="A2134">
        <v>31560</v>
      </c>
      <c r="B2134" t="str">
        <f>IF(A2134 &lt;= 'Additional Data'!$B$2,"Low", IF(A2134 &lt;='Additional Data'!$B$3, "Medium", "High"))</f>
        <v>Low</v>
      </c>
      <c r="C2134">
        <v>1</v>
      </c>
      <c r="D2134">
        <v>0</v>
      </c>
      <c r="E2134">
        <v>98</v>
      </c>
      <c r="F2134" t="str">
        <f t="shared" si="297"/>
        <v>Old</v>
      </c>
      <c r="G2134">
        <v>62</v>
      </c>
      <c r="H2134">
        <v>1</v>
      </c>
      <c r="I2134">
        <v>20</v>
      </c>
      <c r="J2134">
        <v>4</v>
      </c>
      <c r="K2134">
        <v>0</v>
      </c>
      <c r="L2134">
        <v>7</v>
      </c>
      <c r="M2134">
        <f>INDEX('Additional Data'!$H$2:$M$2, MATCH(MAX(G2134:L2134), G2134:L2134,0))</f>
        <v>0</v>
      </c>
      <c r="N2134">
        <v>2</v>
      </c>
      <c r="O2134">
        <v>2</v>
      </c>
      <c r="P2134">
        <v>1</v>
      </c>
      <c r="Q2134">
        <v>3</v>
      </c>
      <c r="R2134">
        <v>8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3</v>
      </c>
      <c r="Z2134">
        <v>11</v>
      </c>
      <c r="AA2134">
        <v>0</v>
      </c>
      <c r="AB2134">
        <v>46</v>
      </c>
      <c r="AC2134" t="str" cm="1">
        <f t="array" ref="AC2134">_xlfn.IFS(AB2134 &lt; 30, "&lt; 30", AB2134 &lt; 40, "30-39", AB2134 &lt; 50, "40-49", AB2134 &gt;= 50, "50+")</f>
        <v>40-49</v>
      </c>
      <c r="AD2134">
        <v>2529</v>
      </c>
      <c r="AE2134">
        <v>0</v>
      </c>
      <c r="AF2134">
        <v>0</v>
      </c>
      <c r="AG2134">
        <v>1</v>
      </c>
      <c r="AH2134">
        <v>0</v>
      </c>
      <c r="AI2134">
        <v>0</v>
      </c>
      <c r="AJ2134" t="str" cm="1">
        <f t="array" ref="AJ213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13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34">
        <v>0</v>
      </c>
      <c r="AM2134">
        <v>0</v>
      </c>
      <c r="AN2134">
        <v>0</v>
      </c>
      <c r="AO2134">
        <v>0</v>
      </c>
      <c r="AP2134">
        <v>1</v>
      </c>
      <c r="AQ2134" t="str" cm="1">
        <f t="array" ref="AQ213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134" t="str" cm="1">
        <f t="array" ref="AR213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34">
        <v>87</v>
      </c>
      <c r="AT2134">
        <v>80</v>
      </c>
      <c r="AU2134">
        <v>0</v>
      </c>
      <c r="AV2134">
        <v>1</v>
      </c>
      <c r="AW2134" t="s">
        <v>47</v>
      </c>
      <c r="AX2134" t="s">
        <v>13</v>
      </c>
      <c r="AY2134" t="str">
        <f t="shared" si="298"/>
        <v>Store</v>
      </c>
      <c r="AZ2134">
        <v>6</v>
      </c>
      <c r="BA2134" t="s">
        <v>44</v>
      </c>
      <c r="BB2134">
        <f t="shared" si="299"/>
        <v>6</v>
      </c>
      <c r="BC2134">
        <f t="shared" si="300"/>
        <v>94</v>
      </c>
      <c r="BD2134">
        <f t="shared" si="301"/>
        <v>0.99999999999999978</v>
      </c>
      <c r="BE2134">
        <f t="shared" si="302"/>
        <v>2</v>
      </c>
      <c r="BF2134">
        <f t="shared" si="303"/>
        <v>3</v>
      </c>
      <c r="BG2134">
        <f t="shared" si="304"/>
        <v>6</v>
      </c>
      <c r="BH2134">
        <f t="shared" si="305"/>
        <v>0</v>
      </c>
      <c r="BI2134" t="str">
        <f>VLOOKUP(BH2134,'Additional Data'!$E$1:$F$12,2,FALSE)</f>
        <v>Churned Customer</v>
      </c>
      <c r="BJ2134" t="str">
        <f>IF(G2134 &lt;= 'Additional Data'!$Q$2, "Low", IF(G2134 &lt;= 'Additional Data'!$Q$3, "Medium", "High"))</f>
        <v>Medium</v>
      </c>
      <c r="BK2134" t="str">
        <f>IF(K2134 &lt;= 'Additional Data'!$V$2, "Low", IF(K2134 &lt;= 'Additional Data'!$V$3, "Medium", "High"))</f>
        <v>Low</v>
      </c>
      <c r="BL2134" t="str">
        <f>IF(L2134 &lt;= 'Additional Data'!$AA$2, "Low", IF(L2134 &lt;= 'Additional Data'!$AA$3, "Medium", "High"))</f>
        <v>Low</v>
      </c>
      <c r="BM2134">
        <v>2133</v>
      </c>
    </row>
    <row r="2135" spans="1:65" x14ac:dyDescent="0.25">
      <c r="A2135">
        <v>72071</v>
      </c>
      <c r="B2135" t="str">
        <f>IF(A2135 &lt;= 'Additional Data'!$B$2,"Low", IF(A2135 &lt;='Additional Data'!$B$3, "Medium", "High"))</f>
        <v>High</v>
      </c>
      <c r="C2135">
        <v>0</v>
      </c>
      <c r="D2135">
        <v>1</v>
      </c>
      <c r="E2135">
        <v>4</v>
      </c>
      <c r="F2135" t="str">
        <f t="shared" si="297"/>
        <v>Very Recent</v>
      </c>
      <c r="G2135">
        <v>531</v>
      </c>
      <c r="H2135">
        <v>69</v>
      </c>
      <c r="I2135">
        <v>300</v>
      </c>
      <c r="J2135">
        <v>150</v>
      </c>
      <c r="K2135">
        <v>138</v>
      </c>
      <c r="L2135">
        <v>150</v>
      </c>
      <c r="M2135">
        <f>INDEX('Additional Data'!$H$2:$M$2, MATCH(MAX(G2135:L2135), G2135:L2135,0))</f>
        <v>0</v>
      </c>
      <c r="N2135">
        <v>3</v>
      </c>
      <c r="O2135">
        <v>5</v>
      </c>
      <c r="P2135">
        <v>4</v>
      </c>
      <c r="Q2135">
        <v>8</v>
      </c>
      <c r="R2135">
        <v>2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3</v>
      </c>
      <c r="Z2135">
        <v>11</v>
      </c>
      <c r="AA2135">
        <v>0</v>
      </c>
      <c r="AB2135">
        <v>66</v>
      </c>
      <c r="AC2135" t="str" cm="1">
        <f t="array" ref="AC2135">_xlfn.IFS(AB2135 &lt; 30, "&lt; 30", AB2135 &lt; 40, "30-39", AB2135 &lt; 50, "40-49", AB2135 &gt;= 50, "50+")</f>
        <v>50+</v>
      </c>
      <c r="AD2135">
        <v>2659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 t="str" cm="1">
        <f t="array" ref="AJ213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13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35">
        <v>0</v>
      </c>
      <c r="AM2135">
        <v>0</v>
      </c>
      <c r="AN2135">
        <v>1</v>
      </c>
      <c r="AO2135">
        <v>0</v>
      </c>
      <c r="AP2135">
        <v>0</v>
      </c>
      <c r="AQ2135" t="str" cm="1">
        <f t="array" ref="AQ213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35" t="str" cm="1">
        <f t="array" ref="AR213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35">
        <v>1188</v>
      </c>
      <c r="AT2135">
        <v>1038</v>
      </c>
      <c r="AU2135">
        <v>0</v>
      </c>
      <c r="AV2135">
        <v>1</v>
      </c>
      <c r="AW2135" t="s">
        <v>43</v>
      </c>
      <c r="AX2135" t="s">
        <v>13</v>
      </c>
      <c r="AY2135" t="str">
        <f t="shared" si="298"/>
        <v>Store</v>
      </c>
      <c r="AZ2135">
        <v>17</v>
      </c>
      <c r="BA2135" t="s">
        <v>44</v>
      </c>
      <c r="BB2135">
        <f t="shared" si="299"/>
        <v>17</v>
      </c>
      <c r="BC2135">
        <f t="shared" si="300"/>
        <v>1338</v>
      </c>
      <c r="BD2135">
        <f t="shared" si="301"/>
        <v>10</v>
      </c>
      <c r="BE2135">
        <f t="shared" si="302"/>
        <v>6</v>
      </c>
      <c r="BF2135">
        <f t="shared" si="303"/>
        <v>8</v>
      </c>
      <c r="BG2135">
        <f t="shared" si="304"/>
        <v>24</v>
      </c>
      <c r="BH2135">
        <f t="shared" si="305"/>
        <v>9</v>
      </c>
      <c r="BI2135" t="str">
        <f>VLOOKUP(BH2135,'Additional Data'!$E$1:$F$12,2,FALSE)</f>
        <v>Top Customer</v>
      </c>
      <c r="BJ2135" t="str">
        <f>IF(G2135 &lt;= 'Additional Data'!$Q$2, "Low", IF(G2135 &lt;= 'Additional Data'!$Q$3, "Medium", "High"))</f>
        <v>High</v>
      </c>
      <c r="BK2135" t="str">
        <f>IF(K2135 &lt;= 'Additional Data'!$V$2, "Low", IF(K2135 &lt;= 'Additional Data'!$V$3, "Medium", "High"))</f>
        <v>High</v>
      </c>
      <c r="BL2135" t="str">
        <f>IF(L2135 &lt;= 'Additional Data'!$AA$2, "Low", IF(L2135 &lt;= 'Additional Data'!$AA$3, "Medium", "High"))</f>
        <v>High</v>
      </c>
      <c r="BM2135">
        <v>2134</v>
      </c>
    </row>
    <row r="2136" spans="1:65" x14ac:dyDescent="0.25">
      <c r="A2136">
        <v>91172</v>
      </c>
      <c r="B2136" t="str">
        <f>IF(A2136 &lt;= 'Additional Data'!$B$2,"Low", IF(A2136 &lt;='Additional Data'!$B$3, "Medium", "High"))</f>
        <v>High</v>
      </c>
      <c r="C2136">
        <v>0</v>
      </c>
      <c r="D2136">
        <v>0</v>
      </c>
      <c r="E2136">
        <v>94</v>
      </c>
      <c r="F2136" t="str">
        <f t="shared" si="297"/>
        <v>Old</v>
      </c>
      <c r="G2136">
        <v>162</v>
      </c>
      <c r="H2136">
        <v>28</v>
      </c>
      <c r="I2136">
        <v>818</v>
      </c>
      <c r="J2136">
        <v>0</v>
      </c>
      <c r="K2136">
        <v>28</v>
      </c>
      <c r="L2136">
        <v>56</v>
      </c>
      <c r="M2136">
        <f>INDEX('Additional Data'!$H$2:$M$2, MATCH(MAX(G2136:L2136), G2136:L2136,0))</f>
        <v>0</v>
      </c>
      <c r="N2136">
        <v>0</v>
      </c>
      <c r="O2136">
        <v>4</v>
      </c>
      <c r="P2136">
        <v>3</v>
      </c>
      <c r="Q2136">
        <v>7</v>
      </c>
      <c r="R2136">
        <v>3</v>
      </c>
      <c r="S2136">
        <v>1</v>
      </c>
      <c r="T2136">
        <v>0</v>
      </c>
      <c r="U2136">
        <v>1</v>
      </c>
      <c r="V2136">
        <v>1</v>
      </c>
      <c r="W2136">
        <v>1</v>
      </c>
      <c r="X2136">
        <v>0</v>
      </c>
      <c r="Y2136">
        <v>3</v>
      </c>
      <c r="Z2136">
        <v>11</v>
      </c>
      <c r="AA2136">
        <v>1</v>
      </c>
      <c r="AB2136">
        <v>30</v>
      </c>
      <c r="AC2136" t="str" cm="1">
        <f t="array" ref="AC2136">_xlfn.IFS(AB2136 &lt; 30, "&lt; 30", AB2136 &lt; 40, "30-39", AB2136 &lt; 50, "40-49", AB2136 &gt;= 50, "50+")</f>
        <v>30-39</v>
      </c>
      <c r="AD2136">
        <v>2618</v>
      </c>
      <c r="AE2136">
        <v>0</v>
      </c>
      <c r="AF2136">
        <v>0</v>
      </c>
      <c r="AG2136">
        <v>1</v>
      </c>
      <c r="AH2136">
        <v>0</v>
      </c>
      <c r="AI2136">
        <v>0</v>
      </c>
      <c r="AJ2136" t="str" cm="1">
        <f t="array" ref="AJ213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13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36">
        <v>0</v>
      </c>
      <c r="AM2136">
        <v>0</v>
      </c>
      <c r="AN2136">
        <v>0</v>
      </c>
      <c r="AO2136">
        <v>1</v>
      </c>
      <c r="AP2136">
        <v>0</v>
      </c>
      <c r="AQ2136" t="str" cm="1">
        <f t="array" ref="AQ213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136" t="str" cm="1">
        <f t="array" ref="AR213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36">
        <v>1036</v>
      </c>
      <c r="AT2136">
        <v>980</v>
      </c>
      <c r="AU2136">
        <v>4</v>
      </c>
      <c r="AV2136">
        <v>0</v>
      </c>
      <c r="AW2136" t="s">
        <v>43</v>
      </c>
      <c r="AX2136" t="s">
        <v>13</v>
      </c>
      <c r="AY2136" t="str">
        <f t="shared" si="298"/>
        <v>Store</v>
      </c>
      <c r="AZ2136">
        <v>14</v>
      </c>
      <c r="BA2136" t="s">
        <v>48</v>
      </c>
      <c r="BB2136">
        <f t="shared" si="299"/>
        <v>14</v>
      </c>
      <c r="BC2136">
        <f t="shared" si="300"/>
        <v>1092</v>
      </c>
      <c r="BD2136">
        <f t="shared" si="301"/>
        <v>0.99999999999999978</v>
      </c>
      <c r="BE2136">
        <f t="shared" si="302"/>
        <v>5</v>
      </c>
      <c r="BF2136">
        <f t="shared" si="303"/>
        <v>7</v>
      </c>
      <c r="BG2136">
        <f t="shared" si="304"/>
        <v>13</v>
      </c>
      <c r="BH2136">
        <f t="shared" si="305"/>
        <v>3</v>
      </c>
      <c r="BI2136" t="str">
        <f>VLOOKUP(BH2136,'Additional Data'!$E$1:$F$12,2,FALSE)</f>
        <v>At Risk</v>
      </c>
      <c r="BJ2136" t="str">
        <f>IF(G2136 &lt;= 'Additional Data'!$Q$2, "Low", IF(G2136 &lt;= 'Additional Data'!$Q$3, "Medium", "High"))</f>
        <v>Medium</v>
      </c>
      <c r="BK2136" t="str">
        <f>IF(K2136 &lt;= 'Additional Data'!$V$2, "Low", IF(K2136 &lt;= 'Additional Data'!$V$3, "Medium", "High"))</f>
        <v>Medium</v>
      </c>
      <c r="BL2136" t="str">
        <f>IF(L2136 &lt;= 'Additional Data'!$AA$2, "Low", IF(L2136 &lt;= 'Additional Data'!$AA$3, "Medium", "High"))</f>
        <v>Medium</v>
      </c>
      <c r="BM2136">
        <v>2135</v>
      </c>
    </row>
    <row r="2137" spans="1:65" x14ac:dyDescent="0.25">
      <c r="A2137">
        <v>90000</v>
      </c>
      <c r="B2137" t="str">
        <f>IF(A2137 &lt;= 'Additional Data'!$B$2,"Low", IF(A2137 &lt;='Additional Data'!$B$3, "Medium", "High"))</f>
        <v>High</v>
      </c>
      <c r="C2137">
        <v>0</v>
      </c>
      <c r="D2137">
        <v>0</v>
      </c>
      <c r="E2137">
        <v>91</v>
      </c>
      <c r="F2137" t="str">
        <f t="shared" si="297"/>
        <v>Old</v>
      </c>
      <c r="G2137">
        <v>675</v>
      </c>
      <c r="H2137">
        <v>144</v>
      </c>
      <c r="I2137">
        <v>133</v>
      </c>
      <c r="J2137">
        <v>94</v>
      </c>
      <c r="K2137">
        <v>192</v>
      </c>
      <c r="L2137">
        <v>241</v>
      </c>
      <c r="M2137">
        <f>INDEX('Additional Data'!$H$2:$M$2, MATCH(MAX(G2137:L2137), G2137:L2137,0))</f>
        <v>0</v>
      </c>
      <c r="N2137">
        <v>1</v>
      </c>
      <c r="O2137">
        <v>4</v>
      </c>
      <c r="P2137">
        <v>8</v>
      </c>
      <c r="Q2137">
        <v>5</v>
      </c>
      <c r="R2137">
        <v>1</v>
      </c>
      <c r="S2137">
        <v>1</v>
      </c>
      <c r="T2137">
        <v>0</v>
      </c>
      <c r="U2137">
        <v>1</v>
      </c>
      <c r="V2137">
        <v>1</v>
      </c>
      <c r="W2137">
        <v>0</v>
      </c>
      <c r="X2137">
        <v>0</v>
      </c>
      <c r="Y2137">
        <v>3</v>
      </c>
      <c r="Z2137">
        <v>11</v>
      </c>
      <c r="AA2137">
        <v>0</v>
      </c>
      <c r="AB2137">
        <v>36</v>
      </c>
      <c r="AC2137" t="str" cm="1">
        <f t="array" ref="AC2137">_xlfn.IFS(AB2137 &lt; 30, "&lt; 30", AB2137 &lt; 40, "30-39", AB2137 &lt; 50, "40-49", AB2137 &gt;= 50, "50+")</f>
        <v>30-39</v>
      </c>
      <c r="AD2137">
        <v>2347</v>
      </c>
      <c r="AE2137">
        <v>0</v>
      </c>
      <c r="AF2137">
        <v>1</v>
      </c>
      <c r="AG2137">
        <v>0</v>
      </c>
      <c r="AH2137">
        <v>0</v>
      </c>
      <c r="AI2137">
        <v>0</v>
      </c>
      <c r="AJ2137" t="str" cm="1">
        <f t="array" ref="AJ213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3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37">
        <v>0</v>
      </c>
      <c r="AM2137">
        <v>0</v>
      </c>
      <c r="AN2137">
        <v>1</v>
      </c>
      <c r="AO2137">
        <v>0</v>
      </c>
      <c r="AP2137">
        <v>0</v>
      </c>
      <c r="AQ2137" t="str" cm="1">
        <f t="array" ref="AQ213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37" t="str" cm="1">
        <f t="array" ref="AR213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37">
        <v>1238</v>
      </c>
      <c r="AT2137">
        <v>997</v>
      </c>
      <c r="AU2137">
        <v>3</v>
      </c>
      <c r="AV2137">
        <v>0</v>
      </c>
      <c r="AW2137" t="s">
        <v>43</v>
      </c>
      <c r="AX2137" t="s">
        <v>12</v>
      </c>
      <c r="AY2137" t="str">
        <f t="shared" si="298"/>
        <v>Catalog</v>
      </c>
      <c r="AZ2137">
        <v>17</v>
      </c>
      <c r="BA2137" t="s">
        <v>48</v>
      </c>
      <c r="BB2137">
        <f t="shared" si="299"/>
        <v>17</v>
      </c>
      <c r="BC2137">
        <f t="shared" si="300"/>
        <v>1479</v>
      </c>
      <c r="BD2137">
        <f t="shared" si="301"/>
        <v>0.99999999999999978</v>
      </c>
      <c r="BE2137">
        <f t="shared" si="302"/>
        <v>6</v>
      </c>
      <c r="BF2137">
        <f t="shared" si="303"/>
        <v>8</v>
      </c>
      <c r="BG2137">
        <f t="shared" si="304"/>
        <v>15</v>
      </c>
      <c r="BH2137">
        <f t="shared" si="305"/>
        <v>4</v>
      </c>
      <c r="BI2137" t="str">
        <f>VLOOKUP(BH2137,'Additional Data'!$E$1:$F$12,2,FALSE)</f>
        <v>At Risk</v>
      </c>
      <c r="BJ2137" t="str">
        <f>IF(G2137 &lt;= 'Additional Data'!$Q$2, "Low", IF(G2137 &lt;= 'Additional Data'!$Q$3, "Medium", "High"))</f>
        <v>High</v>
      </c>
      <c r="BK2137" t="str">
        <f>IF(K2137 &lt;= 'Additional Data'!$V$2, "Low", IF(K2137 &lt;= 'Additional Data'!$V$3, "Medium", "High"))</f>
        <v>High</v>
      </c>
      <c r="BL2137" t="str">
        <f>IF(L2137 &lt;= 'Additional Data'!$AA$2, "Low", IF(L2137 &lt;= 'Additional Data'!$AA$3, "Medium", "High"))</f>
        <v>High</v>
      </c>
      <c r="BM2137">
        <v>2136</v>
      </c>
    </row>
    <row r="2138" spans="1:65" x14ac:dyDescent="0.25">
      <c r="A2138">
        <v>41967</v>
      </c>
      <c r="B2138" t="str">
        <f>IF(A2138 &lt;= 'Additional Data'!$B$2,"Low", IF(A2138 &lt;='Additional Data'!$B$3, "Medium", "High"))</f>
        <v>Medium</v>
      </c>
      <c r="C2138">
        <v>1</v>
      </c>
      <c r="D2138">
        <v>1</v>
      </c>
      <c r="E2138">
        <v>66</v>
      </c>
      <c r="F2138" t="str">
        <f t="shared" si="297"/>
        <v>Old</v>
      </c>
      <c r="G2138">
        <v>23</v>
      </c>
      <c r="H2138">
        <v>4</v>
      </c>
      <c r="I2138">
        <v>10</v>
      </c>
      <c r="J2138">
        <v>0</v>
      </c>
      <c r="K2138">
        <v>2</v>
      </c>
      <c r="L2138">
        <v>15</v>
      </c>
      <c r="M2138">
        <f>INDEX('Additional Data'!$H$2:$M$2, MATCH(MAX(G2138:L2138), G2138:L2138,0))</f>
        <v>0</v>
      </c>
      <c r="N2138">
        <v>1</v>
      </c>
      <c r="O2138">
        <v>1</v>
      </c>
      <c r="P2138">
        <v>0</v>
      </c>
      <c r="Q2138">
        <v>3</v>
      </c>
      <c r="R2138">
        <v>4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3</v>
      </c>
      <c r="Z2138">
        <v>11</v>
      </c>
      <c r="AA2138">
        <v>0</v>
      </c>
      <c r="AB2138">
        <v>39</v>
      </c>
      <c r="AC2138" t="str" cm="1">
        <f t="array" ref="AC2138">_xlfn.IFS(AB2138 &lt; 30, "&lt; 30", AB2138 &lt; 40, "30-39", AB2138 &lt; 50, "40-49", AB2138 &gt;= 50, "50+")</f>
        <v>30-39</v>
      </c>
      <c r="AD2138">
        <v>2377</v>
      </c>
      <c r="AE2138">
        <v>0</v>
      </c>
      <c r="AF2138">
        <v>0</v>
      </c>
      <c r="AG2138">
        <v>1</v>
      </c>
      <c r="AH2138">
        <v>0</v>
      </c>
      <c r="AI2138">
        <v>0</v>
      </c>
      <c r="AJ2138" t="str" cm="1">
        <f t="array" ref="AJ213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13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38">
        <v>0</v>
      </c>
      <c r="AM2138">
        <v>0</v>
      </c>
      <c r="AN2138">
        <v>1</v>
      </c>
      <c r="AO2138">
        <v>0</v>
      </c>
      <c r="AP2138">
        <v>0</v>
      </c>
      <c r="AQ2138" t="str" cm="1">
        <f t="array" ref="AQ213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38" t="str" cm="1">
        <f t="array" ref="AR213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38">
        <v>39</v>
      </c>
      <c r="AT2138">
        <v>24</v>
      </c>
      <c r="AU2138">
        <v>0</v>
      </c>
      <c r="AV2138">
        <v>2</v>
      </c>
      <c r="AW2138" t="s">
        <v>45</v>
      </c>
      <c r="AX2138" t="s">
        <v>13</v>
      </c>
      <c r="AY2138" t="str">
        <f t="shared" si="298"/>
        <v>Store</v>
      </c>
      <c r="AZ2138">
        <v>4</v>
      </c>
      <c r="BA2138" t="s">
        <v>44</v>
      </c>
      <c r="BB2138">
        <f t="shared" si="299"/>
        <v>4</v>
      </c>
      <c r="BC2138">
        <f t="shared" si="300"/>
        <v>54</v>
      </c>
      <c r="BD2138">
        <f t="shared" si="301"/>
        <v>4</v>
      </c>
      <c r="BE2138">
        <f t="shared" si="302"/>
        <v>0</v>
      </c>
      <c r="BF2138">
        <f t="shared" si="303"/>
        <v>1</v>
      </c>
      <c r="BG2138">
        <f t="shared" si="304"/>
        <v>5</v>
      </c>
      <c r="BH2138">
        <f t="shared" si="305"/>
        <v>0</v>
      </c>
      <c r="BI2138" t="str">
        <f>VLOOKUP(BH2138,'Additional Data'!$E$1:$F$12,2,FALSE)</f>
        <v>Churned Customer</v>
      </c>
      <c r="BJ2138" t="str">
        <f>IF(G2138 &lt;= 'Additional Data'!$Q$2, "Low", IF(G2138 &lt;= 'Additional Data'!$Q$3, "Medium", "High"))</f>
        <v>Low</v>
      </c>
      <c r="BK2138" t="str">
        <f>IF(K2138 &lt;= 'Additional Data'!$V$2, "Low", IF(K2138 &lt;= 'Additional Data'!$V$3, "Medium", "High"))</f>
        <v>Medium</v>
      </c>
      <c r="BL2138" t="str">
        <f>IF(L2138 &lt;= 'Additional Data'!$AA$2, "Low", IF(L2138 &lt;= 'Additional Data'!$AA$3, "Medium", "High"))</f>
        <v>Medium</v>
      </c>
      <c r="BM2138">
        <v>2137</v>
      </c>
    </row>
    <row r="2139" spans="1:65" x14ac:dyDescent="0.25">
      <c r="A2139">
        <v>69263</v>
      </c>
      <c r="B2139" t="str">
        <f>IF(A2139 &lt;= 'Additional Data'!$B$2,"Low", IF(A2139 &lt;='Additional Data'!$B$3, "Medium", "High"))</f>
        <v>High</v>
      </c>
      <c r="C2139">
        <v>0</v>
      </c>
      <c r="D2139">
        <v>1</v>
      </c>
      <c r="E2139">
        <v>14</v>
      </c>
      <c r="F2139" t="str">
        <f t="shared" si="297"/>
        <v>Recent</v>
      </c>
      <c r="G2139">
        <v>492</v>
      </c>
      <c r="H2139">
        <v>5</v>
      </c>
      <c r="I2139">
        <v>32</v>
      </c>
      <c r="J2139">
        <v>13</v>
      </c>
      <c r="K2139">
        <v>5</v>
      </c>
      <c r="L2139">
        <v>21</v>
      </c>
      <c r="M2139">
        <f>INDEX('Additional Data'!$H$2:$M$2, MATCH(MAX(G2139:L2139), G2139:L2139,0))</f>
        <v>0</v>
      </c>
      <c r="N2139">
        <v>1</v>
      </c>
      <c r="O2139">
        <v>9</v>
      </c>
      <c r="P2139">
        <v>1</v>
      </c>
      <c r="Q2139">
        <v>7</v>
      </c>
      <c r="R2139">
        <v>6</v>
      </c>
      <c r="S2139">
        <v>0</v>
      </c>
      <c r="T2139">
        <v>1</v>
      </c>
      <c r="U2139">
        <v>0</v>
      </c>
      <c r="V2139">
        <v>0</v>
      </c>
      <c r="W2139">
        <v>0</v>
      </c>
      <c r="X2139">
        <v>0</v>
      </c>
      <c r="Y2139">
        <v>3</v>
      </c>
      <c r="Z2139">
        <v>11</v>
      </c>
      <c r="AA2139">
        <v>0</v>
      </c>
      <c r="AB2139">
        <v>55</v>
      </c>
      <c r="AC2139" t="str" cm="1">
        <f t="array" ref="AC2139">_xlfn.IFS(AB2139 &lt; 30, "&lt; 30", AB2139 &lt; 40, "30-39", AB2139 &lt; 50, "40-49", AB2139 &gt;= 50, "50+")</f>
        <v>50+</v>
      </c>
      <c r="AD2139">
        <v>2275</v>
      </c>
      <c r="AE2139">
        <v>0</v>
      </c>
      <c r="AF2139">
        <v>0</v>
      </c>
      <c r="AG2139">
        <v>1</v>
      </c>
      <c r="AH2139">
        <v>0</v>
      </c>
      <c r="AI2139">
        <v>0</v>
      </c>
      <c r="AJ2139" t="str" cm="1">
        <f t="array" ref="AJ213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13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39">
        <v>0</v>
      </c>
      <c r="AM2139">
        <v>0</v>
      </c>
      <c r="AN2139">
        <v>1</v>
      </c>
      <c r="AO2139">
        <v>0</v>
      </c>
      <c r="AP2139">
        <v>0</v>
      </c>
      <c r="AQ2139" t="str" cm="1">
        <f t="array" ref="AQ213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39" t="str" cm="1">
        <f t="array" ref="AR213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39">
        <v>547</v>
      </c>
      <c r="AT2139">
        <v>526</v>
      </c>
      <c r="AU2139">
        <v>1</v>
      </c>
      <c r="AV2139">
        <v>1</v>
      </c>
      <c r="AW2139" t="s">
        <v>46</v>
      </c>
      <c r="AX2139" t="s">
        <v>11</v>
      </c>
      <c r="AY2139" t="str">
        <f t="shared" si="298"/>
        <v>Web</v>
      </c>
      <c r="AZ2139">
        <v>17</v>
      </c>
      <c r="BA2139" t="s">
        <v>48</v>
      </c>
      <c r="BB2139">
        <f t="shared" si="299"/>
        <v>17</v>
      </c>
      <c r="BC2139">
        <f t="shared" si="300"/>
        <v>568</v>
      </c>
      <c r="BD2139">
        <f t="shared" si="301"/>
        <v>9</v>
      </c>
      <c r="BE2139">
        <f t="shared" si="302"/>
        <v>6</v>
      </c>
      <c r="BF2139">
        <f t="shared" si="303"/>
        <v>5</v>
      </c>
      <c r="BG2139">
        <f t="shared" si="304"/>
        <v>20</v>
      </c>
      <c r="BH2139">
        <f t="shared" si="305"/>
        <v>7</v>
      </c>
      <c r="BI2139" t="str">
        <f>VLOOKUP(BH2139,'Additional Data'!$E$1:$F$12,2,FALSE)</f>
        <v>Loyal Customer</v>
      </c>
      <c r="BJ2139" t="str">
        <f>IF(G2139 &lt;= 'Additional Data'!$Q$2, "Low", IF(G2139 &lt;= 'Additional Data'!$Q$3, "Medium", "High"))</f>
        <v>Medium</v>
      </c>
      <c r="BK2139" t="str">
        <f>IF(K2139 &lt;= 'Additional Data'!$V$2, "Low", IF(K2139 &lt;= 'Additional Data'!$V$3, "Medium", "High"))</f>
        <v>Medium</v>
      </c>
      <c r="BL2139" t="str">
        <f>IF(L2139 &lt;= 'Additional Data'!$AA$2, "Low", IF(L2139 &lt;= 'Additional Data'!$AA$3, "Medium", "High"))</f>
        <v>Medium</v>
      </c>
      <c r="BM2139">
        <v>2138</v>
      </c>
    </row>
    <row r="2140" spans="1:65" x14ac:dyDescent="0.25">
      <c r="A2140">
        <v>65706</v>
      </c>
      <c r="B2140" t="str">
        <f>IF(A2140 &lt;= 'Additional Data'!$B$2,"Low", IF(A2140 &lt;='Additional Data'!$B$3, "Medium", "High"))</f>
        <v>Medium</v>
      </c>
      <c r="C2140">
        <v>0</v>
      </c>
      <c r="D2140">
        <v>0</v>
      </c>
      <c r="E2140">
        <v>77</v>
      </c>
      <c r="F2140" t="str">
        <f t="shared" si="297"/>
        <v>Old</v>
      </c>
      <c r="G2140">
        <v>918</v>
      </c>
      <c r="H2140">
        <v>10</v>
      </c>
      <c r="I2140">
        <v>129</v>
      </c>
      <c r="J2140">
        <v>13</v>
      </c>
      <c r="K2140">
        <v>0</v>
      </c>
      <c r="L2140">
        <v>129</v>
      </c>
      <c r="M2140">
        <f>INDEX('Additional Data'!$H$2:$M$2, MATCH(MAX(G2140:L2140), G2140:L2140,0))</f>
        <v>0</v>
      </c>
      <c r="N2140">
        <v>1</v>
      </c>
      <c r="O2140">
        <v>11</v>
      </c>
      <c r="P2140">
        <v>3</v>
      </c>
      <c r="Q2140">
        <v>12</v>
      </c>
      <c r="R2140">
        <v>7</v>
      </c>
      <c r="S2140">
        <v>0</v>
      </c>
      <c r="T2140">
        <v>1</v>
      </c>
      <c r="U2140">
        <v>1</v>
      </c>
      <c r="V2140">
        <v>0</v>
      </c>
      <c r="W2140">
        <v>1</v>
      </c>
      <c r="X2140">
        <v>0</v>
      </c>
      <c r="Y2140">
        <v>3</v>
      </c>
      <c r="Z2140">
        <v>11</v>
      </c>
      <c r="AA2140">
        <v>1</v>
      </c>
      <c r="AB2140">
        <v>50</v>
      </c>
      <c r="AC2140" t="str" cm="1">
        <f t="array" ref="AC2140">_xlfn.IFS(AB2140 &lt; 30, "&lt; 30", AB2140 &lt; 40, "30-39", AB2140 &lt; 50, "40-49", AB2140 &gt;= 50, "50+")</f>
        <v>50+</v>
      </c>
      <c r="AD2140">
        <v>2525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 t="str" cm="1">
        <f t="array" ref="AJ214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14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40">
        <v>1</v>
      </c>
      <c r="AM2140">
        <v>0</v>
      </c>
      <c r="AN2140">
        <v>0</v>
      </c>
      <c r="AO2140">
        <v>0</v>
      </c>
      <c r="AP2140">
        <v>0</v>
      </c>
      <c r="AQ2140" t="str" cm="1">
        <f t="array" ref="AQ214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2140" t="str" cm="1">
        <f t="array" ref="AR214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140">
        <v>1070</v>
      </c>
      <c r="AT2140">
        <v>941</v>
      </c>
      <c r="AU2140">
        <v>3</v>
      </c>
      <c r="AV2140">
        <v>0</v>
      </c>
      <c r="AW2140" t="s">
        <v>43</v>
      </c>
      <c r="AX2140" t="s">
        <v>13</v>
      </c>
      <c r="AY2140" t="str">
        <f t="shared" si="298"/>
        <v>Store</v>
      </c>
      <c r="AZ2140">
        <v>26</v>
      </c>
      <c r="BA2140" t="s">
        <v>48</v>
      </c>
      <c r="BB2140">
        <f t="shared" si="299"/>
        <v>26</v>
      </c>
      <c r="BC2140">
        <f t="shared" si="300"/>
        <v>1199</v>
      </c>
      <c r="BD2140">
        <f t="shared" si="301"/>
        <v>3.0000000000000004</v>
      </c>
      <c r="BE2140">
        <f t="shared" si="302"/>
        <v>9</v>
      </c>
      <c r="BF2140">
        <f t="shared" si="303"/>
        <v>8</v>
      </c>
      <c r="BG2140">
        <f t="shared" si="304"/>
        <v>20</v>
      </c>
      <c r="BH2140">
        <f t="shared" si="305"/>
        <v>7</v>
      </c>
      <c r="BI2140" t="str">
        <f>VLOOKUP(BH2140,'Additional Data'!$E$1:$F$12,2,FALSE)</f>
        <v>Loyal Customer</v>
      </c>
      <c r="BJ2140" t="str">
        <f>IF(G2140 &lt;= 'Additional Data'!$Q$2, "Low", IF(G2140 &lt;= 'Additional Data'!$Q$3, "Medium", "High"))</f>
        <v>High</v>
      </c>
      <c r="BK2140" t="str">
        <f>IF(K2140 &lt;= 'Additional Data'!$V$2, "Low", IF(K2140 &lt;= 'Additional Data'!$V$3, "Medium", "High"))</f>
        <v>Low</v>
      </c>
      <c r="BL2140" t="str">
        <f>IF(L2140 &lt;= 'Additional Data'!$AA$2, "Low", IF(L2140 &lt;= 'Additional Data'!$AA$3, "Medium", "High"))</f>
        <v>High</v>
      </c>
      <c r="BM2140">
        <v>2139</v>
      </c>
    </row>
    <row r="2141" spans="1:65" x14ac:dyDescent="0.25">
      <c r="A2141">
        <v>60934</v>
      </c>
      <c r="B2141" t="str">
        <f>IF(A2141 &lt;= 'Additional Data'!$B$2,"Low", IF(A2141 &lt;='Additional Data'!$B$3, "Medium", "High"))</f>
        <v>Medium</v>
      </c>
      <c r="C2141">
        <v>0</v>
      </c>
      <c r="D2141">
        <v>1</v>
      </c>
      <c r="E2141">
        <v>41</v>
      </c>
      <c r="F2141" t="str">
        <f t="shared" si="297"/>
        <v>Mid</v>
      </c>
      <c r="G2141">
        <v>224</v>
      </c>
      <c r="H2141">
        <v>155</v>
      </c>
      <c r="I2141">
        <v>155</v>
      </c>
      <c r="J2141">
        <v>192</v>
      </c>
      <c r="K2141">
        <v>93</v>
      </c>
      <c r="L2141">
        <v>54</v>
      </c>
      <c r="M2141">
        <f>INDEX('Additional Data'!$H$2:$M$2, MATCH(MAX(G2141:L2141), G2141:L2141,0))</f>
        <v>0</v>
      </c>
      <c r="N2141">
        <v>2</v>
      </c>
      <c r="O2141">
        <v>6</v>
      </c>
      <c r="P2141">
        <v>4</v>
      </c>
      <c r="Q2141">
        <v>11</v>
      </c>
      <c r="R2141">
        <v>4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3</v>
      </c>
      <c r="Z2141">
        <v>11</v>
      </c>
      <c r="AA2141">
        <v>0</v>
      </c>
      <c r="AB2141">
        <v>45</v>
      </c>
      <c r="AC2141" t="str" cm="1">
        <f t="array" ref="AC2141">_xlfn.IFS(AB2141 &lt; 30, "&lt; 30", AB2141 &lt; 40, "30-39", AB2141 &lt; 50, "40-49", AB2141 &gt;= 50, "50+")</f>
        <v>40-49</v>
      </c>
      <c r="AD2141">
        <v>2322</v>
      </c>
      <c r="AE2141">
        <v>0</v>
      </c>
      <c r="AF2141">
        <v>0</v>
      </c>
      <c r="AG2141">
        <v>0</v>
      </c>
      <c r="AH2141">
        <v>1</v>
      </c>
      <c r="AI2141">
        <v>0</v>
      </c>
      <c r="AJ2141" t="str" cm="1">
        <f t="array" ref="AJ214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14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41">
        <v>0</v>
      </c>
      <c r="AM2141">
        <v>0</v>
      </c>
      <c r="AN2141">
        <v>1</v>
      </c>
      <c r="AO2141">
        <v>0</v>
      </c>
      <c r="AP2141">
        <v>0</v>
      </c>
      <c r="AQ2141" t="str" cm="1">
        <f t="array" ref="AQ214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41" t="str" cm="1">
        <f t="array" ref="AR214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41">
        <v>819</v>
      </c>
      <c r="AT2141">
        <v>765</v>
      </c>
      <c r="AU2141">
        <v>0</v>
      </c>
      <c r="AV2141">
        <v>1</v>
      </c>
      <c r="AW2141" t="s">
        <v>46</v>
      </c>
      <c r="AX2141" t="s">
        <v>13</v>
      </c>
      <c r="AY2141" t="str">
        <f t="shared" si="298"/>
        <v>Store</v>
      </c>
      <c r="AZ2141">
        <v>21</v>
      </c>
      <c r="BA2141" t="s">
        <v>44</v>
      </c>
      <c r="BB2141">
        <f t="shared" si="299"/>
        <v>21</v>
      </c>
      <c r="BC2141">
        <f t="shared" si="300"/>
        <v>873</v>
      </c>
      <c r="BD2141">
        <f t="shared" si="301"/>
        <v>6</v>
      </c>
      <c r="BE2141">
        <f t="shared" si="302"/>
        <v>8</v>
      </c>
      <c r="BF2141">
        <f t="shared" si="303"/>
        <v>6</v>
      </c>
      <c r="BG2141">
        <f t="shared" si="304"/>
        <v>20</v>
      </c>
      <c r="BH2141">
        <f t="shared" si="305"/>
        <v>7</v>
      </c>
      <c r="BI2141" t="str">
        <f>VLOOKUP(BH2141,'Additional Data'!$E$1:$F$12,2,FALSE)</f>
        <v>Loyal Customer</v>
      </c>
      <c r="BJ2141" t="str">
        <f>IF(G2141 &lt;= 'Additional Data'!$Q$2, "Low", IF(G2141 &lt;= 'Additional Data'!$Q$3, "Medium", "High"))</f>
        <v>Medium</v>
      </c>
      <c r="BK2141" t="str">
        <f>IF(K2141 &lt;= 'Additional Data'!$V$2, "Low", IF(K2141 &lt;= 'Additional Data'!$V$3, "Medium", "High"))</f>
        <v>High</v>
      </c>
      <c r="BL2141" t="str">
        <f>IF(L2141 &lt;= 'Additional Data'!$AA$2, "Low", IF(L2141 &lt;= 'Additional Data'!$AA$3, "Medium", "High"))</f>
        <v>Medium</v>
      </c>
      <c r="BM2141">
        <v>2140</v>
      </c>
    </row>
    <row r="2142" spans="1:65" x14ac:dyDescent="0.25">
      <c r="A2142">
        <v>71965</v>
      </c>
      <c r="B2142" t="str">
        <f>IF(A2142 &lt;= 'Additional Data'!$B$2,"Low", IF(A2142 &lt;='Additional Data'!$B$3, "Medium", "High"))</f>
        <v>High</v>
      </c>
      <c r="C2142">
        <v>0</v>
      </c>
      <c r="D2142">
        <v>1</v>
      </c>
      <c r="E2142">
        <v>21</v>
      </c>
      <c r="F2142" t="str">
        <f t="shared" si="297"/>
        <v>Recent</v>
      </c>
      <c r="G2142">
        <v>572</v>
      </c>
      <c r="H2142">
        <v>19</v>
      </c>
      <c r="I2142">
        <v>286</v>
      </c>
      <c r="J2142">
        <v>50</v>
      </c>
      <c r="K2142">
        <v>38</v>
      </c>
      <c r="L2142">
        <v>248</v>
      </c>
      <c r="M2142">
        <f>INDEX('Additional Data'!$H$2:$M$2, MATCH(MAX(G2142:L2142), G2142:L2142,0))</f>
        <v>0</v>
      </c>
      <c r="N2142">
        <v>3</v>
      </c>
      <c r="O2142">
        <v>6</v>
      </c>
      <c r="P2142">
        <v>3</v>
      </c>
      <c r="Q2142">
        <v>5</v>
      </c>
      <c r="R2142">
        <v>3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3</v>
      </c>
      <c r="Z2142">
        <v>11</v>
      </c>
      <c r="AA2142">
        <v>0</v>
      </c>
      <c r="AB2142">
        <v>69</v>
      </c>
      <c r="AC2142" t="str" cm="1">
        <f t="array" ref="AC2142">_xlfn.IFS(AB2142 &lt; 30, "&lt; 30", AB2142 &lt; 40, "30-39", AB2142 &lt; 50, "40-49", AB2142 &gt;= 50, "50+")</f>
        <v>50+</v>
      </c>
      <c r="AD2142">
        <v>2494</v>
      </c>
      <c r="AE2142">
        <v>0</v>
      </c>
      <c r="AF2142">
        <v>1</v>
      </c>
      <c r="AG2142">
        <v>0</v>
      </c>
      <c r="AH2142">
        <v>0</v>
      </c>
      <c r="AI2142">
        <v>0</v>
      </c>
      <c r="AJ2142" t="str" cm="1">
        <f t="array" ref="AJ214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4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42">
        <v>0</v>
      </c>
      <c r="AM2142">
        <v>0</v>
      </c>
      <c r="AN2142">
        <v>1</v>
      </c>
      <c r="AO2142">
        <v>0</v>
      </c>
      <c r="AP2142">
        <v>0</v>
      </c>
      <c r="AQ2142" t="str" cm="1">
        <f t="array" ref="AQ214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42" t="str" cm="1">
        <f t="array" ref="AR214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42">
        <v>965</v>
      </c>
      <c r="AT2142">
        <v>717</v>
      </c>
      <c r="AU2142">
        <v>0</v>
      </c>
      <c r="AV2142">
        <v>1</v>
      </c>
      <c r="AW2142" t="s">
        <v>43</v>
      </c>
      <c r="AX2142" t="s">
        <v>11</v>
      </c>
      <c r="AY2142" t="str">
        <f t="shared" si="298"/>
        <v>Web</v>
      </c>
      <c r="AZ2142">
        <v>14</v>
      </c>
      <c r="BA2142" t="s">
        <v>44</v>
      </c>
      <c r="BB2142">
        <f t="shared" si="299"/>
        <v>14</v>
      </c>
      <c r="BC2142">
        <f t="shared" si="300"/>
        <v>1213</v>
      </c>
      <c r="BD2142">
        <f t="shared" si="301"/>
        <v>8</v>
      </c>
      <c r="BE2142">
        <f t="shared" si="302"/>
        <v>5</v>
      </c>
      <c r="BF2142">
        <f t="shared" si="303"/>
        <v>8</v>
      </c>
      <c r="BG2142">
        <f t="shared" si="304"/>
        <v>21</v>
      </c>
      <c r="BH2142">
        <f t="shared" si="305"/>
        <v>8</v>
      </c>
      <c r="BI2142" t="str">
        <f>VLOOKUP(BH2142,'Additional Data'!$E$1:$F$12,2,FALSE)</f>
        <v>Top Customer</v>
      </c>
      <c r="BJ2142" t="str">
        <f>IF(G2142 &lt;= 'Additional Data'!$Q$2, "Low", IF(G2142 &lt;= 'Additional Data'!$Q$3, "Medium", "High"))</f>
        <v>High</v>
      </c>
      <c r="BK2142" t="str">
        <f>IF(K2142 &lt;= 'Additional Data'!$V$2, "Low", IF(K2142 &lt;= 'Additional Data'!$V$3, "Medium", "High"))</f>
        <v>High</v>
      </c>
      <c r="BL2142" t="str">
        <f>IF(L2142 &lt;= 'Additional Data'!$AA$2, "Low", IF(L2142 &lt;= 'Additional Data'!$AA$3, "Medium", "High"))</f>
        <v>High</v>
      </c>
      <c r="BM2142">
        <v>2141</v>
      </c>
    </row>
    <row r="2143" spans="1:65" x14ac:dyDescent="0.25">
      <c r="A2143">
        <v>65210</v>
      </c>
      <c r="B2143" t="str">
        <f>IF(A2143 &lt;= 'Additional Data'!$B$2,"Low", IF(A2143 &lt;='Additional Data'!$B$3, "Medium", "High"))</f>
        <v>Medium</v>
      </c>
      <c r="C2143">
        <v>0</v>
      </c>
      <c r="D2143">
        <v>1</v>
      </c>
      <c r="E2143">
        <v>25</v>
      </c>
      <c r="F2143" t="str">
        <f t="shared" si="297"/>
        <v>Recent</v>
      </c>
      <c r="G2143">
        <v>626</v>
      </c>
      <c r="H2143">
        <v>0</v>
      </c>
      <c r="I2143">
        <v>70</v>
      </c>
      <c r="J2143">
        <v>0</v>
      </c>
      <c r="K2143">
        <v>7</v>
      </c>
      <c r="L2143">
        <v>28</v>
      </c>
      <c r="M2143">
        <f>INDEX('Additional Data'!$H$2:$M$2, MATCH(MAX(G2143:L2143), G2143:L2143,0))</f>
        <v>0</v>
      </c>
      <c r="N2143">
        <v>2</v>
      </c>
      <c r="O2143">
        <v>9</v>
      </c>
      <c r="P2143">
        <v>3</v>
      </c>
      <c r="Q2143">
        <v>8</v>
      </c>
      <c r="R2143">
        <v>6</v>
      </c>
      <c r="S2143">
        <v>0</v>
      </c>
      <c r="T2143">
        <v>1</v>
      </c>
      <c r="U2143">
        <v>0</v>
      </c>
      <c r="V2143">
        <v>1</v>
      </c>
      <c r="W2143">
        <v>0</v>
      </c>
      <c r="X2143">
        <v>0</v>
      </c>
      <c r="Y2143">
        <v>3</v>
      </c>
      <c r="Z2143">
        <v>11</v>
      </c>
      <c r="AA2143">
        <v>0</v>
      </c>
      <c r="AB2143">
        <v>65</v>
      </c>
      <c r="AC2143" t="str" cm="1">
        <f t="array" ref="AC2143">_xlfn.IFS(AB2143 &lt; 30, "&lt; 30", AB2143 &lt; 40, "30-39", AB2143 &lt; 50, "40-49", AB2143 &gt;= 50, "50+")</f>
        <v>50+</v>
      </c>
      <c r="AD2143">
        <v>2270</v>
      </c>
      <c r="AE2143">
        <v>0</v>
      </c>
      <c r="AF2143">
        <v>1</v>
      </c>
      <c r="AG2143">
        <v>0</v>
      </c>
      <c r="AH2143">
        <v>0</v>
      </c>
      <c r="AI2143">
        <v>0</v>
      </c>
      <c r="AJ2143" t="str" cm="1">
        <f t="array" ref="AJ214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4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43">
        <v>0</v>
      </c>
      <c r="AM2143">
        <v>0</v>
      </c>
      <c r="AN2143">
        <v>1</v>
      </c>
      <c r="AO2143">
        <v>0</v>
      </c>
      <c r="AP2143">
        <v>0</v>
      </c>
      <c r="AQ2143" t="str" cm="1">
        <f t="array" ref="AQ214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43" t="str" cm="1">
        <f t="array" ref="AR214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43">
        <v>703</v>
      </c>
      <c r="AT2143">
        <v>675</v>
      </c>
      <c r="AU2143">
        <v>2</v>
      </c>
      <c r="AV2143">
        <v>1</v>
      </c>
      <c r="AW2143" t="s">
        <v>46</v>
      </c>
      <c r="AX2143" t="s">
        <v>11</v>
      </c>
      <c r="AY2143" t="str">
        <f t="shared" si="298"/>
        <v>Web</v>
      </c>
      <c r="AZ2143">
        <v>20</v>
      </c>
      <c r="BA2143" t="s">
        <v>48</v>
      </c>
      <c r="BB2143">
        <f t="shared" si="299"/>
        <v>20</v>
      </c>
      <c r="BC2143">
        <f t="shared" si="300"/>
        <v>731</v>
      </c>
      <c r="BD2143">
        <f t="shared" si="301"/>
        <v>8</v>
      </c>
      <c r="BE2143">
        <f t="shared" si="302"/>
        <v>7</v>
      </c>
      <c r="BF2143">
        <f t="shared" si="303"/>
        <v>6</v>
      </c>
      <c r="BG2143">
        <f t="shared" si="304"/>
        <v>21</v>
      </c>
      <c r="BH2143">
        <f t="shared" si="305"/>
        <v>8</v>
      </c>
      <c r="BI2143" t="str">
        <f>VLOOKUP(BH2143,'Additional Data'!$E$1:$F$12,2,FALSE)</f>
        <v>Top Customer</v>
      </c>
      <c r="BJ2143" t="str">
        <f>IF(G2143 &lt;= 'Additional Data'!$Q$2, "Low", IF(G2143 &lt;= 'Additional Data'!$Q$3, "Medium", "High"))</f>
        <v>High</v>
      </c>
      <c r="BK2143" t="str">
        <f>IF(K2143 &lt;= 'Additional Data'!$V$2, "Low", IF(K2143 &lt;= 'Additional Data'!$V$3, "Medium", "High"))</f>
        <v>Medium</v>
      </c>
      <c r="BL2143" t="str">
        <f>IF(L2143 &lt;= 'Additional Data'!$AA$2, "Low", IF(L2143 &lt;= 'Additional Data'!$AA$3, "Medium", "High"))</f>
        <v>Medium</v>
      </c>
      <c r="BM2143">
        <v>2142</v>
      </c>
    </row>
    <row r="2144" spans="1:65" x14ac:dyDescent="0.25">
      <c r="A2144">
        <v>79174</v>
      </c>
      <c r="B2144" t="str">
        <f>IF(A2144 &lt;= 'Additional Data'!$B$2,"Low", IF(A2144 &lt;='Additional Data'!$B$3, "Medium", "High"))</f>
        <v>High</v>
      </c>
      <c r="C2144">
        <v>0</v>
      </c>
      <c r="D2144">
        <v>0</v>
      </c>
      <c r="E2144">
        <v>2</v>
      </c>
      <c r="F2144" t="str">
        <f t="shared" si="297"/>
        <v>Very Recent</v>
      </c>
      <c r="G2144">
        <v>1074</v>
      </c>
      <c r="H2144">
        <v>37</v>
      </c>
      <c r="I2144">
        <v>518</v>
      </c>
      <c r="J2144">
        <v>193</v>
      </c>
      <c r="K2144">
        <v>92</v>
      </c>
      <c r="L2144">
        <v>129</v>
      </c>
      <c r="M2144">
        <f>INDEX('Additional Data'!$H$2:$M$2, MATCH(MAX(G2144:L2144), G2144:L2144,0))</f>
        <v>0</v>
      </c>
      <c r="N2144">
        <v>1</v>
      </c>
      <c r="O2144">
        <v>5</v>
      </c>
      <c r="P2144">
        <v>6</v>
      </c>
      <c r="Q2144">
        <v>7</v>
      </c>
      <c r="R2144">
        <v>2</v>
      </c>
      <c r="S2144">
        <v>0</v>
      </c>
      <c r="T2144">
        <v>0</v>
      </c>
      <c r="U2144">
        <v>1</v>
      </c>
      <c r="V2144">
        <v>1</v>
      </c>
      <c r="W2144">
        <v>0</v>
      </c>
      <c r="X2144">
        <v>0</v>
      </c>
      <c r="Y2144">
        <v>3</v>
      </c>
      <c r="Z2144">
        <v>11</v>
      </c>
      <c r="AA2144">
        <v>1</v>
      </c>
      <c r="AB2144">
        <v>45</v>
      </c>
      <c r="AC2144" t="str" cm="1">
        <f t="array" ref="AC2144">_xlfn.IFS(AB2144 &lt; 30, "&lt; 30", AB2144 &lt; 40, "30-39", AB2144 &lt; 50, "40-49", AB2144 &gt;= 50, "50+")</f>
        <v>40-49</v>
      </c>
      <c r="AD2144">
        <v>2693</v>
      </c>
      <c r="AE2144">
        <v>0</v>
      </c>
      <c r="AF2144">
        <v>1</v>
      </c>
      <c r="AG2144">
        <v>0</v>
      </c>
      <c r="AH2144">
        <v>0</v>
      </c>
      <c r="AI2144">
        <v>0</v>
      </c>
      <c r="AJ2144" t="str" cm="1">
        <f t="array" ref="AJ214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4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44">
        <v>0</v>
      </c>
      <c r="AM2144">
        <v>0</v>
      </c>
      <c r="AN2144">
        <v>0</v>
      </c>
      <c r="AO2144">
        <v>0</v>
      </c>
      <c r="AP2144">
        <v>1</v>
      </c>
      <c r="AQ2144" t="str" cm="1">
        <f t="array" ref="AQ214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144" t="str" cm="1">
        <f t="array" ref="AR214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44">
        <v>1914</v>
      </c>
      <c r="AT2144">
        <v>1785</v>
      </c>
      <c r="AU2144">
        <v>2</v>
      </c>
      <c r="AV2144">
        <v>0</v>
      </c>
      <c r="AW2144" t="s">
        <v>43</v>
      </c>
      <c r="AX2144" t="s">
        <v>13</v>
      </c>
      <c r="AY2144" t="str">
        <f t="shared" si="298"/>
        <v>Store</v>
      </c>
      <c r="AZ2144">
        <v>18</v>
      </c>
      <c r="BA2144" t="s">
        <v>48</v>
      </c>
      <c r="BB2144">
        <f t="shared" si="299"/>
        <v>18</v>
      </c>
      <c r="BC2144">
        <f t="shared" si="300"/>
        <v>2043</v>
      </c>
      <c r="BD2144">
        <f t="shared" si="301"/>
        <v>10</v>
      </c>
      <c r="BE2144">
        <f t="shared" si="302"/>
        <v>7</v>
      </c>
      <c r="BF2144">
        <f t="shared" si="303"/>
        <v>9</v>
      </c>
      <c r="BG2144">
        <f t="shared" si="304"/>
        <v>26</v>
      </c>
      <c r="BH2144">
        <f t="shared" si="305"/>
        <v>9</v>
      </c>
      <c r="BI2144" t="str">
        <f>VLOOKUP(BH2144,'Additional Data'!$E$1:$F$12,2,FALSE)</f>
        <v>Top Customer</v>
      </c>
      <c r="BJ2144" t="str">
        <f>IF(G2144 &lt;= 'Additional Data'!$Q$2, "Low", IF(G2144 &lt;= 'Additional Data'!$Q$3, "Medium", "High"))</f>
        <v>High</v>
      </c>
      <c r="BK2144" t="str">
        <f>IF(K2144 &lt;= 'Additional Data'!$V$2, "Low", IF(K2144 &lt;= 'Additional Data'!$V$3, "Medium", "High"))</f>
        <v>High</v>
      </c>
      <c r="BL2144" t="str">
        <f>IF(L2144 &lt;= 'Additional Data'!$AA$2, "Low", IF(L2144 &lt;= 'Additional Data'!$AA$3, "Medium", "High"))</f>
        <v>High</v>
      </c>
      <c r="BM2144">
        <v>2143</v>
      </c>
    </row>
    <row r="2145" spans="1:65" x14ac:dyDescent="0.25">
      <c r="A2145">
        <v>81380</v>
      </c>
      <c r="B2145" t="str">
        <f>IF(A2145 &lt;= 'Additional Data'!$B$2,"Low", IF(A2145 &lt;='Additional Data'!$B$3, "Medium", "High"))</f>
        <v>High</v>
      </c>
      <c r="C2145">
        <v>0</v>
      </c>
      <c r="D2145">
        <v>0</v>
      </c>
      <c r="E2145">
        <v>51</v>
      </c>
      <c r="F2145" t="str">
        <f t="shared" si="297"/>
        <v>Mid</v>
      </c>
      <c r="G2145">
        <v>741</v>
      </c>
      <c r="H2145">
        <v>68</v>
      </c>
      <c r="I2145">
        <v>689</v>
      </c>
      <c r="J2145">
        <v>224</v>
      </c>
      <c r="K2145">
        <v>68</v>
      </c>
      <c r="L2145">
        <v>103</v>
      </c>
      <c r="M2145">
        <f>INDEX('Additional Data'!$H$2:$M$2, MATCH(MAX(G2145:L2145), G2145:L2145,0))</f>
        <v>0</v>
      </c>
      <c r="N2145">
        <v>1</v>
      </c>
      <c r="O2145">
        <v>4</v>
      </c>
      <c r="P2145">
        <v>2</v>
      </c>
      <c r="Q2145">
        <v>10</v>
      </c>
      <c r="R2145">
        <v>2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3</v>
      </c>
      <c r="Z2145">
        <v>11</v>
      </c>
      <c r="AA2145">
        <v>0</v>
      </c>
      <c r="AB2145">
        <v>53</v>
      </c>
      <c r="AC2145" t="str" cm="1">
        <f t="array" ref="AC2145">_xlfn.IFS(AB2145 &lt; 30, "&lt; 30", AB2145 &lt; 40, "30-39", AB2145 &lt; 50, "40-49", AB2145 &gt;= 50, "50+")</f>
        <v>50+</v>
      </c>
      <c r="AD2145">
        <v>2713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 t="str" cm="1">
        <f t="array" ref="AJ214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14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45">
        <v>0</v>
      </c>
      <c r="AM2145">
        <v>0</v>
      </c>
      <c r="AN2145">
        <v>0</v>
      </c>
      <c r="AO2145">
        <v>1</v>
      </c>
      <c r="AP2145">
        <v>0</v>
      </c>
      <c r="AQ2145" t="str" cm="1">
        <f t="array" ref="AQ214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145" t="str" cm="1">
        <f t="array" ref="AR214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45">
        <v>1790</v>
      </c>
      <c r="AT2145">
        <v>1687</v>
      </c>
      <c r="AU2145">
        <v>0</v>
      </c>
      <c r="AV2145">
        <v>0</v>
      </c>
      <c r="AW2145" t="s">
        <v>43</v>
      </c>
      <c r="AX2145" t="s">
        <v>13</v>
      </c>
      <c r="AY2145" t="str">
        <f t="shared" si="298"/>
        <v>Store</v>
      </c>
      <c r="AZ2145">
        <v>16</v>
      </c>
      <c r="BA2145" t="s">
        <v>44</v>
      </c>
      <c r="BB2145">
        <f t="shared" si="299"/>
        <v>16</v>
      </c>
      <c r="BC2145">
        <f t="shared" si="300"/>
        <v>1893</v>
      </c>
      <c r="BD2145">
        <f t="shared" si="301"/>
        <v>5</v>
      </c>
      <c r="BE2145">
        <f t="shared" si="302"/>
        <v>6</v>
      </c>
      <c r="BF2145">
        <f t="shared" si="303"/>
        <v>9</v>
      </c>
      <c r="BG2145">
        <f t="shared" si="304"/>
        <v>20</v>
      </c>
      <c r="BH2145">
        <f t="shared" si="305"/>
        <v>7</v>
      </c>
      <c r="BI2145" t="str">
        <f>VLOOKUP(BH2145,'Additional Data'!$E$1:$F$12,2,FALSE)</f>
        <v>Loyal Customer</v>
      </c>
      <c r="BJ2145" t="str">
        <f>IF(G2145 &lt;= 'Additional Data'!$Q$2, "Low", IF(G2145 &lt;= 'Additional Data'!$Q$3, "Medium", "High"))</f>
        <v>High</v>
      </c>
      <c r="BK2145" t="str">
        <f>IF(K2145 &lt;= 'Additional Data'!$V$2, "Low", IF(K2145 &lt;= 'Additional Data'!$V$3, "Medium", "High"))</f>
        <v>High</v>
      </c>
      <c r="BL2145" t="str">
        <f>IF(L2145 &lt;= 'Additional Data'!$AA$2, "Low", IF(L2145 &lt;= 'Additional Data'!$AA$3, "Medium", "High"))</f>
        <v>High</v>
      </c>
      <c r="BM2145">
        <v>2144</v>
      </c>
    </row>
    <row r="2146" spans="1:65" x14ac:dyDescent="0.25">
      <c r="A2146">
        <v>48432</v>
      </c>
      <c r="B2146" t="str">
        <f>IF(A2146 &lt;= 'Additional Data'!$B$2,"Low", IF(A2146 &lt;='Additional Data'!$B$3, "Medium", "High"))</f>
        <v>Medium</v>
      </c>
      <c r="C2146">
        <v>0</v>
      </c>
      <c r="D2146">
        <v>1</v>
      </c>
      <c r="E2146">
        <v>3</v>
      </c>
      <c r="F2146" t="str">
        <f t="shared" si="297"/>
        <v>Very Recent</v>
      </c>
      <c r="G2146">
        <v>322</v>
      </c>
      <c r="H2146">
        <v>3</v>
      </c>
      <c r="I2146">
        <v>50</v>
      </c>
      <c r="J2146">
        <v>4</v>
      </c>
      <c r="K2146">
        <v>3</v>
      </c>
      <c r="L2146">
        <v>42</v>
      </c>
      <c r="M2146">
        <f>INDEX('Additional Data'!$H$2:$M$2, MATCH(MAX(G2146:L2146), G2146:L2146,0))</f>
        <v>0</v>
      </c>
      <c r="N2146">
        <v>5</v>
      </c>
      <c r="O2146">
        <v>7</v>
      </c>
      <c r="P2146">
        <v>1</v>
      </c>
      <c r="Q2146">
        <v>6</v>
      </c>
      <c r="R2146">
        <v>8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3</v>
      </c>
      <c r="Z2146">
        <v>11</v>
      </c>
      <c r="AA2146">
        <v>0</v>
      </c>
      <c r="AB2146">
        <v>47</v>
      </c>
      <c r="AC2146" t="str" cm="1">
        <f t="array" ref="AC2146">_xlfn.IFS(AB2146 &lt; 30, "&lt; 30", AB2146 &lt; 40, "30-39", AB2146 &lt; 50, "40-49", AB2146 &gt;= 50, "50+")</f>
        <v>40-49</v>
      </c>
      <c r="AD2146">
        <v>2778</v>
      </c>
      <c r="AE2146">
        <v>0</v>
      </c>
      <c r="AF2146">
        <v>0</v>
      </c>
      <c r="AG2146">
        <v>1</v>
      </c>
      <c r="AH2146">
        <v>0</v>
      </c>
      <c r="AI2146">
        <v>0</v>
      </c>
      <c r="AJ2146" t="str" cm="1">
        <f t="array" ref="AJ214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14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46">
        <v>0</v>
      </c>
      <c r="AM2146">
        <v>0</v>
      </c>
      <c r="AN2146">
        <v>0</v>
      </c>
      <c r="AO2146">
        <v>0</v>
      </c>
      <c r="AP2146">
        <v>1</v>
      </c>
      <c r="AQ2146" t="str" cm="1">
        <f t="array" ref="AQ214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146" t="str" cm="1">
        <f t="array" ref="AR214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46">
        <v>382</v>
      </c>
      <c r="AT2146">
        <v>340</v>
      </c>
      <c r="AU2146">
        <v>0</v>
      </c>
      <c r="AV2146">
        <v>1</v>
      </c>
      <c r="AW2146" t="s">
        <v>46</v>
      </c>
      <c r="AX2146" t="s">
        <v>11</v>
      </c>
      <c r="AY2146" t="str">
        <f t="shared" si="298"/>
        <v>Web</v>
      </c>
      <c r="AZ2146">
        <v>14</v>
      </c>
      <c r="BA2146" t="s">
        <v>44</v>
      </c>
      <c r="BB2146">
        <f t="shared" si="299"/>
        <v>14</v>
      </c>
      <c r="BC2146">
        <f t="shared" si="300"/>
        <v>424</v>
      </c>
      <c r="BD2146">
        <f t="shared" si="301"/>
        <v>10</v>
      </c>
      <c r="BE2146">
        <f t="shared" si="302"/>
        <v>5</v>
      </c>
      <c r="BF2146">
        <f t="shared" si="303"/>
        <v>5</v>
      </c>
      <c r="BG2146">
        <f t="shared" si="304"/>
        <v>20</v>
      </c>
      <c r="BH2146">
        <f t="shared" si="305"/>
        <v>7</v>
      </c>
      <c r="BI2146" t="str">
        <f>VLOOKUP(BH2146,'Additional Data'!$E$1:$F$12,2,FALSE)</f>
        <v>Loyal Customer</v>
      </c>
      <c r="BJ2146" t="str">
        <f>IF(G2146 &lt;= 'Additional Data'!$Q$2, "Low", IF(G2146 &lt;= 'Additional Data'!$Q$3, "Medium", "High"))</f>
        <v>Medium</v>
      </c>
      <c r="BK2146" t="str">
        <f>IF(K2146 &lt;= 'Additional Data'!$V$2, "Low", IF(K2146 &lt;= 'Additional Data'!$V$3, "Medium", "High"))</f>
        <v>Medium</v>
      </c>
      <c r="BL2146" t="str">
        <f>IF(L2146 &lt;= 'Additional Data'!$AA$2, "Low", IF(L2146 &lt;= 'Additional Data'!$AA$3, "Medium", "High"))</f>
        <v>Medium</v>
      </c>
      <c r="BM2146">
        <v>2145</v>
      </c>
    </row>
    <row r="2147" spans="1:65" x14ac:dyDescent="0.25">
      <c r="A2147">
        <v>52914</v>
      </c>
      <c r="B2147" t="str">
        <f>IF(A2147 &lt;= 'Additional Data'!$B$2,"Low", IF(A2147 &lt;='Additional Data'!$B$3, "Medium", "High"))</f>
        <v>Medium</v>
      </c>
      <c r="C2147">
        <v>0</v>
      </c>
      <c r="D2147">
        <v>1</v>
      </c>
      <c r="E2147">
        <v>32</v>
      </c>
      <c r="F2147" t="str">
        <f t="shared" si="297"/>
        <v>Mid</v>
      </c>
      <c r="G2147">
        <v>254</v>
      </c>
      <c r="H2147">
        <v>10</v>
      </c>
      <c r="I2147">
        <v>44</v>
      </c>
      <c r="J2147">
        <v>30</v>
      </c>
      <c r="K2147">
        <v>10</v>
      </c>
      <c r="L2147">
        <v>227</v>
      </c>
      <c r="M2147">
        <f>INDEX('Additional Data'!$H$2:$M$2, MATCH(MAX(G2147:L2147), G2147:L2147,0))</f>
        <v>0</v>
      </c>
      <c r="N2147">
        <v>2</v>
      </c>
      <c r="O2147">
        <v>7</v>
      </c>
      <c r="P2147">
        <v>3</v>
      </c>
      <c r="Q2147">
        <v>3</v>
      </c>
      <c r="R2147">
        <v>7</v>
      </c>
      <c r="S2147">
        <v>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3</v>
      </c>
      <c r="Z2147">
        <v>11</v>
      </c>
      <c r="AA2147">
        <v>0</v>
      </c>
      <c r="AB2147">
        <v>49</v>
      </c>
      <c r="AC2147" t="str" cm="1">
        <f t="array" ref="AC2147">_xlfn.IFS(AB2147 &lt; 30, "&lt; 30", AB2147 &lt; 40, "30-39", AB2147 &lt; 50, "40-49", AB2147 &gt;= 50, "50+")</f>
        <v>40-49</v>
      </c>
      <c r="AD2147">
        <v>2697</v>
      </c>
      <c r="AE2147">
        <v>0</v>
      </c>
      <c r="AF2147">
        <v>1</v>
      </c>
      <c r="AG2147">
        <v>0</v>
      </c>
      <c r="AH2147">
        <v>0</v>
      </c>
      <c r="AI2147">
        <v>0</v>
      </c>
      <c r="AJ2147" t="str" cm="1">
        <f t="array" ref="AJ214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4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47">
        <v>0</v>
      </c>
      <c r="AM2147">
        <v>0</v>
      </c>
      <c r="AN2147">
        <v>1</v>
      </c>
      <c r="AO2147">
        <v>0</v>
      </c>
      <c r="AP2147">
        <v>0</v>
      </c>
      <c r="AQ2147" t="str" cm="1">
        <f t="array" ref="AQ214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47" t="str" cm="1">
        <f t="array" ref="AR214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47">
        <v>348</v>
      </c>
      <c r="AT2147">
        <v>121</v>
      </c>
      <c r="AU2147">
        <v>1</v>
      </c>
      <c r="AV2147">
        <v>1</v>
      </c>
      <c r="AW2147" t="s">
        <v>46</v>
      </c>
      <c r="AX2147" t="s">
        <v>11</v>
      </c>
      <c r="AY2147" t="str">
        <f t="shared" si="298"/>
        <v>Web</v>
      </c>
      <c r="AZ2147">
        <v>13</v>
      </c>
      <c r="BA2147" t="s">
        <v>48</v>
      </c>
      <c r="BB2147">
        <f t="shared" si="299"/>
        <v>13</v>
      </c>
      <c r="BC2147">
        <f t="shared" si="300"/>
        <v>575</v>
      </c>
      <c r="BD2147">
        <f t="shared" si="301"/>
        <v>7</v>
      </c>
      <c r="BE2147">
        <f t="shared" si="302"/>
        <v>5</v>
      </c>
      <c r="BF2147">
        <f t="shared" si="303"/>
        <v>5</v>
      </c>
      <c r="BG2147">
        <f t="shared" si="304"/>
        <v>17</v>
      </c>
      <c r="BH2147">
        <f t="shared" si="305"/>
        <v>5</v>
      </c>
      <c r="BI2147" t="str">
        <f>VLOOKUP(BH2147,'Additional Data'!$E$1:$F$12,2,FALSE)</f>
        <v>Loyal Customer</v>
      </c>
      <c r="BJ2147" t="str">
        <f>IF(G2147 &lt;= 'Additional Data'!$Q$2, "Low", IF(G2147 &lt;= 'Additional Data'!$Q$3, "Medium", "High"))</f>
        <v>Medium</v>
      </c>
      <c r="BK2147" t="str">
        <f>IF(K2147 &lt;= 'Additional Data'!$V$2, "Low", IF(K2147 &lt;= 'Additional Data'!$V$3, "Medium", "High"))</f>
        <v>Medium</v>
      </c>
      <c r="BL2147" t="str">
        <f>IF(L2147 &lt;= 'Additional Data'!$AA$2, "Low", IF(L2147 &lt;= 'Additional Data'!$AA$3, "Medium", "High"))</f>
        <v>High</v>
      </c>
      <c r="BM2147">
        <v>2146</v>
      </c>
    </row>
    <row r="2148" spans="1:65" x14ac:dyDescent="0.25">
      <c r="A2148">
        <v>38946</v>
      </c>
      <c r="B2148" t="str">
        <f>IF(A2148 &lt;= 'Additional Data'!$B$2,"Low", IF(A2148 &lt;='Additional Data'!$B$3, "Medium", "High"))</f>
        <v>Medium</v>
      </c>
      <c r="C2148">
        <v>0</v>
      </c>
      <c r="D2148">
        <v>1</v>
      </c>
      <c r="E2148">
        <v>84</v>
      </c>
      <c r="F2148" t="str">
        <f t="shared" si="297"/>
        <v>Old</v>
      </c>
      <c r="G2148">
        <v>116</v>
      </c>
      <c r="H2148">
        <v>6</v>
      </c>
      <c r="I2148">
        <v>82</v>
      </c>
      <c r="J2148">
        <v>6</v>
      </c>
      <c r="K2148">
        <v>6</v>
      </c>
      <c r="L2148">
        <v>41</v>
      </c>
      <c r="M2148">
        <f>INDEX('Additional Data'!$H$2:$M$2, MATCH(MAX(G2148:L2148), G2148:L2148,0))</f>
        <v>0</v>
      </c>
      <c r="N2148">
        <v>2</v>
      </c>
      <c r="O2148">
        <v>3</v>
      </c>
      <c r="P2148">
        <v>1</v>
      </c>
      <c r="Q2148">
        <v>6</v>
      </c>
      <c r="R2148">
        <v>5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3</v>
      </c>
      <c r="Z2148">
        <v>11</v>
      </c>
      <c r="AA2148">
        <v>0</v>
      </c>
      <c r="AB2148">
        <v>65</v>
      </c>
      <c r="AC2148" t="str" cm="1">
        <f t="array" ref="AC2148">_xlfn.IFS(AB2148 &lt; 30, "&lt; 30", AB2148 &lt; 40, "30-39", AB2148 &lt; 50, "40-49", AB2148 &gt;= 50, "50+")</f>
        <v>50+</v>
      </c>
      <c r="AD2148">
        <v>2407</v>
      </c>
      <c r="AE2148">
        <v>0</v>
      </c>
      <c r="AF2148">
        <v>0</v>
      </c>
      <c r="AG2148">
        <v>0</v>
      </c>
      <c r="AH2148">
        <v>1</v>
      </c>
      <c r="AI2148">
        <v>0</v>
      </c>
      <c r="AJ2148" t="str" cm="1">
        <f t="array" ref="AJ214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14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48">
        <v>0</v>
      </c>
      <c r="AM2148">
        <v>0</v>
      </c>
      <c r="AN2148">
        <v>1</v>
      </c>
      <c r="AO2148">
        <v>0</v>
      </c>
      <c r="AP2148">
        <v>0</v>
      </c>
      <c r="AQ2148" t="str" cm="1">
        <f t="array" ref="AQ214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48" t="str" cm="1">
        <f t="array" ref="AR214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48">
        <v>216</v>
      </c>
      <c r="AT2148">
        <v>175</v>
      </c>
      <c r="AU2148">
        <v>0</v>
      </c>
      <c r="AV2148">
        <v>1</v>
      </c>
      <c r="AW2148" t="s">
        <v>47</v>
      </c>
      <c r="AX2148" t="s">
        <v>13</v>
      </c>
      <c r="AY2148" t="str">
        <f t="shared" si="298"/>
        <v>Store</v>
      </c>
      <c r="AZ2148">
        <v>10</v>
      </c>
      <c r="BA2148" t="s">
        <v>44</v>
      </c>
      <c r="BB2148">
        <f t="shared" si="299"/>
        <v>10</v>
      </c>
      <c r="BC2148">
        <f t="shared" si="300"/>
        <v>257</v>
      </c>
      <c r="BD2148">
        <f t="shared" si="301"/>
        <v>1.9999999999999996</v>
      </c>
      <c r="BE2148">
        <f t="shared" si="302"/>
        <v>4</v>
      </c>
      <c r="BF2148">
        <f t="shared" si="303"/>
        <v>4</v>
      </c>
      <c r="BG2148">
        <f t="shared" si="304"/>
        <v>10</v>
      </c>
      <c r="BH2148">
        <f t="shared" si="305"/>
        <v>2</v>
      </c>
      <c r="BI2148" t="str">
        <f>VLOOKUP(BH2148,'Additional Data'!$E$1:$F$12,2,FALSE)</f>
        <v>Churned Customer</v>
      </c>
      <c r="BJ2148" t="str">
        <f>IF(G2148 &lt;= 'Additional Data'!$Q$2, "Low", IF(G2148 &lt;= 'Additional Data'!$Q$3, "Medium", "High"))</f>
        <v>Medium</v>
      </c>
      <c r="BK2148" t="str">
        <f>IF(K2148 &lt;= 'Additional Data'!$V$2, "Low", IF(K2148 &lt;= 'Additional Data'!$V$3, "Medium", "High"))</f>
        <v>Medium</v>
      </c>
      <c r="BL2148" t="str">
        <f>IF(L2148 &lt;= 'Additional Data'!$AA$2, "Low", IF(L2148 &lt;= 'Additional Data'!$AA$3, "Medium", "High"))</f>
        <v>Medium</v>
      </c>
      <c r="BM2148">
        <v>2147</v>
      </c>
    </row>
    <row r="2149" spans="1:65" x14ac:dyDescent="0.25">
      <c r="A2149">
        <v>26067</v>
      </c>
      <c r="B2149" t="str">
        <f>IF(A2149 &lt;= 'Additional Data'!$B$2,"Low", IF(A2149 &lt;='Additional Data'!$B$3, "Medium", "High"))</f>
        <v>Low</v>
      </c>
      <c r="C2149">
        <v>1</v>
      </c>
      <c r="D2149">
        <v>0</v>
      </c>
      <c r="E2149">
        <v>49</v>
      </c>
      <c r="F2149" t="str">
        <f t="shared" si="297"/>
        <v>Mid</v>
      </c>
      <c r="G2149">
        <v>22</v>
      </c>
      <c r="H2149">
        <v>2</v>
      </c>
      <c r="I2149">
        <v>18</v>
      </c>
      <c r="J2149">
        <v>0</v>
      </c>
      <c r="K2149">
        <v>2</v>
      </c>
      <c r="L2149">
        <v>12</v>
      </c>
      <c r="M2149">
        <f>INDEX('Additional Data'!$H$2:$M$2, MATCH(MAX(G2149:L2149), G2149:L2149,0))</f>
        <v>0</v>
      </c>
      <c r="N2149">
        <v>3</v>
      </c>
      <c r="O2149">
        <v>3</v>
      </c>
      <c r="P2149">
        <v>0</v>
      </c>
      <c r="Q2149">
        <v>3</v>
      </c>
      <c r="R2149">
        <v>8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3</v>
      </c>
      <c r="Z2149">
        <v>11</v>
      </c>
      <c r="AA2149">
        <v>0</v>
      </c>
      <c r="AB2149">
        <v>46</v>
      </c>
      <c r="AC2149" t="str" cm="1">
        <f t="array" ref="AC2149">_xlfn.IFS(AB2149 &lt; 30, "&lt; 30", AB2149 &lt; 40, "30-39", AB2149 &lt; 50, "40-49", AB2149 &gt;= 50, "50+")</f>
        <v>40-49</v>
      </c>
      <c r="AD2149">
        <v>2396</v>
      </c>
      <c r="AE2149">
        <v>0</v>
      </c>
      <c r="AF2149">
        <v>1</v>
      </c>
      <c r="AG2149">
        <v>0</v>
      </c>
      <c r="AH2149">
        <v>0</v>
      </c>
      <c r="AI2149">
        <v>0</v>
      </c>
      <c r="AJ2149" t="str" cm="1">
        <f t="array" ref="AJ214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4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49">
        <v>0</v>
      </c>
      <c r="AM2149">
        <v>0</v>
      </c>
      <c r="AN2149">
        <v>1</v>
      </c>
      <c r="AO2149">
        <v>0</v>
      </c>
      <c r="AP2149">
        <v>0</v>
      </c>
      <c r="AQ2149" t="str" cm="1">
        <f t="array" ref="AQ214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49" t="str" cm="1">
        <f t="array" ref="AR214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49">
        <v>44</v>
      </c>
      <c r="AT2149">
        <v>32</v>
      </c>
      <c r="AU2149">
        <v>0</v>
      </c>
      <c r="AV2149">
        <v>1</v>
      </c>
      <c r="AW2149" t="s">
        <v>45</v>
      </c>
      <c r="AX2149" t="s">
        <v>11</v>
      </c>
      <c r="AY2149" t="str">
        <f t="shared" si="298"/>
        <v>Web</v>
      </c>
      <c r="AZ2149">
        <v>6</v>
      </c>
      <c r="BA2149" t="s">
        <v>44</v>
      </c>
      <c r="BB2149">
        <f t="shared" si="299"/>
        <v>6</v>
      </c>
      <c r="BC2149">
        <f t="shared" si="300"/>
        <v>56</v>
      </c>
      <c r="BD2149">
        <f t="shared" si="301"/>
        <v>6</v>
      </c>
      <c r="BE2149">
        <f t="shared" si="302"/>
        <v>2</v>
      </c>
      <c r="BF2149">
        <f t="shared" si="303"/>
        <v>2</v>
      </c>
      <c r="BG2149">
        <f t="shared" si="304"/>
        <v>10</v>
      </c>
      <c r="BH2149">
        <f t="shared" si="305"/>
        <v>2</v>
      </c>
      <c r="BI2149" t="str">
        <f>VLOOKUP(BH2149,'Additional Data'!$E$1:$F$12,2,FALSE)</f>
        <v>Churned Customer</v>
      </c>
      <c r="BJ2149" t="str">
        <f>IF(G2149 &lt;= 'Additional Data'!$Q$2, "Low", IF(G2149 &lt;= 'Additional Data'!$Q$3, "Medium", "High"))</f>
        <v>Low</v>
      </c>
      <c r="BK2149" t="str">
        <f>IF(K2149 &lt;= 'Additional Data'!$V$2, "Low", IF(K2149 &lt;= 'Additional Data'!$V$3, "Medium", "High"))</f>
        <v>Medium</v>
      </c>
      <c r="BL2149" t="str">
        <f>IF(L2149 &lt;= 'Additional Data'!$AA$2, "Low", IF(L2149 &lt;= 'Additional Data'!$AA$3, "Medium", "High"))</f>
        <v>Medium</v>
      </c>
      <c r="BM2149">
        <v>2148</v>
      </c>
    </row>
    <row r="2150" spans="1:65" x14ac:dyDescent="0.25">
      <c r="A2150">
        <v>44325</v>
      </c>
      <c r="B2150" t="str">
        <f>IF(A2150 &lt;= 'Additional Data'!$B$2,"Low", IF(A2150 &lt;='Additional Data'!$B$3, "Medium", "High"))</f>
        <v>Medium</v>
      </c>
      <c r="C2150">
        <v>0</v>
      </c>
      <c r="D2150">
        <v>1</v>
      </c>
      <c r="E2150">
        <v>69</v>
      </c>
      <c r="F2150" t="str">
        <f t="shared" si="297"/>
        <v>Old</v>
      </c>
      <c r="G2150">
        <v>516</v>
      </c>
      <c r="H2150">
        <v>0</v>
      </c>
      <c r="I2150">
        <v>21</v>
      </c>
      <c r="J2150">
        <v>0</v>
      </c>
      <c r="K2150">
        <v>0</v>
      </c>
      <c r="L2150">
        <v>5</v>
      </c>
      <c r="M2150">
        <f>INDEX('Additional Data'!$H$2:$M$2, MATCH(MAX(G2150:L2150), G2150:L2150,0))</f>
        <v>0</v>
      </c>
      <c r="N2150">
        <v>4</v>
      </c>
      <c r="O2150">
        <v>8</v>
      </c>
      <c r="P2150">
        <v>2</v>
      </c>
      <c r="Q2150">
        <v>7</v>
      </c>
      <c r="R2150">
        <v>8</v>
      </c>
      <c r="S2150">
        <v>0</v>
      </c>
      <c r="T2150">
        <v>1</v>
      </c>
      <c r="U2150">
        <v>0</v>
      </c>
      <c r="V2150">
        <v>0</v>
      </c>
      <c r="W2150">
        <v>0</v>
      </c>
      <c r="X2150">
        <v>0</v>
      </c>
      <c r="Y2150">
        <v>3</v>
      </c>
      <c r="Z2150">
        <v>11</v>
      </c>
      <c r="AA2150">
        <v>0</v>
      </c>
      <c r="AB2150">
        <v>48</v>
      </c>
      <c r="AC2150" t="str" cm="1">
        <f t="array" ref="AC2150">_xlfn.IFS(AB2150 &lt; 30, "&lt; 30", AB2150 &lt; 40, "30-39", AB2150 &lt; 50, "40-49", AB2150 &gt;= 50, "50+")</f>
        <v>40-49</v>
      </c>
      <c r="AD2150">
        <v>2638</v>
      </c>
      <c r="AE2150">
        <v>0</v>
      </c>
      <c r="AF2150">
        <v>1</v>
      </c>
      <c r="AG2150">
        <v>0</v>
      </c>
      <c r="AH2150">
        <v>0</v>
      </c>
      <c r="AI2150">
        <v>0</v>
      </c>
      <c r="AJ2150" t="str" cm="1">
        <f t="array" ref="AJ215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5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50">
        <v>0</v>
      </c>
      <c r="AM2150">
        <v>0</v>
      </c>
      <c r="AN2150">
        <v>0</v>
      </c>
      <c r="AO2150">
        <v>0</v>
      </c>
      <c r="AP2150">
        <v>1</v>
      </c>
      <c r="AQ2150" t="str" cm="1">
        <f t="array" ref="AQ215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150" t="str" cm="1">
        <f t="array" ref="AR215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50">
        <v>537</v>
      </c>
      <c r="AT2150">
        <v>532</v>
      </c>
      <c r="AU2150">
        <v>1</v>
      </c>
      <c r="AV2150">
        <v>1</v>
      </c>
      <c r="AW2150" t="s">
        <v>46</v>
      </c>
      <c r="AX2150" t="s">
        <v>11</v>
      </c>
      <c r="AY2150" t="str">
        <f t="shared" si="298"/>
        <v>Web</v>
      </c>
      <c r="AZ2150">
        <v>17</v>
      </c>
      <c r="BA2150" t="s">
        <v>48</v>
      </c>
      <c r="BB2150">
        <f t="shared" si="299"/>
        <v>17</v>
      </c>
      <c r="BC2150">
        <f t="shared" si="300"/>
        <v>542</v>
      </c>
      <c r="BD2150">
        <f t="shared" si="301"/>
        <v>4</v>
      </c>
      <c r="BE2150">
        <f t="shared" si="302"/>
        <v>6</v>
      </c>
      <c r="BF2150">
        <f t="shared" si="303"/>
        <v>5</v>
      </c>
      <c r="BG2150">
        <f t="shared" si="304"/>
        <v>15</v>
      </c>
      <c r="BH2150">
        <f t="shared" si="305"/>
        <v>4</v>
      </c>
      <c r="BI2150" t="str">
        <f>VLOOKUP(BH2150,'Additional Data'!$E$1:$F$12,2,FALSE)</f>
        <v>At Risk</v>
      </c>
      <c r="BJ2150" t="str">
        <f>IF(G2150 &lt;= 'Additional Data'!$Q$2, "Low", IF(G2150 &lt;= 'Additional Data'!$Q$3, "Medium", "High"))</f>
        <v>High</v>
      </c>
      <c r="BK2150" t="str">
        <f>IF(K2150 &lt;= 'Additional Data'!$V$2, "Low", IF(K2150 &lt;= 'Additional Data'!$V$3, "Medium", "High"))</f>
        <v>Low</v>
      </c>
      <c r="BL2150" t="str">
        <f>IF(L2150 &lt;= 'Additional Data'!$AA$2, "Low", IF(L2150 &lt;= 'Additional Data'!$AA$3, "Medium", "High"))</f>
        <v>Low</v>
      </c>
      <c r="BM2150">
        <v>2149</v>
      </c>
    </row>
    <row r="2151" spans="1:65" x14ac:dyDescent="0.25">
      <c r="A2151">
        <v>42523</v>
      </c>
      <c r="B2151" t="str">
        <f>IF(A2151 &lt;= 'Additional Data'!$B$2,"Low", IF(A2151 &lt;='Additional Data'!$B$3, "Medium", "High"))</f>
        <v>Medium</v>
      </c>
      <c r="C2151">
        <v>0</v>
      </c>
      <c r="D2151">
        <v>0</v>
      </c>
      <c r="E2151">
        <v>96</v>
      </c>
      <c r="F2151" t="str">
        <f t="shared" si="297"/>
        <v>Old</v>
      </c>
      <c r="G2151">
        <v>14</v>
      </c>
      <c r="H2151">
        <v>36</v>
      </c>
      <c r="I2151">
        <v>11</v>
      </c>
      <c r="J2151">
        <v>3</v>
      </c>
      <c r="K2151">
        <v>26</v>
      </c>
      <c r="L2151">
        <v>35</v>
      </c>
      <c r="M2151">
        <f>INDEX('Additional Data'!$H$2:$M$2, MATCH(MAX(G2151:L2151), G2151:L2151,0))</f>
        <v>0</v>
      </c>
      <c r="N2151">
        <v>1</v>
      </c>
      <c r="O2151">
        <v>1</v>
      </c>
      <c r="P2151">
        <v>1</v>
      </c>
      <c r="Q2151">
        <v>4</v>
      </c>
      <c r="R2151">
        <v>2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3</v>
      </c>
      <c r="Z2151">
        <v>11</v>
      </c>
      <c r="AA2151">
        <v>0</v>
      </c>
      <c r="AB2151">
        <v>56</v>
      </c>
      <c r="AC2151" t="str" cm="1">
        <f t="array" ref="AC2151">_xlfn.IFS(AB2151 &lt; 30, "&lt; 30", AB2151 &lt; 40, "30-39", AB2151 &lt; 50, "40-49", AB2151 &gt;= 50, "50+")</f>
        <v>50+</v>
      </c>
      <c r="AD2151">
        <v>2226</v>
      </c>
      <c r="AE2151">
        <v>0</v>
      </c>
      <c r="AF2151">
        <v>1</v>
      </c>
      <c r="AG2151">
        <v>0</v>
      </c>
      <c r="AH2151">
        <v>0</v>
      </c>
      <c r="AI2151">
        <v>0</v>
      </c>
      <c r="AJ2151" t="str" cm="1">
        <f t="array" ref="AJ215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5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51">
        <v>0</v>
      </c>
      <c r="AM2151">
        <v>0</v>
      </c>
      <c r="AN2151">
        <v>1</v>
      </c>
      <c r="AO2151">
        <v>0</v>
      </c>
      <c r="AP2151">
        <v>0</v>
      </c>
      <c r="AQ2151" t="str" cm="1">
        <f t="array" ref="AQ215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51" t="str" cm="1">
        <f t="array" ref="AR215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51">
        <v>90</v>
      </c>
      <c r="AT2151">
        <v>55</v>
      </c>
      <c r="AU2151">
        <v>0</v>
      </c>
      <c r="AV2151">
        <v>0</v>
      </c>
      <c r="AW2151" t="s">
        <v>47</v>
      </c>
      <c r="AX2151" t="s">
        <v>13</v>
      </c>
      <c r="AY2151" t="str">
        <f t="shared" si="298"/>
        <v>Store</v>
      </c>
      <c r="AZ2151">
        <v>6</v>
      </c>
      <c r="BA2151" t="s">
        <v>44</v>
      </c>
      <c r="BB2151">
        <f t="shared" si="299"/>
        <v>6</v>
      </c>
      <c r="BC2151">
        <f t="shared" si="300"/>
        <v>125</v>
      </c>
      <c r="BD2151">
        <f t="shared" si="301"/>
        <v>0.99999999999999978</v>
      </c>
      <c r="BE2151">
        <f t="shared" si="302"/>
        <v>2</v>
      </c>
      <c r="BF2151">
        <f t="shared" si="303"/>
        <v>3</v>
      </c>
      <c r="BG2151">
        <f t="shared" si="304"/>
        <v>6</v>
      </c>
      <c r="BH2151">
        <f t="shared" si="305"/>
        <v>0</v>
      </c>
      <c r="BI2151" t="str">
        <f>VLOOKUP(BH2151,'Additional Data'!$E$1:$F$12,2,FALSE)</f>
        <v>Churned Customer</v>
      </c>
      <c r="BJ2151" t="str">
        <f>IF(G2151 &lt;= 'Additional Data'!$Q$2, "Low", IF(G2151 &lt;= 'Additional Data'!$Q$3, "Medium", "High"))</f>
        <v>Low</v>
      </c>
      <c r="BK2151" t="str">
        <f>IF(K2151 &lt;= 'Additional Data'!$V$2, "Low", IF(K2151 &lt;= 'Additional Data'!$V$3, "Medium", "High"))</f>
        <v>Medium</v>
      </c>
      <c r="BL2151" t="str">
        <f>IF(L2151 &lt;= 'Additional Data'!$AA$2, "Low", IF(L2151 &lt;= 'Additional Data'!$AA$3, "Medium", "High"))</f>
        <v>Medium</v>
      </c>
      <c r="BM2151">
        <v>2150</v>
      </c>
    </row>
    <row r="2152" spans="1:65" x14ac:dyDescent="0.25">
      <c r="A2152">
        <v>26487</v>
      </c>
      <c r="B2152" t="str">
        <f>IF(A2152 &lt;= 'Additional Data'!$B$2,"Low", IF(A2152 &lt;='Additional Data'!$B$3, "Medium", "High"))</f>
        <v>Low</v>
      </c>
      <c r="C2152">
        <v>1</v>
      </c>
      <c r="D2152">
        <v>0</v>
      </c>
      <c r="E2152">
        <v>23</v>
      </c>
      <c r="F2152" t="str">
        <f t="shared" si="297"/>
        <v>Recent</v>
      </c>
      <c r="G2152">
        <v>2</v>
      </c>
      <c r="H2152">
        <v>8</v>
      </c>
      <c r="I2152">
        <v>10</v>
      </c>
      <c r="J2152">
        <v>12</v>
      </c>
      <c r="K2152">
        <v>14</v>
      </c>
      <c r="L2152">
        <v>23</v>
      </c>
      <c r="M2152">
        <f>INDEX('Additional Data'!$H$2:$M$2, MATCH(MAX(G2152:L2152), G2152:L2152,0))</f>
        <v>0</v>
      </c>
      <c r="N2152">
        <v>3</v>
      </c>
      <c r="O2152">
        <v>2</v>
      </c>
      <c r="P2152">
        <v>1</v>
      </c>
      <c r="Q2152">
        <v>3</v>
      </c>
      <c r="R2152">
        <v>5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3</v>
      </c>
      <c r="Z2152">
        <v>11</v>
      </c>
      <c r="AA2152">
        <v>0</v>
      </c>
      <c r="AB2152">
        <v>42</v>
      </c>
      <c r="AC2152" t="str" cm="1">
        <f t="array" ref="AC2152">_xlfn.IFS(AB2152 &lt; 30, "&lt; 30", AB2152 &lt; 40, "30-39", AB2152 &lt; 50, "40-49", AB2152 &gt;= 50, "50+")</f>
        <v>40-49</v>
      </c>
      <c r="AD2152">
        <v>2564</v>
      </c>
      <c r="AE2152">
        <v>0</v>
      </c>
      <c r="AF2152">
        <v>0</v>
      </c>
      <c r="AG2152">
        <v>1</v>
      </c>
      <c r="AH2152">
        <v>0</v>
      </c>
      <c r="AI2152">
        <v>0</v>
      </c>
      <c r="AJ2152" t="str" cm="1">
        <f t="array" ref="AJ215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15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52">
        <v>0</v>
      </c>
      <c r="AM2152">
        <v>1</v>
      </c>
      <c r="AN2152">
        <v>0</v>
      </c>
      <c r="AO2152">
        <v>0</v>
      </c>
      <c r="AP2152">
        <v>0</v>
      </c>
      <c r="AQ2152" t="str" cm="1">
        <f t="array" ref="AQ215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2152" t="str" cm="1">
        <f t="array" ref="AR215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152">
        <v>46</v>
      </c>
      <c r="AT2152">
        <v>23</v>
      </c>
      <c r="AU2152">
        <v>0</v>
      </c>
      <c r="AV2152">
        <v>1</v>
      </c>
      <c r="AW2152" t="s">
        <v>45</v>
      </c>
      <c r="AX2152" t="s">
        <v>13</v>
      </c>
      <c r="AY2152" t="str">
        <f t="shared" si="298"/>
        <v>Store</v>
      </c>
      <c r="AZ2152">
        <v>6</v>
      </c>
      <c r="BA2152" t="s">
        <v>44</v>
      </c>
      <c r="BB2152">
        <f t="shared" si="299"/>
        <v>6</v>
      </c>
      <c r="BC2152">
        <f t="shared" si="300"/>
        <v>69</v>
      </c>
      <c r="BD2152">
        <f t="shared" si="301"/>
        <v>8</v>
      </c>
      <c r="BE2152">
        <f t="shared" si="302"/>
        <v>2</v>
      </c>
      <c r="BF2152">
        <f t="shared" si="303"/>
        <v>2</v>
      </c>
      <c r="BG2152">
        <f t="shared" si="304"/>
        <v>12</v>
      </c>
      <c r="BH2152">
        <f t="shared" si="305"/>
        <v>3</v>
      </c>
      <c r="BI2152" t="str">
        <f>VLOOKUP(BH2152,'Additional Data'!$E$1:$F$12,2,FALSE)</f>
        <v>At Risk</v>
      </c>
      <c r="BJ2152" t="str">
        <f>IF(G2152 &lt;= 'Additional Data'!$Q$2, "Low", IF(G2152 &lt;= 'Additional Data'!$Q$3, "Medium", "High"))</f>
        <v>Low</v>
      </c>
      <c r="BK2152" t="str">
        <f>IF(K2152 &lt;= 'Additional Data'!$V$2, "Low", IF(K2152 &lt;= 'Additional Data'!$V$3, "Medium", "High"))</f>
        <v>Medium</v>
      </c>
      <c r="BL2152" t="str">
        <f>IF(L2152 &lt;= 'Additional Data'!$AA$2, "Low", IF(L2152 &lt;= 'Additional Data'!$AA$3, "Medium", "High"))</f>
        <v>Medium</v>
      </c>
      <c r="BM2152">
        <v>2151</v>
      </c>
    </row>
    <row r="2153" spans="1:65" x14ac:dyDescent="0.25">
      <c r="A2153">
        <v>53233</v>
      </c>
      <c r="B2153" t="str">
        <f>IF(A2153 &lt;= 'Additional Data'!$B$2,"Low", IF(A2153 &lt;='Additional Data'!$B$3, "Medium", "High"))</f>
        <v>Medium</v>
      </c>
      <c r="C2153">
        <v>0</v>
      </c>
      <c r="D2153">
        <v>1</v>
      </c>
      <c r="E2153">
        <v>18</v>
      </c>
      <c r="F2153" t="str">
        <f t="shared" si="297"/>
        <v>Recent</v>
      </c>
      <c r="G2153">
        <v>28</v>
      </c>
      <c r="H2153">
        <v>0</v>
      </c>
      <c r="I2153">
        <v>9</v>
      </c>
      <c r="J2153">
        <v>3</v>
      </c>
      <c r="K2153">
        <v>0</v>
      </c>
      <c r="L2153">
        <v>0</v>
      </c>
      <c r="M2153">
        <f>INDEX('Additional Data'!$H$2:$M$2, MATCH(MAX(G2153:L2153), G2153:L2153,0))</f>
        <v>0</v>
      </c>
      <c r="N2153">
        <v>1</v>
      </c>
      <c r="O2153">
        <v>1</v>
      </c>
      <c r="P2153">
        <v>0</v>
      </c>
      <c r="Q2153">
        <v>3</v>
      </c>
      <c r="R2153">
        <v>4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3</v>
      </c>
      <c r="Z2153">
        <v>11</v>
      </c>
      <c r="AA2153">
        <v>0</v>
      </c>
      <c r="AB2153">
        <v>63</v>
      </c>
      <c r="AC2153" t="str" cm="1">
        <f t="array" ref="AC2153">_xlfn.IFS(AB2153 &lt; 30, "&lt; 30", AB2153 &lt; 40, "30-39", AB2153 &lt; 50, "40-49", AB2153 &gt;= 50, "50+")</f>
        <v>50+</v>
      </c>
      <c r="AD2153">
        <v>2262</v>
      </c>
      <c r="AE2153">
        <v>0</v>
      </c>
      <c r="AF2153">
        <v>1</v>
      </c>
      <c r="AG2153">
        <v>0</v>
      </c>
      <c r="AH2153">
        <v>0</v>
      </c>
      <c r="AI2153">
        <v>0</v>
      </c>
      <c r="AJ2153" t="str" cm="1">
        <f t="array" ref="AJ215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5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53">
        <v>1</v>
      </c>
      <c r="AM2153">
        <v>0</v>
      </c>
      <c r="AN2153">
        <v>0</v>
      </c>
      <c r="AO2153">
        <v>0</v>
      </c>
      <c r="AP2153">
        <v>0</v>
      </c>
      <c r="AQ2153" t="str" cm="1">
        <f t="array" ref="AQ215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2153" t="str" cm="1">
        <f t="array" ref="AR215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153">
        <v>40</v>
      </c>
      <c r="AT2153">
        <v>40</v>
      </c>
      <c r="AU2153">
        <v>0</v>
      </c>
      <c r="AV2153">
        <v>1</v>
      </c>
      <c r="AW2153" t="s">
        <v>45</v>
      </c>
      <c r="AX2153" t="s">
        <v>13</v>
      </c>
      <c r="AY2153" t="str">
        <f t="shared" si="298"/>
        <v>Store</v>
      </c>
      <c r="AZ2153">
        <v>4</v>
      </c>
      <c r="BA2153" t="s">
        <v>44</v>
      </c>
      <c r="BB2153">
        <f t="shared" si="299"/>
        <v>4</v>
      </c>
      <c r="BC2153">
        <f t="shared" si="300"/>
        <v>40</v>
      </c>
      <c r="BD2153">
        <f t="shared" si="301"/>
        <v>9</v>
      </c>
      <c r="BE2153">
        <f t="shared" si="302"/>
        <v>0</v>
      </c>
      <c r="BF2153">
        <f t="shared" si="303"/>
        <v>1</v>
      </c>
      <c r="BG2153">
        <f t="shared" si="304"/>
        <v>10</v>
      </c>
      <c r="BH2153">
        <f t="shared" si="305"/>
        <v>2</v>
      </c>
      <c r="BI2153" t="str">
        <f>VLOOKUP(BH2153,'Additional Data'!$E$1:$F$12,2,FALSE)</f>
        <v>Churned Customer</v>
      </c>
      <c r="BJ2153" t="str">
        <f>IF(G2153 &lt;= 'Additional Data'!$Q$2, "Low", IF(G2153 &lt;= 'Additional Data'!$Q$3, "Medium", "High"))</f>
        <v>Medium</v>
      </c>
      <c r="BK2153" t="str">
        <f>IF(K2153 &lt;= 'Additional Data'!$V$2, "Low", IF(K2153 &lt;= 'Additional Data'!$V$3, "Medium", "High"))</f>
        <v>Low</v>
      </c>
      <c r="BL2153" t="str">
        <f>IF(L2153 &lt;= 'Additional Data'!$AA$2, "Low", IF(L2153 &lt;= 'Additional Data'!$AA$3, "Medium", "High"))</f>
        <v>Low</v>
      </c>
      <c r="BM2153">
        <v>2152</v>
      </c>
    </row>
    <row r="2154" spans="1:65" x14ac:dyDescent="0.25">
      <c r="A2154">
        <v>67716</v>
      </c>
      <c r="B2154" t="str">
        <f>IF(A2154 &lt;= 'Additional Data'!$B$2,"Low", IF(A2154 &lt;='Additional Data'!$B$3, "Medium", "High"))</f>
        <v>Medium</v>
      </c>
      <c r="C2154">
        <v>0</v>
      </c>
      <c r="D2154">
        <v>1</v>
      </c>
      <c r="E2154">
        <v>8</v>
      </c>
      <c r="F2154" t="str">
        <f t="shared" si="297"/>
        <v>Recent</v>
      </c>
      <c r="G2154">
        <v>530</v>
      </c>
      <c r="H2154">
        <v>142</v>
      </c>
      <c r="I2154">
        <v>217</v>
      </c>
      <c r="J2154">
        <v>62</v>
      </c>
      <c r="K2154">
        <v>9</v>
      </c>
      <c r="L2154">
        <v>56</v>
      </c>
      <c r="M2154">
        <f>INDEX('Additional Data'!$H$2:$M$2, MATCH(MAX(G2154:L2154), G2154:L2154,0))</f>
        <v>0</v>
      </c>
      <c r="N2154">
        <v>4</v>
      </c>
      <c r="O2154">
        <v>7</v>
      </c>
      <c r="P2154">
        <v>4</v>
      </c>
      <c r="Q2154">
        <v>13</v>
      </c>
      <c r="R2154">
        <v>5</v>
      </c>
      <c r="S2154">
        <v>0</v>
      </c>
      <c r="T2154">
        <v>1</v>
      </c>
      <c r="U2154">
        <v>0</v>
      </c>
      <c r="V2154">
        <v>0</v>
      </c>
      <c r="W2154">
        <v>0</v>
      </c>
      <c r="X2154">
        <v>0</v>
      </c>
      <c r="Y2154">
        <v>3</v>
      </c>
      <c r="Z2154">
        <v>11</v>
      </c>
      <c r="AA2154">
        <v>0</v>
      </c>
      <c r="AB2154">
        <v>60</v>
      </c>
      <c r="AC2154" t="str" cm="1">
        <f t="array" ref="AC2154">_xlfn.IFS(AB2154 &lt; 30, "&lt; 30", AB2154 &lt; 40, "30-39", AB2154 &lt; 50, "40-49", AB2154 &gt;= 50, "50+")</f>
        <v>50+</v>
      </c>
      <c r="AD2154">
        <v>2694</v>
      </c>
      <c r="AE2154">
        <v>0</v>
      </c>
      <c r="AF2154">
        <v>1</v>
      </c>
      <c r="AG2154">
        <v>0</v>
      </c>
      <c r="AH2154">
        <v>0</v>
      </c>
      <c r="AI2154">
        <v>0</v>
      </c>
      <c r="AJ2154" t="str" cm="1">
        <f t="array" ref="AJ215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5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54">
        <v>0</v>
      </c>
      <c r="AM2154">
        <v>0</v>
      </c>
      <c r="AN2154">
        <v>1</v>
      </c>
      <c r="AO2154">
        <v>0</v>
      </c>
      <c r="AP2154">
        <v>0</v>
      </c>
      <c r="AQ2154" t="str" cm="1">
        <f t="array" ref="AQ215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54" t="str" cm="1">
        <f t="array" ref="AR215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54">
        <v>960</v>
      </c>
      <c r="AT2154">
        <v>904</v>
      </c>
      <c r="AU2154">
        <v>1</v>
      </c>
      <c r="AV2154">
        <v>1</v>
      </c>
      <c r="AW2154" t="s">
        <v>46</v>
      </c>
      <c r="AX2154" t="s">
        <v>13</v>
      </c>
      <c r="AY2154" t="str">
        <f t="shared" si="298"/>
        <v>Store</v>
      </c>
      <c r="AZ2154">
        <v>24</v>
      </c>
      <c r="BA2154" t="s">
        <v>48</v>
      </c>
      <c r="BB2154">
        <f t="shared" si="299"/>
        <v>24</v>
      </c>
      <c r="BC2154">
        <f t="shared" si="300"/>
        <v>1016</v>
      </c>
      <c r="BD2154">
        <f t="shared" si="301"/>
        <v>10</v>
      </c>
      <c r="BE2154">
        <f t="shared" si="302"/>
        <v>9</v>
      </c>
      <c r="BF2154">
        <f t="shared" si="303"/>
        <v>7</v>
      </c>
      <c r="BG2154">
        <f t="shared" si="304"/>
        <v>26</v>
      </c>
      <c r="BH2154">
        <f t="shared" si="305"/>
        <v>9</v>
      </c>
      <c r="BI2154" t="str">
        <f>VLOOKUP(BH2154,'Additional Data'!$E$1:$F$12,2,FALSE)</f>
        <v>Top Customer</v>
      </c>
      <c r="BJ2154" t="str">
        <f>IF(G2154 &lt;= 'Additional Data'!$Q$2, "Low", IF(G2154 &lt;= 'Additional Data'!$Q$3, "Medium", "High"))</f>
        <v>High</v>
      </c>
      <c r="BK2154" t="str">
        <f>IF(K2154 &lt;= 'Additional Data'!$V$2, "Low", IF(K2154 &lt;= 'Additional Data'!$V$3, "Medium", "High"))</f>
        <v>Medium</v>
      </c>
      <c r="BL2154" t="str">
        <f>IF(L2154 &lt;= 'Additional Data'!$AA$2, "Low", IF(L2154 &lt;= 'Additional Data'!$AA$3, "Medium", "High"))</f>
        <v>Medium</v>
      </c>
      <c r="BM2154">
        <v>2153</v>
      </c>
    </row>
    <row r="2155" spans="1:65" x14ac:dyDescent="0.25">
      <c r="A2155">
        <v>76234</v>
      </c>
      <c r="B2155" t="str">
        <f>IF(A2155 &lt;= 'Additional Data'!$B$2,"Low", IF(A2155 &lt;='Additional Data'!$B$3, "Medium", "High"))</f>
        <v>High</v>
      </c>
      <c r="C2155">
        <v>0</v>
      </c>
      <c r="D2155">
        <v>1</v>
      </c>
      <c r="E2155">
        <v>21</v>
      </c>
      <c r="F2155" t="str">
        <f t="shared" si="297"/>
        <v>Recent</v>
      </c>
      <c r="G2155">
        <v>519</v>
      </c>
      <c r="H2155">
        <v>50</v>
      </c>
      <c r="I2155">
        <v>167</v>
      </c>
      <c r="J2155">
        <v>130</v>
      </c>
      <c r="K2155">
        <v>0</v>
      </c>
      <c r="L2155">
        <v>41</v>
      </c>
      <c r="M2155">
        <f>INDEX('Additional Data'!$H$2:$M$2, MATCH(MAX(G2155:L2155), G2155:L2155,0))</f>
        <v>0</v>
      </c>
      <c r="N2155">
        <v>1</v>
      </c>
      <c r="O2155">
        <v>8</v>
      </c>
      <c r="P2155">
        <v>3</v>
      </c>
      <c r="Q2155">
        <v>11</v>
      </c>
      <c r="R2155">
        <v>3</v>
      </c>
      <c r="S2155">
        <v>0</v>
      </c>
      <c r="T2155">
        <v>1</v>
      </c>
      <c r="U2155">
        <v>0</v>
      </c>
      <c r="V2155">
        <v>0</v>
      </c>
      <c r="W2155">
        <v>0</v>
      </c>
      <c r="X2155">
        <v>0</v>
      </c>
      <c r="Y2155">
        <v>3</v>
      </c>
      <c r="Z2155">
        <v>11</v>
      </c>
      <c r="AA2155">
        <v>0</v>
      </c>
      <c r="AB2155">
        <v>48</v>
      </c>
      <c r="AC2155" t="str" cm="1">
        <f t="array" ref="AC2155">_xlfn.IFS(AB2155 &lt; 30, "&lt; 30", AB2155 &lt; 40, "30-39", AB2155 &lt; 50, "40-49", AB2155 &gt;= 50, "50+")</f>
        <v>40-49</v>
      </c>
      <c r="AD2155">
        <v>2302</v>
      </c>
      <c r="AE2155">
        <v>0</v>
      </c>
      <c r="AF2155">
        <v>1</v>
      </c>
      <c r="AG2155">
        <v>0</v>
      </c>
      <c r="AH2155">
        <v>0</v>
      </c>
      <c r="AI2155">
        <v>0</v>
      </c>
      <c r="AJ2155" t="str" cm="1">
        <f t="array" ref="AJ215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5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55">
        <v>0</v>
      </c>
      <c r="AM2155">
        <v>0</v>
      </c>
      <c r="AN2155">
        <v>0</v>
      </c>
      <c r="AO2155">
        <v>1</v>
      </c>
      <c r="AP2155">
        <v>0</v>
      </c>
      <c r="AQ2155" t="str" cm="1">
        <f t="array" ref="AQ215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155" t="str" cm="1">
        <f t="array" ref="AR215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55">
        <v>866</v>
      </c>
      <c r="AT2155">
        <v>825</v>
      </c>
      <c r="AU2155">
        <v>1</v>
      </c>
      <c r="AV2155">
        <v>1</v>
      </c>
      <c r="AW2155" t="s">
        <v>46</v>
      </c>
      <c r="AX2155" t="s">
        <v>13</v>
      </c>
      <c r="AY2155" t="str">
        <f t="shared" si="298"/>
        <v>Store</v>
      </c>
      <c r="AZ2155">
        <v>22</v>
      </c>
      <c r="BA2155" t="s">
        <v>48</v>
      </c>
      <c r="BB2155">
        <f t="shared" si="299"/>
        <v>22</v>
      </c>
      <c r="BC2155">
        <f t="shared" si="300"/>
        <v>907</v>
      </c>
      <c r="BD2155">
        <f t="shared" si="301"/>
        <v>8</v>
      </c>
      <c r="BE2155">
        <f t="shared" si="302"/>
        <v>8</v>
      </c>
      <c r="BF2155">
        <f t="shared" si="303"/>
        <v>6</v>
      </c>
      <c r="BG2155">
        <f t="shared" si="304"/>
        <v>22</v>
      </c>
      <c r="BH2155">
        <f t="shared" si="305"/>
        <v>8</v>
      </c>
      <c r="BI2155" t="str">
        <f>VLOOKUP(BH2155,'Additional Data'!$E$1:$F$12,2,FALSE)</f>
        <v>Top Customer</v>
      </c>
      <c r="BJ2155" t="str">
        <f>IF(G2155 &lt;= 'Additional Data'!$Q$2, "Low", IF(G2155 &lt;= 'Additional Data'!$Q$3, "Medium", "High"))</f>
        <v>High</v>
      </c>
      <c r="BK2155" t="str">
        <f>IF(K2155 &lt;= 'Additional Data'!$V$2, "Low", IF(K2155 &lt;= 'Additional Data'!$V$3, "Medium", "High"))</f>
        <v>Low</v>
      </c>
      <c r="BL2155" t="str">
        <f>IF(L2155 &lt;= 'Additional Data'!$AA$2, "Low", IF(L2155 &lt;= 'Additional Data'!$AA$3, "Medium", "High"))</f>
        <v>Medium</v>
      </c>
      <c r="BM2155">
        <v>2154</v>
      </c>
    </row>
    <row r="2156" spans="1:65" x14ac:dyDescent="0.25">
      <c r="A2156">
        <v>84117</v>
      </c>
      <c r="B2156" t="str">
        <f>IF(A2156 &lt;= 'Additional Data'!$B$2,"Low", IF(A2156 &lt;='Additional Data'!$B$3, "Medium", "High"))</f>
        <v>High</v>
      </c>
      <c r="C2156">
        <v>0</v>
      </c>
      <c r="D2156">
        <v>0</v>
      </c>
      <c r="E2156">
        <v>60</v>
      </c>
      <c r="F2156" t="str">
        <f t="shared" si="297"/>
        <v>Mid</v>
      </c>
      <c r="G2156">
        <v>611</v>
      </c>
      <c r="H2156">
        <v>76</v>
      </c>
      <c r="I2156">
        <v>749</v>
      </c>
      <c r="J2156">
        <v>59</v>
      </c>
      <c r="K2156">
        <v>45</v>
      </c>
      <c r="L2156">
        <v>26</v>
      </c>
      <c r="M2156">
        <f>INDEX('Additional Data'!$H$2:$M$2, MATCH(MAX(G2156:L2156), G2156:L2156,0))</f>
        <v>0</v>
      </c>
      <c r="N2156">
        <v>1</v>
      </c>
      <c r="O2156">
        <v>7</v>
      </c>
      <c r="P2156">
        <v>10</v>
      </c>
      <c r="Q2156">
        <v>6</v>
      </c>
      <c r="R2156">
        <v>2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3</v>
      </c>
      <c r="Z2156">
        <v>11</v>
      </c>
      <c r="AA2156">
        <v>0</v>
      </c>
      <c r="AB2156">
        <v>64</v>
      </c>
      <c r="AC2156" t="str" cm="1">
        <f t="array" ref="AC2156">_xlfn.IFS(AB2156 &lt; 30, "&lt; 30", AB2156 &lt; 40, "30-39", AB2156 &lt; 50, "40-49", AB2156 &gt;= 50, "50+")</f>
        <v>50+</v>
      </c>
      <c r="AD2156">
        <v>2208</v>
      </c>
      <c r="AE2156">
        <v>0</v>
      </c>
      <c r="AF2156">
        <v>1</v>
      </c>
      <c r="AG2156">
        <v>0</v>
      </c>
      <c r="AH2156">
        <v>0</v>
      </c>
      <c r="AI2156">
        <v>0</v>
      </c>
      <c r="AJ2156" t="str" cm="1">
        <f t="array" ref="AJ215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5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56">
        <v>0</v>
      </c>
      <c r="AM2156">
        <v>0</v>
      </c>
      <c r="AN2156">
        <v>0</v>
      </c>
      <c r="AO2156">
        <v>0</v>
      </c>
      <c r="AP2156">
        <v>1</v>
      </c>
      <c r="AQ2156" t="str" cm="1">
        <f t="array" ref="AQ215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156" t="str" cm="1">
        <f t="array" ref="AR215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56">
        <v>1540</v>
      </c>
      <c r="AT2156">
        <v>1514</v>
      </c>
      <c r="AU2156">
        <v>1</v>
      </c>
      <c r="AV2156">
        <v>0</v>
      </c>
      <c r="AW2156" t="s">
        <v>43</v>
      </c>
      <c r="AX2156" t="s">
        <v>12</v>
      </c>
      <c r="AY2156" t="str">
        <f t="shared" si="298"/>
        <v>Catalog</v>
      </c>
      <c r="AZ2156">
        <v>23</v>
      </c>
      <c r="BA2156" t="s">
        <v>48</v>
      </c>
      <c r="BB2156">
        <f t="shared" si="299"/>
        <v>23</v>
      </c>
      <c r="BC2156">
        <f t="shared" si="300"/>
        <v>1566</v>
      </c>
      <c r="BD2156">
        <f t="shared" si="301"/>
        <v>4</v>
      </c>
      <c r="BE2156">
        <f t="shared" si="302"/>
        <v>9</v>
      </c>
      <c r="BF2156">
        <f t="shared" si="303"/>
        <v>9</v>
      </c>
      <c r="BG2156">
        <f t="shared" si="304"/>
        <v>22</v>
      </c>
      <c r="BH2156">
        <f t="shared" si="305"/>
        <v>8</v>
      </c>
      <c r="BI2156" t="str">
        <f>VLOOKUP(BH2156,'Additional Data'!$E$1:$F$12,2,FALSE)</f>
        <v>Top Customer</v>
      </c>
      <c r="BJ2156" t="str">
        <f>IF(G2156 &lt;= 'Additional Data'!$Q$2, "Low", IF(G2156 &lt;= 'Additional Data'!$Q$3, "Medium", "High"))</f>
        <v>High</v>
      </c>
      <c r="BK2156" t="str">
        <f>IF(K2156 &lt;= 'Additional Data'!$V$2, "Low", IF(K2156 &lt;= 'Additional Data'!$V$3, "Medium", "High"))</f>
        <v>High</v>
      </c>
      <c r="BL2156" t="str">
        <f>IF(L2156 &lt;= 'Additional Data'!$AA$2, "Low", IF(L2156 &lt;= 'Additional Data'!$AA$3, "Medium", "High"))</f>
        <v>Medium</v>
      </c>
      <c r="BM2156">
        <v>2155</v>
      </c>
    </row>
    <row r="2157" spans="1:65" x14ac:dyDescent="0.25">
      <c r="A2157">
        <v>65487</v>
      </c>
      <c r="B2157" t="str">
        <f>IF(A2157 &lt;= 'Additional Data'!$B$2,"Low", IF(A2157 &lt;='Additional Data'!$B$3, "Medium", "High"))</f>
        <v>Medium</v>
      </c>
      <c r="C2157">
        <v>0</v>
      </c>
      <c r="D2157">
        <v>0</v>
      </c>
      <c r="E2157">
        <v>48</v>
      </c>
      <c r="F2157" t="str">
        <f t="shared" si="297"/>
        <v>Mid</v>
      </c>
      <c r="G2157">
        <v>240</v>
      </c>
      <c r="H2157">
        <v>67</v>
      </c>
      <c r="I2157">
        <v>500</v>
      </c>
      <c r="J2157">
        <v>199</v>
      </c>
      <c r="K2157">
        <v>0</v>
      </c>
      <c r="L2157">
        <v>163</v>
      </c>
      <c r="M2157">
        <f>INDEX('Additional Data'!$H$2:$M$2, MATCH(MAX(G2157:L2157), G2157:L2157,0))</f>
        <v>0</v>
      </c>
      <c r="N2157">
        <v>3</v>
      </c>
      <c r="O2157">
        <v>3</v>
      </c>
      <c r="P2157">
        <v>5</v>
      </c>
      <c r="Q2157">
        <v>6</v>
      </c>
      <c r="R2157">
        <v>2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3</v>
      </c>
      <c r="Z2157">
        <v>11</v>
      </c>
      <c r="AA2157">
        <v>0</v>
      </c>
      <c r="AB2157">
        <v>63</v>
      </c>
      <c r="AC2157" t="str" cm="1">
        <f t="array" ref="AC2157">_xlfn.IFS(AB2157 &lt; 30, "&lt; 30", AB2157 &lt; 40, "30-39", AB2157 &lt; 50, "40-49", AB2157 &gt;= 50, "50+")</f>
        <v>50+</v>
      </c>
      <c r="AD2157">
        <v>2329</v>
      </c>
      <c r="AE2157">
        <v>0</v>
      </c>
      <c r="AF2157">
        <v>0</v>
      </c>
      <c r="AG2157">
        <v>0</v>
      </c>
      <c r="AH2157">
        <v>1</v>
      </c>
      <c r="AI2157">
        <v>0</v>
      </c>
      <c r="AJ2157" t="str" cm="1">
        <f t="array" ref="AJ215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15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57">
        <v>0</v>
      </c>
      <c r="AM2157">
        <v>0</v>
      </c>
      <c r="AN2157">
        <v>0</v>
      </c>
      <c r="AO2157">
        <v>1</v>
      </c>
      <c r="AP2157">
        <v>0</v>
      </c>
      <c r="AQ2157" t="str" cm="1">
        <f t="array" ref="AQ215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157" t="str" cm="1">
        <f t="array" ref="AR215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57">
        <v>1006</v>
      </c>
      <c r="AT2157">
        <v>843</v>
      </c>
      <c r="AU2157">
        <v>0</v>
      </c>
      <c r="AV2157">
        <v>0</v>
      </c>
      <c r="AW2157" t="s">
        <v>43</v>
      </c>
      <c r="AX2157" t="s">
        <v>13</v>
      </c>
      <c r="AY2157" t="str">
        <f t="shared" si="298"/>
        <v>Store</v>
      </c>
      <c r="AZ2157">
        <v>14</v>
      </c>
      <c r="BA2157" t="s">
        <v>44</v>
      </c>
      <c r="BB2157">
        <f t="shared" si="299"/>
        <v>14</v>
      </c>
      <c r="BC2157">
        <f t="shared" si="300"/>
        <v>1169</v>
      </c>
      <c r="BD2157">
        <f t="shared" si="301"/>
        <v>6</v>
      </c>
      <c r="BE2157">
        <f t="shared" si="302"/>
        <v>5</v>
      </c>
      <c r="BF2157">
        <f t="shared" si="303"/>
        <v>7</v>
      </c>
      <c r="BG2157">
        <f t="shared" si="304"/>
        <v>18</v>
      </c>
      <c r="BH2157">
        <f t="shared" si="305"/>
        <v>6</v>
      </c>
      <c r="BI2157" t="str">
        <f>VLOOKUP(BH2157,'Additional Data'!$E$1:$F$12,2,FALSE)</f>
        <v>Loyal Customer</v>
      </c>
      <c r="BJ2157" t="str">
        <f>IF(G2157 &lt;= 'Additional Data'!$Q$2, "Low", IF(G2157 &lt;= 'Additional Data'!$Q$3, "Medium", "High"))</f>
        <v>Medium</v>
      </c>
      <c r="BK2157" t="str">
        <f>IF(K2157 &lt;= 'Additional Data'!$V$2, "Low", IF(K2157 &lt;= 'Additional Data'!$V$3, "Medium", "High"))</f>
        <v>Low</v>
      </c>
      <c r="BL2157" t="str">
        <f>IF(L2157 &lt;= 'Additional Data'!$AA$2, "Low", IF(L2157 &lt;= 'Additional Data'!$AA$3, "Medium", "High"))</f>
        <v>High</v>
      </c>
      <c r="BM2157">
        <v>2156</v>
      </c>
    </row>
    <row r="2158" spans="1:65" x14ac:dyDescent="0.25">
      <c r="A2158">
        <v>25224</v>
      </c>
      <c r="B2158" t="str">
        <f>IF(A2158 &lt;= 'Additional Data'!$B$2,"Low", IF(A2158 &lt;='Additional Data'!$B$3, "Medium", "High"))</f>
        <v>Low</v>
      </c>
      <c r="C2158">
        <v>1</v>
      </c>
      <c r="D2158">
        <v>0</v>
      </c>
      <c r="E2158">
        <v>36</v>
      </c>
      <c r="F2158" t="str">
        <f t="shared" si="297"/>
        <v>Mid</v>
      </c>
      <c r="G2158">
        <v>4</v>
      </c>
      <c r="H2158">
        <v>9</v>
      </c>
      <c r="I2158">
        <v>12</v>
      </c>
      <c r="J2158">
        <v>11</v>
      </c>
      <c r="K2158">
        <v>2</v>
      </c>
      <c r="L2158">
        <v>8</v>
      </c>
      <c r="M2158">
        <f>INDEX('Additional Data'!$H$2:$M$2, MATCH(MAX(G2158:L2158), G2158:L2158,0))</f>
        <v>0</v>
      </c>
      <c r="N2158">
        <v>2</v>
      </c>
      <c r="O2158">
        <v>1</v>
      </c>
      <c r="P2158">
        <v>1</v>
      </c>
      <c r="Q2158">
        <v>3</v>
      </c>
      <c r="R2158">
        <v>3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3</v>
      </c>
      <c r="Z2158">
        <v>11</v>
      </c>
      <c r="AA2158">
        <v>0</v>
      </c>
      <c r="AB2158">
        <v>48</v>
      </c>
      <c r="AC2158" t="str" cm="1">
        <f t="array" ref="AC2158">_xlfn.IFS(AB2158 &lt; 30, "&lt; 30", AB2158 &lt; 40, "30-39", AB2158 &lt; 50, "40-49", AB2158 &gt;= 50, "50+")</f>
        <v>40-49</v>
      </c>
      <c r="AD2158">
        <v>2264</v>
      </c>
      <c r="AE2158">
        <v>0</v>
      </c>
      <c r="AF2158">
        <v>1</v>
      </c>
      <c r="AG2158">
        <v>0</v>
      </c>
      <c r="AH2158">
        <v>0</v>
      </c>
      <c r="AI2158">
        <v>0</v>
      </c>
      <c r="AJ2158" t="str" cm="1">
        <f t="array" ref="AJ215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5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58">
        <v>0</v>
      </c>
      <c r="AM2158">
        <v>1</v>
      </c>
      <c r="AN2158">
        <v>0</v>
      </c>
      <c r="AO2158">
        <v>0</v>
      </c>
      <c r="AP2158">
        <v>0</v>
      </c>
      <c r="AQ2158" t="str" cm="1">
        <f t="array" ref="AQ215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2158" t="str" cm="1">
        <f t="array" ref="AR215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158">
        <v>38</v>
      </c>
      <c r="AT2158">
        <v>30</v>
      </c>
      <c r="AU2158">
        <v>0</v>
      </c>
      <c r="AV2158">
        <v>1</v>
      </c>
      <c r="AW2158" t="s">
        <v>45</v>
      </c>
      <c r="AX2158" t="s">
        <v>13</v>
      </c>
      <c r="AY2158" t="str">
        <f t="shared" si="298"/>
        <v>Store</v>
      </c>
      <c r="AZ2158">
        <v>5</v>
      </c>
      <c r="BA2158" t="s">
        <v>44</v>
      </c>
      <c r="BB2158">
        <f t="shared" si="299"/>
        <v>5</v>
      </c>
      <c r="BC2158">
        <f t="shared" si="300"/>
        <v>46</v>
      </c>
      <c r="BD2158">
        <f t="shared" si="301"/>
        <v>7</v>
      </c>
      <c r="BE2158">
        <f t="shared" si="302"/>
        <v>1</v>
      </c>
      <c r="BF2158">
        <f t="shared" si="303"/>
        <v>1</v>
      </c>
      <c r="BG2158">
        <f t="shared" si="304"/>
        <v>9</v>
      </c>
      <c r="BH2158">
        <f t="shared" si="305"/>
        <v>2</v>
      </c>
      <c r="BI2158" t="str">
        <f>VLOOKUP(BH2158,'Additional Data'!$E$1:$F$12,2,FALSE)</f>
        <v>Churned Customer</v>
      </c>
      <c r="BJ2158" t="str">
        <f>IF(G2158 &lt;= 'Additional Data'!$Q$2, "Low", IF(G2158 &lt;= 'Additional Data'!$Q$3, "Medium", "High"))</f>
        <v>Low</v>
      </c>
      <c r="BK2158" t="str">
        <f>IF(K2158 &lt;= 'Additional Data'!$V$2, "Low", IF(K2158 &lt;= 'Additional Data'!$V$3, "Medium", "High"))</f>
        <v>Medium</v>
      </c>
      <c r="BL2158" t="str">
        <f>IF(L2158 &lt;= 'Additional Data'!$AA$2, "Low", IF(L2158 &lt;= 'Additional Data'!$AA$3, "Medium", "High"))</f>
        <v>Low</v>
      </c>
      <c r="BM2158">
        <v>2157</v>
      </c>
    </row>
    <row r="2159" spans="1:65" x14ac:dyDescent="0.25">
      <c r="A2159">
        <v>89616</v>
      </c>
      <c r="B2159" t="str">
        <f>IF(A2159 &lt;= 'Additional Data'!$B$2,"Low", IF(A2159 &lt;='Additional Data'!$B$3, "Medium", "High"))</f>
        <v>High</v>
      </c>
      <c r="C2159">
        <v>0</v>
      </c>
      <c r="D2159">
        <v>0</v>
      </c>
      <c r="E2159">
        <v>36</v>
      </c>
      <c r="F2159" t="str">
        <f t="shared" si="297"/>
        <v>Mid</v>
      </c>
      <c r="G2159">
        <v>671</v>
      </c>
      <c r="H2159">
        <v>47</v>
      </c>
      <c r="I2159">
        <v>655</v>
      </c>
      <c r="J2159">
        <v>145</v>
      </c>
      <c r="K2159">
        <v>111</v>
      </c>
      <c r="L2159">
        <v>15</v>
      </c>
      <c r="M2159">
        <f>INDEX('Additional Data'!$H$2:$M$2, MATCH(MAX(G2159:L2159), G2159:L2159,0))</f>
        <v>0</v>
      </c>
      <c r="N2159">
        <v>1</v>
      </c>
      <c r="O2159">
        <v>7</v>
      </c>
      <c r="P2159">
        <v>5</v>
      </c>
      <c r="Q2159">
        <v>12</v>
      </c>
      <c r="R2159">
        <v>2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3</v>
      </c>
      <c r="Z2159">
        <v>11</v>
      </c>
      <c r="AA2159">
        <v>1</v>
      </c>
      <c r="AB2159">
        <v>37</v>
      </c>
      <c r="AC2159" t="str" cm="1">
        <f t="array" ref="AC2159">_xlfn.IFS(AB2159 &lt; 30, "&lt; 30", AB2159 &lt; 40, "30-39", AB2159 &lt; 50, "40-49", AB2159 &gt;= 50, "50+")</f>
        <v>30-39</v>
      </c>
      <c r="AD2159">
        <v>2648</v>
      </c>
      <c r="AE2159">
        <v>0</v>
      </c>
      <c r="AF2159">
        <v>0</v>
      </c>
      <c r="AG2159">
        <v>1</v>
      </c>
      <c r="AH2159">
        <v>0</v>
      </c>
      <c r="AI2159">
        <v>0</v>
      </c>
      <c r="AJ2159" t="str" cm="1">
        <f t="array" ref="AJ215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15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59">
        <v>0</v>
      </c>
      <c r="AM2159">
        <v>0</v>
      </c>
      <c r="AN2159">
        <v>0</v>
      </c>
      <c r="AO2159">
        <v>1</v>
      </c>
      <c r="AP2159">
        <v>0</v>
      </c>
      <c r="AQ2159" t="str" cm="1">
        <f t="array" ref="AQ215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159" t="str" cm="1">
        <f t="array" ref="AR215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59">
        <v>1629</v>
      </c>
      <c r="AT2159">
        <v>1614</v>
      </c>
      <c r="AU2159">
        <v>0</v>
      </c>
      <c r="AV2159">
        <v>0</v>
      </c>
      <c r="AW2159" t="s">
        <v>43</v>
      </c>
      <c r="AX2159" t="s">
        <v>13</v>
      </c>
      <c r="AY2159" t="str">
        <f t="shared" si="298"/>
        <v>Store</v>
      </c>
      <c r="AZ2159">
        <v>24</v>
      </c>
      <c r="BA2159" t="s">
        <v>44</v>
      </c>
      <c r="BB2159">
        <f t="shared" si="299"/>
        <v>24</v>
      </c>
      <c r="BC2159">
        <f t="shared" si="300"/>
        <v>1644</v>
      </c>
      <c r="BD2159">
        <f t="shared" si="301"/>
        <v>7</v>
      </c>
      <c r="BE2159">
        <f t="shared" si="302"/>
        <v>9</v>
      </c>
      <c r="BF2159">
        <f t="shared" si="303"/>
        <v>9</v>
      </c>
      <c r="BG2159">
        <f t="shared" si="304"/>
        <v>25</v>
      </c>
      <c r="BH2159">
        <f t="shared" si="305"/>
        <v>9</v>
      </c>
      <c r="BI2159" t="str">
        <f>VLOOKUP(BH2159,'Additional Data'!$E$1:$F$12,2,FALSE)</f>
        <v>Top Customer</v>
      </c>
      <c r="BJ2159" t="str">
        <f>IF(G2159 &lt;= 'Additional Data'!$Q$2, "Low", IF(G2159 &lt;= 'Additional Data'!$Q$3, "Medium", "High"))</f>
        <v>High</v>
      </c>
      <c r="BK2159" t="str">
        <f>IF(K2159 &lt;= 'Additional Data'!$V$2, "Low", IF(K2159 &lt;= 'Additional Data'!$V$3, "Medium", "High"))</f>
        <v>High</v>
      </c>
      <c r="BL2159" t="str">
        <f>IF(L2159 &lt;= 'Additional Data'!$AA$2, "Low", IF(L2159 &lt;= 'Additional Data'!$AA$3, "Medium", "High"))</f>
        <v>Medium</v>
      </c>
      <c r="BM2159">
        <v>2158</v>
      </c>
    </row>
    <row r="2160" spans="1:65" x14ac:dyDescent="0.25">
      <c r="A2160">
        <v>40851</v>
      </c>
      <c r="B2160" t="str">
        <f>IF(A2160 &lt;= 'Additional Data'!$B$2,"Low", IF(A2160 &lt;='Additional Data'!$B$3, "Medium", "High"))</f>
        <v>Medium</v>
      </c>
      <c r="C2160">
        <v>1</v>
      </c>
      <c r="D2160">
        <v>1</v>
      </c>
      <c r="E2160">
        <v>63</v>
      </c>
      <c r="F2160" t="str">
        <f t="shared" si="297"/>
        <v>Old</v>
      </c>
      <c r="G2160">
        <v>23</v>
      </c>
      <c r="H2160">
        <v>1</v>
      </c>
      <c r="I2160">
        <v>7</v>
      </c>
      <c r="J2160">
        <v>0</v>
      </c>
      <c r="K2160">
        <v>4</v>
      </c>
      <c r="L2160">
        <v>24</v>
      </c>
      <c r="M2160">
        <f>INDEX('Additional Data'!$H$2:$M$2, MATCH(MAX(G2160:L2160), G2160:L2160,0))</f>
        <v>0</v>
      </c>
      <c r="N2160">
        <v>1</v>
      </c>
      <c r="O2160">
        <v>1</v>
      </c>
      <c r="P2160">
        <v>1</v>
      </c>
      <c r="Q2160">
        <v>2</v>
      </c>
      <c r="R2160">
        <v>7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3</v>
      </c>
      <c r="Z2160">
        <v>11</v>
      </c>
      <c r="AA2160">
        <v>0</v>
      </c>
      <c r="AB2160">
        <v>49</v>
      </c>
      <c r="AC2160" t="str" cm="1">
        <f t="array" ref="AC2160">_xlfn.IFS(AB2160 &lt; 30, "&lt; 30", AB2160 &lt; 40, "30-39", AB2160 &lt; 50, "40-49", AB2160 &gt;= 50, "50+")</f>
        <v>40-49</v>
      </c>
      <c r="AD2160">
        <v>2652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 t="str" cm="1">
        <f t="array" ref="AJ216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16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60">
        <v>0</v>
      </c>
      <c r="AM2160">
        <v>0</v>
      </c>
      <c r="AN2160">
        <v>1</v>
      </c>
      <c r="AO2160">
        <v>0</v>
      </c>
      <c r="AP2160">
        <v>0</v>
      </c>
      <c r="AQ2160" t="str" cm="1">
        <f t="array" ref="AQ216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60" t="str" cm="1">
        <f t="array" ref="AR216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60">
        <v>35</v>
      </c>
      <c r="AT2160">
        <v>11</v>
      </c>
      <c r="AU2160">
        <v>0</v>
      </c>
      <c r="AV2160">
        <v>2</v>
      </c>
      <c r="AW2160" t="s">
        <v>45</v>
      </c>
      <c r="AX2160" t="s">
        <v>13</v>
      </c>
      <c r="AY2160" t="str">
        <f t="shared" si="298"/>
        <v>Store</v>
      </c>
      <c r="AZ2160">
        <v>4</v>
      </c>
      <c r="BA2160" t="s">
        <v>44</v>
      </c>
      <c r="BB2160">
        <f t="shared" si="299"/>
        <v>4</v>
      </c>
      <c r="BC2160">
        <f t="shared" si="300"/>
        <v>59</v>
      </c>
      <c r="BD2160">
        <f t="shared" si="301"/>
        <v>4</v>
      </c>
      <c r="BE2160">
        <f t="shared" si="302"/>
        <v>0</v>
      </c>
      <c r="BF2160">
        <f t="shared" si="303"/>
        <v>2</v>
      </c>
      <c r="BG2160">
        <f t="shared" si="304"/>
        <v>6</v>
      </c>
      <c r="BH2160">
        <f t="shared" si="305"/>
        <v>0</v>
      </c>
      <c r="BI2160" t="str">
        <f>VLOOKUP(BH2160,'Additional Data'!$E$1:$F$12,2,FALSE)</f>
        <v>Churned Customer</v>
      </c>
      <c r="BJ2160" t="str">
        <f>IF(G2160 &lt;= 'Additional Data'!$Q$2, "Low", IF(G2160 &lt;= 'Additional Data'!$Q$3, "Medium", "High"))</f>
        <v>Low</v>
      </c>
      <c r="BK2160" t="str">
        <f>IF(K2160 &lt;= 'Additional Data'!$V$2, "Low", IF(K2160 &lt;= 'Additional Data'!$V$3, "Medium", "High"))</f>
        <v>Medium</v>
      </c>
      <c r="BL2160" t="str">
        <f>IF(L2160 &lt;= 'Additional Data'!$AA$2, "Low", IF(L2160 &lt;= 'Additional Data'!$AA$3, "Medium", "High"))</f>
        <v>Medium</v>
      </c>
      <c r="BM2160">
        <v>2159</v>
      </c>
    </row>
    <row r="2161" spans="1:65" x14ac:dyDescent="0.25">
      <c r="A2161">
        <v>27469</v>
      </c>
      <c r="B2161" t="str">
        <f>IF(A2161 &lt;= 'Additional Data'!$B$2,"Low", IF(A2161 &lt;='Additional Data'!$B$3, "Medium", "High"))</f>
        <v>Low</v>
      </c>
      <c r="C2161">
        <v>0</v>
      </c>
      <c r="D2161">
        <v>0</v>
      </c>
      <c r="E2161">
        <v>2</v>
      </c>
      <c r="F2161" t="str">
        <f t="shared" si="297"/>
        <v>Very Recent</v>
      </c>
      <c r="G2161">
        <v>9</v>
      </c>
      <c r="H2161">
        <v>1</v>
      </c>
      <c r="I2161">
        <v>2</v>
      </c>
      <c r="J2161">
        <v>3</v>
      </c>
      <c r="K2161">
        <v>2</v>
      </c>
      <c r="L2161">
        <v>0</v>
      </c>
      <c r="M2161">
        <f>INDEX('Additional Data'!$H$2:$M$2, MATCH(MAX(G2161:L2161), G2161:L2161,0))</f>
        <v>0</v>
      </c>
      <c r="N2161">
        <v>1</v>
      </c>
      <c r="O2161">
        <v>0</v>
      </c>
      <c r="P2161">
        <v>0</v>
      </c>
      <c r="Q2161">
        <v>3</v>
      </c>
      <c r="R2161">
        <v>6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3</v>
      </c>
      <c r="Z2161">
        <v>11</v>
      </c>
      <c r="AA2161">
        <v>0</v>
      </c>
      <c r="AB2161">
        <v>73</v>
      </c>
      <c r="AC2161" t="str" cm="1">
        <f t="array" ref="AC2161">_xlfn.IFS(AB2161 &lt; 30, "&lt; 30", AB2161 &lt; 40, "30-39", AB2161 &lt; 50, "40-49", AB2161 &gt;= 50, "50+")</f>
        <v>50+</v>
      </c>
      <c r="AD2161">
        <v>2855</v>
      </c>
      <c r="AE2161">
        <v>0</v>
      </c>
      <c r="AF2161">
        <v>1</v>
      </c>
      <c r="AG2161">
        <v>0</v>
      </c>
      <c r="AH2161">
        <v>0</v>
      </c>
      <c r="AI2161">
        <v>0</v>
      </c>
      <c r="AJ2161" t="str" cm="1">
        <f t="array" ref="AJ216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6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61">
        <v>0</v>
      </c>
      <c r="AM2161">
        <v>0</v>
      </c>
      <c r="AN2161">
        <v>1</v>
      </c>
      <c r="AO2161">
        <v>0</v>
      </c>
      <c r="AP2161">
        <v>0</v>
      </c>
      <c r="AQ2161" t="str" cm="1">
        <f t="array" ref="AQ216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61" t="str" cm="1">
        <f t="array" ref="AR216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61">
        <v>17</v>
      </c>
      <c r="AT2161">
        <v>17</v>
      </c>
      <c r="AU2161">
        <v>0</v>
      </c>
      <c r="AV2161">
        <v>0</v>
      </c>
      <c r="AW2161" t="s">
        <v>45</v>
      </c>
      <c r="AX2161" t="s">
        <v>13</v>
      </c>
      <c r="AY2161" t="str">
        <f t="shared" si="298"/>
        <v>Store</v>
      </c>
      <c r="AZ2161">
        <v>3</v>
      </c>
      <c r="BA2161" t="s">
        <v>44</v>
      </c>
      <c r="BB2161">
        <f t="shared" si="299"/>
        <v>3</v>
      </c>
      <c r="BC2161">
        <f t="shared" si="300"/>
        <v>17</v>
      </c>
      <c r="BD2161">
        <f t="shared" si="301"/>
        <v>10</v>
      </c>
      <c r="BE2161">
        <f t="shared" si="302"/>
        <v>0</v>
      </c>
      <c r="BF2161">
        <f t="shared" si="303"/>
        <v>0</v>
      </c>
      <c r="BG2161">
        <f t="shared" si="304"/>
        <v>10</v>
      </c>
      <c r="BH2161">
        <f t="shared" si="305"/>
        <v>2</v>
      </c>
      <c r="BI2161" t="str">
        <f>VLOOKUP(BH2161,'Additional Data'!$E$1:$F$12,2,FALSE)</f>
        <v>Churned Customer</v>
      </c>
      <c r="BJ2161" t="str">
        <f>IF(G2161 &lt;= 'Additional Data'!$Q$2, "Low", IF(G2161 &lt;= 'Additional Data'!$Q$3, "Medium", "High"))</f>
        <v>Low</v>
      </c>
      <c r="BK2161" t="str">
        <f>IF(K2161 &lt;= 'Additional Data'!$V$2, "Low", IF(K2161 &lt;= 'Additional Data'!$V$3, "Medium", "High"))</f>
        <v>Medium</v>
      </c>
      <c r="BL2161" t="str">
        <f>IF(L2161 &lt;= 'Additional Data'!$AA$2, "Low", IF(L2161 &lt;= 'Additional Data'!$AA$3, "Medium", "High"))</f>
        <v>Low</v>
      </c>
      <c r="BM2161">
        <v>2160</v>
      </c>
    </row>
    <row r="2162" spans="1:65" x14ac:dyDescent="0.25">
      <c r="A2162">
        <v>82347</v>
      </c>
      <c r="B2162" t="str">
        <f>IF(A2162 &lt;= 'Additional Data'!$B$2,"Low", IF(A2162 &lt;='Additional Data'!$B$3, "Medium", "High"))</f>
        <v>High</v>
      </c>
      <c r="C2162">
        <v>0</v>
      </c>
      <c r="D2162">
        <v>0</v>
      </c>
      <c r="E2162">
        <v>38</v>
      </c>
      <c r="F2162" t="str">
        <f t="shared" si="297"/>
        <v>Mid</v>
      </c>
      <c r="G2162">
        <v>556</v>
      </c>
      <c r="H2162">
        <v>54</v>
      </c>
      <c r="I2162">
        <v>845</v>
      </c>
      <c r="J2162">
        <v>202</v>
      </c>
      <c r="K2162">
        <v>133</v>
      </c>
      <c r="L2162">
        <v>63</v>
      </c>
      <c r="M2162">
        <f>INDEX('Additional Data'!$H$2:$M$2, MATCH(MAX(G2162:L2162), G2162:L2162,0))</f>
        <v>0</v>
      </c>
      <c r="N2162">
        <v>1</v>
      </c>
      <c r="O2162">
        <v>7</v>
      </c>
      <c r="P2162">
        <v>7</v>
      </c>
      <c r="Q2162">
        <v>10</v>
      </c>
      <c r="R2162">
        <v>3</v>
      </c>
      <c r="S2162">
        <v>1</v>
      </c>
      <c r="T2162">
        <v>0</v>
      </c>
      <c r="U2162">
        <v>0</v>
      </c>
      <c r="V2162">
        <v>1</v>
      </c>
      <c r="W2162">
        <v>0</v>
      </c>
      <c r="X2162">
        <v>0</v>
      </c>
      <c r="Y2162">
        <v>3</v>
      </c>
      <c r="Z2162">
        <v>11</v>
      </c>
      <c r="AA2162">
        <v>1</v>
      </c>
      <c r="AB2162">
        <v>63</v>
      </c>
      <c r="AC2162" t="str" cm="1">
        <f t="array" ref="AC2162">_xlfn.IFS(AB2162 &lt; 30, "&lt; 30", AB2162 &lt; 40, "30-39", AB2162 &lt; 50, "40-49", AB2162 &gt;= 50, "50+")</f>
        <v>50+</v>
      </c>
      <c r="AD2162">
        <v>2759</v>
      </c>
      <c r="AE2162">
        <v>0</v>
      </c>
      <c r="AF2162">
        <v>1</v>
      </c>
      <c r="AG2162">
        <v>0</v>
      </c>
      <c r="AH2162">
        <v>0</v>
      </c>
      <c r="AI2162">
        <v>0</v>
      </c>
      <c r="AJ2162" t="str" cm="1">
        <f t="array" ref="AJ216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6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62">
        <v>1</v>
      </c>
      <c r="AM2162">
        <v>0</v>
      </c>
      <c r="AN2162">
        <v>0</v>
      </c>
      <c r="AO2162">
        <v>0</v>
      </c>
      <c r="AP2162">
        <v>0</v>
      </c>
      <c r="AQ2162" t="str" cm="1">
        <f t="array" ref="AQ216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2162" t="str" cm="1">
        <f t="array" ref="AR216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162">
        <v>1790</v>
      </c>
      <c r="AT2162">
        <v>1727</v>
      </c>
      <c r="AU2162">
        <v>2</v>
      </c>
      <c r="AV2162">
        <v>0</v>
      </c>
      <c r="AW2162" t="s">
        <v>43</v>
      </c>
      <c r="AX2162" t="s">
        <v>13</v>
      </c>
      <c r="AY2162" t="str">
        <f t="shared" si="298"/>
        <v>Store</v>
      </c>
      <c r="AZ2162">
        <v>24</v>
      </c>
      <c r="BA2162" t="s">
        <v>48</v>
      </c>
      <c r="BB2162">
        <f t="shared" si="299"/>
        <v>24</v>
      </c>
      <c r="BC2162">
        <f t="shared" si="300"/>
        <v>1853</v>
      </c>
      <c r="BD2162">
        <f t="shared" si="301"/>
        <v>7</v>
      </c>
      <c r="BE2162">
        <f t="shared" si="302"/>
        <v>9</v>
      </c>
      <c r="BF2162">
        <f t="shared" si="303"/>
        <v>9</v>
      </c>
      <c r="BG2162">
        <f t="shared" si="304"/>
        <v>25</v>
      </c>
      <c r="BH2162">
        <f t="shared" si="305"/>
        <v>9</v>
      </c>
      <c r="BI2162" t="str">
        <f>VLOOKUP(BH2162,'Additional Data'!$E$1:$F$12,2,FALSE)</f>
        <v>Top Customer</v>
      </c>
      <c r="BJ2162" t="str">
        <f>IF(G2162 &lt;= 'Additional Data'!$Q$2, "Low", IF(G2162 &lt;= 'Additional Data'!$Q$3, "Medium", "High"))</f>
        <v>High</v>
      </c>
      <c r="BK2162" t="str">
        <f>IF(K2162 &lt;= 'Additional Data'!$V$2, "Low", IF(K2162 &lt;= 'Additional Data'!$V$3, "Medium", "High"))</f>
        <v>High</v>
      </c>
      <c r="BL2162" t="str">
        <f>IF(L2162 &lt;= 'Additional Data'!$AA$2, "Low", IF(L2162 &lt;= 'Additional Data'!$AA$3, "Medium", "High"))</f>
        <v>High</v>
      </c>
      <c r="BM2162">
        <v>2161</v>
      </c>
    </row>
    <row r="2163" spans="1:65" x14ac:dyDescent="0.25">
      <c r="A2163">
        <v>73803</v>
      </c>
      <c r="B2163" t="str">
        <f>IF(A2163 &lt;= 'Additional Data'!$B$2,"Low", IF(A2163 &lt;='Additional Data'!$B$3, "Medium", "High"))</f>
        <v>High</v>
      </c>
      <c r="C2163">
        <v>0</v>
      </c>
      <c r="D2163">
        <v>1</v>
      </c>
      <c r="E2163">
        <v>61</v>
      </c>
      <c r="F2163" t="str">
        <f t="shared" si="297"/>
        <v>Old</v>
      </c>
      <c r="G2163">
        <v>833</v>
      </c>
      <c r="H2163">
        <v>80</v>
      </c>
      <c r="I2163">
        <v>363</v>
      </c>
      <c r="J2163">
        <v>52</v>
      </c>
      <c r="K2163">
        <v>26</v>
      </c>
      <c r="L2163">
        <v>174</v>
      </c>
      <c r="M2163">
        <f>INDEX('Additional Data'!$H$2:$M$2, MATCH(MAX(G2163:L2163), G2163:L2163,0))</f>
        <v>0</v>
      </c>
      <c r="N2163">
        <v>2</v>
      </c>
      <c r="O2163">
        <v>9</v>
      </c>
      <c r="P2163">
        <v>5</v>
      </c>
      <c r="Q2163">
        <v>6</v>
      </c>
      <c r="R2163">
        <v>6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3</v>
      </c>
      <c r="Z2163">
        <v>11</v>
      </c>
      <c r="AA2163">
        <v>1</v>
      </c>
      <c r="AB2163">
        <v>63</v>
      </c>
      <c r="AC2163" t="str" cm="1">
        <f t="array" ref="AC2163">_xlfn.IFS(AB2163 &lt; 30, "&lt; 30", AB2163 &lt; 40, "30-39", AB2163 &lt; 50, "40-49", AB2163 &gt;= 50, "50+")</f>
        <v>50+</v>
      </c>
      <c r="AD2163">
        <v>2856</v>
      </c>
      <c r="AE2163">
        <v>0</v>
      </c>
      <c r="AF2163">
        <v>1</v>
      </c>
      <c r="AG2163">
        <v>0</v>
      </c>
      <c r="AH2163">
        <v>0</v>
      </c>
      <c r="AI2163">
        <v>0</v>
      </c>
      <c r="AJ2163" t="str" cm="1">
        <f t="array" ref="AJ216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6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63">
        <v>0</v>
      </c>
      <c r="AM2163">
        <v>0</v>
      </c>
      <c r="AN2163">
        <v>1</v>
      </c>
      <c r="AO2163">
        <v>0</v>
      </c>
      <c r="AP2163">
        <v>0</v>
      </c>
      <c r="AQ2163" t="str" cm="1">
        <f t="array" ref="AQ216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63" t="str" cm="1">
        <f t="array" ref="AR216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63">
        <v>1354</v>
      </c>
      <c r="AT2163">
        <v>1180</v>
      </c>
      <c r="AU2163">
        <v>1</v>
      </c>
      <c r="AV2163">
        <v>1</v>
      </c>
      <c r="AW2163" t="s">
        <v>43</v>
      </c>
      <c r="AX2163" t="s">
        <v>11</v>
      </c>
      <c r="AY2163" t="str">
        <f t="shared" si="298"/>
        <v>Web</v>
      </c>
      <c r="AZ2163">
        <v>20</v>
      </c>
      <c r="BA2163" t="s">
        <v>48</v>
      </c>
      <c r="BB2163">
        <f t="shared" si="299"/>
        <v>20</v>
      </c>
      <c r="BC2163">
        <f t="shared" si="300"/>
        <v>1528</v>
      </c>
      <c r="BD2163">
        <f t="shared" si="301"/>
        <v>4</v>
      </c>
      <c r="BE2163">
        <f t="shared" si="302"/>
        <v>7</v>
      </c>
      <c r="BF2163">
        <f t="shared" si="303"/>
        <v>8</v>
      </c>
      <c r="BG2163">
        <f t="shared" si="304"/>
        <v>19</v>
      </c>
      <c r="BH2163">
        <f t="shared" si="305"/>
        <v>7</v>
      </c>
      <c r="BI2163" t="str">
        <f>VLOOKUP(BH2163,'Additional Data'!$E$1:$F$12,2,FALSE)</f>
        <v>Loyal Customer</v>
      </c>
      <c r="BJ2163" t="str">
        <f>IF(G2163 &lt;= 'Additional Data'!$Q$2, "Low", IF(G2163 &lt;= 'Additional Data'!$Q$3, "Medium", "High"))</f>
        <v>High</v>
      </c>
      <c r="BK2163" t="str">
        <f>IF(K2163 &lt;= 'Additional Data'!$V$2, "Low", IF(K2163 &lt;= 'Additional Data'!$V$3, "Medium", "High"))</f>
        <v>Medium</v>
      </c>
      <c r="BL2163" t="str">
        <f>IF(L2163 &lt;= 'Additional Data'!$AA$2, "Low", IF(L2163 &lt;= 'Additional Data'!$AA$3, "Medium", "High"))</f>
        <v>High</v>
      </c>
      <c r="BM2163">
        <v>2162</v>
      </c>
    </row>
    <row r="2164" spans="1:65" x14ac:dyDescent="0.25">
      <c r="A2164">
        <v>8820</v>
      </c>
      <c r="B2164" t="str">
        <f>IF(A2164 &lt;= 'Additional Data'!$B$2,"Low", IF(A2164 &lt;='Additional Data'!$B$3, "Medium", "High"))</f>
        <v>Low</v>
      </c>
      <c r="C2164">
        <v>1</v>
      </c>
      <c r="D2164">
        <v>1</v>
      </c>
      <c r="E2164">
        <v>52</v>
      </c>
      <c r="F2164" t="str">
        <f t="shared" si="297"/>
        <v>Mid</v>
      </c>
      <c r="G2164">
        <v>12</v>
      </c>
      <c r="H2164">
        <v>0</v>
      </c>
      <c r="I2164">
        <v>13</v>
      </c>
      <c r="J2164">
        <v>4</v>
      </c>
      <c r="K2164">
        <v>2</v>
      </c>
      <c r="L2164">
        <v>4</v>
      </c>
      <c r="M2164">
        <f>INDEX('Additional Data'!$H$2:$M$2, MATCH(MAX(G2164:L2164), G2164:L2164,0))</f>
        <v>0</v>
      </c>
      <c r="N2164">
        <v>4</v>
      </c>
      <c r="O2164">
        <v>3</v>
      </c>
      <c r="P2164">
        <v>0</v>
      </c>
      <c r="Q2164">
        <v>3</v>
      </c>
      <c r="R2164">
        <v>8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3</v>
      </c>
      <c r="Z2164">
        <v>11</v>
      </c>
      <c r="AA2164">
        <v>0</v>
      </c>
      <c r="AB2164">
        <v>68</v>
      </c>
      <c r="AC2164" t="str" cm="1">
        <f t="array" ref="AC2164">_xlfn.IFS(AB2164 &lt; 30, "&lt; 30", AB2164 &lt; 40, "30-39", AB2164 &lt; 50, "40-49", AB2164 &gt;= 50, "50+")</f>
        <v>50+</v>
      </c>
      <c r="AD2164">
        <v>2623</v>
      </c>
      <c r="AE2164">
        <v>0</v>
      </c>
      <c r="AF2164">
        <v>0</v>
      </c>
      <c r="AG2164">
        <v>1</v>
      </c>
      <c r="AH2164">
        <v>0</v>
      </c>
      <c r="AI2164">
        <v>0</v>
      </c>
      <c r="AJ2164" t="str" cm="1">
        <f t="array" ref="AJ216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16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64">
        <v>0</v>
      </c>
      <c r="AM2164">
        <v>0</v>
      </c>
      <c r="AN2164">
        <v>0</v>
      </c>
      <c r="AO2164">
        <v>1</v>
      </c>
      <c r="AP2164">
        <v>0</v>
      </c>
      <c r="AQ2164" t="str" cm="1">
        <f t="array" ref="AQ216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164" t="str" cm="1">
        <f t="array" ref="AR216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64">
        <v>31</v>
      </c>
      <c r="AT2164">
        <v>27</v>
      </c>
      <c r="AU2164">
        <v>0</v>
      </c>
      <c r="AV2164">
        <v>2</v>
      </c>
      <c r="AW2164" t="s">
        <v>45</v>
      </c>
      <c r="AX2164" t="s">
        <v>11</v>
      </c>
      <c r="AY2164" t="str">
        <f t="shared" si="298"/>
        <v>Web</v>
      </c>
      <c r="AZ2164">
        <v>6</v>
      </c>
      <c r="BA2164" t="s">
        <v>44</v>
      </c>
      <c r="BB2164">
        <f t="shared" si="299"/>
        <v>6</v>
      </c>
      <c r="BC2164">
        <f t="shared" si="300"/>
        <v>35</v>
      </c>
      <c r="BD2164">
        <f t="shared" si="301"/>
        <v>5</v>
      </c>
      <c r="BE2164">
        <f t="shared" si="302"/>
        <v>2</v>
      </c>
      <c r="BF2164">
        <f t="shared" si="303"/>
        <v>0</v>
      </c>
      <c r="BG2164">
        <f t="shared" si="304"/>
        <v>7</v>
      </c>
      <c r="BH2164">
        <f t="shared" si="305"/>
        <v>1</v>
      </c>
      <c r="BI2164" t="str">
        <f>VLOOKUP(BH2164,'Additional Data'!$E$1:$F$12,2,FALSE)</f>
        <v>Churned Customer</v>
      </c>
      <c r="BJ2164" t="str">
        <f>IF(G2164 &lt;= 'Additional Data'!$Q$2, "Low", IF(G2164 &lt;= 'Additional Data'!$Q$3, "Medium", "High"))</f>
        <v>Low</v>
      </c>
      <c r="BK2164" t="str">
        <f>IF(K2164 &lt;= 'Additional Data'!$V$2, "Low", IF(K2164 &lt;= 'Additional Data'!$V$3, "Medium", "High"))</f>
        <v>Medium</v>
      </c>
      <c r="BL2164" t="str">
        <f>IF(L2164 &lt;= 'Additional Data'!$AA$2, "Low", IF(L2164 &lt;= 'Additional Data'!$AA$3, "Medium", "High"))</f>
        <v>Low</v>
      </c>
      <c r="BM2164">
        <v>2163</v>
      </c>
    </row>
    <row r="2165" spans="1:65" x14ac:dyDescent="0.25">
      <c r="A2165">
        <v>43322</v>
      </c>
      <c r="B2165" t="str">
        <f>IF(A2165 &lt;= 'Additional Data'!$B$2,"Low", IF(A2165 &lt;='Additional Data'!$B$3, "Medium", "High"))</f>
        <v>Medium</v>
      </c>
      <c r="C2165">
        <v>0</v>
      </c>
      <c r="D2165">
        <v>0</v>
      </c>
      <c r="E2165">
        <v>25</v>
      </c>
      <c r="F2165" t="str">
        <f t="shared" si="297"/>
        <v>Recent</v>
      </c>
      <c r="G2165">
        <v>56</v>
      </c>
      <c r="H2165">
        <v>7</v>
      </c>
      <c r="I2165">
        <v>48</v>
      </c>
      <c r="J2165">
        <v>10</v>
      </c>
      <c r="K2165">
        <v>2</v>
      </c>
      <c r="L2165">
        <v>18</v>
      </c>
      <c r="M2165">
        <f>INDEX('Additional Data'!$H$2:$M$2, MATCH(MAX(G2165:L2165), G2165:L2165,0))</f>
        <v>0</v>
      </c>
      <c r="N2165">
        <v>1</v>
      </c>
      <c r="O2165">
        <v>3</v>
      </c>
      <c r="P2165">
        <v>0</v>
      </c>
      <c r="Q2165">
        <v>4</v>
      </c>
      <c r="R2165">
        <v>7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3</v>
      </c>
      <c r="Z2165">
        <v>11</v>
      </c>
      <c r="AA2165">
        <v>0</v>
      </c>
      <c r="AB2165">
        <v>46</v>
      </c>
      <c r="AC2165" t="str" cm="1">
        <f t="array" ref="AC2165">_xlfn.IFS(AB2165 &lt; 30, "&lt; 30", AB2165 &lt; 40, "30-39", AB2165 &lt; 50, "40-49", AB2165 &gt;= 50, "50+")</f>
        <v>40-49</v>
      </c>
      <c r="AD2165">
        <v>2228</v>
      </c>
      <c r="AE2165">
        <v>0</v>
      </c>
      <c r="AF2165">
        <v>0</v>
      </c>
      <c r="AG2165">
        <v>1</v>
      </c>
      <c r="AH2165">
        <v>0</v>
      </c>
      <c r="AI2165">
        <v>0</v>
      </c>
      <c r="AJ2165" t="str" cm="1">
        <f t="array" ref="AJ216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16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65">
        <v>0</v>
      </c>
      <c r="AM2165">
        <v>0</v>
      </c>
      <c r="AN2165">
        <v>1</v>
      </c>
      <c r="AO2165">
        <v>0</v>
      </c>
      <c r="AP2165">
        <v>0</v>
      </c>
      <c r="AQ2165" t="str" cm="1">
        <f t="array" ref="AQ216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65" t="str" cm="1">
        <f t="array" ref="AR216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65">
        <v>123</v>
      </c>
      <c r="AT2165">
        <v>105</v>
      </c>
      <c r="AU2165">
        <v>0</v>
      </c>
      <c r="AV2165">
        <v>0</v>
      </c>
      <c r="AW2165" t="s">
        <v>47</v>
      </c>
      <c r="AX2165" t="s">
        <v>13</v>
      </c>
      <c r="AY2165" t="str">
        <f t="shared" si="298"/>
        <v>Store</v>
      </c>
      <c r="AZ2165">
        <v>7</v>
      </c>
      <c r="BA2165" t="s">
        <v>44</v>
      </c>
      <c r="BB2165">
        <f t="shared" si="299"/>
        <v>7</v>
      </c>
      <c r="BC2165">
        <f t="shared" si="300"/>
        <v>141</v>
      </c>
      <c r="BD2165">
        <f t="shared" si="301"/>
        <v>8</v>
      </c>
      <c r="BE2165">
        <f t="shared" si="302"/>
        <v>3</v>
      </c>
      <c r="BF2165">
        <f t="shared" si="303"/>
        <v>3</v>
      </c>
      <c r="BG2165">
        <f t="shared" si="304"/>
        <v>14</v>
      </c>
      <c r="BH2165">
        <f t="shared" si="305"/>
        <v>4</v>
      </c>
      <c r="BI2165" t="str">
        <f>VLOOKUP(BH2165,'Additional Data'!$E$1:$F$12,2,FALSE)</f>
        <v>At Risk</v>
      </c>
      <c r="BJ2165" t="str">
        <f>IF(G2165 &lt;= 'Additional Data'!$Q$2, "Low", IF(G2165 &lt;= 'Additional Data'!$Q$3, "Medium", "High"))</f>
        <v>Medium</v>
      </c>
      <c r="BK2165" t="str">
        <f>IF(K2165 &lt;= 'Additional Data'!$V$2, "Low", IF(K2165 &lt;= 'Additional Data'!$V$3, "Medium", "High"))</f>
        <v>Medium</v>
      </c>
      <c r="BL2165" t="str">
        <f>IF(L2165 &lt;= 'Additional Data'!$AA$2, "Low", IF(L2165 &lt;= 'Additional Data'!$AA$3, "Medium", "High"))</f>
        <v>Medium</v>
      </c>
      <c r="BM2165">
        <v>2164</v>
      </c>
    </row>
    <row r="2166" spans="1:65" x14ac:dyDescent="0.25">
      <c r="A2166">
        <v>55593</v>
      </c>
      <c r="B2166" t="str">
        <f>IF(A2166 &lt;= 'Additional Data'!$B$2,"Low", IF(A2166 &lt;='Additional Data'!$B$3, "Medium", "High"))</f>
        <v>Medium</v>
      </c>
      <c r="C2166">
        <v>0</v>
      </c>
      <c r="D2166">
        <v>1</v>
      </c>
      <c r="E2166">
        <v>63</v>
      </c>
      <c r="F2166" t="str">
        <f t="shared" si="297"/>
        <v>Old</v>
      </c>
      <c r="G2166">
        <v>293</v>
      </c>
      <c r="H2166">
        <v>8</v>
      </c>
      <c r="I2166">
        <v>124</v>
      </c>
      <c r="J2166">
        <v>11</v>
      </c>
      <c r="K2166">
        <v>4</v>
      </c>
      <c r="L2166">
        <v>106</v>
      </c>
      <c r="M2166">
        <f>INDEX('Additional Data'!$H$2:$M$2, MATCH(MAX(G2166:L2166), G2166:L2166,0))</f>
        <v>0</v>
      </c>
      <c r="N2166">
        <v>2</v>
      </c>
      <c r="O2166">
        <v>6</v>
      </c>
      <c r="P2166">
        <v>6</v>
      </c>
      <c r="Q2166">
        <v>3</v>
      </c>
      <c r="R2166">
        <v>6</v>
      </c>
      <c r="S2166">
        <v>1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3</v>
      </c>
      <c r="Z2166">
        <v>11</v>
      </c>
      <c r="AA2166">
        <v>0</v>
      </c>
      <c r="AB2166">
        <v>47</v>
      </c>
      <c r="AC2166" t="str" cm="1">
        <f t="array" ref="AC2166">_xlfn.IFS(AB2166 &lt; 30, "&lt; 30", AB2166 &lt; 40, "30-39", AB2166 &lt; 50, "40-49", AB2166 &gt;= 50, "50+")</f>
        <v>40-49</v>
      </c>
      <c r="AD2166">
        <v>2471</v>
      </c>
      <c r="AE2166">
        <v>0</v>
      </c>
      <c r="AF2166">
        <v>0</v>
      </c>
      <c r="AG2166">
        <v>0</v>
      </c>
      <c r="AH2166">
        <v>1</v>
      </c>
      <c r="AI2166">
        <v>0</v>
      </c>
      <c r="AJ2166" t="str" cm="1">
        <f t="array" ref="AJ216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16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66">
        <v>0</v>
      </c>
      <c r="AM2166">
        <v>0</v>
      </c>
      <c r="AN2166">
        <v>1</v>
      </c>
      <c r="AO2166">
        <v>0</v>
      </c>
      <c r="AP2166">
        <v>0</v>
      </c>
      <c r="AQ2166" t="str" cm="1">
        <f t="array" ref="AQ216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66" t="str" cm="1">
        <f t="array" ref="AR216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66">
        <v>440</v>
      </c>
      <c r="AT2166">
        <v>334</v>
      </c>
      <c r="AU2166">
        <v>1</v>
      </c>
      <c r="AV2166">
        <v>1</v>
      </c>
      <c r="AW2166" t="s">
        <v>46</v>
      </c>
      <c r="AX2166" t="s">
        <v>11</v>
      </c>
      <c r="AY2166" t="str">
        <f t="shared" si="298"/>
        <v>Web</v>
      </c>
      <c r="AZ2166">
        <v>15</v>
      </c>
      <c r="BA2166" t="s">
        <v>48</v>
      </c>
      <c r="BB2166">
        <f t="shared" si="299"/>
        <v>15</v>
      </c>
      <c r="BC2166">
        <f t="shared" si="300"/>
        <v>546</v>
      </c>
      <c r="BD2166">
        <f t="shared" si="301"/>
        <v>4</v>
      </c>
      <c r="BE2166">
        <f t="shared" si="302"/>
        <v>5</v>
      </c>
      <c r="BF2166">
        <f t="shared" si="303"/>
        <v>5</v>
      </c>
      <c r="BG2166">
        <f t="shared" si="304"/>
        <v>14</v>
      </c>
      <c r="BH2166">
        <f t="shared" si="305"/>
        <v>4</v>
      </c>
      <c r="BI2166" t="str">
        <f>VLOOKUP(BH2166,'Additional Data'!$E$1:$F$12,2,FALSE)</f>
        <v>At Risk</v>
      </c>
      <c r="BJ2166" t="str">
        <f>IF(G2166 &lt;= 'Additional Data'!$Q$2, "Low", IF(G2166 &lt;= 'Additional Data'!$Q$3, "Medium", "High"))</f>
        <v>Medium</v>
      </c>
      <c r="BK2166" t="str">
        <f>IF(K2166 &lt;= 'Additional Data'!$V$2, "Low", IF(K2166 &lt;= 'Additional Data'!$V$3, "Medium", "High"))</f>
        <v>Medium</v>
      </c>
      <c r="BL2166" t="str">
        <f>IF(L2166 &lt;= 'Additional Data'!$AA$2, "Low", IF(L2166 &lt;= 'Additional Data'!$AA$3, "Medium", "High"))</f>
        <v>High</v>
      </c>
      <c r="BM2166">
        <v>2165</v>
      </c>
    </row>
    <row r="2167" spans="1:65" x14ac:dyDescent="0.25">
      <c r="A2167">
        <v>50501</v>
      </c>
      <c r="B2167" t="str">
        <f>IF(A2167 &lt;= 'Additional Data'!$B$2,"Low", IF(A2167 &lt;='Additional Data'!$B$3, "Medium", "High"))</f>
        <v>Medium</v>
      </c>
      <c r="C2167">
        <v>1</v>
      </c>
      <c r="D2167">
        <v>1</v>
      </c>
      <c r="E2167">
        <v>10</v>
      </c>
      <c r="F2167" t="str">
        <f t="shared" si="297"/>
        <v>Recent</v>
      </c>
      <c r="G2167">
        <v>297</v>
      </c>
      <c r="H2167">
        <v>0</v>
      </c>
      <c r="I2167">
        <v>38</v>
      </c>
      <c r="J2167">
        <v>13</v>
      </c>
      <c r="K2167">
        <v>0</v>
      </c>
      <c r="L2167">
        <v>152</v>
      </c>
      <c r="M2167">
        <f>INDEX('Additional Data'!$H$2:$M$2, MATCH(MAX(G2167:L2167), G2167:L2167,0))</f>
        <v>0</v>
      </c>
      <c r="N2167">
        <v>7</v>
      </c>
      <c r="O2167">
        <v>5</v>
      </c>
      <c r="P2167">
        <v>4</v>
      </c>
      <c r="Q2167">
        <v>4</v>
      </c>
      <c r="R2167">
        <v>6</v>
      </c>
      <c r="S2167">
        <v>1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3</v>
      </c>
      <c r="Z2167">
        <v>11</v>
      </c>
      <c r="AA2167">
        <v>1</v>
      </c>
      <c r="AB2167">
        <v>66</v>
      </c>
      <c r="AC2167" t="str" cm="1">
        <f t="array" ref="AC2167">_xlfn.IFS(AB2167 &lt; 30, "&lt; 30", AB2167 &lt; 40, "30-39", AB2167 &lt; 50, "40-49", AB2167 &gt;= 50, "50+")</f>
        <v>50+</v>
      </c>
      <c r="AD2167">
        <v>2535</v>
      </c>
      <c r="AE2167">
        <v>0</v>
      </c>
      <c r="AF2167">
        <v>1</v>
      </c>
      <c r="AG2167">
        <v>0</v>
      </c>
      <c r="AH2167">
        <v>0</v>
      </c>
      <c r="AI2167">
        <v>0</v>
      </c>
      <c r="AJ2167" t="str" cm="1">
        <f t="array" ref="AJ216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6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67">
        <v>0</v>
      </c>
      <c r="AM2167">
        <v>0</v>
      </c>
      <c r="AN2167">
        <v>1</v>
      </c>
      <c r="AO2167">
        <v>0</v>
      </c>
      <c r="AP2167">
        <v>0</v>
      </c>
      <c r="AQ2167" t="str" cm="1">
        <f t="array" ref="AQ216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67" t="str" cm="1">
        <f t="array" ref="AR216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67">
        <v>348</v>
      </c>
      <c r="AT2167">
        <v>196</v>
      </c>
      <c r="AU2167">
        <v>1</v>
      </c>
      <c r="AV2167">
        <v>2</v>
      </c>
      <c r="AW2167" t="s">
        <v>46</v>
      </c>
      <c r="AX2167" t="s">
        <v>11</v>
      </c>
      <c r="AY2167" t="str">
        <f t="shared" si="298"/>
        <v>Web</v>
      </c>
      <c r="AZ2167">
        <v>13</v>
      </c>
      <c r="BA2167" t="s">
        <v>48</v>
      </c>
      <c r="BB2167">
        <f t="shared" si="299"/>
        <v>13</v>
      </c>
      <c r="BC2167">
        <f t="shared" si="300"/>
        <v>500</v>
      </c>
      <c r="BD2167">
        <f t="shared" si="301"/>
        <v>9</v>
      </c>
      <c r="BE2167">
        <f t="shared" si="302"/>
        <v>5</v>
      </c>
      <c r="BF2167">
        <f t="shared" si="303"/>
        <v>5</v>
      </c>
      <c r="BG2167">
        <f t="shared" si="304"/>
        <v>19</v>
      </c>
      <c r="BH2167">
        <f t="shared" si="305"/>
        <v>7</v>
      </c>
      <c r="BI2167" t="str">
        <f>VLOOKUP(BH2167,'Additional Data'!$E$1:$F$12,2,FALSE)</f>
        <v>Loyal Customer</v>
      </c>
      <c r="BJ2167" t="str">
        <f>IF(G2167 &lt;= 'Additional Data'!$Q$2, "Low", IF(G2167 &lt;= 'Additional Data'!$Q$3, "Medium", "High"))</f>
        <v>Medium</v>
      </c>
      <c r="BK2167" t="str">
        <f>IF(K2167 &lt;= 'Additional Data'!$V$2, "Low", IF(K2167 &lt;= 'Additional Data'!$V$3, "Medium", "High"))</f>
        <v>Low</v>
      </c>
      <c r="BL2167" t="str">
        <f>IF(L2167 &lt;= 'Additional Data'!$AA$2, "Low", IF(L2167 &lt;= 'Additional Data'!$AA$3, "Medium", "High"))</f>
        <v>High</v>
      </c>
      <c r="BM2167">
        <v>2166</v>
      </c>
    </row>
    <row r="2168" spans="1:65" x14ac:dyDescent="0.25">
      <c r="A2168">
        <v>37085</v>
      </c>
      <c r="B2168" t="str">
        <f>IF(A2168 &lt;= 'Additional Data'!$B$2,"Low", IF(A2168 &lt;='Additional Data'!$B$3, "Medium", "High"))</f>
        <v>Medium</v>
      </c>
      <c r="C2168">
        <v>1</v>
      </c>
      <c r="D2168">
        <v>1</v>
      </c>
      <c r="E2168">
        <v>65</v>
      </c>
      <c r="F2168" t="str">
        <f t="shared" si="297"/>
        <v>Old</v>
      </c>
      <c r="G2168">
        <v>39</v>
      </c>
      <c r="H2168">
        <v>1</v>
      </c>
      <c r="I2168">
        <v>16</v>
      </c>
      <c r="J2168">
        <v>2</v>
      </c>
      <c r="K2168">
        <v>0</v>
      </c>
      <c r="L2168">
        <v>3</v>
      </c>
      <c r="M2168">
        <f>INDEX('Additional Data'!$H$2:$M$2, MATCH(MAX(G2168:L2168), G2168:L2168,0))</f>
        <v>0</v>
      </c>
      <c r="N2168">
        <v>4</v>
      </c>
      <c r="O2168">
        <v>3</v>
      </c>
      <c r="P2168">
        <v>0</v>
      </c>
      <c r="Q2168">
        <v>3</v>
      </c>
      <c r="R2168">
        <v>8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3</v>
      </c>
      <c r="Z2168">
        <v>11</v>
      </c>
      <c r="AA2168">
        <v>0</v>
      </c>
      <c r="AB2168">
        <v>45</v>
      </c>
      <c r="AC2168" t="str" cm="1">
        <f t="array" ref="AC2168">_xlfn.IFS(AB2168 &lt; 30, "&lt; 30", AB2168 &lt; 40, "30-39", AB2168 &lt; 50, "40-49", AB2168 &gt;= 50, "50+")</f>
        <v>40-49</v>
      </c>
      <c r="AD2168">
        <v>2162</v>
      </c>
      <c r="AE2168">
        <v>0</v>
      </c>
      <c r="AF2168">
        <v>1</v>
      </c>
      <c r="AG2168">
        <v>0</v>
      </c>
      <c r="AH2168">
        <v>0</v>
      </c>
      <c r="AI2168">
        <v>0</v>
      </c>
      <c r="AJ2168" t="str" cm="1">
        <f t="array" ref="AJ216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6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68">
        <v>0</v>
      </c>
      <c r="AM2168">
        <v>0</v>
      </c>
      <c r="AN2168">
        <v>1</v>
      </c>
      <c r="AO2168">
        <v>0</v>
      </c>
      <c r="AP2168">
        <v>0</v>
      </c>
      <c r="AQ2168" t="str" cm="1">
        <f t="array" ref="AQ216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68" t="str" cm="1">
        <f t="array" ref="AR216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68">
        <v>58</v>
      </c>
      <c r="AT2168">
        <v>55</v>
      </c>
      <c r="AU2168">
        <v>0</v>
      </c>
      <c r="AV2168">
        <v>2</v>
      </c>
      <c r="AW2168" t="s">
        <v>47</v>
      </c>
      <c r="AX2168" t="s">
        <v>11</v>
      </c>
      <c r="AY2168" t="str">
        <f t="shared" si="298"/>
        <v>Web</v>
      </c>
      <c r="AZ2168">
        <v>6</v>
      </c>
      <c r="BA2168" t="s">
        <v>44</v>
      </c>
      <c r="BB2168">
        <f t="shared" si="299"/>
        <v>6</v>
      </c>
      <c r="BC2168">
        <f t="shared" si="300"/>
        <v>61</v>
      </c>
      <c r="BD2168">
        <f t="shared" si="301"/>
        <v>4</v>
      </c>
      <c r="BE2168">
        <f t="shared" si="302"/>
        <v>2</v>
      </c>
      <c r="BF2168">
        <f t="shared" si="303"/>
        <v>2</v>
      </c>
      <c r="BG2168">
        <f t="shared" si="304"/>
        <v>8</v>
      </c>
      <c r="BH2168">
        <f t="shared" si="305"/>
        <v>1</v>
      </c>
      <c r="BI2168" t="str">
        <f>VLOOKUP(BH2168,'Additional Data'!$E$1:$F$12,2,FALSE)</f>
        <v>Churned Customer</v>
      </c>
      <c r="BJ2168" t="str">
        <f>IF(G2168 &lt;= 'Additional Data'!$Q$2, "Low", IF(G2168 &lt;= 'Additional Data'!$Q$3, "Medium", "High"))</f>
        <v>Medium</v>
      </c>
      <c r="BK2168" t="str">
        <f>IF(K2168 &lt;= 'Additional Data'!$V$2, "Low", IF(K2168 &lt;= 'Additional Data'!$V$3, "Medium", "High"))</f>
        <v>Low</v>
      </c>
      <c r="BL2168" t="str">
        <f>IF(L2168 &lt;= 'Additional Data'!$AA$2, "Low", IF(L2168 &lt;= 'Additional Data'!$AA$3, "Medium", "High"))</f>
        <v>Low</v>
      </c>
      <c r="BM2168">
        <v>2167</v>
      </c>
    </row>
    <row r="2169" spans="1:65" x14ac:dyDescent="0.25">
      <c r="A2169">
        <v>16185</v>
      </c>
      <c r="B2169" t="str">
        <f>IF(A2169 &lt;= 'Additional Data'!$B$2,"Low", IF(A2169 &lt;='Additional Data'!$B$3, "Medium", "High"))</f>
        <v>Low</v>
      </c>
      <c r="C2169">
        <v>1</v>
      </c>
      <c r="D2169">
        <v>0</v>
      </c>
      <c r="E2169">
        <v>71</v>
      </c>
      <c r="F2169" t="str">
        <f t="shared" si="297"/>
        <v>Old</v>
      </c>
      <c r="G2169">
        <v>5</v>
      </c>
      <c r="H2169">
        <v>11</v>
      </c>
      <c r="I2169">
        <v>16</v>
      </c>
      <c r="J2169">
        <v>21</v>
      </c>
      <c r="K2169">
        <v>8</v>
      </c>
      <c r="L2169">
        <v>45</v>
      </c>
      <c r="M2169">
        <f>INDEX('Additional Data'!$H$2:$M$2, MATCH(MAX(G2169:L2169), G2169:L2169,0))</f>
        <v>0</v>
      </c>
      <c r="N2169">
        <v>2</v>
      </c>
      <c r="O2169">
        <v>2</v>
      </c>
      <c r="P2169">
        <v>2</v>
      </c>
      <c r="Q2169">
        <v>2</v>
      </c>
      <c r="R2169">
        <v>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3</v>
      </c>
      <c r="Z2169">
        <v>11</v>
      </c>
      <c r="AA2169">
        <v>0</v>
      </c>
      <c r="AB2169">
        <v>30</v>
      </c>
      <c r="AC2169" t="str" cm="1">
        <f t="array" ref="AC2169">_xlfn.IFS(AB2169 &lt; 30, "&lt; 30", AB2169 &lt; 40, "30-39", AB2169 &lt; 50, "40-49", AB2169 &gt;= 50, "50+")</f>
        <v>30-39</v>
      </c>
      <c r="AD2169">
        <v>2487</v>
      </c>
      <c r="AE2169">
        <v>0</v>
      </c>
      <c r="AF2169">
        <v>0</v>
      </c>
      <c r="AG2169">
        <v>1</v>
      </c>
      <c r="AH2169">
        <v>0</v>
      </c>
      <c r="AI2169">
        <v>0</v>
      </c>
      <c r="AJ2169" t="str" cm="1">
        <f t="array" ref="AJ216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16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69">
        <v>0</v>
      </c>
      <c r="AM2169">
        <v>1</v>
      </c>
      <c r="AN2169">
        <v>0</v>
      </c>
      <c r="AO2169">
        <v>0</v>
      </c>
      <c r="AP2169">
        <v>0</v>
      </c>
      <c r="AQ2169" t="str" cm="1">
        <f t="array" ref="AQ216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2169" t="str" cm="1">
        <f t="array" ref="AR216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169">
        <v>61</v>
      </c>
      <c r="AT2169">
        <v>16</v>
      </c>
      <c r="AU2169">
        <v>0</v>
      </c>
      <c r="AV2169">
        <v>1</v>
      </c>
      <c r="AW2169" t="s">
        <v>47</v>
      </c>
      <c r="AX2169" t="s">
        <v>11</v>
      </c>
      <c r="AY2169" t="str">
        <f t="shared" si="298"/>
        <v>Web</v>
      </c>
      <c r="AZ2169">
        <v>6</v>
      </c>
      <c r="BA2169" t="s">
        <v>44</v>
      </c>
      <c r="BB2169">
        <f t="shared" si="299"/>
        <v>6</v>
      </c>
      <c r="BC2169">
        <f t="shared" si="300"/>
        <v>106</v>
      </c>
      <c r="BD2169">
        <f t="shared" si="301"/>
        <v>3.0000000000000004</v>
      </c>
      <c r="BE2169">
        <f t="shared" si="302"/>
        <v>2</v>
      </c>
      <c r="BF2169">
        <f t="shared" si="303"/>
        <v>3</v>
      </c>
      <c r="BG2169">
        <f t="shared" si="304"/>
        <v>8</v>
      </c>
      <c r="BH2169">
        <f t="shared" si="305"/>
        <v>1</v>
      </c>
      <c r="BI2169" t="str">
        <f>VLOOKUP(BH2169,'Additional Data'!$E$1:$F$12,2,FALSE)</f>
        <v>Churned Customer</v>
      </c>
      <c r="BJ2169" t="str">
        <f>IF(G2169 &lt;= 'Additional Data'!$Q$2, "Low", IF(G2169 &lt;= 'Additional Data'!$Q$3, "Medium", "High"))</f>
        <v>Low</v>
      </c>
      <c r="BK2169" t="str">
        <f>IF(K2169 &lt;= 'Additional Data'!$V$2, "Low", IF(K2169 &lt;= 'Additional Data'!$V$3, "Medium", "High"))</f>
        <v>Medium</v>
      </c>
      <c r="BL2169" t="str">
        <f>IF(L2169 &lt;= 'Additional Data'!$AA$2, "Low", IF(L2169 &lt;= 'Additional Data'!$AA$3, "Medium", "High"))</f>
        <v>Medium</v>
      </c>
      <c r="BM2169">
        <v>2168</v>
      </c>
    </row>
    <row r="2170" spans="1:65" x14ac:dyDescent="0.25">
      <c r="A2170">
        <v>57731</v>
      </c>
      <c r="B2170" t="str">
        <f>IF(A2170 &lt;= 'Additional Data'!$B$2,"Low", IF(A2170 &lt;='Additional Data'!$B$3, "Medium", "High"))</f>
        <v>Medium</v>
      </c>
      <c r="C2170">
        <v>0</v>
      </c>
      <c r="D2170">
        <v>1</v>
      </c>
      <c r="E2170">
        <v>0</v>
      </c>
      <c r="F2170" t="str">
        <f t="shared" si="297"/>
        <v>Very Recent</v>
      </c>
      <c r="G2170">
        <v>266</v>
      </c>
      <c r="H2170">
        <v>21</v>
      </c>
      <c r="I2170">
        <v>300</v>
      </c>
      <c r="J2170">
        <v>65</v>
      </c>
      <c r="K2170">
        <v>8</v>
      </c>
      <c r="L2170">
        <v>44</v>
      </c>
      <c r="M2170">
        <f>INDEX('Additional Data'!$H$2:$M$2, MATCH(MAX(G2170:L2170), G2170:L2170,0))</f>
        <v>0</v>
      </c>
      <c r="N2170">
        <v>4</v>
      </c>
      <c r="O2170">
        <v>8</v>
      </c>
      <c r="P2170">
        <v>8</v>
      </c>
      <c r="Q2170">
        <v>6</v>
      </c>
      <c r="R2170">
        <v>6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3</v>
      </c>
      <c r="Z2170">
        <v>11</v>
      </c>
      <c r="AA2170">
        <v>0</v>
      </c>
      <c r="AB2170">
        <v>51</v>
      </c>
      <c r="AC2170" t="str" cm="1">
        <f t="array" ref="AC2170">_xlfn.IFS(AB2170 &lt; 30, "&lt; 30", AB2170 &lt; 40, "30-39", AB2170 &lt; 50, "40-49", AB2170 &gt;= 50, "50+")</f>
        <v>50+</v>
      </c>
      <c r="AD2170">
        <v>2742</v>
      </c>
      <c r="AE2170">
        <v>0</v>
      </c>
      <c r="AF2170">
        <v>0</v>
      </c>
      <c r="AG2170">
        <v>1</v>
      </c>
      <c r="AH2170">
        <v>0</v>
      </c>
      <c r="AI2170">
        <v>0</v>
      </c>
      <c r="AJ2170" t="str" cm="1">
        <f t="array" ref="AJ217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17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70">
        <v>0</v>
      </c>
      <c r="AM2170">
        <v>0</v>
      </c>
      <c r="AN2170">
        <v>1</v>
      </c>
      <c r="AO2170">
        <v>0</v>
      </c>
      <c r="AP2170">
        <v>0</v>
      </c>
      <c r="AQ2170" t="str" cm="1">
        <f t="array" ref="AQ217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70" t="str" cm="1">
        <f t="array" ref="AR217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70">
        <v>660</v>
      </c>
      <c r="AT2170">
        <v>616</v>
      </c>
      <c r="AU2170">
        <v>0</v>
      </c>
      <c r="AV2170">
        <v>1</v>
      </c>
      <c r="AW2170" t="s">
        <v>46</v>
      </c>
      <c r="AX2170" t="s">
        <v>11</v>
      </c>
      <c r="AY2170" t="str">
        <f t="shared" si="298"/>
        <v>Web</v>
      </c>
      <c r="AZ2170">
        <v>22</v>
      </c>
      <c r="BA2170" t="s">
        <v>44</v>
      </c>
      <c r="BB2170">
        <f t="shared" si="299"/>
        <v>22</v>
      </c>
      <c r="BC2170">
        <f t="shared" si="300"/>
        <v>704</v>
      </c>
      <c r="BD2170">
        <f t="shared" si="301"/>
        <v>10</v>
      </c>
      <c r="BE2170">
        <f t="shared" si="302"/>
        <v>8</v>
      </c>
      <c r="BF2170">
        <f t="shared" si="303"/>
        <v>6</v>
      </c>
      <c r="BG2170">
        <f t="shared" si="304"/>
        <v>24</v>
      </c>
      <c r="BH2170">
        <f t="shared" si="305"/>
        <v>9</v>
      </c>
      <c r="BI2170" t="str">
        <f>VLOOKUP(BH2170,'Additional Data'!$E$1:$F$12,2,FALSE)</f>
        <v>Top Customer</v>
      </c>
      <c r="BJ2170" t="str">
        <f>IF(G2170 &lt;= 'Additional Data'!$Q$2, "Low", IF(G2170 &lt;= 'Additional Data'!$Q$3, "Medium", "High"))</f>
        <v>Medium</v>
      </c>
      <c r="BK2170" t="str">
        <f>IF(K2170 &lt;= 'Additional Data'!$V$2, "Low", IF(K2170 &lt;= 'Additional Data'!$V$3, "Medium", "High"))</f>
        <v>Medium</v>
      </c>
      <c r="BL2170" t="str">
        <f>IF(L2170 &lt;= 'Additional Data'!$AA$2, "Low", IF(L2170 &lt;= 'Additional Data'!$AA$3, "Medium", "High"))</f>
        <v>Medium</v>
      </c>
      <c r="BM2170">
        <v>2169</v>
      </c>
    </row>
    <row r="2171" spans="1:65" x14ac:dyDescent="0.25">
      <c r="A2171">
        <v>48432</v>
      </c>
      <c r="B2171" t="str">
        <f>IF(A2171 &lt;= 'Additional Data'!$B$2,"Low", IF(A2171 &lt;='Additional Data'!$B$3, "Medium", "High"))</f>
        <v>Medium</v>
      </c>
      <c r="C2171">
        <v>0</v>
      </c>
      <c r="D2171">
        <v>1</v>
      </c>
      <c r="E2171">
        <v>3</v>
      </c>
      <c r="F2171" t="str">
        <f t="shared" si="297"/>
        <v>Very Recent</v>
      </c>
      <c r="G2171">
        <v>322</v>
      </c>
      <c r="H2171">
        <v>3</v>
      </c>
      <c r="I2171">
        <v>50</v>
      </c>
      <c r="J2171">
        <v>4</v>
      </c>
      <c r="K2171">
        <v>3</v>
      </c>
      <c r="L2171">
        <v>42</v>
      </c>
      <c r="M2171">
        <f>INDEX('Additional Data'!$H$2:$M$2, MATCH(MAX(G2171:L2171), G2171:L2171,0))</f>
        <v>0</v>
      </c>
      <c r="N2171">
        <v>5</v>
      </c>
      <c r="O2171">
        <v>7</v>
      </c>
      <c r="P2171">
        <v>1</v>
      </c>
      <c r="Q2171">
        <v>6</v>
      </c>
      <c r="R2171">
        <v>8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3</v>
      </c>
      <c r="Z2171">
        <v>11</v>
      </c>
      <c r="AA2171">
        <v>1</v>
      </c>
      <c r="AB2171">
        <v>47</v>
      </c>
      <c r="AC2171" t="str" cm="1">
        <f t="array" ref="AC2171">_xlfn.IFS(AB2171 &lt; 30, "&lt; 30", AB2171 &lt; 40, "30-39", AB2171 &lt; 50, "40-49", AB2171 &gt;= 50, "50+")</f>
        <v>40-49</v>
      </c>
      <c r="AD2171">
        <v>2778</v>
      </c>
      <c r="AE2171">
        <v>0</v>
      </c>
      <c r="AF2171">
        <v>0</v>
      </c>
      <c r="AG2171">
        <v>1</v>
      </c>
      <c r="AH2171">
        <v>0</v>
      </c>
      <c r="AI2171">
        <v>0</v>
      </c>
      <c r="AJ2171" t="str" cm="1">
        <f t="array" ref="AJ217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17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71">
        <v>0</v>
      </c>
      <c r="AM2171">
        <v>0</v>
      </c>
      <c r="AN2171">
        <v>0</v>
      </c>
      <c r="AO2171">
        <v>0</v>
      </c>
      <c r="AP2171">
        <v>1</v>
      </c>
      <c r="AQ2171" t="str" cm="1">
        <f t="array" ref="AQ217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171" t="str" cm="1">
        <f t="array" ref="AR217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71">
        <v>382</v>
      </c>
      <c r="AT2171">
        <v>340</v>
      </c>
      <c r="AU2171">
        <v>0</v>
      </c>
      <c r="AV2171">
        <v>1</v>
      </c>
      <c r="AW2171" t="s">
        <v>46</v>
      </c>
      <c r="AX2171" t="s">
        <v>11</v>
      </c>
      <c r="AY2171" t="str">
        <f t="shared" si="298"/>
        <v>Web</v>
      </c>
      <c r="AZ2171">
        <v>14</v>
      </c>
      <c r="BA2171" t="s">
        <v>44</v>
      </c>
      <c r="BB2171">
        <f t="shared" si="299"/>
        <v>14</v>
      </c>
      <c r="BC2171">
        <f t="shared" si="300"/>
        <v>424</v>
      </c>
      <c r="BD2171">
        <f t="shared" si="301"/>
        <v>10</v>
      </c>
      <c r="BE2171">
        <f t="shared" si="302"/>
        <v>5</v>
      </c>
      <c r="BF2171">
        <f t="shared" si="303"/>
        <v>5</v>
      </c>
      <c r="BG2171">
        <f t="shared" si="304"/>
        <v>20</v>
      </c>
      <c r="BH2171">
        <f t="shared" si="305"/>
        <v>7</v>
      </c>
      <c r="BI2171" t="str">
        <f>VLOOKUP(BH2171,'Additional Data'!$E$1:$F$12,2,FALSE)</f>
        <v>Loyal Customer</v>
      </c>
      <c r="BJ2171" t="str">
        <f>IF(G2171 &lt;= 'Additional Data'!$Q$2, "Low", IF(G2171 &lt;= 'Additional Data'!$Q$3, "Medium", "High"))</f>
        <v>Medium</v>
      </c>
      <c r="BK2171" t="str">
        <f>IF(K2171 &lt;= 'Additional Data'!$V$2, "Low", IF(K2171 &lt;= 'Additional Data'!$V$3, "Medium", "High"))</f>
        <v>Medium</v>
      </c>
      <c r="BL2171" t="str">
        <f>IF(L2171 &lt;= 'Additional Data'!$AA$2, "Low", IF(L2171 &lt;= 'Additional Data'!$AA$3, "Medium", "High"))</f>
        <v>Medium</v>
      </c>
      <c r="BM2171">
        <v>2170</v>
      </c>
    </row>
    <row r="2172" spans="1:65" x14ac:dyDescent="0.25">
      <c r="A2172">
        <v>73807</v>
      </c>
      <c r="B2172" t="str">
        <f>IF(A2172 &lt;= 'Additional Data'!$B$2,"Low", IF(A2172 &lt;='Additional Data'!$B$3, "Medium", "High"))</f>
        <v>High</v>
      </c>
      <c r="C2172">
        <v>0</v>
      </c>
      <c r="D2172">
        <v>1</v>
      </c>
      <c r="E2172">
        <v>88</v>
      </c>
      <c r="F2172" t="str">
        <f t="shared" si="297"/>
        <v>Old</v>
      </c>
      <c r="G2172">
        <v>366</v>
      </c>
      <c r="H2172">
        <v>124</v>
      </c>
      <c r="I2172">
        <v>156</v>
      </c>
      <c r="J2172">
        <v>71</v>
      </c>
      <c r="K2172">
        <v>78</v>
      </c>
      <c r="L2172">
        <v>54</v>
      </c>
      <c r="M2172">
        <f>INDEX('Additional Data'!$H$2:$M$2, MATCH(MAX(G2172:L2172), G2172:L2172,0))</f>
        <v>0</v>
      </c>
      <c r="N2172">
        <v>2</v>
      </c>
      <c r="O2172">
        <v>5</v>
      </c>
      <c r="P2172">
        <v>5</v>
      </c>
      <c r="Q2172">
        <v>11</v>
      </c>
      <c r="R2172">
        <v>2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3</v>
      </c>
      <c r="Z2172">
        <v>11</v>
      </c>
      <c r="AA2172">
        <v>0</v>
      </c>
      <c r="AB2172">
        <v>42</v>
      </c>
      <c r="AC2172" t="str" cm="1">
        <f t="array" ref="AC2172">_xlfn.IFS(AB2172 &lt; 30, "&lt; 30", AB2172 &lt; 40, "30-39", AB2172 &lt; 50, "40-49", AB2172 &gt;= 50, "50+")</f>
        <v>40-49</v>
      </c>
      <c r="AD2172">
        <v>2702</v>
      </c>
      <c r="AE2172">
        <v>0</v>
      </c>
      <c r="AF2172">
        <v>1</v>
      </c>
      <c r="AG2172">
        <v>0</v>
      </c>
      <c r="AH2172">
        <v>0</v>
      </c>
      <c r="AI2172">
        <v>0</v>
      </c>
      <c r="AJ2172" t="str" cm="1">
        <f t="array" ref="AJ217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7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72">
        <v>0</v>
      </c>
      <c r="AM2172">
        <v>0</v>
      </c>
      <c r="AN2172">
        <v>1</v>
      </c>
      <c r="AO2172">
        <v>0</v>
      </c>
      <c r="AP2172">
        <v>0</v>
      </c>
      <c r="AQ2172" t="str" cm="1">
        <f t="array" ref="AQ217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72" t="str" cm="1">
        <f t="array" ref="AR217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72">
        <v>795</v>
      </c>
      <c r="AT2172">
        <v>741</v>
      </c>
      <c r="AU2172">
        <v>0</v>
      </c>
      <c r="AV2172">
        <v>1</v>
      </c>
      <c r="AW2172" t="s">
        <v>46</v>
      </c>
      <c r="AX2172" t="s">
        <v>13</v>
      </c>
      <c r="AY2172" t="str">
        <f t="shared" si="298"/>
        <v>Store</v>
      </c>
      <c r="AZ2172">
        <v>21</v>
      </c>
      <c r="BA2172" t="s">
        <v>44</v>
      </c>
      <c r="BB2172">
        <f t="shared" si="299"/>
        <v>21</v>
      </c>
      <c r="BC2172">
        <f t="shared" si="300"/>
        <v>849</v>
      </c>
      <c r="BD2172">
        <f t="shared" si="301"/>
        <v>1.9999999999999996</v>
      </c>
      <c r="BE2172">
        <f t="shared" si="302"/>
        <v>8</v>
      </c>
      <c r="BF2172">
        <f t="shared" si="303"/>
        <v>6</v>
      </c>
      <c r="BG2172">
        <f t="shared" si="304"/>
        <v>16</v>
      </c>
      <c r="BH2172">
        <f t="shared" si="305"/>
        <v>5</v>
      </c>
      <c r="BI2172" t="str">
        <f>VLOOKUP(BH2172,'Additional Data'!$E$1:$F$12,2,FALSE)</f>
        <v>Loyal Customer</v>
      </c>
      <c r="BJ2172" t="str">
        <f>IF(G2172 &lt;= 'Additional Data'!$Q$2, "Low", IF(G2172 &lt;= 'Additional Data'!$Q$3, "Medium", "High"))</f>
        <v>Medium</v>
      </c>
      <c r="BK2172" t="str">
        <f>IF(K2172 &lt;= 'Additional Data'!$V$2, "Low", IF(K2172 &lt;= 'Additional Data'!$V$3, "Medium", "High"))</f>
        <v>High</v>
      </c>
      <c r="BL2172" t="str">
        <f>IF(L2172 &lt;= 'Additional Data'!$AA$2, "Low", IF(L2172 &lt;= 'Additional Data'!$AA$3, "Medium", "High"))</f>
        <v>Medium</v>
      </c>
      <c r="BM2172">
        <v>2171</v>
      </c>
    </row>
    <row r="2173" spans="1:65" x14ac:dyDescent="0.25">
      <c r="A2173">
        <v>18929</v>
      </c>
      <c r="B2173" t="str">
        <f>IF(A2173 &lt;= 'Additional Data'!$B$2,"Low", IF(A2173 &lt;='Additional Data'!$B$3, "Medium", "High"))</f>
        <v>Low</v>
      </c>
      <c r="C2173">
        <v>0</v>
      </c>
      <c r="D2173">
        <v>0</v>
      </c>
      <c r="E2173">
        <v>15</v>
      </c>
      <c r="F2173" t="str">
        <f t="shared" si="297"/>
        <v>Recent</v>
      </c>
      <c r="G2173">
        <v>32</v>
      </c>
      <c r="H2173">
        <v>0</v>
      </c>
      <c r="I2173">
        <v>8</v>
      </c>
      <c r="J2173">
        <v>23</v>
      </c>
      <c r="K2173">
        <v>4</v>
      </c>
      <c r="L2173">
        <v>18</v>
      </c>
      <c r="M2173">
        <f>INDEX('Additional Data'!$H$2:$M$2, MATCH(MAX(G2173:L2173), G2173:L2173,0))</f>
        <v>0</v>
      </c>
      <c r="N2173">
        <v>1</v>
      </c>
      <c r="O2173">
        <v>1</v>
      </c>
      <c r="P2173">
        <v>0</v>
      </c>
      <c r="Q2173">
        <v>4</v>
      </c>
      <c r="R2173">
        <v>6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3</v>
      </c>
      <c r="Z2173">
        <v>11</v>
      </c>
      <c r="AA2173">
        <v>0</v>
      </c>
      <c r="AB2173">
        <v>30</v>
      </c>
      <c r="AC2173" t="str" cm="1">
        <f t="array" ref="AC2173">_xlfn.IFS(AB2173 &lt; 30, "&lt; 30", AB2173 &lt; 40, "30-39", AB2173 &lt; 50, "40-49", AB2173 &gt;= 50, "50+")</f>
        <v>30-39</v>
      </c>
      <c r="AD2173">
        <v>2657</v>
      </c>
      <c r="AE2173">
        <v>0</v>
      </c>
      <c r="AF2173">
        <v>1</v>
      </c>
      <c r="AG2173">
        <v>0</v>
      </c>
      <c r="AH2173">
        <v>0</v>
      </c>
      <c r="AI2173">
        <v>0</v>
      </c>
      <c r="AJ2173" t="str" cm="1">
        <f t="array" ref="AJ217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7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73">
        <v>0</v>
      </c>
      <c r="AM2173">
        <v>0</v>
      </c>
      <c r="AN2173">
        <v>1</v>
      </c>
      <c r="AO2173">
        <v>0</v>
      </c>
      <c r="AP2173">
        <v>0</v>
      </c>
      <c r="AQ2173" t="str" cm="1">
        <f t="array" ref="AQ217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73" t="str" cm="1">
        <f t="array" ref="AR217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73">
        <v>67</v>
      </c>
      <c r="AT2173">
        <v>49</v>
      </c>
      <c r="AU2173">
        <v>0</v>
      </c>
      <c r="AV2173">
        <v>0</v>
      </c>
      <c r="AW2173" t="s">
        <v>47</v>
      </c>
      <c r="AX2173" t="s">
        <v>13</v>
      </c>
      <c r="AY2173" t="str">
        <f t="shared" si="298"/>
        <v>Store</v>
      </c>
      <c r="AZ2173">
        <v>5</v>
      </c>
      <c r="BA2173" t="s">
        <v>44</v>
      </c>
      <c r="BB2173">
        <f t="shared" si="299"/>
        <v>5</v>
      </c>
      <c r="BC2173">
        <f t="shared" si="300"/>
        <v>85</v>
      </c>
      <c r="BD2173">
        <f t="shared" si="301"/>
        <v>9</v>
      </c>
      <c r="BE2173">
        <f t="shared" si="302"/>
        <v>1</v>
      </c>
      <c r="BF2173">
        <f t="shared" si="303"/>
        <v>2</v>
      </c>
      <c r="BG2173">
        <f t="shared" si="304"/>
        <v>12</v>
      </c>
      <c r="BH2173">
        <f t="shared" si="305"/>
        <v>3</v>
      </c>
      <c r="BI2173" t="str">
        <f>VLOOKUP(BH2173,'Additional Data'!$E$1:$F$12,2,FALSE)</f>
        <v>At Risk</v>
      </c>
      <c r="BJ2173" t="str">
        <f>IF(G2173 &lt;= 'Additional Data'!$Q$2, "Low", IF(G2173 &lt;= 'Additional Data'!$Q$3, "Medium", "High"))</f>
        <v>Medium</v>
      </c>
      <c r="BK2173" t="str">
        <f>IF(K2173 &lt;= 'Additional Data'!$V$2, "Low", IF(K2173 &lt;= 'Additional Data'!$V$3, "Medium", "High"))</f>
        <v>Medium</v>
      </c>
      <c r="BL2173" t="str">
        <f>IF(L2173 &lt;= 'Additional Data'!$AA$2, "Low", IF(L2173 &lt;= 'Additional Data'!$AA$3, "Medium", "High"))</f>
        <v>Medium</v>
      </c>
      <c r="BM2173">
        <v>2172</v>
      </c>
    </row>
    <row r="2174" spans="1:65" x14ac:dyDescent="0.25">
      <c r="A2174">
        <v>35893</v>
      </c>
      <c r="B2174" t="str">
        <f>IF(A2174 &lt;= 'Additional Data'!$B$2,"Low", IF(A2174 &lt;='Additional Data'!$B$3, "Medium", "High"))</f>
        <v>Medium</v>
      </c>
      <c r="C2174">
        <v>1</v>
      </c>
      <c r="D2174">
        <v>1</v>
      </c>
      <c r="E2174">
        <v>80</v>
      </c>
      <c r="F2174" t="str">
        <f t="shared" si="297"/>
        <v>Old</v>
      </c>
      <c r="G2174">
        <v>158</v>
      </c>
      <c r="H2174">
        <v>0</v>
      </c>
      <c r="I2174">
        <v>23</v>
      </c>
      <c r="J2174">
        <v>0</v>
      </c>
      <c r="K2174">
        <v>0</v>
      </c>
      <c r="L2174">
        <v>18</v>
      </c>
      <c r="M2174">
        <f>INDEX('Additional Data'!$H$2:$M$2, MATCH(MAX(G2174:L2174), G2174:L2174,0))</f>
        <v>0</v>
      </c>
      <c r="N2174">
        <v>6</v>
      </c>
      <c r="O2174">
        <v>3</v>
      </c>
      <c r="P2174">
        <v>1</v>
      </c>
      <c r="Q2174">
        <v>5</v>
      </c>
      <c r="R2174">
        <v>8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3</v>
      </c>
      <c r="Z2174">
        <v>11</v>
      </c>
      <c r="AA2174">
        <v>0</v>
      </c>
      <c r="AB2174">
        <v>52</v>
      </c>
      <c r="AC2174" t="str" cm="1">
        <f t="array" ref="AC2174">_xlfn.IFS(AB2174 &lt; 30, "&lt; 30", AB2174 &lt; 40, "30-39", AB2174 &lt; 50, "40-49", AB2174 &gt;= 50, "50+")</f>
        <v>50+</v>
      </c>
      <c r="AD2174">
        <v>2781</v>
      </c>
      <c r="AE2174">
        <v>0</v>
      </c>
      <c r="AF2174">
        <v>0</v>
      </c>
      <c r="AG2174">
        <v>1</v>
      </c>
      <c r="AH2174">
        <v>0</v>
      </c>
      <c r="AI2174">
        <v>0</v>
      </c>
      <c r="AJ2174" t="str" cm="1">
        <f t="array" ref="AJ217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17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74">
        <v>0</v>
      </c>
      <c r="AM2174">
        <v>0</v>
      </c>
      <c r="AN2174">
        <v>1</v>
      </c>
      <c r="AO2174">
        <v>0</v>
      </c>
      <c r="AP2174">
        <v>0</v>
      </c>
      <c r="AQ2174" t="str" cm="1">
        <f t="array" ref="AQ217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74" t="str" cm="1">
        <f t="array" ref="AR217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74">
        <v>181</v>
      </c>
      <c r="AT2174">
        <v>163</v>
      </c>
      <c r="AU2174">
        <v>0</v>
      </c>
      <c r="AV2174">
        <v>2</v>
      </c>
      <c r="AW2174" t="s">
        <v>47</v>
      </c>
      <c r="AX2174" t="s">
        <v>13</v>
      </c>
      <c r="AY2174" t="str">
        <f t="shared" si="298"/>
        <v>Store</v>
      </c>
      <c r="AZ2174">
        <v>9</v>
      </c>
      <c r="BA2174" t="s">
        <v>44</v>
      </c>
      <c r="BB2174">
        <f t="shared" si="299"/>
        <v>9</v>
      </c>
      <c r="BC2174">
        <f t="shared" si="300"/>
        <v>199</v>
      </c>
      <c r="BD2174">
        <f t="shared" si="301"/>
        <v>1.9999999999999996</v>
      </c>
      <c r="BE2174">
        <f t="shared" si="302"/>
        <v>3</v>
      </c>
      <c r="BF2174">
        <f t="shared" si="303"/>
        <v>4</v>
      </c>
      <c r="BG2174">
        <f t="shared" si="304"/>
        <v>9</v>
      </c>
      <c r="BH2174">
        <f t="shared" si="305"/>
        <v>2</v>
      </c>
      <c r="BI2174" t="str">
        <f>VLOOKUP(BH2174,'Additional Data'!$E$1:$F$12,2,FALSE)</f>
        <v>Churned Customer</v>
      </c>
      <c r="BJ2174" t="str">
        <f>IF(G2174 &lt;= 'Additional Data'!$Q$2, "Low", IF(G2174 &lt;= 'Additional Data'!$Q$3, "Medium", "High"))</f>
        <v>Medium</v>
      </c>
      <c r="BK2174" t="str">
        <f>IF(K2174 &lt;= 'Additional Data'!$V$2, "Low", IF(K2174 &lt;= 'Additional Data'!$V$3, "Medium", "High"))</f>
        <v>Low</v>
      </c>
      <c r="BL2174" t="str">
        <f>IF(L2174 &lt;= 'Additional Data'!$AA$2, "Low", IF(L2174 &lt;= 'Additional Data'!$AA$3, "Medium", "High"))</f>
        <v>Medium</v>
      </c>
      <c r="BM2174">
        <v>2173</v>
      </c>
    </row>
    <row r="2175" spans="1:65" x14ac:dyDescent="0.25">
      <c r="A2175">
        <v>61014</v>
      </c>
      <c r="B2175" t="str">
        <f>IF(A2175 &lt;= 'Additional Data'!$B$2,"Low", IF(A2175 &lt;='Additional Data'!$B$3, "Medium", "High"))</f>
        <v>Medium</v>
      </c>
      <c r="C2175">
        <v>0</v>
      </c>
      <c r="D2175">
        <v>1</v>
      </c>
      <c r="E2175">
        <v>17</v>
      </c>
      <c r="F2175" t="str">
        <f t="shared" si="297"/>
        <v>Recent</v>
      </c>
      <c r="G2175">
        <v>269</v>
      </c>
      <c r="H2175">
        <v>129</v>
      </c>
      <c r="I2175">
        <v>495</v>
      </c>
      <c r="J2175">
        <v>182</v>
      </c>
      <c r="K2175">
        <v>43</v>
      </c>
      <c r="L2175">
        <v>29</v>
      </c>
      <c r="M2175">
        <f>INDEX('Additional Data'!$H$2:$M$2, MATCH(MAX(G2175:L2175), G2175:L2175,0))</f>
        <v>0</v>
      </c>
      <c r="N2175">
        <v>4</v>
      </c>
      <c r="O2175">
        <v>9</v>
      </c>
      <c r="P2175">
        <v>3</v>
      </c>
      <c r="Q2175">
        <v>4</v>
      </c>
      <c r="R2175">
        <v>7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3</v>
      </c>
      <c r="Z2175">
        <v>11</v>
      </c>
      <c r="AA2175">
        <v>0</v>
      </c>
      <c r="AB2175">
        <v>40</v>
      </c>
      <c r="AC2175" t="str" cm="1">
        <f t="array" ref="AC2175">_xlfn.IFS(AB2175 &lt; 30, "&lt; 30", AB2175 &lt; 40, "30-39", AB2175 &lt; 50, "40-49", AB2175 &gt;= 50, "50+")</f>
        <v>40-49</v>
      </c>
      <c r="AD2175">
        <v>2846</v>
      </c>
      <c r="AE2175">
        <v>0</v>
      </c>
      <c r="AF2175">
        <v>1</v>
      </c>
      <c r="AG2175">
        <v>0</v>
      </c>
      <c r="AH2175">
        <v>0</v>
      </c>
      <c r="AI2175">
        <v>0</v>
      </c>
      <c r="AJ2175" t="str" cm="1">
        <f t="array" ref="AJ217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7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75">
        <v>0</v>
      </c>
      <c r="AM2175">
        <v>0</v>
      </c>
      <c r="AN2175">
        <v>1</v>
      </c>
      <c r="AO2175">
        <v>0</v>
      </c>
      <c r="AP2175">
        <v>0</v>
      </c>
      <c r="AQ2175" t="str" cm="1">
        <f t="array" ref="AQ217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75" t="str" cm="1">
        <f t="array" ref="AR217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75">
        <v>1118</v>
      </c>
      <c r="AT2175">
        <v>1089</v>
      </c>
      <c r="AU2175">
        <v>0</v>
      </c>
      <c r="AV2175">
        <v>1</v>
      </c>
      <c r="AW2175" t="s">
        <v>43</v>
      </c>
      <c r="AX2175" t="s">
        <v>11</v>
      </c>
      <c r="AY2175" t="str">
        <f t="shared" si="298"/>
        <v>Web</v>
      </c>
      <c r="AZ2175">
        <v>16</v>
      </c>
      <c r="BA2175" t="s">
        <v>44</v>
      </c>
      <c r="BB2175">
        <f t="shared" si="299"/>
        <v>16</v>
      </c>
      <c r="BC2175">
        <f t="shared" si="300"/>
        <v>1147</v>
      </c>
      <c r="BD2175">
        <f t="shared" si="301"/>
        <v>9</v>
      </c>
      <c r="BE2175">
        <f t="shared" si="302"/>
        <v>6</v>
      </c>
      <c r="BF2175">
        <f t="shared" si="303"/>
        <v>7</v>
      </c>
      <c r="BG2175">
        <f t="shared" si="304"/>
        <v>22</v>
      </c>
      <c r="BH2175">
        <f t="shared" si="305"/>
        <v>8</v>
      </c>
      <c r="BI2175" t="str">
        <f>VLOOKUP(BH2175,'Additional Data'!$E$1:$F$12,2,FALSE)</f>
        <v>Top Customer</v>
      </c>
      <c r="BJ2175" t="str">
        <f>IF(G2175 &lt;= 'Additional Data'!$Q$2, "Low", IF(G2175 &lt;= 'Additional Data'!$Q$3, "Medium", "High"))</f>
        <v>Medium</v>
      </c>
      <c r="BK2175" t="str">
        <f>IF(K2175 &lt;= 'Additional Data'!$V$2, "Low", IF(K2175 &lt;= 'Additional Data'!$V$3, "Medium", "High"))</f>
        <v>High</v>
      </c>
      <c r="BL2175" t="str">
        <f>IF(L2175 &lt;= 'Additional Data'!$AA$2, "Low", IF(L2175 &lt;= 'Additional Data'!$AA$3, "Medium", "High"))</f>
        <v>Medium</v>
      </c>
      <c r="BM2175">
        <v>2174</v>
      </c>
    </row>
    <row r="2176" spans="1:65" x14ac:dyDescent="0.25">
      <c r="A2176">
        <v>32144</v>
      </c>
      <c r="B2176" t="str">
        <f>IF(A2176 &lt;= 'Additional Data'!$B$2,"Low", IF(A2176 &lt;='Additional Data'!$B$3, "Medium", "High"))</f>
        <v>Low</v>
      </c>
      <c r="C2176">
        <v>1</v>
      </c>
      <c r="D2176">
        <v>1</v>
      </c>
      <c r="E2176">
        <v>76</v>
      </c>
      <c r="F2176" t="str">
        <f t="shared" si="297"/>
        <v>Old</v>
      </c>
      <c r="G2176">
        <v>41</v>
      </c>
      <c r="H2176">
        <v>0</v>
      </c>
      <c r="I2176">
        <v>10</v>
      </c>
      <c r="J2176">
        <v>0</v>
      </c>
      <c r="K2176">
        <v>0</v>
      </c>
      <c r="L2176">
        <v>3</v>
      </c>
      <c r="M2176">
        <f>INDEX('Additional Data'!$H$2:$M$2, MATCH(MAX(G2176:L2176), G2176:L2176,0))</f>
        <v>0</v>
      </c>
      <c r="N2176">
        <v>4</v>
      </c>
      <c r="O2176">
        <v>2</v>
      </c>
      <c r="P2176">
        <v>1</v>
      </c>
      <c r="Q2176">
        <v>3</v>
      </c>
      <c r="R2176">
        <v>7</v>
      </c>
      <c r="S2176">
        <v>0</v>
      </c>
      <c r="T2176">
        <v>1</v>
      </c>
      <c r="U2176">
        <v>0</v>
      </c>
      <c r="V2176">
        <v>0</v>
      </c>
      <c r="W2176">
        <v>0</v>
      </c>
      <c r="X2176">
        <v>0</v>
      </c>
      <c r="Y2176">
        <v>3</v>
      </c>
      <c r="Z2176">
        <v>11</v>
      </c>
      <c r="AA2176">
        <v>0</v>
      </c>
      <c r="AB2176">
        <v>66</v>
      </c>
      <c r="AC2176" t="str" cm="1">
        <f t="array" ref="AC2176">_xlfn.IFS(AB2176 &lt; 30, "&lt; 30", AB2176 &lt; 40, "30-39", AB2176 &lt; 50, "40-49", AB2176 &gt;= 50, "50+")</f>
        <v>50+</v>
      </c>
      <c r="AD2176">
        <v>2257</v>
      </c>
      <c r="AE2176">
        <v>0</v>
      </c>
      <c r="AF2176">
        <v>0</v>
      </c>
      <c r="AG2176">
        <v>0</v>
      </c>
      <c r="AH2176">
        <v>1</v>
      </c>
      <c r="AI2176">
        <v>0</v>
      </c>
      <c r="AJ2176" t="str" cm="1">
        <f t="array" ref="AJ217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17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76">
        <v>0</v>
      </c>
      <c r="AM2176">
        <v>0</v>
      </c>
      <c r="AN2176">
        <v>1</v>
      </c>
      <c r="AO2176">
        <v>0</v>
      </c>
      <c r="AP2176">
        <v>0</v>
      </c>
      <c r="AQ2176" t="str" cm="1">
        <f t="array" ref="AQ217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76" t="str" cm="1">
        <f t="array" ref="AR217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76">
        <v>51</v>
      </c>
      <c r="AT2176">
        <v>48</v>
      </c>
      <c r="AU2176">
        <v>1</v>
      </c>
      <c r="AV2176">
        <v>2</v>
      </c>
      <c r="AW2176" t="s">
        <v>45</v>
      </c>
      <c r="AX2176" t="s">
        <v>13</v>
      </c>
      <c r="AY2176" t="str">
        <f t="shared" si="298"/>
        <v>Store</v>
      </c>
      <c r="AZ2176">
        <v>6</v>
      </c>
      <c r="BA2176" t="s">
        <v>48</v>
      </c>
      <c r="BB2176">
        <f t="shared" si="299"/>
        <v>6</v>
      </c>
      <c r="BC2176">
        <f t="shared" si="300"/>
        <v>54</v>
      </c>
      <c r="BD2176">
        <f t="shared" si="301"/>
        <v>3.0000000000000004</v>
      </c>
      <c r="BE2176">
        <f t="shared" si="302"/>
        <v>2</v>
      </c>
      <c r="BF2176">
        <f t="shared" si="303"/>
        <v>1</v>
      </c>
      <c r="BG2176">
        <f t="shared" si="304"/>
        <v>6</v>
      </c>
      <c r="BH2176">
        <f t="shared" si="305"/>
        <v>0</v>
      </c>
      <c r="BI2176" t="str">
        <f>VLOOKUP(BH2176,'Additional Data'!$E$1:$F$12,2,FALSE)</f>
        <v>Churned Customer</v>
      </c>
      <c r="BJ2176" t="str">
        <f>IF(G2176 &lt;= 'Additional Data'!$Q$2, "Low", IF(G2176 &lt;= 'Additional Data'!$Q$3, "Medium", "High"))</f>
        <v>Medium</v>
      </c>
      <c r="BK2176" t="str">
        <f>IF(K2176 &lt;= 'Additional Data'!$V$2, "Low", IF(K2176 &lt;= 'Additional Data'!$V$3, "Medium", "High"))</f>
        <v>Low</v>
      </c>
      <c r="BL2176" t="str">
        <f>IF(L2176 &lt;= 'Additional Data'!$AA$2, "Low", IF(L2176 &lt;= 'Additional Data'!$AA$3, "Medium", "High"))</f>
        <v>Low</v>
      </c>
      <c r="BM2176">
        <v>2175</v>
      </c>
    </row>
    <row r="2177" spans="1:65" x14ac:dyDescent="0.25">
      <c r="A2177">
        <v>14918</v>
      </c>
      <c r="B2177" t="str">
        <f>IF(A2177 &lt;= 'Additional Data'!$B$2,"Low", IF(A2177 &lt;='Additional Data'!$B$3, "Medium", "High"))</f>
        <v>Low</v>
      </c>
      <c r="C2177">
        <v>0</v>
      </c>
      <c r="D2177">
        <v>1</v>
      </c>
      <c r="E2177">
        <v>52</v>
      </c>
      <c r="F2177" t="str">
        <f t="shared" si="297"/>
        <v>Mid</v>
      </c>
      <c r="G2177">
        <v>3</v>
      </c>
      <c r="H2177">
        <v>3</v>
      </c>
      <c r="I2177">
        <v>3</v>
      </c>
      <c r="J2177">
        <v>15</v>
      </c>
      <c r="K2177">
        <v>4</v>
      </c>
      <c r="L2177">
        <v>15</v>
      </c>
      <c r="M2177">
        <f>INDEX('Additional Data'!$H$2:$M$2, MATCH(MAX(G2177:L2177), G2177:L2177,0))</f>
        <v>0</v>
      </c>
      <c r="N2177">
        <v>1</v>
      </c>
      <c r="O2177">
        <v>1</v>
      </c>
      <c r="P2177">
        <v>0</v>
      </c>
      <c r="Q2177">
        <v>3</v>
      </c>
      <c r="R2177">
        <v>6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3</v>
      </c>
      <c r="Z2177">
        <v>11</v>
      </c>
      <c r="AA2177">
        <v>0</v>
      </c>
      <c r="AB2177">
        <v>57</v>
      </c>
      <c r="AC2177" t="str" cm="1">
        <f t="array" ref="AC2177">_xlfn.IFS(AB2177 &lt; 30, "&lt; 30", AB2177 &lt; 40, "30-39", AB2177 &lt; 50, "40-49", AB2177 &gt;= 50, "50+")</f>
        <v>50+</v>
      </c>
      <c r="AD2177">
        <v>2728</v>
      </c>
      <c r="AE2177">
        <v>0</v>
      </c>
      <c r="AF2177">
        <v>0</v>
      </c>
      <c r="AG2177">
        <v>0</v>
      </c>
      <c r="AH2177">
        <v>1</v>
      </c>
      <c r="AI2177">
        <v>0</v>
      </c>
      <c r="AJ2177" t="str" cm="1">
        <f t="array" ref="AJ217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17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77">
        <v>0</v>
      </c>
      <c r="AM2177">
        <v>1</v>
      </c>
      <c r="AN2177">
        <v>0</v>
      </c>
      <c r="AO2177">
        <v>0</v>
      </c>
      <c r="AP2177">
        <v>0</v>
      </c>
      <c r="AQ2177" t="str" cm="1">
        <f t="array" ref="AQ217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Basic</v>
      </c>
      <c r="AR2177" t="str" cm="1">
        <f t="array" ref="AR217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177">
        <v>28</v>
      </c>
      <c r="AT2177">
        <v>13</v>
      </c>
      <c r="AU2177">
        <v>0</v>
      </c>
      <c r="AV2177">
        <v>1</v>
      </c>
      <c r="AW2177" t="s">
        <v>45</v>
      </c>
      <c r="AX2177" t="s">
        <v>13</v>
      </c>
      <c r="AY2177" t="str">
        <f t="shared" si="298"/>
        <v>Store</v>
      </c>
      <c r="AZ2177">
        <v>4</v>
      </c>
      <c r="BA2177" t="s">
        <v>44</v>
      </c>
      <c r="BB2177">
        <f t="shared" si="299"/>
        <v>4</v>
      </c>
      <c r="BC2177">
        <f t="shared" si="300"/>
        <v>43</v>
      </c>
      <c r="BD2177">
        <f t="shared" si="301"/>
        <v>5</v>
      </c>
      <c r="BE2177">
        <f t="shared" si="302"/>
        <v>0</v>
      </c>
      <c r="BF2177">
        <f t="shared" si="303"/>
        <v>1</v>
      </c>
      <c r="BG2177">
        <f t="shared" si="304"/>
        <v>6</v>
      </c>
      <c r="BH2177">
        <f t="shared" si="305"/>
        <v>0</v>
      </c>
      <c r="BI2177" t="str">
        <f>VLOOKUP(BH2177,'Additional Data'!$E$1:$F$12,2,FALSE)</f>
        <v>Churned Customer</v>
      </c>
      <c r="BJ2177" t="str">
        <f>IF(G2177 &lt;= 'Additional Data'!$Q$2, "Low", IF(G2177 &lt;= 'Additional Data'!$Q$3, "Medium", "High"))</f>
        <v>Low</v>
      </c>
      <c r="BK2177" t="str">
        <f>IF(K2177 &lt;= 'Additional Data'!$V$2, "Low", IF(K2177 &lt;= 'Additional Data'!$V$3, "Medium", "High"))</f>
        <v>Medium</v>
      </c>
      <c r="BL2177" t="str">
        <f>IF(L2177 &lt;= 'Additional Data'!$AA$2, "Low", IF(L2177 &lt;= 'Additional Data'!$AA$3, "Medium", "High"))</f>
        <v>Medium</v>
      </c>
      <c r="BM2177">
        <v>2176</v>
      </c>
    </row>
    <row r="2178" spans="1:65" x14ac:dyDescent="0.25">
      <c r="A2178">
        <v>45146</v>
      </c>
      <c r="B2178" t="str">
        <f>IF(A2178 &lt;= 'Additional Data'!$B$2,"Low", IF(A2178 &lt;='Additional Data'!$B$3, "Medium", "High"))</f>
        <v>Medium</v>
      </c>
      <c r="C2178">
        <v>1</v>
      </c>
      <c r="D2178">
        <v>1</v>
      </c>
      <c r="E2178">
        <v>28</v>
      </c>
      <c r="F2178" t="str">
        <f t="shared" ref="F2178:F2206" si="306">IF(E2178&lt;=7,"Very Recent",IF(E2178&lt;=30,"Recent",IF(E2178&lt;=60,"Mid","Old")))</f>
        <v>Recent</v>
      </c>
      <c r="G2178">
        <v>33</v>
      </c>
      <c r="H2178">
        <v>0</v>
      </c>
      <c r="I2178">
        <v>5</v>
      </c>
      <c r="J2178">
        <v>0</v>
      </c>
      <c r="K2178">
        <v>0</v>
      </c>
      <c r="L2178">
        <v>15</v>
      </c>
      <c r="M2178">
        <f>INDEX('Additional Data'!$H$2:$M$2, MATCH(MAX(G2178:L2178), G2178:L2178,0))</f>
        <v>0</v>
      </c>
      <c r="N2178">
        <v>2</v>
      </c>
      <c r="O2178">
        <v>1</v>
      </c>
      <c r="P2178">
        <v>1</v>
      </c>
      <c r="Q2178">
        <v>2</v>
      </c>
      <c r="R2178">
        <v>4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3</v>
      </c>
      <c r="Z2178">
        <v>11</v>
      </c>
      <c r="AA2178">
        <v>0</v>
      </c>
      <c r="AB2178">
        <v>57</v>
      </c>
      <c r="AC2178" t="str" cm="1">
        <f t="array" ref="AC2178">_xlfn.IFS(AB2178 &lt; 30, "&lt; 30", AB2178 &lt; 40, "30-39", AB2178 &lt; 50, "40-49", AB2178 &gt;= 50, "50+")</f>
        <v>50+</v>
      </c>
      <c r="AD2178">
        <v>2508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 t="str" cm="1">
        <f t="array" ref="AJ217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17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78">
        <v>0</v>
      </c>
      <c r="AM2178">
        <v>0</v>
      </c>
      <c r="AN2178">
        <v>1</v>
      </c>
      <c r="AO2178">
        <v>0</v>
      </c>
      <c r="AP2178">
        <v>0</v>
      </c>
      <c r="AQ2178" t="str" cm="1">
        <f t="array" ref="AQ217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78" t="str" cm="1">
        <f t="array" ref="AR217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78">
        <v>38</v>
      </c>
      <c r="AT2178">
        <v>23</v>
      </c>
      <c r="AU2178">
        <v>0</v>
      </c>
      <c r="AV2178">
        <v>2</v>
      </c>
      <c r="AW2178" t="s">
        <v>45</v>
      </c>
      <c r="AX2178" t="s">
        <v>13</v>
      </c>
      <c r="AY2178" t="str">
        <f t="shared" ref="AY2178:AY2206" si="307">IF(AND(O2178 &gt;= P2178, O2178 &gt;= Q2178), "Web", IF(AND(P2178 &gt;= O2178, P2178 &gt;= Q2178), "Catalog", "Store"))</f>
        <v>Store</v>
      </c>
      <c r="AZ2178">
        <v>4</v>
      </c>
      <c r="BA2178" t="s">
        <v>44</v>
      </c>
      <c r="BB2178">
        <f t="shared" ref="BB2178:BB2206" si="308">SUM(O2178:Q2178)</f>
        <v>4</v>
      </c>
      <c r="BC2178">
        <f t="shared" ref="BC2178:BC2206" si="309">SUM(G2178:L2178)</f>
        <v>53</v>
      </c>
      <c r="BD2178">
        <f t="shared" ref="BD2178:BD2206" si="310">(1-_xlfn.PERCENTRANK.INC($E:$E,E2178,1))*10</f>
        <v>8</v>
      </c>
      <c r="BE2178">
        <f t="shared" ref="BE2178:BE2206" si="311">_xlfn.PERCENTRANK.INC($BB:$BB,BB2178,1)*10</f>
        <v>0</v>
      </c>
      <c r="BF2178">
        <f t="shared" ref="BF2178:BF2206" si="312">_xlfn.PERCENTRANK.INC($BC:$BC,BC2178,1)*10</f>
        <v>1</v>
      </c>
      <c r="BG2178">
        <f t="shared" ref="BG2178:BG2206" si="313">SUM(BD2178:BF2178)</f>
        <v>9</v>
      </c>
      <c r="BH2178">
        <f t="shared" ref="BH2178:BH2206" si="314">_xlfn.PERCENTRANK.INC($BG:$BG,BG2178,1)*10</f>
        <v>2</v>
      </c>
      <c r="BI2178" t="str">
        <f>VLOOKUP(BH2178,'Additional Data'!$E$1:$F$12,2,FALSE)</f>
        <v>Churned Customer</v>
      </c>
      <c r="BJ2178" t="str">
        <f>IF(G2178 &lt;= 'Additional Data'!$Q$2, "Low", IF(G2178 &lt;= 'Additional Data'!$Q$3, "Medium", "High"))</f>
        <v>Medium</v>
      </c>
      <c r="BK2178" t="str">
        <f>IF(K2178 &lt;= 'Additional Data'!$V$2, "Low", IF(K2178 &lt;= 'Additional Data'!$V$3, "Medium", "High"))</f>
        <v>Low</v>
      </c>
      <c r="BL2178" t="str">
        <f>IF(L2178 &lt;= 'Additional Data'!$AA$2, "Low", IF(L2178 &lt;= 'Additional Data'!$AA$3, "Medium", "High"))</f>
        <v>Medium</v>
      </c>
      <c r="BM2178">
        <v>2177</v>
      </c>
    </row>
    <row r="2179" spans="1:65" x14ac:dyDescent="0.25">
      <c r="A2179">
        <v>41769</v>
      </c>
      <c r="B2179" t="str">
        <f>IF(A2179 &lt;= 'Additional Data'!$B$2,"Low", IF(A2179 &lt;='Additional Data'!$B$3, "Medium", "High"))</f>
        <v>Medium</v>
      </c>
      <c r="C2179">
        <v>0</v>
      </c>
      <c r="D2179">
        <v>1</v>
      </c>
      <c r="E2179">
        <v>31</v>
      </c>
      <c r="F2179" t="str">
        <f t="shared" si="306"/>
        <v>Mid</v>
      </c>
      <c r="G2179">
        <v>302</v>
      </c>
      <c r="H2179">
        <v>29</v>
      </c>
      <c r="I2179">
        <v>131</v>
      </c>
      <c r="J2179">
        <v>32</v>
      </c>
      <c r="K2179">
        <v>0</v>
      </c>
      <c r="L2179">
        <v>27</v>
      </c>
      <c r="M2179">
        <f>INDEX('Additional Data'!$H$2:$M$2, MATCH(MAX(G2179:L2179), G2179:L2179,0))</f>
        <v>0</v>
      </c>
      <c r="N2179">
        <v>6</v>
      </c>
      <c r="O2179">
        <v>8</v>
      </c>
      <c r="P2179">
        <v>1</v>
      </c>
      <c r="Q2179">
        <v>7</v>
      </c>
      <c r="R2179">
        <v>8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3</v>
      </c>
      <c r="Z2179">
        <v>11</v>
      </c>
      <c r="AA2179">
        <v>0</v>
      </c>
      <c r="AB2179">
        <v>65</v>
      </c>
      <c r="AC2179" t="str" cm="1">
        <f t="array" ref="AC2179">_xlfn.IFS(AB2179 &lt; 30, "&lt; 30", AB2179 &lt; 40, "30-39", AB2179 &lt; 50, "40-49", AB2179 &gt;= 50, "50+")</f>
        <v>50+</v>
      </c>
      <c r="AD2179">
        <v>2660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 t="str" cm="1">
        <f t="array" ref="AJ217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17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79">
        <v>1</v>
      </c>
      <c r="AM2179">
        <v>0</v>
      </c>
      <c r="AN2179">
        <v>0</v>
      </c>
      <c r="AO2179">
        <v>0</v>
      </c>
      <c r="AP2179">
        <v>0</v>
      </c>
      <c r="AQ2179" t="str" cm="1">
        <f t="array" ref="AQ217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2179" t="str" cm="1">
        <f t="array" ref="AR217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179">
        <v>494</v>
      </c>
      <c r="AT2179">
        <v>467</v>
      </c>
      <c r="AU2179">
        <v>0</v>
      </c>
      <c r="AV2179">
        <v>1</v>
      </c>
      <c r="AW2179" t="s">
        <v>46</v>
      </c>
      <c r="AX2179" t="s">
        <v>11</v>
      </c>
      <c r="AY2179" t="str">
        <f t="shared" si="307"/>
        <v>Web</v>
      </c>
      <c r="AZ2179">
        <v>16</v>
      </c>
      <c r="BA2179" t="s">
        <v>44</v>
      </c>
      <c r="BB2179">
        <f t="shared" si="308"/>
        <v>16</v>
      </c>
      <c r="BC2179">
        <f t="shared" si="309"/>
        <v>521</v>
      </c>
      <c r="BD2179">
        <f t="shared" si="310"/>
        <v>7</v>
      </c>
      <c r="BE2179">
        <f t="shared" si="311"/>
        <v>6</v>
      </c>
      <c r="BF2179">
        <f t="shared" si="312"/>
        <v>5</v>
      </c>
      <c r="BG2179">
        <f t="shared" si="313"/>
        <v>18</v>
      </c>
      <c r="BH2179">
        <f t="shared" si="314"/>
        <v>6</v>
      </c>
      <c r="BI2179" t="str">
        <f>VLOOKUP(BH2179,'Additional Data'!$E$1:$F$12,2,FALSE)</f>
        <v>Loyal Customer</v>
      </c>
      <c r="BJ2179" t="str">
        <f>IF(G2179 &lt;= 'Additional Data'!$Q$2, "Low", IF(G2179 &lt;= 'Additional Data'!$Q$3, "Medium", "High"))</f>
        <v>Medium</v>
      </c>
      <c r="BK2179" t="str">
        <f>IF(K2179 &lt;= 'Additional Data'!$V$2, "Low", IF(K2179 &lt;= 'Additional Data'!$V$3, "Medium", "High"))</f>
        <v>Low</v>
      </c>
      <c r="BL2179" t="str">
        <f>IF(L2179 &lt;= 'Additional Data'!$AA$2, "Low", IF(L2179 &lt;= 'Additional Data'!$AA$3, "Medium", "High"))</f>
        <v>Medium</v>
      </c>
      <c r="BM2179">
        <v>2178</v>
      </c>
    </row>
    <row r="2180" spans="1:65" x14ac:dyDescent="0.25">
      <c r="A2180">
        <v>88325</v>
      </c>
      <c r="B2180" t="str">
        <f>IF(A2180 &lt;= 'Additional Data'!$B$2,"Low", IF(A2180 &lt;='Additional Data'!$B$3, "Medium", "High"))</f>
        <v>High</v>
      </c>
      <c r="C2180">
        <v>0</v>
      </c>
      <c r="D2180">
        <v>0</v>
      </c>
      <c r="E2180">
        <v>42</v>
      </c>
      <c r="F2180" t="str">
        <f t="shared" si="306"/>
        <v>Mid</v>
      </c>
      <c r="G2180">
        <v>519</v>
      </c>
      <c r="H2180">
        <v>71</v>
      </c>
      <c r="I2180">
        <v>860</v>
      </c>
      <c r="J2180">
        <v>93</v>
      </c>
      <c r="K2180">
        <v>27</v>
      </c>
      <c r="L2180">
        <v>53</v>
      </c>
      <c r="M2180">
        <f>INDEX('Additional Data'!$H$2:$M$2, MATCH(MAX(G2180:L2180), G2180:L2180,0))</f>
        <v>0</v>
      </c>
      <c r="N2180">
        <v>1</v>
      </c>
      <c r="O2180">
        <v>6</v>
      </c>
      <c r="P2180">
        <v>2</v>
      </c>
      <c r="Q2180">
        <v>9</v>
      </c>
      <c r="R2180">
        <v>2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3</v>
      </c>
      <c r="Z2180">
        <v>11</v>
      </c>
      <c r="AA2180">
        <v>0</v>
      </c>
      <c r="AB2180">
        <v>39</v>
      </c>
      <c r="AC2180" t="str" cm="1">
        <f t="array" ref="AC2180">_xlfn.IFS(AB2180 &lt; 30, "&lt; 30", AB2180 &lt; 40, "30-39", AB2180 &lt; 50, "40-49", AB2180 &gt;= 50, "50+")</f>
        <v>30-39</v>
      </c>
      <c r="AD2180">
        <v>2303</v>
      </c>
      <c r="AE2180">
        <v>0</v>
      </c>
      <c r="AF2180">
        <v>0</v>
      </c>
      <c r="AG2180">
        <v>0</v>
      </c>
      <c r="AH2180">
        <v>1</v>
      </c>
      <c r="AI2180">
        <v>0</v>
      </c>
      <c r="AJ2180" t="str" cm="1">
        <f t="array" ref="AJ218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18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80">
        <v>0</v>
      </c>
      <c r="AM2180">
        <v>0</v>
      </c>
      <c r="AN2180">
        <v>1</v>
      </c>
      <c r="AO2180">
        <v>0</v>
      </c>
      <c r="AP2180">
        <v>0</v>
      </c>
      <c r="AQ2180" t="str" cm="1">
        <f t="array" ref="AQ218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80" t="str" cm="1">
        <f t="array" ref="AR218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80">
        <v>1570</v>
      </c>
      <c r="AT2180">
        <v>1517</v>
      </c>
      <c r="AU2180">
        <v>0</v>
      </c>
      <c r="AV2180">
        <v>0</v>
      </c>
      <c r="AW2180" t="s">
        <v>43</v>
      </c>
      <c r="AX2180" t="s">
        <v>13</v>
      </c>
      <c r="AY2180" t="str">
        <f t="shared" si="307"/>
        <v>Store</v>
      </c>
      <c r="AZ2180">
        <v>17</v>
      </c>
      <c r="BA2180" t="s">
        <v>44</v>
      </c>
      <c r="BB2180">
        <f t="shared" si="308"/>
        <v>17</v>
      </c>
      <c r="BC2180">
        <f t="shared" si="309"/>
        <v>1623</v>
      </c>
      <c r="BD2180">
        <f t="shared" si="310"/>
        <v>6</v>
      </c>
      <c r="BE2180">
        <f t="shared" si="311"/>
        <v>6</v>
      </c>
      <c r="BF2180">
        <f t="shared" si="312"/>
        <v>9</v>
      </c>
      <c r="BG2180">
        <f t="shared" si="313"/>
        <v>21</v>
      </c>
      <c r="BH2180">
        <f t="shared" si="314"/>
        <v>8</v>
      </c>
      <c r="BI2180" t="str">
        <f>VLOOKUP(BH2180,'Additional Data'!$E$1:$F$12,2,FALSE)</f>
        <v>Top Customer</v>
      </c>
      <c r="BJ2180" t="str">
        <f>IF(G2180 &lt;= 'Additional Data'!$Q$2, "Low", IF(G2180 &lt;= 'Additional Data'!$Q$3, "Medium", "High"))</f>
        <v>High</v>
      </c>
      <c r="BK2180" t="str">
        <f>IF(K2180 &lt;= 'Additional Data'!$V$2, "Low", IF(K2180 &lt;= 'Additional Data'!$V$3, "Medium", "High"))</f>
        <v>Medium</v>
      </c>
      <c r="BL2180" t="str">
        <f>IF(L2180 &lt;= 'Additional Data'!$AA$2, "Low", IF(L2180 &lt;= 'Additional Data'!$AA$3, "Medium", "High"))</f>
        <v>Medium</v>
      </c>
      <c r="BM2180">
        <v>2179</v>
      </c>
    </row>
    <row r="2181" spans="1:65" x14ac:dyDescent="0.25">
      <c r="A2181">
        <v>38054</v>
      </c>
      <c r="B2181" t="str">
        <f>IF(A2181 &lt;= 'Additional Data'!$B$2,"Low", IF(A2181 &lt;='Additional Data'!$B$3, "Medium", "High"))</f>
        <v>Medium</v>
      </c>
      <c r="C2181">
        <v>1</v>
      </c>
      <c r="D2181">
        <v>1</v>
      </c>
      <c r="E2181">
        <v>24</v>
      </c>
      <c r="F2181" t="str">
        <f t="shared" si="306"/>
        <v>Recent</v>
      </c>
      <c r="G2181">
        <v>23</v>
      </c>
      <c r="H2181">
        <v>2</v>
      </c>
      <c r="I2181">
        <v>17</v>
      </c>
      <c r="J2181">
        <v>2</v>
      </c>
      <c r="K2181">
        <v>1</v>
      </c>
      <c r="L2181">
        <v>0</v>
      </c>
      <c r="M2181">
        <f>INDEX('Additional Data'!$H$2:$M$2, MATCH(MAX(G2181:L2181), G2181:L2181,0))</f>
        <v>0</v>
      </c>
      <c r="N2181">
        <v>2</v>
      </c>
      <c r="O2181">
        <v>2</v>
      </c>
      <c r="P2181">
        <v>0</v>
      </c>
      <c r="Q2181">
        <v>3</v>
      </c>
      <c r="R2181">
        <v>7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3</v>
      </c>
      <c r="Z2181">
        <v>11</v>
      </c>
      <c r="AA2181">
        <v>0</v>
      </c>
      <c r="AB2181">
        <v>70</v>
      </c>
      <c r="AC2181" t="str" cm="1">
        <f t="array" ref="AC2181">_xlfn.IFS(AB2181 &lt; 30, "&lt; 30", AB2181 &lt; 40, "30-39", AB2181 &lt; 50, "40-49", AB2181 &gt;= 50, "50+")</f>
        <v>50+</v>
      </c>
      <c r="AD2181">
        <v>2218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 t="str" cm="1">
        <f t="array" ref="AJ218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18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81">
        <v>0</v>
      </c>
      <c r="AM2181">
        <v>0</v>
      </c>
      <c r="AN2181">
        <v>0</v>
      </c>
      <c r="AO2181">
        <v>1</v>
      </c>
      <c r="AP2181">
        <v>0</v>
      </c>
      <c r="AQ2181" t="str" cm="1">
        <f t="array" ref="AQ218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181" t="str" cm="1">
        <f t="array" ref="AR218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81">
        <v>45</v>
      </c>
      <c r="AT2181">
        <v>45</v>
      </c>
      <c r="AU2181">
        <v>0</v>
      </c>
      <c r="AV2181">
        <v>2</v>
      </c>
      <c r="AW2181" t="s">
        <v>45</v>
      </c>
      <c r="AX2181" t="s">
        <v>13</v>
      </c>
      <c r="AY2181" t="str">
        <f t="shared" si="307"/>
        <v>Store</v>
      </c>
      <c r="AZ2181">
        <v>5</v>
      </c>
      <c r="BA2181" t="s">
        <v>44</v>
      </c>
      <c r="BB2181">
        <f t="shared" si="308"/>
        <v>5</v>
      </c>
      <c r="BC2181">
        <f t="shared" si="309"/>
        <v>45</v>
      </c>
      <c r="BD2181">
        <f t="shared" si="310"/>
        <v>8</v>
      </c>
      <c r="BE2181">
        <f t="shared" si="311"/>
        <v>1</v>
      </c>
      <c r="BF2181">
        <f t="shared" si="312"/>
        <v>1</v>
      </c>
      <c r="BG2181">
        <f t="shared" si="313"/>
        <v>10</v>
      </c>
      <c r="BH2181">
        <f t="shared" si="314"/>
        <v>2</v>
      </c>
      <c r="BI2181" t="str">
        <f>VLOOKUP(BH2181,'Additional Data'!$E$1:$F$12,2,FALSE)</f>
        <v>Churned Customer</v>
      </c>
      <c r="BJ2181" t="str">
        <f>IF(G2181 &lt;= 'Additional Data'!$Q$2, "Low", IF(G2181 &lt;= 'Additional Data'!$Q$3, "Medium", "High"))</f>
        <v>Low</v>
      </c>
      <c r="BK2181" t="str">
        <f>IF(K2181 &lt;= 'Additional Data'!$V$2, "Low", IF(K2181 &lt;= 'Additional Data'!$V$3, "Medium", "High"))</f>
        <v>Low</v>
      </c>
      <c r="BL2181" t="str">
        <f>IF(L2181 &lt;= 'Additional Data'!$AA$2, "Low", IF(L2181 &lt;= 'Additional Data'!$AA$3, "Medium", "High"))</f>
        <v>Low</v>
      </c>
      <c r="BM2181">
        <v>2180</v>
      </c>
    </row>
    <row r="2182" spans="1:65" x14ac:dyDescent="0.25">
      <c r="A2182">
        <v>80617</v>
      </c>
      <c r="B2182" t="str">
        <f>IF(A2182 &lt;= 'Additional Data'!$B$2,"Low", IF(A2182 &lt;='Additional Data'!$B$3, "Medium", "High"))</f>
        <v>High</v>
      </c>
      <c r="C2182">
        <v>0</v>
      </c>
      <c r="D2182">
        <v>0</v>
      </c>
      <c r="E2182">
        <v>42</v>
      </c>
      <c r="F2182" t="str">
        <f t="shared" si="306"/>
        <v>Mid</v>
      </c>
      <c r="G2182">
        <v>594</v>
      </c>
      <c r="H2182">
        <v>51</v>
      </c>
      <c r="I2182">
        <v>631</v>
      </c>
      <c r="J2182">
        <v>72</v>
      </c>
      <c r="K2182">
        <v>55</v>
      </c>
      <c r="L2182">
        <v>32</v>
      </c>
      <c r="M2182">
        <f>INDEX('Additional Data'!$H$2:$M$2, MATCH(MAX(G2182:L2182), G2182:L2182,0))</f>
        <v>0</v>
      </c>
      <c r="N2182">
        <v>1</v>
      </c>
      <c r="O2182">
        <v>4</v>
      </c>
      <c r="P2182">
        <v>6</v>
      </c>
      <c r="Q2182">
        <v>8</v>
      </c>
      <c r="R2182">
        <v>2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3</v>
      </c>
      <c r="Z2182">
        <v>11</v>
      </c>
      <c r="AA2182">
        <v>0</v>
      </c>
      <c r="AB2182">
        <v>25</v>
      </c>
      <c r="AC2182" t="str" cm="1">
        <f t="array" ref="AC2182">_xlfn.IFS(AB2182 &lt; 30, "&lt; 30", AB2182 &lt; 40, "30-39", AB2182 &lt; 50, "40-49", AB2182 &gt;= 50, "50+")</f>
        <v>&lt; 30</v>
      </c>
      <c r="AD2182">
        <v>2784</v>
      </c>
      <c r="AE2182">
        <v>0</v>
      </c>
      <c r="AF2182">
        <v>0</v>
      </c>
      <c r="AG2182">
        <v>1</v>
      </c>
      <c r="AH2182">
        <v>0</v>
      </c>
      <c r="AI2182">
        <v>0</v>
      </c>
      <c r="AJ2182" t="str" cm="1">
        <f t="array" ref="AJ218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18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82">
        <v>1</v>
      </c>
      <c r="AM2182">
        <v>0</v>
      </c>
      <c r="AN2182">
        <v>0</v>
      </c>
      <c r="AO2182">
        <v>0</v>
      </c>
      <c r="AP2182">
        <v>0</v>
      </c>
      <c r="AQ2182" t="str" cm="1">
        <f t="array" ref="AQ218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2182" t="str" cm="1">
        <f t="array" ref="AR218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182">
        <v>1403</v>
      </c>
      <c r="AT2182">
        <v>1371</v>
      </c>
      <c r="AU2182">
        <v>0</v>
      </c>
      <c r="AV2182">
        <v>0</v>
      </c>
      <c r="AW2182" t="s">
        <v>43</v>
      </c>
      <c r="AX2182" t="s">
        <v>13</v>
      </c>
      <c r="AY2182" t="str">
        <f t="shared" si="307"/>
        <v>Store</v>
      </c>
      <c r="AZ2182">
        <v>18</v>
      </c>
      <c r="BA2182" t="s">
        <v>44</v>
      </c>
      <c r="BB2182">
        <f t="shared" si="308"/>
        <v>18</v>
      </c>
      <c r="BC2182">
        <f t="shared" si="309"/>
        <v>1435</v>
      </c>
      <c r="BD2182">
        <f t="shared" si="310"/>
        <v>6</v>
      </c>
      <c r="BE2182">
        <f t="shared" si="311"/>
        <v>7</v>
      </c>
      <c r="BF2182">
        <f t="shared" si="312"/>
        <v>8</v>
      </c>
      <c r="BG2182">
        <f t="shared" si="313"/>
        <v>21</v>
      </c>
      <c r="BH2182">
        <f t="shared" si="314"/>
        <v>8</v>
      </c>
      <c r="BI2182" t="str">
        <f>VLOOKUP(BH2182,'Additional Data'!$E$1:$F$12,2,FALSE)</f>
        <v>Top Customer</v>
      </c>
      <c r="BJ2182" t="str">
        <f>IF(G2182 &lt;= 'Additional Data'!$Q$2, "Low", IF(G2182 &lt;= 'Additional Data'!$Q$3, "Medium", "High"))</f>
        <v>High</v>
      </c>
      <c r="BK2182" t="str">
        <f>IF(K2182 &lt;= 'Additional Data'!$V$2, "Low", IF(K2182 &lt;= 'Additional Data'!$V$3, "Medium", "High"))</f>
        <v>High</v>
      </c>
      <c r="BL2182" t="str">
        <f>IF(L2182 &lt;= 'Additional Data'!$AA$2, "Low", IF(L2182 &lt;= 'Additional Data'!$AA$3, "Medium", "High"))</f>
        <v>Medium</v>
      </c>
      <c r="BM2182">
        <v>2181</v>
      </c>
    </row>
    <row r="2183" spans="1:65" x14ac:dyDescent="0.25">
      <c r="A2183">
        <v>5305</v>
      </c>
      <c r="B2183" t="str">
        <f>IF(A2183 &lt;= 'Additional Data'!$B$2,"Low", IF(A2183 &lt;='Additional Data'!$B$3, "Medium", "High"))</f>
        <v>Low</v>
      </c>
      <c r="C2183">
        <v>0</v>
      </c>
      <c r="D2183">
        <v>1</v>
      </c>
      <c r="E2183">
        <v>12</v>
      </c>
      <c r="F2183" t="str">
        <f t="shared" si="306"/>
        <v>Recent</v>
      </c>
      <c r="G2183">
        <v>12</v>
      </c>
      <c r="H2183">
        <v>4</v>
      </c>
      <c r="I2183">
        <v>7</v>
      </c>
      <c r="J2183">
        <v>1</v>
      </c>
      <c r="K2183">
        <v>3</v>
      </c>
      <c r="L2183">
        <v>5</v>
      </c>
      <c r="M2183">
        <f>INDEX('Additional Data'!$H$2:$M$2, MATCH(MAX(G2183:L2183), G2183:L2183,0))</f>
        <v>0</v>
      </c>
      <c r="N2183">
        <v>0</v>
      </c>
      <c r="O2183">
        <v>1</v>
      </c>
      <c r="P2183">
        <v>0</v>
      </c>
      <c r="Q2183">
        <v>0</v>
      </c>
      <c r="R2183">
        <v>13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3</v>
      </c>
      <c r="Z2183">
        <v>11</v>
      </c>
      <c r="AA2183">
        <v>0</v>
      </c>
      <c r="AB2183">
        <v>44</v>
      </c>
      <c r="AC2183" t="str" cm="1">
        <f t="array" ref="AC2183">_xlfn.IFS(AB2183 &lt; 30, "&lt; 30", AB2183 &lt; 40, "30-39", AB2183 &lt; 50, "40-49", AB2183 &gt;= 50, "50+")</f>
        <v>40-49</v>
      </c>
      <c r="AD2183">
        <v>2493</v>
      </c>
      <c r="AE2183">
        <v>0</v>
      </c>
      <c r="AF2183">
        <v>1</v>
      </c>
      <c r="AG2183">
        <v>0</v>
      </c>
      <c r="AH2183">
        <v>0</v>
      </c>
      <c r="AI2183">
        <v>0</v>
      </c>
      <c r="AJ2183" t="str" cm="1">
        <f t="array" ref="AJ218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8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83">
        <v>0</v>
      </c>
      <c r="AM2183">
        <v>0</v>
      </c>
      <c r="AN2183">
        <v>1</v>
      </c>
      <c r="AO2183">
        <v>0</v>
      </c>
      <c r="AP2183">
        <v>0</v>
      </c>
      <c r="AQ2183" t="str" cm="1">
        <f t="array" ref="AQ218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83" t="str" cm="1">
        <f t="array" ref="AR218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83">
        <v>27</v>
      </c>
      <c r="AT2183">
        <v>22</v>
      </c>
      <c r="AU2183">
        <v>0</v>
      </c>
      <c r="AV2183">
        <v>1</v>
      </c>
      <c r="AW2183" t="s">
        <v>45</v>
      </c>
      <c r="AX2183" t="s">
        <v>11</v>
      </c>
      <c r="AY2183" t="str">
        <f t="shared" si="307"/>
        <v>Web</v>
      </c>
      <c r="AZ2183">
        <v>1</v>
      </c>
      <c r="BA2183" t="s">
        <v>44</v>
      </c>
      <c r="BB2183">
        <f t="shared" si="308"/>
        <v>1</v>
      </c>
      <c r="BC2183">
        <f t="shared" si="309"/>
        <v>32</v>
      </c>
      <c r="BD2183">
        <f t="shared" si="310"/>
        <v>9</v>
      </c>
      <c r="BE2183">
        <f t="shared" si="311"/>
        <v>0</v>
      </c>
      <c r="BF2183">
        <f t="shared" si="312"/>
        <v>0</v>
      </c>
      <c r="BG2183">
        <f t="shared" si="313"/>
        <v>9</v>
      </c>
      <c r="BH2183">
        <f t="shared" si="314"/>
        <v>2</v>
      </c>
      <c r="BI2183" t="str">
        <f>VLOOKUP(BH2183,'Additional Data'!$E$1:$F$12,2,FALSE)</f>
        <v>Churned Customer</v>
      </c>
      <c r="BJ2183" t="str">
        <f>IF(G2183 &lt;= 'Additional Data'!$Q$2, "Low", IF(G2183 &lt;= 'Additional Data'!$Q$3, "Medium", "High"))</f>
        <v>Low</v>
      </c>
      <c r="BK2183" t="str">
        <f>IF(K2183 &lt;= 'Additional Data'!$V$2, "Low", IF(K2183 &lt;= 'Additional Data'!$V$3, "Medium", "High"))</f>
        <v>Medium</v>
      </c>
      <c r="BL2183" t="str">
        <f>IF(L2183 &lt;= 'Additional Data'!$AA$2, "Low", IF(L2183 &lt;= 'Additional Data'!$AA$3, "Medium", "High"))</f>
        <v>Low</v>
      </c>
      <c r="BM2183">
        <v>2182</v>
      </c>
    </row>
    <row r="2184" spans="1:65" x14ac:dyDescent="0.25">
      <c r="A2184">
        <v>36807</v>
      </c>
      <c r="B2184" t="str">
        <f>IF(A2184 &lt;= 'Additional Data'!$B$2,"Low", IF(A2184 &lt;='Additional Data'!$B$3, "Medium", "High"))</f>
        <v>Medium</v>
      </c>
      <c r="C2184">
        <v>1</v>
      </c>
      <c r="D2184">
        <v>1</v>
      </c>
      <c r="E2184">
        <v>88</v>
      </c>
      <c r="F2184" t="str">
        <f t="shared" si="306"/>
        <v>Old</v>
      </c>
      <c r="G2184">
        <v>4</v>
      </c>
      <c r="H2184">
        <v>2</v>
      </c>
      <c r="I2184">
        <v>5</v>
      </c>
      <c r="J2184">
        <v>0</v>
      </c>
      <c r="K2184">
        <v>0</v>
      </c>
      <c r="L2184">
        <v>5</v>
      </c>
      <c r="M2184">
        <f>INDEX('Additional Data'!$H$2:$M$2, MATCH(MAX(G2184:L2184), G2184:L2184,0))</f>
        <v>0</v>
      </c>
      <c r="N2184">
        <v>1</v>
      </c>
      <c r="O2184">
        <v>1</v>
      </c>
      <c r="P2184">
        <v>0</v>
      </c>
      <c r="Q2184">
        <v>2</v>
      </c>
      <c r="R2184">
        <v>6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3</v>
      </c>
      <c r="Z2184">
        <v>11</v>
      </c>
      <c r="AA2184">
        <v>0</v>
      </c>
      <c r="AB2184">
        <v>66</v>
      </c>
      <c r="AC2184" t="str" cm="1">
        <f t="array" ref="AC2184">_xlfn.IFS(AB2184 &lt; 30, "&lt; 30", AB2184 &lt; 40, "30-39", AB2184 &lt; 50, "40-49", AB2184 &gt;= 50, "50+")</f>
        <v>50+</v>
      </c>
      <c r="AD2184">
        <v>2715</v>
      </c>
      <c r="AE2184">
        <v>0</v>
      </c>
      <c r="AF2184">
        <v>0</v>
      </c>
      <c r="AG2184">
        <v>0</v>
      </c>
      <c r="AH2184">
        <v>1</v>
      </c>
      <c r="AI2184">
        <v>0</v>
      </c>
      <c r="AJ2184" t="str" cm="1">
        <f t="array" ref="AJ218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18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84">
        <v>0</v>
      </c>
      <c r="AM2184">
        <v>0</v>
      </c>
      <c r="AN2184">
        <v>1</v>
      </c>
      <c r="AO2184">
        <v>0</v>
      </c>
      <c r="AP2184">
        <v>0</v>
      </c>
      <c r="AQ2184" t="str" cm="1">
        <f t="array" ref="AQ218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84" t="str" cm="1">
        <f t="array" ref="AR218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84">
        <v>11</v>
      </c>
      <c r="AT2184">
        <v>6</v>
      </c>
      <c r="AU2184">
        <v>0</v>
      </c>
      <c r="AV2184">
        <v>2</v>
      </c>
      <c r="AW2184" t="s">
        <v>45</v>
      </c>
      <c r="AX2184" t="s">
        <v>13</v>
      </c>
      <c r="AY2184" t="str">
        <f t="shared" si="307"/>
        <v>Store</v>
      </c>
      <c r="AZ2184">
        <v>3</v>
      </c>
      <c r="BA2184" t="s">
        <v>44</v>
      </c>
      <c r="BB2184">
        <f t="shared" si="308"/>
        <v>3</v>
      </c>
      <c r="BC2184">
        <f t="shared" si="309"/>
        <v>16</v>
      </c>
      <c r="BD2184">
        <f t="shared" si="310"/>
        <v>1.9999999999999996</v>
      </c>
      <c r="BE2184">
        <f t="shared" si="311"/>
        <v>0</v>
      </c>
      <c r="BF2184">
        <f t="shared" si="312"/>
        <v>0</v>
      </c>
      <c r="BG2184">
        <f t="shared" si="313"/>
        <v>1.9999999999999996</v>
      </c>
      <c r="BH2184">
        <f t="shared" si="314"/>
        <v>0</v>
      </c>
      <c r="BI2184" t="str">
        <f>VLOOKUP(BH2184,'Additional Data'!$E$1:$F$12,2,FALSE)</f>
        <v>Churned Customer</v>
      </c>
      <c r="BJ2184" t="str">
        <f>IF(G2184 &lt;= 'Additional Data'!$Q$2, "Low", IF(G2184 &lt;= 'Additional Data'!$Q$3, "Medium", "High"))</f>
        <v>Low</v>
      </c>
      <c r="BK2184" t="str">
        <f>IF(K2184 &lt;= 'Additional Data'!$V$2, "Low", IF(K2184 &lt;= 'Additional Data'!$V$3, "Medium", "High"))</f>
        <v>Low</v>
      </c>
      <c r="BL2184" t="str">
        <f>IF(L2184 &lt;= 'Additional Data'!$AA$2, "Low", IF(L2184 &lt;= 'Additional Data'!$AA$3, "Medium", "High"))</f>
        <v>Low</v>
      </c>
      <c r="BM2184">
        <v>2183</v>
      </c>
    </row>
    <row r="2185" spans="1:65" x14ac:dyDescent="0.25">
      <c r="A2185">
        <v>28427</v>
      </c>
      <c r="B2185" t="str">
        <f>IF(A2185 &lt;= 'Additional Data'!$B$2,"Low", IF(A2185 &lt;='Additional Data'!$B$3, "Medium", "High"))</f>
        <v>Low</v>
      </c>
      <c r="C2185">
        <v>1</v>
      </c>
      <c r="D2185">
        <v>0</v>
      </c>
      <c r="E2185">
        <v>67</v>
      </c>
      <c r="F2185" t="str">
        <f t="shared" si="306"/>
        <v>Old</v>
      </c>
      <c r="G2185">
        <v>18</v>
      </c>
      <c r="H2185">
        <v>3</v>
      </c>
      <c r="I2185">
        <v>19</v>
      </c>
      <c r="J2185">
        <v>3</v>
      </c>
      <c r="K2185">
        <v>3</v>
      </c>
      <c r="L2185">
        <v>6</v>
      </c>
      <c r="M2185">
        <f>INDEX('Additional Data'!$H$2:$M$2, MATCH(MAX(G2185:L2185), G2185:L2185,0))</f>
        <v>0</v>
      </c>
      <c r="N2185">
        <v>2</v>
      </c>
      <c r="O2185">
        <v>2</v>
      </c>
      <c r="P2185">
        <v>0</v>
      </c>
      <c r="Q2185">
        <v>3</v>
      </c>
      <c r="R2185">
        <v>8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3</v>
      </c>
      <c r="Z2185">
        <v>11</v>
      </c>
      <c r="AA2185">
        <v>0</v>
      </c>
      <c r="AB2185">
        <v>37</v>
      </c>
      <c r="AC2185" t="str" cm="1">
        <f t="array" ref="AC2185">_xlfn.IFS(AB2185 &lt; 30, "&lt; 30", AB2185 &lt; 40, "30-39", AB2185 &lt; 50, "40-49", AB2185 &gt;= 50, "50+")</f>
        <v>30-39</v>
      </c>
      <c r="AD2185">
        <v>2624</v>
      </c>
      <c r="AE2185">
        <v>0</v>
      </c>
      <c r="AF2185">
        <v>0</v>
      </c>
      <c r="AG2185">
        <v>0</v>
      </c>
      <c r="AH2185">
        <v>1</v>
      </c>
      <c r="AI2185">
        <v>0</v>
      </c>
      <c r="AJ2185" t="str" cm="1">
        <f t="array" ref="AJ218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18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85">
        <v>0</v>
      </c>
      <c r="AM2185">
        <v>0</v>
      </c>
      <c r="AN2185">
        <v>1</v>
      </c>
      <c r="AO2185">
        <v>0</v>
      </c>
      <c r="AP2185">
        <v>0</v>
      </c>
      <c r="AQ2185" t="str" cm="1">
        <f t="array" ref="AQ218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85" t="str" cm="1">
        <f t="array" ref="AR218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85">
        <v>46</v>
      </c>
      <c r="AT2185">
        <v>40</v>
      </c>
      <c r="AU2185">
        <v>0</v>
      </c>
      <c r="AV2185">
        <v>1</v>
      </c>
      <c r="AW2185" t="s">
        <v>45</v>
      </c>
      <c r="AX2185" t="s">
        <v>13</v>
      </c>
      <c r="AY2185" t="str">
        <f t="shared" si="307"/>
        <v>Store</v>
      </c>
      <c r="AZ2185">
        <v>5</v>
      </c>
      <c r="BA2185" t="s">
        <v>44</v>
      </c>
      <c r="BB2185">
        <f t="shared" si="308"/>
        <v>5</v>
      </c>
      <c r="BC2185">
        <f t="shared" si="309"/>
        <v>52</v>
      </c>
      <c r="BD2185">
        <f t="shared" si="310"/>
        <v>4</v>
      </c>
      <c r="BE2185">
        <f t="shared" si="311"/>
        <v>1</v>
      </c>
      <c r="BF2185">
        <f t="shared" si="312"/>
        <v>1</v>
      </c>
      <c r="BG2185">
        <f t="shared" si="313"/>
        <v>6</v>
      </c>
      <c r="BH2185">
        <f t="shared" si="314"/>
        <v>0</v>
      </c>
      <c r="BI2185" t="str">
        <f>VLOOKUP(BH2185,'Additional Data'!$E$1:$F$12,2,FALSE)</f>
        <v>Churned Customer</v>
      </c>
      <c r="BJ2185" t="str">
        <f>IF(G2185 &lt;= 'Additional Data'!$Q$2, "Low", IF(G2185 &lt;= 'Additional Data'!$Q$3, "Medium", "High"))</f>
        <v>Low</v>
      </c>
      <c r="BK2185" t="str">
        <f>IF(K2185 &lt;= 'Additional Data'!$V$2, "Low", IF(K2185 &lt;= 'Additional Data'!$V$3, "Medium", "High"))</f>
        <v>Medium</v>
      </c>
      <c r="BL2185" t="str">
        <f>IF(L2185 &lt;= 'Additional Data'!$AA$2, "Low", IF(L2185 &lt;= 'Additional Data'!$AA$3, "Medium", "High"))</f>
        <v>Low</v>
      </c>
      <c r="BM2185">
        <v>2184</v>
      </c>
    </row>
    <row r="2186" spans="1:65" x14ac:dyDescent="0.25">
      <c r="A2186">
        <v>82032</v>
      </c>
      <c r="B2186" t="str">
        <f>IF(A2186 &lt;= 'Additional Data'!$B$2,"Low", IF(A2186 &lt;='Additional Data'!$B$3, "Medium", "High"))</f>
        <v>High</v>
      </c>
      <c r="C2186">
        <v>0</v>
      </c>
      <c r="D2186">
        <v>0</v>
      </c>
      <c r="E2186">
        <v>54</v>
      </c>
      <c r="F2186" t="str">
        <f t="shared" si="306"/>
        <v>Mid</v>
      </c>
      <c r="G2186">
        <v>332</v>
      </c>
      <c r="H2186">
        <v>194</v>
      </c>
      <c r="I2186">
        <v>377</v>
      </c>
      <c r="J2186">
        <v>149</v>
      </c>
      <c r="K2186">
        <v>125</v>
      </c>
      <c r="L2186">
        <v>57</v>
      </c>
      <c r="M2186">
        <f>INDEX('Additional Data'!$H$2:$M$2, MATCH(MAX(G2186:L2186), G2186:L2186,0))</f>
        <v>0</v>
      </c>
      <c r="N2186">
        <v>0</v>
      </c>
      <c r="O2186">
        <v>4</v>
      </c>
      <c r="P2186">
        <v>6</v>
      </c>
      <c r="Q2186">
        <v>7</v>
      </c>
      <c r="R2186">
        <v>1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3</v>
      </c>
      <c r="Z2186">
        <v>11</v>
      </c>
      <c r="AA2186">
        <v>0</v>
      </c>
      <c r="AB2186">
        <v>72</v>
      </c>
      <c r="AC2186" t="str" cm="1">
        <f t="array" ref="AC2186">_xlfn.IFS(AB2186 &lt; 30, "&lt; 30", AB2186 &lt; 40, "30-39", AB2186 &lt; 50, "40-49", AB2186 &gt;= 50, "50+")</f>
        <v>50+</v>
      </c>
      <c r="AD2186">
        <v>2244</v>
      </c>
      <c r="AE2186">
        <v>0</v>
      </c>
      <c r="AF2186">
        <v>0</v>
      </c>
      <c r="AG2186">
        <v>0</v>
      </c>
      <c r="AH2186">
        <v>0</v>
      </c>
      <c r="AI2186">
        <v>1</v>
      </c>
      <c r="AJ2186" t="str" cm="1">
        <f t="array" ref="AJ218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Widow</v>
      </c>
      <c r="AK218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86">
        <v>0</v>
      </c>
      <c r="AM2186">
        <v>0</v>
      </c>
      <c r="AN2186">
        <v>0</v>
      </c>
      <c r="AO2186">
        <v>0</v>
      </c>
      <c r="AP2186">
        <v>1</v>
      </c>
      <c r="AQ2186" t="str" cm="1">
        <f t="array" ref="AQ218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186" t="str" cm="1">
        <f t="array" ref="AR218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86">
        <v>1177</v>
      </c>
      <c r="AT2186">
        <v>1120</v>
      </c>
      <c r="AU2186">
        <v>0</v>
      </c>
      <c r="AV2186">
        <v>0</v>
      </c>
      <c r="AW2186" t="s">
        <v>43</v>
      </c>
      <c r="AX2186" t="s">
        <v>13</v>
      </c>
      <c r="AY2186" t="str">
        <f t="shared" si="307"/>
        <v>Store</v>
      </c>
      <c r="AZ2186">
        <v>17</v>
      </c>
      <c r="BA2186" t="s">
        <v>44</v>
      </c>
      <c r="BB2186">
        <f t="shared" si="308"/>
        <v>17</v>
      </c>
      <c r="BC2186">
        <f t="shared" si="309"/>
        <v>1234</v>
      </c>
      <c r="BD2186">
        <f t="shared" si="310"/>
        <v>5</v>
      </c>
      <c r="BE2186">
        <f t="shared" si="311"/>
        <v>6</v>
      </c>
      <c r="BF2186">
        <f t="shared" si="312"/>
        <v>8</v>
      </c>
      <c r="BG2186">
        <f t="shared" si="313"/>
        <v>19</v>
      </c>
      <c r="BH2186">
        <f t="shared" si="314"/>
        <v>7</v>
      </c>
      <c r="BI2186" t="str">
        <f>VLOOKUP(BH2186,'Additional Data'!$E$1:$F$12,2,FALSE)</f>
        <v>Loyal Customer</v>
      </c>
      <c r="BJ2186" t="str">
        <f>IF(G2186 &lt;= 'Additional Data'!$Q$2, "Low", IF(G2186 &lt;= 'Additional Data'!$Q$3, "Medium", "High"))</f>
        <v>Medium</v>
      </c>
      <c r="BK2186" t="str">
        <f>IF(K2186 &lt;= 'Additional Data'!$V$2, "Low", IF(K2186 &lt;= 'Additional Data'!$V$3, "Medium", "High"))</f>
        <v>High</v>
      </c>
      <c r="BL2186" t="str">
        <f>IF(L2186 &lt;= 'Additional Data'!$AA$2, "Low", IF(L2186 &lt;= 'Additional Data'!$AA$3, "Medium", "High"))</f>
        <v>High</v>
      </c>
      <c r="BM2186">
        <v>2185</v>
      </c>
    </row>
    <row r="2187" spans="1:65" x14ac:dyDescent="0.25">
      <c r="A2187">
        <v>22775</v>
      </c>
      <c r="B2187" t="str">
        <f>IF(A2187 &lt;= 'Additional Data'!$B$2,"Low", IF(A2187 &lt;='Additional Data'!$B$3, "Medium", "High"))</f>
        <v>Low</v>
      </c>
      <c r="C2187">
        <v>1</v>
      </c>
      <c r="D2187">
        <v>0</v>
      </c>
      <c r="E2187">
        <v>40</v>
      </c>
      <c r="F2187" t="str">
        <f t="shared" si="306"/>
        <v>Mid</v>
      </c>
      <c r="G2187">
        <v>5</v>
      </c>
      <c r="H2187">
        <v>1</v>
      </c>
      <c r="I2187">
        <v>8</v>
      </c>
      <c r="J2187">
        <v>0</v>
      </c>
      <c r="K2187">
        <v>0</v>
      </c>
      <c r="L2187">
        <v>1</v>
      </c>
      <c r="M2187">
        <f>INDEX('Additional Data'!$H$2:$M$2, MATCH(MAX(G2187:L2187), G2187:L2187,0))</f>
        <v>0</v>
      </c>
      <c r="N2187">
        <v>1</v>
      </c>
      <c r="O2187">
        <v>1</v>
      </c>
      <c r="P2187">
        <v>0</v>
      </c>
      <c r="Q2187">
        <v>2</v>
      </c>
      <c r="R2187">
        <v>8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3</v>
      </c>
      <c r="Z2187">
        <v>11</v>
      </c>
      <c r="AA2187">
        <v>0</v>
      </c>
      <c r="AB2187">
        <v>42</v>
      </c>
      <c r="AC2187" t="str" cm="1">
        <f t="array" ref="AC2187">_xlfn.IFS(AB2187 &lt; 30, "&lt; 30", AB2187 &lt; 40, "30-39", AB2187 &lt; 50, "40-49", AB2187 &gt;= 50, "50+")</f>
        <v>40-49</v>
      </c>
      <c r="AD2187">
        <v>2534</v>
      </c>
      <c r="AE2187">
        <v>0</v>
      </c>
      <c r="AF2187">
        <v>0</v>
      </c>
      <c r="AG2187">
        <v>0</v>
      </c>
      <c r="AH2187">
        <v>1</v>
      </c>
      <c r="AI2187">
        <v>0</v>
      </c>
      <c r="AJ2187" t="str" cm="1">
        <f t="array" ref="AJ218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18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87">
        <v>0</v>
      </c>
      <c r="AM2187">
        <v>0</v>
      </c>
      <c r="AN2187">
        <v>1</v>
      </c>
      <c r="AO2187">
        <v>0</v>
      </c>
      <c r="AP2187">
        <v>0</v>
      </c>
      <c r="AQ2187" t="str" cm="1">
        <f t="array" ref="AQ218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87" t="str" cm="1">
        <f t="array" ref="AR218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87">
        <v>14</v>
      </c>
      <c r="AT2187">
        <v>13</v>
      </c>
      <c r="AU2187">
        <v>0</v>
      </c>
      <c r="AV2187">
        <v>1</v>
      </c>
      <c r="AW2187" t="s">
        <v>45</v>
      </c>
      <c r="AX2187" t="s">
        <v>13</v>
      </c>
      <c r="AY2187" t="str">
        <f t="shared" si="307"/>
        <v>Store</v>
      </c>
      <c r="AZ2187">
        <v>3</v>
      </c>
      <c r="BA2187" t="s">
        <v>44</v>
      </c>
      <c r="BB2187">
        <f t="shared" si="308"/>
        <v>3</v>
      </c>
      <c r="BC2187">
        <f t="shared" si="309"/>
        <v>15</v>
      </c>
      <c r="BD2187">
        <f t="shared" si="310"/>
        <v>6</v>
      </c>
      <c r="BE2187">
        <f t="shared" si="311"/>
        <v>0</v>
      </c>
      <c r="BF2187">
        <f t="shared" si="312"/>
        <v>0</v>
      </c>
      <c r="BG2187">
        <f t="shared" si="313"/>
        <v>6</v>
      </c>
      <c r="BH2187">
        <f t="shared" si="314"/>
        <v>0</v>
      </c>
      <c r="BI2187" t="str">
        <f>VLOOKUP(BH2187,'Additional Data'!$E$1:$F$12,2,FALSE)</f>
        <v>Churned Customer</v>
      </c>
      <c r="BJ2187" t="str">
        <f>IF(G2187 &lt;= 'Additional Data'!$Q$2, "Low", IF(G2187 &lt;= 'Additional Data'!$Q$3, "Medium", "High"))</f>
        <v>Low</v>
      </c>
      <c r="BK2187" t="str">
        <f>IF(K2187 &lt;= 'Additional Data'!$V$2, "Low", IF(K2187 &lt;= 'Additional Data'!$V$3, "Medium", "High"))</f>
        <v>Low</v>
      </c>
      <c r="BL2187" t="str">
        <f>IF(L2187 &lt;= 'Additional Data'!$AA$2, "Low", IF(L2187 &lt;= 'Additional Data'!$AA$3, "Medium", "High"))</f>
        <v>Low</v>
      </c>
      <c r="BM2187">
        <v>2186</v>
      </c>
    </row>
    <row r="2188" spans="1:65" x14ac:dyDescent="0.25">
      <c r="A2188">
        <v>40101</v>
      </c>
      <c r="B2188" t="str">
        <f>IF(A2188 &lt;= 'Additional Data'!$B$2,"Low", IF(A2188 &lt;='Additional Data'!$B$3, "Medium", "High"))</f>
        <v>Medium</v>
      </c>
      <c r="C2188">
        <v>1</v>
      </c>
      <c r="D2188">
        <v>0</v>
      </c>
      <c r="E2188">
        <v>73</v>
      </c>
      <c r="F2188" t="str">
        <f t="shared" si="306"/>
        <v>Old</v>
      </c>
      <c r="G2188">
        <v>171</v>
      </c>
      <c r="H2188">
        <v>3</v>
      </c>
      <c r="I2188">
        <v>129</v>
      </c>
      <c r="J2188">
        <v>26</v>
      </c>
      <c r="K2188">
        <v>24</v>
      </c>
      <c r="L2188">
        <v>62</v>
      </c>
      <c r="M2188">
        <f>INDEX('Additional Data'!$H$2:$M$2, MATCH(MAX(G2188:L2188), G2188:L2188,0))</f>
        <v>0</v>
      </c>
      <c r="N2188">
        <v>4</v>
      </c>
      <c r="O2188">
        <v>6</v>
      </c>
      <c r="P2188">
        <v>1</v>
      </c>
      <c r="Q2188">
        <v>6</v>
      </c>
      <c r="R2188">
        <v>7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3</v>
      </c>
      <c r="Z2188">
        <v>11</v>
      </c>
      <c r="AA2188">
        <v>0</v>
      </c>
      <c r="AB2188">
        <v>35</v>
      </c>
      <c r="AC2188" t="str" cm="1">
        <f t="array" ref="AC2188">_xlfn.IFS(AB2188 &lt; 30, "&lt; 30", AB2188 &lt; 40, "30-39", AB2188 &lt; 50, "40-49", AB2188 &gt;= 50, "50+")</f>
        <v>30-39</v>
      </c>
      <c r="AD2188">
        <v>2782</v>
      </c>
      <c r="AE2188">
        <v>0</v>
      </c>
      <c r="AF2188">
        <v>0</v>
      </c>
      <c r="AG2188">
        <v>0</v>
      </c>
      <c r="AH2188">
        <v>1</v>
      </c>
      <c r="AI2188">
        <v>0</v>
      </c>
      <c r="AJ2188" t="str" cm="1">
        <f t="array" ref="AJ218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18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88">
        <v>0</v>
      </c>
      <c r="AM2188">
        <v>0</v>
      </c>
      <c r="AN2188">
        <v>0</v>
      </c>
      <c r="AO2188">
        <v>1</v>
      </c>
      <c r="AP2188">
        <v>0</v>
      </c>
      <c r="AQ2188" t="str" cm="1">
        <f t="array" ref="AQ218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188" t="str" cm="1">
        <f t="array" ref="AR218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88">
        <v>353</v>
      </c>
      <c r="AT2188">
        <v>291</v>
      </c>
      <c r="AU2188">
        <v>0</v>
      </c>
      <c r="AV2188">
        <v>1</v>
      </c>
      <c r="AW2188" t="s">
        <v>46</v>
      </c>
      <c r="AX2188" t="s">
        <v>11</v>
      </c>
      <c r="AY2188" t="str">
        <f t="shared" si="307"/>
        <v>Web</v>
      </c>
      <c r="AZ2188">
        <v>13</v>
      </c>
      <c r="BA2188" t="s">
        <v>44</v>
      </c>
      <c r="BB2188">
        <f t="shared" si="308"/>
        <v>13</v>
      </c>
      <c r="BC2188">
        <f t="shared" si="309"/>
        <v>415</v>
      </c>
      <c r="BD2188">
        <f t="shared" si="310"/>
        <v>3.0000000000000004</v>
      </c>
      <c r="BE2188">
        <f t="shared" si="311"/>
        <v>5</v>
      </c>
      <c r="BF2188">
        <f t="shared" si="312"/>
        <v>5</v>
      </c>
      <c r="BG2188">
        <f t="shared" si="313"/>
        <v>13</v>
      </c>
      <c r="BH2188">
        <f t="shared" si="314"/>
        <v>3</v>
      </c>
      <c r="BI2188" t="str">
        <f>VLOOKUP(BH2188,'Additional Data'!$E$1:$F$12,2,FALSE)</f>
        <v>At Risk</v>
      </c>
      <c r="BJ2188" t="str">
        <f>IF(G2188 &lt;= 'Additional Data'!$Q$2, "Low", IF(G2188 &lt;= 'Additional Data'!$Q$3, "Medium", "High"))</f>
        <v>Medium</v>
      </c>
      <c r="BK2188" t="str">
        <f>IF(K2188 &lt;= 'Additional Data'!$V$2, "Low", IF(K2188 &lt;= 'Additional Data'!$V$3, "Medium", "High"))</f>
        <v>Medium</v>
      </c>
      <c r="BL2188" t="str">
        <f>IF(L2188 &lt;= 'Additional Data'!$AA$2, "Low", IF(L2188 &lt;= 'Additional Data'!$AA$3, "Medium", "High"))</f>
        <v>High</v>
      </c>
      <c r="BM2188">
        <v>2187</v>
      </c>
    </row>
    <row r="2189" spans="1:65" x14ac:dyDescent="0.25">
      <c r="A2189">
        <v>58025</v>
      </c>
      <c r="B2189" t="str">
        <f>IF(A2189 &lt;= 'Additional Data'!$B$2,"Low", IF(A2189 &lt;='Additional Data'!$B$3, "Medium", "High"))</f>
        <v>Medium</v>
      </c>
      <c r="C2189">
        <v>0</v>
      </c>
      <c r="D2189">
        <v>1</v>
      </c>
      <c r="E2189">
        <v>81</v>
      </c>
      <c r="F2189" t="str">
        <f t="shared" si="306"/>
        <v>Old</v>
      </c>
      <c r="G2189">
        <v>270</v>
      </c>
      <c r="H2189">
        <v>31</v>
      </c>
      <c r="I2189">
        <v>88</v>
      </c>
      <c r="J2189">
        <v>11</v>
      </c>
      <c r="K2189">
        <v>48</v>
      </c>
      <c r="L2189">
        <v>22</v>
      </c>
      <c r="M2189">
        <f>INDEX('Additional Data'!$H$2:$M$2, MATCH(MAX(G2189:L2189), G2189:L2189,0))</f>
        <v>0</v>
      </c>
      <c r="N2189">
        <v>3</v>
      </c>
      <c r="O2189">
        <v>3</v>
      </c>
      <c r="P2189">
        <v>2</v>
      </c>
      <c r="Q2189">
        <v>10</v>
      </c>
      <c r="R2189">
        <v>4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3</v>
      </c>
      <c r="Z2189">
        <v>11</v>
      </c>
      <c r="AA2189">
        <v>0</v>
      </c>
      <c r="AB2189">
        <v>41</v>
      </c>
      <c r="AC2189" t="str" cm="1">
        <f t="array" ref="AC2189">_xlfn.IFS(AB2189 &lt; 30, "&lt; 30", AB2189 &lt; 40, "30-39", AB2189 &lt; 50, "40-49", AB2189 &gt;= 50, "50+")</f>
        <v>40-49</v>
      </c>
      <c r="AD2189">
        <v>2374</v>
      </c>
      <c r="AE2189">
        <v>0</v>
      </c>
      <c r="AF2189">
        <v>1</v>
      </c>
      <c r="AG2189">
        <v>0</v>
      </c>
      <c r="AH2189">
        <v>0</v>
      </c>
      <c r="AI2189">
        <v>0</v>
      </c>
      <c r="AJ2189" t="str" cm="1">
        <f t="array" ref="AJ218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8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89">
        <v>0</v>
      </c>
      <c r="AM2189">
        <v>0</v>
      </c>
      <c r="AN2189">
        <v>1</v>
      </c>
      <c r="AO2189">
        <v>0</v>
      </c>
      <c r="AP2189">
        <v>0</v>
      </c>
      <c r="AQ2189" t="str" cm="1">
        <f t="array" ref="AQ218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89" t="str" cm="1">
        <f t="array" ref="AR218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89">
        <v>448</v>
      </c>
      <c r="AT2189">
        <v>426</v>
      </c>
      <c r="AU2189">
        <v>0</v>
      </c>
      <c r="AV2189">
        <v>1</v>
      </c>
      <c r="AW2189" t="s">
        <v>46</v>
      </c>
      <c r="AX2189" t="s">
        <v>13</v>
      </c>
      <c r="AY2189" t="str">
        <f t="shared" si="307"/>
        <v>Store</v>
      </c>
      <c r="AZ2189">
        <v>15</v>
      </c>
      <c r="BA2189" t="s">
        <v>44</v>
      </c>
      <c r="BB2189">
        <f t="shared" si="308"/>
        <v>15</v>
      </c>
      <c r="BC2189">
        <f t="shared" si="309"/>
        <v>470</v>
      </c>
      <c r="BD2189">
        <f t="shared" si="310"/>
        <v>1.9999999999999996</v>
      </c>
      <c r="BE2189">
        <f t="shared" si="311"/>
        <v>5</v>
      </c>
      <c r="BF2189">
        <f t="shared" si="312"/>
        <v>5</v>
      </c>
      <c r="BG2189">
        <f t="shared" si="313"/>
        <v>12</v>
      </c>
      <c r="BH2189">
        <f t="shared" si="314"/>
        <v>3</v>
      </c>
      <c r="BI2189" t="str">
        <f>VLOOKUP(BH2189,'Additional Data'!$E$1:$F$12,2,FALSE)</f>
        <v>At Risk</v>
      </c>
      <c r="BJ2189" t="str">
        <f>IF(G2189 &lt;= 'Additional Data'!$Q$2, "Low", IF(G2189 &lt;= 'Additional Data'!$Q$3, "Medium", "High"))</f>
        <v>Medium</v>
      </c>
      <c r="BK2189" t="str">
        <f>IF(K2189 &lt;= 'Additional Data'!$V$2, "Low", IF(K2189 &lt;= 'Additional Data'!$V$3, "Medium", "High"))</f>
        <v>High</v>
      </c>
      <c r="BL2189" t="str">
        <f>IF(L2189 &lt;= 'Additional Data'!$AA$2, "Low", IF(L2189 &lt;= 'Additional Data'!$AA$3, "Medium", "High"))</f>
        <v>Medium</v>
      </c>
      <c r="BM2189">
        <v>2188</v>
      </c>
    </row>
    <row r="2190" spans="1:65" x14ac:dyDescent="0.25">
      <c r="A2190">
        <v>75777</v>
      </c>
      <c r="B2190" t="str">
        <f>IF(A2190 &lt;= 'Additional Data'!$B$2,"Low", IF(A2190 &lt;='Additional Data'!$B$3, "Medium", "High"))</f>
        <v>High</v>
      </c>
      <c r="C2190">
        <v>0</v>
      </c>
      <c r="D2190">
        <v>0</v>
      </c>
      <c r="E2190">
        <v>12</v>
      </c>
      <c r="F2190" t="str">
        <f t="shared" si="306"/>
        <v>Recent</v>
      </c>
      <c r="G2190">
        <v>712</v>
      </c>
      <c r="H2190">
        <v>26</v>
      </c>
      <c r="I2190">
        <v>538</v>
      </c>
      <c r="J2190">
        <v>69</v>
      </c>
      <c r="K2190">
        <v>13</v>
      </c>
      <c r="L2190">
        <v>80</v>
      </c>
      <c r="M2190">
        <f>INDEX('Additional Data'!$H$2:$M$2, MATCH(MAX(G2190:L2190), G2190:L2190,0))</f>
        <v>0</v>
      </c>
      <c r="N2190">
        <v>1</v>
      </c>
      <c r="O2190">
        <v>3</v>
      </c>
      <c r="P2190">
        <v>6</v>
      </c>
      <c r="Q2190">
        <v>11</v>
      </c>
      <c r="R2190">
        <v>1</v>
      </c>
      <c r="S2190">
        <v>0</v>
      </c>
      <c r="T2190">
        <v>1</v>
      </c>
      <c r="U2190">
        <v>1</v>
      </c>
      <c r="V2190">
        <v>0</v>
      </c>
      <c r="W2190">
        <v>0</v>
      </c>
      <c r="X2190">
        <v>0</v>
      </c>
      <c r="Y2190">
        <v>3</v>
      </c>
      <c r="Z2190">
        <v>11</v>
      </c>
      <c r="AA2190">
        <v>1</v>
      </c>
      <c r="AB2190">
        <v>38</v>
      </c>
      <c r="AC2190" t="str" cm="1">
        <f t="array" ref="AC2190">_xlfn.IFS(AB2190 &lt; 30, "&lt; 30", AB2190 &lt; 40, "30-39", AB2190 &lt; 50, "40-49", AB2190 &gt;= 50, "50+")</f>
        <v>30-39</v>
      </c>
      <c r="AD2190">
        <v>2519</v>
      </c>
      <c r="AE2190">
        <v>0</v>
      </c>
      <c r="AF2190">
        <v>0</v>
      </c>
      <c r="AG2190">
        <v>1</v>
      </c>
      <c r="AH2190">
        <v>0</v>
      </c>
      <c r="AI2190">
        <v>0</v>
      </c>
      <c r="AJ2190" t="str" cm="1">
        <f t="array" ref="AJ219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19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90">
        <v>0</v>
      </c>
      <c r="AM2190">
        <v>0</v>
      </c>
      <c r="AN2190">
        <v>0</v>
      </c>
      <c r="AO2190">
        <v>1</v>
      </c>
      <c r="AP2190">
        <v>0</v>
      </c>
      <c r="AQ2190" t="str" cm="1">
        <f t="array" ref="AQ219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190" t="str" cm="1">
        <f t="array" ref="AR219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90">
        <v>1358</v>
      </c>
      <c r="AT2190">
        <v>1278</v>
      </c>
      <c r="AU2190">
        <v>2</v>
      </c>
      <c r="AV2190">
        <v>0</v>
      </c>
      <c r="AW2190" t="s">
        <v>43</v>
      </c>
      <c r="AX2190" t="s">
        <v>13</v>
      </c>
      <c r="AY2190" t="str">
        <f t="shared" si="307"/>
        <v>Store</v>
      </c>
      <c r="AZ2190">
        <v>20</v>
      </c>
      <c r="BA2190" t="s">
        <v>48</v>
      </c>
      <c r="BB2190">
        <f t="shared" si="308"/>
        <v>20</v>
      </c>
      <c r="BC2190">
        <f t="shared" si="309"/>
        <v>1438</v>
      </c>
      <c r="BD2190">
        <f t="shared" si="310"/>
        <v>9</v>
      </c>
      <c r="BE2190">
        <f t="shared" si="311"/>
        <v>7</v>
      </c>
      <c r="BF2190">
        <f t="shared" si="312"/>
        <v>8</v>
      </c>
      <c r="BG2190">
        <f t="shared" si="313"/>
        <v>24</v>
      </c>
      <c r="BH2190">
        <f t="shared" si="314"/>
        <v>9</v>
      </c>
      <c r="BI2190" t="str">
        <f>VLOOKUP(BH2190,'Additional Data'!$E$1:$F$12,2,FALSE)</f>
        <v>Top Customer</v>
      </c>
      <c r="BJ2190" t="str">
        <f>IF(G2190 &lt;= 'Additional Data'!$Q$2, "Low", IF(G2190 &lt;= 'Additional Data'!$Q$3, "Medium", "High"))</f>
        <v>High</v>
      </c>
      <c r="BK2190" t="str">
        <f>IF(K2190 &lt;= 'Additional Data'!$V$2, "Low", IF(K2190 &lt;= 'Additional Data'!$V$3, "Medium", "High"))</f>
        <v>Medium</v>
      </c>
      <c r="BL2190" t="str">
        <f>IF(L2190 &lt;= 'Additional Data'!$AA$2, "Low", IF(L2190 &lt;= 'Additional Data'!$AA$3, "Medium", "High"))</f>
        <v>High</v>
      </c>
      <c r="BM2190">
        <v>2189</v>
      </c>
    </row>
    <row r="2191" spans="1:65" x14ac:dyDescent="0.25">
      <c r="A2191">
        <v>7500</v>
      </c>
      <c r="B2191" t="str">
        <f>IF(A2191 &lt;= 'Additional Data'!$B$2,"Low", IF(A2191 &lt;='Additional Data'!$B$3, "Medium", "High"))</f>
        <v>Low</v>
      </c>
      <c r="C2191">
        <v>1</v>
      </c>
      <c r="D2191">
        <v>0</v>
      </c>
      <c r="E2191">
        <v>7</v>
      </c>
      <c r="F2191" t="str">
        <f t="shared" si="306"/>
        <v>Very Recent</v>
      </c>
      <c r="G2191">
        <v>2</v>
      </c>
      <c r="H2191">
        <v>8</v>
      </c>
      <c r="I2191">
        <v>11</v>
      </c>
      <c r="J2191">
        <v>3</v>
      </c>
      <c r="K2191">
        <v>8</v>
      </c>
      <c r="L2191">
        <v>21</v>
      </c>
      <c r="M2191">
        <f>INDEX('Additional Data'!$H$2:$M$2, MATCH(MAX(G2191:L2191), G2191:L2191,0))</f>
        <v>0</v>
      </c>
      <c r="N2191">
        <v>4</v>
      </c>
      <c r="O2191">
        <v>3</v>
      </c>
      <c r="P2191">
        <v>2</v>
      </c>
      <c r="Q2191">
        <v>2</v>
      </c>
      <c r="R2191">
        <v>7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3</v>
      </c>
      <c r="Z2191">
        <v>11</v>
      </c>
      <c r="AA2191">
        <v>0</v>
      </c>
      <c r="AB2191">
        <v>41</v>
      </c>
      <c r="AC2191" t="str" cm="1">
        <f t="array" ref="AC2191">_xlfn.IFS(AB2191 &lt; 30, "&lt; 30", AB2191 &lt; 40, "30-39", AB2191 &lt; 50, "40-49", AB2191 &gt;= 50, "50+")</f>
        <v>40-49</v>
      </c>
      <c r="AD2191">
        <v>2577</v>
      </c>
      <c r="AE2191">
        <v>0</v>
      </c>
      <c r="AF2191">
        <v>0</v>
      </c>
      <c r="AG2191">
        <v>0</v>
      </c>
      <c r="AH2191">
        <v>1</v>
      </c>
      <c r="AI2191">
        <v>0</v>
      </c>
      <c r="AJ2191" t="str" cm="1">
        <f t="array" ref="AJ219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19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91">
        <v>1</v>
      </c>
      <c r="AM2191">
        <v>0</v>
      </c>
      <c r="AN2191">
        <v>0</v>
      </c>
      <c r="AO2191">
        <v>0</v>
      </c>
      <c r="AP2191">
        <v>0</v>
      </c>
      <c r="AQ2191" t="str" cm="1">
        <f t="array" ref="AQ219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2n Cycle</v>
      </c>
      <c r="AR2191" t="str" cm="1">
        <f t="array" ref="AR219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Undergraduate</v>
      </c>
      <c r="AS2191">
        <v>32</v>
      </c>
      <c r="AT2191">
        <v>11</v>
      </c>
      <c r="AU2191">
        <v>0</v>
      </c>
      <c r="AV2191">
        <v>1</v>
      </c>
      <c r="AW2191" t="s">
        <v>45</v>
      </c>
      <c r="AX2191" t="s">
        <v>11</v>
      </c>
      <c r="AY2191" t="str">
        <f t="shared" si="307"/>
        <v>Web</v>
      </c>
      <c r="AZ2191">
        <v>7</v>
      </c>
      <c r="BA2191" t="s">
        <v>44</v>
      </c>
      <c r="BB2191">
        <f t="shared" si="308"/>
        <v>7</v>
      </c>
      <c r="BC2191">
        <f t="shared" si="309"/>
        <v>53</v>
      </c>
      <c r="BD2191">
        <f t="shared" si="310"/>
        <v>10</v>
      </c>
      <c r="BE2191">
        <f t="shared" si="311"/>
        <v>3</v>
      </c>
      <c r="BF2191">
        <f t="shared" si="312"/>
        <v>1</v>
      </c>
      <c r="BG2191">
        <f t="shared" si="313"/>
        <v>14</v>
      </c>
      <c r="BH2191">
        <f t="shared" si="314"/>
        <v>4</v>
      </c>
      <c r="BI2191" t="str">
        <f>VLOOKUP(BH2191,'Additional Data'!$E$1:$F$12,2,FALSE)</f>
        <v>At Risk</v>
      </c>
      <c r="BJ2191" t="str">
        <f>IF(G2191 &lt;= 'Additional Data'!$Q$2, "Low", IF(G2191 &lt;= 'Additional Data'!$Q$3, "Medium", "High"))</f>
        <v>Low</v>
      </c>
      <c r="BK2191" t="str">
        <f>IF(K2191 &lt;= 'Additional Data'!$V$2, "Low", IF(K2191 &lt;= 'Additional Data'!$V$3, "Medium", "High"))</f>
        <v>Medium</v>
      </c>
      <c r="BL2191" t="str">
        <f>IF(L2191 &lt;= 'Additional Data'!$AA$2, "Low", IF(L2191 &lt;= 'Additional Data'!$AA$3, "Medium", "High"))</f>
        <v>Medium</v>
      </c>
      <c r="BM2191">
        <v>2190</v>
      </c>
    </row>
    <row r="2192" spans="1:65" x14ac:dyDescent="0.25">
      <c r="A2192">
        <v>33562</v>
      </c>
      <c r="B2192" t="str">
        <f>IF(A2192 &lt;= 'Additional Data'!$B$2,"Low", IF(A2192 &lt;='Additional Data'!$B$3, "Medium", "High"))</f>
        <v>Low</v>
      </c>
      <c r="C2192">
        <v>1</v>
      </c>
      <c r="D2192">
        <v>2</v>
      </c>
      <c r="E2192">
        <v>33</v>
      </c>
      <c r="F2192" t="str">
        <f t="shared" si="306"/>
        <v>Mid</v>
      </c>
      <c r="G2192">
        <v>21</v>
      </c>
      <c r="H2192">
        <v>12</v>
      </c>
      <c r="I2192">
        <v>12</v>
      </c>
      <c r="J2192">
        <v>0</v>
      </c>
      <c r="K2192">
        <v>3</v>
      </c>
      <c r="L2192">
        <v>3</v>
      </c>
      <c r="M2192">
        <f>INDEX('Additional Data'!$H$2:$M$2, MATCH(MAX(G2192:L2192), G2192:L2192,0))</f>
        <v>0</v>
      </c>
      <c r="N2192">
        <v>3</v>
      </c>
      <c r="O2192">
        <v>2</v>
      </c>
      <c r="P2192">
        <v>0</v>
      </c>
      <c r="Q2192">
        <v>4</v>
      </c>
      <c r="R2192">
        <v>4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3</v>
      </c>
      <c r="Z2192">
        <v>11</v>
      </c>
      <c r="AA2192">
        <v>0</v>
      </c>
      <c r="AB2192">
        <v>57</v>
      </c>
      <c r="AC2192" t="str" cm="1">
        <f t="array" ref="AC2192">_xlfn.IFS(AB2192 &lt; 30, "&lt; 30", AB2192 &lt; 40, "30-39", AB2192 &lt; 50, "40-49", AB2192 &gt;= 50, "50+")</f>
        <v>50+</v>
      </c>
      <c r="AD2192">
        <v>2163</v>
      </c>
      <c r="AE2192">
        <v>0</v>
      </c>
      <c r="AF2192">
        <v>1</v>
      </c>
      <c r="AG2192">
        <v>0</v>
      </c>
      <c r="AH2192">
        <v>0</v>
      </c>
      <c r="AI2192">
        <v>0</v>
      </c>
      <c r="AJ2192" t="str" cm="1">
        <f t="array" ref="AJ219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9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92">
        <v>0</v>
      </c>
      <c r="AM2192">
        <v>0</v>
      </c>
      <c r="AN2192">
        <v>0</v>
      </c>
      <c r="AO2192">
        <v>1</v>
      </c>
      <c r="AP2192">
        <v>0</v>
      </c>
      <c r="AQ2192" t="str" cm="1">
        <f t="array" ref="AQ219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192" t="str" cm="1">
        <f t="array" ref="AR219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92">
        <v>48</v>
      </c>
      <c r="AT2192">
        <v>45</v>
      </c>
      <c r="AU2192">
        <v>0</v>
      </c>
      <c r="AV2192">
        <v>3</v>
      </c>
      <c r="AW2192" t="s">
        <v>45</v>
      </c>
      <c r="AX2192" t="s">
        <v>13</v>
      </c>
      <c r="AY2192" t="str">
        <f t="shared" si="307"/>
        <v>Store</v>
      </c>
      <c r="AZ2192">
        <v>6</v>
      </c>
      <c r="BA2192" t="s">
        <v>44</v>
      </c>
      <c r="BB2192">
        <f t="shared" si="308"/>
        <v>6</v>
      </c>
      <c r="BC2192">
        <f t="shared" si="309"/>
        <v>51</v>
      </c>
      <c r="BD2192">
        <f t="shared" si="310"/>
        <v>7</v>
      </c>
      <c r="BE2192">
        <f t="shared" si="311"/>
        <v>2</v>
      </c>
      <c r="BF2192">
        <f t="shared" si="312"/>
        <v>1</v>
      </c>
      <c r="BG2192">
        <f t="shared" si="313"/>
        <v>10</v>
      </c>
      <c r="BH2192">
        <f t="shared" si="314"/>
        <v>2</v>
      </c>
      <c r="BI2192" t="str">
        <f>VLOOKUP(BH2192,'Additional Data'!$E$1:$F$12,2,FALSE)</f>
        <v>Churned Customer</v>
      </c>
      <c r="BJ2192" t="str">
        <f>IF(G2192 &lt;= 'Additional Data'!$Q$2, "Low", IF(G2192 &lt;= 'Additional Data'!$Q$3, "Medium", "High"))</f>
        <v>Low</v>
      </c>
      <c r="BK2192" t="str">
        <f>IF(K2192 &lt;= 'Additional Data'!$V$2, "Low", IF(K2192 &lt;= 'Additional Data'!$V$3, "Medium", "High"))</f>
        <v>Medium</v>
      </c>
      <c r="BL2192" t="str">
        <f>IF(L2192 &lt;= 'Additional Data'!$AA$2, "Low", IF(L2192 &lt;= 'Additional Data'!$AA$3, "Medium", "High"))</f>
        <v>Low</v>
      </c>
      <c r="BM2192">
        <v>2191</v>
      </c>
    </row>
    <row r="2193" spans="1:65" x14ac:dyDescent="0.25">
      <c r="A2193">
        <v>57642</v>
      </c>
      <c r="B2193" t="str">
        <f>IF(A2193 &lt;= 'Additional Data'!$B$2,"Low", IF(A2193 &lt;='Additional Data'!$B$3, "Medium", "High"))</f>
        <v>Medium</v>
      </c>
      <c r="C2193">
        <v>0</v>
      </c>
      <c r="D2193">
        <v>1</v>
      </c>
      <c r="E2193">
        <v>24</v>
      </c>
      <c r="F2193" t="str">
        <f t="shared" si="306"/>
        <v>Recent</v>
      </c>
      <c r="G2193">
        <v>580</v>
      </c>
      <c r="H2193">
        <v>6</v>
      </c>
      <c r="I2193">
        <v>58</v>
      </c>
      <c r="J2193">
        <v>8</v>
      </c>
      <c r="K2193">
        <v>0</v>
      </c>
      <c r="L2193">
        <v>27</v>
      </c>
      <c r="M2193">
        <f>INDEX('Additional Data'!$H$2:$M$2, MATCH(MAX(G2193:L2193), G2193:L2193,0))</f>
        <v>0</v>
      </c>
      <c r="N2193">
        <v>3</v>
      </c>
      <c r="O2193">
        <v>7</v>
      </c>
      <c r="P2193">
        <v>6</v>
      </c>
      <c r="Q2193">
        <v>6</v>
      </c>
      <c r="R2193">
        <v>4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3</v>
      </c>
      <c r="Z2193">
        <v>11</v>
      </c>
      <c r="AA2193">
        <v>0</v>
      </c>
      <c r="AB2193">
        <v>50</v>
      </c>
      <c r="AC2193" t="str" cm="1">
        <f t="array" ref="AC2193">_xlfn.IFS(AB2193 &lt; 30, "&lt; 30", AB2193 &lt; 40, "30-39", AB2193 &lt; 50, "40-49", AB2193 &gt;= 50, "50+")</f>
        <v>50+</v>
      </c>
      <c r="AD2193">
        <v>2330</v>
      </c>
      <c r="AE2193">
        <v>0</v>
      </c>
      <c r="AF2193">
        <v>0</v>
      </c>
      <c r="AG2193">
        <v>1</v>
      </c>
      <c r="AH2193">
        <v>0</v>
      </c>
      <c r="AI2193">
        <v>0</v>
      </c>
      <c r="AJ2193" t="str" cm="1">
        <f t="array" ref="AJ219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19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93">
        <v>0</v>
      </c>
      <c r="AM2193">
        <v>0</v>
      </c>
      <c r="AN2193">
        <v>0</v>
      </c>
      <c r="AO2193">
        <v>0</v>
      </c>
      <c r="AP2193">
        <v>1</v>
      </c>
      <c r="AQ2193" t="str" cm="1">
        <f t="array" ref="AQ219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193" t="str" cm="1">
        <f t="array" ref="AR219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93">
        <v>652</v>
      </c>
      <c r="AT2193">
        <v>625</v>
      </c>
      <c r="AU2193">
        <v>1</v>
      </c>
      <c r="AV2193">
        <v>1</v>
      </c>
      <c r="AW2193" t="s">
        <v>46</v>
      </c>
      <c r="AX2193" t="s">
        <v>11</v>
      </c>
      <c r="AY2193" t="str">
        <f t="shared" si="307"/>
        <v>Web</v>
      </c>
      <c r="AZ2193">
        <v>19</v>
      </c>
      <c r="BA2193" t="s">
        <v>48</v>
      </c>
      <c r="BB2193">
        <f t="shared" si="308"/>
        <v>19</v>
      </c>
      <c r="BC2193">
        <f t="shared" si="309"/>
        <v>679</v>
      </c>
      <c r="BD2193">
        <f t="shared" si="310"/>
        <v>8</v>
      </c>
      <c r="BE2193">
        <f t="shared" si="311"/>
        <v>7</v>
      </c>
      <c r="BF2193">
        <f t="shared" si="312"/>
        <v>6</v>
      </c>
      <c r="BG2193">
        <f t="shared" si="313"/>
        <v>21</v>
      </c>
      <c r="BH2193">
        <f t="shared" si="314"/>
        <v>8</v>
      </c>
      <c r="BI2193" t="str">
        <f>VLOOKUP(BH2193,'Additional Data'!$E$1:$F$12,2,FALSE)</f>
        <v>Top Customer</v>
      </c>
      <c r="BJ2193" t="str">
        <f>IF(G2193 &lt;= 'Additional Data'!$Q$2, "Low", IF(G2193 &lt;= 'Additional Data'!$Q$3, "Medium", "High"))</f>
        <v>High</v>
      </c>
      <c r="BK2193" t="str">
        <f>IF(K2193 &lt;= 'Additional Data'!$V$2, "Low", IF(K2193 &lt;= 'Additional Data'!$V$3, "Medium", "High"))</f>
        <v>Low</v>
      </c>
      <c r="BL2193" t="str">
        <f>IF(L2193 &lt;= 'Additional Data'!$AA$2, "Low", IF(L2193 &lt;= 'Additional Data'!$AA$3, "Medium", "High"))</f>
        <v>Medium</v>
      </c>
      <c r="BM2193">
        <v>2192</v>
      </c>
    </row>
    <row r="2194" spans="1:65" x14ac:dyDescent="0.25">
      <c r="A2194">
        <v>58554</v>
      </c>
      <c r="B2194" t="str">
        <f>IF(A2194 &lt;= 'Additional Data'!$B$2,"Low", IF(A2194 &lt;='Additional Data'!$B$3, "Medium", "High"))</f>
        <v>Medium</v>
      </c>
      <c r="C2194">
        <v>1</v>
      </c>
      <c r="D2194">
        <v>1</v>
      </c>
      <c r="E2194">
        <v>55</v>
      </c>
      <c r="F2194" t="str">
        <f t="shared" si="306"/>
        <v>Mid</v>
      </c>
      <c r="G2194">
        <v>368</v>
      </c>
      <c r="H2194">
        <v>24</v>
      </c>
      <c r="I2194">
        <v>68</v>
      </c>
      <c r="J2194">
        <v>38</v>
      </c>
      <c r="K2194">
        <v>0</v>
      </c>
      <c r="L2194">
        <v>88</v>
      </c>
      <c r="M2194">
        <f>INDEX('Additional Data'!$H$2:$M$2, MATCH(MAX(G2194:L2194), G2194:L2194,0))</f>
        <v>0</v>
      </c>
      <c r="N2194">
        <v>6</v>
      </c>
      <c r="O2194">
        <v>8</v>
      </c>
      <c r="P2194">
        <v>2</v>
      </c>
      <c r="Q2194">
        <v>6</v>
      </c>
      <c r="R2194">
        <v>7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3</v>
      </c>
      <c r="Z2194">
        <v>11</v>
      </c>
      <c r="AA2194">
        <v>0</v>
      </c>
      <c r="AB2194">
        <v>52</v>
      </c>
      <c r="AC2194" t="str" cm="1">
        <f t="array" ref="AC2194">_xlfn.IFS(AB2194 &lt; 30, "&lt; 30", AB2194 &lt; 40, "30-39", AB2194 &lt; 50, "40-49", AB2194 &gt;= 50, "50+")</f>
        <v>50+</v>
      </c>
      <c r="AD2194">
        <v>2800</v>
      </c>
      <c r="AE2194">
        <v>0</v>
      </c>
      <c r="AF2194">
        <v>0</v>
      </c>
      <c r="AG2194">
        <v>0</v>
      </c>
      <c r="AH2194">
        <v>1</v>
      </c>
      <c r="AI2194">
        <v>0</v>
      </c>
      <c r="AJ2194" t="str" cm="1">
        <f t="array" ref="AJ219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19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94">
        <v>0</v>
      </c>
      <c r="AM2194">
        <v>0</v>
      </c>
      <c r="AN2194">
        <v>1</v>
      </c>
      <c r="AO2194">
        <v>0</v>
      </c>
      <c r="AP2194">
        <v>0</v>
      </c>
      <c r="AQ2194" t="str" cm="1">
        <f t="array" ref="AQ219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94" t="str" cm="1">
        <f t="array" ref="AR219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94">
        <v>498</v>
      </c>
      <c r="AT2194">
        <v>410</v>
      </c>
      <c r="AU2194">
        <v>0</v>
      </c>
      <c r="AV2194">
        <v>2</v>
      </c>
      <c r="AW2194" t="s">
        <v>46</v>
      </c>
      <c r="AX2194" t="s">
        <v>11</v>
      </c>
      <c r="AY2194" t="str">
        <f t="shared" si="307"/>
        <v>Web</v>
      </c>
      <c r="AZ2194">
        <v>16</v>
      </c>
      <c r="BA2194" t="s">
        <v>44</v>
      </c>
      <c r="BB2194">
        <f t="shared" si="308"/>
        <v>16</v>
      </c>
      <c r="BC2194">
        <f t="shared" si="309"/>
        <v>586</v>
      </c>
      <c r="BD2194">
        <f t="shared" si="310"/>
        <v>5</v>
      </c>
      <c r="BE2194">
        <f t="shared" si="311"/>
        <v>6</v>
      </c>
      <c r="BF2194">
        <f t="shared" si="312"/>
        <v>5</v>
      </c>
      <c r="BG2194">
        <f t="shared" si="313"/>
        <v>16</v>
      </c>
      <c r="BH2194">
        <f t="shared" si="314"/>
        <v>5</v>
      </c>
      <c r="BI2194" t="str">
        <f>VLOOKUP(BH2194,'Additional Data'!$E$1:$F$12,2,FALSE)</f>
        <v>Loyal Customer</v>
      </c>
      <c r="BJ2194" t="str">
        <f>IF(G2194 &lt;= 'Additional Data'!$Q$2, "Low", IF(G2194 &lt;= 'Additional Data'!$Q$3, "Medium", "High"))</f>
        <v>Medium</v>
      </c>
      <c r="BK2194" t="str">
        <f>IF(K2194 &lt;= 'Additional Data'!$V$2, "Low", IF(K2194 &lt;= 'Additional Data'!$V$3, "Medium", "High"))</f>
        <v>Low</v>
      </c>
      <c r="BL2194" t="str">
        <f>IF(L2194 &lt;= 'Additional Data'!$AA$2, "Low", IF(L2194 &lt;= 'Additional Data'!$AA$3, "Medium", "High"))</f>
        <v>High</v>
      </c>
      <c r="BM2194">
        <v>2193</v>
      </c>
    </row>
    <row r="2195" spans="1:65" x14ac:dyDescent="0.25">
      <c r="A2195">
        <v>63777</v>
      </c>
      <c r="B2195" t="str">
        <f>IF(A2195 &lt;= 'Additional Data'!$B$2,"Low", IF(A2195 &lt;='Additional Data'!$B$3, "Medium", "High"))</f>
        <v>Medium</v>
      </c>
      <c r="C2195">
        <v>1</v>
      </c>
      <c r="D2195">
        <v>1</v>
      </c>
      <c r="E2195">
        <v>87</v>
      </c>
      <c r="F2195" t="str">
        <f t="shared" si="306"/>
        <v>Old</v>
      </c>
      <c r="G2195">
        <v>457</v>
      </c>
      <c r="H2195">
        <v>5</v>
      </c>
      <c r="I2195">
        <v>106</v>
      </c>
      <c r="J2195">
        <v>15</v>
      </c>
      <c r="K2195">
        <v>17</v>
      </c>
      <c r="L2195">
        <v>53</v>
      </c>
      <c r="M2195">
        <f>INDEX('Additional Data'!$H$2:$M$2, MATCH(MAX(G2195:L2195), G2195:L2195,0))</f>
        <v>0</v>
      </c>
      <c r="N2195">
        <v>8</v>
      </c>
      <c r="O2195">
        <v>11</v>
      </c>
      <c r="P2195">
        <v>1</v>
      </c>
      <c r="Q2195">
        <v>6</v>
      </c>
      <c r="R2195">
        <v>8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3</v>
      </c>
      <c r="Z2195">
        <v>11</v>
      </c>
      <c r="AA2195">
        <v>0</v>
      </c>
      <c r="AB2195">
        <v>41</v>
      </c>
      <c r="AC2195" t="str" cm="1">
        <f t="array" ref="AC2195">_xlfn.IFS(AB2195 &lt; 30, "&lt; 30", AB2195 &lt; 40, "30-39", AB2195 &lt; 50, "40-49", AB2195 &gt;= 50, "50+")</f>
        <v>40-49</v>
      </c>
      <c r="AD2195">
        <v>2621</v>
      </c>
      <c r="AE2195">
        <v>0</v>
      </c>
      <c r="AF2195">
        <v>1</v>
      </c>
      <c r="AG2195">
        <v>0</v>
      </c>
      <c r="AH2195">
        <v>0</v>
      </c>
      <c r="AI2195">
        <v>0</v>
      </c>
      <c r="AJ2195" t="str" cm="1">
        <f t="array" ref="AJ219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9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95">
        <v>0</v>
      </c>
      <c r="AM2195">
        <v>0</v>
      </c>
      <c r="AN2195">
        <v>1</v>
      </c>
      <c r="AO2195">
        <v>0</v>
      </c>
      <c r="AP2195">
        <v>0</v>
      </c>
      <c r="AQ2195" t="str" cm="1">
        <f t="array" ref="AQ219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95" t="str" cm="1">
        <f t="array" ref="AR219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95">
        <v>600</v>
      </c>
      <c r="AT2195">
        <v>547</v>
      </c>
      <c r="AU2195">
        <v>0</v>
      </c>
      <c r="AV2195">
        <v>2</v>
      </c>
      <c r="AW2195" t="s">
        <v>46</v>
      </c>
      <c r="AX2195" t="s">
        <v>11</v>
      </c>
      <c r="AY2195" t="str">
        <f t="shared" si="307"/>
        <v>Web</v>
      </c>
      <c r="AZ2195">
        <v>18</v>
      </c>
      <c r="BA2195" t="s">
        <v>44</v>
      </c>
      <c r="BB2195">
        <f t="shared" si="308"/>
        <v>18</v>
      </c>
      <c r="BC2195">
        <f t="shared" si="309"/>
        <v>653</v>
      </c>
      <c r="BD2195">
        <f t="shared" si="310"/>
        <v>1.9999999999999996</v>
      </c>
      <c r="BE2195">
        <f t="shared" si="311"/>
        <v>7</v>
      </c>
      <c r="BF2195">
        <f t="shared" si="312"/>
        <v>6</v>
      </c>
      <c r="BG2195">
        <f t="shared" si="313"/>
        <v>15</v>
      </c>
      <c r="BH2195">
        <f t="shared" si="314"/>
        <v>4</v>
      </c>
      <c r="BI2195" t="str">
        <f>VLOOKUP(BH2195,'Additional Data'!$E$1:$F$12,2,FALSE)</f>
        <v>At Risk</v>
      </c>
      <c r="BJ2195" t="str">
        <f>IF(G2195 &lt;= 'Additional Data'!$Q$2, "Low", IF(G2195 &lt;= 'Additional Data'!$Q$3, "Medium", "High"))</f>
        <v>Medium</v>
      </c>
      <c r="BK2195" t="str">
        <f>IF(K2195 &lt;= 'Additional Data'!$V$2, "Low", IF(K2195 &lt;= 'Additional Data'!$V$3, "Medium", "High"))</f>
        <v>Medium</v>
      </c>
      <c r="BL2195" t="str">
        <f>IF(L2195 &lt;= 'Additional Data'!$AA$2, "Low", IF(L2195 &lt;= 'Additional Data'!$AA$3, "Medium", "High"))</f>
        <v>Medium</v>
      </c>
      <c r="BM2195">
        <v>2194</v>
      </c>
    </row>
    <row r="2196" spans="1:65" x14ac:dyDescent="0.25">
      <c r="A2196">
        <v>57967</v>
      </c>
      <c r="B2196" t="str">
        <f>IF(A2196 &lt;= 'Additional Data'!$B$2,"Low", IF(A2196 &lt;='Additional Data'!$B$3, "Medium", "High"))</f>
        <v>Medium</v>
      </c>
      <c r="C2196">
        <v>0</v>
      </c>
      <c r="D2196">
        <v>1</v>
      </c>
      <c r="E2196">
        <v>39</v>
      </c>
      <c r="F2196" t="str">
        <f t="shared" si="306"/>
        <v>Mid</v>
      </c>
      <c r="G2196">
        <v>229</v>
      </c>
      <c r="H2196">
        <v>7</v>
      </c>
      <c r="I2196">
        <v>137</v>
      </c>
      <c r="J2196">
        <v>4</v>
      </c>
      <c r="K2196">
        <v>0</v>
      </c>
      <c r="L2196">
        <v>91</v>
      </c>
      <c r="M2196">
        <f>INDEX('Additional Data'!$H$2:$M$2, MATCH(MAX(G2196:L2196), G2196:L2196,0))</f>
        <v>0</v>
      </c>
      <c r="N2196">
        <v>5</v>
      </c>
      <c r="O2196">
        <v>4</v>
      </c>
      <c r="P2196">
        <v>2</v>
      </c>
      <c r="Q2196">
        <v>8</v>
      </c>
      <c r="R2196">
        <v>5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3</v>
      </c>
      <c r="Z2196">
        <v>11</v>
      </c>
      <c r="AA2196">
        <v>0</v>
      </c>
      <c r="AB2196">
        <v>58</v>
      </c>
      <c r="AC2196" t="str" cm="1">
        <f t="array" ref="AC2196">_xlfn.IFS(AB2196 &lt; 30, "&lt; 30", AB2196 &lt; 40, "30-39", AB2196 &lt; 50, "40-49", AB2196 &gt;= 50, "50+")</f>
        <v>50+</v>
      </c>
      <c r="AD2196">
        <v>2642</v>
      </c>
      <c r="AE2196">
        <v>0</v>
      </c>
      <c r="AF2196">
        <v>0</v>
      </c>
      <c r="AG2196">
        <v>1</v>
      </c>
      <c r="AH2196">
        <v>0</v>
      </c>
      <c r="AI2196">
        <v>0</v>
      </c>
      <c r="AJ2196" t="str" cm="1">
        <f t="array" ref="AJ219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19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96">
        <v>0</v>
      </c>
      <c r="AM2196">
        <v>0</v>
      </c>
      <c r="AN2196">
        <v>1</v>
      </c>
      <c r="AO2196">
        <v>0</v>
      </c>
      <c r="AP2196">
        <v>0</v>
      </c>
      <c r="AQ2196" t="str" cm="1">
        <f t="array" ref="AQ219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96" t="str" cm="1">
        <f t="array" ref="AR219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96">
        <v>377</v>
      </c>
      <c r="AT2196">
        <v>286</v>
      </c>
      <c r="AU2196">
        <v>0</v>
      </c>
      <c r="AV2196">
        <v>1</v>
      </c>
      <c r="AW2196" t="s">
        <v>46</v>
      </c>
      <c r="AX2196" t="s">
        <v>13</v>
      </c>
      <c r="AY2196" t="str">
        <f t="shared" si="307"/>
        <v>Store</v>
      </c>
      <c r="AZ2196">
        <v>14</v>
      </c>
      <c r="BA2196" t="s">
        <v>44</v>
      </c>
      <c r="BB2196">
        <f t="shared" si="308"/>
        <v>14</v>
      </c>
      <c r="BC2196">
        <f t="shared" si="309"/>
        <v>468</v>
      </c>
      <c r="BD2196">
        <f t="shared" si="310"/>
        <v>7</v>
      </c>
      <c r="BE2196">
        <f t="shared" si="311"/>
        <v>5</v>
      </c>
      <c r="BF2196">
        <f t="shared" si="312"/>
        <v>5</v>
      </c>
      <c r="BG2196">
        <f t="shared" si="313"/>
        <v>17</v>
      </c>
      <c r="BH2196">
        <f t="shared" si="314"/>
        <v>5</v>
      </c>
      <c r="BI2196" t="str">
        <f>VLOOKUP(BH2196,'Additional Data'!$E$1:$F$12,2,FALSE)</f>
        <v>Loyal Customer</v>
      </c>
      <c r="BJ2196" t="str">
        <f>IF(G2196 &lt;= 'Additional Data'!$Q$2, "Low", IF(G2196 &lt;= 'Additional Data'!$Q$3, "Medium", "High"))</f>
        <v>Medium</v>
      </c>
      <c r="BK2196" t="str">
        <f>IF(K2196 &lt;= 'Additional Data'!$V$2, "Low", IF(K2196 &lt;= 'Additional Data'!$V$3, "Medium", "High"))</f>
        <v>Low</v>
      </c>
      <c r="BL2196" t="str">
        <f>IF(L2196 &lt;= 'Additional Data'!$AA$2, "Low", IF(L2196 &lt;= 'Additional Data'!$AA$3, "Medium", "High"))</f>
        <v>High</v>
      </c>
      <c r="BM2196">
        <v>2195</v>
      </c>
    </row>
    <row r="2197" spans="1:65" x14ac:dyDescent="0.25">
      <c r="A2197">
        <v>24434</v>
      </c>
      <c r="B2197" t="str">
        <f>IF(A2197 &lt;= 'Additional Data'!$B$2,"Low", IF(A2197 &lt;='Additional Data'!$B$3, "Medium", "High"))</f>
        <v>Low</v>
      </c>
      <c r="C2197">
        <v>2</v>
      </c>
      <c r="D2197">
        <v>0</v>
      </c>
      <c r="E2197">
        <v>9</v>
      </c>
      <c r="F2197" t="str">
        <f t="shared" si="306"/>
        <v>Recent</v>
      </c>
      <c r="G2197">
        <v>3</v>
      </c>
      <c r="H2197">
        <v>2</v>
      </c>
      <c r="I2197">
        <v>8</v>
      </c>
      <c r="J2197">
        <v>20</v>
      </c>
      <c r="K2197">
        <v>0</v>
      </c>
      <c r="L2197">
        <v>17</v>
      </c>
      <c r="M2197">
        <f>INDEX('Additional Data'!$H$2:$M$2, MATCH(MAX(G2197:L2197), G2197:L2197,0))</f>
        <v>0</v>
      </c>
      <c r="N2197">
        <v>2</v>
      </c>
      <c r="O2197">
        <v>2</v>
      </c>
      <c r="P2197">
        <v>1</v>
      </c>
      <c r="Q2197">
        <v>2</v>
      </c>
      <c r="R2197">
        <v>7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3</v>
      </c>
      <c r="Z2197">
        <v>11</v>
      </c>
      <c r="AA2197">
        <v>0</v>
      </c>
      <c r="AB2197">
        <v>48</v>
      </c>
      <c r="AC2197" t="str" cm="1">
        <f t="array" ref="AC2197">_xlfn.IFS(AB2197 &lt; 30, "&lt; 30", AB2197 &lt; 40, "30-39", AB2197 &lt; 50, "40-49", AB2197 &gt;= 50, "50+")</f>
        <v>40-49</v>
      </c>
      <c r="AD2197">
        <v>2201</v>
      </c>
      <c r="AE2197">
        <v>0</v>
      </c>
      <c r="AF2197">
        <v>1</v>
      </c>
      <c r="AG2197">
        <v>0</v>
      </c>
      <c r="AH2197">
        <v>0</v>
      </c>
      <c r="AI2197">
        <v>0</v>
      </c>
      <c r="AJ2197" t="str" cm="1">
        <f t="array" ref="AJ2197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197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197">
        <v>0</v>
      </c>
      <c r="AM2197">
        <v>0</v>
      </c>
      <c r="AN2197">
        <v>1</v>
      </c>
      <c r="AO2197">
        <v>0</v>
      </c>
      <c r="AP2197">
        <v>0</v>
      </c>
      <c r="AQ2197" t="str" cm="1">
        <f t="array" ref="AQ2197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97" t="str" cm="1">
        <f t="array" ref="AR2197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97">
        <v>33</v>
      </c>
      <c r="AT2197">
        <v>16</v>
      </c>
      <c r="AU2197">
        <v>0</v>
      </c>
      <c r="AV2197">
        <v>2</v>
      </c>
      <c r="AW2197" t="s">
        <v>45</v>
      </c>
      <c r="AX2197" t="s">
        <v>11</v>
      </c>
      <c r="AY2197" t="str">
        <f t="shared" si="307"/>
        <v>Web</v>
      </c>
      <c r="AZ2197">
        <v>5</v>
      </c>
      <c r="BA2197" t="s">
        <v>44</v>
      </c>
      <c r="BB2197">
        <f t="shared" si="308"/>
        <v>5</v>
      </c>
      <c r="BC2197">
        <f t="shared" si="309"/>
        <v>50</v>
      </c>
      <c r="BD2197">
        <f t="shared" si="310"/>
        <v>10</v>
      </c>
      <c r="BE2197">
        <f t="shared" si="311"/>
        <v>1</v>
      </c>
      <c r="BF2197">
        <f t="shared" si="312"/>
        <v>1</v>
      </c>
      <c r="BG2197">
        <f t="shared" si="313"/>
        <v>12</v>
      </c>
      <c r="BH2197">
        <f t="shared" si="314"/>
        <v>3</v>
      </c>
      <c r="BI2197" t="str">
        <f>VLOOKUP(BH2197,'Additional Data'!$E$1:$F$12,2,FALSE)</f>
        <v>At Risk</v>
      </c>
      <c r="BJ2197" t="str">
        <f>IF(G2197 &lt;= 'Additional Data'!$Q$2, "Low", IF(G2197 &lt;= 'Additional Data'!$Q$3, "Medium", "High"))</f>
        <v>Low</v>
      </c>
      <c r="BK2197" t="str">
        <f>IF(K2197 &lt;= 'Additional Data'!$V$2, "Low", IF(K2197 &lt;= 'Additional Data'!$V$3, "Medium", "High"))</f>
        <v>Low</v>
      </c>
      <c r="BL2197" t="str">
        <f>IF(L2197 &lt;= 'Additional Data'!$AA$2, "Low", IF(L2197 &lt;= 'Additional Data'!$AA$3, "Medium", "High"))</f>
        <v>Medium</v>
      </c>
      <c r="BM2197">
        <v>2196</v>
      </c>
    </row>
    <row r="2198" spans="1:65" x14ac:dyDescent="0.25">
      <c r="A2198">
        <v>11012</v>
      </c>
      <c r="B2198" t="str">
        <f>IF(A2198 &lt;= 'Additional Data'!$B$2,"Low", IF(A2198 &lt;='Additional Data'!$B$3, "Medium", "High"))</f>
        <v>Low</v>
      </c>
      <c r="C2198">
        <v>1</v>
      </c>
      <c r="D2198">
        <v>0</v>
      </c>
      <c r="E2198">
        <v>82</v>
      </c>
      <c r="F2198" t="str">
        <f t="shared" si="306"/>
        <v>Old</v>
      </c>
      <c r="G2198">
        <v>24</v>
      </c>
      <c r="H2198">
        <v>3</v>
      </c>
      <c r="I2198">
        <v>26</v>
      </c>
      <c r="J2198">
        <v>7</v>
      </c>
      <c r="K2198">
        <v>1</v>
      </c>
      <c r="L2198">
        <v>23</v>
      </c>
      <c r="M2198">
        <f>INDEX('Additional Data'!$H$2:$M$2, MATCH(MAX(G2198:L2198), G2198:L2198,0))</f>
        <v>0</v>
      </c>
      <c r="N2198">
        <v>3</v>
      </c>
      <c r="O2198">
        <v>3</v>
      </c>
      <c r="P2198">
        <v>1</v>
      </c>
      <c r="Q2198">
        <v>2</v>
      </c>
      <c r="R2198">
        <v>9</v>
      </c>
      <c r="S2198">
        <v>1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3</v>
      </c>
      <c r="Z2198">
        <v>11</v>
      </c>
      <c r="AA2198">
        <v>0</v>
      </c>
      <c r="AB2198">
        <v>36</v>
      </c>
      <c r="AC2198" t="str" cm="1">
        <f t="array" ref="AC2198">_xlfn.IFS(AB2198 &lt; 30, "&lt; 30", AB2198 &lt; 40, "30-39", AB2198 &lt; 50, "40-49", AB2198 &gt;= 50, "50+")</f>
        <v>30-39</v>
      </c>
      <c r="AD2198">
        <v>2629</v>
      </c>
      <c r="AE2198">
        <v>0</v>
      </c>
      <c r="AF2198">
        <v>0</v>
      </c>
      <c r="AG2198">
        <v>1</v>
      </c>
      <c r="AH2198">
        <v>0</v>
      </c>
      <c r="AI2198">
        <v>0</v>
      </c>
      <c r="AJ2198" t="str" cm="1">
        <f t="array" ref="AJ2198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198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98">
        <v>0</v>
      </c>
      <c r="AM2198">
        <v>0</v>
      </c>
      <c r="AN2198">
        <v>1</v>
      </c>
      <c r="AO2198">
        <v>0</v>
      </c>
      <c r="AP2198">
        <v>0</v>
      </c>
      <c r="AQ2198" t="str" cm="1">
        <f t="array" ref="AQ2198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198" t="str" cm="1">
        <f t="array" ref="AR2198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198">
        <v>61</v>
      </c>
      <c r="AT2198">
        <v>38</v>
      </c>
      <c r="AU2198">
        <v>1</v>
      </c>
      <c r="AV2198">
        <v>1</v>
      </c>
      <c r="AW2198" t="s">
        <v>47</v>
      </c>
      <c r="AX2198" t="s">
        <v>11</v>
      </c>
      <c r="AY2198" t="str">
        <f t="shared" si="307"/>
        <v>Web</v>
      </c>
      <c r="AZ2198">
        <v>6</v>
      </c>
      <c r="BA2198" t="s">
        <v>48</v>
      </c>
      <c r="BB2198">
        <f t="shared" si="308"/>
        <v>6</v>
      </c>
      <c r="BC2198">
        <f t="shared" si="309"/>
        <v>84</v>
      </c>
      <c r="BD2198">
        <f t="shared" si="310"/>
        <v>1.9999999999999996</v>
      </c>
      <c r="BE2198">
        <f t="shared" si="311"/>
        <v>2</v>
      </c>
      <c r="BF2198">
        <f t="shared" si="312"/>
        <v>2</v>
      </c>
      <c r="BG2198">
        <f t="shared" si="313"/>
        <v>6</v>
      </c>
      <c r="BH2198">
        <f t="shared" si="314"/>
        <v>0</v>
      </c>
      <c r="BI2198" t="str">
        <f>VLOOKUP(BH2198,'Additional Data'!$E$1:$F$12,2,FALSE)</f>
        <v>Churned Customer</v>
      </c>
      <c r="BJ2198" t="str">
        <f>IF(G2198 &lt;= 'Additional Data'!$Q$2, "Low", IF(G2198 &lt;= 'Additional Data'!$Q$3, "Medium", "High"))</f>
        <v>Low</v>
      </c>
      <c r="BK2198" t="str">
        <f>IF(K2198 &lt;= 'Additional Data'!$V$2, "Low", IF(K2198 &lt;= 'Additional Data'!$V$3, "Medium", "High"))</f>
        <v>Low</v>
      </c>
      <c r="BL2198" t="str">
        <f>IF(L2198 &lt;= 'Additional Data'!$AA$2, "Low", IF(L2198 &lt;= 'Additional Data'!$AA$3, "Medium", "High"))</f>
        <v>Medium</v>
      </c>
      <c r="BM2198">
        <v>2197</v>
      </c>
    </row>
    <row r="2199" spans="1:65" x14ac:dyDescent="0.25">
      <c r="A2199">
        <v>44802</v>
      </c>
      <c r="B2199" t="str">
        <f>IF(A2199 &lt;= 'Additional Data'!$B$2,"Low", IF(A2199 &lt;='Additional Data'!$B$3, "Medium", "High"))</f>
        <v>Medium</v>
      </c>
      <c r="C2199">
        <v>0</v>
      </c>
      <c r="D2199">
        <v>0</v>
      </c>
      <c r="E2199">
        <v>71</v>
      </c>
      <c r="F2199" t="str">
        <f t="shared" si="306"/>
        <v>Old</v>
      </c>
      <c r="G2199">
        <v>853</v>
      </c>
      <c r="H2199">
        <v>10</v>
      </c>
      <c r="I2199">
        <v>143</v>
      </c>
      <c r="J2199">
        <v>13</v>
      </c>
      <c r="K2199">
        <v>10</v>
      </c>
      <c r="L2199">
        <v>20</v>
      </c>
      <c r="M2199">
        <f>INDEX('Additional Data'!$H$2:$M$2, MATCH(MAX(G2199:L2199), G2199:L2199,0))</f>
        <v>0</v>
      </c>
      <c r="N2199">
        <v>2</v>
      </c>
      <c r="O2199">
        <v>9</v>
      </c>
      <c r="P2199">
        <v>4</v>
      </c>
      <c r="Q2199">
        <v>12</v>
      </c>
      <c r="R2199">
        <v>8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3</v>
      </c>
      <c r="Z2199">
        <v>11</v>
      </c>
      <c r="AA2199">
        <v>0</v>
      </c>
      <c r="AB2199">
        <v>50</v>
      </c>
      <c r="AC2199" t="str" cm="1">
        <f t="array" ref="AC2199">_xlfn.IFS(AB2199 &lt; 30, "&lt; 30", AB2199 &lt; 40, "30-39", AB2199 &lt; 50, "40-49", AB2199 &gt;= 50, "50+")</f>
        <v>50+</v>
      </c>
      <c r="AD2199">
        <v>2836</v>
      </c>
      <c r="AE2199">
        <v>0</v>
      </c>
      <c r="AF2199">
        <v>0</v>
      </c>
      <c r="AG2199">
        <v>1</v>
      </c>
      <c r="AH2199">
        <v>0</v>
      </c>
      <c r="AI2199">
        <v>0</v>
      </c>
      <c r="AJ2199" t="str" cm="1">
        <f t="array" ref="AJ2199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199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199">
        <v>0</v>
      </c>
      <c r="AM2199">
        <v>0</v>
      </c>
      <c r="AN2199">
        <v>0</v>
      </c>
      <c r="AO2199">
        <v>1</v>
      </c>
      <c r="AP2199">
        <v>0</v>
      </c>
      <c r="AQ2199" t="str" cm="1">
        <f t="array" ref="AQ2199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199" t="str" cm="1">
        <f t="array" ref="AR2199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199">
        <v>1029</v>
      </c>
      <c r="AT2199">
        <v>1009</v>
      </c>
      <c r="AU2199">
        <v>0</v>
      </c>
      <c r="AV2199">
        <v>0</v>
      </c>
      <c r="AW2199" t="s">
        <v>43</v>
      </c>
      <c r="AX2199" t="s">
        <v>13</v>
      </c>
      <c r="AY2199" t="str">
        <f t="shared" si="307"/>
        <v>Store</v>
      </c>
      <c r="AZ2199">
        <v>25</v>
      </c>
      <c r="BA2199" t="s">
        <v>44</v>
      </c>
      <c r="BB2199">
        <f t="shared" si="308"/>
        <v>25</v>
      </c>
      <c r="BC2199">
        <f t="shared" si="309"/>
        <v>1049</v>
      </c>
      <c r="BD2199">
        <f t="shared" si="310"/>
        <v>3.0000000000000004</v>
      </c>
      <c r="BE2199">
        <f t="shared" si="311"/>
        <v>9</v>
      </c>
      <c r="BF2199">
        <f t="shared" si="312"/>
        <v>7</v>
      </c>
      <c r="BG2199">
        <f t="shared" si="313"/>
        <v>19</v>
      </c>
      <c r="BH2199">
        <f t="shared" si="314"/>
        <v>7</v>
      </c>
      <c r="BI2199" t="str">
        <f>VLOOKUP(BH2199,'Additional Data'!$E$1:$F$12,2,FALSE)</f>
        <v>Loyal Customer</v>
      </c>
      <c r="BJ2199" t="str">
        <f>IF(G2199 &lt;= 'Additional Data'!$Q$2, "Low", IF(G2199 &lt;= 'Additional Data'!$Q$3, "Medium", "High"))</f>
        <v>High</v>
      </c>
      <c r="BK2199" t="str">
        <f>IF(K2199 &lt;= 'Additional Data'!$V$2, "Low", IF(K2199 &lt;= 'Additional Data'!$V$3, "Medium", "High"))</f>
        <v>Medium</v>
      </c>
      <c r="BL2199" t="str">
        <f>IF(L2199 &lt;= 'Additional Data'!$AA$2, "Low", IF(L2199 &lt;= 'Additional Data'!$AA$3, "Medium", "High"))</f>
        <v>Medium</v>
      </c>
      <c r="BM2199">
        <v>2198</v>
      </c>
    </row>
    <row r="2200" spans="1:65" x14ac:dyDescent="0.25">
      <c r="A2200">
        <v>26816</v>
      </c>
      <c r="B2200" t="str">
        <f>IF(A2200 &lt;= 'Additional Data'!$B$2,"Low", IF(A2200 &lt;='Additional Data'!$B$3, "Medium", "High"))</f>
        <v>Low</v>
      </c>
      <c r="C2200">
        <v>0</v>
      </c>
      <c r="D2200">
        <v>0</v>
      </c>
      <c r="E2200">
        <v>50</v>
      </c>
      <c r="F2200" t="str">
        <f t="shared" si="306"/>
        <v>Mid</v>
      </c>
      <c r="G2200">
        <v>5</v>
      </c>
      <c r="H2200">
        <v>1</v>
      </c>
      <c r="I2200">
        <v>6</v>
      </c>
      <c r="J2200">
        <v>3</v>
      </c>
      <c r="K2200">
        <v>4</v>
      </c>
      <c r="L2200">
        <v>3</v>
      </c>
      <c r="M2200">
        <f>INDEX('Additional Data'!$H$2:$M$2, MATCH(MAX(G2200:L2200), G2200:L2200,0))</f>
        <v>0</v>
      </c>
      <c r="N2200">
        <v>1</v>
      </c>
      <c r="O2200">
        <v>0</v>
      </c>
      <c r="P2200">
        <v>0</v>
      </c>
      <c r="Q2200">
        <v>3</v>
      </c>
      <c r="R2200">
        <v>4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3</v>
      </c>
      <c r="Z2200">
        <v>11</v>
      </c>
      <c r="AA2200">
        <v>0</v>
      </c>
      <c r="AB2200">
        <v>34</v>
      </c>
      <c r="AC2200" t="str" cm="1">
        <f t="array" ref="AC2200">_xlfn.IFS(AB2200 &lt; 30, "&lt; 30", AB2200 &lt; 40, "30-39", AB2200 &lt; 50, "40-49", AB2200 &gt;= 50, "50+")</f>
        <v>30-39</v>
      </c>
      <c r="AD2200">
        <v>2840</v>
      </c>
      <c r="AE2200">
        <v>0</v>
      </c>
      <c r="AF2200">
        <v>0</v>
      </c>
      <c r="AG2200">
        <v>1</v>
      </c>
      <c r="AH2200">
        <v>0</v>
      </c>
      <c r="AI2200">
        <v>0</v>
      </c>
      <c r="AJ2200" t="str" cm="1">
        <f t="array" ref="AJ2200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Single</v>
      </c>
      <c r="AK2200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200">
        <v>0</v>
      </c>
      <c r="AM2200">
        <v>0</v>
      </c>
      <c r="AN2200">
        <v>1</v>
      </c>
      <c r="AO2200">
        <v>0</v>
      </c>
      <c r="AP2200">
        <v>0</v>
      </c>
      <c r="AQ2200" t="str" cm="1">
        <f t="array" ref="AQ2200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200" t="str" cm="1">
        <f t="array" ref="AR2200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200">
        <v>19</v>
      </c>
      <c r="AT2200">
        <v>16</v>
      </c>
      <c r="AU2200">
        <v>0</v>
      </c>
      <c r="AV2200">
        <v>0</v>
      </c>
      <c r="AW2200" t="s">
        <v>45</v>
      </c>
      <c r="AX2200" t="s">
        <v>13</v>
      </c>
      <c r="AY2200" t="str">
        <f t="shared" si="307"/>
        <v>Store</v>
      </c>
      <c r="AZ2200">
        <v>3</v>
      </c>
      <c r="BA2200" t="s">
        <v>44</v>
      </c>
      <c r="BB2200">
        <f t="shared" si="308"/>
        <v>3</v>
      </c>
      <c r="BC2200">
        <f t="shared" si="309"/>
        <v>22</v>
      </c>
      <c r="BD2200">
        <f t="shared" si="310"/>
        <v>5</v>
      </c>
      <c r="BE2200">
        <f t="shared" si="311"/>
        <v>0</v>
      </c>
      <c r="BF2200">
        <f t="shared" si="312"/>
        <v>0</v>
      </c>
      <c r="BG2200">
        <f t="shared" si="313"/>
        <v>5</v>
      </c>
      <c r="BH2200">
        <f t="shared" si="314"/>
        <v>0</v>
      </c>
      <c r="BI2200" t="str">
        <f>VLOOKUP(BH2200,'Additional Data'!$E$1:$F$12,2,FALSE)</f>
        <v>Churned Customer</v>
      </c>
      <c r="BJ2200" t="str">
        <f>IF(G2200 &lt;= 'Additional Data'!$Q$2, "Low", IF(G2200 &lt;= 'Additional Data'!$Q$3, "Medium", "High"))</f>
        <v>Low</v>
      </c>
      <c r="BK2200" t="str">
        <f>IF(K2200 &lt;= 'Additional Data'!$V$2, "Low", IF(K2200 &lt;= 'Additional Data'!$V$3, "Medium", "High"))</f>
        <v>Medium</v>
      </c>
      <c r="BL2200" t="str">
        <f>IF(L2200 &lt;= 'Additional Data'!$AA$2, "Low", IF(L2200 &lt;= 'Additional Data'!$AA$3, "Medium", "High"))</f>
        <v>Low</v>
      </c>
      <c r="BM2200">
        <v>2199</v>
      </c>
    </row>
    <row r="2201" spans="1:65" x14ac:dyDescent="0.25">
      <c r="A2201">
        <v>34421</v>
      </c>
      <c r="B2201" t="str">
        <f>IF(A2201 &lt;= 'Additional Data'!$B$2,"Low", IF(A2201 &lt;='Additional Data'!$B$3, "Medium", "High"))</f>
        <v>Low</v>
      </c>
      <c r="C2201">
        <v>1</v>
      </c>
      <c r="D2201">
        <v>0</v>
      </c>
      <c r="E2201">
        <v>81</v>
      </c>
      <c r="F2201" t="str">
        <f t="shared" si="306"/>
        <v>Old</v>
      </c>
      <c r="G2201">
        <v>3</v>
      </c>
      <c r="H2201">
        <v>3</v>
      </c>
      <c r="I2201">
        <v>7</v>
      </c>
      <c r="J2201">
        <v>6</v>
      </c>
      <c r="K2201">
        <v>2</v>
      </c>
      <c r="L2201">
        <v>9</v>
      </c>
      <c r="M2201">
        <f>INDEX('Additional Data'!$H$2:$M$2, MATCH(MAX(G2201:L2201), G2201:L2201,0))</f>
        <v>0</v>
      </c>
      <c r="N2201">
        <v>1</v>
      </c>
      <c r="O2201">
        <v>1</v>
      </c>
      <c r="P2201">
        <v>0</v>
      </c>
      <c r="Q2201">
        <v>2</v>
      </c>
      <c r="R2201">
        <v>7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3</v>
      </c>
      <c r="Z2201">
        <v>11</v>
      </c>
      <c r="AA2201">
        <v>0</v>
      </c>
      <c r="AB2201">
        <v>46</v>
      </c>
      <c r="AC2201" t="str" cm="1">
        <f t="array" ref="AC2201">_xlfn.IFS(AB2201 &lt; 30, "&lt; 30", AB2201 &lt; 40, "30-39", AB2201 &lt; 50, "40-49", AB2201 &gt;= 50, "50+")</f>
        <v>40-49</v>
      </c>
      <c r="AD2201">
        <v>2522</v>
      </c>
      <c r="AE2201">
        <v>0</v>
      </c>
      <c r="AF2201">
        <v>1</v>
      </c>
      <c r="AG2201">
        <v>0</v>
      </c>
      <c r="AH2201">
        <v>0</v>
      </c>
      <c r="AI2201">
        <v>0</v>
      </c>
      <c r="AJ2201" t="str" cm="1">
        <f t="array" ref="AJ2201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201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201">
        <v>0</v>
      </c>
      <c r="AM2201">
        <v>0</v>
      </c>
      <c r="AN2201">
        <v>1</v>
      </c>
      <c r="AO2201">
        <v>0</v>
      </c>
      <c r="AP2201">
        <v>0</v>
      </c>
      <c r="AQ2201" t="str" cm="1">
        <f t="array" ref="AQ2201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201" t="str" cm="1">
        <f t="array" ref="AR2201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201">
        <v>21</v>
      </c>
      <c r="AT2201">
        <v>12</v>
      </c>
      <c r="AU2201">
        <v>0</v>
      </c>
      <c r="AV2201">
        <v>1</v>
      </c>
      <c r="AW2201" t="s">
        <v>45</v>
      </c>
      <c r="AX2201" t="s">
        <v>13</v>
      </c>
      <c r="AY2201" t="str">
        <f t="shared" si="307"/>
        <v>Store</v>
      </c>
      <c r="AZ2201">
        <v>3</v>
      </c>
      <c r="BA2201" t="s">
        <v>44</v>
      </c>
      <c r="BB2201">
        <f t="shared" si="308"/>
        <v>3</v>
      </c>
      <c r="BC2201">
        <f t="shared" si="309"/>
        <v>30</v>
      </c>
      <c r="BD2201">
        <f t="shared" si="310"/>
        <v>1.9999999999999996</v>
      </c>
      <c r="BE2201">
        <f t="shared" si="311"/>
        <v>0</v>
      </c>
      <c r="BF2201">
        <f t="shared" si="312"/>
        <v>0</v>
      </c>
      <c r="BG2201">
        <f t="shared" si="313"/>
        <v>1.9999999999999996</v>
      </c>
      <c r="BH2201">
        <f t="shared" si="314"/>
        <v>0</v>
      </c>
      <c r="BI2201" t="str">
        <f>VLOOKUP(BH2201,'Additional Data'!$E$1:$F$12,2,FALSE)</f>
        <v>Churned Customer</v>
      </c>
      <c r="BJ2201" t="str">
        <f>IF(G2201 &lt;= 'Additional Data'!$Q$2, "Low", IF(G2201 &lt;= 'Additional Data'!$Q$3, "Medium", "High"))</f>
        <v>Low</v>
      </c>
      <c r="BK2201" t="str">
        <f>IF(K2201 &lt;= 'Additional Data'!$V$2, "Low", IF(K2201 &lt;= 'Additional Data'!$V$3, "Medium", "High"))</f>
        <v>Medium</v>
      </c>
      <c r="BL2201" t="str">
        <f>IF(L2201 &lt;= 'Additional Data'!$AA$2, "Low", IF(L2201 &lt;= 'Additional Data'!$AA$3, "Medium", "High"))</f>
        <v>Low</v>
      </c>
      <c r="BM2201">
        <v>2200</v>
      </c>
    </row>
    <row r="2202" spans="1:65" x14ac:dyDescent="0.25">
      <c r="A2202">
        <v>61223</v>
      </c>
      <c r="B2202" t="str">
        <f>IF(A2202 &lt;= 'Additional Data'!$B$2,"Low", IF(A2202 &lt;='Additional Data'!$B$3, "Medium", "High"))</f>
        <v>Medium</v>
      </c>
      <c r="C2202">
        <v>0</v>
      </c>
      <c r="D2202">
        <v>1</v>
      </c>
      <c r="E2202">
        <v>46</v>
      </c>
      <c r="F2202" t="str">
        <f t="shared" si="306"/>
        <v>Mid</v>
      </c>
      <c r="G2202">
        <v>709</v>
      </c>
      <c r="H2202">
        <v>43</v>
      </c>
      <c r="I2202">
        <v>182</v>
      </c>
      <c r="J2202">
        <v>42</v>
      </c>
      <c r="K2202">
        <v>118</v>
      </c>
      <c r="L2202">
        <v>247</v>
      </c>
      <c r="M2202">
        <f>INDEX('Additional Data'!$H$2:$M$2, MATCH(MAX(G2202:L2202), G2202:L2202,0))</f>
        <v>0</v>
      </c>
      <c r="N2202">
        <v>2</v>
      </c>
      <c r="O2202">
        <v>9</v>
      </c>
      <c r="P2202">
        <v>3</v>
      </c>
      <c r="Q2202">
        <v>4</v>
      </c>
      <c r="R2202">
        <v>5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3</v>
      </c>
      <c r="Z2202">
        <v>11</v>
      </c>
      <c r="AA2202">
        <v>0</v>
      </c>
      <c r="AB2202">
        <v>53</v>
      </c>
      <c r="AC2202" t="str" cm="1">
        <f t="array" ref="AC2202">_xlfn.IFS(AB2202 &lt; 30, "&lt; 30", AB2202 &lt; 40, "30-39", AB2202 &lt; 50, "40-49", AB2202 &gt;= 50, "50+")</f>
        <v>50+</v>
      </c>
      <c r="AD2202">
        <v>2540</v>
      </c>
      <c r="AE2202">
        <v>0</v>
      </c>
      <c r="AF2202">
        <v>1</v>
      </c>
      <c r="AG2202">
        <v>0</v>
      </c>
      <c r="AH2202">
        <v>0</v>
      </c>
      <c r="AI2202">
        <v>0</v>
      </c>
      <c r="AJ2202" t="str" cm="1">
        <f t="array" ref="AJ2202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202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202">
        <v>0</v>
      </c>
      <c r="AM2202">
        <v>0</v>
      </c>
      <c r="AN2202">
        <v>1</v>
      </c>
      <c r="AO2202">
        <v>0</v>
      </c>
      <c r="AP2202">
        <v>0</v>
      </c>
      <c r="AQ2202" t="str" cm="1">
        <f t="array" ref="AQ2202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202" t="str" cm="1">
        <f t="array" ref="AR2202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202">
        <v>1094</v>
      </c>
      <c r="AT2202">
        <v>847</v>
      </c>
      <c r="AU2202">
        <v>0</v>
      </c>
      <c r="AV2202">
        <v>1</v>
      </c>
      <c r="AW2202" t="s">
        <v>43</v>
      </c>
      <c r="AX2202" t="s">
        <v>11</v>
      </c>
      <c r="AY2202" t="str">
        <f t="shared" si="307"/>
        <v>Web</v>
      </c>
      <c r="AZ2202">
        <v>16</v>
      </c>
      <c r="BA2202" t="s">
        <v>44</v>
      </c>
      <c r="BB2202">
        <f t="shared" si="308"/>
        <v>16</v>
      </c>
      <c r="BC2202">
        <f t="shared" si="309"/>
        <v>1341</v>
      </c>
      <c r="BD2202">
        <f t="shared" si="310"/>
        <v>6</v>
      </c>
      <c r="BE2202">
        <f t="shared" si="311"/>
        <v>6</v>
      </c>
      <c r="BF2202">
        <f t="shared" si="312"/>
        <v>8</v>
      </c>
      <c r="BG2202">
        <f t="shared" si="313"/>
        <v>20</v>
      </c>
      <c r="BH2202">
        <f t="shared" si="314"/>
        <v>7</v>
      </c>
      <c r="BI2202" t="str">
        <f>VLOOKUP(BH2202,'Additional Data'!$E$1:$F$12,2,FALSE)</f>
        <v>Loyal Customer</v>
      </c>
      <c r="BJ2202" t="str">
        <f>IF(G2202 &lt;= 'Additional Data'!$Q$2, "Low", IF(G2202 &lt;= 'Additional Data'!$Q$3, "Medium", "High"))</f>
        <v>High</v>
      </c>
      <c r="BK2202" t="str">
        <f>IF(K2202 &lt;= 'Additional Data'!$V$2, "Low", IF(K2202 &lt;= 'Additional Data'!$V$3, "Medium", "High"))</f>
        <v>High</v>
      </c>
      <c r="BL2202" t="str">
        <f>IF(L2202 &lt;= 'Additional Data'!$AA$2, "Low", IF(L2202 &lt;= 'Additional Data'!$AA$3, "Medium", "High"))</f>
        <v>High</v>
      </c>
      <c r="BM2202">
        <v>2201</v>
      </c>
    </row>
    <row r="2203" spans="1:65" x14ac:dyDescent="0.25">
      <c r="A2203">
        <v>64014</v>
      </c>
      <c r="B2203" t="str">
        <f>IF(A2203 &lt;= 'Additional Data'!$B$2,"Low", IF(A2203 &lt;='Additional Data'!$B$3, "Medium", "High"))</f>
        <v>Medium</v>
      </c>
      <c r="C2203">
        <v>2</v>
      </c>
      <c r="D2203">
        <v>1</v>
      </c>
      <c r="E2203">
        <v>56</v>
      </c>
      <c r="F2203" t="str">
        <f t="shared" si="306"/>
        <v>Mid</v>
      </c>
      <c r="G2203">
        <v>406</v>
      </c>
      <c r="H2203">
        <v>0</v>
      </c>
      <c r="I2203">
        <v>30</v>
      </c>
      <c r="J2203">
        <v>0</v>
      </c>
      <c r="K2203">
        <v>0</v>
      </c>
      <c r="L2203">
        <v>8</v>
      </c>
      <c r="M2203">
        <f>INDEX('Additional Data'!$H$2:$M$2, MATCH(MAX(G2203:L2203), G2203:L2203,0))</f>
        <v>0</v>
      </c>
      <c r="N2203">
        <v>7</v>
      </c>
      <c r="O2203">
        <v>8</v>
      </c>
      <c r="P2203">
        <v>2</v>
      </c>
      <c r="Q2203">
        <v>5</v>
      </c>
      <c r="R2203">
        <v>7</v>
      </c>
      <c r="S2203">
        <v>0</v>
      </c>
      <c r="T2203">
        <v>0</v>
      </c>
      <c r="U2203">
        <v>0</v>
      </c>
      <c r="V2203">
        <v>1</v>
      </c>
      <c r="W2203">
        <v>0</v>
      </c>
      <c r="X2203">
        <v>0</v>
      </c>
      <c r="Y2203">
        <v>3</v>
      </c>
      <c r="Z2203">
        <v>11</v>
      </c>
      <c r="AA2203">
        <v>0</v>
      </c>
      <c r="AB2203">
        <v>74</v>
      </c>
      <c r="AC2203" t="str" cm="1">
        <f t="array" ref="AC2203">_xlfn.IFS(AB2203 &lt; 30, "&lt; 30", AB2203 &lt; 40, "30-39", AB2203 &lt; 50, "40-49", AB2203 &gt;= 50, "50+")</f>
        <v>50+</v>
      </c>
      <c r="AD2203">
        <v>2178</v>
      </c>
      <c r="AE2203">
        <v>0</v>
      </c>
      <c r="AF2203">
        <v>0</v>
      </c>
      <c r="AG2203">
        <v>0</v>
      </c>
      <c r="AH2203">
        <v>1</v>
      </c>
      <c r="AI2203">
        <v>0</v>
      </c>
      <c r="AJ2203" t="str" cm="1">
        <f t="array" ref="AJ2203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203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203">
        <v>0</v>
      </c>
      <c r="AM2203">
        <v>0</v>
      </c>
      <c r="AN2203">
        <v>0</v>
      </c>
      <c r="AO2203">
        <v>0</v>
      </c>
      <c r="AP2203">
        <v>1</v>
      </c>
      <c r="AQ2203" t="str" cm="1">
        <f t="array" ref="AQ2203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203" t="str" cm="1">
        <f t="array" ref="AR2203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203">
        <v>436</v>
      </c>
      <c r="AT2203">
        <v>428</v>
      </c>
      <c r="AU2203">
        <v>1</v>
      </c>
      <c r="AV2203">
        <v>3</v>
      </c>
      <c r="AW2203" t="s">
        <v>46</v>
      </c>
      <c r="AX2203" t="s">
        <v>11</v>
      </c>
      <c r="AY2203" t="str">
        <f t="shared" si="307"/>
        <v>Web</v>
      </c>
      <c r="AZ2203">
        <v>15</v>
      </c>
      <c r="BA2203" t="s">
        <v>48</v>
      </c>
      <c r="BB2203">
        <f t="shared" si="308"/>
        <v>15</v>
      </c>
      <c r="BC2203">
        <f t="shared" si="309"/>
        <v>444</v>
      </c>
      <c r="BD2203">
        <f t="shared" si="310"/>
        <v>5</v>
      </c>
      <c r="BE2203">
        <f t="shared" si="311"/>
        <v>5</v>
      </c>
      <c r="BF2203">
        <f t="shared" si="312"/>
        <v>5</v>
      </c>
      <c r="BG2203">
        <f t="shared" si="313"/>
        <v>15</v>
      </c>
      <c r="BH2203">
        <f t="shared" si="314"/>
        <v>4</v>
      </c>
      <c r="BI2203" t="str">
        <f>VLOOKUP(BH2203,'Additional Data'!$E$1:$F$12,2,FALSE)</f>
        <v>At Risk</v>
      </c>
      <c r="BJ2203" t="str">
        <f>IF(G2203 &lt;= 'Additional Data'!$Q$2, "Low", IF(G2203 &lt;= 'Additional Data'!$Q$3, "Medium", "High"))</f>
        <v>Medium</v>
      </c>
      <c r="BK2203" t="str">
        <f>IF(K2203 &lt;= 'Additional Data'!$V$2, "Low", IF(K2203 &lt;= 'Additional Data'!$V$3, "Medium", "High"))</f>
        <v>Low</v>
      </c>
      <c r="BL2203" t="str">
        <f>IF(L2203 &lt;= 'Additional Data'!$AA$2, "Low", IF(L2203 &lt;= 'Additional Data'!$AA$3, "Medium", "High"))</f>
        <v>Low</v>
      </c>
      <c r="BM2203">
        <v>2202</v>
      </c>
    </row>
    <row r="2204" spans="1:65" x14ac:dyDescent="0.25">
      <c r="A2204">
        <v>56981</v>
      </c>
      <c r="B2204" t="str">
        <f>IF(A2204 &lt;= 'Additional Data'!$B$2,"Low", IF(A2204 &lt;='Additional Data'!$B$3, "Medium", "High"))</f>
        <v>Medium</v>
      </c>
      <c r="C2204">
        <v>0</v>
      </c>
      <c r="D2204">
        <v>0</v>
      </c>
      <c r="E2204">
        <v>91</v>
      </c>
      <c r="F2204" t="str">
        <f t="shared" si="306"/>
        <v>Old</v>
      </c>
      <c r="G2204">
        <v>908</v>
      </c>
      <c r="H2204">
        <v>48</v>
      </c>
      <c r="I2204">
        <v>217</v>
      </c>
      <c r="J2204">
        <v>32</v>
      </c>
      <c r="K2204">
        <v>12</v>
      </c>
      <c r="L2204">
        <v>24</v>
      </c>
      <c r="M2204">
        <f>INDEX('Additional Data'!$H$2:$M$2, MATCH(MAX(G2204:L2204), G2204:L2204,0))</f>
        <v>0</v>
      </c>
      <c r="N2204">
        <v>1</v>
      </c>
      <c r="O2204">
        <v>2</v>
      </c>
      <c r="P2204">
        <v>3</v>
      </c>
      <c r="Q2204">
        <v>13</v>
      </c>
      <c r="R2204">
        <v>6</v>
      </c>
      <c r="S2204">
        <v>0</v>
      </c>
      <c r="T2204">
        <v>1</v>
      </c>
      <c r="U2204">
        <v>0</v>
      </c>
      <c r="V2204">
        <v>0</v>
      </c>
      <c r="W2204">
        <v>0</v>
      </c>
      <c r="X2204">
        <v>0</v>
      </c>
      <c r="Y2204">
        <v>3</v>
      </c>
      <c r="Z2204">
        <v>11</v>
      </c>
      <c r="AA2204">
        <v>0</v>
      </c>
      <c r="AB2204">
        <v>39</v>
      </c>
      <c r="AC2204" t="str" cm="1">
        <f t="array" ref="AC2204">_xlfn.IFS(AB2204 &lt; 30, "&lt; 30", AB2204 &lt; 40, "30-39", AB2204 &lt; 50, "40-49", AB2204 &gt;= 50, "50+")</f>
        <v>30-39</v>
      </c>
      <c r="AD2204">
        <v>2314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 t="str" cm="1">
        <f t="array" ref="AJ2204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Divorced</v>
      </c>
      <c r="AK2204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Alone</v>
      </c>
      <c r="AL2204">
        <v>0</v>
      </c>
      <c r="AM2204">
        <v>0</v>
      </c>
      <c r="AN2204">
        <v>1</v>
      </c>
      <c r="AO2204">
        <v>0</v>
      </c>
      <c r="AP2204">
        <v>0</v>
      </c>
      <c r="AQ2204" t="str" cm="1">
        <f t="array" ref="AQ2204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Graduation</v>
      </c>
      <c r="AR2204" t="str" cm="1">
        <f t="array" ref="AR2204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Graduate</v>
      </c>
      <c r="AS2204">
        <v>1217</v>
      </c>
      <c r="AT2204">
        <v>1193</v>
      </c>
      <c r="AU2204">
        <v>1</v>
      </c>
      <c r="AV2204">
        <v>0</v>
      </c>
      <c r="AW2204" t="s">
        <v>43</v>
      </c>
      <c r="AX2204" t="s">
        <v>13</v>
      </c>
      <c r="AY2204" t="str">
        <f t="shared" si="307"/>
        <v>Store</v>
      </c>
      <c r="AZ2204">
        <v>18</v>
      </c>
      <c r="BA2204" t="s">
        <v>48</v>
      </c>
      <c r="BB2204">
        <f t="shared" si="308"/>
        <v>18</v>
      </c>
      <c r="BC2204">
        <f t="shared" si="309"/>
        <v>1241</v>
      </c>
      <c r="BD2204">
        <f t="shared" si="310"/>
        <v>0.99999999999999978</v>
      </c>
      <c r="BE2204">
        <f t="shared" si="311"/>
        <v>7</v>
      </c>
      <c r="BF2204">
        <f t="shared" si="312"/>
        <v>8</v>
      </c>
      <c r="BG2204">
        <f t="shared" si="313"/>
        <v>16</v>
      </c>
      <c r="BH2204">
        <f t="shared" si="314"/>
        <v>5</v>
      </c>
      <c r="BI2204" t="str">
        <f>VLOOKUP(BH2204,'Additional Data'!$E$1:$F$12,2,FALSE)</f>
        <v>Loyal Customer</v>
      </c>
      <c r="BJ2204" t="str">
        <f>IF(G2204 &lt;= 'Additional Data'!$Q$2, "Low", IF(G2204 &lt;= 'Additional Data'!$Q$3, "Medium", "High"))</f>
        <v>High</v>
      </c>
      <c r="BK2204" t="str">
        <f>IF(K2204 &lt;= 'Additional Data'!$V$2, "Low", IF(K2204 &lt;= 'Additional Data'!$V$3, "Medium", "High"))</f>
        <v>Medium</v>
      </c>
      <c r="BL2204" t="str">
        <f>IF(L2204 &lt;= 'Additional Data'!$AA$2, "Low", IF(L2204 &lt;= 'Additional Data'!$AA$3, "Medium", "High"))</f>
        <v>Medium</v>
      </c>
      <c r="BM2204">
        <v>2203</v>
      </c>
    </row>
    <row r="2205" spans="1:65" x14ac:dyDescent="0.25">
      <c r="A2205">
        <v>69245</v>
      </c>
      <c r="B2205" t="str">
        <f>IF(A2205 &lt;= 'Additional Data'!$B$2,"Low", IF(A2205 &lt;='Additional Data'!$B$3, "Medium", "High"))</f>
        <v>High</v>
      </c>
      <c r="C2205">
        <v>0</v>
      </c>
      <c r="D2205">
        <v>1</v>
      </c>
      <c r="E2205">
        <v>8</v>
      </c>
      <c r="F2205" t="str">
        <f t="shared" si="306"/>
        <v>Recent</v>
      </c>
      <c r="G2205">
        <v>428</v>
      </c>
      <c r="H2205">
        <v>30</v>
      </c>
      <c r="I2205">
        <v>214</v>
      </c>
      <c r="J2205">
        <v>80</v>
      </c>
      <c r="K2205">
        <v>30</v>
      </c>
      <c r="L2205">
        <v>61</v>
      </c>
      <c r="M2205">
        <f>INDEX('Additional Data'!$H$2:$M$2, MATCH(MAX(G2205:L2205), G2205:L2205,0))</f>
        <v>0</v>
      </c>
      <c r="N2205">
        <v>2</v>
      </c>
      <c r="O2205">
        <v>6</v>
      </c>
      <c r="P2205">
        <v>5</v>
      </c>
      <c r="Q2205">
        <v>10</v>
      </c>
      <c r="R2205">
        <v>3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3</v>
      </c>
      <c r="Z2205">
        <v>11</v>
      </c>
      <c r="AA2205">
        <v>0</v>
      </c>
      <c r="AB2205">
        <v>64</v>
      </c>
      <c r="AC2205" t="str" cm="1">
        <f t="array" ref="AC2205">_xlfn.IFS(AB2205 &lt; 30, "&lt; 30", AB2205 &lt; 40, "30-39", AB2205 &lt; 50, "40-49", AB2205 &gt;= 50, "50+")</f>
        <v>50+</v>
      </c>
      <c r="AD2205">
        <v>2315</v>
      </c>
      <c r="AE2205">
        <v>0</v>
      </c>
      <c r="AF2205">
        <v>0</v>
      </c>
      <c r="AG2205">
        <v>0</v>
      </c>
      <c r="AH2205">
        <v>1</v>
      </c>
      <c r="AI2205">
        <v>0</v>
      </c>
      <c r="AJ2205" t="str" cm="1">
        <f t="array" ref="AJ2205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Together</v>
      </c>
      <c r="AK2205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205">
        <v>0</v>
      </c>
      <c r="AM2205">
        <v>0</v>
      </c>
      <c r="AN2205">
        <v>0</v>
      </c>
      <c r="AO2205">
        <v>1</v>
      </c>
      <c r="AP2205">
        <v>0</v>
      </c>
      <c r="AQ2205" t="str" cm="1">
        <f t="array" ref="AQ2205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Master</v>
      </c>
      <c r="AR2205" t="str" cm="1">
        <f t="array" ref="AR2205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205">
        <v>782</v>
      </c>
      <c r="AT2205">
        <v>721</v>
      </c>
      <c r="AU2205">
        <v>0</v>
      </c>
      <c r="AV2205">
        <v>1</v>
      </c>
      <c r="AW2205" t="s">
        <v>46</v>
      </c>
      <c r="AX2205" t="s">
        <v>13</v>
      </c>
      <c r="AY2205" t="str">
        <f t="shared" si="307"/>
        <v>Store</v>
      </c>
      <c r="AZ2205">
        <v>21</v>
      </c>
      <c r="BA2205" t="s">
        <v>44</v>
      </c>
      <c r="BB2205">
        <f t="shared" si="308"/>
        <v>21</v>
      </c>
      <c r="BC2205">
        <f t="shared" si="309"/>
        <v>843</v>
      </c>
      <c r="BD2205">
        <f t="shared" si="310"/>
        <v>10</v>
      </c>
      <c r="BE2205">
        <f t="shared" si="311"/>
        <v>8</v>
      </c>
      <c r="BF2205">
        <f t="shared" si="312"/>
        <v>6</v>
      </c>
      <c r="BG2205">
        <f t="shared" si="313"/>
        <v>24</v>
      </c>
      <c r="BH2205">
        <f t="shared" si="314"/>
        <v>9</v>
      </c>
      <c r="BI2205" t="str">
        <f>VLOOKUP(BH2205,'Additional Data'!$E$1:$F$12,2,FALSE)</f>
        <v>Top Customer</v>
      </c>
      <c r="BJ2205" t="str">
        <f>IF(G2205 &lt;= 'Additional Data'!$Q$2, "Low", IF(G2205 &lt;= 'Additional Data'!$Q$3, "Medium", "High"))</f>
        <v>Medium</v>
      </c>
      <c r="BK2205" t="str">
        <f>IF(K2205 &lt;= 'Additional Data'!$V$2, "Low", IF(K2205 &lt;= 'Additional Data'!$V$3, "Medium", "High"))</f>
        <v>Medium</v>
      </c>
      <c r="BL2205" t="str">
        <f>IF(L2205 &lt;= 'Additional Data'!$AA$2, "Low", IF(L2205 &lt;= 'Additional Data'!$AA$3, "Medium", "High"))</f>
        <v>High</v>
      </c>
      <c r="BM2205">
        <v>2204</v>
      </c>
    </row>
    <row r="2206" spans="1:65" x14ac:dyDescent="0.25">
      <c r="A2206">
        <v>52869</v>
      </c>
      <c r="B2206" t="str">
        <f>IF(A2206 &lt;= 'Additional Data'!$B$2,"Low", IF(A2206 &lt;='Additional Data'!$B$3, "Medium", "High"))</f>
        <v>Medium</v>
      </c>
      <c r="C2206">
        <v>1</v>
      </c>
      <c r="D2206">
        <v>1</v>
      </c>
      <c r="E2206">
        <v>40</v>
      </c>
      <c r="F2206" t="str">
        <f t="shared" si="306"/>
        <v>Mid</v>
      </c>
      <c r="G2206">
        <v>84</v>
      </c>
      <c r="H2206">
        <v>3</v>
      </c>
      <c r="I2206">
        <v>61</v>
      </c>
      <c r="J2206">
        <v>2</v>
      </c>
      <c r="K2206">
        <v>1</v>
      </c>
      <c r="L2206">
        <v>21</v>
      </c>
      <c r="M2206">
        <f>INDEX('Additional Data'!$H$2:$M$2, MATCH(MAX(G2206:L2206), G2206:L2206,0))</f>
        <v>0</v>
      </c>
      <c r="N2206">
        <v>3</v>
      </c>
      <c r="O2206">
        <v>3</v>
      </c>
      <c r="P2206">
        <v>1</v>
      </c>
      <c r="Q2206">
        <v>4</v>
      </c>
      <c r="R2206">
        <v>7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3</v>
      </c>
      <c r="Z2206">
        <v>11</v>
      </c>
      <c r="AA2206">
        <v>1</v>
      </c>
      <c r="AB2206">
        <v>66</v>
      </c>
      <c r="AC2206" t="str" cm="1">
        <f t="array" ref="AC2206">_xlfn.IFS(AB2206 &lt; 30, "&lt; 30", AB2206 &lt; 40, "30-39", AB2206 &lt; 50, "40-49", AB2206 &gt;= 50, "50+")</f>
        <v>50+</v>
      </c>
      <c r="AD2206">
        <v>2781</v>
      </c>
      <c r="AE2206">
        <v>0</v>
      </c>
      <c r="AF2206">
        <v>1</v>
      </c>
      <c r="AG2206">
        <v>0</v>
      </c>
      <c r="AH2206">
        <v>0</v>
      </c>
      <c r="AI2206">
        <v>0</v>
      </c>
      <c r="AJ2206" t="str" cm="1">
        <f t="array" ref="AJ2206">_xlfn.IFS(Table1[[#This Row],[marital_Divorced]] = 1, "Divorced", Table1[[#This Row],[marital_Married]] = 1, "Married", Table1[[#This Row],[marital_Single]] = 1, "Single", Table1[[#This Row],[marital_Together]] = 1, "Together", Table1[[#This Row],[marital_Widow]] = 1, "Widow")</f>
        <v>Married</v>
      </c>
      <c r="AK2206" t="str">
        <f>IF(OR(Table1[[#This Row],[MaritalStatus]] = "Married", Table1[[#This Row],[MaritalStatus]] = "Together"), "Partner", IF(OR(Table1[[#This Row],[MaritalStatus]] = "Single",Table1[[#This Row],[MaritalStatus]] = "Divorced", Table1[[#This Row],[MaritalStatus]] = "Widow"), "Alone", "Other"))</f>
        <v>Partner</v>
      </c>
      <c r="AL2206">
        <v>0</v>
      </c>
      <c r="AM2206">
        <v>0</v>
      </c>
      <c r="AN2206">
        <v>0</v>
      </c>
      <c r="AO2206">
        <v>0</v>
      </c>
      <c r="AP2206">
        <v>1</v>
      </c>
      <c r="AQ2206" t="str" cm="1">
        <f t="array" ref="AQ2206">_xlfn.IFS(Table1[[#This Row],[education_2n Cycle]] = 1, "2n Cycle", Table1[[#This Row],[education_Basic]] = 1, "Basic", Table1[[#This Row],[education_Graduation]] = 1, "Graduation", Table1[[#This Row],[education_Master]] = 1, "Master", Table1[[#This Row],[education_PhD]] = 1, "PhD")</f>
        <v>PhD</v>
      </c>
      <c r="AR2206" t="str" cm="1">
        <f t="array" ref="AR2206">_xlfn.IFS(Table1[[#This Row],[EducationLevel]] = "Graduation", "Graduate", Table1[[#This Row],[EducationLevel]] = "2n Cycle", "Undergraduate", Table1[[#This Row],[EducationLevel]] = "Basic", "Undergraduate", Table1[[#This Row],[EducationLevel]] = "Master", "Postgraduate", Table1[[#This Row],[EducationLevel]] = "PhD", "Postgraduate")</f>
        <v>Postgraduate</v>
      </c>
      <c r="AS2206">
        <v>151</v>
      </c>
      <c r="AT2206">
        <v>130</v>
      </c>
      <c r="AU2206">
        <v>0</v>
      </c>
      <c r="AV2206">
        <v>2</v>
      </c>
      <c r="AW2206" t="s">
        <v>47</v>
      </c>
      <c r="AX2206" t="s">
        <v>13</v>
      </c>
      <c r="AY2206" t="str">
        <f t="shared" si="307"/>
        <v>Store</v>
      </c>
      <c r="AZ2206">
        <v>8</v>
      </c>
      <c r="BA2206" t="s">
        <v>44</v>
      </c>
      <c r="BB2206">
        <f t="shared" si="308"/>
        <v>8</v>
      </c>
      <c r="BC2206">
        <f t="shared" si="309"/>
        <v>172</v>
      </c>
      <c r="BD2206">
        <f t="shared" si="310"/>
        <v>6</v>
      </c>
      <c r="BE2206">
        <f t="shared" si="311"/>
        <v>3</v>
      </c>
      <c r="BF2206">
        <f t="shared" si="312"/>
        <v>3</v>
      </c>
      <c r="BG2206">
        <f t="shared" si="313"/>
        <v>12</v>
      </c>
      <c r="BH2206">
        <f t="shared" si="314"/>
        <v>3</v>
      </c>
      <c r="BI2206" t="str">
        <f>VLOOKUP(BH2206,'Additional Data'!$E$1:$F$12,2,FALSE)</f>
        <v>At Risk</v>
      </c>
      <c r="BJ2206" t="str">
        <f>IF(G2206 &lt;= 'Additional Data'!$Q$2, "Low", IF(G2206 &lt;= 'Additional Data'!$Q$3, "Medium", "High"))</f>
        <v>Medium</v>
      </c>
      <c r="BK2206" t="str">
        <f>IF(K2206 &lt;= 'Additional Data'!$V$2, "Low", IF(K2206 &lt;= 'Additional Data'!$V$3, "Medium", "High"))</f>
        <v>Low</v>
      </c>
      <c r="BL2206" t="str">
        <f>IF(L2206 &lt;= 'Additional Data'!$AA$2, "Low", IF(L2206 &lt;= 'Additional Data'!$AA$3, "Medium", "High"))</f>
        <v>Medium</v>
      </c>
      <c r="BM2206">
        <v>2205</v>
      </c>
    </row>
  </sheetData>
  <pageMargins left="0.7" right="0.7" top="0.75" bottom="0.75" header="0.3" footer="0.3"/>
  <ignoredErrors>
    <ignoredError sqref="BB2:BB2206 BC2:BC2206" formulaRange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7F4F-91A1-4879-A4D4-29D025FFCA29}">
  <dimension ref="A1:AB12"/>
  <sheetViews>
    <sheetView topLeftCell="F1" workbookViewId="0">
      <selection activeCell="Q7" sqref="Q7"/>
    </sheetView>
  </sheetViews>
  <sheetFormatPr defaultRowHeight="15" x14ac:dyDescent="0.25"/>
  <cols>
    <col min="1" max="1" width="10.85546875" customWidth="1"/>
    <col min="2" max="2" width="9.28515625" bestFit="1" customWidth="1"/>
    <col min="3" max="3" width="13.5703125" bestFit="1" customWidth="1"/>
    <col min="5" max="5" width="12.85546875" customWidth="1"/>
    <col min="6" max="6" width="20.5703125" customWidth="1"/>
    <col min="8" max="13" width="11" customWidth="1"/>
    <col min="16" max="16" width="11" bestFit="1" customWidth="1"/>
    <col min="18" max="18" width="11" bestFit="1" customWidth="1"/>
    <col min="23" max="23" width="11" bestFit="1" customWidth="1"/>
    <col min="28" max="28" width="11" bestFit="1" customWidth="1"/>
  </cols>
  <sheetData>
    <row r="1" spans="1:28" x14ac:dyDescent="0.25">
      <c r="A1" t="s">
        <v>60</v>
      </c>
      <c r="B1" t="s">
        <v>61</v>
      </c>
      <c r="C1" t="s">
        <v>62</v>
      </c>
      <c r="E1" t="s">
        <v>72</v>
      </c>
      <c r="F1" t="s">
        <v>73</v>
      </c>
      <c r="O1" s="5" t="s">
        <v>93</v>
      </c>
      <c r="P1" t="s">
        <v>94</v>
      </c>
      <c r="Q1" t="s">
        <v>61</v>
      </c>
      <c r="R1" t="s">
        <v>62</v>
      </c>
      <c r="T1" s="5" t="s">
        <v>87</v>
      </c>
      <c r="U1" t="s">
        <v>94</v>
      </c>
      <c r="V1" t="s">
        <v>61</v>
      </c>
      <c r="W1" t="s">
        <v>62</v>
      </c>
      <c r="Y1" s="5" t="s">
        <v>86</v>
      </c>
      <c r="Z1" t="s">
        <v>60</v>
      </c>
      <c r="AA1" t="s">
        <v>61</v>
      </c>
      <c r="AB1" t="s">
        <v>97</v>
      </c>
    </row>
    <row r="2" spans="1:28" x14ac:dyDescent="0.25">
      <c r="A2" t="s">
        <v>58</v>
      </c>
      <c r="B2">
        <f>_xlfn.QUARTILE.INC('Campaign Data'!A:A,1)</f>
        <v>35196</v>
      </c>
      <c r="C2" t="s">
        <v>63</v>
      </c>
      <c r="E2">
        <v>10</v>
      </c>
      <c r="F2" t="s">
        <v>74</v>
      </c>
      <c r="P2" t="s">
        <v>58</v>
      </c>
      <c r="Q2">
        <f>_xlfn.QUARTILE.INC('Campaign Data'!G:G,1)</f>
        <v>24</v>
      </c>
      <c r="R2" t="s">
        <v>95</v>
      </c>
      <c r="U2" t="s">
        <v>58</v>
      </c>
      <c r="V2">
        <f>_xlfn.QUARTILE.INC('Campaign Data'!K2:K2206, 1)</f>
        <v>1</v>
      </c>
      <c r="W2" t="s">
        <v>95</v>
      </c>
      <c r="Z2" t="s">
        <v>58</v>
      </c>
      <c r="AA2">
        <f>_xlfn.QUARTILE.INC(Table1[MntGoldProds],1)</f>
        <v>9</v>
      </c>
      <c r="AB2" t="s">
        <v>95</v>
      </c>
    </row>
    <row r="3" spans="1:28" x14ac:dyDescent="0.25">
      <c r="A3" t="s">
        <v>59</v>
      </c>
      <c r="B3">
        <f>_xlfn.QUARTILE.INC('Campaign Data'!A:A,3)</f>
        <v>68281</v>
      </c>
      <c r="C3" t="s">
        <v>64</v>
      </c>
      <c r="E3">
        <v>9</v>
      </c>
      <c r="F3" t="s">
        <v>74</v>
      </c>
      <c r="P3" t="s">
        <v>59</v>
      </c>
      <c r="Q3">
        <f>_xlfn.QUARTILE.INC('Campaign Data'!G:G,3)</f>
        <v>507</v>
      </c>
      <c r="R3" t="s">
        <v>96</v>
      </c>
      <c r="U3" t="s">
        <v>59</v>
      </c>
      <c r="V3">
        <f>_xlfn.QUARTILE.INC(Table1[MntSweetProducts],3)</f>
        <v>34</v>
      </c>
      <c r="W3" t="s">
        <v>96</v>
      </c>
      <c r="Z3" t="s">
        <v>59</v>
      </c>
      <c r="AA3">
        <f>_xlfn.QUARTILE.INC(Table1[MntGoldProds],3)</f>
        <v>56</v>
      </c>
      <c r="AB3" t="s">
        <v>96</v>
      </c>
    </row>
    <row r="4" spans="1:28" x14ac:dyDescent="0.25">
      <c r="E4">
        <v>8</v>
      </c>
      <c r="F4" t="s">
        <v>74</v>
      </c>
    </row>
    <row r="5" spans="1:28" x14ac:dyDescent="0.25">
      <c r="E5">
        <v>7</v>
      </c>
      <c r="F5" t="s">
        <v>75</v>
      </c>
    </row>
    <row r="6" spans="1:28" x14ac:dyDescent="0.25">
      <c r="E6">
        <v>6</v>
      </c>
      <c r="F6" t="s">
        <v>75</v>
      </c>
    </row>
    <row r="7" spans="1:28" x14ac:dyDescent="0.25">
      <c r="E7">
        <v>5</v>
      </c>
      <c r="F7" t="s">
        <v>75</v>
      </c>
    </row>
    <row r="8" spans="1:28" x14ac:dyDescent="0.25">
      <c r="E8">
        <v>4</v>
      </c>
      <c r="F8" t="s">
        <v>76</v>
      </c>
    </row>
    <row r="9" spans="1:28" x14ac:dyDescent="0.25">
      <c r="E9">
        <v>3</v>
      </c>
      <c r="F9" t="s">
        <v>76</v>
      </c>
    </row>
    <row r="10" spans="1:28" x14ac:dyDescent="0.25">
      <c r="E10">
        <v>2</v>
      </c>
      <c r="F10" t="s">
        <v>77</v>
      </c>
    </row>
    <row r="11" spans="1:28" x14ac:dyDescent="0.25">
      <c r="E11">
        <v>1</v>
      </c>
      <c r="F11" t="s">
        <v>77</v>
      </c>
    </row>
    <row r="12" spans="1:28" x14ac:dyDescent="0.25">
      <c r="E12">
        <v>0</v>
      </c>
      <c r="F12" t="s">
        <v>77</v>
      </c>
    </row>
  </sheetData>
  <phoneticPr fontId="2" type="noConversion"/>
  <pageMargins left="0.7" right="0.7" top="0.75" bottom="0.75" header="0.3" footer="0.3"/>
  <ignoredErrors>
    <ignoredError sqref="Q3" calculatedColumn="1"/>
  </ignoredErrors>
  <drawing r:id="rId1"/>
  <tableParts count="5"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91783-2D56-427E-AC7B-DA29AD071E20}">
  <dimension ref="A1:I40"/>
  <sheetViews>
    <sheetView showGridLines="0" zoomScaleNormal="100" workbookViewId="0">
      <selection activeCell="C11" sqref="C11"/>
    </sheetView>
  </sheetViews>
  <sheetFormatPr defaultRowHeight="15" x14ac:dyDescent="0.25"/>
  <cols>
    <col min="1" max="1" width="17.85546875" bestFit="1" customWidth="1"/>
    <col min="2" max="2" width="28.5703125" bestFit="1" customWidth="1"/>
    <col min="3" max="3" width="18.5703125" customWidth="1"/>
    <col min="4" max="4" width="17.85546875" bestFit="1" customWidth="1"/>
    <col min="5" max="5" width="23.85546875" bestFit="1" customWidth="1"/>
    <col min="6" max="6" width="13.140625" bestFit="1" customWidth="1"/>
    <col min="7" max="7" width="20" bestFit="1" customWidth="1"/>
    <col min="8" max="8" width="13.140625" bestFit="1" customWidth="1"/>
    <col min="9" max="9" width="11.140625" bestFit="1" customWidth="1"/>
    <col min="10" max="10" width="20" bestFit="1" customWidth="1"/>
    <col min="11" max="11" width="16.5703125" bestFit="1" customWidth="1"/>
    <col min="12" max="12" width="13.140625" bestFit="1" customWidth="1"/>
    <col min="13" max="13" width="10.85546875" bestFit="1" customWidth="1"/>
    <col min="14" max="14" width="20" bestFit="1" customWidth="1"/>
    <col min="16" max="16" width="13.140625" bestFit="1" customWidth="1"/>
    <col min="17" max="17" width="15.85546875" bestFit="1" customWidth="1"/>
    <col min="18" max="18" width="20.5703125" bestFit="1" customWidth="1"/>
    <col min="19" max="19" width="11.140625" bestFit="1" customWidth="1"/>
  </cols>
  <sheetData>
    <row r="1" spans="1:5" x14ac:dyDescent="0.25">
      <c r="A1" s="1" t="s">
        <v>105</v>
      </c>
      <c r="B1" t="s">
        <v>145</v>
      </c>
      <c r="D1" s="1" t="s">
        <v>105</v>
      </c>
      <c r="E1" t="s">
        <v>146</v>
      </c>
    </row>
    <row r="2" spans="1:5" x14ac:dyDescent="0.25">
      <c r="A2" s="2" t="s">
        <v>110</v>
      </c>
      <c r="B2" s="3">
        <v>7.301587301587302E-2</v>
      </c>
      <c r="C2" s="6"/>
      <c r="D2" s="2" t="s">
        <v>110</v>
      </c>
      <c r="E2" s="6">
        <v>1615</v>
      </c>
    </row>
    <row r="3" spans="1:5" x14ac:dyDescent="0.25">
      <c r="A3" s="2" t="s">
        <v>109</v>
      </c>
      <c r="B3" s="3">
        <v>7.4376417233560088E-2</v>
      </c>
      <c r="C3" s="6"/>
      <c r="D3" s="2" t="s">
        <v>109</v>
      </c>
      <c r="E3" s="6">
        <v>1138</v>
      </c>
    </row>
    <row r="4" spans="1:5" x14ac:dyDescent="0.25">
      <c r="A4" s="2" t="s">
        <v>108</v>
      </c>
      <c r="B4" s="3">
        <v>7.3922902494331061E-2</v>
      </c>
      <c r="C4" s="6"/>
      <c r="D4" s="2" t="s">
        <v>108</v>
      </c>
      <c r="E4" s="6">
        <v>721</v>
      </c>
    </row>
    <row r="5" spans="1:5" x14ac:dyDescent="0.25">
      <c r="A5" s="2" t="s">
        <v>107</v>
      </c>
      <c r="B5" s="3">
        <v>1.3605442176870748E-2</v>
      </c>
      <c r="C5" s="6"/>
      <c r="D5" s="2" t="s">
        <v>107</v>
      </c>
      <c r="E5" s="6">
        <v>1308</v>
      </c>
    </row>
    <row r="6" spans="1:5" x14ac:dyDescent="0.25">
      <c r="A6" s="2" t="s">
        <v>106</v>
      </c>
      <c r="B6" s="3">
        <v>6.4399092970521543E-2</v>
      </c>
      <c r="C6" s="6"/>
      <c r="D6" s="2" t="s">
        <v>106</v>
      </c>
      <c r="E6" s="6">
        <v>1484</v>
      </c>
    </row>
    <row r="17" spans="2:8" x14ac:dyDescent="0.25">
      <c r="G17" s="3"/>
    </row>
    <row r="18" spans="2:8" x14ac:dyDescent="0.25">
      <c r="G18" s="3"/>
      <c r="H18" s="3"/>
    </row>
    <row r="26" spans="2:8" x14ac:dyDescent="0.25">
      <c r="B26" s="3"/>
    </row>
    <row r="40" spans="9:9" x14ac:dyDescent="0.25">
      <c r="I40" t="s">
        <v>111</v>
      </c>
    </row>
  </sheetData>
  <pageMargins left="0.7" right="0.7" top="0.75" bottom="0.75" header="0.3" footer="0.3"/>
  <pageSetup orientation="portrait" horizontalDpi="360" verticalDpi="360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B1C67-3DB8-47C9-A426-CB0AC0D8E97C}">
  <dimension ref="A8:K71"/>
  <sheetViews>
    <sheetView showGridLines="0" topLeftCell="A10" zoomScale="115" zoomScaleNormal="115" workbookViewId="0">
      <selection activeCell="J13" sqref="J13"/>
    </sheetView>
  </sheetViews>
  <sheetFormatPr defaultRowHeight="15" x14ac:dyDescent="0.25"/>
  <cols>
    <col min="1" max="1" width="21.42578125" bestFit="1" customWidth="1"/>
    <col min="2" max="2" width="10.85546875" bestFit="1" customWidth="1"/>
    <col min="3" max="3" width="20" bestFit="1" customWidth="1"/>
    <col min="4" max="4" width="21.42578125" bestFit="1" customWidth="1"/>
    <col min="5" max="5" width="27.28515625" bestFit="1" customWidth="1"/>
    <col min="6" max="6" width="11.140625" customWidth="1"/>
    <col min="7" max="7" width="20.28515625" bestFit="1" customWidth="1"/>
    <col min="8" max="8" width="11.28515625" bestFit="1" customWidth="1"/>
    <col min="9" max="12" width="21.140625" bestFit="1" customWidth="1"/>
    <col min="13" max="14" width="26.28515625" bestFit="1" customWidth="1"/>
  </cols>
  <sheetData>
    <row r="8" spans="1:11" x14ac:dyDescent="0.25">
      <c r="A8" s="1" t="s">
        <v>18</v>
      </c>
      <c r="B8" s="2">
        <v>1</v>
      </c>
      <c r="E8" s="1" t="s">
        <v>19</v>
      </c>
      <c r="F8" s="2">
        <v>1</v>
      </c>
      <c r="I8" t="s">
        <v>143</v>
      </c>
    </row>
    <row r="9" spans="1:11" x14ac:dyDescent="0.25">
      <c r="I9" t="s">
        <v>141</v>
      </c>
      <c r="J9" t="s">
        <v>142</v>
      </c>
      <c r="K9" t="s">
        <v>128</v>
      </c>
    </row>
    <row r="10" spans="1:11" x14ac:dyDescent="0.25">
      <c r="A10" s="1" t="s">
        <v>51</v>
      </c>
      <c r="B10" t="s">
        <v>104</v>
      </c>
      <c r="C10" s="6" t="s">
        <v>101</v>
      </c>
      <c r="E10" s="1" t="s">
        <v>51</v>
      </c>
      <c r="F10" t="s">
        <v>104</v>
      </c>
      <c r="G10" t="s">
        <v>101</v>
      </c>
      <c r="I10" s="2" t="s">
        <v>43</v>
      </c>
      <c r="J10">
        <f>111+23+51+87+146</f>
        <v>418</v>
      </c>
      <c r="K10" s="6">
        <f>1684+1552+1620+1611+1697</f>
        <v>8164</v>
      </c>
    </row>
    <row r="11" spans="1:11" x14ac:dyDescent="0.25">
      <c r="A11" s="2" t="s">
        <v>43</v>
      </c>
      <c r="B11" s="11">
        <v>111</v>
      </c>
      <c r="C11" s="6">
        <v>1684.4954954954956</v>
      </c>
      <c r="E11" s="2" t="s">
        <v>43</v>
      </c>
      <c r="F11">
        <v>23</v>
      </c>
      <c r="G11" s="6">
        <v>1551.9565217391305</v>
      </c>
      <c r="I11" s="2" t="s">
        <v>46</v>
      </c>
      <c r="J11">
        <f>29+4+36+57+15</f>
        <v>141</v>
      </c>
      <c r="K11" s="6">
        <f>799+757+729+729+812</f>
        <v>3826</v>
      </c>
    </row>
    <row r="12" spans="1:11" x14ac:dyDescent="0.25">
      <c r="A12" s="2" t="s">
        <v>46</v>
      </c>
      <c r="B12" s="11">
        <v>29</v>
      </c>
      <c r="C12" s="6">
        <v>798.65517241379314</v>
      </c>
      <c r="E12" s="2" t="s">
        <v>45</v>
      </c>
      <c r="F12">
        <v>2</v>
      </c>
      <c r="G12" s="6">
        <v>46</v>
      </c>
      <c r="I12" s="2" t="s">
        <v>47</v>
      </c>
      <c r="J12">
        <f>2+1+29+19</f>
        <v>51</v>
      </c>
      <c r="K12" s="6">
        <f>319+416+217+252</f>
        <v>1204</v>
      </c>
    </row>
    <row r="13" spans="1:11" x14ac:dyDescent="0.25">
      <c r="A13" s="2" t="s">
        <v>47</v>
      </c>
      <c r="B13" s="11">
        <v>2</v>
      </c>
      <c r="C13" s="6">
        <v>318.5</v>
      </c>
      <c r="E13" s="2" t="s">
        <v>46</v>
      </c>
      <c r="F13">
        <v>4</v>
      </c>
      <c r="G13" s="6">
        <v>756.75</v>
      </c>
      <c r="I13" s="2" t="s">
        <v>45</v>
      </c>
      <c r="J13">
        <f>2+47+1</f>
        <v>50</v>
      </c>
      <c r="K13" s="6">
        <f>46+49+54</f>
        <v>149</v>
      </c>
    </row>
    <row r="14" spans="1:11" x14ac:dyDescent="0.25">
      <c r="E14" s="2" t="s">
        <v>47</v>
      </c>
      <c r="F14">
        <v>1</v>
      </c>
      <c r="G14" s="6">
        <v>416</v>
      </c>
    </row>
    <row r="17" spans="1:7" x14ac:dyDescent="0.25">
      <c r="A17" s="1" t="s">
        <v>15</v>
      </c>
      <c r="B17" s="2">
        <v>1</v>
      </c>
      <c r="E17" s="1" t="s">
        <v>16</v>
      </c>
      <c r="F17" s="2">
        <v>1</v>
      </c>
    </row>
    <row r="19" spans="1:7" x14ac:dyDescent="0.25">
      <c r="A19" s="1" t="s">
        <v>51</v>
      </c>
      <c r="B19" t="s">
        <v>104</v>
      </c>
      <c r="C19" t="s">
        <v>101</v>
      </c>
      <c r="E19" s="1" t="s">
        <v>51</v>
      </c>
      <c r="F19" t="s">
        <v>104</v>
      </c>
      <c r="G19" t="s">
        <v>101</v>
      </c>
    </row>
    <row r="20" spans="1:7" x14ac:dyDescent="0.25">
      <c r="A20" s="2" t="s">
        <v>43</v>
      </c>
      <c r="B20">
        <v>51</v>
      </c>
      <c r="C20" s="6">
        <v>1620.1372549019609</v>
      </c>
      <c r="E20" s="2" t="s">
        <v>43</v>
      </c>
      <c r="F20">
        <v>87</v>
      </c>
      <c r="G20" s="6">
        <v>1610.7701149425288</v>
      </c>
    </row>
    <row r="21" spans="1:7" x14ac:dyDescent="0.25">
      <c r="A21" s="2" t="s">
        <v>45</v>
      </c>
      <c r="B21">
        <v>47</v>
      </c>
      <c r="C21" s="6">
        <v>48.829787234042556</v>
      </c>
      <c r="E21" s="2" t="s">
        <v>45</v>
      </c>
      <c r="F21">
        <v>1</v>
      </c>
      <c r="G21" s="6">
        <v>54</v>
      </c>
    </row>
    <row r="22" spans="1:7" x14ac:dyDescent="0.25">
      <c r="A22" s="2" t="s">
        <v>46</v>
      </c>
      <c r="B22">
        <v>36</v>
      </c>
      <c r="C22" s="6">
        <v>728.88888888888891</v>
      </c>
      <c r="E22" s="2" t="s">
        <v>46</v>
      </c>
      <c r="F22">
        <v>57</v>
      </c>
      <c r="G22" s="6">
        <v>729.49122807017545</v>
      </c>
    </row>
    <row r="23" spans="1:7" x14ac:dyDescent="0.25">
      <c r="A23" s="2" t="s">
        <v>47</v>
      </c>
      <c r="B23">
        <v>29</v>
      </c>
      <c r="C23" s="6">
        <v>216.75862068965517</v>
      </c>
      <c r="E23" s="2" t="s">
        <v>47</v>
      </c>
      <c r="F23">
        <v>19</v>
      </c>
      <c r="G23" s="6">
        <v>252</v>
      </c>
    </row>
    <row r="24" spans="1:7" x14ac:dyDescent="0.25">
      <c r="A24" s="2" t="s">
        <v>52</v>
      </c>
      <c r="B24">
        <v>163</v>
      </c>
      <c r="C24" s="6">
        <v>720.53987730061351</v>
      </c>
      <c r="E24" s="2" t="s">
        <v>52</v>
      </c>
      <c r="F24">
        <v>164</v>
      </c>
      <c r="G24" s="6">
        <v>1137.560975609756</v>
      </c>
    </row>
    <row r="28" spans="1:7" x14ac:dyDescent="0.25">
      <c r="A28" s="1" t="s">
        <v>17</v>
      </c>
      <c r="B28" s="2">
        <v>1</v>
      </c>
    </row>
    <row r="30" spans="1:7" x14ac:dyDescent="0.25">
      <c r="A30" s="1" t="s">
        <v>51</v>
      </c>
      <c r="B30" t="s">
        <v>104</v>
      </c>
      <c r="C30" t="s">
        <v>101</v>
      </c>
    </row>
    <row r="31" spans="1:7" x14ac:dyDescent="0.25">
      <c r="A31" s="2" t="s">
        <v>43</v>
      </c>
      <c r="B31">
        <v>146</v>
      </c>
      <c r="C31" s="6">
        <v>1697.4520547945206</v>
      </c>
    </row>
    <row r="32" spans="1:7" x14ac:dyDescent="0.25">
      <c r="A32" s="2" t="s">
        <v>46</v>
      </c>
      <c r="B32">
        <v>15</v>
      </c>
      <c r="C32" s="6">
        <v>812.06666666666672</v>
      </c>
    </row>
    <row r="33" spans="1:3" x14ac:dyDescent="0.25">
      <c r="A33" s="2" t="s">
        <v>52</v>
      </c>
      <c r="B33">
        <v>161</v>
      </c>
      <c r="C33" s="6">
        <v>1614.9627329192547</v>
      </c>
    </row>
    <row r="71" spans="5:5" x14ac:dyDescent="0.25">
      <c r="E71" t="s">
        <v>111</v>
      </c>
    </row>
  </sheetData>
  <pageMargins left="0.7" right="0.7" top="0.75" bottom="0.75" header="0.3" footer="0.3"/>
  <pageSetup orientation="portrait" horizontalDpi="360" verticalDpi="360" r:id="rId6"/>
  <drawing r:id="rId7"/>
  <tableParts count="1"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B9FB-2DE5-4A0F-BAD0-E52C91F171D3}">
  <dimension ref="A1:R68"/>
  <sheetViews>
    <sheetView showGridLines="0" topLeftCell="K1" zoomScaleNormal="100" workbookViewId="0">
      <selection activeCell="O12" sqref="O12"/>
    </sheetView>
  </sheetViews>
  <sheetFormatPr defaultRowHeight="15" x14ac:dyDescent="0.25"/>
  <cols>
    <col min="1" max="1" width="22.42578125" bestFit="1" customWidth="1"/>
    <col min="2" max="2" width="10.85546875" bestFit="1" customWidth="1"/>
    <col min="3" max="3" width="16.7109375" bestFit="1" customWidth="1"/>
    <col min="4" max="4" width="13.85546875" bestFit="1" customWidth="1"/>
    <col min="5" max="5" width="31.7109375" bestFit="1" customWidth="1"/>
    <col min="6" max="6" width="22.42578125" bestFit="1" customWidth="1"/>
    <col min="7" max="7" width="10.85546875" bestFit="1" customWidth="1"/>
    <col min="8" max="8" width="16.7109375" bestFit="1" customWidth="1"/>
    <col min="9" max="9" width="15.28515625" bestFit="1" customWidth="1"/>
    <col min="10" max="10" width="17.85546875" bestFit="1" customWidth="1"/>
    <col min="11" max="11" width="20.28515625" bestFit="1" customWidth="1"/>
    <col min="12" max="12" width="26.42578125" bestFit="1" customWidth="1"/>
    <col min="13" max="13" width="26.7109375" bestFit="1" customWidth="1"/>
    <col min="14" max="14" width="25.42578125" bestFit="1" customWidth="1"/>
    <col min="15" max="15" width="27" bestFit="1" customWidth="1"/>
    <col min="16" max="16" width="30.7109375" bestFit="1" customWidth="1"/>
    <col min="17" max="17" width="31.85546875" bestFit="1" customWidth="1"/>
    <col min="18" max="18" width="27.7109375" bestFit="1" customWidth="1"/>
    <col min="19" max="19" width="20" bestFit="1" customWidth="1"/>
    <col min="20" max="20" width="16.42578125" bestFit="1" customWidth="1"/>
  </cols>
  <sheetData>
    <row r="1" spans="1:18" x14ac:dyDescent="0.25">
      <c r="A1" s="5" t="s">
        <v>123</v>
      </c>
      <c r="F1" s="5" t="s">
        <v>126</v>
      </c>
    </row>
    <row r="2" spans="1:18" x14ac:dyDescent="0.25">
      <c r="A2" s="1" t="s">
        <v>151</v>
      </c>
      <c r="B2" t="s">
        <v>104</v>
      </c>
      <c r="C2" t="s">
        <v>150</v>
      </c>
      <c r="D2" t="s">
        <v>132</v>
      </c>
      <c r="F2" s="1" t="s">
        <v>154</v>
      </c>
      <c r="G2" t="s">
        <v>104</v>
      </c>
      <c r="H2" s="6" t="s">
        <v>150</v>
      </c>
      <c r="I2" s="6" t="s">
        <v>132</v>
      </c>
      <c r="K2" s="12" t="s">
        <v>105</v>
      </c>
      <c r="L2" s="12" t="s">
        <v>149</v>
      </c>
      <c r="M2" s="12" t="s">
        <v>122</v>
      </c>
      <c r="N2" s="12" t="s">
        <v>133</v>
      </c>
      <c r="O2" s="12" t="s">
        <v>134</v>
      </c>
      <c r="P2" s="12" t="s">
        <v>137</v>
      </c>
      <c r="Q2" s="12" t="s">
        <v>136</v>
      </c>
      <c r="R2" s="12" t="s">
        <v>135</v>
      </c>
    </row>
    <row r="3" spans="1:18" ht="15.75" x14ac:dyDescent="0.25">
      <c r="A3" s="2">
        <v>0</v>
      </c>
      <c r="B3">
        <v>2063</v>
      </c>
      <c r="C3" s="6">
        <v>546.42026175472608</v>
      </c>
      <c r="D3" s="6">
        <v>1127265</v>
      </c>
      <c r="F3" s="2">
        <v>0</v>
      </c>
      <c r="G3">
        <v>2041</v>
      </c>
      <c r="H3" s="6">
        <v>564.17540421362082</v>
      </c>
      <c r="I3" s="6">
        <v>1151482</v>
      </c>
      <c r="K3" s="13" t="s">
        <v>106</v>
      </c>
      <c r="L3" s="14">
        <v>1484</v>
      </c>
      <c r="M3" s="13">
        <v>142</v>
      </c>
      <c r="N3" s="14">
        <v>210777</v>
      </c>
      <c r="O3" s="13">
        <v>3</v>
      </c>
      <c r="P3" s="14">
        <f xml:space="preserve"> N3/O3</f>
        <v>70259</v>
      </c>
      <c r="Q3" s="16">
        <f>O3/M3</f>
        <v>2.1126760563380281E-2</v>
      </c>
      <c r="R3" s="15">
        <f>O3/N3*100</f>
        <v>1.4233051993338931E-3</v>
      </c>
    </row>
    <row r="4" spans="1:18" ht="15.75" x14ac:dyDescent="0.25">
      <c r="A4" s="2">
        <v>1</v>
      </c>
      <c r="B4">
        <v>142</v>
      </c>
      <c r="C4" s="6">
        <v>1484.3450704225352</v>
      </c>
      <c r="D4" s="6">
        <v>210777</v>
      </c>
      <c r="F4" s="2">
        <v>1</v>
      </c>
      <c r="G4">
        <v>164</v>
      </c>
      <c r="H4" s="6">
        <v>1137.560975609756</v>
      </c>
      <c r="I4" s="6">
        <v>186560</v>
      </c>
      <c r="K4" s="13" t="s">
        <v>107</v>
      </c>
      <c r="L4" s="14">
        <v>1308</v>
      </c>
      <c r="M4" s="13">
        <v>30</v>
      </c>
      <c r="N4" s="14">
        <v>39239</v>
      </c>
      <c r="O4" s="13">
        <v>3</v>
      </c>
      <c r="P4" s="14">
        <f>N4/O4</f>
        <v>13079.666666666666</v>
      </c>
      <c r="Q4" s="16">
        <f>O4/M4</f>
        <v>0.1</v>
      </c>
      <c r="R4" s="15">
        <f>O4/N4*100</f>
        <v>7.6454547771349938E-3</v>
      </c>
    </row>
    <row r="5" spans="1:18" ht="15.75" x14ac:dyDescent="0.25">
      <c r="K5" s="13" t="s">
        <v>108</v>
      </c>
      <c r="L5" s="14">
        <v>721</v>
      </c>
      <c r="M5" s="13">
        <v>163</v>
      </c>
      <c r="N5" s="14">
        <v>117448</v>
      </c>
      <c r="O5" s="13">
        <v>3</v>
      </c>
      <c r="P5" s="14">
        <f>N5/O5</f>
        <v>39149.333333333336</v>
      </c>
      <c r="Q5" s="16">
        <f>O5/M5</f>
        <v>1.8404907975460124E-2</v>
      </c>
      <c r="R5" s="15">
        <f>O5/N5*100</f>
        <v>2.5543219126762484E-3</v>
      </c>
    </row>
    <row r="6" spans="1:18" ht="15.75" x14ac:dyDescent="0.25">
      <c r="K6" s="13" t="s">
        <v>109</v>
      </c>
      <c r="L6" s="14">
        <v>1138</v>
      </c>
      <c r="M6" s="13">
        <v>164</v>
      </c>
      <c r="N6" s="14">
        <v>186560</v>
      </c>
      <c r="O6" s="13">
        <v>3</v>
      </c>
      <c r="P6" s="14">
        <f>N6/O6</f>
        <v>62186.666666666664</v>
      </c>
      <c r="Q6" s="16">
        <f>O6/M6</f>
        <v>1.8292682926829267E-2</v>
      </c>
      <c r="R6" s="15">
        <f>O6/N6*100</f>
        <v>1.6080617495711836E-3</v>
      </c>
    </row>
    <row r="7" spans="1:18" ht="15.75" x14ac:dyDescent="0.25">
      <c r="A7" s="5" t="s">
        <v>124</v>
      </c>
      <c r="F7" s="5" t="s">
        <v>127</v>
      </c>
      <c r="K7" s="13" t="s">
        <v>110</v>
      </c>
      <c r="L7" s="14">
        <v>1615</v>
      </c>
      <c r="M7" s="13">
        <v>161</v>
      </c>
      <c r="N7" s="14">
        <v>260009</v>
      </c>
      <c r="O7" s="13">
        <v>3</v>
      </c>
      <c r="P7" s="14">
        <f>N7/O7</f>
        <v>86669.666666666672</v>
      </c>
      <c r="Q7" s="16">
        <f>O7/M7</f>
        <v>1.8633540372670808E-2</v>
      </c>
      <c r="R7" s="15">
        <f>O7/N7*100</f>
        <v>1.1538062144002708E-3</v>
      </c>
    </row>
    <row r="8" spans="1:18" x14ac:dyDescent="0.25">
      <c r="A8" s="1" t="s">
        <v>152</v>
      </c>
      <c r="B8" t="s">
        <v>104</v>
      </c>
      <c r="C8" t="s">
        <v>150</v>
      </c>
      <c r="D8" t="s">
        <v>132</v>
      </c>
      <c r="F8" s="1" t="s">
        <v>155</v>
      </c>
      <c r="G8" t="s">
        <v>104</v>
      </c>
      <c r="H8" s="6" t="s">
        <v>150</v>
      </c>
      <c r="I8" s="10" t="s">
        <v>132</v>
      </c>
    </row>
    <row r="9" spans="1:18" x14ac:dyDescent="0.25">
      <c r="A9" s="2">
        <v>0</v>
      </c>
      <c r="B9">
        <v>2175</v>
      </c>
      <c r="C9" s="6">
        <v>597.15494252873566</v>
      </c>
      <c r="D9" s="6">
        <v>1298812</v>
      </c>
      <c r="F9" s="2">
        <v>0</v>
      </c>
      <c r="G9">
        <v>2044</v>
      </c>
      <c r="H9" s="6">
        <v>527.41340508806263</v>
      </c>
      <c r="I9" s="10">
        <v>1078033</v>
      </c>
    </row>
    <row r="10" spans="1:18" x14ac:dyDescent="0.25">
      <c r="A10" s="2">
        <v>1</v>
      </c>
      <c r="B10">
        <v>30</v>
      </c>
      <c r="C10" s="6">
        <v>1307.6666666666667</v>
      </c>
      <c r="D10" s="6">
        <v>39230</v>
      </c>
      <c r="F10" s="2">
        <v>1</v>
      </c>
      <c r="G10">
        <v>161</v>
      </c>
      <c r="H10" s="6">
        <v>1614.9627329192547</v>
      </c>
      <c r="I10" s="10">
        <v>260009</v>
      </c>
    </row>
    <row r="11" spans="1:18" x14ac:dyDescent="0.25">
      <c r="K11" t="s">
        <v>105</v>
      </c>
      <c r="L11" t="s">
        <v>137</v>
      </c>
      <c r="N11" t="s">
        <v>105</v>
      </c>
      <c r="O11" t="s">
        <v>136</v>
      </c>
      <c r="Q11" t="s">
        <v>105</v>
      </c>
      <c r="R11" t="s">
        <v>135</v>
      </c>
    </row>
    <row r="12" spans="1:18" x14ac:dyDescent="0.25">
      <c r="K12" t="s">
        <v>106</v>
      </c>
      <c r="L12" s="11">
        <v>70259</v>
      </c>
      <c r="N12" t="s">
        <v>106</v>
      </c>
      <c r="O12" s="18">
        <v>2.1126760563380281E-2</v>
      </c>
      <c r="Q12" t="s">
        <v>106</v>
      </c>
      <c r="R12" s="19">
        <v>1.4233051993338931E-3</v>
      </c>
    </row>
    <row r="13" spans="1:18" x14ac:dyDescent="0.25">
      <c r="A13" s="5" t="s">
        <v>125</v>
      </c>
      <c r="K13" t="s">
        <v>107</v>
      </c>
      <c r="L13" s="11">
        <v>13079.666666666666</v>
      </c>
      <c r="N13" t="s">
        <v>107</v>
      </c>
      <c r="O13" s="18">
        <v>0.1</v>
      </c>
      <c r="Q13" t="s">
        <v>107</v>
      </c>
      <c r="R13" s="19">
        <v>7.6454547771349938E-3</v>
      </c>
    </row>
    <row r="14" spans="1:18" x14ac:dyDescent="0.25">
      <c r="A14" s="1" t="s">
        <v>153</v>
      </c>
      <c r="B14" t="s">
        <v>104</v>
      </c>
      <c r="C14" s="6" t="s">
        <v>150</v>
      </c>
      <c r="D14" s="6" t="s">
        <v>132</v>
      </c>
      <c r="K14" t="s">
        <v>108</v>
      </c>
      <c r="L14" s="11">
        <v>39149.333333333336</v>
      </c>
      <c r="N14" t="s">
        <v>108</v>
      </c>
      <c r="O14" s="18">
        <v>1.8404907975460124E-2</v>
      </c>
      <c r="Q14" t="s">
        <v>108</v>
      </c>
      <c r="R14" s="19">
        <v>2.5543219126762484E-3</v>
      </c>
    </row>
    <row r="15" spans="1:18" x14ac:dyDescent="0.25">
      <c r="A15" s="2">
        <v>0</v>
      </c>
      <c r="B15">
        <v>2042</v>
      </c>
      <c r="C15" s="6">
        <v>597.74436826640544</v>
      </c>
      <c r="D15" s="6">
        <v>1220594</v>
      </c>
      <c r="K15" t="s">
        <v>109</v>
      </c>
      <c r="L15" s="11">
        <v>62186.666666666664</v>
      </c>
      <c r="N15" t="s">
        <v>109</v>
      </c>
      <c r="O15" s="18">
        <v>1.8292682926829267E-2</v>
      </c>
      <c r="Q15" t="s">
        <v>109</v>
      </c>
      <c r="R15" s="19">
        <v>1.6080617495711836E-3</v>
      </c>
    </row>
    <row r="16" spans="1:18" x14ac:dyDescent="0.25">
      <c r="A16" s="2">
        <v>1</v>
      </c>
      <c r="B16">
        <v>163</v>
      </c>
      <c r="C16" s="6">
        <v>720.53987730061351</v>
      </c>
      <c r="D16" s="6">
        <v>117448</v>
      </c>
      <c r="K16" t="s">
        <v>110</v>
      </c>
      <c r="L16" s="11">
        <v>86669.666666666672</v>
      </c>
      <c r="N16" t="s">
        <v>110</v>
      </c>
      <c r="O16" s="18">
        <v>1.8633540372670808E-2</v>
      </c>
      <c r="Q16" t="s">
        <v>110</v>
      </c>
      <c r="R16" s="19">
        <v>1.1538062144002708E-3</v>
      </c>
    </row>
    <row r="45" spans="10:11" x14ac:dyDescent="0.25">
      <c r="J45" s="3"/>
      <c r="K45" s="20"/>
    </row>
    <row r="46" spans="10:11" x14ac:dyDescent="0.25">
      <c r="J46" s="3"/>
      <c r="K46" s="20"/>
    </row>
    <row r="47" spans="10:11" x14ac:dyDescent="0.25">
      <c r="J47" s="3"/>
      <c r="K47" s="20"/>
    </row>
    <row r="48" spans="10:11" x14ac:dyDescent="0.25">
      <c r="J48" s="3"/>
      <c r="K48" s="20"/>
    </row>
    <row r="49" spans="3:11" x14ac:dyDescent="0.25">
      <c r="J49" s="3"/>
      <c r="K49" s="20"/>
    </row>
    <row r="64" spans="3:11" x14ac:dyDescent="0.25">
      <c r="C64" s="3"/>
      <c r="D64" s="19"/>
    </row>
    <row r="65" spans="3:4" x14ac:dyDescent="0.25">
      <c r="C65" s="3"/>
      <c r="D65" s="19"/>
    </row>
    <row r="66" spans="3:4" x14ac:dyDescent="0.25">
      <c r="C66" s="3"/>
      <c r="D66" s="19"/>
    </row>
    <row r="67" spans="3:4" x14ac:dyDescent="0.25">
      <c r="C67" s="3"/>
      <c r="D67" s="19"/>
    </row>
    <row r="68" spans="3:4" x14ac:dyDescent="0.25">
      <c r="C68" s="3"/>
      <c r="D68" s="19"/>
    </row>
  </sheetData>
  <pageMargins left="0.7" right="0.7" top="0.75" bottom="0.75" header="0.3" footer="0.3"/>
  <pageSetup orientation="portrait" horizontalDpi="360" verticalDpi="360" r:id="rId6"/>
  <tableParts count="4">
    <tablePart r:id="rId7"/>
    <tablePart r:id="rId8"/>
    <tablePart r:id="rId9"/>
    <tablePart r:id="rId10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6CEC-6F62-44A2-80B2-6D1FEF6ECE49}">
  <dimension ref="A3:J111"/>
  <sheetViews>
    <sheetView showGridLines="0" zoomScaleNormal="100" workbookViewId="0">
      <selection activeCell="H26" sqref="H26"/>
    </sheetView>
  </sheetViews>
  <sheetFormatPr defaultRowHeight="15" x14ac:dyDescent="0.25"/>
  <cols>
    <col min="1" max="1" width="14.42578125" bestFit="1" customWidth="1"/>
    <col min="2" max="2" width="20" bestFit="1" customWidth="1"/>
    <col min="3" max="3" width="21.140625" bestFit="1" customWidth="1"/>
    <col min="4" max="4" width="14.42578125" bestFit="1" customWidth="1"/>
    <col min="5" max="5" width="20" bestFit="1" customWidth="1"/>
    <col min="6" max="6" width="13" customWidth="1"/>
    <col min="7" max="7" width="13.140625" bestFit="1" customWidth="1"/>
    <col min="8" max="8" width="15.42578125" bestFit="1" customWidth="1"/>
    <col min="9" max="9" width="29.7109375" bestFit="1" customWidth="1"/>
    <col min="10" max="14" width="21.140625" bestFit="1" customWidth="1"/>
  </cols>
  <sheetData>
    <row r="3" spans="1:10" x14ac:dyDescent="0.25">
      <c r="A3" s="1" t="s">
        <v>51</v>
      </c>
      <c r="B3" t="s">
        <v>106</v>
      </c>
      <c r="C3" s="1" t="s">
        <v>51</v>
      </c>
      <c r="D3" t="s">
        <v>107</v>
      </c>
      <c r="E3" s="1" t="s">
        <v>51</v>
      </c>
      <c r="F3" t="s">
        <v>108</v>
      </c>
      <c r="G3" s="1" t="s">
        <v>51</v>
      </c>
      <c r="H3" t="s">
        <v>109</v>
      </c>
      <c r="I3" s="1" t="s">
        <v>51</v>
      </c>
      <c r="J3" t="s">
        <v>110</v>
      </c>
    </row>
    <row r="4" spans="1:10" x14ac:dyDescent="0.25">
      <c r="A4" s="2" t="s">
        <v>57</v>
      </c>
      <c r="B4" s="3">
        <v>0.54225352112676062</v>
      </c>
      <c r="C4" s="2" t="s">
        <v>57</v>
      </c>
      <c r="D4" s="3">
        <v>0.6333333333333333</v>
      </c>
      <c r="E4" s="2" t="s">
        <v>57</v>
      </c>
      <c r="F4" s="3">
        <v>0.41104294478527609</v>
      </c>
      <c r="G4" s="2" t="s">
        <v>57</v>
      </c>
      <c r="H4" s="3">
        <v>0.6402439024390244</v>
      </c>
      <c r="I4" s="2" t="s">
        <v>54</v>
      </c>
      <c r="J4" s="3">
        <v>5.5900621118012424E-2</v>
      </c>
    </row>
    <row r="5" spans="1:10" x14ac:dyDescent="0.25">
      <c r="A5" s="2" t="s">
        <v>56</v>
      </c>
      <c r="B5" s="3">
        <v>0.23239436619718309</v>
      </c>
      <c r="C5" s="2" t="s">
        <v>56</v>
      </c>
      <c r="D5" s="3">
        <v>0.2</v>
      </c>
      <c r="E5" s="2" t="s">
        <v>56</v>
      </c>
      <c r="F5" s="3">
        <v>0.32515337423312884</v>
      </c>
      <c r="G5" s="2" t="s">
        <v>56</v>
      </c>
      <c r="H5" s="3">
        <v>0.22560975609756098</v>
      </c>
      <c r="I5" s="2" t="s">
        <v>55</v>
      </c>
      <c r="J5" s="3">
        <v>0.22981366459627328</v>
      </c>
    </row>
    <row r="6" spans="1:10" x14ac:dyDescent="0.25">
      <c r="A6" s="2" t="s">
        <v>55</v>
      </c>
      <c r="B6" s="3">
        <v>0.19014084507042253</v>
      </c>
      <c r="C6" s="2" t="s">
        <v>55</v>
      </c>
      <c r="D6" s="3">
        <v>0.13333333333333333</v>
      </c>
      <c r="E6" s="2" t="s">
        <v>55</v>
      </c>
      <c r="F6" s="3">
        <v>0.2392638036809816</v>
      </c>
      <c r="G6" s="2" t="s">
        <v>55</v>
      </c>
      <c r="H6" s="3">
        <v>0.10975609756097561</v>
      </c>
      <c r="I6" s="2" t="s">
        <v>56</v>
      </c>
      <c r="J6" s="3">
        <v>0.2236024844720497</v>
      </c>
    </row>
    <row r="7" spans="1:10" x14ac:dyDescent="0.25">
      <c r="A7" s="2" t="s">
        <v>54</v>
      </c>
      <c r="B7" s="3">
        <v>3.5211267605633804E-2</v>
      </c>
      <c r="C7" s="2" t="s">
        <v>54</v>
      </c>
      <c r="D7" s="3">
        <v>3.3333333333333333E-2</v>
      </c>
      <c r="E7" s="2" t="s">
        <v>54</v>
      </c>
      <c r="F7" s="3">
        <v>2.4539877300613498E-2</v>
      </c>
      <c r="G7" s="2" t="s">
        <v>54</v>
      </c>
      <c r="H7" s="3">
        <v>2.4390243902439025E-2</v>
      </c>
      <c r="I7" s="2" t="s">
        <v>57</v>
      </c>
      <c r="J7" s="3">
        <v>0.49068322981366458</v>
      </c>
    </row>
    <row r="12" spans="1:10" x14ac:dyDescent="0.25">
      <c r="A12" s="1" t="s">
        <v>18</v>
      </c>
      <c r="B12" s="2">
        <v>1</v>
      </c>
      <c r="D12" s="1" t="s">
        <v>19</v>
      </c>
      <c r="E12" s="2">
        <v>1</v>
      </c>
    </row>
    <row r="14" spans="1:10" x14ac:dyDescent="0.25">
      <c r="A14" s="1" t="s">
        <v>51</v>
      </c>
      <c r="B14" t="s">
        <v>101</v>
      </c>
      <c r="D14" s="1" t="s">
        <v>51</v>
      </c>
      <c r="E14" t="s">
        <v>101</v>
      </c>
      <c r="G14" t="s">
        <v>138</v>
      </c>
      <c r="H14" t="s">
        <v>139</v>
      </c>
    </row>
    <row r="15" spans="1:10" x14ac:dyDescent="0.25">
      <c r="A15" s="2" t="s">
        <v>54</v>
      </c>
      <c r="B15" s="6">
        <v>1547.4</v>
      </c>
      <c r="D15" s="2" t="s">
        <v>54</v>
      </c>
      <c r="E15" s="6">
        <v>1378</v>
      </c>
      <c r="G15" t="s">
        <v>56</v>
      </c>
      <c r="H15" s="6">
        <f>1487+1368+605+1129+1585</f>
        <v>6174</v>
      </c>
    </row>
    <row r="16" spans="1:10" x14ac:dyDescent="0.25">
      <c r="A16" s="2" t="s">
        <v>55</v>
      </c>
      <c r="B16" s="6">
        <v>1518.5925925925926</v>
      </c>
      <c r="D16" s="2" t="s">
        <v>55</v>
      </c>
      <c r="E16" s="6">
        <v>1541.25</v>
      </c>
      <c r="G16" t="s">
        <v>140</v>
      </c>
      <c r="H16" s="6">
        <v>6210</v>
      </c>
    </row>
    <row r="17" spans="1:8" x14ac:dyDescent="0.25">
      <c r="A17" s="2" t="s">
        <v>56</v>
      </c>
      <c r="B17" s="6">
        <v>1487.3636363636363</v>
      </c>
      <c r="D17" s="2" t="s">
        <v>56</v>
      </c>
      <c r="E17" s="6">
        <v>1368.1666666666667</v>
      </c>
      <c r="G17" t="s">
        <v>54</v>
      </c>
      <c r="H17" s="6">
        <v>6795</v>
      </c>
    </row>
    <row r="18" spans="1:8" x14ac:dyDescent="0.25">
      <c r="A18" s="2" t="s">
        <v>57</v>
      </c>
      <c r="B18" s="6">
        <v>1466.9480519480519</v>
      </c>
      <c r="D18" s="2" t="s">
        <v>57</v>
      </c>
      <c r="E18" s="6">
        <v>1235.6842105263158</v>
      </c>
      <c r="G18" t="s">
        <v>55</v>
      </c>
      <c r="H18" s="6">
        <f>1519+1541+748+1418+1603</f>
        <v>6829</v>
      </c>
    </row>
    <row r="22" spans="1:8" x14ac:dyDescent="0.25">
      <c r="E22" s="7"/>
    </row>
    <row r="23" spans="1:8" x14ac:dyDescent="0.25">
      <c r="A23" s="1" t="s">
        <v>15</v>
      </c>
      <c r="B23" s="2">
        <v>1</v>
      </c>
      <c r="D23" s="1" t="s">
        <v>16</v>
      </c>
      <c r="E23" s="2">
        <v>1</v>
      </c>
    </row>
    <row r="24" spans="1:8" x14ac:dyDescent="0.25">
      <c r="E24" s="3"/>
    </row>
    <row r="25" spans="1:8" x14ac:dyDescent="0.25">
      <c r="A25" s="1" t="s">
        <v>51</v>
      </c>
      <c r="B25" t="s">
        <v>101</v>
      </c>
      <c r="D25" s="1" t="s">
        <v>51</v>
      </c>
      <c r="E25" t="s">
        <v>101</v>
      </c>
    </row>
    <row r="26" spans="1:8" x14ac:dyDescent="0.25">
      <c r="A26" s="2" t="s">
        <v>54</v>
      </c>
      <c r="B26" s="6">
        <v>773.25</v>
      </c>
      <c r="D26" s="2" t="s">
        <v>54</v>
      </c>
      <c r="E26" s="6">
        <v>1479.75</v>
      </c>
    </row>
    <row r="27" spans="1:8" x14ac:dyDescent="0.25">
      <c r="A27" s="2" t="s">
        <v>55</v>
      </c>
      <c r="B27" s="6">
        <v>748.33333333333337</v>
      </c>
      <c r="D27" s="2" t="s">
        <v>55</v>
      </c>
      <c r="E27" s="6">
        <v>1417.6111111111111</v>
      </c>
    </row>
    <row r="28" spans="1:8" x14ac:dyDescent="0.25">
      <c r="A28" s="2" t="s">
        <v>56</v>
      </c>
      <c r="B28" s="6">
        <v>604.84905660377353</v>
      </c>
      <c r="D28" s="2" t="s">
        <v>56</v>
      </c>
      <c r="E28" s="6">
        <v>1128.918918918919</v>
      </c>
    </row>
    <row r="29" spans="1:8" x14ac:dyDescent="0.25">
      <c r="A29" s="2" t="s">
        <v>57</v>
      </c>
      <c r="B29" s="6">
        <v>792.73134328358208</v>
      </c>
      <c r="D29" s="2" t="s">
        <v>57</v>
      </c>
      <c r="E29" s="6">
        <v>1079.5619047619048</v>
      </c>
    </row>
    <row r="34" spans="1:2" x14ac:dyDescent="0.25">
      <c r="A34" s="1" t="s">
        <v>17</v>
      </c>
      <c r="B34" s="2">
        <v>1</v>
      </c>
    </row>
    <row r="36" spans="1:2" x14ac:dyDescent="0.25">
      <c r="A36" s="1" t="s">
        <v>51</v>
      </c>
      <c r="B36" t="s">
        <v>101</v>
      </c>
    </row>
    <row r="37" spans="1:2" x14ac:dyDescent="0.25">
      <c r="A37" s="2" t="s">
        <v>54</v>
      </c>
      <c r="B37" s="6">
        <v>1617.3333333333333</v>
      </c>
    </row>
    <row r="38" spans="1:2" x14ac:dyDescent="0.25">
      <c r="A38" s="2" t="s">
        <v>55</v>
      </c>
      <c r="B38" s="6">
        <v>1603.0540540540539</v>
      </c>
    </row>
    <row r="39" spans="1:2" x14ac:dyDescent="0.25">
      <c r="A39" s="2" t="s">
        <v>56</v>
      </c>
      <c r="B39" s="6">
        <v>1584.6944444444443</v>
      </c>
    </row>
    <row r="40" spans="1:2" x14ac:dyDescent="0.25">
      <c r="A40" s="2" t="s">
        <v>57</v>
      </c>
      <c r="B40" s="6">
        <v>1634.0632911392406</v>
      </c>
    </row>
    <row r="52" spans="7:7" x14ac:dyDescent="0.25">
      <c r="G52" s="3"/>
    </row>
    <row r="75" spans="5:5" x14ac:dyDescent="0.25">
      <c r="E75" s="3"/>
    </row>
    <row r="103" spans="6:7" x14ac:dyDescent="0.25">
      <c r="F103" s="7"/>
      <c r="G103" s="7"/>
    </row>
    <row r="104" spans="6:7" x14ac:dyDescent="0.25">
      <c r="F104" s="3"/>
      <c r="G104" s="3"/>
    </row>
    <row r="105" spans="6:7" x14ac:dyDescent="0.25">
      <c r="F105" s="3"/>
      <c r="G105" s="3"/>
    </row>
    <row r="106" spans="6:7" x14ac:dyDescent="0.25">
      <c r="G106" s="3"/>
    </row>
    <row r="109" spans="6:7" x14ac:dyDescent="0.25">
      <c r="G109" s="4"/>
    </row>
    <row r="110" spans="6:7" x14ac:dyDescent="0.25">
      <c r="G110" s="3"/>
    </row>
    <row r="111" spans="6:7" x14ac:dyDescent="0.25">
      <c r="G111" s="3"/>
    </row>
  </sheetData>
  <pageMargins left="0.7" right="0.7" top="0.75" bottom="0.75" header="0.3" footer="0.3"/>
  <pageSetup orientation="portrait" horizontalDpi="360" verticalDpi="360" r:id="rId11"/>
  <drawing r:id="rId12"/>
  <tableParts count="1">
    <tablePart r:id="rId1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50544-9386-4260-91B3-E16DF6F6A04F}">
  <dimension ref="A4:M106"/>
  <sheetViews>
    <sheetView showGridLines="0" topLeftCell="A10" zoomScaleNormal="100" workbookViewId="0">
      <selection activeCell="B32" sqref="B32"/>
    </sheetView>
  </sheetViews>
  <sheetFormatPr defaultRowHeight="15" x14ac:dyDescent="0.25"/>
  <cols>
    <col min="1" max="1" width="16.42578125" bestFit="1" customWidth="1"/>
    <col min="2" max="2" width="26.42578125" bestFit="1" customWidth="1"/>
    <col min="3" max="3" width="30.42578125" bestFit="1" customWidth="1"/>
    <col min="4" max="4" width="27" bestFit="1" customWidth="1"/>
    <col min="5" max="5" width="25.7109375" bestFit="1" customWidth="1"/>
    <col min="6" max="6" width="26.5703125" bestFit="1" customWidth="1"/>
    <col min="7" max="7" width="27" bestFit="1" customWidth="1"/>
    <col min="8" max="8" width="31.28515625" bestFit="1" customWidth="1"/>
    <col min="9" max="9" width="32.42578125" bestFit="1" customWidth="1"/>
    <col min="10" max="10" width="28.140625" bestFit="1" customWidth="1"/>
    <col min="11" max="11" width="13.85546875" bestFit="1" customWidth="1"/>
    <col min="13" max="13" width="16.85546875" customWidth="1"/>
    <col min="14" max="14" width="21.85546875" customWidth="1"/>
    <col min="15" max="15" width="11.140625" bestFit="1" customWidth="1"/>
    <col min="17" max="17" width="11.140625" bestFit="1" customWidth="1"/>
  </cols>
  <sheetData>
    <row r="4" spans="1:10" x14ac:dyDescent="0.25">
      <c r="A4" s="1" t="s">
        <v>51</v>
      </c>
      <c r="B4" t="s">
        <v>117</v>
      </c>
      <c r="C4" s="1" t="s">
        <v>51</v>
      </c>
      <c r="D4" t="s">
        <v>118</v>
      </c>
      <c r="E4" s="1" t="s">
        <v>51</v>
      </c>
      <c r="F4" t="s">
        <v>119</v>
      </c>
      <c r="G4" s="1" t="s">
        <v>51</v>
      </c>
      <c r="H4" t="s">
        <v>120</v>
      </c>
      <c r="I4" s="1" t="s">
        <v>51</v>
      </c>
      <c r="J4" t="s">
        <v>121</v>
      </c>
    </row>
    <row r="5" spans="1:10" x14ac:dyDescent="0.25">
      <c r="A5" s="2" t="s">
        <v>82</v>
      </c>
      <c r="B5" s="3">
        <v>0.25352112676056338</v>
      </c>
      <c r="C5" s="2" t="s">
        <v>82</v>
      </c>
      <c r="D5" s="3">
        <v>0.13333333333333333</v>
      </c>
      <c r="E5" s="2" t="s">
        <v>82</v>
      </c>
      <c r="F5" s="3">
        <v>0.1411042944785276</v>
      </c>
      <c r="G5" s="2" t="s">
        <v>82</v>
      </c>
      <c r="H5" s="3">
        <v>7.926829268292683E-2</v>
      </c>
      <c r="I5" s="2" t="s">
        <v>82</v>
      </c>
      <c r="J5" s="3">
        <v>0.19875776397515527</v>
      </c>
    </row>
    <row r="6" spans="1:10" x14ac:dyDescent="0.25">
      <c r="A6" s="2" t="s">
        <v>83</v>
      </c>
      <c r="B6" s="3">
        <v>0.53521126760563376</v>
      </c>
      <c r="C6" s="2" t="s">
        <v>83</v>
      </c>
      <c r="D6" s="3">
        <v>0.76666666666666672</v>
      </c>
      <c r="E6" s="2" t="s">
        <v>83</v>
      </c>
      <c r="F6" s="3">
        <v>0.45398773006134968</v>
      </c>
      <c r="G6" s="2" t="s">
        <v>83</v>
      </c>
      <c r="H6" s="3">
        <v>0.6097560975609756</v>
      </c>
      <c r="I6" s="2" t="s">
        <v>83</v>
      </c>
      <c r="J6" s="3">
        <v>0.65838509316770188</v>
      </c>
    </row>
    <row r="7" spans="1:10" x14ac:dyDescent="0.25">
      <c r="A7" s="2" t="s">
        <v>84</v>
      </c>
      <c r="B7" s="3">
        <v>0.21126760563380281</v>
      </c>
      <c r="C7" s="2" t="s">
        <v>84</v>
      </c>
      <c r="D7" s="3">
        <v>0.1</v>
      </c>
      <c r="E7" s="2" t="s">
        <v>84</v>
      </c>
      <c r="F7" s="3">
        <v>0.40490797546012269</v>
      </c>
      <c r="G7" s="2" t="s">
        <v>84</v>
      </c>
      <c r="H7" s="3">
        <v>0.31097560975609756</v>
      </c>
      <c r="I7" s="2" t="s">
        <v>84</v>
      </c>
      <c r="J7" s="3">
        <v>0.14285714285714285</v>
      </c>
    </row>
    <row r="12" spans="1:10" x14ac:dyDescent="0.25">
      <c r="A12" s="2" t="s">
        <v>148</v>
      </c>
      <c r="B12" s="2" t="s">
        <v>147</v>
      </c>
      <c r="D12" s="2" t="s">
        <v>148</v>
      </c>
      <c r="E12" s="2" t="s">
        <v>147</v>
      </c>
      <c r="G12" s="2" t="s">
        <v>148</v>
      </c>
      <c r="H12" s="2" t="s">
        <v>147</v>
      </c>
    </row>
    <row r="13" spans="1:10" x14ac:dyDescent="0.25">
      <c r="A13" t="s">
        <v>106</v>
      </c>
      <c r="B13">
        <v>54</v>
      </c>
      <c r="D13" t="s">
        <v>106</v>
      </c>
      <c r="E13">
        <v>25</v>
      </c>
      <c r="G13" t="s">
        <v>106</v>
      </c>
      <c r="H13">
        <v>21</v>
      </c>
    </row>
    <row r="14" spans="1:10" x14ac:dyDescent="0.25">
      <c r="A14" t="s">
        <v>107</v>
      </c>
      <c r="B14">
        <v>77</v>
      </c>
      <c r="D14" t="s">
        <v>107</v>
      </c>
      <c r="E14">
        <v>13</v>
      </c>
      <c r="G14" t="s">
        <v>107</v>
      </c>
      <c r="H14">
        <v>10</v>
      </c>
    </row>
    <row r="15" spans="1:10" x14ac:dyDescent="0.25">
      <c r="A15" t="s">
        <v>108</v>
      </c>
      <c r="B15">
        <v>45</v>
      </c>
      <c r="D15" t="s">
        <v>108</v>
      </c>
      <c r="E15">
        <v>14</v>
      </c>
      <c r="G15" t="s">
        <v>108</v>
      </c>
      <c r="H15">
        <v>40</v>
      </c>
    </row>
    <row r="16" spans="1:10" x14ac:dyDescent="0.25">
      <c r="A16" t="s">
        <v>109</v>
      </c>
      <c r="B16">
        <v>61</v>
      </c>
      <c r="D16" t="s">
        <v>109</v>
      </c>
      <c r="E16">
        <v>8</v>
      </c>
      <c r="G16" t="s">
        <v>109</v>
      </c>
      <c r="H16">
        <v>31</v>
      </c>
    </row>
    <row r="17" spans="1:10" x14ac:dyDescent="0.25">
      <c r="A17" t="s">
        <v>110</v>
      </c>
      <c r="B17">
        <v>66</v>
      </c>
      <c r="D17" t="s">
        <v>110</v>
      </c>
      <c r="E17">
        <v>20</v>
      </c>
      <c r="G17" t="s">
        <v>110</v>
      </c>
      <c r="H17">
        <v>14</v>
      </c>
    </row>
    <row r="23" spans="1:10" x14ac:dyDescent="0.25">
      <c r="A23" s="1" t="s">
        <v>18</v>
      </c>
      <c r="B23" s="2">
        <v>1</v>
      </c>
      <c r="C23" s="1" t="s">
        <v>19</v>
      </c>
      <c r="D23" s="2">
        <v>1</v>
      </c>
      <c r="E23" s="1" t="s">
        <v>15</v>
      </c>
      <c r="F23" s="2">
        <v>1</v>
      </c>
      <c r="G23" s="1" t="s">
        <v>16</v>
      </c>
      <c r="H23" s="2">
        <v>1</v>
      </c>
      <c r="I23" s="1" t="s">
        <v>17</v>
      </c>
      <c r="J23" s="2">
        <v>1</v>
      </c>
    </row>
    <row r="25" spans="1:10" x14ac:dyDescent="0.25">
      <c r="A25" s="1" t="s">
        <v>51</v>
      </c>
      <c r="B25" t="s">
        <v>101</v>
      </c>
      <c r="C25" s="1" t="s">
        <v>51</v>
      </c>
      <c r="D25" t="s">
        <v>102</v>
      </c>
      <c r="E25" s="1" t="s">
        <v>51</v>
      </c>
      <c r="F25" t="s">
        <v>101</v>
      </c>
      <c r="G25" s="1" t="s">
        <v>51</v>
      </c>
      <c r="H25" t="s">
        <v>101</v>
      </c>
      <c r="I25" s="1" t="s">
        <v>51</v>
      </c>
      <c r="J25" t="s">
        <v>101</v>
      </c>
    </row>
    <row r="26" spans="1:10" x14ac:dyDescent="0.25">
      <c r="A26" s="21" t="s">
        <v>111</v>
      </c>
      <c r="B26" s="6">
        <v>1596.8888888888889</v>
      </c>
      <c r="C26" s="2" t="s">
        <v>82</v>
      </c>
      <c r="D26" s="6">
        <v>1829.25</v>
      </c>
      <c r="E26" s="2" t="s">
        <v>82</v>
      </c>
      <c r="F26" s="6">
        <v>1148.0869565217392</v>
      </c>
      <c r="G26" s="2" t="s">
        <v>82</v>
      </c>
      <c r="H26" s="6">
        <v>1760.4615384615386</v>
      </c>
      <c r="I26" s="2" t="s">
        <v>82</v>
      </c>
      <c r="J26" s="6">
        <v>1741.6875</v>
      </c>
    </row>
    <row r="27" spans="1:10" x14ac:dyDescent="0.25">
      <c r="A27" s="2" t="s">
        <v>83</v>
      </c>
      <c r="B27" s="6">
        <v>1557.1184210526317</v>
      </c>
      <c r="C27" s="2" t="s">
        <v>83</v>
      </c>
      <c r="D27" s="6">
        <v>1304.2608695652175</v>
      </c>
      <c r="E27" s="2" t="s">
        <v>83</v>
      </c>
      <c r="F27" s="6">
        <v>670.31081081081084</v>
      </c>
      <c r="G27" s="2" t="s">
        <v>83</v>
      </c>
      <c r="H27" s="6">
        <v>1188.51</v>
      </c>
      <c r="I27" s="2" t="s">
        <v>83</v>
      </c>
      <c r="J27" s="6">
        <v>1600.132075471698</v>
      </c>
    </row>
    <row r="28" spans="1:10" x14ac:dyDescent="0.25">
      <c r="A28" s="2" t="s">
        <v>84</v>
      </c>
      <c r="B28" s="6">
        <v>1164.9333333333334</v>
      </c>
      <c r="C28" s="2" t="s">
        <v>84</v>
      </c>
      <c r="D28" s="6">
        <v>638.33333333333337</v>
      </c>
      <c r="E28" s="2" t="s">
        <v>84</v>
      </c>
      <c r="F28" s="6">
        <v>627.86363636363637</v>
      </c>
      <c r="G28" s="2" t="s">
        <v>84</v>
      </c>
      <c r="H28" s="6">
        <v>878.88235294117646</v>
      </c>
      <c r="I28" s="2" t="s">
        <v>84</v>
      </c>
      <c r="J28" s="6">
        <v>1507</v>
      </c>
    </row>
    <row r="31" spans="1:10" x14ac:dyDescent="0.25">
      <c r="A31" t="s">
        <v>144</v>
      </c>
      <c r="B31" t="s">
        <v>150</v>
      </c>
    </row>
    <row r="32" spans="1:10" x14ac:dyDescent="0.25">
      <c r="A32" t="s">
        <v>82</v>
      </c>
      <c r="B32" s="6">
        <f>1597+1829+1148+1760+1742</f>
        <v>8076</v>
      </c>
    </row>
    <row r="33" spans="1:11" x14ac:dyDescent="0.25">
      <c r="A33" t="s">
        <v>83</v>
      </c>
      <c r="B33" s="6">
        <f>1557+1304+670+1189+1600</f>
        <v>6320</v>
      </c>
    </row>
    <row r="34" spans="1:11" x14ac:dyDescent="0.25">
      <c r="A34" t="s">
        <v>130</v>
      </c>
      <c r="B34" s="6">
        <f>1165+638+628+879+1507</f>
        <v>4817</v>
      </c>
    </row>
    <row r="36" spans="1:11" x14ac:dyDescent="0.25">
      <c r="G36" s="6"/>
    </row>
    <row r="40" spans="1:11" x14ac:dyDescent="0.25">
      <c r="A40" s="1" t="s">
        <v>18</v>
      </c>
      <c r="B40" s="2">
        <v>1</v>
      </c>
      <c r="E40" s="1" t="s">
        <v>19</v>
      </c>
      <c r="F40" s="2">
        <v>1</v>
      </c>
      <c r="I40" s="1" t="s">
        <v>15</v>
      </c>
      <c r="J40" s="2">
        <v>1</v>
      </c>
    </row>
    <row r="42" spans="1:11" x14ac:dyDescent="0.25">
      <c r="A42" s="1" t="s">
        <v>51</v>
      </c>
      <c r="B42" t="s">
        <v>104</v>
      </c>
      <c r="C42" t="s">
        <v>132</v>
      </c>
      <c r="E42" s="1" t="s">
        <v>51</v>
      </c>
      <c r="F42" t="s">
        <v>104</v>
      </c>
      <c r="G42" t="s">
        <v>132</v>
      </c>
      <c r="I42" s="1" t="s">
        <v>51</v>
      </c>
      <c r="J42" t="s">
        <v>104</v>
      </c>
      <c r="K42" t="s">
        <v>132</v>
      </c>
    </row>
    <row r="43" spans="1:11" x14ac:dyDescent="0.25">
      <c r="A43" s="2" t="s">
        <v>82</v>
      </c>
      <c r="B43">
        <v>36</v>
      </c>
      <c r="C43" s="6">
        <v>57488</v>
      </c>
      <c r="E43" s="2" t="s">
        <v>82</v>
      </c>
      <c r="F43">
        <v>4</v>
      </c>
      <c r="G43" s="6">
        <v>7317</v>
      </c>
      <c r="I43" s="2" t="s">
        <v>82</v>
      </c>
      <c r="J43">
        <v>23</v>
      </c>
      <c r="K43" s="6">
        <v>26406</v>
      </c>
    </row>
    <row r="44" spans="1:11" x14ac:dyDescent="0.25">
      <c r="A44" s="2" t="s">
        <v>83</v>
      </c>
      <c r="B44">
        <v>76</v>
      </c>
      <c r="C44" s="6">
        <v>118341</v>
      </c>
      <c r="E44" s="2" t="s">
        <v>83</v>
      </c>
      <c r="F44">
        <v>23</v>
      </c>
      <c r="G44" s="6">
        <v>29998</v>
      </c>
      <c r="I44" s="2" t="s">
        <v>83</v>
      </c>
      <c r="J44">
        <v>74</v>
      </c>
      <c r="K44" s="6">
        <v>49603</v>
      </c>
    </row>
    <row r="45" spans="1:11" x14ac:dyDescent="0.25">
      <c r="A45" s="2" t="s">
        <v>84</v>
      </c>
      <c r="B45">
        <v>30</v>
      </c>
      <c r="C45" s="6">
        <v>34948</v>
      </c>
      <c r="E45" s="2" t="s">
        <v>84</v>
      </c>
      <c r="F45">
        <v>3</v>
      </c>
      <c r="G45" s="6">
        <v>1915</v>
      </c>
      <c r="I45" s="2" t="s">
        <v>84</v>
      </c>
      <c r="J45">
        <v>66</v>
      </c>
      <c r="K45" s="6">
        <v>41439</v>
      </c>
    </row>
    <row r="47" spans="1:11" x14ac:dyDescent="0.25">
      <c r="A47" s="1" t="s">
        <v>16</v>
      </c>
      <c r="B47" s="2">
        <v>1</v>
      </c>
      <c r="E47" s="1" t="s">
        <v>17</v>
      </c>
      <c r="F47" s="2">
        <v>1</v>
      </c>
    </row>
    <row r="49" spans="1:8" x14ac:dyDescent="0.25">
      <c r="A49" s="1" t="s">
        <v>51</v>
      </c>
      <c r="B49" t="s">
        <v>104</v>
      </c>
      <c r="C49" t="s">
        <v>132</v>
      </c>
      <c r="E49" s="1" t="s">
        <v>51</v>
      </c>
      <c r="F49" t="s">
        <v>104</v>
      </c>
      <c r="G49" t="s">
        <v>132</v>
      </c>
    </row>
    <row r="50" spans="1:8" x14ac:dyDescent="0.25">
      <c r="A50" s="2" t="s">
        <v>82</v>
      </c>
      <c r="B50">
        <v>13</v>
      </c>
      <c r="C50" s="6">
        <v>22886</v>
      </c>
      <c r="E50" s="2" t="s">
        <v>82</v>
      </c>
      <c r="F50">
        <v>32</v>
      </c>
      <c r="G50" s="6">
        <v>55734</v>
      </c>
    </row>
    <row r="51" spans="1:8" x14ac:dyDescent="0.25">
      <c r="A51" s="2" t="s">
        <v>83</v>
      </c>
      <c r="B51">
        <v>100</v>
      </c>
      <c r="C51" s="6">
        <v>118851</v>
      </c>
      <c r="E51" s="2" t="s">
        <v>83</v>
      </c>
      <c r="F51">
        <v>106</v>
      </c>
      <c r="G51" s="6">
        <v>169614</v>
      </c>
    </row>
    <row r="52" spans="1:8" x14ac:dyDescent="0.25">
      <c r="A52" s="2" t="s">
        <v>84</v>
      </c>
      <c r="B52">
        <v>51</v>
      </c>
      <c r="C52" s="6">
        <v>44823</v>
      </c>
      <c r="E52" s="2" t="s">
        <v>84</v>
      </c>
      <c r="F52">
        <v>23</v>
      </c>
      <c r="G52" s="6">
        <v>34661</v>
      </c>
    </row>
    <row r="54" spans="1:8" x14ac:dyDescent="0.25">
      <c r="A54" s="23" t="s">
        <v>129</v>
      </c>
      <c r="B54" s="23" t="s">
        <v>149</v>
      </c>
      <c r="C54" s="23" t="s">
        <v>131</v>
      </c>
      <c r="D54" s="23" t="s">
        <v>132</v>
      </c>
      <c r="E54" s="23" t="s">
        <v>134</v>
      </c>
      <c r="F54" s="23" t="s">
        <v>137</v>
      </c>
      <c r="G54" s="23" t="s">
        <v>136</v>
      </c>
      <c r="H54" s="23" t="s">
        <v>135</v>
      </c>
    </row>
    <row r="55" spans="1:8" x14ac:dyDescent="0.25">
      <c r="A55" t="s">
        <v>83</v>
      </c>
      <c r="B55" s="6">
        <f>1557+1304+670+1189+1600</f>
        <v>6320</v>
      </c>
      <c r="C55" s="11">
        <f>76+23+74+100+106</f>
        <v>379</v>
      </c>
      <c r="D55" s="11">
        <f>118341+29998+49603+118851+169614</f>
        <v>486407</v>
      </c>
      <c r="E55">
        <v>15</v>
      </c>
      <c r="F55" s="11">
        <f>Table22[[#This Row],[Total Revenue]]/Table22[[#This Row],[Campaign Cost (USD)]]</f>
        <v>32427.133333333335</v>
      </c>
      <c r="G55" s="24">
        <f>Table22[[#This Row],[Campaign Cost (USD)]]/Table22[[#This Row],[Converted Customer]]</f>
        <v>3.9577836411609502E-2</v>
      </c>
      <c r="H55" s="25">
        <f>Table22[[#This Row],[Campaign Cost (USD)]]/Table22[[#This Row],[Total Revenue]]*100</f>
        <v>3.0838371980666393E-3</v>
      </c>
    </row>
    <row r="56" spans="1:8" x14ac:dyDescent="0.25">
      <c r="A56" t="s">
        <v>82</v>
      </c>
      <c r="B56" s="6">
        <f>1597+1829+1148+1760+1742</f>
        <v>8076</v>
      </c>
      <c r="C56" s="11">
        <f>36+4+23+13+32</f>
        <v>108</v>
      </c>
      <c r="D56" s="11">
        <f>57488+7317+26406+22886+55734</f>
        <v>169831</v>
      </c>
      <c r="E56">
        <v>15</v>
      </c>
      <c r="F56" s="11">
        <f>Table22[[#This Row],[Total Revenue]]/Table22[[#This Row],[Campaign Cost (USD)]]</f>
        <v>11322.066666666668</v>
      </c>
      <c r="G56" s="24">
        <f>Table22[[#This Row],[Campaign Cost (USD)]]/Table22[[#This Row],[Converted Customer]]</f>
        <v>0.1388888888888889</v>
      </c>
      <c r="H56" s="25">
        <f>Table22[[#This Row],[Campaign Cost (USD)]]/Table22[[#This Row],[Total Revenue]]*100</f>
        <v>8.8323097667681403E-3</v>
      </c>
    </row>
    <row r="57" spans="1:8" x14ac:dyDescent="0.25">
      <c r="A57" t="s">
        <v>130</v>
      </c>
      <c r="B57" s="6">
        <f>1165+638+628+879+1507</f>
        <v>4817</v>
      </c>
      <c r="C57" s="11">
        <f>30+3+66+51+23</f>
        <v>173</v>
      </c>
      <c r="D57" s="11">
        <f>34948+1915+41439+44823+34661</f>
        <v>157786</v>
      </c>
      <c r="E57">
        <v>15</v>
      </c>
      <c r="F57" s="11">
        <f>Table22[[#This Row],[Total Revenue]]/Table22[[#This Row],[Campaign Cost (USD)]]</f>
        <v>10519.066666666668</v>
      </c>
      <c r="G57" s="24">
        <f>Table22[[#This Row],[Campaign Cost (USD)]]/Table22[[#This Row],[Converted Customer]]</f>
        <v>8.6705202312138727E-2</v>
      </c>
      <c r="H57" s="25">
        <f>Table22[[#This Row],[Campaign Cost (USD)]]/Table22[[#This Row],[Total Revenue]]*100</f>
        <v>9.5065468419251401E-3</v>
      </c>
    </row>
    <row r="60" spans="1:8" x14ac:dyDescent="0.25">
      <c r="A60" t="s">
        <v>129</v>
      </c>
      <c r="B60" t="s">
        <v>137</v>
      </c>
    </row>
    <row r="61" spans="1:8" x14ac:dyDescent="0.25">
      <c r="A61" t="s">
        <v>82</v>
      </c>
      <c r="B61" s="11">
        <v>32427.133333333335</v>
      </c>
    </row>
    <row r="62" spans="1:8" x14ac:dyDescent="0.25">
      <c r="A62" t="s">
        <v>83</v>
      </c>
      <c r="B62" s="11">
        <v>11322.066666666668</v>
      </c>
    </row>
    <row r="63" spans="1:8" x14ac:dyDescent="0.25">
      <c r="A63" t="s">
        <v>130</v>
      </c>
      <c r="B63" s="11">
        <v>10519.066666666668</v>
      </c>
    </row>
    <row r="66" spans="1:13" x14ac:dyDescent="0.25">
      <c r="A66" t="s">
        <v>129</v>
      </c>
      <c r="B66" t="s">
        <v>136</v>
      </c>
    </row>
    <row r="67" spans="1:13" x14ac:dyDescent="0.25">
      <c r="A67" t="s">
        <v>82</v>
      </c>
      <c r="B67" s="24">
        <v>0.1388888888888889</v>
      </c>
    </row>
    <row r="68" spans="1:13" x14ac:dyDescent="0.25">
      <c r="A68" t="s">
        <v>83</v>
      </c>
      <c r="B68" s="24">
        <v>3.9577836411609502E-2</v>
      </c>
    </row>
    <row r="69" spans="1:13" x14ac:dyDescent="0.25">
      <c r="A69" t="s">
        <v>130</v>
      </c>
      <c r="B69" s="24">
        <v>8.6705202312138727E-2</v>
      </c>
    </row>
    <row r="72" spans="1:13" x14ac:dyDescent="0.25">
      <c r="A72" t="s">
        <v>129</v>
      </c>
      <c r="B72" t="s">
        <v>135</v>
      </c>
    </row>
    <row r="73" spans="1:13" x14ac:dyDescent="0.25">
      <c r="A73" t="s">
        <v>82</v>
      </c>
      <c r="B73" s="25">
        <v>8.8323097667681403E-3</v>
      </c>
    </row>
    <row r="74" spans="1:13" x14ac:dyDescent="0.25">
      <c r="A74" t="s">
        <v>83</v>
      </c>
      <c r="B74" s="25">
        <v>3.0838371980666393E-3</v>
      </c>
    </row>
    <row r="75" spans="1:13" x14ac:dyDescent="0.25">
      <c r="A75" t="s">
        <v>130</v>
      </c>
      <c r="B75" s="25">
        <v>9.5065468419251401E-3</v>
      </c>
    </row>
    <row r="78" spans="1:13" x14ac:dyDescent="0.25">
      <c r="K78" s="7"/>
      <c r="L78" s="7"/>
      <c r="M78" s="7"/>
    </row>
    <row r="85" spans="2:10" x14ac:dyDescent="0.25">
      <c r="B85" s="12"/>
      <c r="C85" s="12"/>
      <c r="D85" s="12"/>
      <c r="E85" s="12"/>
      <c r="F85" s="12"/>
      <c r="G85" s="12"/>
      <c r="H85" s="12"/>
      <c r="I85" s="12"/>
      <c r="J85" s="12"/>
    </row>
    <row r="86" spans="2:10" ht="15.75" x14ac:dyDescent="0.25">
      <c r="B86" s="13"/>
      <c r="C86" s="13"/>
      <c r="D86" s="14"/>
      <c r="E86" s="14"/>
      <c r="F86" s="13"/>
      <c r="G86" s="13"/>
      <c r="H86" s="14"/>
      <c r="I86" s="15"/>
      <c r="J86" s="15"/>
    </row>
    <row r="87" spans="2:10" ht="15.75" x14ac:dyDescent="0.25">
      <c r="C87" s="13"/>
      <c r="D87" s="14"/>
      <c r="E87" s="14"/>
      <c r="F87" s="13"/>
      <c r="G87" s="13"/>
      <c r="H87" s="14"/>
      <c r="I87" s="15"/>
      <c r="J87" s="15"/>
    </row>
    <row r="88" spans="2:10" ht="15.75" x14ac:dyDescent="0.25">
      <c r="C88" s="13"/>
      <c r="D88" s="14"/>
      <c r="E88" s="14"/>
      <c r="F88" s="13"/>
      <c r="G88" s="13"/>
      <c r="H88" s="14"/>
      <c r="I88" s="15"/>
      <c r="J88" s="15"/>
    </row>
    <row r="92" spans="2:10" x14ac:dyDescent="0.25">
      <c r="E92" s="17"/>
    </row>
    <row r="99" spans="4:4" x14ac:dyDescent="0.25">
      <c r="D99" s="3"/>
    </row>
    <row r="100" spans="4:4" x14ac:dyDescent="0.25">
      <c r="D100" s="3"/>
    </row>
    <row r="101" spans="4:4" x14ac:dyDescent="0.25">
      <c r="D101" s="3"/>
    </row>
    <row r="104" spans="4:4" x14ac:dyDescent="0.25">
      <c r="D104" s="19"/>
    </row>
    <row r="105" spans="4:4" x14ac:dyDescent="0.25">
      <c r="D105" s="19"/>
    </row>
    <row r="106" spans="4:4" x14ac:dyDescent="0.25">
      <c r="D106" s="19"/>
    </row>
  </sheetData>
  <phoneticPr fontId="2" type="noConversion"/>
  <pageMargins left="0.7" right="0.7" top="0.75" bottom="0.75" header="0.3" footer="0.3"/>
  <drawing r:id="rId16"/>
  <tableParts count="8">
    <tablePart r:id="rId17"/>
    <tablePart r:id="rId18"/>
    <tablePart r:id="rId19"/>
    <tablePart r:id="rId20"/>
    <tablePart r:id="rId21"/>
    <tablePart r:id="rId22"/>
    <tablePart r:id="rId23"/>
    <tablePart r:id="rId2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2B7A-0E07-47DE-BC36-A8DAB776148D}">
  <dimension ref="A1:K68"/>
  <sheetViews>
    <sheetView showGridLines="0" zoomScaleNormal="100" workbookViewId="0">
      <selection activeCell="P29" sqref="P29"/>
    </sheetView>
  </sheetViews>
  <sheetFormatPr defaultRowHeight="15" x14ac:dyDescent="0.25"/>
  <cols>
    <col min="1" max="1" width="13.140625" bestFit="1" customWidth="1"/>
    <col min="2" max="2" width="24.7109375" bestFit="1" customWidth="1"/>
    <col min="3" max="3" width="14.42578125" bestFit="1" customWidth="1"/>
    <col min="4" max="4" width="24.7109375" bestFit="1" customWidth="1"/>
    <col min="5" max="5" width="11.7109375" bestFit="1" customWidth="1"/>
    <col min="6" max="6" width="24.7109375" bestFit="1" customWidth="1"/>
    <col min="7" max="7" width="14.42578125" bestFit="1" customWidth="1"/>
    <col min="8" max="8" width="24.7109375" bestFit="1" customWidth="1"/>
    <col min="9" max="9" width="13.140625" bestFit="1" customWidth="1"/>
    <col min="10" max="10" width="24.7109375" bestFit="1" customWidth="1"/>
  </cols>
  <sheetData>
    <row r="1" spans="1:11" x14ac:dyDescent="0.25">
      <c r="A1" s="1" t="s">
        <v>18</v>
      </c>
      <c r="B1" s="2">
        <v>1</v>
      </c>
      <c r="C1" s="1" t="s">
        <v>19</v>
      </c>
      <c r="D1" s="2">
        <v>1</v>
      </c>
      <c r="E1" s="1" t="s">
        <v>15</v>
      </c>
      <c r="F1" s="2">
        <v>1</v>
      </c>
      <c r="G1" s="1" t="s">
        <v>16</v>
      </c>
      <c r="H1" s="2">
        <v>1</v>
      </c>
      <c r="I1" s="1" t="s">
        <v>17</v>
      </c>
      <c r="J1" s="2">
        <v>1</v>
      </c>
    </row>
    <row r="3" spans="1:11" x14ac:dyDescent="0.25">
      <c r="A3" s="1" t="s">
        <v>51</v>
      </c>
      <c r="B3" t="s">
        <v>101</v>
      </c>
      <c r="C3" s="1" t="s">
        <v>51</v>
      </c>
      <c r="D3" t="s">
        <v>101</v>
      </c>
      <c r="E3" s="1" t="s">
        <v>51</v>
      </c>
      <c r="F3" t="s">
        <v>101</v>
      </c>
      <c r="G3" s="1" t="s">
        <v>51</v>
      </c>
      <c r="H3" t="s">
        <v>101</v>
      </c>
      <c r="I3" s="1" t="s">
        <v>51</v>
      </c>
      <c r="J3" t="s">
        <v>101</v>
      </c>
    </row>
    <row r="4" spans="1:11" x14ac:dyDescent="0.25">
      <c r="A4" s="2" t="s">
        <v>89</v>
      </c>
      <c r="B4" s="6">
        <v>1464.35</v>
      </c>
      <c r="C4" s="2" t="s">
        <v>89</v>
      </c>
      <c r="D4" s="6">
        <v>1349.25</v>
      </c>
      <c r="E4" s="2" t="s">
        <v>89</v>
      </c>
      <c r="F4" s="6">
        <v>742.51063829787233</v>
      </c>
      <c r="G4" s="2" t="s">
        <v>89</v>
      </c>
      <c r="H4" s="6">
        <v>1067.9756097560976</v>
      </c>
      <c r="I4" s="2" t="s">
        <v>89</v>
      </c>
      <c r="J4" s="6">
        <v>1584.5</v>
      </c>
      <c r="K4" s="6">
        <f>1464+1349+743+1068+1585</f>
        <v>6209</v>
      </c>
    </row>
    <row r="5" spans="1:11" x14ac:dyDescent="0.25">
      <c r="A5" s="2" t="s">
        <v>90</v>
      </c>
      <c r="B5" s="6">
        <v>1557.9803921568628</v>
      </c>
      <c r="C5" s="2" t="s">
        <v>90</v>
      </c>
      <c r="D5" s="6">
        <v>1419</v>
      </c>
      <c r="E5" s="2" t="s">
        <v>90</v>
      </c>
      <c r="F5" s="6">
        <v>887.24528301886789</v>
      </c>
      <c r="G5" s="2" t="s">
        <v>90</v>
      </c>
      <c r="H5" s="6">
        <v>1130.0704225352113</v>
      </c>
      <c r="I5" s="2" t="s">
        <v>90</v>
      </c>
      <c r="J5" s="6">
        <v>1637.8709677419354</v>
      </c>
      <c r="K5" s="6">
        <f>1558+1419+887+1130+1638</f>
        <v>6632</v>
      </c>
    </row>
    <row r="6" spans="1:11" x14ac:dyDescent="0.25">
      <c r="A6" s="2" t="s">
        <v>91</v>
      </c>
      <c r="B6" s="6">
        <v>1487.3428571428572</v>
      </c>
      <c r="C6" s="2" t="s">
        <v>91</v>
      </c>
      <c r="D6" s="6">
        <v>1054.5714285714287</v>
      </c>
      <c r="E6" s="2" t="s">
        <v>91</v>
      </c>
      <c r="F6" s="6">
        <v>526.87755102040819</v>
      </c>
      <c r="G6" s="2" t="s">
        <v>91</v>
      </c>
      <c r="H6" s="6">
        <v>1223.4285714285713</v>
      </c>
      <c r="I6" s="2" t="s">
        <v>91</v>
      </c>
      <c r="J6" s="6">
        <v>1651.4565217391305</v>
      </c>
      <c r="K6" s="6">
        <f>1487+1055+527+1223+1651</f>
        <v>5943</v>
      </c>
    </row>
    <row r="7" spans="1:11" x14ac:dyDescent="0.25">
      <c r="A7" s="2" t="s">
        <v>92</v>
      </c>
      <c r="B7" s="6">
        <v>1293.0625</v>
      </c>
      <c r="C7" s="2" t="s">
        <v>92</v>
      </c>
      <c r="D7" s="6">
        <v>1291.5</v>
      </c>
      <c r="E7" s="2" t="s">
        <v>92</v>
      </c>
      <c r="F7" s="6">
        <v>693.5</v>
      </c>
      <c r="G7" s="2" t="s">
        <v>92</v>
      </c>
      <c r="H7" s="6">
        <v>1115.4000000000001</v>
      </c>
      <c r="I7" s="2" t="s">
        <v>92</v>
      </c>
      <c r="J7" s="6">
        <v>1449.5454545454545</v>
      </c>
      <c r="K7" s="6">
        <f>1293+1292+694+1115+1450</f>
        <v>5844</v>
      </c>
    </row>
    <row r="9" spans="1:11" x14ac:dyDescent="0.25">
      <c r="A9" s="1" t="s">
        <v>51</v>
      </c>
      <c r="B9" t="s">
        <v>112</v>
      </c>
      <c r="C9" s="1" t="s">
        <v>51</v>
      </c>
      <c r="D9" t="s">
        <v>113</v>
      </c>
      <c r="E9" s="1" t="s">
        <v>51</v>
      </c>
      <c r="F9" t="s">
        <v>114</v>
      </c>
      <c r="G9" s="1" t="s">
        <v>51</v>
      </c>
      <c r="H9" t="s">
        <v>115</v>
      </c>
      <c r="I9" s="1" t="s">
        <v>51</v>
      </c>
      <c r="J9" t="s">
        <v>116</v>
      </c>
    </row>
    <row r="10" spans="1:11" x14ac:dyDescent="0.25">
      <c r="A10" s="2" t="s">
        <v>89</v>
      </c>
      <c r="B10" s="3">
        <v>0.28169014084507044</v>
      </c>
      <c r="C10" s="2" t="s">
        <v>89</v>
      </c>
      <c r="D10" s="3">
        <v>0.13333333333333333</v>
      </c>
      <c r="E10" s="2" t="s">
        <v>89</v>
      </c>
      <c r="F10" s="3">
        <v>0.28834355828220859</v>
      </c>
      <c r="G10" s="2" t="s">
        <v>89</v>
      </c>
      <c r="H10" s="3">
        <v>0.25</v>
      </c>
      <c r="I10" s="2" t="s">
        <v>89</v>
      </c>
      <c r="J10" s="3">
        <v>0.2608695652173913</v>
      </c>
    </row>
    <row r="11" spans="1:11" x14ac:dyDescent="0.25">
      <c r="A11" s="2" t="s">
        <v>90</v>
      </c>
      <c r="B11" s="3">
        <v>0.35915492957746481</v>
      </c>
      <c r="C11" s="2" t="s">
        <v>90</v>
      </c>
      <c r="D11" s="3">
        <v>0.5</v>
      </c>
      <c r="E11" s="2" t="s">
        <v>90</v>
      </c>
      <c r="F11" s="3">
        <v>0.32515337423312884</v>
      </c>
      <c r="G11" s="2" t="s">
        <v>90</v>
      </c>
      <c r="H11" s="3">
        <v>0.43292682926829268</v>
      </c>
      <c r="I11" s="2" t="s">
        <v>90</v>
      </c>
      <c r="J11" s="3">
        <v>0.38509316770186336</v>
      </c>
    </row>
    <row r="12" spans="1:11" x14ac:dyDescent="0.25">
      <c r="A12" s="2" t="s">
        <v>91</v>
      </c>
      <c r="B12" s="3">
        <v>0.24647887323943662</v>
      </c>
      <c r="C12" s="2" t="s">
        <v>91</v>
      </c>
      <c r="D12" s="3">
        <v>0.23333333333333334</v>
      </c>
      <c r="E12" s="2" t="s">
        <v>91</v>
      </c>
      <c r="F12" s="3">
        <v>0.30061349693251532</v>
      </c>
      <c r="G12" s="2" t="s">
        <v>91</v>
      </c>
      <c r="H12" s="3">
        <v>0.25609756097560976</v>
      </c>
      <c r="I12" s="2" t="s">
        <v>91</v>
      </c>
      <c r="J12" s="3">
        <v>0.2857142857142857</v>
      </c>
    </row>
    <row r="13" spans="1:11" x14ac:dyDescent="0.25">
      <c r="A13" s="2" t="s">
        <v>92</v>
      </c>
      <c r="B13" s="3">
        <v>0.11267605633802817</v>
      </c>
      <c r="C13" s="2" t="s">
        <v>92</v>
      </c>
      <c r="D13" s="3">
        <v>0.13333333333333333</v>
      </c>
      <c r="E13" s="2" t="s">
        <v>92</v>
      </c>
      <c r="F13" s="3">
        <v>8.5889570552147243E-2</v>
      </c>
      <c r="G13" s="2" t="s">
        <v>92</v>
      </c>
      <c r="H13" s="3">
        <v>6.097560975609756E-2</v>
      </c>
      <c r="I13" s="2" t="s">
        <v>92</v>
      </c>
      <c r="J13" s="3">
        <v>6.8322981366459631E-2</v>
      </c>
    </row>
    <row r="68" spans="3:3" x14ac:dyDescent="0.25">
      <c r="C68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B819-A7EE-4117-8D36-F1455B5C5AC1}">
  <dimension ref="A1"/>
  <sheetViews>
    <sheetView showGridLines="0" topLeftCell="A16" zoomScaleNormal="100" workbookViewId="0">
      <selection activeCell="Q141" sqref="Q141"/>
    </sheetView>
  </sheetViews>
  <sheetFormatPr defaultRowHeight="15" x14ac:dyDescent="0.25"/>
  <cols>
    <col min="1" max="1" width="20" bestFit="1" customWidth="1"/>
    <col min="2" max="2" width="16.28515625" bestFit="1" customWidth="1"/>
    <col min="3" max="4" width="6.5703125" bestFit="1" customWidth="1"/>
    <col min="5" max="5" width="11.28515625" bestFit="1" customWidth="1"/>
    <col min="6" max="6" width="25" bestFit="1" customWidth="1"/>
    <col min="7" max="7" width="24.7109375" bestFit="1" customWidth="1"/>
  </cols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6AC72-7109-4CF8-9E5A-4A09F0D5AA6A}">
  <dimension ref="A1"/>
  <sheetViews>
    <sheetView showGridLines="0" workbookViewId="0">
      <selection activeCell="P30" sqref="P30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40EC91-26AF-453E-81C3-6FE5A727C5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Project Overview</vt:lpstr>
      <vt:lpstr>Campaign Data</vt:lpstr>
      <vt:lpstr>Additional Data</vt:lpstr>
      <vt:lpstr>Conversion Analysis</vt:lpstr>
      <vt:lpstr>Customer Spending Segment</vt:lpstr>
      <vt:lpstr>Cmp Cost Analysis</vt:lpstr>
      <vt:lpstr>Customer Age Segment</vt:lpstr>
      <vt:lpstr>Channel Analysis</vt:lpstr>
      <vt:lpstr>Customer Recency Analysis</vt:lpstr>
      <vt:lpstr>Graphics</vt:lpstr>
      <vt:lpstr>Key Insight</vt:lpstr>
      <vt:lpstr>income_quartile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2025-09-08T08:10:21Z</dcterms:created>
  <dcterms:modified xsi:type="dcterms:W3CDTF">2025-12-10T06:01:09Z</dcterms:modified>
</cp:coreProperties>
</file>